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65" windowWidth="20730" windowHeight="7815" firstSheet="2" activeTab="7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J U N I O   2015" sheetId="7" r:id="rId6"/>
    <sheet name="JULIO     2015" sheetId="8" r:id="rId7"/>
    <sheet name="AGOSTO   2 0 1 5 " sheetId="9" r:id="rId8"/>
    <sheet name="Hoja2" sheetId="10" r:id="rId9"/>
    <sheet name="Hoja3" sheetId="11" r:id="rId10"/>
    <sheet name="FEBRER 2015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G3099" i="9" l="1"/>
  <c r="G2687" i="9"/>
  <c r="G3123" i="9" l="1"/>
  <c r="G2118" i="9"/>
  <c r="G2499" i="9"/>
  <c r="G2446" i="9"/>
  <c r="G1626" i="9"/>
  <c r="G3091" i="8"/>
  <c r="G2450" i="9"/>
  <c r="G200" i="7" l="1"/>
  <c r="G310" i="9" l="1"/>
  <c r="G2935" i="9"/>
  <c r="G757" i="7"/>
  <c r="G3052" i="9"/>
  <c r="G2893" i="9"/>
  <c r="G2625" i="9"/>
  <c r="G2344" i="9"/>
  <c r="G2090" i="9"/>
  <c r="G2050" i="9"/>
  <c r="G3294" i="9" l="1"/>
  <c r="G3390" i="9"/>
  <c r="G1023" i="9" l="1"/>
  <c r="G434" i="9"/>
  <c r="G3389" i="9" l="1"/>
  <c r="G3007" i="9"/>
  <c r="G2993" i="9"/>
  <c r="G2654" i="9"/>
  <c r="G2558" i="9"/>
  <c r="G2230" i="9" l="1"/>
  <c r="U56" i="9" l="1"/>
  <c r="U3324" i="9"/>
  <c r="U1613" i="9"/>
  <c r="U2352" i="9"/>
  <c r="U1324" i="9"/>
  <c r="U405" i="9"/>
  <c r="U2362" i="9"/>
  <c r="U320" i="9"/>
  <c r="U3175" i="9"/>
  <c r="U942" i="9"/>
  <c r="U1368" i="9"/>
  <c r="U1868" i="9"/>
  <c r="U518" i="9"/>
  <c r="U1456" i="9"/>
  <c r="U735" i="9"/>
  <c r="U69" i="9"/>
  <c r="U357" i="9"/>
  <c r="U530" i="9"/>
  <c r="U288" i="9"/>
  <c r="U17" i="9"/>
  <c r="U1190" i="9"/>
  <c r="U2112" i="9"/>
  <c r="U125" i="9"/>
  <c r="U3087" i="9"/>
  <c r="U898" i="9"/>
  <c r="U897" i="9"/>
  <c r="U2323" i="9"/>
  <c r="U1285" i="9"/>
  <c r="U2209" i="9"/>
  <c r="U3123" i="9"/>
  <c r="U2541" i="9"/>
  <c r="U1116" i="9"/>
  <c r="U141" i="9"/>
  <c r="U2263" i="9"/>
  <c r="U1917" i="9"/>
  <c r="U2230" i="9"/>
  <c r="U3214" i="9"/>
  <c r="U1916" i="9"/>
  <c r="U279" i="9"/>
  <c r="U3267" i="9"/>
  <c r="U3278" i="9"/>
  <c r="U2236" i="9"/>
  <c r="U1113" i="9"/>
  <c r="U1952" i="9"/>
  <c r="U74" i="9"/>
  <c r="U1739" i="9"/>
  <c r="U1071" i="9"/>
  <c r="U3071" i="9"/>
  <c r="U1096" i="9"/>
  <c r="U1915" i="9"/>
  <c r="U3277" i="9"/>
  <c r="U3266" i="9"/>
  <c r="U3287" i="9"/>
  <c r="U633" i="9"/>
  <c r="U988" i="9"/>
  <c r="U347" i="9"/>
  <c r="U3143" i="9"/>
  <c r="U1914" i="9"/>
  <c r="U2380" i="9"/>
  <c r="U896" i="9"/>
  <c r="U517" i="9"/>
  <c r="U1524" i="9"/>
  <c r="U1541" i="9"/>
  <c r="U3413" i="9"/>
  <c r="U1926" i="9"/>
  <c r="U1697" i="9"/>
  <c r="U1913" i="9"/>
  <c r="U247" i="9"/>
  <c r="U119" i="9"/>
  <c r="U1943" i="9"/>
  <c r="U1750" i="9"/>
  <c r="U3323" i="9"/>
  <c r="U2819" i="9"/>
  <c r="U278" i="9"/>
  <c r="U95" i="9"/>
  <c r="U94" i="9"/>
  <c r="U516" i="9"/>
  <c r="U515" i="9"/>
  <c r="U963" i="9"/>
  <c r="U2350" i="9"/>
  <c r="U2309" i="9"/>
  <c r="U2861" i="9"/>
  <c r="U3036" i="9"/>
  <c r="U1622" i="9"/>
  <c r="U734" i="9"/>
  <c r="U3295" i="9"/>
  <c r="U112" i="9"/>
  <c r="U1872" i="9"/>
  <c r="U2765" i="9"/>
  <c r="U2652" i="9"/>
  <c r="U1241" i="9"/>
  <c r="U2521" i="9"/>
  <c r="U3055" i="9"/>
  <c r="U1392" i="9"/>
  <c r="U263" i="9"/>
  <c r="U386" i="9"/>
  <c r="U932" i="9"/>
  <c r="U3086" i="9"/>
  <c r="U2042" i="9"/>
  <c r="U3070" i="9"/>
  <c r="U3235" i="9"/>
  <c r="U1819" i="9"/>
  <c r="U1137" i="9"/>
  <c r="U2999" i="9"/>
  <c r="U2980" i="9"/>
  <c r="U1228" i="9"/>
  <c r="U2921" i="9"/>
  <c r="U1681" i="9"/>
  <c r="U3213" i="9"/>
  <c r="U1850" i="9"/>
  <c r="U398" i="9"/>
  <c r="U2427" i="9"/>
  <c r="U1320" i="9"/>
  <c r="U340" i="9"/>
  <c r="U3234" i="9"/>
  <c r="U3412" i="9"/>
  <c r="U3185" i="9"/>
  <c r="U1347" i="9"/>
  <c r="U3411" i="9"/>
  <c r="U2691" i="9"/>
  <c r="U165" i="9"/>
  <c r="U1158" i="9"/>
  <c r="U2012" i="9"/>
  <c r="U3151" i="9"/>
  <c r="U1612" i="9"/>
  <c r="U3410" i="9"/>
  <c r="U3409" i="9"/>
  <c r="U733" i="9"/>
  <c r="U1907" i="9"/>
  <c r="U2571" i="9"/>
  <c r="U895" i="9"/>
  <c r="U2491" i="9"/>
  <c r="U894" i="9"/>
  <c r="U174" i="9"/>
  <c r="U1447" i="9"/>
  <c r="U2632" i="9"/>
  <c r="U1980" i="9"/>
  <c r="U2631" i="9"/>
  <c r="U599" i="9"/>
  <c r="U619" i="9"/>
  <c r="U2075" i="9"/>
  <c r="U549" i="9"/>
  <c r="U2614" i="9"/>
  <c r="U1168" i="9"/>
  <c r="U1586" i="9"/>
  <c r="U1056" i="9"/>
  <c r="U311" i="9"/>
  <c r="U732" i="9"/>
  <c r="U2349" i="9"/>
  <c r="U2083" i="9"/>
  <c r="U212" i="9"/>
  <c r="U769" i="9"/>
  <c r="U2934" i="9"/>
  <c r="U1501" i="9"/>
  <c r="U2846" i="9"/>
  <c r="U3233" i="9"/>
  <c r="U2164" i="9"/>
  <c r="U2458" i="9"/>
  <c r="U49" i="9"/>
  <c r="U3212" i="9"/>
  <c r="U893" i="9"/>
  <c r="U2731" i="9"/>
  <c r="U262" i="9"/>
  <c r="U2730" i="9"/>
  <c r="U3408" i="9"/>
  <c r="U2764" i="9"/>
  <c r="U1867" i="9"/>
  <c r="U2208" i="9"/>
  <c r="U1735" i="9"/>
  <c r="U634" i="9"/>
  <c r="U1734" i="9"/>
  <c r="U3407" i="9"/>
  <c r="U2570" i="9"/>
  <c r="U1284" i="9"/>
  <c r="U322" i="9"/>
  <c r="U2255" i="9"/>
  <c r="U3297" i="9"/>
  <c r="U3406" i="9"/>
  <c r="U1906" i="9"/>
  <c r="U1079" i="9"/>
  <c r="U2324" i="9"/>
  <c r="U1912" i="9"/>
  <c r="U1157" i="9"/>
  <c r="U3122" i="9"/>
  <c r="U514" i="9"/>
  <c r="U962" i="9"/>
  <c r="U1500" i="9"/>
  <c r="U1361" i="9"/>
  <c r="U513" i="9"/>
  <c r="U1818" i="9"/>
  <c r="U2275" i="9"/>
  <c r="U931" i="9"/>
  <c r="U1227" i="9"/>
  <c r="U1611" i="9"/>
  <c r="U2979" i="9"/>
  <c r="U2426" i="9"/>
  <c r="U2920" i="9"/>
  <c r="U3097" i="9"/>
  <c r="U918" i="9"/>
  <c r="U2845" i="9"/>
  <c r="U246" i="9"/>
  <c r="U2322" i="9"/>
  <c r="U1296" i="9"/>
  <c r="U1346" i="9"/>
  <c r="U397" i="9"/>
  <c r="U2019" i="9"/>
  <c r="U2011" i="9"/>
  <c r="U2651" i="9"/>
  <c r="U512" i="9"/>
  <c r="U2956" i="9"/>
  <c r="U1905" i="9"/>
  <c r="U1138" i="9"/>
  <c r="U511" i="9"/>
  <c r="U681" i="9"/>
  <c r="U2375" i="9"/>
  <c r="U510" i="9"/>
  <c r="U2520" i="9"/>
  <c r="U2613" i="9"/>
  <c r="U3159" i="9"/>
  <c r="U310" i="9"/>
  <c r="U1774" i="9"/>
  <c r="U1680" i="9"/>
  <c r="U2490" i="9"/>
  <c r="U768" i="9"/>
  <c r="U1585" i="9"/>
  <c r="U2163" i="9"/>
  <c r="U3405" i="9"/>
  <c r="U367" i="9"/>
  <c r="U48" i="9"/>
  <c r="U1391" i="9"/>
  <c r="U2933" i="9"/>
  <c r="U2457" i="9"/>
  <c r="U93" i="9"/>
  <c r="U3404" i="9"/>
  <c r="U767" i="9"/>
  <c r="U2729" i="9"/>
  <c r="U1369" i="9"/>
  <c r="U2763" i="9"/>
  <c r="U2982" i="9"/>
  <c r="U892" i="9"/>
  <c r="U987" i="9"/>
  <c r="T987" i="9"/>
  <c r="U2111" i="9"/>
  <c r="U1013" i="9"/>
  <c r="U2930" i="9"/>
  <c r="U211" i="9"/>
  <c r="U509" i="9"/>
  <c r="U6" i="9"/>
  <c r="U2090" i="9"/>
  <c r="U891" i="9"/>
  <c r="U1499" i="9"/>
  <c r="U508" i="9"/>
  <c r="U2207" i="9"/>
  <c r="T2207" i="9"/>
  <c r="U507" i="9"/>
  <c r="U2285" i="9"/>
  <c r="U2818" i="9"/>
  <c r="U1194" i="9"/>
  <c r="U731" i="9"/>
  <c r="U1012" i="9"/>
  <c r="U890" i="9"/>
  <c r="U1095" i="9"/>
  <c r="U424" i="9"/>
  <c r="U1979" i="9"/>
  <c r="U2770" i="9"/>
  <c r="U578" i="9"/>
  <c r="U548" i="9"/>
  <c r="U2650" i="9"/>
  <c r="U3403" i="9"/>
  <c r="U2684" i="9"/>
  <c r="U1714" i="9"/>
  <c r="U3402" i="9"/>
  <c r="U1978" i="9"/>
  <c r="U309" i="9"/>
  <c r="U111" i="9"/>
  <c r="U3121" i="9"/>
  <c r="U1283" i="9"/>
  <c r="U2978" i="9"/>
  <c r="U986" i="9"/>
  <c r="U245" i="9"/>
  <c r="U2612" i="9"/>
  <c r="U961" i="9"/>
  <c r="U3035" i="9"/>
  <c r="U985" i="9"/>
  <c r="U92" i="9"/>
  <c r="U2178" i="9"/>
  <c r="U1226" i="9"/>
  <c r="U1189" i="9"/>
  <c r="U1679" i="9"/>
  <c r="U1733" i="9"/>
  <c r="U984" i="9"/>
  <c r="U2010" i="9"/>
  <c r="U1345" i="9"/>
  <c r="U889" i="9"/>
  <c r="U1827" i="9"/>
  <c r="U164" i="9"/>
  <c r="U1610" i="9"/>
  <c r="T1610" i="9"/>
  <c r="U766" i="9"/>
  <c r="U396" i="9"/>
  <c r="U2919" i="9"/>
  <c r="U1817" i="9"/>
  <c r="U649" i="9"/>
  <c r="U2041" i="9"/>
  <c r="U3021" i="9"/>
  <c r="U1696" i="9"/>
  <c r="U346" i="9"/>
  <c r="U1240" i="9"/>
  <c r="U261" i="9"/>
  <c r="U277" i="9"/>
  <c r="U1849" i="9"/>
  <c r="U2374" i="9"/>
  <c r="U3322" i="9"/>
  <c r="U2348" i="9"/>
  <c r="U3054" i="9"/>
  <c r="U1136" i="9"/>
  <c r="U2519" i="9"/>
  <c r="U1904" i="9"/>
  <c r="U1295" i="9"/>
  <c r="U2762" i="9"/>
  <c r="U1446" i="9"/>
  <c r="U2611" i="9"/>
  <c r="U680" i="9"/>
  <c r="U1498" i="9"/>
  <c r="U3401" i="9"/>
  <c r="U524" i="9"/>
  <c r="U506" i="9"/>
  <c r="U888" i="9"/>
  <c r="U1745" i="9"/>
  <c r="U2425" i="9"/>
  <c r="U308" i="9"/>
  <c r="U2489" i="9"/>
  <c r="U3150" i="9"/>
  <c r="U1551" i="9"/>
  <c r="U2817" i="9"/>
  <c r="U887" i="9"/>
  <c r="U2630" i="9"/>
  <c r="U577" i="9"/>
  <c r="U1584" i="9"/>
  <c r="U2074" i="9"/>
  <c r="U618" i="9"/>
  <c r="U1977" i="9"/>
  <c r="U598" i="9"/>
  <c r="U1647" i="9"/>
  <c r="U560" i="9"/>
  <c r="U2626" i="9"/>
  <c r="U2610" i="9"/>
  <c r="U1445" i="9"/>
  <c r="U730" i="9"/>
  <c r="U1256" i="9"/>
  <c r="U2162" i="9"/>
  <c r="U948" i="9"/>
  <c r="U2456" i="9"/>
  <c r="U1390" i="9"/>
  <c r="U1055" i="9"/>
  <c r="U47" i="9"/>
  <c r="U2844" i="9"/>
  <c r="U1773" i="9"/>
  <c r="U3236" i="9"/>
  <c r="U1401" i="9"/>
  <c r="U1410" i="9"/>
  <c r="U2110" i="9"/>
  <c r="U1303" i="9"/>
  <c r="U3400" i="9"/>
  <c r="U140" i="9"/>
  <c r="U2728" i="9"/>
  <c r="U983" i="9"/>
  <c r="U1636" i="9"/>
  <c r="U366" i="9"/>
  <c r="U886" i="9"/>
  <c r="U3211" i="9"/>
  <c r="U885" i="9"/>
  <c r="U884" i="9"/>
  <c r="U643" i="9"/>
  <c r="U505" i="9"/>
  <c r="U883" i="9"/>
  <c r="U1344" i="9"/>
  <c r="U139" i="9"/>
  <c r="U2761" i="9"/>
  <c r="U1188" i="9"/>
  <c r="U729" i="9"/>
  <c r="U2009" i="9"/>
  <c r="U930" i="9"/>
  <c r="T2206" i="9"/>
  <c r="U2206" i="9" s="1"/>
  <c r="U319" i="9"/>
  <c r="U2683" i="9"/>
  <c r="U3399" i="9"/>
  <c r="U2682" i="9"/>
  <c r="U2843" i="9"/>
  <c r="U3415" i="9"/>
  <c r="U1703" i="9"/>
  <c r="U882" i="9"/>
  <c r="U2076" i="9"/>
  <c r="U504" i="9"/>
  <c r="U2229" i="9"/>
  <c r="U1094" i="9"/>
  <c r="U679" i="9"/>
  <c r="U2311" i="9"/>
  <c r="U3398" i="9"/>
  <c r="U1011" i="9"/>
  <c r="U3120" i="9"/>
  <c r="U3265" i="9"/>
  <c r="U1621" i="9"/>
  <c r="U3321" i="9"/>
  <c r="U244" i="9"/>
  <c r="U917" i="9"/>
  <c r="U3276" i="9"/>
  <c r="U3275" i="9"/>
  <c r="U503" i="9"/>
  <c r="U765" i="9"/>
  <c r="U2988" i="9"/>
  <c r="U3128" i="9"/>
  <c r="U1942" i="9"/>
  <c r="U2727" i="9"/>
  <c r="U1695" i="9"/>
  <c r="U881" i="9"/>
  <c r="U3286" i="9"/>
  <c r="U632" i="9"/>
  <c r="U1415" i="9"/>
  <c r="U2488" i="9"/>
  <c r="U1523" i="9"/>
  <c r="U1397" i="9"/>
  <c r="U2940" i="9"/>
  <c r="U1732" i="9"/>
  <c r="U1167" i="9"/>
  <c r="U2880" i="9"/>
  <c r="U502" i="9"/>
  <c r="U1540" i="9"/>
  <c r="U3142" i="9"/>
  <c r="U3232" i="9"/>
  <c r="U728" i="9"/>
  <c r="U2274" i="9"/>
  <c r="U1903" i="9"/>
  <c r="U106" i="9"/>
  <c r="U2918" i="9"/>
  <c r="U3184" i="9"/>
  <c r="U1225" i="9"/>
  <c r="U2424" i="9"/>
  <c r="U3008" i="9"/>
  <c r="U2879" i="9"/>
  <c r="U3053" i="9"/>
  <c r="U2998" i="9"/>
  <c r="U960" i="9"/>
  <c r="U2649" i="9"/>
  <c r="U2917" i="9"/>
  <c r="U2569" i="9"/>
  <c r="U959" i="9"/>
  <c r="U3069" i="9"/>
  <c r="U1239" i="9"/>
  <c r="U385" i="9"/>
  <c r="U1135" i="9"/>
  <c r="U2518" i="9"/>
  <c r="U339" i="9"/>
  <c r="U1848" i="9"/>
  <c r="U2177" i="9"/>
  <c r="U501" i="9"/>
  <c r="U395" i="9"/>
  <c r="U500" i="9"/>
  <c r="U3085" i="9"/>
  <c r="U1713" i="9"/>
  <c r="U2487" i="9"/>
  <c r="U2615" i="9"/>
  <c r="U1712" i="9"/>
  <c r="U1871" i="9"/>
  <c r="U1678" i="9"/>
  <c r="U2816" i="9"/>
  <c r="U576" i="9"/>
  <c r="U1976" i="9"/>
  <c r="U1646" i="9"/>
  <c r="U3253" i="9"/>
  <c r="U617" i="9"/>
  <c r="U2815" i="9"/>
  <c r="U2073" i="9"/>
  <c r="U982" i="9"/>
  <c r="U2553" i="9"/>
  <c r="U1156" i="9"/>
  <c r="U1772" i="9"/>
  <c r="U1134" i="9"/>
  <c r="U2625" i="9"/>
  <c r="U1583" i="9"/>
  <c r="U2161" i="9"/>
  <c r="U2609" i="9"/>
  <c r="U1444" i="9"/>
  <c r="U1054" i="9"/>
  <c r="U1497" i="9"/>
  <c r="U2284" i="9"/>
  <c r="T3210" i="9"/>
  <c r="U3210" i="9" s="1"/>
  <c r="U3209" i="9"/>
  <c r="U1389" i="9"/>
  <c r="U3231" i="9"/>
  <c r="U2455" i="9"/>
  <c r="U1510" i="9"/>
  <c r="U100" i="9"/>
  <c r="U2653" i="9"/>
  <c r="U16" i="9"/>
  <c r="U68" i="9"/>
  <c r="U3332" i="9"/>
  <c r="U941" i="9"/>
  <c r="U2361" i="9"/>
  <c r="U499" i="9"/>
  <c r="U880" i="9"/>
  <c r="U2109" i="9"/>
  <c r="U1945" i="9"/>
  <c r="U3397" i="9"/>
  <c r="U3174" i="9"/>
  <c r="U534" i="9"/>
  <c r="U1635" i="9"/>
  <c r="U1634" i="9"/>
  <c r="U3396" i="9"/>
  <c r="U727" i="9"/>
  <c r="U726" i="9"/>
  <c r="U138" i="9"/>
  <c r="U641" i="9"/>
  <c r="U3208" i="9"/>
  <c r="U529" i="9"/>
  <c r="U67" i="9"/>
  <c r="U1455" i="9"/>
  <c r="U287" i="9"/>
  <c r="U137" i="9"/>
  <c r="U2305" i="9"/>
  <c r="U356" i="9"/>
  <c r="U96" i="9"/>
  <c r="U1070" i="9"/>
  <c r="U7" i="9"/>
  <c r="U2228" i="9"/>
  <c r="U1069" i="9"/>
  <c r="U600" i="9"/>
  <c r="U5" i="9"/>
  <c r="U1360" i="9"/>
  <c r="U3395" i="9"/>
  <c r="U764" i="9"/>
  <c r="U1880" i="9"/>
  <c r="U1282" i="9"/>
  <c r="U879" i="9"/>
  <c r="U243" i="9"/>
  <c r="U55" i="9"/>
  <c r="U1496" i="9"/>
  <c r="U878" i="9"/>
  <c r="U1443" i="9"/>
  <c r="U58" i="9"/>
  <c r="U91" i="9"/>
  <c r="U1928" i="9"/>
  <c r="U2321" i="9"/>
  <c r="U3294" i="9"/>
  <c r="U1224" i="9"/>
  <c r="U2977" i="9"/>
  <c r="U1223" i="9"/>
  <c r="U2916" i="9"/>
  <c r="U2814" i="9"/>
  <c r="U1166" i="9"/>
  <c r="U2813" i="9"/>
  <c r="U2782" i="9"/>
  <c r="U498" i="9"/>
  <c r="U1677" i="9"/>
  <c r="U2392" i="9"/>
  <c r="U1847" i="9"/>
  <c r="U384" i="9"/>
  <c r="U2689" i="9"/>
  <c r="U260" i="9"/>
  <c r="U547" i="9"/>
  <c r="U2648" i="9"/>
  <c r="U2072" i="9"/>
  <c r="U2517" i="9"/>
  <c r="U410" i="9"/>
  <c r="U1294" i="9"/>
  <c r="U1010" i="9"/>
  <c r="U163" i="9"/>
  <c r="U497" i="9"/>
  <c r="U575" i="9"/>
  <c r="U1975" i="9"/>
  <c r="U2423" i="9"/>
  <c r="U496" i="9"/>
  <c r="U1645" i="9"/>
  <c r="U2071" i="9"/>
  <c r="U616" i="9"/>
  <c r="U2781" i="9"/>
  <c r="U1911" i="9"/>
  <c r="U559" i="9"/>
  <c r="U597" i="9"/>
  <c r="U2040" i="9"/>
  <c r="U1902" i="9"/>
  <c r="U678" i="9"/>
  <c r="U276" i="9"/>
  <c r="U3320" i="9"/>
  <c r="U958" i="9"/>
  <c r="U957" i="9"/>
  <c r="U1816" i="9"/>
  <c r="U3394" i="9"/>
  <c r="U1396" i="9"/>
  <c r="U2008" i="9"/>
  <c r="U495" i="9"/>
  <c r="U2955" i="9"/>
  <c r="U1343" i="9"/>
  <c r="U1342" i="9"/>
  <c r="U3020" i="9"/>
  <c r="U2298" i="9"/>
  <c r="U1187" i="9"/>
  <c r="U1731" i="9"/>
  <c r="U2117" i="9"/>
  <c r="U494" i="9"/>
  <c r="U2347" i="9"/>
  <c r="U394" i="9"/>
  <c r="U493" i="9"/>
  <c r="U2842" i="9"/>
  <c r="U492" i="9"/>
  <c r="U1442" i="9"/>
  <c r="U2608" i="9"/>
  <c r="U1133" i="9"/>
  <c r="U1582" i="9"/>
  <c r="U2486" i="9"/>
  <c r="U725" i="9"/>
  <c r="U677" i="9"/>
  <c r="U2454" i="9"/>
  <c r="U1412" i="9"/>
  <c r="U2160" i="9"/>
  <c r="U46" i="9"/>
  <c r="U3207" i="9"/>
  <c r="U1053" i="9"/>
  <c r="U1319" i="9"/>
  <c r="U3230" i="9"/>
  <c r="U2108" i="9"/>
  <c r="U1318" i="9"/>
  <c r="U2254" i="9"/>
  <c r="U877" i="9"/>
  <c r="U763" i="9"/>
  <c r="U3096" i="9"/>
  <c r="U1014" i="9"/>
  <c r="U2885" i="9"/>
  <c r="U2533" i="9"/>
  <c r="U3119" i="9"/>
  <c r="U2662" i="9"/>
  <c r="U2681" i="9"/>
  <c r="U1124" i="9"/>
  <c r="U1112" i="9"/>
  <c r="U1093" i="9"/>
  <c r="U1021" i="9"/>
  <c r="U2485" i="9"/>
  <c r="U2297" i="9"/>
  <c r="U1122" i="9"/>
  <c r="U2018" i="9"/>
  <c r="U1026" i="9"/>
  <c r="U177" i="9"/>
  <c r="U2007" i="9"/>
  <c r="T2205" i="9"/>
  <c r="U2205" i="9" s="1"/>
  <c r="U2734" i="9"/>
  <c r="U2262" i="9"/>
  <c r="U2987" i="9"/>
  <c r="U1246" i="9"/>
  <c r="U242" i="9"/>
  <c r="U1694" i="9"/>
  <c r="T1694" i="9"/>
  <c r="U1941" i="9"/>
  <c r="T1609" i="9"/>
  <c r="U1609" i="9" s="1"/>
  <c r="U1522" i="9"/>
  <c r="U631" i="9"/>
  <c r="U1539" i="9"/>
  <c r="U3141" i="9"/>
  <c r="U2726" i="9"/>
  <c r="U1186" i="9"/>
  <c r="U1495" i="9"/>
  <c r="U2536" i="9"/>
  <c r="U2961" i="9"/>
  <c r="U259" i="9"/>
  <c r="U2647" i="9"/>
  <c r="U1222" i="9"/>
  <c r="U2976" i="9"/>
  <c r="U2915" i="9"/>
  <c r="U3052" i="9"/>
  <c r="U2997" i="9"/>
  <c r="U676" i="9"/>
  <c r="U383" i="9"/>
  <c r="U3158" i="9"/>
  <c r="U3393" i="9"/>
  <c r="U1815" i="9"/>
  <c r="U2039" i="9"/>
  <c r="U3319" i="9"/>
  <c r="U876" i="9"/>
  <c r="U1771" i="9"/>
  <c r="U2038" i="9"/>
  <c r="U3034" i="9"/>
  <c r="U3084" i="9"/>
  <c r="U2070" i="9"/>
  <c r="U574" i="9"/>
  <c r="U1974" i="9"/>
  <c r="U2629" i="9"/>
  <c r="U1644" i="9"/>
  <c r="U615" i="9"/>
  <c r="U2780" i="9"/>
  <c r="U307" i="9"/>
  <c r="U2568" i="9"/>
  <c r="U2422" i="9"/>
  <c r="U1744" i="9"/>
  <c r="U875" i="9"/>
  <c r="U3149" i="9"/>
  <c r="U491" i="9"/>
  <c r="U3206" i="9"/>
  <c r="U2484" i="9"/>
  <c r="U1494" i="9"/>
  <c r="U1581" i="9"/>
  <c r="U2841" i="9"/>
  <c r="U724" i="9"/>
  <c r="U2082" i="9"/>
  <c r="U874" i="9"/>
  <c r="U2453" i="9"/>
  <c r="U1132" i="9"/>
  <c r="U365" i="9"/>
  <c r="U2607" i="9"/>
  <c r="U2159" i="9"/>
  <c r="U1441" i="9"/>
  <c r="U490" i="9"/>
  <c r="U210" i="9"/>
  <c r="U3205" i="9"/>
  <c r="U3246" i="9"/>
  <c r="U489" i="9"/>
  <c r="U2725" i="9"/>
  <c r="U45" i="9"/>
  <c r="U2346" i="9"/>
  <c r="U873" i="9"/>
  <c r="U318" i="9"/>
  <c r="U1866" i="9"/>
  <c r="U4" i="9"/>
  <c r="U723" i="9"/>
  <c r="U872" i="9"/>
  <c r="U1633" i="9"/>
  <c r="U2724" i="9"/>
  <c r="U2723" i="9"/>
  <c r="U1121" i="9"/>
  <c r="U871" i="9"/>
  <c r="U870" i="9"/>
  <c r="U1608" i="9"/>
  <c r="U1281" i="9"/>
  <c r="U1493" i="9"/>
  <c r="U929" i="9"/>
  <c r="U2006" i="9"/>
  <c r="U162" i="9"/>
  <c r="U423" i="9"/>
  <c r="U488" i="9"/>
  <c r="U869" i="9"/>
  <c r="U217" i="9"/>
  <c r="U525" i="9"/>
  <c r="U2176" i="9"/>
  <c r="U487" i="9"/>
  <c r="U241" i="9"/>
  <c r="U136" i="9"/>
  <c r="U1058" i="9"/>
  <c r="U868" i="9"/>
  <c r="U90" i="9"/>
  <c r="U2273" i="9"/>
  <c r="U3118" i="9"/>
  <c r="U3117" i="9"/>
  <c r="U916" i="9"/>
  <c r="U3019" i="9"/>
  <c r="U73" i="9"/>
  <c r="U3229" i="9"/>
  <c r="U1910" i="9"/>
  <c r="U3318" i="9"/>
  <c r="U1676" i="9"/>
  <c r="U2975" i="9"/>
  <c r="U2532" i="9"/>
  <c r="U1221" i="9"/>
  <c r="U3051" i="9"/>
  <c r="U2812" i="9"/>
  <c r="U3007" i="9"/>
  <c r="U2345" i="9"/>
  <c r="U393" i="9"/>
  <c r="U1643" i="9"/>
  <c r="U596" i="9"/>
  <c r="U573" i="9"/>
  <c r="U762" i="9"/>
  <c r="U1973" i="9"/>
  <c r="U2069" i="9"/>
  <c r="U2516" i="9"/>
  <c r="U1846" i="9"/>
  <c r="U2373" i="9"/>
  <c r="U2081" i="9"/>
  <c r="U3068" i="9"/>
  <c r="U956" i="9"/>
  <c r="U2080" i="9"/>
  <c r="U1492" i="9"/>
  <c r="U1317" i="9"/>
  <c r="U2421" i="9"/>
  <c r="U1155" i="9"/>
  <c r="U197" i="9"/>
  <c r="U1826" i="9"/>
  <c r="U867" i="9"/>
  <c r="U1580" i="9"/>
  <c r="U1411" i="9"/>
  <c r="U2954" i="9"/>
  <c r="U1341" i="9"/>
  <c r="T1341" i="9"/>
  <c r="U1770" i="9"/>
  <c r="U1440" i="9"/>
  <c r="U2606" i="9"/>
  <c r="U2483" i="9"/>
  <c r="U2840" i="9"/>
  <c r="U3392" i="9"/>
  <c r="U2158" i="9"/>
  <c r="U1052" i="9"/>
  <c r="U981" i="9"/>
  <c r="U3228" i="9"/>
  <c r="U44" i="9"/>
  <c r="U3204" i="9"/>
  <c r="U1388" i="9"/>
  <c r="U2452" i="9"/>
  <c r="U2430" i="9"/>
  <c r="U2360" i="9"/>
  <c r="U1323" i="9"/>
  <c r="U3173" i="9"/>
  <c r="U1509" i="9"/>
  <c r="U1632" i="9"/>
  <c r="U1454" i="9"/>
  <c r="U1367" i="9"/>
  <c r="U940" i="9"/>
  <c r="U66" i="9"/>
  <c r="U2253" i="9"/>
  <c r="U338" i="9"/>
  <c r="U3331" i="9"/>
  <c r="U486" i="9"/>
  <c r="U2344" i="9"/>
  <c r="U404" i="9"/>
  <c r="U528" i="9"/>
  <c r="U286" i="9"/>
  <c r="U124" i="9"/>
  <c r="U15" i="9"/>
  <c r="U1185" i="9"/>
  <c r="U1491" i="9"/>
  <c r="U1546" i="9"/>
  <c r="U135" i="9"/>
  <c r="U3391" i="9"/>
  <c r="U928" i="9"/>
  <c r="U2552" i="9"/>
  <c r="U1538" i="9"/>
  <c r="U2929" i="9"/>
  <c r="U2760" i="9"/>
  <c r="U866" i="9"/>
  <c r="U3274" i="9"/>
  <c r="U3264" i="9"/>
  <c r="U1280" i="9"/>
  <c r="U1693" i="9"/>
  <c r="T2204" i="9"/>
  <c r="U2204" i="9" s="1"/>
  <c r="U1901" i="9"/>
  <c r="U1009" i="9"/>
  <c r="U2379" i="9"/>
  <c r="U1111" i="9"/>
  <c r="U1092" i="9"/>
  <c r="U2227" i="9"/>
  <c r="U1068" i="9"/>
  <c r="U1749" i="9"/>
  <c r="U2680" i="9"/>
  <c r="U1940" i="9"/>
  <c r="U89" i="9"/>
  <c r="U630" i="9"/>
  <c r="U3285" i="9"/>
  <c r="U1521" i="9"/>
  <c r="U2811" i="9"/>
  <c r="U240" i="9"/>
  <c r="U118" i="9"/>
  <c r="U2860" i="9"/>
  <c r="U1925" i="9"/>
  <c r="U2329" i="9"/>
  <c r="U3140" i="9"/>
  <c r="U1537" i="9"/>
  <c r="U1607" i="9"/>
  <c r="U2243" i="9"/>
  <c r="U2308" i="9"/>
  <c r="U675" i="9"/>
  <c r="U422" i="9"/>
  <c r="U2175" i="9"/>
  <c r="U2005" i="9"/>
  <c r="U2692" i="9"/>
  <c r="U865" i="9"/>
  <c r="U955" i="9"/>
  <c r="U2646" i="9"/>
  <c r="U258" i="9"/>
  <c r="U3033" i="9"/>
  <c r="U1845" i="9"/>
  <c r="U2391" i="9"/>
  <c r="U1165" i="9"/>
  <c r="U2515" i="9"/>
  <c r="U382" i="9"/>
  <c r="U1238" i="9"/>
  <c r="U2068" i="9"/>
  <c r="U558" i="9"/>
  <c r="U2778" i="9"/>
  <c r="U2037" i="9"/>
  <c r="U3203" i="9"/>
  <c r="U2400" i="9"/>
  <c r="U1642" i="9"/>
  <c r="U1972" i="9"/>
  <c r="U2420" i="9"/>
  <c r="U595" i="9"/>
  <c r="U2859" i="9"/>
  <c r="U2858" i="9"/>
  <c r="U1743" i="9"/>
  <c r="U2343" i="9"/>
  <c r="U1814" i="9"/>
  <c r="U1675" i="9"/>
  <c r="U2974" i="9"/>
  <c r="U2296" i="9"/>
  <c r="U1620" i="9"/>
  <c r="U2914" i="9"/>
  <c r="U1220" i="9"/>
  <c r="U2286" i="9"/>
  <c r="U1316" i="9"/>
  <c r="U2996" i="9"/>
  <c r="U1870" i="9"/>
  <c r="U306" i="9"/>
  <c r="U275" i="9"/>
  <c r="U761" i="9"/>
  <c r="U864" i="9"/>
  <c r="U1909" i="9"/>
  <c r="U1702" i="9"/>
  <c r="U2451" i="9"/>
  <c r="U105" i="9"/>
  <c r="U3083" i="9"/>
  <c r="U1579" i="9"/>
  <c r="U2605" i="9"/>
  <c r="U1908" i="9"/>
  <c r="U3317" i="9"/>
  <c r="U2342" i="9"/>
  <c r="U3082" i="9"/>
  <c r="U722" i="9"/>
  <c r="U2203" i="9"/>
  <c r="U1769" i="9"/>
  <c r="U1490" i="9"/>
  <c r="U1131" i="9"/>
  <c r="U1051" i="9"/>
  <c r="U2839" i="9"/>
  <c r="U2574" i="9"/>
  <c r="U485" i="9"/>
  <c r="U3227" i="9"/>
  <c r="U3226" i="9"/>
  <c r="U1387" i="9"/>
  <c r="U3390" i="9"/>
  <c r="U2551" i="9"/>
  <c r="U1865" i="9"/>
  <c r="U2242" i="9"/>
  <c r="U3116" i="9"/>
  <c r="U1078" i="9"/>
  <c r="U1077" i="9"/>
  <c r="T2202" i="9"/>
  <c r="U2202" i="9" s="1"/>
  <c r="U3252" i="9"/>
  <c r="U863" i="9"/>
  <c r="U2810" i="9"/>
  <c r="U1279" i="9"/>
  <c r="U954" i="9"/>
  <c r="U2046" i="9"/>
  <c r="U484" i="9"/>
  <c r="U915" i="9"/>
  <c r="U2036" i="9"/>
  <c r="U483" i="9"/>
  <c r="U1154" i="9"/>
  <c r="U239" i="9"/>
  <c r="U2722" i="9"/>
  <c r="U760" i="9"/>
  <c r="U161" i="9"/>
  <c r="U3389" i="9"/>
  <c r="U2624" i="9"/>
  <c r="U1730" i="9"/>
  <c r="U2953" i="9"/>
  <c r="U1340" i="9"/>
  <c r="U2419" i="9"/>
  <c r="U2372" i="9"/>
  <c r="U1293" i="9"/>
  <c r="U1219" i="9"/>
  <c r="U2973" i="9"/>
  <c r="U482" i="9"/>
  <c r="U2913" i="9"/>
  <c r="U2939" i="9"/>
  <c r="U2004" i="9"/>
  <c r="U2272" i="9"/>
  <c r="U1971" i="9"/>
  <c r="U721" i="9"/>
  <c r="T980" i="9"/>
  <c r="U980" i="9" s="1"/>
  <c r="U2067" i="9"/>
  <c r="U1742" i="9"/>
  <c r="U1900" i="9"/>
  <c r="U862" i="9"/>
  <c r="U1813" i="9"/>
  <c r="U1606" i="9"/>
  <c r="U2320" i="9"/>
  <c r="U2809" i="9"/>
  <c r="U674" i="9"/>
  <c r="U2514" i="9"/>
  <c r="U2645" i="9"/>
  <c r="U2567" i="9"/>
  <c r="U337" i="9"/>
  <c r="U257" i="9"/>
  <c r="U3157" i="9"/>
  <c r="U2759" i="9"/>
  <c r="U2550" i="9"/>
  <c r="U305" i="9"/>
  <c r="U861" i="9"/>
  <c r="U1768" i="9"/>
  <c r="U2604" i="9"/>
  <c r="U196" i="9"/>
  <c r="U3225" i="9"/>
  <c r="U2482" i="9"/>
  <c r="U1578" i="9"/>
  <c r="U1050" i="9"/>
  <c r="U2838" i="9"/>
  <c r="U2157" i="9"/>
  <c r="U860" i="9"/>
  <c r="U2107" i="9"/>
  <c r="U1386" i="9"/>
  <c r="U673" i="9"/>
  <c r="U859" i="9"/>
  <c r="U1402" i="9"/>
  <c r="U3" i="9"/>
  <c r="U640" i="9"/>
  <c r="U1008" i="9"/>
  <c r="U858" i="9"/>
  <c r="U3293" i="9"/>
  <c r="U2089" i="9"/>
  <c r="U421" i="9"/>
  <c r="U2758" i="9"/>
  <c r="U2418" i="9"/>
  <c r="U2201" i="9"/>
  <c r="T2201" i="9"/>
  <c r="U3115" i="9"/>
  <c r="U2252" i="9"/>
  <c r="U1278" i="9"/>
  <c r="U1683" i="9"/>
  <c r="U857" i="9"/>
  <c r="U856" i="9"/>
  <c r="U2623" i="9"/>
  <c r="U979" i="9"/>
  <c r="U855" i="9"/>
  <c r="U854" i="9"/>
  <c r="U3388" i="9"/>
  <c r="U759" i="9"/>
  <c r="U758" i="9"/>
  <c r="U2226" i="9"/>
  <c r="U2721" i="9"/>
  <c r="U853" i="9"/>
  <c r="U1115" i="9"/>
  <c r="U1729" i="9"/>
  <c r="U481" i="9"/>
  <c r="U1339" i="9"/>
  <c r="U160" i="9"/>
  <c r="U1110" i="9"/>
  <c r="U57" i="9"/>
  <c r="U1091" i="9"/>
  <c r="U2679" i="9"/>
  <c r="U2003" i="9"/>
  <c r="U1184" i="9"/>
  <c r="U1302" i="9"/>
  <c r="U1153" i="9"/>
  <c r="U1605" i="9"/>
  <c r="U1301" i="9"/>
  <c r="U2878" i="9"/>
  <c r="U3387" i="9"/>
  <c r="U1674" i="9"/>
  <c r="U1164" i="9"/>
  <c r="U927" i="9"/>
  <c r="U2972" i="9"/>
  <c r="U1218" i="9"/>
  <c r="U2912" i="9"/>
  <c r="U953" i="9"/>
  <c r="U3067" i="9"/>
  <c r="U2644" i="9"/>
  <c r="U720" i="9"/>
  <c r="U3050" i="9"/>
  <c r="U1844" i="9"/>
  <c r="U2371" i="9"/>
  <c r="U1237" i="9"/>
  <c r="U2390" i="9"/>
  <c r="U420" i="9"/>
  <c r="U392" i="9"/>
  <c r="U2513" i="9"/>
  <c r="U1255" i="9"/>
  <c r="U1489" i="9"/>
  <c r="U3127" i="9"/>
  <c r="U978" i="9"/>
  <c r="U2622" i="9"/>
  <c r="U546" i="9"/>
  <c r="U1869" i="9"/>
  <c r="U274" i="9"/>
  <c r="U545" i="9"/>
  <c r="U2417" i="9"/>
  <c r="U719" i="9"/>
  <c r="U3316" i="9"/>
  <c r="U3018" i="9"/>
  <c r="U914" i="9"/>
  <c r="U614" i="9"/>
  <c r="U572" i="9"/>
  <c r="U557" i="9"/>
  <c r="U544" i="9"/>
  <c r="U594" i="9"/>
  <c r="U1970" i="9"/>
  <c r="U2066" i="9"/>
  <c r="U3386" i="9"/>
  <c r="U1550" i="9"/>
  <c r="U1655" i="9"/>
  <c r="U2779" i="9"/>
  <c r="U1711" i="9"/>
  <c r="U672" i="9"/>
  <c r="U2808" i="9"/>
  <c r="U1899" i="9"/>
  <c r="U480" i="9"/>
  <c r="U2481" i="9"/>
  <c r="U1439" i="9"/>
  <c r="U2603" i="9"/>
  <c r="U852" i="9"/>
  <c r="U718" i="9"/>
  <c r="U1767" i="9"/>
  <c r="U2450" i="9"/>
  <c r="U3224" i="9"/>
  <c r="U195" i="9"/>
  <c r="U3223" i="9"/>
  <c r="U2156" i="9"/>
  <c r="U1577" i="9"/>
  <c r="U43" i="9"/>
  <c r="U2837" i="9"/>
  <c r="U353" i="9"/>
  <c r="U757" i="9"/>
  <c r="U977" i="9"/>
  <c r="U2106" i="9"/>
  <c r="U1385" i="9"/>
  <c r="U2573" i="9"/>
  <c r="U1812" i="9"/>
  <c r="U1864" i="9"/>
  <c r="T1811" i="9"/>
  <c r="U1811" i="9" s="1"/>
  <c r="U364" i="9"/>
  <c r="U2911" i="9"/>
  <c r="U1315" i="9"/>
  <c r="U1631" i="9"/>
  <c r="U851" i="9"/>
  <c r="U1682" i="9"/>
  <c r="T419" i="9"/>
  <c r="U419" i="9" s="1"/>
  <c r="U2981" i="9"/>
  <c r="U3385" i="9"/>
  <c r="U1260" i="9"/>
  <c r="U850" i="9"/>
  <c r="U1359" i="9"/>
  <c r="U3081" i="9"/>
  <c r="U479" i="9"/>
  <c r="U2720" i="9"/>
  <c r="U3315" i="9"/>
  <c r="U671" i="9"/>
  <c r="U3114" i="9"/>
  <c r="U1090" i="9"/>
  <c r="U1007" i="9"/>
  <c r="U1109" i="9"/>
  <c r="U478" i="9"/>
  <c r="U1536" i="9"/>
  <c r="U2678" i="9"/>
  <c r="U3263" i="9"/>
  <c r="U3273" i="9"/>
  <c r="U1067" i="9"/>
  <c r="U2659" i="9"/>
  <c r="U146" i="9"/>
  <c r="U533" i="9"/>
  <c r="U1692" i="9"/>
  <c r="U2836" i="9"/>
  <c r="U477" i="9"/>
  <c r="U2295" i="9"/>
  <c r="U476" i="9"/>
  <c r="U992" i="9"/>
  <c r="U2719" i="9"/>
  <c r="U1277" i="9"/>
  <c r="U2986" i="9"/>
  <c r="U238" i="9"/>
  <c r="U1152" i="9"/>
  <c r="U2261" i="9"/>
  <c r="U1520" i="9"/>
  <c r="U2549" i="9"/>
  <c r="U1151" i="9"/>
  <c r="U3284" i="9"/>
  <c r="U629" i="9"/>
  <c r="U1414" i="9"/>
  <c r="U2928" i="9"/>
  <c r="U475" i="9"/>
  <c r="U1604" i="9"/>
  <c r="U1924" i="9"/>
  <c r="U1535" i="9"/>
  <c r="T3139" i="9"/>
  <c r="U3139" i="9" s="1"/>
  <c r="U1738" i="9"/>
  <c r="U3032" i="9"/>
  <c r="U913" i="9"/>
  <c r="U2757" i="9"/>
  <c r="U1163" i="9"/>
  <c r="U2271" i="9"/>
  <c r="U1898" i="9"/>
  <c r="U2283" i="9"/>
  <c r="U2643" i="9"/>
  <c r="U2512" i="9"/>
  <c r="U2511" i="9"/>
  <c r="U88" i="9"/>
  <c r="U2602" i="9"/>
  <c r="U3049" i="9"/>
  <c r="U1292" i="9"/>
  <c r="U256" i="9"/>
  <c r="U1843" i="9"/>
  <c r="U849" i="9"/>
  <c r="U2877" i="9"/>
  <c r="U391" i="9"/>
  <c r="U670" i="9"/>
  <c r="U1254" i="9"/>
  <c r="U381" i="9"/>
  <c r="U2971" i="9"/>
  <c r="U1217" i="9"/>
  <c r="U1338" i="9"/>
  <c r="U2938" i="9"/>
  <c r="U1183" i="9"/>
  <c r="U2566" i="9"/>
  <c r="U2910" i="9"/>
  <c r="U646" i="9"/>
  <c r="U1728" i="9"/>
  <c r="U3251" i="9"/>
  <c r="U848" i="9"/>
  <c r="U159" i="9"/>
  <c r="U2807" i="9"/>
  <c r="U1488" i="9"/>
  <c r="U2174" i="9"/>
  <c r="U2416" i="9"/>
  <c r="U2002" i="9"/>
  <c r="U1825" i="9"/>
  <c r="U2952" i="9"/>
  <c r="U273" i="9"/>
  <c r="U2718" i="9"/>
  <c r="U304" i="9"/>
  <c r="U1487" i="9"/>
  <c r="U571" i="9"/>
  <c r="U1654" i="9"/>
  <c r="U2065" i="9"/>
  <c r="U2769" i="9"/>
  <c r="U1969" i="9"/>
  <c r="U613" i="9"/>
  <c r="U556" i="9"/>
  <c r="U1673" i="9"/>
  <c r="U209" i="9"/>
  <c r="U173" i="9"/>
  <c r="U194" i="9"/>
  <c r="U1438" i="9"/>
  <c r="U2601" i="9"/>
  <c r="U1576" i="9"/>
  <c r="U2328" i="9"/>
  <c r="U1314" i="9"/>
  <c r="U947" i="9"/>
  <c r="U1766" i="9"/>
  <c r="U3222" i="9"/>
  <c r="U2449" i="9"/>
  <c r="T3202" i="9"/>
  <c r="U3202" i="9" s="1"/>
  <c r="U1049" i="9"/>
  <c r="U42" i="9"/>
  <c r="T42" i="9"/>
  <c r="U2155" i="9"/>
  <c r="U2351" i="9"/>
  <c r="U1366" i="9"/>
  <c r="U939" i="9"/>
  <c r="U2359" i="9"/>
  <c r="U3172" i="9"/>
  <c r="U1384" i="9"/>
  <c r="U1508" i="9"/>
  <c r="U1810" i="9"/>
  <c r="T1809" i="9"/>
  <c r="U1809" i="9" s="1"/>
  <c r="U1727" i="9"/>
  <c r="U938" i="9"/>
  <c r="U474" i="9"/>
  <c r="U1409" i="9"/>
  <c r="U1863" i="9"/>
  <c r="U99" i="9"/>
  <c r="U1630" i="9"/>
  <c r="U123" i="9"/>
  <c r="U847" i="9"/>
  <c r="U285" i="9"/>
  <c r="U1453" i="9"/>
  <c r="U846" i="9"/>
  <c r="U845" i="9"/>
  <c r="U65" i="9"/>
  <c r="U473" i="9"/>
  <c r="U216" i="9"/>
  <c r="U14" i="9"/>
  <c r="U3292" i="9"/>
  <c r="U756" i="9"/>
  <c r="U3255" i="9"/>
  <c r="U403" i="9"/>
  <c r="U2717" i="9"/>
  <c r="U527" i="9"/>
  <c r="U3330" i="9"/>
  <c r="U1879" i="9"/>
  <c r="U2756" i="9"/>
  <c r="U54" i="9"/>
  <c r="U1108" i="9"/>
  <c r="U1030" i="9"/>
  <c r="U1066" i="9"/>
  <c r="U1006" i="9"/>
  <c r="U2540" i="9"/>
  <c r="U1123" i="9"/>
  <c r="U755" i="9"/>
  <c r="T755" i="9"/>
  <c r="U1808" i="9"/>
  <c r="T2200" i="9"/>
  <c r="U2200" i="9" s="1"/>
  <c r="U2716" i="9"/>
  <c r="U418" i="9"/>
  <c r="T418" i="9"/>
  <c r="U1150" i="9"/>
  <c r="U1939" i="9"/>
  <c r="U991" i="9"/>
  <c r="U321" i="9"/>
  <c r="U1395" i="9"/>
  <c r="U472" i="9"/>
  <c r="U1337" i="9"/>
  <c r="U2001" i="9"/>
  <c r="U2017" i="9"/>
  <c r="U272" i="9"/>
  <c r="U3291" i="9"/>
  <c r="U2154" i="9"/>
  <c r="U104" i="9"/>
  <c r="U844" i="9"/>
  <c r="U1182" i="9"/>
  <c r="U1726" i="9"/>
  <c r="U1162" i="9"/>
  <c r="U2319" i="9"/>
  <c r="U2876" i="9"/>
  <c r="U1672" i="9"/>
  <c r="U1253" i="9"/>
  <c r="U471" i="9"/>
  <c r="U2480" i="9"/>
  <c r="U3384" i="9"/>
  <c r="U41" i="9"/>
  <c r="U2970" i="9"/>
  <c r="U2806" i="9"/>
  <c r="U2294" i="9"/>
  <c r="U1897" i="9"/>
  <c r="U952" i="9"/>
  <c r="U2805" i="9"/>
  <c r="U3017" i="9"/>
  <c r="U2479" i="9"/>
  <c r="U2909" i="9"/>
  <c r="U1216" i="9"/>
  <c r="U1486" i="9"/>
  <c r="U3066" i="9"/>
  <c r="U1807" i="9"/>
  <c r="U3080" i="9"/>
  <c r="U271" i="9"/>
  <c r="U976" i="9"/>
  <c r="T976" i="9"/>
  <c r="U2600" i="9"/>
  <c r="U3156" i="9"/>
  <c r="U912" i="9"/>
  <c r="U390" i="9"/>
  <c r="U2035" i="9"/>
  <c r="U2293" i="9"/>
  <c r="U380" i="9"/>
  <c r="U2642" i="9"/>
  <c r="U2376" i="9"/>
  <c r="U2079" i="9"/>
  <c r="U911" i="9"/>
  <c r="U193" i="9"/>
  <c r="U2995" i="9"/>
  <c r="U3314" i="9"/>
  <c r="U2389" i="9"/>
  <c r="U336" i="9"/>
  <c r="U2715" i="9"/>
  <c r="U975" i="9"/>
  <c r="U2510" i="9"/>
  <c r="U1236" i="9"/>
  <c r="U1842" i="9"/>
  <c r="U2064" i="9"/>
  <c r="U1968" i="9"/>
  <c r="U593" i="9"/>
  <c r="U570" i="9"/>
  <c r="U2777" i="9"/>
  <c r="U612" i="9"/>
  <c r="U2415" i="9"/>
  <c r="U843" i="9"/>
  <c r="U1485" i="9"/>
  <c r="U1575" i="9"/>
  <c r="U2448" i="9"/>
  <c r="U842" i="9"/>
  <c r="U470" i="9"/>
  <c r="U3221" i="9"/>
  <c r="U208" i="9"/>
  <c r="U717" i="9"/>
  <c r="U2599" i="9"/>
  <c r="U1437" i="9"/>
  <c r="U134" i="9"/>
  <c r="U40" i="9"/>
  <c r="U1545" i="9"/>
  <c r="U2153" i="9"/>
  <c r="U2251" i="9"/>
  <c r="U2105" i="9"/>
  <c r="U1862" i="9"/>
  <c r="U2173" i="9"/>
  <c r="U1048" i="9"/>
  <c r="U651" i="9"/>
  <c r="U2884" i="9"/>
  <c r="U39" i="9"/>
  <c r="U2531" i="9"/>
  <c r="U133" i="9"/>
  <c r="U317" i="9"/>
  <c r="U841" i="9"/>
  <c r="U1025" i="9"/>
  <c r="U840" i="9"/>
  <c r="U53" i="9"/>
  <c r="U2804" i="9"/>
  <c r="U1706" i="9"/>
  <c r="U1705" i="9"/>
  <c r="U1704" i="9"/>
  <c r="U1603" i="9"/>
  <c r="T417" i="9"/>
  <c r="U417" i="9" s="1"/>
  <c r="U2225" i="9"/>
  <c r="U87" i="9"/>
  <c r="U132" i="9"/>
  <c r="U1107" i="9"/>
  <c r="U839" i="9"/>
  <c r="U1938" i="9"/>
  <c r="T1938" i="9"/>
  <c r="U1020" i="9"/>
  <c r="U2199" i="9"/>
  <c r="U1149" i="9"/>
  <c r="U13" i="9"/>
  <c r="U2478" i="9"/>
  <c r="U237" i="9"/>
  <c r="U12" i="9"/>
  <c r="U754" i="9"/>
  <c r="U1951" i="9"/>
  <c r="U2960" i="9"/>
  <c r="U2735" i="9"/>
  <c r="U1181" i="9"/>
  <c r="U469" i="9"/>
  <c r="T1806" i="9"/>
  <c r="U1806" i="9" s="1"/>
  <c r="U3313" i="9"/>
  <c r="U2803" i="9"/>
  <c r="U990" i="9"/>
  <c r="U3031" i="9"/>
  <c r="U335" i="9"/>
  <c r="U1161" i="9"/>
  <c r="U2034" i="9"/>
  <c r="U2270" i="9"/>
  <c r="U468" i="9"/>
  <c r="U3418" i="9"/>
  <c r="U1619" i="9"/>
  <c r="U270" i="9"/>
  <c r="U2000" i="9"/>
  <c r="U1336" i="9"/>
  <c r="U838" i="9"/>
  <c r="U158" i="9"/>
  <c r="U2414" i="9"/>
  <c r="U389" i="9"/>
  <c r="U3006" i="9"/>
  <c r="U2641" i="9"/>
  <c r="U2755" i="9"/>
  <c r="U1725" i="9"/>
  <c r="U2951" i="9"/>
  <c r="U1313" i="9"/>
  <c r="U2908" i="9"/>
  <c r="U1765" i="9"/>
  <c r="U1484" i="9"/>
  <c r="U1291" i="9"/>
  <c r="U2907" i="9"/>
  <c r="U2969" i="9"/>
  <c r="U2985" i="9"/>
  <c r="U628" i="9"/>
  <c r="U2509" i="9"/>
  <c r="U379" i="9"/>
  <c r="U409" i="9"/>
  <c r="U3155" i="9"/>
  <c r="U669" i="9"/>
  <c r="U1534" i="9"/>
  <c r="T1691" i="9"/>
  <c r="U1691" i="9" s="1"/>
  <c r="U3138" i="9"/>
  <c r="U1671" i="9"/>
  <c r="U1701" i="9"/>
  <c r="U2353" i="9"/>
  <c r="U837" i="9"/>
  <c r="U467" i="9"/>
  <c r="U2063" i="9"/>
  <c r="U3148" i="9"/>
  <c r="U611" i="9"/>
  <c r="U2062" i="9"/>
  <c r="U1967" i="9"/>
  <c r="U592" i="9"/>
  <c r="U2628" i="9"/>
  <c r="U569" i="9"/>
  <c r="U2535" i="9"/>
  <c r="U1653" i="9"/>
  <c r="U2565" i="9"/>
  <c r="U207" i="9"/>
  <c r="U312" i="9"/>
  <c r="U2447" i="9"/>
  <c r="U1574" i="9"/>
  <c r="U2477" i="9"/>
  <c r="T2477" i="9"/>
  <c r="U2621" i="9"/>
  <c r="T2598" i="9"/>
  <c r="U2598" i="9" s="1"/>
  <c r="U1483" i="9"/>
  <c r="U716" i="9"/>
  <c r="U1436" i="9"/>
  <c r="U1764" i="9"/>
  <c r="U3220" i="9"/>
  <c r="U38" i="9"/>
  <c r="U1383" i="9"/>
  <c r="U3201" i="9"/>
  <c r="T3201" i="9"/>
  <c r="U2152" i="9"/>
  <c r="U3383" i="9"/>
  <c r="U3382" i="9"/>
  <c r="U1408" i="9"/>
  <c r="U1805" i="9"/>
  <c r="U2016" i="9"/>
  <c r="U1861" i="9"/>
  <c r="U836" i="9"/>
  <c r="U1047" i="9"/>
  <c r="U1046" i="9"/>
  <c r="U715" i="9"/>
  <c r="U2250" i="9"/>
  <c r="U2378" i="9"/>
  <c r="U466" i="9"/>
  <c r="U835" i="9"/>
  <c r="U834" i="9"/>
  <c r="U714" i="9"/>
  <c r="U713" i="9"/>
  <c r="U2539" i="9"/>
  <c r="U2677" i="9"/>
  <c r="U2224" i="9"/>
  <c r="U1089" i="9"/>
  <c r="U2714" i="9"/>
  <c r="U2713" i="9"/>
  <c r="U2950" i="9"/>
  <c r="U1999" i="9"/>
  <c r="U926" i="9"/>
  <c r="T416" i="9"/>
  <c r="U416" i="9" s="1"/>
  <c r="U2754" i="9"/>
  <c r="U712" i="9"/>
  <c r="U2198" i="9"/>
  <c r="U833" i="9"/>
  <c r="U645" i="9"/>
  <c r="U131" i="9"/>
  <c r="U1276" i="9"/>
  <c r="U2197" i="9"/>
  <c r="U3312" i="9"/>
  <c r="U989" i="9"/>
  <c r="U3016" i="9"/>
  <c r="U236" i="9"/>
  <c r="U1120" i="9"/>
  <c r="U269" i="9"/>
  <c r="U2033" i="9"/>
  <c r="U465" i="9"/>
  <c r="U2318" i="9"/>
  <c r="U2906" i="9"/>
  <c r="U1215" i="9"/>
  <c r="U2968" i="9"/>
  <c r="U2292" i="9"/>
  <c r="U86" i="9"/>
  <c r="U2802" i="9"/>
  <c r="U668" i="9"/>
  <c r="U1358" i="9"/>
  <c r="U1482" i="9"/>
  <c r="U464" i="9"/>
  <c r="U3113" i="9"/>
  <c r="U1950" i="9"/>
  <c r="U3005" i="9"/>
  <c r="U255" i="9"/>
  <c r="U1235" i="9"/>
  <c r="U1841" i="9"/>
  <c r="U72" i="9"/>
  <c r="U2508" i="9"/>
  <c r="U1670" i="9"/>
  <c r="U3165" i="9"/>
  <c r="U3048" i="9"/>
  <c r="U172" i="9"/>
  <c r="U2061" i="9"/>
  <c r="U610" i="9"/>
  <c r="U3079" i="9"/>
  <c r="U1966" i="9"/>
  <c r="U591" i="9"/>
  <c r="U555" i="9"/>
  <c r="U3065" i="9"/>
  <c r="U2446" i="9"/>
  <c r="U1148" i="9"/>
  <c r="U2413" i="9"/>
  <c r="U2597" i="9"/>
  <c r="U1435" i="9"/>
  <c r="U1896" i="9"/>
  <c r="U1573" i="9"/>
  <c r="U832" i="9"/>
  <c r="U753" i="9"/>
  <c r="U1407" i="9"/>
  <c r="U2151" i="9"/>
  <c r="U2476" i="9"/>
  <c r="U3219" i="9"/>
  <c r="U37" i="9"/>
  <c r="U2835" i="9"/>
  <c r="U3171" i="9"/>
  <c r="U1629" i="9"/>
  <c r="U1365" i="9"/>
  <c r="U1452" i="9"/>
  <c r="U64" i="9"/>
  <c r="U831" i="9"/>
  <c r="U98" i="9"/>
  <c r="U1322" i="9"/>
  <c r="U2358" i="9"/>
  <c r="U1804" i="9"/>
  <c r="U63" i="9"/>
  <c r="T1803" i="9"/>
  <c r="U1803" i="9" s="1"/>
  <c r="U937" i="9"/>
  <c r="U1507" i="9"/>
  <c r="U122" i="9"/>
  <c r="U402" i="9"/>
  <c r="U830" i="9"/>
  <c r="U334" i="9"/>
  <c r="U284" i="9"/>
  <c r="U463" i="9"/>
  <c r="U3329" i="9"/>
  <c r="U2249" i="9"/>
  <c r="U1357" i="9"/>
  <c r="U462" i="9"/>
  <c r="U543" i="9"/>
  <c r="U829" i="9"/>
  <c r="U1180" i="9"/>
  <c r="U2235" i="9"/>
  <c r="U2341" i="9"/>
  <c r="U2658" i="9"/>
  <c r="U316" i="9"/>
  <c r="U103" i="9"/>
  <c r="U639" i="9"/>
  <c r="U2310" i="9"/>
  <c r="U2088" i="9"/>
  <c r="U2676" i="9"/>
  <c r="U2826" i="9"/>
  <c r="U2223" i="9"/>
  <c r="U1147" i="9"/>
  <c r="U206" i="9"/>
  <c r="U1998" i="9"/>
  <c r="U1076" i="9"/>
  <c r="U1824" i="9"/>
  <c r="U1937" i="9"/>
  <c r="U910" i="9"/>
  <c r="U1802" i="9"/>
  <c r="U2045" i="9"/>
  <c r="U2260" i="9"/>
  <c r="U1519" i="9"/>
  <c r="U3126" i="9"/>
  <c r="U2412" i="9"/>
  <c r="U2259" i="9"/>
  <c r="U1763" i="9"/>
  <c r="U2857" i="9"/>
  <c r="U1895" i="9"/>
  <c r="U235" i="9"/>
  <c r="U3272" i="9"/>
  <c r="U3262" i="9"/>
  <c r="U3311" i="9"/>
  <c r="U2690" i="9"/>
  <c r="U2327" i="9"/>
  <c r="U1518" i="9"/>
  <c r="U1690" i="9"/>
  <c r="U2959" i="9"/>
  <c r="U3283" i="9"/>
  <c r="U1335" i="9"/>
  <c r="U1160" i="9"/>
  <c r="U2801" i="9"/>
  <c r="U3030" i="9"/>
  <c r="U3164" i="9"/>
  <c r="U3078" i="9"/>
  <c r="U1481" i="9"/>
  <c r="U2032" i="9"/>
  <c r="U1748" i="9"/>
  <c r="U1312" i="9"/>
  <c r="U1700" i="9"/>
  <c r="U974" i="9"/>
  <c r="U1275" i="9"/>
  <c r="U711" i="9"/>
  <c r="U2564" i="9"/>
  <c r="U1669" i="9"/>
  <c r="U2905" i="9"/>
  <c r="U627" i="9"/>
  <c r="U1214" i="9"/>
  <c r="U644" i="9"/>
  <c r="U2172" i="9"/>
  <c r="U117" i="9"/>
  <c r="U2967" i="9"/>
  <c r="U2291" i="9"/>
  <c r="U1533" i="9"/>
  <c r="U3137" i="9"/>
  <c r="U3095" i="9"/>
  <c r="U2994" i="9"/>
  <c r="U388" i="9"/>
  <c r="U2060" i="9"/>
  <c r="U542" i="9"/>
  <c r="U609" i="9"/>
  <c r="U590" i="9"/>
  <c r="U192" i="9"/>
  <c r="U303" i="9"/>
  <c r="U1965" i="9"/>
  <c r="U1641" i="9"/>
  <c r="U1640" i="9"/>
  <c r="U554" i="9"/>
  <c r="U234" i="9"/>
  <c r="U667" i="9"/>
  <c r="U1045" i="9"/>
  <c r="U3047" i="9"/>
  <c r="U1234" i="9"/>
  <c r="U461" i="9"/>
  <c r="U2507" i="9"/>
  <c r="U3381" i="9"/>
  <c r="U1840" i="9"/>
  <c r="U2856" i="9"/>
  <c r="U2388" i="9"/>
  <c r="U2370" i="9"/>
  <c r="U171" i="9"/>
  <c r="U2640" i="9"/>
  <c r="U2596" i="9"/>
  <c r="U378" i="9"/>
  <c r="U1434" i="9"/>
  <c r="U333" i="9"/>
  <c r="U1572" i="9"/>
  <c r="U1480" i="9"/>
  <c r="U1400" i="9"/>
  <c r="U3200" i="9"/>
  <c r="T3200" i="9"/>
  <c r="U2445" i="9"/>
  <c r="U752" i="9"/>
  <c r="U3199" i="9"/>
  <c r="T2834" i="9"/>
  <c r="U2834" i="9" s="1"/>
  <c r="U1382" i="9"/>
  <c r="U36" i="9"/>
  <c r="U2150" i="9"/>
  <c r="U3218" i="9"/>
  <c r="U2104" i="9"/>
  <c r="U1571" i="9"/>
  <c r="U828" i="9"/>
  <c r="U2530" i="9"/>
  <c r="U2927" i="9"/>
  <c r="U3112" i="9"/>
  <c r="U1860" i="9"/>
  <c r="U2248" i="9"/>
  <c r="U1479" i="9"/>
  <c r="U191" i="9"/>
  <c r="T2196" i="9"/>
  <c r="U2196" i="9" s="1"/>
  <c r="U2475" i="9"/>
  <c r="U532" i="9"/>
  <c r="U2241" i="9"/>
  <c r="U345" i="9"/>
  <c r="U460" i="9"/>
  <c r="U145" i="9"/>
  <c r="T363" i="9"/>
  <c r="U363" i="9" s="1"/>
  <c r="U1274" i="9"/>
  <c r="U973" i="9"/>
  <c r="U2800" i="9"/>
  <c r="U2317" i="9"/>
  <c r="U827" i="9"/>
  <c r="U233" i="9"/>
  <c r="U3380" i="9"/>
  <c r="U1602" i="9"/>
  <c r="U2639" i="9"/>
  <c r="U2411" i="9"/>
  <c r="U2269" i="9"/>
  <c r="U1724" i="9"/>
  <c r="U1213" i="9"/>
  <c r="U157" i="9"/>
  <c r="U1997" i="9"/>
  <c r="U3154" i="9"/>
  <c r="U3310" i="9"/>
  <c r="U2399" i="9"/>
  <c r="U1258" i="9"/>
  <c r="U2966" i="9"/>
  <c r="U2506" i="9"/>
  <c r="U2369" i="9"/>
  <c r="U1212" i="9"/>
  <c r="U387" i="9"/>
  <c r="U2904" i="9"/>
  <c r="U332" i="9"/>
  <c r="U666" i="9"/>
  <c r="U3163" i="9"/>
  <c r="T1801" i="9"/>
  <c r="U1801" i="9" s="1"/>
  <c r="U3162" i="9"/>
  <c r="U1876" i="9"/>
  <c r="U1146" i="9"/>
  <c r="U2132" i="9"/>
  <c r="U2131" i="9"/>
  <c r="U302" i="9"/>
  <c r="U1478" i="9"/>
  <c r="U1668" i="9"/>
  <c r="U2712" i="9"/>
  <c r="U972" i="9"/>
  <c r="U1570" i="9"/>
  <c r="U1569" i="9"/>
  <c r="U2444" i="9"/>
  <c r="U2443" i="9"/>
  <c r="U2595" i="9"/>
  <c r="U1894" i="9"/>
  <c r="U205" i="9"/>
  <c r="U3217" i="9"/>
  <c r="U2474" i="9"/>
  <c r="U2548" i="9"/>
  <c r="U1568" i="9"/>
  <c r="U1762" i="9"/>
  <c r="U35" i="9"/>
  <c r="U459" i="9"/>
  <c r="U2848" i="9"/>
  <c r="U2149" i="9"/>
  <c r="U215" i="9"/>
  <c r="U2547" i="9"/>
  <c r="U3379" i="9"/>
  <c r="U2863" i="9"/>
  <c r="U1477" i="9"/>
  <c r="U2410" i="9"/>
  <c r="U2711" i="9"/>
  <c r="U2638" i="9"/>
  <c r="U2753" i="9"/>
  <c r="U971" i="9"/>
  <c r="U2103" i="9"/>
  <c r="U2862" i="9"/>
  <c r="U970" i="9"/>
  <c r="U2855" i="9"/>
  <c r="U826" i="9"/>
  <c r="U710" i="9"/>
  <c r="T710" i="9"/>
  <c r="U352" i="9"/>
  <c r="U341" i="9"/>
  <c r="U2234" i="9"/>
  <c r="U3111" i="9"/>
  <c r="U665" i="9"/>
  <c r="U1601" i="9"/>
  <c r="U2087" i="9"/>
  <c r="U2086" i="9"/>
  <c r="U1600" i="9"/>
  <c r="U2710" i="9"/>
  <c r="U1476" i="9"/>
  <c r="U458" i="9"/>
  <c r="U751" i="9"/>
  <c r="U457" i="9"/>
  <c r="U2666" i="9"/>
  <c r="U1029" i="9"/>
  <c r="U3378" i="9"/>
  <c r="U3309" i="9"/>
  <c r="U2825" i="9"/>
  <c r="U2222" i="9"/>
  <c r="U2195" i="9"/>
  <c r="U1273" i="9"/>
  <c r="U825" i="9"/>
  <c r="T825" i="9"/>
  <c r="U85" i="9"/>
  <c r="U2661" i="9"/>
  <c r="U1475" i="9"/>
  <c r="U1106" i="9"/>
  <c r="U3377" i="9"/>
  <c r="U909" i="9"/>
  <c r="U232" i="9"/>
  <c r="U3308" i="9"/>
  <c r="U1088" i="9"/>
  <c r="U2031" i="9"/>
  <c r="U456" i="9"/>
  <c r="U1005" i="9"/>
  <c r="U2030" i="9"/>
  <c r="U2340" i="9"/>
  <c r="U455" i="9"/>
  <c r="U824" i="9"/>
  <c r="U1996" i="9"/>
  <c r="U2937" i="9"/>
  <c r="U1179" i="9"/>
  <c r="U156" i="9"/>
  <c r="U3376" i="9"/>
  <c r="U2949" i="9"/>
  <c r="U1300" i="9"/>
  <c r="U2044" i="9"/>
  <c r="U1321" i="9"/>
  <c r="U2015" i="9"/>
  <c r="U3375" i="9"/>
  <c r="U2398" i="9"/>
  <c r="U1936" i="9"/>
  <c r="U2505" i="9"/>
  <c r="U2864" i="9"/>
  <c r="U2368" i="9"/>
  <c r="U1839" i="9"/>
  <c r="U2387" i="9"/>
  <c r="U608" i="9"/>
  <c r="U3046" i="9"/>
  <c r="U1130" i="9"/>
  <c r="U2637" i="9"/>
  <c r="U331" i="9"/>
  <c r="U1233" i="9"/>
  <c r="U2563" i="9"/>
  <c r="U2875" i="9"/>
  <c r="U541" i="9"/>
  <c r="U2059" i="9"/>
  <c r="U1639" i="9"/>
  <c r="U2627" i="9"/>
  <c r="U1964" i="9"/>
  <c r="U2776" i="9"/>
  <c r="U553" i="9"/>
  <c r="U2752" i="9"/>
  <c r="U1211" i="9"/>
  <c r="U170" i="9"/>
  <c r="U2799" i="9"/>
  <c r="U1210" i="9"/>
  <c r="U2903" i="9"/>
  <c r="U1667" i="9"/>
  <c r="U1474" i="9"/>
  <c r="U2965" i="9"/>
  <c r="U343" i="9"/>
  <c r="U2409" i="9"/>
  <c r="U204" i="9"/>
  <c r="U1433" i="9"/>
  <c r="U2847" i="9"/>
  <c r="U3015" i="9"/>
  <c r="U823" i="9"/>
  <c r="U822" i="9"/>
  <c r="U1252" i="9"/>
  <c r="U2620" i="9"/>
  <c r="U1567" i="9"/>
  <c r="U3374" i="9"/>
  <c r="U2282" i="9"/>
  <c r="U821" i="9"/>
  <c r="U1566" i="9"/>
  <c r="U2594" i="9"/>
  <c r="U1473" i="9"/>
  <c r="U709" i="9"/>
  <c r="U2442" i="9"/>
  <c r="U1761" i="9"/>
  <c r="U2148" i="9"/>
  <c r="U1893" i="9"/>
  <c r="U1044" i="9"/>
  <c r="U1381" i="9"/>
  <c r="U1380" i="9"/>
  <c r="U2473" i="9"/>
  <c r="U2833" i="9"/>
  <c r="U2709" i="9"/>
  <c r="U2708" i="9"/>
  <c r="U820" i="9"/>
  <c r="U1800" i="9"/>
  <c r="U1799" i="9"/>
  <c r="U1311" i="9"/>
  <c r="U351" i="9"/>
  <c r="U350" i="9"/>
  <c r="U130" i="9"/>
  <c r="U2870" i="9"/>
  <c r="U750" i="9"/>
  <c r="U1859" i="9"/>
  <c r="U129" i="9"/>
  <c r="U315" i="9"/>
  <c r="U2102" i="9"/>
  <c r="U638" i="9"/>
  <c r="U2751" i="9"/>
  <c r="U540" i="9"/>
  <c r="U2194" i="9"/>
  <c r="U1075" i="9"/>
  <c r="T2193" i="9"/>
  <c r="U2193" i="9" s="1"/>
  <c r="U2902" i="9"/>
  <c r="U1004" i="9"/>
  <c r="U1628" i="9"/>
  <c r="U925" i="9"/>
  <c r="U2233" i="9"/>
  <c r="U3110" i="9"/>
  <c r="U1065" i="9"/>
  <c r="U1105" i="9"/>
  <c r="U1087" i="9"/>
  <c r="U819" i="9"/>
  <c r="U2221" i="9"/>
  <c r="U2824" i="9"/>
  <c r="U1272" i="9"/>
  <c r="U2546" i="9"/>
  <c r="U3029" i="9"/>
  <c r="U1710" i="9"/>
  <c r="U1689" i="9"/>
  <c r="U818" i="9"/>
  <c r="U2984" i="9"/>
  <c r="U3271" i="9"/>
  <c r="U2258" i="9"/>
  <c r="U3261" i="9"/>
  <c r="U664" i="9"/>
  <c r="U190" i="9"/>
  <c r="U2798" i="9"/>
  <c r="U2797" i="9"/>
  <c r="U1618" i="9"/>
  <c r="U2993" i="9"/>
  <c r="U231" i="9"/>
  <c r="U1838" i="9"/>
  <c r="U2386" i="9"/>
  <c r="U377" i="9"/>
  <c r="U1232" i="9"/>
  <c r="U3004" i="9"/>
  <c r="U2504" i="9"/>
  <c r="U2796" i="9"/>
  <c r="U2281" i="9"/>
  <c r="U1617" i="9"/>
  <c r="U3282" i="9"/>
  <c r="U1517" i="9"/>
  <c r="U2280" i="9"/>
  <c r="U84" i="9"/>
  <c r="U626" i="9"/>
  <c r="U1923" i="9"/>
  <c r="T1923" i="9"/>
  <c r="U144" i="9"/>
  <c r="U1532" i="9"/>
  <c r="U3183" i="9"/>
  <c r="U3136" i="9"/>
  <c r="U1995" i="9"/>
  <c r="U2192" i="9"/>
  <c r="U2593" i="9"/>
  <c r="U3307" i="9"/>
  <c r="U2874" i="9"/>
  <c r="U155" i="9"/>
  <c r="U2958" i="9"/>
  <c r="U1032" i="9"/>
  <c r="U1178" i="9"/>
  <c r="U908" i="9"/>
  <c r="U3250" i="9"/>
  <c r="U2901" i="9"/>
  <c r="U2964" i="9"/>
  <c r="U1209" i="9"/>
  <c r="U3249" i="9"/>
  <c r="U2043" i="9"/>
  <c r="U1892" i="9"/>
  <c r="U1891" i="9"/>
  <c r="U1334" i="9"/>
  <c r="U2948" i="9"/>
  <c r="U2873" i="9"/>
  <c r="U1723" i="9"/>
  <c r="U2854" i="9"/>
  <c r="U2165" i="9"/>
  <c r="U1798" i="9"/>
  <c r="U2750" i="9"/>
  <c r="U3198" i="9"/>
  <c r="T3198" i="9"/>
  <c r="U1031" i="9"/>
  <c r="U1599" i="9"/>
  <c r="U1145" i="9"/>
  <c r="U1760" i="9"/>
  <c r="U817" i="9"/>
  <c r="U1472" i="9"/>
  <c r="U3077" i="9"/>
  <c r="U3064" i="9"/>
  <c r="U1310" i="9"/>
  <c r="U301" i="9"/>
  <c r="U2130" i="9"/>
  <c r="U203" i="9"/>
  <c r="U3373" i="9"/>
  <c r="U202" i="9"/>
  <c r="U1638" i="9"/>
  <c r="U946" i="9"/>
  <c r="U2562" i="9"/>
  <c r="U1565" i="9"/>
  <c r="U2339" i="9"/>
  <c r="U2058" i="9"/>
  <c r="U1043" i="9"/>
  <c r="U1875" i="9"/>
  <c r="U539" i="9"/>
  <c r="U2057" i="9"/>
  <c r="U454" i="9"/>
  <c r="T1963" i="9"/>
  <c r="U1963" i="9" s="1"/>
  <c r="U607" i="9"/>
  <c r="U589" i="9"/>
  <c r="U2768" i="9"/>
  <c r="U2147" i="9"/>
  <c r="U708" i="9"/>
  <c r="U189" i="9"/>
  <c r="U2146" i="9"/>
  <c r="U1432" i="9"/>
  <c r="U2592" i="9"/>
  <c r="U2472" i="9"/>
  <c r="T2472" i="9"/>
  <c r="U330" i="9"/>
  <c r="T34" i="9"/>
  <c r="U34" i="9" s="1"/>
  <c r="U2561" i="9"/>
  <c r="U3245" i="9"/>
  <c r="U2832" i="9"/>
  <c r="U3170" i="9"/>
  <c r="U1506" i="9"/>
  <c r="U936" i="9"/>
  <c r="U1074" i="9"/>
  <c r="U3372" i="9"/>
  <c r="U2926" i="9"/>
  <c r="U1858" i="9"/>
  <c r="U2925" i="9"/>
  <c r="U816" i="9"/>
  <c r="U815" i="9"/>
  <c r="U814" i="9"/>
  <c r="U2101" i="9"/>
  <c r="U1356" i="9"/>
  <c r="U1505" i="9"/>
  <c r="U62" i="9"/>
  <c r="U1451" i="9"/>
  <c r="U11" i="9"/>
  <c r="U2357" i="9"/>
  <c r="U3169" i="9"/>
  <c r="U214" i="9"/>
  <c r="U453" i="9"/>
  <c r="U1003" i="9"/>
  <c r="U2247" i="9"/>
  <c r="U2304" i="9"/>
  <c r="U2429" i="9"/>
  <c r="U283" i="9"/>
  <c r="U52" i="9"/>
  <c r="U2675" i="9"/>
  <c r="U97" i="9"/>
  <c r="U61" i="9"/>
  <c r="U1271" i="9"/>
  <c r="U3328" i="9"/>
  <c r="U1797" i="9"/>
  <c r="T415" i="9"/>
  <c r="U415" i="9" s="1"/>
  <c r="U2657" i="9"/>
  <c r="U1064" i="9"/>
  <c r="U1104" i="9"/>
  <c r="U2823" i="9"/>
  <c r="U1086" i="9"/>
  <c r="U2220" i="9"/>
  <c r="U2191" i="9"/>
  <c r="U1878" i="9"/>
  <c r="U3371" i="9"/>
  <c r="U1598" i="9"/>
  <c r="U1935" i="9"/>
  <c r="U230" i="9"/>
  <c r="U83" i="9"/>
  <c r="U1741" i="9"/>
  <c r="U3370" i="9"/>
  <c r="U2029" i="9"/>
  <c r="U1740" i="9"/>
  <c r="U813" i="9"/>
  <c r="U3076" i="9"/>
  <c r="U2665" i="9"/>
  <c r="U452" i="9"/>
  <c r="U1471" i="9"/>
  <c r="U2316" i="9"/>
  <c r="U1949" i="9"/>
  <c r="U2932" i="9"/>
  <c r="U2268" i="9"/>
  <c r="U451" i="9"/>
  <c r="U1002" i="9"/>
  <c r="U1470" i="9"/>
  <c r="U1666" i="9"/>
  <c r="U2303" i="9"/>
  <c r="U1394" i="9"/>
  <c r="U2872" i="9"/>
  <c r="U1722" i="9"/>
  <c r="U176" i="9"/>
  <c r="U2749" i="9"/>
  <c r="U1994" i="9"/>
  <c r="U2900" i="9"/>
  <c r="U2963" i="9"/>
  <c r="U154" i="9"/>
  <c r="U1796" i="9"/>
  <c r="U1208" i="9"/>
  <c r="U1333" i="9"/>
  <c r="U1177" i="9"/>
  <c r="U2962" i="9"/>
  <c r="U2736" i="9"/>
  <c r="U1823" i="9"/>
  <c r="U376" i="9"/>
  <c r="U1288" i="9"/>
  <c r="U1837" i="9"/>
  <c r="U3306" i="9"/>
  <c r="U2853" i="9"/>
  <c r="U2503" i="9"/>
  <c r="U3290" i="9"/>
  <c r="U3098" i="9"/>
  <c r="U1129" i="9"/>
  <c r="U663" i="9"/>
  <c r="U1231" i="9"/>
  <c r="U254" i="9"/>
  <c r="U3197" i="9"/>
  <c r="U300" i="9"/>
  <c r="U2529" i="9"/>
  <c r="U2528" i="9"/>
  <c r="U2767" i="9"/>
  <c r="U606" i="9"/>
  <c r="U707" i="9"/>
  <c r="U3045" i="9"/>
  <c r="U568" i="9"/>
  <c r="U2056" i="9"/>
  <c r="U588" i="9"/>
  <c r="U1652" i="9"/>
  <c r="U268" i="9"/>
  <c r="U2591" i="9"/>
  <c r="U3014" i="9"/>
  <c r="U2883" i="9"/>
  <c r="U2129" i="9"/>
  <c r="U2078" i="9"/>
  <c r="U450" i="9"/>
  <c r="U1544" i="9"/>
  <c r="U2441" i="9"/>
  <c r="U1564" i="9"/>
  <c r="U1379" i="9"/>
  <c r="U749" i="9"/>
  <c r="U449" i="9"/>
  <c r="U2795" i="9"/>
  <c r="U2145" i="9"/>
  <c r="U2590" i="9"/>
  <c r="U1431" i="9"/>
  <c r="U1406" i="9"/>
  <c r="U706" i="9"/>
  <c r="U33" i="9"/>
  <c r="U1042" i="9"/>
  <c r="U1378" i="9"/>
  <c r="U1759" i="9"/>
  <c r="U2619" i="9"/>
  <c r="U3244" i="9"/>
  <c r="U2831" i="9"/>
  <c r="U3369" i="9"/>
  <c r="U812" i="9"/>
  <c r="U2116" i="9"/>
  <c r="U1857" i="9"/>
  <c r="U2100" i="9"/>
  <c r="U1721" i="9"/>
  <c r="U3196" i="9"/>
  <c r="U2240" i="9"/>
  <c r="U705" i="9"/>
  <c r="U704" i="9"/>
  <c r="U811" i="9"/>
  <c r="U642" i="9"/>
  <c r="U2232" i="9"/>
  <c r="U2707" i="9"/>
  <c r="U1019" i="9"/>
  <c r="T1019" i="9"/>
  <c r="U2219" i="9"/>
  <c r="U32" i="9"/>
  <c r="U1103" i="9"/>
  <c r="U1114" i="9"/>
  <c r="U448" i="9"/>
  <c r="T969" i="9"/>
  <c r="U969" i="9" s="1"/>
  <c r="U523" i="9"/>
  <c r="U447" i="9"/>
  <c r="U1795" i="9"/>
  <c r="U446" i="9"/>
  <c r="U2732" i="9"/>
  <c r="U2190" i="9"/>
  <c r="T2190" i="9"/>
  <c r="U1355" i="9"/>
  <c r="U229" i="9"/>
  <c r="U1024" i="9"/>
  <c r="T414" i="9"/>
  <c r="U414" i="9" s="1"/>
  <c r="U2706" i="9"/>
  <c r="U1017" i="9"/>
  <c r="U907" i="9"/>
  <c r="U1665" i="9"/>
  <c r="U182" i="9"/>
  <c r="U445" i="9"/>
  <c r="U3182" i="9"/>
  <c r="U1176" i="9"/>
  <c r="U920" i="9"/>
  <c r="U408" i="9"/>
  <c r="U1207" i="9"/>
  <c r="U1159" i="9"/>
  <c r="U2899" i="9"/>
  <c r="U3044" i="9"/>
  <c r="U3003" i="9"/>
  <c r="U2992" i="9"/>
  <c r="U375" i="9"/>
  <c r="U919" i="9"/>
  <c r="U1720" i="9"/>
  <c r="U1993" i="9"/>
  <c r="U1934" i="9"/>
  <c r="U2171" i="9"/>
  <c r="U3063" i="9"/>
  <c r="U2028" i="9"/>
  <c r="U3028" i="9"/>
  <c r="U1688" i="9"/>
  <c r="T1688" i="9"/>
  <c r="U1794" i="9"/>
  <c r="U748" i="9"/>
  <c r="U810" i="9"/>
  <c r="U1117" i="9"/>
  <c r="U2771" i="9"/>
  <c r="U1651" i="9"/>
  <c r="U605" i="9"/>
  <c r="U2055" i="9"/>
  <c r="U587" i="9"/>
  <c r="U1144" i="9"/>
  <c r="U1922" i="9"/>
  <c r="U3368" i="9"/>
  <c r="U110" i="9"/>
  <c r="U109" i="9"/>
  <c r="U2794" i="9"/>
  <c r="U1531" i="9"/>
  <c r="U3135" i="9"/>
  <c r="U329" i="9"/>
  <c r="U3147" i="9"/>
  <c r="U108" i="9"/>
  <c r="U1563" i="9"/>
  <c r="U2128" i="9"/>
  <c r="U625" i="9"/>
  <c r="U2144" i="9"/>
  <c r="U2440" i="9"/>
  <c r="U299" i="9"/>
  <c r="U2589" i="9"/>
  <c r="U1430" i="9"/>
  <c r="U444" i="9"/>
  <c r="U153" i="9"/>
  <c r="U2527" i="9"/>
  <c r="U703" i="9"/>
  <c r="U2471" i="9"/>
  <c r="U128" i="9"/>
  <c r="U3195" i="9"/>
  <c r="U31" i="9"/>
  <c r="U443" i="9"/>
  <c r="U3194" i="9"/>
  <c r="U2830" i="9"/>
  <c r="U3243" i="9"/>
  <c r="U2246" i="9"/>
  <c r="U314" i="9"/>
  <c r="U3367" i="9"/>
  <c r="U1856" i="9"/>
  <c r="U114" i="9"/>
  <c r="U809" i="9"/>
  <c r="U808" i="9"/>
  <c r="U807" i="9"/>
  <c r="U662" i="9"/>
  <c r="U2705" i="9"/>
  <c r="U2704" i="9"/>
  <c r="U1793" i="9"/>
  <c r="U1193" i="9"/>
  <c r="U637" i="9"/>
  <c r="U2822" i="9"/>
  <c r="U2674" i="9"/>
  <c r="U2218" i="9"/>
  <c r="U1399" i="9"/>
  <c r="U1085" i="9"/>
  <c r="U2217" i="9"/>
  <c r="U2538" i="9"/>
  <c r="U1516" i="9"/>
  <c r="U3109" i="9"/>
  <c r="U1119" i="9"/>
  <c r="U51" i="9"/>
  <c r="U2290" i="9"/>
  <c r="U2189" i="9"/>
  <c r="U747" i="9"/>
  <c r="U1597" i="9"/>
  <c r="U1933" i="9"/>
  <c r="U2381" i="9"/>
  <c r="U1992" i="9"/>
  <c r="U71" i="9"/>
  <c r="U228" i="9"/>
  <c r="U2526" i="9"/>
  <c r="U3305" i="9"/>
  <c r="U702" i="9"/>
  <c r="U1270" i="9"/>
  <c r="U3013" i="9"/>
  <c r="U1332" i="9"/>
  <c r="U1962" i="9"/>
  <c r="U586" i="9"/>
  <c r="U82" i="9"/>
  <c r="U2302" i="9"/>
  <c r="U102" i="9"/>
  <c r="T102" i="9"/>
  <c r="U2898" i="9"/>
  <c r="U2636" i="9"/>
  <c r="U3062" i="9"/>
  <c r="U2027" i="9"/>
  <c r="U2957" i="9"/>
  <c r="U1309" i="9"/>
  <c r="U1206" i="9"/>
  <c r="U3043" i="9"/>
  <c r="U2991" i="9"/>
  <c r="U2560" i="9"/>
  <c r="U3366" i="9"/>
  <c r="U3075" i="9"/>
  <c r="U1308" i="9"/>
  <c r="U1616" i="9"/>
  <c r="U1615" i="9"/>
  <c r="U1758" i="9"/>
  <c r="U1664" i="9"/>
  <c r="U349" i="9"/>
  <c r="U531" i="9"/>
  <c r="U1251" i="9"/>
  <c r="U1469" i="9"/>
  <c r="U1287" i="9"/>
  <c r="U1792" i="9"/>
  <c r="U2748" i="9"/>
  <c r="U2852" i="9"/>
  <c r="U1057" i="9"/>
  <c r="U1874" i="9"/>
  <c r="U951" i="9"/>
  <c r="U2502" i="9"/>
  <c r="U374" i="9"/>
  <c r="U701" i="9"/>
  <c r="T701" i="9"/>
  <c r="U2385" i="9"/>
  <c r="U2793" i="9"/>
  <c r="U1961" i="9"/>
  <c r="U567" i="9"/>
  <c r="U2054" i="9"/>
  <c r="U552" i="9"/>
  <c r="U1836" i="9"/>
  <c r="U585" i="9"/>
  <c r="U2326" i="9"/>
  <c r="U2127" i="9"/>
  <c r="U2775" i="9"/>
  <c r="U1657" i="9"/>
  <c r="U1041" i="9"/>
  <c r="U175" i="9"/>
  <c r="U806" i="9"/>
  <c r="U298" i="9"/>
  <c r="U1562" i="9"/>
  <c r="U2588" i="9"/>
  <c r="U1429" i="9"/>
  <c r="U3193" i="9"/>
  <c r="U700" i="9"/>
  <c r="U1405" i="9"/>
  <c r="U3242" i="9"/>
  <c r="U2143" i="9"/>
  <c r="U2470" i="9"/>
  <c r="U2469" i="9"/>
  <c r="U1377" i="9"/>
  <c r="U30" i="9"/>
  <c r="U2439" i="9"/>
  <c r="U1855" i="9"/>
  <c r="U2245" i="9"/>
  <c r="U1627" i="9"/>
  <c r="U935" i="9"/>
  <c r="U805" i="9"/>
  <c r="U1450" i="9"/>
  <c r="U2356" i="9"/>
  <c r="U1364" i="9"/>
  <c r="U3327" i="9"/>
  <c r="U1504" i="9"/>
  <c r="U1001" i="9"/>
  <c r="U3168" i="9"/>
  <c r="U282" i="9"/>
  <c r="U60" i="9"/>
  <c r="U121" i="9"/>
  <c r="U8" i="9"/>
  <c r="U2170" i="9"/>
  <c r="U906" i="9"/>
  <c r="U401" i="9"/>
  <c r="U1175" i="9"/>
  <c r="U2239" i="9"/>
  <c r="U968" i="9"/>
  <c r="U2338" i="9"/>
  <c r="U650" i="9"/>
  <c r="U2587" i="9"/>
  <c r="U1398" i="9"/>
  <c r="U1102" i="9"/>
  <c r="U1063" i="9"/>
  <c r="U2216" i="9"/>
  <c r="U2673" i="9"/>
  <c r="U3108" i="9"/>
  <c r="U1596" i="9"/>
  <c r="U81" i="9"/>
  <c r="U1245" i="9"/>
  <c r="U2238" i="9"/>
  <c r="T413" i="9"/>
  <c r="R413" i="9"/>
  <c r="U413" i="9" s="1"/>
  <c r="U2188" i="9"/>
  <c r="U1932" i="9"/>
  <c r="U2187" i="9"/>
  <c r="U1261" i="9"/>
  <c r="U2267" i="9"/>
  <c r="U227" i="9"/>
  <c r="U1413" i="9"/>
  <c r="U950" i="9"/>
  <c r="U2792" i="9"/>
  <c r="U2694" i="9"/>
  <c r="U3012" i="9"/>
  <c r="U905" i="9"/>
  <c r="U267" i="9"/>
  <c r="U3134" i="9"/>
  <c r="U3260" i="9"/>
  <c r="U746" i="9"/>
  <c r="U2525" i="9"/>
  <c r="U1757" i="9"/>
  <c r="U3027" i="9"/>
  <c r="U3270" i="9"/>
  <c r="U2827" i="9"/>
  <c r="U116" i="9"/>
  <c r="U1468" i="9"/>
  <c r="U2257" i="9"/>
  <c r="T1687" i="9"/>
  <c r="U1687" i="9" s="1"/>
  <c r="U2897" i="9"/>
  <c r="U2896" i="9"/>
  <c r="U1205" i="9"/>
  <c r="U442" i="9"/>
  <c r="U127" i="9"/>
  <c r="U2307" i="9"/>
  <c r="U1791" i="9"/>
  <c r="U1790" i="9"/>
  <c r="T1790" i="9"/>
  <c r="U1890" i="9"/>
  <c r="U441" i="9"/>
  <c r="U1921" i="9"/>
  <c r="U1747" i="9"/>
  <c r="U3281" i="9"/>
  <c r="U2408" i="9"/>
  <c r="U1515" i="9"/>
  <c r="U2656" i="9"/>
  <c r="U624" i="9"/>
  <c r="U2026" i="9"/>
  <c r="U3417" i="9"/>
  <c r="U2931" i="9"/>
  <c r="U2114" i="9"/>
  <c r="U2126" i="9"/>
  <c r="U3181" i="9"/>
  <c r="U2688" i="9"/>
  <c r="U1991" i="9"/>
  <c r="U1719" i="9"/>
  <c r="U440" i="9"/>
  <c r="U439" i="9"/>
  <c r="U945" i="9"/>
  <c r="U188" i="9"/>
  <c r="U1561" i="9"/>
  <c r="U1040" i="9"/>
  <c r="U1530" i="9"/>
  <c r="U3094" i="9"/>
  <c r="U3133" i="9"/>
  <c r="U1828" i="9"/>
  <c r="U373" i="9"/>
  <c r="U1230" i="9"/>
  <c r="U699" i="9"/>
  <c r="U2438" i="9"/>
  <c r="U2468" i="9"/>
  <c r="U2467" i="9"/>
  <c r="U2142" i="9"/>
  <c r="U328" i="9"/>
  <c r="U1354" i="9"/>
  <c r="U3061" i="9"/>
  <c r="U1428" i="9"/>
  <c r="U2586" i="9"/>
  <c r="U29" i="9"/>
  <c r="U297" i="9"/>
  <c r="U804" i="9"/>
  <c r="U2924" i="9"/>
  <c r="U2407" i="9"/>
  <c r="U3365" i="9"/>
  <c r="U803" i="9"/>
  <c r="U3107" i="9"/>
  <c r="U745" i="9"/>
  <c r="U1835" i="9"/>
  <c r="U802" i="9"/>
  <c r="U1789" i="9"/>
  <c r="U801" i="9"/>
  <c r="U3364" i="9"/>
  <c r="U3363" i="9"/>
  <c r="U1788" i="9"/>
  <c r="U800" i="9"/>
  <c r="U2337" i="9"/>
  <c r="U799" i="9"/>
  <c r="U266" i="9"/>
  <c r="U2244" i="9"/>
  <c r="U3304" i="9"/>
  <c r="U1595" i="9"/>
  <c r="U362" i="9"/>
  <c r="U1889" i="9"/>
  <c r="T2585" i="9"/>
  <c r="U2585" i="9" s="1"/>
  <c r="U3192" i="9"/>
  <c r="U2315" i="9"/>
  <c r="U2791" i="9"/>
  <c r="U1787" i="9"/>
  <c r="U924" i="9"/>
  <c r="U3257" i="9"/>
  <c r="U2895" i="9"/>
  <c r="U1204" i="9"/>
  <c r="U3161" i="9"/>
  <c r="U2406" i="9"/>
  <c r="U2635" i="9"/>
  <c r="U1128" i="9"/>
  <c r="U253" i="9"/>
  <c r="U2367" i="9"/>
  <c r="U698" i="9"/>
  <c r="U2501" i="9"/>
  <c r="U3093" i="9"/>
  <c r="U3153" i="9"/>
  <c r="U1467" i="9"/>
  <c r="U661" i="9"/>
  <c r="T661" i="9"/>
  <c r="U1143" i="9"/>
  <c r="U2397" i="9"/>
  <c r="U2396" i="9"/>
  <c r="U1756" i="9"/>
  <c r="U949" i="9"/>
  <c r="U1990" i="9"/>
  <c r="U1331" i="9"/>
  <c r="U152" i="9"/>
  <c r="U2545" i="9"/>
  <c r="U2947" i="9"/>
  <c r="U2946" i="9"/>
  <c r="U1353" i="9"/>
  <c r="U1269" i="9"/>
  <c r="U2169" i="9"/>
  <c r="U179" i="9"/>
  <c r="U1427" i="9"/>
  <c r="U296" i="9"/>
  <c r="U178" i="9"/>
  <c r="U2125" i="9"/>
  <c r="U798" i="9"/>
  <c r="U2466" i="9"/>
  <c r="U1039" i="9"/>
  <c r="U438" i="9"/>
  <c r="U1560" i="9"/>
  <c r="U1376" i="9"/>
  <c r="U2437" i="9"/>
  <c r="U3191" i="9"/>
  <c r="T3191" i="9"/>
  <c r="U201" i="9"/>
  <c r="U2141" i="9"/>
  <c r="U2618" i="9"/>
  <c r="U1375" i="9"/>
  <c r="U2869" i="9"/>
  <c r="U2868" i="9"/>
  <c r="U2099" i="9"/>
  <c r="U797" i="9"/>
  <c r="U697" i="9"/>
  <c r="T967" i="9"/>
  <c r="U967" i="9" s="1"/>
  <c r="U126" i="9"/>
  <c r="U113" i="9"/>
  <c r="U2085" i="9"/>
  <c r="U2703" i="9"/>
  <c r="U2702" i="9"/>
  <c r="U3106" i="9"/>
  <c r="U1259" i="9"/>
  <c r="U744" i="9"/>
  <c r="T744" i="9"/>
  <c r="U796" i="9"/>
  <c r="T796" i="9"/>
  <c r="U1786" i="9"/>
  <c r="U1785" i="9"/>
  <c r="U1268" i="9"/>
  <c r="U2279" i="9"/>
  <c r="U2168" i="9"/>
  <c r="U1822" i="9"/>
  <c r="U1989" i="9"/>
  <c r="U3362" i="9"/>
  <c r="U966" i="9"/>
  <c r="T966" i="9"/>
  <c r="U355" i="9"/>
  <c r="U354" i="9"/>
  <c r="U1084" i="9"/>
  <c r="U327" i="9"/>
  <c r="U295" i="9"/>
  <c r="U1174" i="9"/>
  <c r="U437" i="9"/>
  <c r="U1101" i="9"/>
  <c r="U1330" i="9"/>
  <c r="U1299" i="9"/>
  <c r="U226" i="9"/>
  <c r="U3361" i="9"/>
  <c r="U2672" i="9"/>
  <c r="U1298" i="9"/>
  <c r="U3026" i="9"/>
  <c r="U1466" i="9"/>
  <c r="U436" i="9"/>
  <c r="U1000" i="9"/>
  <c r="U1594" i="9"/>
  <c r="U904" i="9"/>
  <c r="U3011" i="9"/>
  <c r="U2215" i="9"/>
  <c r="U80" i="9"/>
  <c r="U435" i="9"/>
  <c r="U2124" i="9"/>
  <c r="U2867" i="9"/>
  <c r="U1888" i="9"/>
  <c r="U3360" i="9"/>
  <c r="U660" i="9"/>
  <c r="U2894" i="9"/>
  <c r="U1203" i="9"/>
  <c r="U434" i="9"/>
  <c r="U2559" i="9"/>
  <c r="T2559" i="9"/>
  <c r="U795" i="9"/>
  <c r="U2936" i="9"/>
  <c r="U1286" i="9"/>
  <c r="U1784" i="9"/>
  <c r="U2395" i="9"/>
  <c r="U3092" i="9"/>
  <c r="U1663" i="9"/>
  <c r="T3190" i="9"/>
  <c r="U3190" i="9" s="1"/>
  <c r="U3359" i="9"/>
  <c r="U28" i="9"/>
  <c r="U151" i="9"/>
  <c r="U3042" i="9"/>
  <c r="U2266" i="9"/>
  <c r="U2366" i="9"/>
  <c r="U2747" i="9"/>
  <c r="U252" i="9"/>
  <c r="U1127" i="9"/>
  <c r="U2384" i="9"/>
  <c r="U326" i="9"/>
  <c r="U1229" i="9"/>
  <c r="U2500" i="9"/>
  <c r="U2499" i="9"/>
  <c r="U1650" i="9"/>
  <c r="U1834" i="9"/>
  <c r="U2790" i="9"/>
  <c r="U342" i="9"/>
  <c r="U604" i="9"/>
  <c r="U1718" i="9"/>
  <c r="U2053" i="9"/>
  <c r="U1783" i="9"/>
  <c r="U1549" i="9"/>
  <c r="U101" i="9"/>
  <c r="U218" i="9"/>
  <c r="U1559" i="9"/>
  <c r="T566" i="9"/>
  <c r="U566" i="9" s="1"/>
  <c r="U2436" i="9"/>
  <c r="U794" i="9"/>
  <c r="U2405" i="9"/>
  <c r="U1250" i="9"/>
  <c r="U1637" i="9"/>
  <c r="U2766" i="9"/>
  <c r="U294" i="9"/>
  <c r="U2572" i="9"/>
  <c r="U1352" i="9"/>
  <c r="U696" i="9"/>
  <c r="U2584" i="9"/>
  <c r="U1426" i="9"/>
  <c r="U169" i="9"/>
  <c r="U3358" i="9"/>
  <c r="U551" i="9"/>
  <c r="U1038" i="9"/>
  <c r="U1960" i="9"/>
  <c r="U584" i="9"/>
  <c r="U27" i="9"/>
  <c r="U1374" i="9"/>
  <c r="U3216" i="9"/>
  <c r="U2140" i="9"/>
  <c r="U1782" i="9"/>
  <c r="U2276" i="9"/>
  <c r="U1854" i="9"/>
  <c r="U1944" i="9"/>
  <c r="U2098" i="9"/>
  <c r="U3357" i="9"/>
  <c r="U793" i="9"/>
  <c r="U792" i="9"/>
  <c r="T2186" i="9"/>
  <c r="U2186" i="9" s="1"/>
  <c r="U361" i="9"/>
  <c r="U1626" i="9"/>
  <c r="U620" i="9"/>
  <c r="U3356" i="9"/>
  <c r="U1547" i="9"/>
  <c r="U2893" i="9"/>
  <c r="U791" i="9"/>
  <c r="U1307" i="9"/>
  <c r="U3355" i="9"/>
  <c r="U2014" i="9"/>
  <c r="U1173" i="9"/>
  <c r="U2774" i="9"/>
  <c r="U3289" i="9"/>
  <c r="U1959" i="9"/>
  <c r="U695" i="9"/>
  <c r="U965" i="9"/>
  <c r="U2701" i="9"/>
  <c r="U1593" i="9"/>
  <c r="U1988" i="9"/>
  <c r="U1062" i="9"/>
  <c r="U2671" i="9"/>
  <c r="U2670" i="9"/>
  <c r="U3354" i="9"/>
  <c r="U522" i="9"/>
  <c r="U2583" i="9"/>
  <c r="U3414" i="9"/>
  <c r="U3303" i="9"/>
  <c r="U3353" i="9"/>
  <c r="U1028" i="9"/>
  <c r="U3125" i="9"/>
  <c r="U3352" i="9"/>
  <c r="U3351" i="9"/>
  <c r="U3269" i="9"/>
  <c r="U3259" i="9"/>
  <c r="U3132" i="9"/>
  <c r="U2214" i="9"/>
  <c r="U1100" i="9"/>
  <c r="U3105" i="9"/>
  <c r="U1083" i="9"/>
  <c r="U1927" i="9"/>
  <c r="U3296" i="9"/>
  <c r="U903" i="9"/>
  <c r="U902" i="9"/>
  <c r="U743" i="9"/>
  <c r="U26" i="9"/>
  <c r="U187" i="9"/>
  <c r="U1686" i="9"/>
  <c r="U3279" i="9"/>
  <c r="T999" i="9"/>
  <c r="U999" i="9" s="1"/>
  <c r="U1920" i="9"/>
  <c r="U225" i="9"/>
  <c r="U2737" i="9"/>
  <c r="U1267" i="9"/>
  <c r="U1529" i="9"/>
  <c r="U623" i="9"/>
  <c r="U143" i="9"/>
  <c r="U2821" i="9"/>
  <c r="U2871" i="9"/>
  <c r="U2185" i="9"/>
  <c r="U1887" i="9"/>
  <c r="U25" i="9"/>
  <c r="U1465" i="9"/>
  <c r="U2746" i="9"/>
  <c r="U2789" i="9"/>
  <c r="U1662" i="9"/>
  <c r="U923" i="9"/>
  <c r="U1202" i="9"/>
  <c r="U2892" i="9"/>
  <c r="U1126" i="9"/>
  <c r="U1781" i="9"/>
  <c r="U1755" i="9"/>
  <c r="U2990" i="9"/>
  <c r="U1306" i="9"/>
  <c r="U251" i="9"/>
  <c r="U2687" i="9"/>
  <c r="U3041" i="9"/>
  <c r="U3091" i="9"/>
  <c r="U1514" i="9"/>
  <c r="U1513" i="9"/>
  <c r="U2336" i="9"/>
  <c r="U3180" i="9"/>
  <c r="U1543" i="9"/>
  <c r="U1142" i="9"/>
  <c r="U1528" i="9"/>
  <c r="U3131" i="9"/>
  <c r="U2498" i="9"/>
  <c r="U648" i="9"/>
  <c r="U1873" i="9"/>
  <c r="U659" i="9"/>
  <c r="U1833" i="9"/>
  <c r="U647" i="9"/>
  <c r="U1257" i="9"/>
  <c r="U3074" i="9"/>
  <c r="U1249" i="9"/>
  <c r="U2097" i="9"/>
  <c r="U293" i="9"/>
  <c r="U3350" i="9"/>
  <c r="U2851" i="9"/>
  <c r="U1393" i="9"/>
  <c r="U2617" i="9"/>
  <c r="U325" i="9"/>
  <c r="U2123" i="9"/>
  <c r="U2582" i="9"/>
  <c r="T2582" i="9"/>
  <c r="U1425" i="9"/>
  <c r="U2740" i="9"/>
  <c r="U2945" i="9"/>
  <c r="U3349" i="9"/>
  <c r="U1558" i="9"/>
  <c r="U2278" i="9"/>
  <c r="U790" i="9"/>
  <c r="U2025" i="9"/>
  <c r="U694" i="9"/>
  <c r="U565" i="9"/>
  <c r="U1649" i="9"/>
  <c r="U561" i="9"/>
  <c r="U538" i="9"/>
  <c r="U2052" i="9"/>
  <c r="U2558" i="9"/>
  <c r="U1958" i="9"/>
  <c r="U2700" i="9"/>
  <c r="U24" i="9"/>
  <c r="U433" i="9"/>
  <c r="U2435" i="9"/>
  <c r="U2139" i="9"/>
  <c r="U3241" i="9"/>
  <c r="U3189" i="9"/>
  <c r="U2699" i="9"/>
  <c r="U2698" i="9"/>
  <c r="U2697" i="9"/>
  <c r="U2866" i="9"/>
  <c r="U1449" i="9"/>
  <c r="U1503" i="9"/>
  <c r="U2355" i="9"/>
  <c r="U3167" i="9"/>
  <c r="U1363" i="9"/>
  <c r="U789" i="9"/>
  <c r="U59" i="9"/>
  <c r="U2428" i="9"/>
  <c r="U10" i="9"/>
  <c r="U432" i="9"/>
  <c r="U934" i="9"/>
  <c r="U3248" i="9"/>
  <c r="U3326" i="9"/>
  <c r="U2664" i="9"/>
  <c r="U400" i="9"/>
  <c r="U281" i="9"/>
  <c r="T1073" i="9"/>
  <c r="U1073" i="9" s="1"/>
  <c r="U636" i="9"/>
  <c r="U2096" i="9"/>
  <c r="U431" i="9"/>
  <c r="U2923" i="9"/>
  <c r="U1587" i="9"/>
  <c r="U788" i="9"/>
  <c r="U787" i="9"/>
  <c r="U1625" i="9"/>
  <c r="U369" i="9"/>
  <c r="U1877" i="9"/>
  <c r="U1172" i="9"/>
  <c r="U1987" i="9"/>
  <c r="U150" i="9"/>
  <c r="U1329" i="9"/>
  <c r="T998" i="9"/>
  <c r="U998" i="9" s="1"/>
  <c r="U2544" i="9"/>
  <c r="U368" i="9"/>
  <c r="T2184" i="9"/>
  <c r="U2184" i="9" s="1"/>
  <c r="U2944" i="9"/>
  <c r="U1266" i="9"/>
  <c r="U412" i="9"/>
  <c r="U1099" i="9"/>
  <c r="U3060" i="9"/>
  <c r="U1082" i="9"/>
  <c r="U1931" i="9"/>
  <c r="U1948" i="9"/>
  <c r="U3302" i="9"/>
  <c r="U1737" i="9"/>
  <c r="U224" i="9"/>
  <c r="U1464" i="9"/>
  <c r="U1736" i="9"/>
  <c r="U1592" i="9"/>
  <c r="U1886" i="9"/>
  <c r="U79" i="9"/>
  <c r="U2335" i="9"/>
  <c r="U2314" i="9"/>
  <c r="U265" i="9"/>
  <c r="U2820" i="9"/>
  <c r="U742" i="9"/>
  <c r="U2865" i="9"/>
  <c r="U3288" i="9"/>
  <c r="U2891" i="9"/>
  <c r="U693" i="9"/>
  <c r="U1201" i="9"/>
  <c r="U3025" i="9"/>
  <c r="U1981" i="9"/>
  <c r="U3348" i="9"/>
  <c r="U658" i="9"/>
  <c r="U2024" i="9"/>
  <c r="U1709" i="9"/>
  <c r="U372" i="9"/>
  <c r="U2365" i="9"/>
  <c r="U1463" i="9"/>
  <c r="U1780" i="9"/>
  <c r="U430" i="9"/>
  <c r="U3059" i="9"/>
  <c r="U1614" i="9"/>
  <c r="U3058" i="9"/>
  <c r="U997" i="9"/>
  <c r="U1588" i="9"/>
  <c r="U348" i="9"/>
  <c r="U1023" i="9"/>
  <c r="U3040" i="9"/>
  <c r="U692" i="9"/>
  <c r="U1351" i="9"/>
  <c r="U3152" i="9"/>
  <c r="U1832" i="9"/>
  <c r="U2634" i="9"/>
  <c r="U2497" i="9"/>
  <c r="U3002" i="9"/>
  <c r="U292" i="9"/>
  <c r="U2686" i="9"/>
  <c r="U2882" i="9"/>
  <c r="U1072" i="9"/>
  <c r="U407" i="9"/>
  <c r="U657" i="9"/>
  <c r="U1754" i="9"/>
  <c r="U429" i="9"/>
  <c r="U3146" i="9"/>
  <c r="U603" i="9"/>
  <c r="U2404" i="9"/>
  <c r="U583" i="9"/>
  <c r="U1957" i="9"/>
  <c r="U2403" i="9"/>
  <c r="U2023" i="9"/>
  <c r="U2051" i="9"/>
  <c r="U3179" i="9"/>
  <c r="U2745" i="9"/>
  <c r="U2167" i="9"/>
  <c r="U1557" i="9"/>
  <c r="U1424" i="9"/>
  <c r="U2581" i="9"/>
  <c r="U2434" i="9"/>
  <c r="U168" i="9"/>
  <c r="U2788" i="9"/>
  <c r="U1037" i="9"/>
  <c r="U2138" i="9"/>
  <c r="U691" i="9"/>
  <c r="U2179" i="9"/>
  <c r="U1373" i="9"/>
  <c r="U3188" i="9"/>
  <c r="U1404" i="9"/>
  <c r="U3240" i="9"/>
  <c r="U23" i="9"/>
  <c r="U2115" i="9"/>
  <c r="U1192" i="9"/>
  <c r="U1853" i="9"/>
  <c r="U2095" i="9"/>
  <c r="U181" i="9"/>
  <c r="U2094" i="9"/>
  <c r="U1191" i="9"/>
  <c r="U1462" i="9"/>
  <c r="U213" i="9"/>
  <c r="U786" i="9"/>
  <c r="U922" i="9"/>
  <c r="U2289" i="9"/>
  <c r="U785" i="9"/>
  <c r="U1018" i="9"/>
  <c r="U741" i="9"/>
  <c r="U1591" i="9"/>
  <c r="U2524" i="9"/>
  <c r="U2685" i="9"/>
  <c r="U2663" i="9"/>
  <c r="U1947" i="9"/>
  <c r="U1061" i="9"/>
  <c r="U1027" i="9"/>
  <c r="U78" i="9"/>
  <c r="U996" i="9"/>
  <c r="U1930" i="9"/>
  <c r="U1022" i="9"/>
  <c r="U223" i="9"/>
  <c r="U2733" i="9"/>
  <c r="U1141" i="9"/>
  <c r="U2256" i="9"/>
  <c r="U3010" i="9"/>
  <c r="U1171" i="9"/>
  <c r="U2334" i="9"/>
  <c r="U1699" i="9"/>
  <c r="U1885" i="9"/>
  <c r="U2983" i="9"/>
  <c r="U901" i="9"/>
  <c r="U3090" i="9"/>
  <c r="U3301" i="9"/>
  <c r="U1016" i="9"/>
  <c r="U1015" i="9"/>
  <c r="U2890" i="9"/>
  <c r="U2655" i="9"/>
  <c r="U371" i="9"/>
  <c r="U1200" i="9"/>
  <c r="U2989" i="9"/>
  <c r="U1290" i="9"/>
  <c r="U3039" i="9"/>
  <c r="U2496" i="9"/>
  <c r="U656" i="9"/>
  <c r="U2850" i="9"/>
  <c r="U1527" i="9"/>
  <c r="U2325" i="9"/>
  <c r="U1919" i="9"/>
  <c r="U2744" i="9"/>
  <c r="U324" i="9"/>
  <c r="U622" i="9"/>
  <c r="U3104" i="9"/>
  <c r="U1708" i="9"/>
  <c r="U1779" i="9"/>
  <c r="T1779" i="9"/>
  <c r="U2465" i="9"/>
  <c r="U1526" i="9"/>
  <c r="U1328" i="9"/>
  <c r="U3130" i="9"/>
  <c r="U107" i="9"/>
  <c r="U1685" i="9"/>
  <c r="U1305" i="9"/>
  <c r="U2534" i="9"/>
  <c r="U3347" i="9"/>
  <c r="U1753" i="9"/>
  <c r="U582" i="9"/>
  <c r="U2050" i="9"/>
  <c r="U564" i="9"/>
  <c r="U1956" i="9"/>
  <c r="U167" i="9"/>
  <c r="U2739" i="9"/>
  <c r="U291" i="9"/>
  <c r="U602" i="9"/>
  <c r="U537" i="9"/>
  <c r="U3178" i="9"/>
  <c r="U186" i="9"/>
  <c r="U1986" i="9"/>
  <c r="U2137" i="9"/>
  <c r="U1661" i="9"/>
  <c r="U2402" i="9"/>
  <c r="U1461" i="9"/>
  <c r="U2943" i="9"/>
  <c r="U2122" i="9"/>
  <c r="U2557" i="9"/>
  <c r="T2557" i="9"/>
  <c r="U2121" i="9"/>
  <c r="U2580" i="9"/>
  <c r="U1556" i="9"/>
  <c r="U2579" i="9"/>
  <c r="U2773" i="9"/>
  <c r="U1423" i="9"/>
  <c r="U690" i="9"/>
  <c r="U2556" i="9"/>
  <c r="U944" i="9"/>
  <c r="U1036" i="9"/>
  <c r="U3160" i="9"/>
  <c r="U22" i="9"/>
  <c r="U3346" i="9"/>
  <c r="U1852" i="9"/>
  <c r="U689" i="9"/>
  <c r="U784" i="9"/>
  <c r="U200" i="9"/>
  <c r="U2093" i="9"/>
  <c r="U313" i="9"/>
  <c r="U783" i="9"/>
  <c r="U2231" i="9"/>
  <c r="U2299" i="9"/>
  <c r="U740" i="9"/>
  <c r="U655" i="9"/>
  <c r="U1118" i="9"/>
  <c r="U3177" i="9"/>
  <c r="U1542" i="9"/>
  <c r="U2301" i="9"/>
  <c r="U2523" i="9"/>
  <c r="U3345" i="9"/>
  <c r="U2543" i="9"/>
  <c r="T411" i="9"/>
  <c r="U411" i="9" s="1"/>
  <c r="U3103" i="9"/>
  <c r="U2183" i="9"/>
  <c r="T2183" i="9"/>
  <c r="U2213" i="9"/>
  <c r="U1265" i="9"/>
  <c r="U1985" i="9"/>
  <c r="U521" i="9"/>
  <c r="U2377" i="9"/>
  <c r="U1140" i="9"/>
  <c r="U2537" i="9"/>
  <c r="U222" i="9"/>
  <c r="U995" i="9"/>
  <c r="U1081" i="9"/>
  <c r="U1098" i="9"/>
  <c r="U1060" i="9"/>
  <c r="U3344" i="9"/>
  <c r="U70" i="9"/>
  <c r="U2333" i="9"/>
  <c r="U1590" i="9"/>
  <c r="U344" i="9"/>
  <c r="T964" i="9"/>
  <c r="U964" i="9" s="1"/>
  <c r="U3300" i="9"/>
  <c r="U77" i="9"/>
  <c r="U1884" i="9"/>
  <c r="U2288" i="9"/>
  <c r="U2889" i="9"/>
  <c r="U1199" i="9"/>
  <c r="U2265" i="9"/>
  <c r="U1248" i="9"/>
  <c r="U2383" i="9"/>
  <c r="U3256" i="9"/>
  <c r="U1831" i="9"/>
  <c r="U2495" i="9"/>
  <c r="U2787" i="9"/>
  <c r="U1244" i="9"/>
  <c r="U370" i="9"/>
  <c r="U654" i="9"/>
  <c r="U3038" i="9"/>
  <c r="U2394" i="9"/>
  <c r="U3057" i="9"/>
  <c r="U2022" i="9"/>
  <c r="U3024" i="9"/>
  <c r="U3073" i="9"/>
  <c r="U1946" i="9"/>
  <c r="U2049" i="9"/>
  <c r="U601" i="9"/>
  <c r="U563" i="9"/>
  <c r="U1648" i="9"/>
  <c r="U1955" i="9"/>
  <c r="U581" i="9"/>
  <c r="U782" i="9"/>
  <c r="U1350" i="9"/>
  <c r="U1821" i="9"/>
  <c r="U3215" i="9"/>
  <c r="U2120" i="9"/>
  <c r="U1422" i="9"/>
  <c r="U2578" i="9"/>
  <c r="T2578" i="9"/>
  <c r="U166" i="9"/>
  <c r="U1660" i="9"/>
  <c r="U290" i="9"/>
  <c r="U1555" i="9"/>
  <c r="U2464" i="9"/>
  <c r="U1460" i="9"/>
  <c r="U2433" i="9"/>
  <c r="U1035" i="9"/>
  <c r="U688" i="9"/>
  <c r="U2136" i="9"/>
  <c r="U1403" i="9"/>
  <c r="U1372" i="9"/>
  <c r="U21" i="9"/>
  <c r="U3239" i="9"/>
  <c r="U3343" i="9"/>
  <c r="U2696" i="9"/>
  <c r="U2695" i="9"/>
  <c r="U1851" i="9"/>
  <c r="U50" i="9"/>
  <c r="U280" i="9"/>
  <c r="U2354" i="9"/>
  <c r="U1362" i="9"/>
  <c r="U3166" i="9"/>
  <c r="U399" i="9"/>
  <c r="U1448" i="9"/>
  <c r="U120" i="9"/>
  <c r="U933" i="9"/>
  <c r="U3102" i="9"/>
  <c r="U1502" i="9"/>
  <c r="U3254" i="9"/>
  <c r="U9" i="9"/>
  <c r="U526" i="9"/>
  <c r="U3342" i="9"/>
  <c r="U3325" i="9"/>
  <c r="U1170" i="9"/>
  <c r="U2313" i="9"/>
  <c r="U2182" i="9"/>
  <c r="U1624" i="9"/>
  <c r="U1349" i="9"/>
  <c r="U2306" i="9"/>
  <c r="U2654" i="9"/>
  <c r="U2332" i="9"/>
  <c r="U2212" i="9"/>
  <c r="U3023" i="9"/>
  <c r="U2669" i="9"/>
  <c r="U264" i="9"/>
  <c r="U3124" i="9"/>
  <c r="U994" i="9"/>
  <c r="U3268" i="9"/>
  <c r="U3258" i="9"/>
  <c r="U1264" i="9"/>
  <c r="U3009" i="9"/>
  <c r="U1421" i="9"/>
  <c r="U115" i="9"/>
  <c r="U1684" i="9"/>
  <c r="U3280" i="9"/>
  <c r="U1883" i="9"/>
  <c r="U221" i="9"/>
  <c r="U621" i="9"/>
  <c r="U1918" i="9"/>
  <c r="U1512" i="9"/>
  <c r="U781" i="9"/>
  <c r="U1746" i="9"/>
  <c r="U1525" i="9"/>
  <c r="U3129" i="9"/>
  <c r="U428" i="9"/>
  <c r="U1778" i="9"/>
  <c r="T1778" i="9"/>
  <c r="U900" i="9"/>
  <c r="U2287" i="9"/>
  <c r="U2881" i="9"/>
  <c r="U1198" i="9"/>
  <c r="U3072" i="9"/>
  <c r="U2021" i="9"/>
  <c r="U2693" i="9"/>
  <c r="U2743" i="9"/>
  <c r="U2888" i="9"/>
  <c r="U1752" i="9"/>
  <c r="U199" i="9"/>
  <c r="U427" i="9"/>
  <c r="U1304" i="9"/>
  <c r="U250" i="9"/>
  <c r="U2494" i="9"/>
  <c r="U1243" i="9"/>
  <c r="U1830" i="9"/>
  <c r="U3176" i="9"/>
  <c r="U2382" i="9"/>
  <c r="U3001" i="9"/>
  <c r="U1289" i="9"/>
  <c r="U3145" i="9"/>
  <c r="U653" i="9"/>
  <c r="U1125" i="9"/>
  <c r="U1717" i="9"/>
  <c r="U2786" i="9"/>
  <c r="U1984" i="9"/>
  <c r="U2935" i="9"/>
  <c r="U1327" i="9"/>
  <c r="U185" i="9"/>
  <c r="U2048" i="9"/>
  <c r="U580" i="9"/>
  <c r="U550" i="9"/>
  <c r="U1954" i="9"/>
  <c r="U2077" i="9"/>
  <c r="U562" i="9"/>
  <c r="U536" i="9"/>
  <c r="U2829" i="9"/>
  <c r="U2577" i="9"/>
  <c r="U1420" i="9"/>
  <c r="U2942" i="9"/>
  <c r="U1659" i="9"/>
  <c r="U2463" i="9"/>
  <c r="T2463" i="9"/>
  <c r="U1459" i="9"/>
  <c r="U1554" i="9"/>
  <c r="U687" i="9"/>
  <c r="U780" i="9"/>
  <c r="U2331" i="9"/>
  <c r="U20" i="9"/>
  <c r="U3238" i="9"/>
  <c r="U3187" i="9"/>
  <c r="U2135" i="9"/>
  <c r="U739" i="9"/>
  <c r="U2092" i="9"/>
  <c r="U635" i="9"/>
  <c r="U779" i="9"/>
  <c r="U778" i="9"/>
  <c r="U3247" i="9"/>
  <c r="U2237" i="9"/>
  <c r="U1777" i="9"/>
  <c r="U2462" i="9"/>
  <c r="U2181" i="9"/>
  <c r="U2922" i="9"/>
  <c r="U1263" i="9"/>
  <c r="U3101" i="9"/>
  <c r="U3100" i="9"/>
  <c r="U520" i="9"/>
  <c r="U18" i="9"/>
  <c r="U360" i="9"/>
  <c r="U426" i="9"/>
  <c r="U1139" i="9"/>
  <c r="U1698" i="9"/>
  <c r="U3341" i="9"/>
  <c r="U76" i="9"/>
  <c r="U1197" i="9"/>
  <c r="U3299" i="9"/>
  <c r="U358" i="9"/>
  <c r="U220" i="9"/>
  <c r="U1326" i="9"/>
  <c r="U1716" i="9"/>
  <c r="U149" i="9"/>
  <c r="U1983" i="9"/>
  <c r="U2941" i="9"/>
  <c r="U2166" i="9"/>
  <c r="U2312" i="9"/>
  <c r="U2742" i="9"/>
  <c r="T1589" i="9"/>
  <c r="U1589" i="9" s="1"/>
  <c r="U3340" i="9"/>
  <c r="U2887" i="9"/>
  <c r="U1196" i="9"/>
  <c r="U3089" i="9"/>
  <c r="U2493" i="9"/>
  <c r="U1882" i="9"/>
  <c r="U2633" i="9"/>
  <c r="U2364" i="9"/>
  <c r="U248" i="9"/>
  <c r="U2401" i="9"/>
  <c r="U2461" i="9"/>
  <c r="U777" i="9"/>
  <c r="U1419" i="9"/>
  <c r="U2576" i="9"/>
  <c r="U1751" i="9"/>
  <c r="U289" i="9"/>
  <c r="U776" i="9"/>
  <c r="U1707" i="9"/>
  <c r="U2785" i="9"/>
  <c r="U1623" i="9"/>
  <c r="U2555" i="9"/>
  <c r="U1034" i="9"/>
  <c r="U1348" i="9"/>
  <c r="U2119" i="9"/>
  <c r="U2616" i="9"/>
  <c r="U3339" i="9"/>
  <c r="U1553" i="9"/>
  <c r="U19" i="9"/>
  <c r="U3237" i="9"/>
  <c r="U2432" i="9"/>
  <c r="U2300" i="9"/>
  <c r="U1371" i="9"/>
  <c r="U2134" i="9"/>
  <c r="U359" i="9"/>
  <c r="U2091" i="9"/>
  <c r="U686" i="9"/>
  <c r="U2113" i="9"/>
  <c r="U3056" i="9"/>
  <c r="U738" i="9"/>
  <c r="U1776" i="9"/>
  <c r="U652" i="9"/>
  <c r="U2460" i="9"/>
  <c r="U775" i="9"/>
  <c r="U3338" i="9"/>
  <c r="U3099" i="9"/>
  <c r="U2330" i="9"/>
  <c r="U142" i="9"/>
  <c r="U1418" i="9"/>
  <c r="U2542" i="9"/>
  <c r="U184" i="9"/>
  <c r="U1511" i="9"/>
  <c r="U1820" i="9"/>
  <c r="U198" i="9"/>
  <c r="U2084" i="9"/>
  <c r="U2211" i="9"/>
  <c r="U1169" i="9"/>
  <c r="U1059" i="9"/>
  <c r="U519" i="9"/>
  <c r="U2277" i="9"/>
  <c r="U1097" i="9"/>
  <c r="U1325" i="9"/>
  <c r="U425" i="9"/>
  <c r="U1080" i="9"/>
  <c r="U3337" i="9"/>
  <c r="U2660" i="9"/>
  <c r="U2210" i="9"/>
  <c r="U2668" i="9"/>
  <c r="U2180" i="9"/>
  <c r="T2180" i="9"/>
  <c r="U3416" i="9"/>
  <c r="U993" i="9"/>
  <c r="U685" i="9"/>
  <c r="U2741" i="9"/>
  <c r="U899" i="9"/>
  <c r="U774" i="9"/>
  <c r="U1262" i="9"/>
  <c r="U75" i="9"/>
  <c r="U3298" i="9"/>
  <c r="U773" i="9"/>
  <c r="U772" i="9"/>
  <c r="U1297" i="9"/>
  <c r="U2020" i="9"/>
  <c r="U3022" i="9"/>
  <c r="U180" i="9"/>
  <c r="U219" i="9"/>
  <c r="U2522" i="9"/>
  <c r="U1929" i="9"/>
  <c r="U684" i="9"/>
  <c r="U3336" i="9"/>
  <c r="U2886" i="9"/>
  <c r="U1195" i="9"/>
  <c r="U921" i="9"/>
  <c r="U2849" i="9"/>
  <c r="U771" i="9"/>
  <c r="U3000" i="9"/>
  <c r="U2363" i="9"/>
  <c r="U1881" i="9"/>
  <c r="U1242" i="9"/>
  <c r="U249" i="9"/>
  <c r="U406" i="9"/>
  <c r="U2492" i="9"/>
  <c r="U323" i="9"/>
  <c r="U3037" i="9"/>
  <c r="U3335" i="9"/>
  <c r="U3088" i="9"/>
  <c r="U1829" i="9"/>
  <c r="U148" i="9"/>
  <c r="U2264" i="9"/>
  <c r="U579" i="9"/>
  <c r="U1417" i="9"/>
  <c r="U1953" i="9"/>
  <c r="U2772" i="9"/>
  <c r="U2047" i="9"/>
  <c r="U535" i="9"/>
  <c r="U1656" i="9"/>
  <c r="U737" i="9"/>
  <c r="U3334" i="9"/>
  <c r="U1775" i="9"/>
  <c r="U1715" i="9"/>
  <c r="U147" i="9"/>
  <c r="U2393" i="9"/>
  <c r="U1982" i="9"/>
  <c r="U2013" i="9"/>
  <c r="U1458" i="9"/>
  <c r="U1457" i="9"/>
  <c r="U683" i="9"/>
  <c r="U770" i="9"/>
  <c r="U2784" i="9"/>
  <c r="U3144" i="9"/>
  <c r="U2783" i="9"/>
  <c r="U2575" i="9"/>
  <c r="U2828" i="9"/>
  <c r="U1416" i="9"/>
  <c r="U1658" i="9"/>
  <c r="U1552" i="9"/>
  <c r="U3333" i="9"/>
  <c r="U736" i="9"/>
  <c r="U1548" i="9"/>
  <c r="U1247" i="9"/>
  <c r="U682" i="9"/>
  <c r="U2738" i="9"/>
  <c r="U2554" i="9"/>
  <c r="U2431" i="9"/>
  <c r="U2133" i="9"/>
  <c r="U943" i="9"/>
  <c r="U2459" i="9"/>
  <c r="U2118" i="9"/>
  <c r="U1370" i="9"/>
  <c r="U2667" i="9"/>
  <c r="U1033" i="9"/>
  <c r="U183" i="9"/>
  <c r="U3186" i="9"/>
  <c r="T3186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G3178" i="9"/>
  <c r="H3177" i="9"/>
  <c r="H3176" i="9"/>
  <c r="H3175" i="9"/>
  <c r="H3174" i="9"/>
  <c r="H3173" i="9"/>
  <c r="H3172" i="9"/>
  <c r="H3171" i="9"/>
  <c r="H3170" i="9"/>
  <c r="H3169" i="9"/>
  <c r="H3168" i="9"/>
  <c r="H3167" i="9"/>
  <c r="G3167" i="9"/>
  <c r="H3166" i="9"/>
  <c r="H3165" i="9"/>
  <c r="H3164" i="9"/>
  <c r="H3163" i="9"/>
  <c r="H3162" i="9"/>
  <c r="H3161" i="9"/>
  <c r="H3160" i="9"/>
  <c r="H3159" i="9"/>
  <c r="H3158" i="9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7" i="9"/>
  <c r="H3126" i="9"/>
  <c r="H3125" i="9"/>
  <c r="H3124" i="9"/>
  <c r="G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H3069" i="9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H3053" i="9"/>
  <c r="H3052" i="9"/>
  <c r="H3051" i="9"/>
  <c r="H3050" i="9"/>
  <c r="H3049" i="9"/>
  <c r="H3048" i="9"/>
  <c r="H3047" i="9"/>
  <c r="H3046" i="9"/>
  <c r="H3045" i="9"/>
  <c r="H3044" i="9"/>
  <c r="H3043" i="9"/>
  <c r="H3042" i="9"/>
  <c r="H3041" i="9"/>
  <c r="H3040" i="9"/>
  <c r="H3039" i="9"/>
  <c r="G3038" i="9"/>
  <c r="H3038" i="9" s="1"/>
  <c r="H3037" i="9"/>
  <c r="H3036" i="9"/>
  <c r="H3035" i="9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H2944" i="9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H2877" i="9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H2784" i="9"/>
  <c r="H2783" i="9"/>
  <c r="H2782" i="9"/>
  <c r="H2781" i="9"/>
  <c r="H2780" i="9"/>
  <c r="H2779" i="9"/>
  <c r="G2778" i="9"/>
  <c r="H2778" i="9" s="1"/>
  <c r="H2777" i="9"/>
  <c r="H2776" i="9"/>
  <c r="H2775" i="9"/>
  <c r="H2774" i="9"/>
  <c r="H2773" i="9"/>
  <c r="H2772" i="9"/>
  <c r="G2772" i="9"/>
  <c r="H2771" i="9"/>
  <c r="G2770" i="9"/>
  <c r="H2770" i="9" s="1"/>
  <c r="H2769" i="9"/>
  <c r="H2768" i="9"/>
  <c r="H2767" i="9"/>
  <c r="H2766" i="9"/>
  <c r="H2765" i="9"/>
  <c r="H2764" i="9"/>
  <c r="H2763" i="9"/>
  <c r="H2762" i="9"/>
  <c r="H2761" i="9"/>
  <c r="H2760" i="9"/>
  <c r="H2759" i="9"/>
  <c r="H2758" i="9"/>
  <c r="H2757" i="9"/>
  <c r="H2756" i="9"/>
  <c r="H2755" i="9"/>
  <c r="H2754" i="9"/>
  <c r="H2753" i="9"/>
  <c r="H2752" i="9"/>
  <c r="H2751" i="9"/>
  <c r="H2750" i="9"/>
  <c r="H2749" i="9"/>
  <c r="H2748" i="9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G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G2584" i="9"/>
  <c r="H2584" i="9" s="1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G2483" i="9"/>
  <c r="H2483" i="9" s="1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G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G2302" i="9"/>
  <c r="H2302" i="9" s="1"/>
  <c r="H2301" i="9"/>
  <c r="H2300" i="9"/>
  <c r="H2299" i="9"/>
  <c r="H2298" i="9"/>
  <c r="H2297" i="9"/>
  <c r="H2296" i="9"/>
  <c r="G2295" i="9"/>
  <c r="H2295" i="9" s="1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G2248" i="9"/>
  <c r="H2248" i="9" s="1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G2181" i="9"/>
  <c r="H2181" i="9" s="1"/>
  <c r="H2180" i="9"/>
  <c r="H2179" i="9"/>
  <c r="G2179" i="9"/>
  <c r="H2178" i="9"/>
  <c r="H2177" i="9"/>
  <c r="H2176" i="9"/>
  <c r="H2175" i="9"/>
  <c r="H2174" i="9"/>
  <c r="H2173" i="9"/>
  <c r="H2172" i="9"/>
  <c r="H2171" i="9"/>
  <c r="H2170" i="9"/>
  <c r="G2169" i="9"/>
  <c r="H2169" i="9" s="1"/>
  <c r="H2168" i="9"/>
  <c r="K2167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G2135" i="9"/>
  <c r="H2135" i="9" s="1"/>
  <c r="H2134" i="9"/>
  <c r="H2133" i="9"/>
  <c r="G2133" i="9"/>
  <c r="H2132" i="9"/>
  <c r="G2131" i="9"/>
  <c r="H2131" i="9" s="1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G2026" i="9"/>
  <c r="H2025" i="9"/>
  <c r="H2024" i="9"/>
  <c r="H2023" i="9"/>
  <c r="H2022" i="9"/>
  <c r="H2021" i="9"/>
  <c r="G2020" i="9"/>
  <c r="H2020" i="9" s="1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G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G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G1945" i="9"/>
  <c r="H1945" i="9" s="1"/>
  <c r="H1944" i="9"/>
  <c r="H1943" i="9"/>
  <c r="G1943" i="9"/>
  <c r="H1942" i="9"/>
  <c r="H1941" i="9"/>
  <c r="H1940" i="9"/>
  <c r="H1939" i="9"/>
  <c r="H1938" i="9"/>
  <c r="H1937" i="9"/>
  <c r="H1936" i="9"/>
  <c r="G1935" i="9"/>
  <c r="H1935" i="9" s="1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G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G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G1720" i="9"/>
  <c r="H1720" i="9" s="1"/>
  <c r="H1719" i="9"/>
  <c r="H1718" i="9"/>
  <c r="H1717" i="9"/>
  <c r="H1716" i="9"/>
  <c r="G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G1701" i="9"/>
  <c r="H1700" i="9"/>
  <c r="H1699" i="9"/>
  <c r="H1698" i="9"/>
  <c r="H1697" i="9"/>
  <c r="H1696" i="9"/>
  <c r="H1695" i="9"/>
  <c r="H1694" i="9"/>
  <c r="G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G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G1623" i="9"/>
  <c r="H1623" i="9" s="1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G1600" i="9"/>
  <c r="H1600" i="9" s="1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G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G1450" i="9"/>
  <c r="H1450" i="9" s="1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G1419" i="9"/>
  <c r="H1419" i="9" s="1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G1393" i="9"/>
  <c r="H1392" i="9"/>
  <c r="H1391" i="9"/>
  <c r="H1390" i="9"/>
  <c r="H1389" i="9"/>
  <c r="H1388" i="9"/>
  <c r="H1387" i="9"/>
  <c r="H1386" i="9"/>
  <c r="H1385" i="9"/>
  <c r="H1384" i="9"/>
  <c r="G1383" i="9"/>
  <c r="H1383" i="9" s="1"/>
  <c r="H1382" i="9"/>
  <c r="H1381" i="9"/>
  <c r="G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G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G1232" i="9"/>
  <c r="H1232" i="9" s="1"/>
  <c r="H1231" i="9"/>
  <c r="H1230" i="9"/>
  <c r="H1229" i="9"/>
  <c r="H1228" i="9"/>
  <c r="H1227" i="9"/>
  <c r="H1226" i="9"/>
  <c r="G1226" i="9"/>
  <c r="H1225" i="9"/>
  <c r="H1224" i="9"/>
  <c r="H1223" i="9"/>
  <c r="H1222" i="9"/>
  <c r="H1221" i="9"/>
  <c r="G1220" i="9"/>
  <c r="H1220" i="9" s="1"/>
  <c r="H1219" i="9"/>
  <c r="H1218" i="9"/>
  <c r="H1217" i="9"/>
  <c r="H1216" i="9"/>
  <c r="G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G1190" i="9"/>
  <c r="H1190" i="9" s="1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G1105" i="9"/>
  <c r="H1105" i="9" s="1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G1074" i="9"/>
  <c r="H1074" i="9" s="1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G1009" i="9"/>
  <c r="E1009" i="9"/>
  <c r="E3422" i="9" s="1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G984" i="9"/>
  <c r="H983" i="9"/>
  <c r="H982" i="9"/>
  <c r="H981" i="9"/>
  <c r="H980" i="9"/>
  <c r="H979" i="9"/>
  <c r="H978" i="9"/>
  <c r="H977" i="9"/>
  <c r="G976" i="9"/>
  <c r="H976" i="9" s="1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G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G890" i="9"/>
  <c r="H890" i="9" s="1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G863" i="9"/>
  <c r="H863" i="9" s="1"/>
  <c r="H862" i="9"/>
  <c r="H861" i="9"/>
  <c r="H860" i="9"/>
  <c r="H859" i="9"/>
  <c r="H858" i="9"/>
  <c r="H857" i="9"/>
  <c r="H856" i="9"/>
  <c r="H855" i="9"/>
  <c r="H854" i="9"/>
  <c r="H853" i="9"/>
  <c r="G853" i="9"/>
  <c r="H852" i="9"/>
  <c r="H851" i="9"/>
  <c r="H850" i="9"/>
  <c r="H849" i="9"/>
  <c r="H848" i="9"/>
  <c r="H847" i="9"/>
  <c r="H846" i="9"/>
  <c r="G845" i="9"/>
  <c r="H845" i="9" s="1"/>
  <c r="G844" i="9"/>
  <c r="H844" i="9" s="1"/>
  <c r="H843" i="9"/>
  <c r="H842" i="9"/>
  <c r="H841" i="9"/>
  <c r="H840" i="9"/>
  <c r="H839" i="9"/>
  <c r="H838" i="9"/>
  <c r="H837" i="9"/>
  <c r="H836" i="9"/>
  <c r="G835" i="9"/>
  <c r="H835" i="9" s="1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G802" i="9"/>
  <c r="H802" i="9" s="1"/>
  <c r="H801" i="9"/>
  <c r="H800" i="9"/>
  <c r="H799" i="9"/>
  <c r="H798" i="9"/>
  <c r="H797" i="9"/>
  <c r="H796" i="9"/>
  <c r="H795" i="9"/>
  <c r="H794" i="9"/>
  <c r="G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G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G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G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G633" i="9"/>
  <c r="H633" i="9" s="1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G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G574" i="9"/>
  <c r="H573" i="9"/>
  <c r="H572" i="9"/>
  <c r="H571" i="9"/>
  <c r="G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G425" i="9"/>
  <c r="H425" i="9" s="1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G396" i="9"/>
  <c r="H396" i="9" s="1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G364" i="9"/>
  <c r="H363" i="9"/>
  <c r="G362" i="9"/>
  <c r="H362" i="9" s="1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G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G308" i="9"/>
  <c r="H308" i="9" s="1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G241" i="9"/>
  <c r="H241" i="9" s="1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G198" i="9"/>
  <c r="H198" i="9" s="1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G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G86" i="9"/>
  <c r="G3422" i="9" s="1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G3" i="9"/>
  <c r="H3" i="9" s="1"/>
  <c r="E3429" i="9" l="1"/>
  <c r="H86" i="9"/>
  <c r="H1009" i="9"/>
  <c r="G2242" i="8"/>
  <c r="G1092" i="8"/>
  <c r="G2014" i="8" l="1"/>
  <c r="G1007" i="8" l="1"/>
  <c r="G69" i="8"/>
  <c r="G2934" i="8" l="1"/>
  <c r="G3285" i="8" l="1"/>
  <c r="G3243" i="8"/>
  <c r="G2835" i="8"/>
  <c r="G3050" i="8" l="1"/>
  <c r="G2481" i="8" l="1"/>
  <c r="G3254" i="8" l="1"/>
  <c r="G3256" i="8" l="1"/>
  <c r="G3098" i="8"/>
  <c r="G1961" i="8"/>
  <c r="G1703" i="8"/>
  <c r="G3148" i="8" l="1"/>
  <c r="G3044" i="8"/>
  <c r="G2765" i="8"/>
  <c r="G3308" i="8" l="1"/>
  <c r="G3222" i="8" l="1"/>
  <c r="G3161" i="8"/>
  <c r="X828" i="8" l="1"/>
  <c r="X692" i="8"/>
  <c r="Z708" i="8"/>
  <c r="X651" i="8"/>
  <c r="T2296" i="8"/>
  <c r="T314" i="8"/>
  <c r="T2745" i="8"/>
  <c r="T1169" i="8"/>
  <c r="T871" i="8"/>
  <c r="T52" i="8"/>
  <c r="T939" i="8"/>
  <c r="T938" i="8"/>
  <c r="T2400" i="8"/>
  <c r="T334" i="8"/>
  <c r="T1113" i="8"/>
  <c r="T2744" i="8"/>
  <c r="T870" i="8"/>
  <c r="T869" i="8"/>
  <c r="T1160" i="8"/>
  <c r="T2829" i="8"/>
  <c r="T2101" i="8"/>
  <c r="T432" i="8"/>
  <c r="T3183" i="8"/>
  <c r="T2546" i="8"/>
  <c r="T1400" i="8"/>
  <c r="T1742" i="8"/>
  <c r="T3271" i="8"/>
  <c r="T3262" i="8"/>
  <c r="T3282" i="8"/>
  <c r="T1770" i="8"/>
  <c r="T1741" i="8"/>
  <c r="T152" i="8"/>
  <c r="T3005" i="8"/>
  <c r="T431" i="8"/>
  <c r="T600" i="8"/>
  <c r="T1036" i="8"/>
  <c r="T2220" i="8"/>
  <c r="T3133" i="8"/>
  <c r="T1059" i="8"/>
  <c r="T1669" i="8"/>
  <c r="T3288" i="8"/>
  <c r="T430" i="8"/>
  <c r="T1341" i="8"/>
  <c r="T1455" i="8"/>
  <c r="T1750" i="8"/>
  <c r="T1539" i="8"/>
  <c r="T3372" i="8"/>
  <c r="T3160" i="8"/>
  <c r="T1941" i="8"/>
  <c r="T2254" i="8"/>
  <c r="T3203" i="8"/>
  <c r="T2038" i="8"/>
  <c r="T1292" i="8"/>
  <c r="T1650" i="8"/>
  <c r="T3291" i="8"/>
  <c r="T2485" i="8"/>
  <c r="T3241" i="8"/>
  <c r="T265" i="8"/>
  <c r="T1132" i="8"/>
  <c r="T88" i="8"/>
  <c r="T3042" i="8"/>
  <c r="T893" i="8"/>
  <c r="T892" i="8"/>
  <c r="T2628" i="8"/>
  <c r="T2354" i="8"/>
  <c r="T1258" i="8"/>
  <c r="T109" i="8"/>
  <c r="T1927" i="8"/>
  <c r="T2881" i="8"/>
  <c r="T2880" i="8"/>
  <c r="T2295" i="8"/>
  <c r="T1203" i="8"/>
  <c r="T1318" i="8"/>
  <c r="T2432" i="8"/>
  <c r="T2278" i="8"/>
  <c r="T2922" i="8"/>
  <c r="T1270" i="8"/>
  <c r="T2983" i="8"/>
  <c r="T1715" i="8"/>
  <c r="T1840" i="8"/>
  <c r="T1112" i="8"/>
  <c r="T2516" i="8"/>
  <c r="T2265" i="8"/>
  <c r="T381" i="8"/>
  <c r="T706" i="8"/>
  <c r="T1872" i="8"/>
  <c r="T2399" i="8"/>
  <c r="T2000" i="8"/>
  <c r="T868" i="8"/>
  <c r="T508" i="8"/>
  <c r="T395" i="8"/>
  <c r="T2082" i="8"/>
  <c r="T3076" i="8"/>
  <c r="T582" i="8"/>
  <c r="T3022" i="8"/>
  <c r="T1897" i="8"/>
  <c r="T562" i="8"/>
  <c r="T1502" i="8"/>
  <c r="T1680" i="8"/>
  <c r="T546" i="8"/>
  <c r="T529" i="8"/>
  <c r="T3254" i="8"/>
  <c r="T649" i="8"/>
  <c r="T3371" i="8"/>
  <c r="T3370" i="8"/>
  <c r="T3093" i="8"/>
  <c r="T3107" i="8"/>
  <c r="T2061" i="8"/>
  <c r="T3369" i="8"/>
  <c r="T1454" i="8"/>
  <c r="T1453" i="8"/>
  <c r="T1668" i="8"/>
  <c r="T2819" i="8"/>
  <c r="T304" i="8"/>
  <c r="T2773" i="8"/>
  <c r="T2159" i="8"/>
  <c r="T147" i="8"/>
  <c r="T1617" i="8"/>
  <c r="T226" i="8"/>
  <c r="T561" i="8"/>
  <c r="T213" i="8"/>
  <c r="T3055" i="8"/>
  <c r="T2635" i="8"/>
  <c r="T867" i="8"/>
  <c r="T705" i="8"/>
  <c r="T2271" i="8"/>
  <c r="T2126" i="8"/>
  <c r="T429" i="8"/>
  <c r="T995" i="8"/>
  <c r="T1382" i="8"/>
  <c r="T51" i="8"/>
  <c r="T50" i="8"/>
  <c r="T2484" i="8"/>
  <c r="T2627" i="8"/>
  <c r="T2853" i="8"/>
  <c r="T3223" i="8"/>
  <c r="T1509" i="8"/>
  <c r="T2171" i="8"/>
  <c r="T2386" i="8"/>
  <c r="T16" i="8"/>
  <c r="T917" i="8"/>
  <c r="T1348" i="8"/>
  <c r="T3192" i="8"/>
  <c r="T1460" i="8"/>
  <c r="T866" i="8"/>
  <c r="T2100" i="8"/>
  <c r="T937" i="8"/>
  <c r="T897" i="8"/>
  <c r="T490" i="8"/>
  <c r="T3300" i="8"/>
  <c r="T865" i="8"/>
  <c r="T288" i="8"/>
  <c r="T134" i="8"/>
  <c r="T1017" i="8"/>
  <c r="T1411" i="8"/>
  <c r="T1410" i="8"/>
  <c r="T78" i="8"/>
  <c r="T77" i="8"/>
  <c r="T2743" i="8"/>
  <c r="T2742" i="8"/>
  <c r="T143" i="8"/>
  <c r="T212" i="8"/>
  <c r="T2690" i="8"/>
  <c r="T1076" i="8"/>
  <c r="T2928" i="8"/>
  <c r="T2200" i="8"/>
  <c r="T1399" i="8"/>
  <c r="T2199" i="8"/>
  <c r="T2037" i="8"/>
  <c r="T3368" i="8"/>
  <c r="T1390" i="8"/>
  <c r="T957" i="8"/>
  <c r="T3202" i="8"/>
  <c r="T2036" i="8"/>
  <c r="T174" i="8"/>
  <c r="T1159" i="8"/>
  <c r="T2219" i="8"/>
  <c r="T1058" i="8"/>
  <c r="T1846" i="8"/>
  <c r="T1035" i="8"/>
  <c r="T1009" i="8"/>
  <c r="T2353" i="8"/>
  <c r="T2226" i="8"/>
  <c r="T1968" i="8"/>
  <c r="T704" i="8"/>
  <c r="T3290" i="8"/>
  <c r="T428" i="8"/>
  <c r="T483" i="8"/>
  <c r="S2828" i="8"/>
  <c r="T2828" i="8" s="1"/>
  <c r="T142" i="8"/>
  <c r="T2326" i="8"/>
  <c r="T108" i="8"/>
  <c r="T264" i="8"/>
  <c r="T742" i="8"/>
  <c r="T3106" i="8"/>
  <c r="T1714" i="8"/>
  <c r="T1926" i="8"/>
  <c r="T2060" i="8"/>
  <c r="T3287" i="8"/>
  <c r="T3092" i="8"/>
  <c r="S1839" i="8"/>
  <c r="T1839" i="8" s="1"/>
  <c r="T891" i="8"/>
  <c r="T1257" i="8"/>
  <c r="T2646" i="8"/>
  <c r="T3021" i="8"/>
  <c r="T2007" i="8"/>
  <c r="T2515" i="8"/>
  <c r="T2319" i="8"/>
  <c r="T583" i="8"/>
  <c r="T1871" i="8"/>
  <c r="T280" i="8"/>
  <c r="T2418" i="8"/>
  <c r="T1232" i="8"/>
  <c r="T1202" i="8"/>
  <c r="T2921" i="8"/>
  <c r="T2982" i="8"/>
  <c r="T703" i="8"/>
  <c r="T333" i="8"/>
  <c r="T1218" i="8"/>
  <c r="T380" i="8"/>
  <c r="T507" i="8"/>
  <c r="T2081" i="8"/>
  <c r="T560" i="8"/>
  <c r="T2811" i="8"/>
  <c r="T1749" i="8"/>
  <c r="T1748" i="8"/>
  <c r="T1998" i="8"/>
  <c r="T1797" i="8"/>
  <c r="T2887" i="8"/>
  <c r="T427" i="8"/>
  <c r="T187" i="8"/>
  <c r="T3075" i="8"/>
  <c r="T2477" i="8"/>
  <c r="T864" i="8"/>
  <c r="T1616" i="8"/>
  <c r="T863" i="8"/>
  <c r="T1317" i="8"/>
  <c r="T2125" i="8"/>
  <c r="T1976" i="8"/>
  <c r="T2626" i="8"/>
  <c r="T1452" i="8"/>
  <c r="T702" i="8"/>
  <c r="T2818" i="8"/>
  <c r="T1340" i="8"/>
  <c r="T1409" i="8"/>
  <c r="T2772" i="8"/>
  <c r="T1501" i="8"/>
  <c r="T2158" i="8"/>
  <c r="T2483" i="8"/>
  <c r="T49" i="8"/>
  <c r="T1381" i="8"/>
  <c r="T2476" i="8"/>
  <c r="T1291" i="8"/>
  <c r="T2099" i="8"/>
  <c r="T741" i="8"/>
  <c r="T1888" i="8"/>
  <c r="T426" i="8"/>
  <c r="T740" i="8"/>
  <c r="T862" i="8"/>
  <c r="T2741" i="8"/>
  <c r="T1168" i="8"/>
  <c r="T1615" i="8"/>
  <c r="T1398" i="8"/>
  <c r="T2225" i="8"/>
  <c r="T1769" i="8"/>
  <c r="T425" i="8"/>
  <c r="T559" i="8"/>
  <c r="T2224" i="8"/>
  <c r="T3041" i="8"/>
  <c r="T3383" i="8"/>
  <c r="T2834" i="8"/>
  <c r="T2534" i="8"/>
  <c r="T1069" i="8"/>
  <c r="T1057" i="8"/>
  <c r="T1034" i="8"/>
  <c r="T973" i="8"/>
  <c r="T2974" i="8"/>
  <c r="T3367" i="8"/>
  <c r="T2352" i="8"/>
  <c r="S2198" i="8"/>
  <c r="T2198" i="8" s="1"/>
  <c r="T1967" i="8"/>
  <c r="T1649" i="8"/>
  <c r="S648" i="8"/>
  <c r="T648" i="8" s="1"/>
  <c r="T2746" i="8"/>
  <c r="T1775" i="8"/>
  <c r="T3004" i="8"/>
  <c r="T1774" i="8"/>
  <c r="T599" i="8"/>
  <c r="T701" i="8"/>
  <c r="T1740" i="8"/>
  <c r="T1940" i="8"/>
  <c r="T1538" i="8"/>
  <c r="T1131" i="8"/>
  <c r="T3159" i="8"/>
  <c r="T233" i="8"/>
  <c r="T1525" i="8"/>
  <c r="T120" i="8"/>
  <c r="T2568" i="8"/>
  <c r="T1158" i="8"/>
  <c r="T107" i="8"/>
  <c r="T2879" i="8"/>
  <c r="T2920" i="8"/>
  <c r="T1201" i="8"/>
  <c r="T3020" i="8"/>
  <c r="T2398" i="8"/>
  <c r="T1925" i="8"/>
  <c r="T2475" i="8"/>
  <c r="T379" i="8"/>
  <c r="T1870" i="8"/>
  <c r="T1269" i="8"/>
  <c r="T1672" i="8"/>
  <c r="T2527" i="8"/>
  <c r="T1796" i="8"/>
  <c r="S1838" i="8"/>
  <c r="T1838" i="8" s="1"/>
  <c r="T3201" i="8"/>
  <c r="T2431" i="8"/>
  <c r="T190" i="8"/>
  <c r="T1316" i="8"/>
  <c r="T1713" i="8"/>
  <c r="T964" i="8"/>
  <c r="T173" i="8"/>
  <c r="T2947" i="8"/>
  <c r="T963" i="8"/>
  <c r="T861" i="8"/>
  <c r="T1614" i="8"/>
  <c r="T2035" i="8"/>
  <c r="T263" i="8"/>
  <c r="T545" i="8"/>
  <c r="T581" i="8"/>
  <c r="T584" i="8"/>
  <c r="T2810" i="8"/>
  <c r="T1997" i="8"/>
  <c r="T2080" i="8"/>
  <c r="T1679" i="8"/>
  <c r="T528" i="8"/>
  <c r="T403" i="8"/>
  <c r="T3170" i="8"/>
  <c r="T968" i="8"/>
  <c r="T1500" i="8"/>
  <c r="T3232" i="8"/>
  <c r="T1451" i="8"/>
  <c r="T1613" i="8"/>
  <c r="T2124" i="8"/>
  <c r="T2625" i="8"/>
  <c r="T994" i="8"/>
  <c r="T2771" i="8"/>
  <c r="T2482" i="8"/>
  <c r="T700" i="8"/>
  <c r="T1380" i="8"/>
  <c r="T48" i="8"/>
  <c r="T3222" i="8"/>
  <c r="T2157" i="8"/>
  <c r="T1056" i="8"/>
  <c r="T2655" i="8"/>
  <c r="T2740" i="8"/>
  <c r="T699" i="8"/>
  <c r="T739" i="8"/>
  <c r="T1016" i="8"/>
  <c r="T1887" i="8"/>
  <c r="T2864" i="8"/>
  <c r="T332" i="8"/>
  <c r="T860" i="8"/>
  <c r="T363" i="8"/>
  <c r="T331" i="8"/>
  <c r="T859" i="8"/>
  <c r="T698" i="8"/>
  <c r="T2351" i="8"/>
  <c r="T2654" i="8"/>
  <c r="T5" i="8"/>
  <c r="T2661" i="8"/>
  <c r="T1975" i="8"/>
  <c r="S2197" i="8"/>
  <c r="T2197" i="8" s="1"/>
  <c r="T1256" i="8"/>
  <c r="T1080" i="8"/>
  <c r="T2325" i="8"/>
  <c r="T2034" i="8"/>
  <c r="T2809" i="8"/>
  <c r="T475" i="8"/>
  <c r="T956" i="8"/>
  <c r="T474" i="8"/>
  <c r="T2218" i="8"/>
  <c r="T2689" i="8"/>
  <c r="T2533" i="8"/>
  <c r="T1068" i="8"/>
  <c r="T2059" i="8"/>
  <c r="T858" i="8"/>
  <c r="T279" i="8"/>
  <c r="T1612" i="8"/>
  <c r="T1167" i="8"/>
  <c r="T3200" i="8"/>
  <c r="T172" i="8"/>
  <c r="T2545" i="8"/>
  <c r="T262" i="8"/>
  <c r="T2170" i="8"/>
  <c r="T424" i="8"/>
  <c r="T1924" i="8"/>
  <c r="T3366" i="8"/>
  <c r="T3054" i="8"/>
  <c r="T3091" i="8"/>
  <c r="T890" i="8"/>
  <c r="T1837" i="8"/>
  <c r="T1450" i="8"/>
  <c r="T2827" i="8"/>
  <c r="T2430" i="8"/>
  <c r="T908" i="8"/>
  <c r="T1712" i="8"/>
  <c r="T512" i="8"/>
  <c r="T1200" i="8"/>
  <c r="T1795" i="8"/>
  <c r="T2919" i="8"/>
  <c r="T697" i="8"/>
  <c r="T2451" i="8"/>
  <c r="T2813" i="8"/>
  <c r="T2079" i="8"/>
  <c r="T1678" i="8"/>
  <c r="T1996" i="8"/>
  <c r="T3132" i="8"/>
  <c r="T2796" i="8"/>
  <c r="T277" i="8"/>
  <c r="T1217" i="8"/>
  <c r="T378" i="8"/>
  <c r="T2417" i="8"/>
  <c r="T2514" i="8"/>
  <c r="T3027" i="8"/>
  <c r="T647" i="8"/>
  <c r="T1869" i="8"/>
  <c r="T3074" i="8"/>
  <c r="S2567" i="8"/>
  <c r="T2567" i="8" s="1"/>
  <c r="T2123" i="8"/>
  <c r="T303" i="8"/>
  <c r="T857" i="8"/>
  <c r="T1449" i="8"/>
  <c r="T856" i="8"/>
  <c r="T1339" i="8"/>
  <c r="T1499" i="8"/>
  <c r="T1611" i="8"/>
  <c r="T2624" i="8"/>
  <c r="T2474" i="8"/>
  <c r="T921" i="8"/>
  <c r="T696" i="8"/>
  <c r="T186" i="8"/>
  <c r="T47" i="8"/>
  <c r="T1408" i="8"/>
  <c r="T2852" i="8"/>
  <c r="T2481" i="8"/>
  <c r="T2156" i="8"/>
  <c r="T2522" i="8"/>
  <c r="T3299" i="8"/>
  <c r="T2385" i="8"/>
  <c r="T916" i="8"/>
  <c r="T855" i="8"/>
  <c r="T2739" i="8"/>
  <c r="T2738" i="8"/>
  <c r="T695" i="8"/>
  <c r="T63" i="8"/>
  <c r="T1667" i="8"/>
  <c r="T1886" i="8"/>
  <c r="T3191" i="8"/>
  <c r="T133" i="8"/>
  <c r="T1459" i="8"/>
  <c r="T2702" i="8"/>
  <c r="T313" i="8"/>
  <c r="T2239" i="8"/>
  <c r="T3242" i="8"/>
  <c r="T391" i="8"/>
  <c r="T287" i="8"/>
  <c r="T1157" i="8"/>
  <c r="T352" i="8"/>
  <c r="T854" i="8"/>
  <c r="T2305" i="8"/>
  <c r="T1656" i="8"/>
  <c r="T2253" i="8"/>
  <c r="T2318" i="8"/>
  <c r="T1234" i="8"/>
  <c r="T598" i="8"/>
  <c r="T1648" i="8"/>
  <c r="T3261" i="8"/>
  <c r="T3270" i="8"/>
  <c r="T473" i="8"/>
  <c r="T1610" i="8"/>
  <c r="S2196" i="8"/>
  <c r="T2196" i="8" s="1"/>
  <c r="T3365" i="8"/>
  <c r="T1782" i="8"/>
  <c r="T1966" i="8"/>
  <c r="T3090" i="8"/>
  <c r="T2826" i="8"/>
  <c r="T2033" i="8"/>
  <c r="T171" i="8"/>
  <c r="T3199" i="8"/>
  <c r="T853" i="8"/>
  <c r="T2404" i="8"/>
  <c r="T261" i="8"/>
  <c r="T2825" i="8"/>
  <c r="T2824" i="8"/>
  <c r="T3281" i="8"/>
  <c r="T127" i="8"/>
  <c r="T1255" i="8"/>
  <c r="T1130" i="8"/>
  <c r="T2688" i="8"/>
  <c r="T2078" i="8"/>
  <c r="T565" i="8"/>
  <c r="T1033" i="8"/>
  <c r="T3040" i="8"/>
  <c r="T2058" i="8"/>
  <c r="T611" i="8"/>
  <c r="T1995" i="8"/>
  <c r="T3089" i="8"/>
  <c r="S506" i="8"/>
  <c r="T506" i="8" s="1"/>
  <c r="T1939" i="8"/>
  <c r="T1739" i="8"/>
  <c r="T1923" i="8"/>
  <c r="T1524" i="8"/>
  <c r="T1794" i="8"/>
  <c r="T1523" i="8"/>
  <c r="T402" i="8"/>
  <c r="T646" i="8"/>
  <c r="T1290" i="8"/>
  <c r="T2221" i="8"/>
  <c r="T1537" i="8"/>
  <c r="T3158" i="8"/>
  <c r="T1199" i="8"/>
  <c r="T2918" i="8"/>
  <c r="T3364" i="8"/>
  <c r="S1836" i="8"/>
  <c r="T1836" i="8" s="1"/>
  <c r="T1896" i="8"/>
  <c r="T2795" i="8"/>
  <c r="T2653" i="8"/>
  <c r="T3114" i="8"/>
  <c r="T1111" i="8"/>
  <c r="T3363" i="8"/>
  <c r="T2513" i="8"/>
  <c r="T2512" i="8"/>
  <c r="T1216" i="8"/>
  <c r="T3073" i="8"/>
  <c r="T1223" i="8"/>
  <c r="T276" i="8"/>
  <c r="T3019" i="8"/>
  <c r="T62" i="8"/>
  <c r="T1711" i="8"/>
  <c r="T3169" i="8"/>
  <c r="T2355" i="8"/>
  <c r="T302" i="8"/>
  <c r="T2886" i="8"/>
  <c r="T2088" i="8"/>
  <c r="T2277" i="8"/>
  <c r="T2473" i="8"/>
  <c r="T2276" i="8"/>
  <c r="T1609" i="8"/>
  <c r="T2851" i="8"/>
  <c r="T2623" i="8"/>
  <c r="T694" i="8"/>
  <c r="T1448" i="8"/>
  <c r="T738" i="8"/>
  <c r="T993" i="8"/>
  <c r="T2155" i="8"/>
  <c r="T46" i="8"/>
  <c r="T1498" i="8"/>
  <c r="T1379" i="8"/>
  <c r="S3221" i="8"/>
  <c r="T3221" i="8" s="1"/>
  <c r="T2521" i="8"/>
  <c r="T3240" i="8"/>
  <c r="T1608" i="8"/>
  <c r="T2350" i="8"/>
  <c r="T852" i="8"/>
  <c r="T1885" i="8"/>
  <c r="T605" i="8"/>
  <c r="T737" i="8"/>
  <c r="T1965" i="8"/>
  <c r="T3362" i="8"/>
  <c r="T2794" i="8"/>
  <c r="T3131" i="8"/>
  <c r="T211" i="8"/>
  <c r="T2927" i="8"/>
  <c r="T889" i="8"/>
  <c r="T1254" i="8"/>
  <c r="T1338" i="8"/>
  <c r="T1315" i="8"/>
  <c r="T2032" i="8"/>
  <c r="T170" i="8"/>
  <c r="T2973" i="8"/>
  <c r="T1768" i="8"/>
  <c r="T3182" i="8"/>
  <c r="T2317" i="8"/>
  <c r="T2566" i="8"/>
  <c r="T2349" i="8"/>
  <c r="T3361" i="8"/>
  <c r="T1922" i="8"/>
  <c r="T2823" i="8"/>
  <c r="T3180" i="8"/>
  <c r="T1110" i="8"/>
  <c r="T2511" i="8"/>
  <c r="T3253" i="8"/>
  <c r="T2416" i="8"/>
  <c r="T2397" i="8"/>
  <c r="T2793" i="8"/>
  <c r="T1793" i="8"/>
  <c r="T3360" i="8"/>
  <c r="T3359" i="8"/>
  <c r="T3358" i="8"/>
  <c r="T185" i="8"/>
  <c r="T210" i="8"/>
  <c r="T1747" i="8"/>
  <c r="T1746" i="8"/>
  <c r="T2450" i="8"/>
  <c r="T1710" i="8"/>
  <c r="T423" i="8"/>
  <c r="T2154" i="8"/>
  <c r="S1198" i="8"/>
  <c r="T1198" i="8" s="1"/>
  <c r="T2917" i="8"/>
  <c r="T301" i="8"/>
  <c r="T1778" i="8"/>
  <c r="T1607" i="8"/>
  <c r="T2472" i="8"/>
  <c r="T225" i="8"/>
  <c r="T2622" i="8"/>
  <c r="T45" i="8"/>
  <c r="T1994" i="8"/>
  <c r="S558" i="8"/>
  <c r="T558" i="8" s="1"/>
  <c r="T2270" i="8"/>
  <c r="T1606" i="8"/>
  <c r="T2770" i="8"/>
  <c r="T992" i="8"/>
  <c r="T362" i="8"/>
  <c r="T645" i="8"/>
  <c r="S644" i="8"/>
  <c r="T644" i="8" s="1"/>
  <c r="T330" i="8"/>
  <c r="T2094" i="8"/>
  <c r="T851" i="8"/>
  <c r="T307" i="8"/>
  <c r="T2660" i="8"/>
  <c r="T936" i="8"/>
  <c r="T1378" i="8"/>
  <c r="T2122" i="8"/>
  <c r="S1835" i="8"/>
  <c r="T1835" i="8" s="1"/>
  <c r="T736" i="8"/>
  <c r="T119" i="8"/>
  <c r="T3130" i="8"/>
  <c r="T850" i="8"/>
  <c r="T849" i="8"/>
  <c r="T1605" i="8"/>
  <c r="T2093" i="8"/>
  <c r="T2817" i="8"/>
  <c r="T2223" i="8"/>
  <c r="T935" i="8"/>
  <c r="T422" i="8"/>
  <c r="T2057" i="8"/>
  <c r="T2532" i="8"/>
  <c r="T2687" i="8"/>
  <c r="T1008" i="8"/>
  <c r="T955" i="8"/>
  <c r="T2833" i="8"/>
  <c r="T3357" i="8"/>
  <c r="T2217" i="8"/>
  <c r="T1055" i="8"/>
  <c r="T1032" i="8"/>
  <c r="S2195" i="8"/>
  <c r="T2195" i="8" s="1"/>
  <c r="T1497" i="8"/>
  <c r="T1496" i="8"/>
  <c r="T2916" i="8"/>
  <c r="T2377" i="8"/>
  <c r="T260" i="8"/>
  <c r="T1834" i="8"/>
  <c r="S401" i="8"/>
  <c r="T401" i="8" s="1"/>
  <c r="T1833" i="8"/>
  <c r="T2294" i="8"/>
  <c r="T169" i="8"/>
  <c r="T1314" i="8"/>
  <c r="T1647" i="8"/>
  <c r="T2972" i="8"/>
  <c r="T2031" i="8"/>
  <c r="T1604" i="8"/>
  <c r="T1156" i="8"/>
  <c r="T2396" i="8"/>
  <c r="T1767" i="8"/>
  <c r="T3072" i="8"/>
  <c r="T1215" i="8"/>
  <c r="T1868" i="8"/>
  <c r="T3113" i="8"/>
  <c r="T1845" i="8"/>
  <c r="T1109" i="8"/>
  <c r="T3018" i="8"/>
  <c r="T1129" i="8"/>
  <c r="T2863" i="8"/>
  <c r="T394" i="8"/>
  <c r="T2510" i="8"/>
  <c r="T3053" i="8"/>
  <c r="T693" i="8"/>
  <c r="T3105" i="8"/>
  <c r="S1832" i="8"/>
  <c r="T1832" i="8" s="1"/>
  <c r="T106" i="8"/>
  <c r="T2915" i="8"/>
  <c r="T848" i="8"/>
  <c r="T2429" i="8"/>
  <c r="T224" i="8"/>
  <c r="T847" i="8"/>
  <c r="T1197" i="8"/>
  <c r="T3356" i="8"/>
  <c r="T2106" i="8"/>
  <c r="T1792" i="8"/>
  <c r="T2565" i="8"/>
  <c r="T2264" i="8"/>
  <c r="T1709" i="8"/>
  <c r="T3355" i="8"/>
  <c r="T3354" i="8"/>
  <c r="T2246" i="8"/>
  <c r="T421" i="8"/>
  <c r="T1921" i="8"/>
  <c r="T2792" i="8"/>
  <c r="T2940" i="8"/>
  <c r="T2077" i="8"/>
  <c r="T580" i="8"/>
  <c r="T527" i="8"/>
  <c r="T1993" i="8"/>
  <c r="T2808" i="8"/>
  <c r="T505" i="8"/>
  <c r="T735" i="8"/>
  <c r="S300" i="8"/>
  <c r="T300" i="8" s="1"/>
  <c r="T991" i="8"/>
  <c r="T1603" i="8"/>
  <c r="T2822" i="8"/>
  <c r="T846" i="8"/>
  <c r="T692" i="8"/>
  <c r="T1222" i="8"/>
  <c r="T2769" i="8"/>
  <c r="T2621" i="8"/>
  <c r="T734" i="8"/>
  <c r="T1447" i="8"/>
  <c r="T2269" i="8"/>
  <c r="T2850" i="8"/>
  <c r="T232" i="8"/>
  <c r="T2153" i="8"/>
  <c r="T329" i="8"/>
  <c r="T643" i="8"/>
  <c r="T44" i="8"/>
  <c r="T2480" i="8"/>
  <c r="T845" i="8"/>
  <c r="T192" i="8"/>
  <c r="T1377" i="8"/>
  <c r="T1376" i="8"/>
  <c r="T420" i="8"/>
  <c r="T2169" i="8"/>
  <c r="T1397" i="8"/>
  <c r="T2737" i="8"/>
  <c r="T2375" i="8"/>
  <c r="T844" i="8"/>
  <c r="T733" i="8"/>
  <c r="T642" i="8"/>
  <c r="T3239" i="8"/>
  <c r="T1602" i="8"/>
  <c r="T1884" i="8"/>
  <c r="T1666" i="8"/>
  <c r="T1155" i="8"/>
  <c r="T2862" i="8"/>
  <c r="T1154" i="8"/>
  <c r="T2479" i="8"/>
  <c r="T2194" i="8"/>
  <c r="T2686" i="8"/>
  <c r="T1007" i="8"/>
  <c r="T1054" i="8"/>
  <c r="T1031" i="8"/>
  <c r="T2216" i="8"/>
  <c r="T2578" i="8"/>
  <c r="T3129" i="8"/>
  <c r="T2736" i="8"/>
  <c r="T2735" i="8"/>
  <c r="T2544" i="8"/>
  <c r="T3198" i="8"/>
  <c r="T1738" i="8"/>
  <c r="T597" i="8"/>
  <c r="T3269" i="8"/>
  <c r="T3280" i="8"/>
  <c r="T1253" i="8"/>
  <c r="T2252" i="8"/>
  <c r="T1737" i="8"/>
  <c r="T1646" i="8"/>
  <c r="T2791" i="8"/>
  <c r="T2790" i="8"/>
  <c r="T2520" i="8"/>
  <c r="T691" i="8"/>
  <c r="T934" i="8"/>
  <c r="T1831" i="8"/>
  <c r="T1964" i="8"/>
  <c r="T259" i="8"/>
  <c r="T3279" i="8"/>
  <c r="T1938" i="8"/>
  <c r="T1536" i="8"/>
  <c r="T3157" i="8"/>
  <c r="T105" i="8"/>
  <c r="T2946" i="8"/>
  <c r="T1389" i="8"/>
  <c r="T3039" i="8"/>
  <c r="T2121" i="8"/>
  <c r="T2945" i="8"/>
  <c r="T2030" i="8"/>
  <c r="T168" i="8"/>
  <c r="T1289" i="8"/>
  <c r="T888" i="8"/>
  <c r="T1313" i="8"/>
  <c r="S1830" i="8"/>
  <c r="T1830" i="8" s="1"/>
  <c r="T209" i="8"/>
  <c r="T2041" i="8"/>
  <c r="T2449" i="8"/>
  <c r="T2981" i="8"/>
  <c r="T2448" i="8"/>
  <c r="T2914" i="8"/>
  <c r="T2428" i="8"/>
  <c r="T1153" i="8"/>
  <c r="T208" i="8"/>
  <c r="T1268" i="8"/>
  <c r="T2006" i="8"/>
  <c r="T2971" i="8"/>
  <c r="T1214" i="8"/>
  <c r="T1867" i="8"/>
  <c r="T1128" i="8"/>
  <c r="T1108" i="8"/>
  <c r="T2415" i="8"/>
  <c r="T377" i="8"/>
  <c r="T2509" i="8"/>
  <c r="T1745" i="8"/>
  <c r="T3382" i="8"/>
  <c r="T2056" i="8"/>
  <c r="T275" i="8"/>
  <c r="T2700" i="8"/>
  <c r="T2869" i="8"/>
  <c r="T2652" i="8"/>
  <c r="T3071" i="8"/>
  <c r="T2293" i="8"/>
  <c r="T1196" i="8"/>
  <c r="T306" i="8"/>
  <c r="T2812" i="8"/>
  <c r="T1920" i="8"/>
  <c r="T3381" i="8"/>
  <c r="T2939" i="8"/>
  <c r="T557" i="8"/>
  <c r="T544" i="8"/>
  <c r="T1688" i="8"/>
  <c r="T504" i="8"/>
  <c r="T2076" i="8"/>
  <c r="T1992" i="8"/>
  <c r="T526" i="8"/>
  <c r="T2878" i="8"/>
  <c r="T2821" i="8"/>
  <c r="T1708" i="8"/>
  <c r="T3052" i="8"/>
  <c r="T3088" i="8"/>
  <c r="T1495" i="8"/>
  <c r="T2734" i="8"/>
  <c r="T1337" i="8"/>
  <c r="T1543" i="8"/>
  <c r="T1601" i="8"/>
  <c r="T2471" i="8"/>
  <c r="T2275" i="8"/>
  <c r="T2324" i="8"/>
  <c r="T1600" i="8"/>
  <c r="T9" i="8"/>
  <c r="T1446" i="8"/>
  <c r="T2268" i="8"/>
  <c r="T2849" i="8"/>
  <c r="T690" i="8"/>
  <c r="T2634" i="8"/>
  <c r="T1445" i="8"/>
  <c r="T1354" i="8"/>
  <c r="S2620" i="8"/>
  <c r="T2620" i="8" s="1"/>
  <c r="S43" i="8"/>
  <c r="T43" i="8" s="1"/>
  <c r="T920" i="8"/>
  <c r="T2577" i="8"/>
  <c r="T2576" i="8"/>
  <c r="T3220" i="8"/>
  <c r="T2152" i="8"/>
  <c r="T2168" i="8"/>
  <c r="T843" i="8"/>
  <c r="T3190" i="8"/>
  <c r="T1347" i="8"/>
  <c r="T390" i="8"/>
  <c r="T1458" i="8"/>
  <c r="T1508" i="8"/>
  <c r="T2384" i="8"/>
  <c r="T842" i="8"/>
  <c r="T2374" i="8"/>
  <c r="T132" i="8"/>
  <c r="T641" i="8"/>
  <c r="T312" i="8"/>
  <c r="T841" i="8"/>
  <c r="T76" i="8"/>
  <c r="T3244" i="8"/>
  <c r="T15" i="8"/>
  <c r="T3298" i="8"/>
  <c r="T915" i="8"/>
  <c r="T75" i="8"/>
  <c r="T419" i="8"/>
  <c r="T896" i="8"/>
  <c r="T732" i="8"/>
  <c r="T1900" i="8"/>
  <c r="T1522" i="8"/>
  <c r="T146" i="8"/>
  <c r="T1015" i="8"/>
  <c r="T1521" i="8"/>
  <c r="T1665" i="8"/>
  <c r="T2193" i="8"/>
  <c r="T141" i="8"/>
  <c r="T2192" i="8"/>
  <c r="T223" i="8"/>
  <c r="T2323" i="8"/>
  <c r="T840" i="8"/>
  <c r="T1645" i="8"/>
  <c r="T472" i="8"/>
  <c r="T839" i="8"/>
  <c r="T140" i="8"/>
  <c r="T2348" i="8"/>
  <c r="T1075" i="8"/>
  <c r="T640" i="8"/>
  <c r="T2926" i="8"/>
  <c r="T1252" i="8"/>
  <c r="T907" i="8"/>
  <c r="T972" i="8"/>
  <c r="T3353" i="8"/>
  <c r="T1599" i="8"/>
  <c r="T2055" i="8"/>
  <c r="T838" i="8"/>
  <c r="T258" i="8"/>
  <c r="T1030" i="8"/>
  <c r="T2685" i="8"/>
  <c r="T2877" i="8"/>
  <c r="T1312" i="8"/>
  <c r="T3286" i="8"/>
  <c r="T1053" i="8"/>
  <c r="T1388" i="8"/>
  <c r="T1387" i="8"/>
  <c r="T1311" i="8"/>
  <c r="T2861" i="8"/>
  <c r="T2303" i="8"/>
  <c r="T2302" i="8"/>
  <c r="T1766" i="8"/>
  <c r="T3197" i="8"/>
  <c r="T2238" i="8"/>
  <c r="T1310" i="8"/>
  <c r="T2029" i="8"/>
  <c r="T837" i="8"/>
  <c r="T2347" i="8"/>
  <c r="S1152" i="8"/>
  <c r="T1152" i="8" s="1"/>
  <c r="T1288" i="8"/>
  <c r="T2913" i="8"/>
  <c r="T1829" i="8"/>
  <c r="T2395" i="8"/>
  <c r="T2970" i="8"/>
  <c r="T2564" i="8"/>
  <c r="T2997" i="8"/>
  <c r="T887" i="8"/>
  <c r="T2699" i="8"/>
  <c r="T3038" i="8"/>
  <c r="T1919" i="8"/>
  <c r="T2316" i="8"/>
  <c r="T1895" i="8"/>
  <c r="T2292" i="8"/>
  <c r="T2912" i="8"/>
  <c r="T1195" i="8"/>
  <c r="T2315" i="8"/>
  <c r="T2619" i="8"/>
  <c r="T836" i="8"/>
  <c r="T1894" i="8"/>
  <c r="T1267" i="8"/>
  <c r="T1866" i="8"/>
  <c r="S2005" i="8"/>
  <c r="T2005" i="8" s="1"/>
  <c r="T376" i="8"/>
  <c r="T3179" i="8"/>
  <c r="T1107" i="8"/>
  <c r="T2508" i="8"/>
  <c r="T1791" i="8"/>
  <c r="T3017" i="8"/>
  <c r="T2645" i="8"/>
  <c r="T835" i="8"/>
  <c r="T1991" i="8"/>
  <c r="T579" i="8"/>
  <c r="T503" i="8"/>
  <c r="T2075" i="8"/>
  <c r="T543" i="8"/>
  <c r="T2820" i="8"/>
  <c r="T328" i="8"/>
  <c r="T299" i="8"/>
  <c r="T1707" i="8"/>
  <c r="T1287" i="8"/>
  <c r="T1166" i="8"/>
  <c r="T1598" i="8"/>
  <c r="T1494" i="8"/>
  <c r="T1336" i="8"/>
  <c r="T2618" i="8"/>
  <c r="T990" i="8"/>
  <c r="T1444" i="8"/>
  <c r="T689" i="8"/>
  <c r="T2478" i="8"/>
  <c r="T1375" i="8"/>
  <c r="T42" i="8"/>
  <c r="T2151" i="8"/>
  <c r="T3219" i="8"/>
  <c r="T834" i="8"/>
  <c r="T833" i="8"/>
  <c r="T1883" i="8"/>
  <c r="T2237" i="8"/>
  <c r="T1074" i="8"/>
  <c r="T122" i="8"/>
  <c r="T489" i="8"/>
  <c r="T1407" i="8"/>
  <c r="T1396" i="8"/>
  <c r="T731" i="8"/>
  <c r="T2215" i="8"/>
  <c r="T1067" i="8"/>
  <c r="T1006" i="8"/>
  <c r="T8" i="8"/>
  <c r="T954" i="8"/>
  <c r="T3352" i="8"/>
  <c r="T434" i="8"/>
  <c r="T610" i="8"/>
  <c r="T418" i="8"/>
  <c r="T1029" i="8"/>
  <c r="T2531" i="8"/>
  <c r="T967" i="8"/>
  <c r="T596" i="8"/>
  <c r="T2092" i="8"/>
  <c r="T3156" i="8"/>
  <c r="T832" i="8"/>
  <c r="T2191" i="8"/>
  <c r="T151" i="8"/>
  <c r="T150" i="8"/>
  <c r="T118" i="8"/>
  <c r="T3003" i="8"/>
  <c r="T417" i="8"/>
  <c r="T933" i="8"/>
  <c r="T344" i="8"/>
  <c r="T471" i="8"/>
  <c r="T1937" i="8"/>
  <c r="T1736" i="8"/>
  <c r="T482" i="8"/>
  <c r="T346" i="8"/>
  <c r="T1963" i="8"/>
  <c r="T1535" i="8"/>
  <c r="T3155" i="8"/>
  <c r="T886" i="8"/>
  <c r="T2860" i="8"/>
  <c r="T2346" i="8"/>
  <c r="T906" i="8"/>
  <c r="T2749" i="8"/>
  <c r="T2996" i="8"/>
  <c r="T1493" i="8"/>
  <c r="T511" i="8"/>
  <c r="T510" i="8"/>
  <c r="T257" i="8"/>
  <c r="T1918" i="8"/>
  <c r="T104" i="8"/>
  <c r="T1492" i="8"/>
  <c r="T831" i="8"/>
  <c r="T1127" i="8"/>
  <c r="T3104" i="8"/>
  <c r="T3087" i="8"/>
  <c r="T3380" i="8"/>
  <c r="T2758" i="8"/>
  <c r="T2376" i="8"/>
  <c r="T3051" i="8"/>
  <c r="T2757" i="8"/>
  <c r="T2054" i="8"/>
  <c r="T2911" i="8"/>
  <c r="T1194" i="8"/>
  <c r="T1151" i="8"/>
  <c r="T416" i="8"/>
  <c r="T1655" i="8"/>
  <c r="T3070" i="8"/>
  <c r="T384" i="8"/>
  <c r="T2756" i="8"/>
  <c r="T1654" i="8"/>
  <c r="T1865" i="8"/>
  <c r="T2507" i="8"/>
  <c r="S1828" i="8"/>
  <c r="T1828" i="8" s="1"/>
  <c r="T274" i="8"/>
  <c r="T1106" i="8"/>
  <c r="T2755" i="8"/>
  <c r="T3178" i="8"/>
  <c r="T1221" i="8"/>
  <c r="T3374" i="8"/>
  <c r="T2414" i="8"/>
  <c r="T375" i="8"/>
  <c r="T415" i="8"/>
  <c r="T525" i="8"/>
  <c r="T1990" i="8"/>
  <c r="T1744" i="8"/>
  <c r="T578" i="8"/>
  <c r="T502" i="8"/>
  <c r="T2222" i="8"/>
  <c r="T962" i="8"/>
  <c r="T961" i="8"/>
  <c r="T139" i="8"/>
  <c r="T2447" i="8"/>
  <c r="T1790" i="8"/>
  <c r="T3168" i="8"/>
  <c r="T2526" i="8"/>
  <c r="T298" i="8"/>
  <c r="T1706" i="8"/>
  <c r="T2938" i="8"/>
  <c r="T1309" i="8"/>
  <c r="T231" i="8"/>
  <c r="T1597" i="8"/>
  <c r="T2028" i="8"/>
  <c r="T2470" i="8"/>
  <c r="T2563" i="8"/>
  <c r="T3196" i="8"/>
  <c r="T3218" i="8"/>
  <c r="T1335" i="8"/>
  <c r="T2167" i="8"/>
  <c r="T2969" i="8"/>
  <c r="T167" i="8"/>
  <c r="T688" i="8"/>
  <c r="T1443" i="8"/>
  <c r="T2617" i="8"/>
  <c r="T2848" i="8"/>
  <c r="T2150" i="8"/>
  <c r="T41" i="8"/>
  <c r="T651" i="8"/>
  <c r="T687" i="8"/>
  <c r="T2733" i="8"/>
  <c r="T2373" i="8"/>
  <c r="T2166" i="8"/>
  <c r="T1545" i="8"/>
  <c r="T347" i="8"/>
  <c r="T830" i="8"/>
  <c r="T639" i="8"/>
  <c r="T1596" i="8"/>
  <c r="T1882" i="8"/>
  <c r="T207" i="8"/>
  <c r="T829" i="8"/>
  <c r="T2098" i="8"/>
  <c r="T2968" i="8"/>
  <c r="T1765" i="8"/>
  <c r="T638" i="8"/>
  <c r="T2859" i="8"/>
  <c r="T2027" i="8"/>
  <c r="T3195" i="8"/>
  <c r="T615" i="8"/>
  <c r="T612" i="8"/>
  <c r="T828" i="8"/>
  <c r="T2519" i="8"/>
  <c r="T1052" i="8"/>
  <c r="T1079" i="8"/>
  <c r="T1005" i="8"/>
  <c r="T2684" i="8"/>
  <c r="T2214" i="8"/>
  <c r="T2658" i="8"/>
  <c r="T308" i="8"/>
  <c r="T932" i="8"/>
  <c r="T481" i="8"/>
  <c r="T1595" i="8"/>
  <c r="T1374" i="8"/>
  <c r="T1962" i="8"/>
  <c r="T1644" i="8"/>
  <c r="T3351" i="8"/>
  <c r="T1395" i="8"/>
  <c r="T1251" i="8"/>
  <c r="T3128" i="8"/>
  <c r="S1827" i="8"/>
  <c r="T1827" i="8" s="1"/>
  <c r="T64" i="8"/>
  <c r="T256" i="8"/>
  <c r="T3350" i="8"/>
  <c r="T103" i="8"/>
  <c r="T1491" i="8"/>
  <c r="T2518" i="8"/>
  <c r="T2301" i="8"/>
  <c r="T2980" i="8"/>
  <c r="T827" i="8"/>
  <c r="T2999" i="8"/>
  <c r="T3103" i="8"/>
  <c r="T1066" i="8"/>
  <c r="T1594" i="8"/>
  <c r="T2698" i="8"/>
  <c r="T1193" i="8"/>
  <c r="T3037" i="8"/>
  <c r="T2291" i="8"/>
  <c r="T2263" i="8"/>
  <c r="T2910" i="8"/>
  <c r="T2290" i="8"/>
  <c r="T1687" i="8"/>
  <c r="T524" i="8"/>
  <c r="T2868" i="8"/>
  <c r="T2074" i="8"/>
  <c r="T577" i="8"/>
  <c r="T556" i="8"/>
  <c r="T1989" i="8"/>
  <c r="T989" i="8"/>
  <c r="T1789" i="8"/>
  <c r="T3016" i="8"/>
  <c r="T2245" i="8"/>
  <c r="T3069" i="8"/>
  <c r="T2697" i="8"/>
  <c r="T2789" i="8"/>
  <c r="T3349" i="8"/>
  <c r="T2768" i="8"/>
  <c r="T184" i="8"/>
  <c r="T87" i="8"/>
  <c r="T86" i="8"/>
  <c r="T826" i="8"/>
  <c r="T2120" i="8"/>
  <c r="T273" i="8"/>
  <c r="T2087" i="8"/>
  <c r="T297" i="8"/>
  <c r="T3112" i="8"/>
  <c r="T1490" i="8"/>
  <c r="T1593" i="8"/>
  <c r="T206" i="8"/>
  <c r="T1213" i="8"/>
  <c r="T2506" i="8"/>
  <c r="T1105" i="8"/>
  <c r="T374" i="8"/>
  <c r="T2644" i="8"/>
  <c r="T3026" i="8"/>
  <c r="T327" i="8"/>
  <c r="T1864" i="8"/>
  <c r="T686" i="8"/>
  <c r="T2616" i="8"/>
  <c r="S2847" i="8"/>
  <c r="T2847" i="8" s="1"/>
  <c r="T1442" i="8"/>
  <c r="T1373" i="8"/>
  <c r="T40" i="8"/>
  <c r="T2149" i="8"/>
  <c r="T1507" i="8"/>
  <c r="T74" i="8"/>
  <c r="T3297" i="8"/>
  <c r="T2383" i="8"/>
  <c r="T1457" i="8"/>
  <c r="T3189" i="8"/>
  <c r="T1506" i="8"/>
  <c r="T3246" i="8"/>
  <c r="T414" i="8"/>
  <c r="T487" i="8"/>
  <c r="T10" i="8"/>
  <c r="T286" i="8"/>
  <c r="T389" i="8"/>
  <c r="T1133" i="8"/>
  <c r="T131" i="8"/>
  <c r="T1406" i="8"/>
  <c r="T825" i="8"/>
  <c r="T824" i="8"/>
  <c r="T2543" i="8"/>
  <c r="T2372" i="8"/>
  <c r="T2097" i="8"/>
  <c r="T823" i="8"/>
  <c r="T730" i="8"/>
  <c r="T311" i="8"/>
  <c r="T2236" i="8"/>
  <c r="T2732" i="8"/>
  <c r="T2701" i="8"/>
  <c r="T1881" i="8"/>
  <c r="T2105" i="8"/>
  <c r="T2615" i="8"/>
  <c r="T822" i="8"/>
  <c r="T905" i="8"/>
  <c r="T296" i="8"/>
  <c r="T2190" i="8"/>
  <c r="T305" i="8"/>
  <c r="T1150" i="8"/>
  <c r="T931" i="8"/>
  <c r="T509" i="8"/>
  <c r="T914" i="8"/>
  <c r="T7" i="8"/>
  <c r="T1346" i="8"/>
  <c r="T2657" i="8"/>
  <c r="T126" i="8"/>
  <c r="T2345" i="8"/>
  <c r="T3154" i="8"/>
  <c r="S1735" i="8"/>
  <c r="T1735" i="8" s="1"/>
  <c r="T3268" i="8"/>
  <c r="T3260" i="8"/>
  <c r="T1065" i="8"/>
  <c r="T3002" i="8"/>
  <c r="T1051" i="8"/>
  <c r="T2683" i="8"/>
  <c r="T1961" i="8"/>
  <c r="T102" i="8"/>
  <c r="T2403" i="8"/>
  <c r="T595" i="8"/>
  <c r="T1664" i="8"/>
  <c r="T1250" i="8"/>
  <c r="T953" i="8"/>
  <c r="T278" i="8"/>
  <c r="T1781" i="8"/>
  <c r="T2251" i="8"/>
  <c r="T1126" i="8"/>
  <c r="T3050" i="8"/>
  <c r="T1489" i="8"/>
  <c r="T2322" i="8"/>
  <c r="T1592" i="8"/>
  <c r="T3278" i="8"/>
  <c r="T255" i="8"/>
  <c r="T1534" i="8"/>
  <c r="T1936" i="8"/>
  <c r="T3102" i="8"/>
  <c r="T3153" i="8"/>
  <c r="T1773" i="8"/>
  <c r="T1917" i="8"/>
  <c r="T2289" i="8"/>
  <c r="T1192" i="8"/>
  <c r="T2909" i="8"/>
  <c r="S1826" i="8"/>
  <c r="T1826" i="8" s="1"/>
  <c r="T542" i="8"/>
  <c r="T2073" i="8"/>
  <c r="T1988" i="8"/>
  <c r="T1705" i="8"/>
  <c r="T501" i="8"/>
  <c r="T2816" i="8"/>
  <c r="T3379" i="8"/>
  <c r="T2446" i="8"/>
  <c r="T1488" i="8"/>
  <c r="T2885" i="8"/>
  <c r="T2053" i="8"/>
  <c r="T885" i="8"/>
  <c r="T2731" i="8"/>
  <c r="T1704" i="8"/>
  <c r="T685" i="8"/>
  <c r="T1487" i="8"/>
  <c r="T295" i="8"/>
  <c r="T357" i="8"/>
  <c r="T3194" i="8"/>
  <c r="T1235" i="8"/>
  <c r="T2026" i="8"/>
  <c r="T2614" i="8"/>
  <c r="T637" i="8"/>
  <c r="T988" i="8"/>
  <c r="T1334" i="8"/>
  <c r="T2937" i="8"/>
  <c r="T2119" i="8"/>
  <c r="T1212" i="8"/>
  <c r="T2413" i="8"/>
  <c r="T272" i="8"/>
  <c r="T373" i="8"/>
  <c r="T1863" i="8"/>
  <c r="T294" i="8"/>
  <c r="T3111" i="8"/>
  <c r="T2505" i="8"/>
  <c r="T1104" i="8"/>
  <c r="T2867" i="8"/>
  <c r="T2165" i="8"/>
  <c r="T2274" i="8"/>
  <c r="T326" i="8"/>
  <c r="T1591" i="8"/>
  <c r="T2815" i="8"/>
  <c r="T684" i="8"/>
  <c r="S2846" i="8"/>
  <c r="T2846" i="8" s="1"/>
  <c r="T1441" i="8"/>
  <c r="T2613" i="8"/>
  <c r="T2469" i="8"/>
  <c r="T683" i="8"/>
  <c r="T922" i="8"/>
  <c r="T2148" i="8"/>
  <c r="T39" i="8"/>
  <c r="T604" i="8"/>
  <c r="T2371" i="8"/>
  <c r="S729" i="8"/>
  <c r="T729" i="8" s="1"/>
  <c r="T821" i="8"/>
  <c r="T952" i="8"/>
  <c r="T3142" i="8"/>
  <c r="T2344" i="8"/>
  <c r="T2542" i="8"/>
  <c r="T3238" i="8"/>
  <c r="T2633" i="8"/>
  <c r="T3127" i="8"/>
  <c r="T2314" i="8"/>
  <c r="T820" i="8"/>
  <c r="T2103" i="8"/>
  <c r="T636" i="8"/>
  <c r="T682" i="8"/>
  <c r="S930" i="8"/>
  <c r="T930" i="8" s="1"/>
  <c r="T433" i="8"/>
  <c r="T904" i="8"/>
  <c r="T2189" i="8"/>
  <c r="T1333" i="8"/>
  <c r="T819" i="8"/>
  <c r="T1486" i="8"/>
  <c r="T3348" i="8"/>
  <c r="T113" i="8"/>
  <c r="T2730" i="8"/>
  <c r="T1590" i="8"/>
  <c r="T884" i="8"/>
  <c r="T1643" i="8"/>
  <c r="T254" i="8"/>
  <c r="T2858" i="8"/>
  <c r="T2612" i="8"/>
  <c r="T3252" i="8"/>
  <c r="T3110" i="8"/>
  <c r="T500" i="8"/>
  <c r="T1103" i="8"/>
  <c r="T271" i="8"/>
  <c r="T2643" i="8"/>
  <c r="T2504" i="8"/>
  <c r="T3177" i="8"/>
  <c r="T523" i="8"/>
  <c r="T1825" i="8"/>
  <c r="T1916" i="8"/>
  <c r="T2313" i="8"/>
  <c r="T1824" i="8"/>
  <c r="T635" i="8"/>
  <c r="T2321" i="8"/>
  <c r="T2967" i="8"/>
  <c r="T1485" i="8"/>
  <c r="T1844" i="8"/>
  <c r="T1308" i="8"/>
  <c r="T2966" i="8"/>
  <c r="T2025" i="8"/>
  <c r="T2944" i="8"/>
  <c r="T1764" i="8"/>
  <c r="S2611" i="8"/>
  <c r="T2611" i="8" s="1"/>
  <c r="T2562" i="8"/>
  <c r="T2908" i="8"/>
  <c r="T1623" i="8"/>
  <c r="T1372" i="8"/>
  <c r="T2767" i="8"/>
  <c r="T2788" i="8"/>
  <c r="T1191" i="8"/>
  <c r="T2754" i="8"/>
  <c r="T2244" i="8"/>
  <c r="T2814" i="8"/>
  <c r="T2118" i="8"/>
  <c r="T1589" i="8"/>
  <c r="T236" i="8"/>
  <c r="T987" i="8"/>
  <c r="T2147" i="8"/>
  <c r="T1663" i="8"/>
  <c r="T38" i="8"/>
  <c r="T2766" i="8"/>
  <c r="T1371" i="8"/>
  <c r="T681" i="8"/>
  <c r="T2370" i="8"/>
  <c r="T680" i="8"/>
  <c r="T2096" i="8"/>
  <c r="T1353" i="8"/>
  <c r="T818" i="8"/>
  <c r="S3217" i="8"/>
  <c r="T3217" i="8" s="1"/>
  <c r="T1162" i="8"/>
  <c r="T1588" i="8"/>
  <c r="T2682" i="8"/>
  <c r="T1014" i="8"/>
  <c r="T2832" i="8"/>
  <c r="T1050" i="8"/>
  <c r="T1028" i="8"/>
  <c r="T3373" i="8"/>
  <c r="T2201" i="8"/>
  <c r="T2666" i="8"/>
  <c r="T1149" i="8"/>
  <c r="T2188" i="8"/>
  <c r="T1622" i="8"/>
  <c r="T903" i="8"/>
  <c r="T3126" i="8"/>
  <c r="T2866" i="8"/>
  <c r="T325" i="8"/>
  <c r="T2024" i="8"/>
  <c r="T166" i="8"/>
  <c r="T2965" i="8"/>
  <c r="T1148" i="8"/>
  <c r="T2091" i="8"/>
  <c r="T1161" i="8"/>
  <c r="T728" i="8"/>
  <c r="T1520" i="8"/>
  <c r="T3347" i="8"/>
  <c r="T1273" i="8"/>
  <c r="T2837" i="8"/>
  <c r="T488" i="8"/>
  <c r="T2936" i="8"/>
  <c r="T634" i="8"/>
  <c r="T222" i="8"/>
  <c r="T1125" i="8"/>
  <c r="T1642" i="8"/>
  <c r="T183" i="8"/>
  <c r="T1641" i="8"/>
  <c r="T1587" i="8"/>
  <c r="T1249" i="8"/>
  <c r="T121" i="8"/>
  <c r="T6" i="8"/>
  <c r="T2580" i="8"/>
  <c r="T1621" i="8"/>
  <c r="T2579" i="8"/>
  <c r="T253" i="8"/>
  <c r="T3015" i="8"/>
  <c r="T1947" i="8"/>
  <c r="T499" i="8"/>
  <c r="T1987" i="8"/>
  <c r="T522" i="8"/>
  <c r="T2300" i="8"/>
  <c r="T1190" i="8"/>
  <c r="T727" i="8"/>
  <c r="S2907" i="8"/>
  <c r="T2907" i="8" s="1"/>
  <c r="T2262" i="8"/>
  <c r="T3346" i="8"/>
  <c r="T817" i="8"/>
  <c r="T1788" i="8"/>
  <c r="T2343" i="8"/>
  <c r="T2872" i="8"/>
  <c r="T1915" i="8"/>
  <c r="T1914" i="8"/>
  <c r="T101" i="8"/>
  <c r="T816" i="8"/>
  <c r="T3036" i="8"/>
  <c r="T3086" i="8"/>
  <c r="T883" i="8"/>
  <c r="T2427" i="8"/>
  <c r="T1440" i="8"/>
  <c r="T2610" i="8"/>
  <c r="T1211" i="8"/>
  <c r="T2503" i="8"/>
  <c r="T2787" i="8"/>
  <c r="T324" i="8"/>
  <c r="T1266" i="8"/>
  <c r="T1862" i="8"/>
  <c r="T293" i="8"/>
  <c r="T270" i="8"/>
  <c r="T3109" i="8"/>
  <c r="T1102" i="8"/>
  <c r="T2389" i="8"/>
  <c r="T3068" i="8"/>
  <c r="T3251" i="8"/>
  <c r="T1703" i="8"/>
  <c r="T1893" i="8"/>
  <c r="T3345" i="8"/>
  <c r="T477" i="8"/>
  <c r="T1332" i="8"/>
  <c r="T1484" i="8"/>
  <c r="T2935" i="8"/>
  <c r="T1331" i="8"/>
  <c r="S205" i="8"/>
  <c r="T205" i="8" s="1"/>
  <c r="T1307" i="8"/>
  <c r="T2117" i="8"/>
  <c r="T413" i="8"/>
  <c r="T2468" i="8"/>
  <c r="T2609" i="8"/>
  <c r="T2845" i="8"/>
  <c r="T1439" i="8"/>
  <c r="T815" i="8"/>
  <c r="T1586" i="8"/>
  <c r="T3344" i="8"/>
  <c r="T1231" i="8"/>
  <c r="T2765" i="8"/>
  <c r="T679" i="8"/>
  <c r="T2146" i="8"/>
  <c r="T2145" i="8"/>
  <c r="T37" i="8"/>
  <c r="T1370" i="8"/>
  <c r="T3" i="8"/>
  <c r="T3343" i="8"/>
  <c r="T3342" i="8"/>
  <c r="T814" i="8"/>
  <c r="T1823" i="8"/>
  <c r="T813" i="8"/>
  <c r="T1585" i="8"/>
  <c r="T726" i="8"/>
  <c r="T3237" i="8"/>
  <c r="T221" i="8"/>
  <c r="T3236" i="8"/>
  <c r="T586" i="8"/>
  <c r="T361" i="8"/>
  <c r="T2729" i="8"/>
  <c r="T2998" i="8"/>
  <c r="T2906" i="8"/>
  <c r="T3125" i="8"/>
  <c r="T2235" i="8"/>
  <c r="T2696" i="8"/>
  <c r="T2882" i="8"/>
  <c r="T2865" i="8"/>
  <c r="T165" i="8"/>
  <c r="T2857" i="8"/>
  <c r="T1306" i="8"/>
  <c r="T1330" i="8"/>
  <c r="T1763" i="8"/>
  <c r="T1843" i="8"/>
  <c r="T2681" i="8"/>
  <c r="S2187" i="8"/>
  <c r="T2187" i="8" s="1"/>
  <c r="T3193" i="8"/>
  <c r="T1286" i="8"/>
  <c r="S2213" i="8"/>
  <c r="T2213" i="8" s="1"/>
  <c r="T1147" i="8"/>
  <c r="T1027" i="8"/>
  <c r="T1049" i="8"/>
  <c r="T480" i="8"/>
  <c r="T3285" i="8"/>
  <c r="T2728" i="8"/>
  <c r="T3216" i="8"/>
  <c r="T338" i="8"/>
  <c r="T1640" i="8"/>
  <c r="T2541" i="8"/>
  <c r="T1584" i="8"/>
  <c r="T1960" i="8"/>
  <c r="T2369" i="8"/>
  <c r="T1124" i="8"/>
  <c r="T1734" i="8"/>
  <c r="T252" i="8"/>
  <c r="T3273" i="8"/>
  <c r="T594" i="8"/>
  <c r="T1722" i="8"/>
  <c r="T1935" i="8"/>
  <c r="T3152" i="8"/>
  <c r="T1533" i="8"/>
  <c r="T2342" i="8"/>
  <c r="T1189" i="8"/>
  <c r="T1913" i="8"/>
  <c r="T1639" i="8"/>
  <c r="T1329" i="8"/>
  <c r="T1483" i="8"/>
  <c r="T1394" i="8"/>
  <c r="T1369" i="8"/>
  <c r="T2905" i="8"/>
  <c r="T2273" i="8"/>
  <c r="T3101" i="8"/>
  <c r="T3049" i="8"/>
  <c r="T3341" i="8"/>
  <c r="T2023" i="8"/>
  <c r="T2876" i="8"/>
  <c r="T2426" i="8"/>
  <c r="T372" i="8"/>
  <c r="T3108" i="8"/>
  <c r="T85" i="8"/>
  <c r="T3250" i="8"/>
  <c r="T2388" i="8"/>
  <c r="T1101" i="8"/>
  <c r="T3167" i="8"/>
  <c r="T2502" i="8"/>
  <c r="T269" i="8"/>
  <c r="T2004" i="8"/>
  <c r="T2243" i="8"/>
  <c r="T3181" i="8"/>
  <c r="T1861" i="8"/>
  <c r="T3067" i="8"/>
  <c r="T633" i="8"/>
  <c r="T2086" i="8"/>
  <c r="T164" i="8"/>
  <c r="T576" i="8"/>
  <c r="T1583" i="8"/>
  <c r="T2964" i="8"/>
  <c r="T2807" i="8"/>
  <c r="T2072" i="8"/>
  <c r="T555" i="8"/>
  <c r="T1677" i="8"/>
  <c r="T182" i="8"/>
  <c r="T541" i="8"/>
  <c r="T2806" i="8"/>
  <c r="T1999" i="8"/>
  <c r="T498" i="8"/>
  <c r="T1582" i="8"/>
  <c r="T1482" i="8"/>
  <c r="T812" i="8"/>
  <c r="T2934" i="8"/>
  <c r="S2608" i="8"/>
  <c r="T2608" i="8" s="1"/>
  <c r="T1702" i="8"/>
  <c r="T678" i="8"/>
  <c r="T2267" i="8"/>
  <c r="T2561" i="8"/>
  <c r="T2753" i="8"/>
  <c r="T2144" i="8"/>
  <c r="T2467" i="8"/>
  <c r="T2632" i="8"/>
  <c r="T2963" i="8"/>
  <c r="T1762" i="8"/>
  <c r="T677" i="8"/>
  <c r="T1438" i="8"/>
  <c r="T2607" i="8"/>
  <c r="T145" i="8"/>
  <c r="T36" i="8"/>
  <c r="T1368" i="8"/>
  <c r="T913" i="8"/>
  <c r="T811" i="8"/>
  <c r="T676" i="8"/>
  <c r="T3188" i="8"/>
  <c r="T73" i="8"/>
  <c r="T1345" i="8"/>
  <c r="T2382" i="8"/>
  <c r="T412" i="8"/>
  <c r="T1511" i="8"/>
  <c r="T72" i="8"/>
  <c r="T606" i="8"/>
  <c r="T285" i="8"/>
  <c r="T14" i="8"/>
  <c r="T3340" i="8"/>
  <c r="T486" i="8"/>
  <c r="T388" i="8"/>
  <c r="T130" i="8"/>
  <c r="T110" i="8"/>
  <c r="T351" i="8"/>
  <c r="T1822" i="8"/>
  <c r="T1367" i="8"/>
  <c r="T1481" i="8"/>
  <c r="T810" i="8"/>
  <c r="T2186" i="8"/>
  <c r="T3215" i="8"/>
  <c r="T809" i="8"/>
  <c r="T1761" i="8"/>
  <c r="T1328" i="8"/>
  <c r="T1393" i="8"/>
  <c r="T2680" i="8"/>
  <c r="T1064" i="8"/>
  <c r="T1048" i="8"/>
  <c r="T1026" i="8"/>
  <c r="T3267" i="8"/>
  <c r="T3259" i="8"/>
  <c r="T3151" i="8"/>
  <c r="T564" i="8"/>
  <c r="T1519" i="8"/>
  <c r="T1518" i="8"/>
  <c r="T1638" i="8"/>
  <c r="T343" i="8"/>
  <c r="T2540" i="8"/>
  <c r="T2727" i="8"/>
  <c r="T2185" i="8"/>
  <c r="T925" i="8"/>
  <c r="T61" i="8"/>
  <c r="T470" i="8"/>
  <c r="T469" i="8"/>
  <c r="T725" i="8"/>
  <c r="T1899" i="8"/>
  <c r="T3339" i="8"/>
  <c r="T1248" i="8"/>
  <c r="T1959" i="8"/>
  <c r="T1958" i="8"/>
  <c r="T1123" i="8"/>
  <c r="T189" i="8"/>
  <c r="T251" i="8"/>
  <c r="T1146" i="8"/>
  <c r="T100" i="8"/>
  <c r="T1386" i="8"/>
  <c r="T1305" i="8"/>
  <c r="T1912" i="8"/>
  <c r="T3338" i="8"/>
  <c r="T3378" i="8"/>
  <c r="T724" i="8"/>
  <c r="T3048" i="8"/>
  <c r="T2022" i="8"/>
  <c r="T163" i="8"/>
  <c r="T2856" i="8"/>
  <c r="T2341" i="8"/>
  <c r="T882" i="8"/>
  <c r="T1230" i="8"/>
  <c r="T2288" i="8"/>
  <c r="T1188" i="8"/>
  <c r="T2904" i="8"/>
  <c r="T3014" i="8"/>
  <c r="T3066" i="8"/>
  <c r="T2312" i="8"/>
  <c r="T986" i="8"/>
  <c r="T1265" i="8"/>
  <c r="T1210" i="8"/>
  <c r="T1100" i="8"/>
  <c r="T2501" i="8"/>
  <c r="T3025" i="8"/>
  <c r="T2412" i="8"/>
  <c r="T1701" i="8"/>
  <c r="T2425" i="8"/>
  <c r="T2387" i="8"/>
  <c r="T1860" i="8"/>
  <c r="T2695" i="8"/>
  <c r="T1892" i="8"/>
  <c r="T1480" i="8"/>
  <c r="T808" i="8"/>
  <c r="T204" i="8"/>
  <c r="T3166" i="8"/>
  <c r="T3085" i="8"/>
  <c r="T3100" i="8"/>
  <c r="T1676" i="8"/>
  <c r="T1581" i="8"/>
  <c r="T1580" i="8"/>
  <c r="T1787" i="8"/>
  <c r="T554" i="8"/>
  <c r="T2805" i="8"/>
  <c r="T540" i="8"/>
  <c r="T497" i="8"/>
  <c r="T575" i="8"/>
  <c r="T1542" i="8"/>
  <c r="T1437" i="8"/>
  <c r="T1436" i="8"/>
  <c r="T2606" i="8"/>
  <c r="T2466" i="8"/>
  <c r="T1405" i="8"/>
  <c r="T181" i="8"/>
  <c r="T2143" i="8"/>
  <c r="T230" i="8"/>
  <c r="T632" i="8"/>
  <c r="T675" i="8"/>
  <c r="T1366" i="8"/>
  <c r="T35" i="8"/>
  <c r="T971" i="8"/>
  <c r="T807" i="8"/>
  <c r="T806" i="8"/>
  <c r="T951" i="8"/>
  <c r="T2726" i="8"/>
  <c r="T1285" i="8"/>
  <c r="T603" i="8"/>
  <c r="T2116" i="8"/>
  <c r="T1821" i="8"/>
  <c r="T2115" i="8"/>
  <c r="T924" i="8"/>
  <c r="T1880" i="8"/>
  <c r="T902" i="8"/>
  <c r="T310" i="8"/>
  <c r="T2242" i="8"/>
  <c r="T3337" i="8"/>
  <c r="T895" i="8"/>
  <c r="T723" i="8"/>
  <c r="T2184" i="8"/>
  <c r="T411" i="8"/>
  <c r="T2679" i="8"/>
  <c r="T1004" i="8"/>
  <c r="T1047" i="8"/>
  <c r="T4" i="8"/>
  <c r="S966" i="8"/>
  <c r="T966" i="8" s="1"/>
  <c r="T3375" i="8"/>
  <c r="T1546" i="8"/>
  <c r="T1073" i="8"/>
  <c r="T468" i="8"/>
  <c r="T1974" i="8"/>
  <c r="T1637" i="8"/>
  <c r="T593" i="8"/>
  <c r="T1517" i="8"/>
  <c r="T203" i="8"/>
  <c r="T342" i="8"/>
  <c r="T1733" i="8"/>
  <c r="T2340" i="8"/>
  <c r="T1145" i="8"/>
  <c r="T1957" i="8"/>
  <c r="T3001" i="8"/>
  <c r="T1820" i="8"/>
  <c r="T1934" i="8"/>
  <c r="T2752" i="8"/>
  <c r="T1532" i="8"/>
  <c r="T3150" i="8"/>
  <c r="T2560" i="8"/>
  <c r="T2299" i="8"/>
  <c r="T3336" i="8"/>
  <c r="T250" i="8"/>
  <c r="T1327" i="8"/>
  <c r="T805" i="8"/>
  <c r="T674" i="8"/>
  <c r="T1187" i="8"/>
  <c r="T1186" i="8"/>
  <c r="T99" i="8"/>
  <c r="T1911" i="8"/>
  <c r="T2903" i="8"/>
  <c r="T2500" i="8"/>
  <c r="T2694" i="8"/>
  <c r="T1304" i="8"/>
  <c r="T162" i="8"/>
  <c r="T960" i="8"/>
  <c r="S3124" i="8"/>
  <c r="T3124" i="8" s="1"/>
  <c r="T607" i="8"/>
  <c r="T2021" i="8"/>
  <c r="T3176" i="8"/>
  <c r="T1859" i="8"/>
  <c r="T1819" i="8"/>
  <c r="T2424" i="8"/>
  <c r="T410" i="8"/>
  <c r="T2287" i="8"/>
  <c r="T722" i="8"/>
  <c r="T2786" i="8"/>
  <c r="T1579" i="8"/>
  <c r="T2962" i="8"/>
  <c r="T292" i="8"/>
  <c r="T2164" i="8"/>
  <c r="T673" i="8"/>
  <c r="T1700" i="8"/>
  <c r="T1099" i="8"/>
  <c r="T1686" i="8"/>
  <c r="T553" i="8"/>
  <c r="T2071" i="8"/>
  <c r="T409" i="8"/>
  <c r="T539" i="8"/>
  <c r="T1760" i="8"/>
  <c r="T1986" i="8"/>
  <c r="T574" i="8"/>
  <c r="T3335" i="8"/>
  <c r="T371" i="8"/>
  <c r="T631" i="8"/>
  <c r="T2525" i="8"/>
  <c r="T2114" i="8"/>
  <c r="T2933" i="8"/>
  <c r="T1786" i="8"/>
  <c r="T1479" i="8"/>
  <c r="T193" i="8"/>
  <c r="T521" i="8"/>
  <c r="T323" i="8"/>
  <c r="T1578" i="8"/>
  <c r="S3214" i="8"/>
  <c r="T3214" i="8" s="1"/>
  <c r="T1435" i="8"/>
  <c r="T2804" i="8"/>
  <c r="T2605" i="8"/>
  <c r="T2979" i="8"/>
  <c r="T672" i="8"/>
  <c r="T2142" i="8"/>
  <c r="T2141" i="8"/>
  <c r="T804" i="8"/>
  <c r="T1721" i="8"/>
  <c r="T3224" i="8"/>
  <c r="S2844" i="8"/>
  <c r="T2844" i="8" s="1"/>
  <c r="T34" i="8"/>
  <c r="T1365" i="8"/>
  <c r="T1284" i="8"/>
  <c r="T2241" i="8"/>
  <c r="T803" i="8"/>
  <c r="T1283" i="8"/>
  <c r="T98" i="8"/>
  <c r="T1879" i="8"/>
  <c r="T2665" i="8"/>
  <c r="T2664" i="8"/>
  <c r="T60" i="8"/>
  <c r="T2785" i="8"/>
  <c r="T802" i="8"/>
  <c r="T3047" i="8"/>
  <c r="T1077" i="8"/>
  <c r="T2212" i="8"/>
  <c r="T2211" i="8"/>
  <c r="T2530" i="8"/>
  <c r="T1003" i="8"/>
  <c r="T1671" i="8"/>
  <c r="T356" i="8"/>
  <c r="T2020" i="8"/>
  <c r="T2725" i="8"/>
  <c r="S2183" i="8"/>
  <c r="T2183" i="8" s="1"/>
  <c r="T220" i="8"/>
  <c r="T2631" i="8"/>
  <c r="T2693" i="8"/>
  <c r="T1847" i="8"/>
  <c r="T1662" i="8"/>
  <c r="T479" i="8"/>
  <c r="T2724" i="8"/>
  <c r="T923" i="8"/>
  <c r="T801" i="8"/>
  <c r="T2402" i="8"/>
  <c r="T2902" i="8"/>
  <c r="T3334" i="8"/>
  <c r="T2339" i="8"/>
  <c r="T1364" i="8"/>
  <c r="T249" i="8"/>
  <c r="T1122" i="8"/>
  <c r="T721" i="8"/>
  <c r="T800" i="8"/>
  <c r="T1185" i="8"/>
  <c r="T671" i="8"/>
  <c r="T2604" i="8"/>
  <c r="T1636" i="8"/>
  <c r="T1818" i="8"/>
  <c r="T1635" i="8"/>
  <c r="T1910" i="8"/>
  <c r="T2261" i="8"/>
  <c r="T3213" i="8"/>
  <c r="T476" i="8"/>
  <c r="T630" i="8"/>
  <c r="T1098" i="8"/>
  <c r="T3013" i="8"/>
  <c r="T2499" i="8"/>
  <c r="T2003" i="8"/>
  <c r="T1858" i="8"/>
  <c r="T2070" i="8"/>
  <c r="T1675" i="8"/>
  <c r="T1209" i="8"/>
  <c r="T1985" i="8"/>
  <c r="T2803" i="8"/>
  <c r="T3046" i="8"/>
  <c r="T2234" i="8"/>
  <c r="T520" i="8"/>
  <c r="T538" i="8"/>
  <c r="T3084" i="8"/>
  <c r="T3333" i="8"/>
  <c r="T496" i="8"/>
  <c r="T97" i="8"/>
  <c r="T3065" i="8"/>
  <c r="T799" i="8"/>
  <c r="T670" i="8"/>
  <c r="T229" i="8"/>
  <c r="T1785" i="8"/>
  <c r="T669" i="8"/>
  <c r="T2052" i="8"/>
  <c r="T1577" i="8"/>
  <c r="T1478" i="8"/>
  <c r="T2085" i="8"/>
  <c r="T985" i="8"/>
  <c r="T1576" i="8"/>
  <c r="T2559" i="8"/>
  <c r="T2113" i="8"/>
  <c r="T2140" i="8"/>
  <c r="T1434" i="8"/>
  <c r="T2603" i="8"/>
  <c r="T2465" i="8"/>
  <c r="T284" i="8"/>
  <c r="S3296" i="8"/>
  <c r="T3296" i="8" s="1"/>
  <c r="T1404" i="8"/>
  <c r="T33" i="8"/>
  <c r="T32" i="8"/>
  <c r="T919" i="8"/>
  <c r="T1363" i="8"/>
  <c r="T2381" i="8"/>
  <c r="T2723" i="8"/>
  <c r="T2704" i="8"/>
  <c r="T3187" i="8"/>
  <c r="T798" i="8"/>
  <c r="T668" i="8"/>
  <c r="T1344" i="8"/>
  <c r="T1510" i="8"/>
  <c r="T129" i="8"/>
  <c r="T71" i="8"/>
  <c r="T387" i="8"/>
  <c r="T3295" i="8"/>
  <c r="S912" i="8"/>
  <c r="T912" i="8" s="1"/>
  <c r="T797" i="8"/>
  <c r="T3212" i="8"/>
  <c r="T1233" i="8"/>
  <c r="T2210" i="8"/>
  <c r="T2691" i="8"/>
  <c r="T609" i="8"/>
  <c r="T2233" i="8"/>
  <c r="T1063" i="8"/>
  <c r="T720" i="8"/>
  <c r="T3123" i="8"/>
  <c r="T1144" i="8"/>
  <c r="T1165" i="8"/>
  <c r="T2311" i="8"/>
  <c r="T2368" i="8"/>
  <c r="T2338" i="8"/>
  <c r="T1634" i="8"/>
  <c r="T796" i="8"/>
  <c r="T1477" i="8"/>
  <c r="T3035" i="8"/>
  <c r="T3332" i="8"/>
  <c r="T2163" i="8"/>
  <c r="T3141" i="8"/>
  <c r="T1956" i="8"/>
  <c r="T3266" i="8"/>
  <c r="T3258" i="8"/>
  <c r="T1247" i="8"/>
  <c r="T795" i="8"/>
  <c r="T248" i="8"/>
  <c r="T794" i="8"/>
  <c r="T1780" i="8"/>
  <c r="T2722" i="8"/>
  <c r="T1414" i="8"/>
  <c r="T881" i="8"/>
  <c r="T2250" i="8"/>
  <c r="T2961" i="8"/>
  <c r="T1984" i="8"/>
  <c r="T355" i="8"/>
  <c r="T117" i="8"/>
  <c r="T2423" i="8"/>
  <c r="T1699" i="8"/>
  <c r="T2960" i="8"/>
  <c r="T1184" i="8"/>
  <c r="T2995" i="8"/>
  <c r="T2602" i="8"/>
  <c r="T2901" i="8"/>
  <c r="T3277" i="8"/>
  <c r="T592" i="8"/>
  <c r="T2051" i="8"/>
  <c r="T3276" i="8"/>
  <c r="T629" i="8"/>
  <c r="T341" i="8"/>
  <c r="T214" i="8"/>
  <c r="T125" i="8"/>
  <c r="T1732" i="8"/>
  <c r="T1817" i="8"/>
  <c r="T2764" i="8"/>
  <c r="T1933" i="8"/>
  <c r="T1531" i="8"/>
  <c r="T3149" i="8"/>
  <c r="T1772" i="8"/>
  <c r="T2784" i="8"/>
  <c r="T2783" i="8"/>
  <c r="T2763" i="8"/>
  <c r="T1653" i="8"/>
  <c r="T1784" i="8"/>
  <c r="T1909" i="8"/>
  <c r="T3165" i="8"/>
  <c r="T3211" i="8"/>
  <c r="T2112" i="8"/>
  <c r="T1121" i="8"/>
  <c r="T1282" i="8"/>
  <c r="T219" i="8"/>
  <c r="T2932" i="8"/>
  <c r="T2445" i="8"/>
  <c r="T1303" i="8"/>
  <c r="T3099" i="8"/>
  <c r="T1229" i="8"/>
  <c r="S2601" i="8"/>
  <c r="T2601" i="8" s="1"/>
  <c r="T3012" i="8"/>
  <c r="T3064" i="8"/>
  <c r="T2337" i="8"/>
  <c r="T161" i="8"/>
  <c r="T2498" i="8"/>
  <c r="T2943" i="8"/>
  <c r="T1476" i="8"/>
  <c r="T2411" i="8"/>
  <c r="T1857" i="8"/>
  <c r="T370" i="8"/>
  <c r="T1097" i="8"/>
  <c r="T1575" i="8"/>
  <c r="T291" i="8"/>
  <c r="T1759" i="8"/>
  <c r="T322" i="8"/>
  <c r="T1433" i="8"/>
  <c r="T31" i="8"/>
  <c r="T2600" i="8"/>
  <c r="T2575" i="8"/>
  <c r="T2139" i="8"/>
  <c r="T2464" i="8"/>
  <c r="T667" i="8"/>
  <c r="T2721" i="8"/>
  <c r="T2574" i="8"/>
  <c r="T793" i="8"/>
  <c r="T3331" i="8"/>
  <c r="T3243" i="8"/>
  <c r="T1574" i="8"/>
  <c r="T2367" i="8"/>
  <c r="T2336" i="8"/>
  <c r="S719" i="8"/>
  <c r="T719" i="8" s="1"/>
  <c r="T3330" i="8"/>
  <c r="T3329" i="8"/>
  <c r="S2182" i="8"/>
  <c r="T2182" i="8" s="1"/>
  <c r="T2539" i="8"/>
  <c r="T467" i="8"/>
  <c r="T1475" i="8"/>
  <c r="T1474" i="8"/>
  <c r="S2720" i="8"/>
  <c r="T2720" i="8" s="1"/>
  <c r="T1246" i="8"/>
  <c r="T202" i="8"/>
  <c r="T1302" i="8"/>
  <c r="T1816" i="8"/>
  <c r="T2310" i="8"/>
  <c r="T1573" i="8"/>
  <c r="T2959" i="8"/>
  <c r="T880" i="8"/>
  <c r="T2019" i="8"/>
  <c r="T1473" i="8"/>
  <c r="T3122" i="8"/>
  <c r="T1183" i="8"/>
  <c r="T247" i="8"/>
  <c r="T585" i="8"/>
  <c r="T1633" i="8"/>
  <c r="T1432" i="8"/>
  <c r="S2599" i="8"/>
  <c r="T2599" i="8" s="1"/>
  <c r="T2900" i="8"/>
  <c r="T1908" i="8"/>
  <c r="T2751" i="8"/>
  <c r="T2422" i="8"/>
  <c r="T2111" i="8"/>
  <c r="T2782" i="8"/>
  <c r="T901" i="8"/>
  <c r="T2138" i="8"/>
  <c r="T2110" i="8"/>
  <c r="T2994" i="8"/>
  <c r="T2692" i="8"/>
  <c r="T3175" i="8"/>
  <c r="T2497" i="8"/>
  <c r="T2496" i="8"/>
  <c r="T1620" i="8"/>
  <c r="T1096" i="8"/>
  <c r="T1228" i="8"/>
  <c r="T1431" i="8"/>
  <c r="T1720" i="8"/>
  <c r="T2394" i="8"/>
  <c r="T3121" i="8"/>
  <c r="T792" i="8"/>
  <c r="T1572" i="8"/>
  <c r="T30" i="8"/>
  <c r="T3328" i="8"/>
  <c r="T984" i="8"/>
  <c r="T2642" i="8"/>
  <c r="T1362" i="8"/>
  <c r="T2102" i="8"/>
  <c r="T791" i="8"/>
  <c r="T790" i="8"/>
  <c r="T2719" i="8"/>
  <c r="T2558" i="8"/>
  <c r="T1143" i="8"/>
  <c r="T84" i="8"/>
  <c r="T1758" i="8"/>
  <c r="T2718" i="8"/>
  <c r="T2181" i="8"/>
  <c r="T459" i="8"/>
  <c r="S941" i="8"/>
  <c r="T941" i="8" s="1"/>
  <c r="T2781" i="8"/>
  <c r="T458" i="8"/>
  <c r="T789" i="8"/>
  <c r="T2240" i="8"/>
  <c r="T160" i="8"/>
  <c r="T2831" i="8"/>
  <c r="T1274" i="8"/>
  <c r="T1973" i="8"/>
  <c r="T59" i="8"/>
  <c r="T1571" i="8"/>
  <c r="T628" i="8"/>
  <c r="T2090" i="8"/>
  <c r="T3120" i="8"/>
  <c r="T602" i="8"/>
  <c r="T950" i="8"/>
  <c r="T2573" i="8"/>
  <c r="T2678" i="8"/>
  <c r="T2209" i="8"/>
  <c r="T1946" i="8"/>
  <c r="T1046" i="8"/>
  <c r="T1815" i="8"/>
  <c r="T1025" i="8"/>
  <c r="T3034" i="8"/>
  <c r="T457" i="8"/>
  <c r="T666" i="8"/>
  <c r="T718" i="8"/>
  <c r="T466" i="8"/>
  <c r="T1245" i="8"/>
  <c r="T2335" i="8"/>
  <c r="T627" i="8"/>
  <c r="T1120" i="8"/>
  <c r="T2018" i="8"/>
  <c r="T1301" i="8"/>
  <c r="T246" i="8"/>
  <c r="T1272" i="8"/>
  <c r="T940" i="8"/>
  <c r="T138" i="8"/>
  <c r="T614" i="8"/>
  <c r="T1632" i="8"/>
  <c r="T665" i="8"/>
  <c r="T2958" i="8"/>
  <c r="T2836" i="8"/>
  <c r="T3327" i="8"/>
  <c r="T2260" i="8"/>
  <c r="T456" i="8"/>
  <c r="T3326" i="8"/>
  <c r="T2557" i="8"/>
  <c r="T2556" i="8"/>
  <c r="T2555" i="8"/>
  <c r="T788" i="8"/>
  <c r="T2002" i="8"/>
  <c r="T2393" i="8"/>
  <c r="T717" i="8"/>
  <c r="T1856" i="8"/>
  <c r="T3063" i="8"/>
  <c r="T2925" i="8"/>
  <c r="T1208" i="8"/>
  <c r="T1114" i="8"/>
  <c r="T2495" i="8"/>
  <c r="T218" i="8"/>
  <c r="T2651" i="8"/>
  <c r="T2421" i="8"/>
  <c r="T268" i="8"/>
  <c r="T96" i="8"/>
  <c r="T1220" i="8"/>
  <c r="T2444" i="8"/>
  <c r="T1743" i="8"/>
  <c r="T664" i="8"/>
  <c r="T1326" i="8"/>
  <c r="T321" i="8"/>
  <c r="T2050" i="8"/>
  <c r="T1907" i="8"/>
  <c r="T3083" i="8"/>
  <c r="T3045" i="8"/>
  <c r="T1472" i="8"/>
  <c r="T1685" i="8"/>
  <c r="T1814" i="8"/>
  <c r="T2137" i="8"/>
  <c r="T1698" i="8"/>
  <c r="T2780" i="8"/>
  <c r="T1430" i="8"/>
  <c r="T2286" i="8"/>
  <c r="T2899" i="8"/>
  <c r="T2762" i="8"/>
  <c r="T1182" i="8"/>
  <c r="T2993" i="8"/>
  <c r="T1429" i="8"/>
  <c r="T2598" i="8"/>
  <c r="T2069" i="8"/>
  <c r="T573" i="8"/>
  <c r="T519" i="8"/>
  <c r="T455" i="8"/>
  <c r="T2802" i="8"/>
  <c r="T495" i="8"/>
  <c r="T1983" i="8"/>
  <c r="T1570" i="8"/>
  <c r="T2931" i="8"/>
  <c r="T918" i="8"/>
  <c r="T1569" i="8"/>
  <c r="T983" i="8"/>
  <c r="T982" i="8"/>
  <c r="T996" i="8"/>
  <c r="T29" i="8"/>
  <c r="T2068" i="8"/>
  <c r="T201" i="8"/>
  <c r="T3231" i="8"/>
  <c r="T1361" i="8"/>
  <c r="T28" i="8"/>
  <c r="T1813" i="8"/>
  <c r="T2095" i="8"/>
  <c r="T1812" i="8"/>
  <c r="T787" i="8"/>
  <c r="T2180" i="8"/>
  <c r="T1661" i="8"/>
  <c r="T1878" i="8"/>
  <c r="T1072" i="8"/>
  <c r="T1352" i="8"/>
  <c r="T1142" i="8"/>
  <c r="T435" i="8"/>
  <c r="T360" i="8"/>
  <c r="T2517" i="8"/>
  <c r="T345" i="8"/>
  <c r="T926" i="8"/>
  <c r="T58" i="8"/>
  <c r="T2717" i="8"/>
  <c r="T2716" i="8"/>
  <c r="T2715" i="8"/>
  <c r="T2714" i="8"/>
  <c r="T2043" i="8"/>
  <c r="T2855" i="8"/>
  <c r="T626" i="8"/>
  <c r="T1568" i="8"/>
  <c r="T1982" i="8"/>
  <c r="T786" i="8"/>
  <c r="T3325" i="8"/>
  <c r="T1471" i="8"/>
  <c r="T1024" i="8"/>
  <c r="T2538" i="8"/>
  <c r="T1045" i="8"/>
  <c r="T116" i="8"/>
  <c r="T1062" i="8"/>
  <c r="T572" i="8"/>
  <c r="T2677" i="8"/>
  <c r="T975" i="8"/>
  <c r="T552" i="8"/>
  <c r="T2067" i="8"/>
  <c r="T1002" i="8"/>
  <c r="T949" i="8"/>
  <c r="T650" i="8"/>
  <c r="T663" i="8"/>
  <c r="T2179" i="8"/>
  <c r="S785" i="8"/>
  <c r="T785" i="8" s="1"/>
  <c r="T1013" i="8"/>
  <c r="S400" i="8"/>
  <c r="T400" i="8" s="1"/>
  <c r="T3257" i="8"/>
  <c r="T2779" i="8"/>
  <c r="T3265" i="8"/>
  <c r="T591" i="8"/>
  <c r="T454" i="8"/>
  <c r="T3119" i="8"/>
  <c r="T1811" i="8"/>
  <c r="T1731" i="8"/>
  <c r="T625" i="8"/>
  <c r="T1516" i="8"/>
  <c r="T245" i="8"/>
  <c r="T1730" i="8"/>
  <c r="T267" i="8"/>
  <c r="T2494" i="8"/>
  <c r="T1932" i="8"/>
  <c r="T1095" i="8"/>
  <c r="T1219" i="8"/>
  <c r="T1530" i="8"/>
  <c r="T1549" i="8"/>
  <c r="T453" i="8"/>
  <c r="T3148" i="8"/>
  <c r="T1244" i="8"/>
  <c r="T3249" i="8"/>
  <c r="T1264" i="8"/>
  <c r="T320" i="8"/>
  <c r="T784" i="8"/>
  <c r="T2597" i="8"/>
  <c r="T1181" i="8"/>
  <c r="T783" i="8"/>
  <c r="T1180" i="8"/>
  <c r="T1955" i="8"/>
  <c r="T95" i="8"/>
  <c r="T3324" i="8"/>
  <c r="T2420" i="8"/>
  <c r="T1567" i="8"/>
  <c r="T1300" i="8"/>
  <c r="T2898" i="8"/>
  <c r="T662" i="8"/>
  <c r="T217" i="8"/>
  <c r="T1697" i="8"/>
  <c r="T1325" i="8"/>
  <c r="T2443" i="8"/>
  <c r="T3011" i="8"/>
  <c r="T1083" i="8"/>
  <c r="S3210" i="8"/>
  <c r="T3210" i="8" s="1"/>
  <c r="T2978" i="8"/>
  <c r="T879" i="8"/>
  <c r="T3033" i="8"/>
  <c r="T2232" i="8"/>
  <c r="T3164" i="8"/>
  <c r="T2554" i="8"/>
  <c r="S2596" i="8"/>
  <c r="T2596" i="8" s="1"/>
  <c r="T65" i="8"/>
  <c r="T112" i="8"/>
  <c r="T1428" i="8"/>
  <c r="T2553" i="8"/>
  <c r="T2463" i="8"/>
  <c r="T1783" i="8"/>
  <c r="T2109" i="8"/>
  <c r="T3377" i="8"/>
  <c r="T27" i="8"/>
  <c r="T716" i="8"/>
  <c r="T235" i="8"/>
  <c r="T1981" i="8"/>
  <c r="T2801" i="8"/>
  <c r="T1566" i="8"/>
  <c r="T2107" i="8"/>
  <c r="T1403" i="8"/>
  <c r="T144" i="8"/>
  <c r="T2298" i="8"/>
  <c r="T2066" i="8"/>
  <c r="T537" i="8"/>
  <c r="T494" i="8"/>
  <c r="T518" i="8"/>
  <c r="T2272" i="8"/>
  <c r="T180" i="8"/>
  <c r="T2017" i="8"/>
  <c r="T1757" i="8"/>
  <c r="S2843" i="8"/>
  <c r="T2843" i="8" s="1"/>
  <c r="T1670" i="8"/>
  <c r="T3209" i="8"/>
  <c r="T2136" i="8"/>
  <c r="T2454" i="8"/>
  <c r="T1343" i="8"/>
  <c r="T2380" i="8"/>
  <c r="T911" i="8"/>
  <c r="T3186" i="8"/>
  <c r="T386" i="8"/>
  <c r="T283" i="8"/>
  <c r="T2649" i="8"/>
  <c r="T965" i="8"/>
  <c r="T353" i="8"/>
  <c r="T3294" i="8"/>
  <c r="T1505" i="8"/>
  <c r="T1281" i="8"/>
  <c r="T1280" i="8"/>
  <c r="T485" i="8"/>
  <c r="T13" i="8"/>
  <c r="T70" i="8"/>
  <c r="T69" i="8"/>
  <c r="T2366" i="8"/>
  <c r="T948" i="8"/>
  <c r="T3323" i="8"/>
  <c r="T1085" i="8"/>
  <c r="T137" i="8"/>
  <c r="T3140" i="8"/>
  <c r="T1565" i="8"/>
  <c r="T782" i="8"/>
  <c r="T781" i="8"/>
  <c r="T3208" i="8"/>
  <c r="T1392" i="8"/>
  <c r="T3235" i="8"/>
  <c r="T26" i="8"/>
  <c r="T1660" i="8"/>
  <c r="T452" i="8"/>
  <c r="T1385" i="8"/>
  <c r="T2572" i="8"/>
  <c r="T1061" i="8"/>
  <c r="T2208" i="8"/>
  <c r="T2571" i="8"/>
  <c r="T1810" i="8"/>
  <c r="T1044" i="8"/>
  <c r="T1023" i="8"/>
  <c r="T2663" i="8"/>
  <c r="S2178" i="8"/>
  <c r="T2178" i="8" s="1"/>
  <c r="T2040" i="8"/>
  <c r="T340" i="8"/>
  <c r="T3275" i="8"/>
  <c r="T1515" i="8"/>
  <c r="T451" i="8"/>
  <c r="T780" i="8"/>
  <c r="T350" i="8"/>
  <c r="T465" i="8"/>
  <c r="T2778" i="8"/>
  <c r="T2957" i="8"/>
  <c r="T1631" i="8"/>
  <c r="T1324" i="8"/>
  <c r="T1719" i="8"/>
  <c r="T1954" i="8"/>
  <c r="T779" i="8"/>
  <c r="T2595" i="8"/>
  <c r="T1082" i="8"/>
  <c r="T1243" i="8"/>
  <c r="T1972" i="8"/>
  <c r="T244" i="8"/>
  <c r="T1809" i="8"/>
  <c r="T124" i="8"/>
  <c r="T94" i="8"/>
  <c r="T1564" i="8"/>
  <c r="T3139" i="8"/>
  <c r="T2897" i="8"/>
  <c r="T3283" i="8"/>
  <c r="T1179" i="8"/>
  <c r="T2992" i="8"/>
  <c r="S1470" i="8"/>
  <c r="T1470" i="8" s="1"/>
  <c r="T1427" i="8"/>
  <c r="T2875" i="8"/>
  <c r="T2442" i="8"/>
  <c r="T1696" i="8"/>
  <c r="T2306" i="8"/>
  <c r="T2049" i="8"/>
  <c r="T369" i="8"/>
  <c r="T3098" i="8"/>
  <c r="T3082" i="8"/>
  <c r="T2042" i="8"/>
  <c r="T2977" i="8"/>
  <c r="T2884" i="8"/>
  <c r="T3010" i="8"/>
  <c r="T450" i="8"/>
  <c r="T2896" i="8"/>
  <c r="T3322" i="8"/>
  <c r="T1207" i="8"/>
  <c r="T624" i="8"/>
  <c r="T2285" i="8"/>
  <c r="T1351" i="8"/>
  <c r="T2641" i="8"/>
  <c r="T1094" i="8"/>
  <c r="T981" i="8"/>
  <c r="T2493" i="8"/>
  <c r="T3248" i="8"/>
  <c r="T2410" i="8"/>
  <c r="T1855" i="8"/>
  <c r="T2930" i="8"/>
  <c r="T1384" i="8"/>
  <c r="T1141" i="8"/>
  <c r="T1299" i="8"/>
  <c r="T159" i="8"/>
  <c r="T1563" i="8"/>
  <c r="T2016" i="8"/>
  <c r="T1426" i="8"/>
  <c r="T1891" i="8"/>
  <c r="T1684" i="8"/>
  <c r="T571" i="8"/>
  <c r="T1263" i="8"/>
  <c r="T319" i="8"/>
  <c r="T2594" i="8"/>
  <c r="T2462" i="8"/>
  <c r="T2842" i="8"/>
  <c r="T1980" i="8"/>
  <c r="T878" i="8"/>
  <c r="T25" i="8"/>
  <c r="T3032" i="8"/>
  <c r="T536" i="8"/>
  <c r="T2800" i="8"/>
  <c r="T493" i="8"/>
  <c r="T2135" i="8"/>
  <c r="T349" i="8"/>
  <c r="T2365" i="8"/>
  <c r="T970" i="8"/>
  <c r="T715" i="8"/>
  <c r="T57" i="8"/>
  <c r="T3321" i="8"/>
  <c r="T2871" i="8"/>
  <c r="T200" i="8"/>
  <c r="T778" i="8"/>
  <c r="T3320" i="8"/>
  <c r="T777" i="8"/>
  <c r="T1877" i="8"/>
  <c r="T309" i="8"/>
  <c r="T1541" i="8"/>
  <c r="T2231" i="8"/>
  <c r="T944" i="8"/>
  <c r="T3319" i="8"/>
  <c r="T449" i="8"/>
  <c r="T2108" i="8"/>
  <c r="T3318" i="8"/>
  <c r="T1469" i="8"/>
  <c r="T2334" i="8"/>
  <c r="T1043" i="8"/>
  <c r="T2956" i="8"/>
  <c r="T2955" i="8"/>
  <c r="T2048" i="8"/>
  <c r="T1001" i="8"/>
  <c r="T1042" i="8"/>
  <c r="T563" i="8"/>
  <c r="T2207" i="8"/>
  <c r="T2570" i="8"/>
  <c r="T2162" i="8"/>
  <c r="T2333" i="8"/>
  <c r="T195" i="8"/>
  <c r="T1971" i="8"/>
  <c r="T1808" i="8"/>
  <c r="T2177" i="8"/>
  <c r="T464" i="8"/>
  <c r="T1953" i="8"/>
  <c r="T1807" i="8"/>
  <c r="T1806" i="8"/>
  <c r="T149" i="8"/>
  <c r="T959" i="8"/>
  <c r="T3031" i="8"/>
  <c r="T1945" i="8"/>
  <c r="T2284" i="8"/>
  <c r="T3289" i="8"/>
  <c r="T2748" i="8"/>
  <c r="T243" i="8"/>
  <c r="T1134" i="8"/>
  <c r="T1323" i="8"/>
  <c r="T1906" i="8"/>
  <c r="T123" i="8"/>
  <c r="T590" i="8"/>
  <c r="T1630" i="8"/>
  <c r="T3000" i="8"/>
  <c r="T3081" i="8"/>
  <c r="T3044" i="8"/>
  <c r="T1514" i="8"/>
  <c r="T900" i="8"/>
  <c r="S1729" i="8"/>
  <c r="T1729" i="8" s="1"/>
  <c r="T1178" i="8"/>
  <c r="T2991" i="8"/>
  <c r="T2249" i="8"/>
  <c r="T93" i="8"/>
  <c r="T2552" i="8"/>
  <c r="T2441" i="8"/>
  <c r="T1931" i="8"/>
  <c r="T1529" i="8"/>
  <c r="T3147" i="8"/>
  <c r="T436" i="8"/>
  <c r="T478" i="8"/>
  <c r="T1012" i="8"/>
  <c r="T2593" i="8"/>
  <c r="T3118" i="8"/>
  <c r="T2750" i="8"/>
  <c r="T1695" i="8"/>
  <c r="T1093" i="8"/>
  <c r="T1548" i="8"/>
  <c r="T2895" i="8"/>
  <c r="T623" i="8"/>
  <c r="T1854" i="8"/>
  <c r="T2492" i="8"/>
  <c r="T2392" i="8"/>
  <c r="T3062" i="8"/>
  <c r="T3247" i="8"/>
  <c r="T3163" i="8"/>
  <c r="T3174" i="8"/>
  <c r="T1674" i="8"/>
  <c r="T2524" i="8"/>
  <c r="T942" i="8"/>
  <c r="T570" i="8"/>
  <c r="T491" i="8"/>
  <c r="T2799" i="8"/>
  <c r="T1119" i="8"/>
  <c r="T1683" i="8"/>
  <c r="T1689" i="8"/>
  <c r="T2592" i="8"/>
  <c r="T1279" i="8"/>
  <c r="T1562" i="8"/>
  <c r="T1425" i="8"/>
  <c r="T1468" i="8"/>
  <c r="T2084" i="8"/>
  <c r="T179" i="8"/>
  <c r="T2015" i="8"/>
  <c r="T158" i="8"/>
  <c r="T2537" i="8"/>
  <c r="T1756" i="8"/>
  <c r="T448" i="8"/>
  <c r="T661" i="8"/>
  <c r="T1360" i="8"/>
  <c r="T24" i="8"/>
  <c r="T359" i="8"/>
  <c r="T2134" i="8"/>
  <c r="T2364" i="8"/>
  <c r="T83" i="8"/>
  <c r="T82" i="8"/>
  <c r="T1876" i="8"/>
  <c r="T714" i="8"/>
  <c r="T2874" i="8"/>
  <c r="T194" i="8"/>
  <c r="S399" i="8"/>
  <c r="T399" i="8" s="1"/>
  <c r="T2713" i="8"/>
  <c r="T660" i="8"/>
  <c r="T1071" i="8"/>
  <c r="T1777" i="8"/>
  <c r="T1000" i="8"/>
  <c r="T1060" i="8"/>
  <c r="T2206" i="8"/>
  <c r="T2830" i="8"/>
  <c r="T947" i="8"/>
  <c r="T2676" i="8"/>
  <c r="T776" i="8"/>
  <c r="T2332" i="8"/>
  <c r="T463" i="8"/>
  <c r="T775" i="8"/>
  <c r="T1298" i="8"/>
  <c r="T2014" i="8"/>
  <c r="T1078" i="8"/>
  <c r="S774" i="8"/>
  <c r="T774" i="8" s="1"/>
  <c r="T2954" i="8"/>
  <c r="T157" i="8"/>
  <c r="T1842" i="8"/>
  <c r="T1952" i="8"/>
  <c r="T1242" i="8"/>
  <c r="T773" i="8"/>
  <c r="T772" i="8"/>
  <c r="T2259" i="8"/>
  <c r="T2258" i="8"/>
  <c r="T242" i="8"/>
  <c r="T358" i="8"/>
  <c r="T2990" i="8"/>
  <c r="T2976" i="8"/>
  <c r="T2283" i="8"/>
  <c r="T1177" i="8"/>
  <c r="T2894" i="8"/>
  <c r="T1728" i="8"/>
  <c r="T1262" i="8"/>
  <c r="T3317" i="8"/>
  <c r="T1225" i="8"/>
  <c r="T1561" i="8"/>
  <c r="T1727" i="8"/>
  <c r="T1726" i="8"/>
  <c r="T447" i="8"/>
  <c r="T535" i="8"/>
  <c r="T569" i="8"/>
  <c r="T517" i="8"/>
  <c r="T3061" i="8"/>
  <c r="T551" i="8"/>
  <c r="T1092" i="8"/>
  <c r="T266" i="8"/>
  <c r="T1206" i="8"/>
  <c r="T2409" i="8"/>
  <c r="T368" i="8"/>
  <c r="T877" i="8"/>
  <c r="T2640" i="8"/>
  <c r="T2636" i="8"/>
  <c r="T393" i="8"/>
  <c r="T1853" i="8"/>
  <c r="T3138" i="8"/>
  <c r="T1224" i="8"/>
  <c r="T2491" i="8"/>
  <c r="T2440" i="8"/>
  <c r="T2591" i="8"/>
  <c r="T980" i="8"/>
  <c r="T2047" i="8"/>
  <c r="T1278" i="8"/>
  <c r="T3080" i="8"/>
  <c r="T3097" i="8"/>
  <c r="T234" i="8"/>
  <c r="T1467" i="8"/>
  <c r="T1560" i="8"/>
  <c r="T2551" i="8"/>
  <c r="T216" i="8"/>
  <c r="T1424" i="8"/>
  <c r="T2777" i="8"/>
  <c r="T2133" i="8"/>
  <c r="T659" i="8"/>
  <c r="T1402" i="8"/>
  <c r="T2461" i="8"/>
  <c r="T23" i="8"/>
  <c r="T1359" i="8"/>
  <c r="T3185" i="8"/>
  <c r="T1018" i="8"/>
  <c r="T1456" i="8"/>
  <c r="T910" i="8"/>
  <c r="T2453" i="8"/>
  <c r="T3293" i="8"/>
  <c r="T3245" i="8"/>
  <c r="T2648" i="8"/>
  <c r="T484" i="8"/>
  <c r="T68" i="8"/>
  <c r="T2379" i="8"/>
  <c r="T446" i="8"/>
  <c r="T385" i="8"/>
  <c r="T2712" i="8"/>
  <c r="T1504" i="8"/>
  <c r="T2363" i="8"/>
  <c r="T282" i="8"/>
  <c r="T128" i="8"/>
  <c r="T445" i="8"/>
  <c r="T444" i="8"/>
  <c r="T601" i="8"/>
  <c r="T11" i="8"/>
  <c r="T2230" i="8"/>
  <c r="T315" i="8"/>
  <c r="T2703" i="8"/>
  <c r="T1559" i="8"/>
  <c r="T2942" i="8"/>
  <c r="T1875" i="8"/>
  <c r="T2711" i="8"/>
  <c r="T1659" i="8"/>
  <c r="T354" i="8"/>
  <c r="T622" i="8"/>
  <c r="T2161" i="8"/>
  <c r="T443" i="8"/>
  <c r="T1140" i="8"/>
  <c r="S2176" i="8"/>
  <c r="T2176" i="8" s="1"/>
  <c r="T2331" i="8"/>
  <c r="T1322" i="8"/>
  <c r="T2330" i="8"/>
  <c r="T2650" i="8"/>
  <c r="T1070" i="8"/>
  <c r="T1544" i="8"/>
  <c r="T1629" i="8"/>
  <c r="T1628" i="8"/>
  <c r="T771" i="8"/>
  <c r="T2675" i="8"/>
  <c r="T1041" i="8"/>
  <c r="T115" i="8"/>
  <c r="T608" i="8"/>
  <c r="T3316" i="8"/>
  <c r="T114" i="8"/>
  <c r="T2205" i="8"/>
  <c r="T999" i="8"/>
  <c r="T1725" i="8"/>
  <c r="T2550" i="8"/>
  <c r="T2924" i="8"/>
  <c r="T3264" i="8"/>
  <c r="T770" i="8"/>
  <c r="T3256" i="8"/>
  <c r="T3137" i="8"/>
  <c r="T769" i="8"/>
  <c r="T3274" i="8"/>
  <c r="T2923" i="8"/>
  <c r="T442" i="8"/>
  <c r="T1951" i="8"/>
  <c r="T768" i="8"/>
  <c r="T3315" i="8"/>
  <c r="T3314" i="8"/>
  <c r="T2401" i="8"/>
  <c r="T2569" i="8"/>
  <c r="T441" i="8"/>
  <c r="T2659" i="8"/>
  <c r="T2953" i="8"/>
  <c r="T929" i="8"/>
  <c r="T1297" i="8"/>
  <c r="T1901" i="8"/>
  <c r="T2013" i="8"/>
  <c r="T156" i="8"/>
  <c r="T56" i="8"/>
  <c r="T1779" i="8"/>
  <c r="T241" i="8"/>
  <c r="T589" i="8"/>
  <c r="T1930" i="8"/>
  <c r="T1528" i="8"/>
  <c r="T3146" i="8"/>
  <c r="T1241" i="8"/>
  <c r="T1513" i="8"/>
  <c r="T767" i="8"/>
  <c r="T1164" i="8"/>
  <c r="T2835" i="8"/>
  <c r="T440" i="8"/>
  <c r="T3030" i="8"/>
  <c r="T766" i="8"/>
  <c r="T658" i="8"/>
  <c r="T3043" i="8"/>
  <c r="T3079" i="8"/>
  <c r="T568" i="8"/>
  <c r="T550" i="8"/>
  <c r="T899" i="8"/>
  <c r="T898" i="8"/>
  <c r="T2989" i="8"/>
  <c r="T2893" i="8"/>
  <c r="T1176" i="8"/>
  <c r="T2282" i="8"/>
  <c r="T1558" i="8"/>
  <c r="T2988" i="8"/>
  <c r="T1652" i="8"/>
  <c r="T1091" i="8"/>
  <c r="T657" i="8"/>
  <c r="T2490" i="8"/>
  <c r="T2639" i="8"/>
  <c r="T1852" i="8"/>
  <c r="T367" i="8"/>
  <c r="T1118" i="8"/>
  <c r="T713" i="8"/>
  <c r="T2929" i="8"/>
  <c r="T2297" i="8"/>
  <c r="T3009" i="8"/>
  <c r="T3060" i="8"/>
  <c r="T1466" i="8"/>
  <c r="T178" i="8"/>
  <c r="T1557" i="8"/>
  <c r="T2329" i="8"/>
  <c r="T1423" i="8"/>
  <c r="T2439" i="8"/>
  <c r="T439" i="8"/>
  <c r="T1321" i="8"/>
  <c r="T2841" i="8"/>
  <c r="T2590" i="8"/>
  <c r="T656" i="8"/>
  <c r="T2132" i="8"/>
  <c r="T22" i="8"/>
  <c r="S3207" i="8"/>
  <c r="T3207" i="8" s="1"/>
  <c r="T1805" i="8"/>
  <c r="T1804" i="8"/>
  <c r="T336" i="8"/>
  <c r="T3313" i="8"/>
  <c r="T2362" i="8"/>
  <c r="T765" i="8"/>
  <c r="T2870" i="8"/>
  <c r="T3234" i="8"/>
  <c r="T2361" i="8"/>
  <c r="T2360" i="8"/>
  <c r="T2328" i="8"/>
  <c r="T1277" i="8"/>
  <c r="T1011" i="8"/>
  <c r="T2536" i="8"/>
  <c r="S2175" i="8"/>
  <c r="T2175" i="8" s="1"/>
  <c r="T1874" i="8"/>
  <c r="T2104" i="8"/>
  <c r="T1465" i="8"/>
  <c r="T2309" i="8"/>
  <c r="T199" i="8"/>
  <c r="T1240" i="8"/>
  <c r="T764" i="8"/>
  <c r="T3312" i="8"/>
  <c r="T2629" i="8"/>
  <c r="T3206" i="8"/>
  <c r="T876" i="8"/>
  <c r="T2229" i="8"/>
  <c r="T1175" i="8"/>
  <c r="T2987" i="8"/>
  <c r="T2892" i="8"/>
  <c r="T1905" i="8"/>
  <c r="T1081" i="8"/>
  <c r="T2257" i="8"/>
  <c r="T438" i="8"/>
  <c r="T1694" i="8"/>
  <c r="T1090" i="8"/>
  <c r="T2489" i="8"/>
  <c r="T2391" i="8"/>
  <c r="T2638" i="8"/>
  <c r="T383" i="8"/>
  <c r="T3173" i="8"/>
  <c r="T2776" i="8"/>
  <c r="T1556" i="8"/>
  <c r="T2408" i="8"/>
  <c r="T2775" i="8"/>
  <c r="T621" i="8"/>
  <c r="T1422" i="8"/>
  <c r="T1293" i="8"/>
  <c r="T2438" i="8"/>
  <c r="T2012" i="8"/>
  <c r="T2308" i="8"/>
  <c r="T2952" i="8"/>
  <c r="T3117" i="8"/>
  <c r="T2419" i="8"/>
  <c r="T1755" i="8"/>
  <c r="T2589" i="8"/>
  <c r="T290" i="8"/>
  <c r="T2549" i="8"/>
  <c r="T2460" i="8"/>
  <c r="T2588" i="8"/>
  <c r="T2761" i="8"/>
  <c r="T1555" i="8"/>
  <c r="T2131" i="8"/>
  <c r="T1619" i="8"/>
  <c r="T979" i="8"/>
  <c r="T1358" i="8"/>
  <c r="T21" i="8"/>
  <c r="T191" i="8"/>
  <c r="T2710" i="8"/>
  <c r="T763" i="8"/>
  <c r="T3205" i="8"/>
  <c r="T1350" i="8"/>
  <c r="T136" i="8"/>
  <c r="T3311" i="8"/>
  <c r="T2437" i="8"/>
  <c r="T3116" i="8"/>
  <c r="T1618" i="8"/>
  <c r="T762" i="8"/>
  <c r="T2359" i="8"/>
  <c r="T20" i="8"/>
  <c r="T712" i="8"/>
  <c r="T2089" i="8"/>
  <c r="T1754" i="8"/>
  <c r="T1139" i="8"/>
  <c r="T81" i="8"/>
  <c r="T711" i="8"/>
  <c r="T2228" i="8"/>
  <c r="T215" i="8"/>
  <c r="T55" i="8"/>
  <c r="T437" i="8"/>
  <c r="T135" i="8"/>
  <c r="T3310" i="8"/>
  <c r="T398" i="8"/>
  <c r="T3096" i="8"/>
  <c r="T461" i="8"/>
  <c r="S2204" i="8"/>
  <c r="T2204" i="8" s="1"/>
  <c r="T1040" i="8"/>
  <c r="T998" i="8"/>
  <c r="T1022" i="8"/>
  <c r="T946" i="8"/>
  <c r="T2674" i="8"/>
  <c r="T2673" i="8"/>
  <c r="S2174" i="8"/>
  <c r="T2174" i="8" s="1"/>
  <c r="S1803" i="8"/>
  <c r="T1803" i="8" s="1"/>
  <c r="T1554" i="8"/>
  <c r="T1271" i="8"/>
  <c r="T3136" i="8"/>
  <c r="T1970" i="8"/>
  <c r="T1117" i="8"/>
  <c r="T397" i="8"/>
  <c r="T1464" i="8"/>
  <c r="T3309" i="8"/>
  <c r="T396" i="8"/>
  <c r="T1718" i="8"/>
  <c r="T1239" i="8"/>
  <c r="T240" i="8"/>
  <c r="T1851" i="8"/>
  <c r="T2986" i="8"/>
  <c r="T1174" i="8"/>
  <c r="T1205" i="8"/>
  <c r="T2709" i="8"/>
  <c r="T2001" i="8"/>
  <c r="T92" i="8"/>
  <c r="T1627" i="8"/>
  <c r="T620" i="8"/>
  <c r="T2488" i="8"/>
  <c r="T1421" i="8"/>
  <c r="T619" i="8"/>
  <c r="T54" i="8"/>
  <c r="T1089" i="8"/>
  <c r="T1261" i="8"/>
  <c r="T3059" i="8"/>
  <c r="T1227" i="8"/>
  <c r="T2891" i="8"/>
  <c r="T1944" i="8"/>
  <c r="T1904" i="8"/>
  <c r="T3029" i="8"/>
  <c r="T875" i="8"/>
  <c r="T761" i="8"/>
  <c r="T760" i="8"/>
  <c r="T1890" i="8"/>
  <c r="T2266" i="8"/>
  <c r="T1693" i="8"/>
  <c r="T1692" i="8"/>
  <c r="T3162" i="8"/>
  <c r="T2587" i="8"/>
  <c r="T534" i="8"/>
  <c r="T516" i="8"/>
  <c r="T2011" i="8"/>
  <c r="T2798" i="8"/>
  <c r="T2774" i="8"/>
  <c r="T1979" i="8"/>
  <c r="T2065" i="8"/>
  <c r="T2548" i="8"/>
  <c r="T1682" i="8"/>
  <c r="T155" i="8"/>
  <c r="T2436" i="8"/>
  <c r="T655" i="8"/>
  <c r="T289" i="8"/>
  <c r="S2760" i="8"/>
  <c r="T2760" i="8" s="1"/>
  <c r="T1296" i="8"/>
  <c r="T1553" i="8"/>
  <c r="T1420" i="8"/>
  <c r="T177" i="8"/>
  <c r="T3308" i="8"/>
  <c r="T1753" i="8"/>
  <c r="T2672" i="8"/>
  <c r="T2951" i="8"/>
  <c r="S2586" i="8"/>
  <c r="T2586" i="8" s="1"/>
  <c r="T2840" i="8"/>
  <c r="T318" i="8"/>
  <c r="T2459" i="8"/>
  <c r="T2458" i="8"/>
  <c r="T19" i="8"/>
  <c r="T1276" i="8"/>
  <c r="T978" i="8"/>
  <c r="T1357" i="8"/>
  <c r="T2130" i="8"/>
  <c r="T3230" i="8"/>
  <c r="T1717" i="8"/>
  <c r="T759" i="8"/>
  <c r="T3307" i="8"/>
  <c r="T1626" i="8"/>
  <c r="T1658" i="8"/>
  <c r="T1802" i="8"/>
  <c r="T3306" i="8"/>
  <c r="T1873" i="8"/>
  <c r="T2950" i="8"/>
  <c r="S758" i="8"/>
  <c r="T758" i="8" s="1"/>
  <c r="T1295" i="8"/>
  <c r="T757" i="8"/>
  <c r="T1138" i="8"/>
  <c r="T198" i="8"/>
  <c r="T945" i="8"/>
  <c r="T756" i="8"/>
  <c r="T997" i="8"/>
  <c r="T2671" i="8"/>
  <c r="T1039" i="8"/>
  <c r="T1021" i="8"/>
  <c r="T755" i="8"/>
  <c r="T2203" i="8"/>
  <c r="T2173" i="8"/>
  <c r="T618" i="8"/>
  <c r="T2708" i="8"/>
  <c r="T710" i="8"/>
  <c r="T874" i="8"/>
  <c r="T3305" i="8"/>
  <c r="T3095" i="8"/>
  <c r="T2535" i="8"/>
  <c r="T462" i="8"/>
  <c r="T654" i="8"/>
  <c r="T709" i="8"/>
  <c r="T3255" i="8"/>
  <c r="T3304" i="8"/>
  <c r="T2320" i="8"/>
  <c r="T3263" i="8"/>
  <c r="T2304" i="8"/>
  <c r="T3145" i="8"/>
  <c r="T3272" i="8"/>
  <c r="S1724" i="8"/>
  <c r="T1724" i="8" s="1"/>
  <c r="T339" i="8"/>
  <c r="T1929" i="8"/>
  <c r="T1527" i="8"/>
  <c r="T3144" i="8"/>
  <c r="T588" i="8"/>
  <c r="T1950" i="8"/>
  <c r="T3229" i="8"/>
  <c r="T3115" i="8"/>
  <c r="T239" i="8"/>
  <c r="T1238" i="8"/>
  <c r="T754" i="8"/>
  <c r="T3233" i="8"/>
  <c r="T2281" i="8"/>
  <c r="T2630" i="8"/>
  <c r="T1943" i="8"/>
  <c r="T91" i="8"/>
  <c r="T1173" i="8"/>
  <c r="T2256" i="8"/>
  <c r="T928" i="8"/>
  <c r="T53" i="8"/>
  <c r="T2707" i="8"/>
  <c r="T1320" i="8"/>
  <c r="T1625" i="8"/>
  <c r="T2435" i="8"/>
  <c r="T2985" i="8"/>
  <c r="S2585" i="8"/>
  <c r="T2585" i="8" s="1"/>
  <c r="T2890" i="8"/>
  <c r="T3024" i="8"/>
  <c r="T2407" i="8"/>
  <c r="T1848" i="8"/>
  <c r="T1903" i="8"/>
  <c r="T408" i="8"/>
  <c r="T366" i="8"/>
  <c r="T1088" i="8"/>
  <c r="T3058" i="8"/>
  <c r="T2487" i="8"/>
  <c r="T1889" i="8"/>
  <c r="T2873" i="8"/>
  <c r="T3008" i="8"/>
  <c r="T2854" i="8"/>
  <c r="T2046" i="8"/>
  <c r="T3078" i="8"/>
  <c r="T2547" i="8"/>
  <c r="T1752" i="8"/>
  <c r="T154" i="8"/>
  <c r="T317" i="8"/>
  <c r="T1801" i="8"/>
  <c r="T2010" i="8"/>
  <c r="T1800" i="8"/>
  <c r="T1463" i="8"/>
  <c r="T3161" i="8"/>
  <c r="T3135" i="8"/>
  <c r="T1349" i="8"/>
  <c r="T2083" i="8"/>
  <c r="T515" i="8"/>
  <c r="T1552" i="8"/>
  <c r="T514" i="8"/>
  <c r="T2045" i="8"/>
  <c r="T2064" i="8"/>
  <c r="T2584" i="8"/>
  <c r="T1419" i="8"/>
  <c r="T228" i="8"/>
  <c r="T533" i="8"/>
  <c r="T567" i="8"/>
  <c r="T1978" i="8"/>
  <c r="S549" i="8"/>
  <c r="T549" i="8" s="1"/>
  <c r="T2797" i="8"/>
  <c r="T492" i="8"/>
  <c r="T1418" i="8"/>
  <c r="T753" i="8"/>
  <c r="T653" i="8"/>
  <c r="T2457" i="8"/>
  <c r="T18" i="8"/>
  <c r="T1771" i="8"/>
  <c r="T3228" i="8"/>
  <c r="T3227" i="8"/>
  <c r="T1356" i="8"/>
  <c r="T2129" i="8"/>
  <c r="T2358" i="8"/>
  <c r="T1657" i="8"/>
  <c r="T752" i="8"/>
  <c r="T613" i="8"/>
  <c r="T2949" i="8"/>
  <c r="T1137" i="8"/>
  <c r="T894" i="8"/>
  <c r="T3303" i="8"/>
  <c r="T407" i="8"/>
  <c r="T909" i="8"/>
  <c r="T3184" i="8"/>
  <c r="T67" i="8"/>
  <c r="T281" i="8"/>
  <c r="T1342" i="8"/>
  <c r="T2452" i="8"/>
  <c r="T2378" i="8"/>
  <c r="T2647" i="8"/>
  <c r="T66" i="8"/>
  <c r="T1503" i="8"/>
  <c r="T12" i="8"/>
  <c r="S2172" i="8"/>
  <c r="T2172" i="8" s="1"/>
  <c r="T2706" i="8"/>
  <c r="T1512" i="8"/>
  <c r="T974" i="8"/>
  <c r="T1038" i="8"/>
  <c r="T969" i="8"/>
  <c r="T1898" i="8"/>
  <c r="T3292" i="8"/>
  <c r="T751" i="8"/>
  <c r="T1084" i="8"/>
  <c r="T2529" i="8"/>
  <c r="T1163" i="8"/>
  <c r="T1010" i="8"/>
  <c r="T2528" i="8"/>
  <c r="T1020" i="8"/>
  <c r="T2670" i="8"/>
  <c r="T1136" i="8"/>
  <c r="T873" i="8"/>
  <c r="T2280" i="8"/>
  <c r="T2357" i="8"/>
  <c r="T3302" i="8"/>
  <c r="T335" i="8"/>
  <c r="T1226" i="8"/>
  <c r="T1949" i="8"/>
  <c r="T2656" i="8"/>
  <c r="T2975" i="8"/>
  <c r="T750" i="8"/>
  <c r="T3284" i="8"/>
  <c r="T1237" i="8"/>
  <c r="T3376" i="8"/>
  <c r="T238" i="8"/>
  <c r="T1651" i="8"/>
  <c r="T749" i="8"/>
  <c r="T2889" i="8"/>
  <c r="T2307" i="8"/>
  <c r="T1172" i="8"/>
  <c r="T748" i="8"/>
  <c r="T90" i="8"/>
  <c r="T1462" i="8"/>
  <c r="T1799" i="8"/>
  <c r="T2327" i="8"/>
  <c r="T1171" i="8"/>
  <c r="T1850" i="8"/>
  <c r="T1624" i="8"/>
  <c r="T3057" i="8"/>
  <c r="T2637" i="8"/>
  <c r="T2583" i="8"/>
  <c r="T2486" i="8"/>
  <c r="T617" i="8"/>
  <c r="T1087" i="8"/>
  <c r="T943" i="8"/>
  <c r="T2390" i="8"/>
  <c r="T3172" i="8"/>
  <c r="T365" i="8"/>
  <c r="T1260" i="8"/>
  <c r="T2406" i="8"/>
  <c r="T392" i="8"/>
  <c r="T1204" i="8"/>
  <c r="T1294" i="8"/>
  <c r="T1383" i="8"/>
  <c r="T2941" i="8"/>
  <c r="T2009" i="8"/>
  <c r="T2434" i="8"/>
  <c r="T1413" i="8"/>
  <c r="T1691" i="8"/>
  <c r="T80" i="8"/>
  <c r="T1540" i="8"/>
  <c r="T2883" i="8"/>
  <c r="T927" i="8"/>
  <c r="T3301" i="8"/>
  <c r="T548" i="8"/>
  <c r="T532" i="8"/>
  <c r="T1681" i="8"/>
  <c r="T2063" i="8"/>
  <c r="T1116" i="8"/>
  <c r="T2456" i="8"/>
  <c r="T1551" i="8"/>
  <c r="T977" i="8"/>
  <c r="S708" i="8"/>
  <c r="T708" i="8" s="1"/>
  <c r="T1417" i="8"/>
  <c r="S2839" i="8"/>
  <c r="T2839" i="8" s="1"/>
  <c r="T1416" i="8"/>
  <c r="T2669" i="8"/>
  <c r="T747" i="8"/>
  <c r="T1716" i="8"/>
  <c r="T1401" i="8"/>
  <c r="T176" i="8"/>
  <c r="T3226" i="8"/>
  <c r="T2128" i="8"/>
  <c r="T17" i="8"/>
  <c r="T406" i="8"/>
  <c r="T958" i="8"/>
  <c r="T1355" i="8"/>
  <c r="T746" i="8"/>
  <c r="S745" i="8"/>
  <c r="T745" i="8" s="1"/>
  <c r="T1275" i="8"/>
  <c r="T3204" i="8"/>
  <c r="T2227" i="8"/>
  <c r="T460" i="8"/>
  <c r="T197" i="8"/>
  <c r="T2356" i="8"/>
  <c r="T348" i="8"/>
  <c r="T196" i="8"/>
  <c r="T2039" i="8"/>
  <c r="T744" i="8"/>
  <c r="T2705" i="8"/>
  <c r="T707" i="8"/>
  <c r="T1319" i="8"/>
  <c r="S616" i="8"/>
  <c r="T616" i="8" s="1"/>
  <c r="T3056" i="8"/>
  <c r="T1969" i="8"/>
  <c r="T1037" i="8"/>
  <c r="T1019" i="8"/>
  <c r="T2668" i="8"/>
  <c r="T2202" i="8"/>
  <c r="T2662" i="8"/>
  <c r="T1948" i="8"/>
  <c r="T1942" i="8"/>
  <c r="T743" i="8"/>
  <c r="T2248" i="8"/>
  <c r="T872" i="8"/>
  <c r="T2433" i="8"/>
  <c r="T153" i="8"/>
  <c r="T1236" i="8"/>
  <c r="T3028" i="8"/>
  <c r="T2747" i="8"/>
  <c r="T2247" i="8"/>
  <c r="T1776" i="8"/>
  <c r="T1902" i="8"/>
  <c r="T89" i="8"/>
  <c r="T3006" i="8"/>
  <c r="T3134" i="8"/>
  <c r="T111" i="8"/>
  <c r="T1135" i="8"/>
  <c r="T1798" i="8"/>
  <c r="T1391" i="8"/>
  <c r="T148" i="8"/>
  <c r="T405" i="8"/>
  <c r="T3007" i="8"/>
  <c r="T3023" i="8"/>
  <c r="T404" i="8"/>
  <c r="T1849" i="8"/>
  <c r="T2888" i="8"/>
  <c r="T364" i="8"/>
  <c r="T2255" i="8"/>
  <c r="T1259" i="8"/>
  <c r="T1547" i="8"/>
  <c r="T1170" i="8"/>
  <c r="T1086" i="8"/>
  <c r="T2984" i="8"/>
  <c r="T2279" i="8"/>
  <c r="T2582" i="8"/>
  <c r="T3171" i="8"/>
  <c r="T337" i="8"/>
  <c r="T1723" i="8"/>
  <c r="T1115" i="8"/>
  <c r="T1690" i="8"/>
  <c r="T2405" i="8"/>
  <c r="T382" i="8"/>
  <c r="T316" i="8"/>
  <c r="T2455" i="8"/>
  <c r="T1928" i="8"/>
  <c r="T1526" i="8"/>
  <c r="T3143" i="8"/>
  <c r="T587" i="8"/>
  <c r="T79" i="8"/>
  <c r="T3094" i="8"/>
  <c r="T3077" i="8"/>
  <c r="T2044" i="8"/>
  <c r="T1412" i="8"/>
  <c r="T531" i="8"/>
  <c r="T530" i="8"/>
  <c r="T566" i="8"/>
  <c r="T1673" i="8"/>
  <c r="T1977" i="8"/>
  <c r="T547" i="8"/>
  <c r="T2062" i="8"/>
  <c r="T2523" i="8"/>
  <c r="T1841" i="8"/>
  <c r="T513" i="8"/>
  <c r="T175" i="8"/>
  <c r="T2759" i="8"/>
  <c r="T237" i="8"/>
  <c r="T188" i="8"/>
  <c r="T2008" i="8"/>
  <c r="T1550" i="8"/>
  <c r="T1751" i="8"/>
  <c r="T2160" i="8"/>
  <c r="T2948" i="8"/>
  <c r="T1461" i="8"/>
  <c r="T2127" i="8"/>
  <c r="T227" i="8"/>
  <c r="T2581" i="8"/>
  <c r="T2838" i="8"/>
  <c r="T1415" i="8"/>
  <c r="T652" i="8"/>
  <c r="T976" i="8"/>
  <c r="T2667" i="8"/>
  <c r="T3225" i="8"/>
  <c r="E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G3199" i="8"/>
  <c r="H3199" i="8" s="1"/>
  <c r="H3198" i="8"/>
  <c r="H3197" i="8"/>
  <c r="H3196" i="8"/>
  <c r="H3195" i="8"/>
  <c r="H3194" i="8"/>
  <c r="H3193" i="8"/>
  <c r="H3192" i="8"/>
  <c r="H3191" i="8"/>
  <c r="H3190" i="8"/>
  <c r="H3189" i="8"/>
  <c r="H3188" i="8"/>
  <c r="G3187" i="8"/>
  <c r="H3187" i="8" s="1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G3108" i="8"/>
  <c r="H3108" i="8" s="1"/>
  <c r="H3107" i="8"/>
  <c r="H3106" i="8"/>
  <c r="G3105" i="8"/>
  <c r="H3105" i="8" s="1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G3074" i="8"/>
  <c r="H3074" i="8" s="1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G3016" i="8"/>
  <c r="H3016" i="8" s="1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G2960" i="8"/>
  <c r="H2960" i="8" s="1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G2907" i="8"/>
  <c r="H2907" i="8" s="1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G2880" i="8"/>
  <c r="H2880" i="8" s="1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G2864" i="8"/>
  <c r="H2864" i="8" s="1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G2829" i="8"/>
  <c r="H2829" i="8" s="1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G2780" i="8"/>
  <c r="H2780" i="8" s="1"/>
  <c r="H2779" i="8"/>
  <c r="H2778" i="8"/>
  <c r="H2777" i="8"/>
  <c r="H2776" i="8"/>
  <c r="H2775" i="8"/>
  <c r="H2774" i="8"/>
  <c r="H2773" i="8"/>
  <c r="H2772" i="8"/>
  <c r="H2771" i="8"/>
  <c r="G2770" i="8"/>
  <c r="H2770" i="8" s="1"/>
  <c r="H2769" i="8"/>
  <c r="H2768" i="8"/>
  <c r="H2767" i="8"/>
  <c r="H2766" i="8"/>
  <c r="H2765" i="8"/>
  <c r="H2764" i="8"/>
  <c r="G2763" i="8"/>
  <c r="H2763" i="8" s="1"/>
  <c r="H2762" i="8"/>
  <c r="H2761" i="8"/>
  <c r="H2760" i="8"/>
  <c r="H2759" i="8"/>
  <c r="H2758" i="8"/>
  <c r="H2757" i="8"/>
  <c r="H2756" i="8"/>
  <c r="H2755" i="8"/>
  <c r="G2754" i="8"/>
  <c r="H2754" i="8" s="1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G2732" i="8"/>
  <c r="H2732" i="8" s="1"/>
  <c r="H2731" i="8"/>
  <c r="H2730" i="8"/>
  <c r="H2729" i="8"/>
  <c r="H2728" i="8"/>
  <c r="H2727" i="8"/>
  <c r="H2726" i="8"/>
  <c r="G2725" i="8"/>
  <c r="H2725" i="8" s="1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G2671" i="8"/>
  <c r="H2671" i="8" s="1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G2589" i="8"/>
  <c r="H2589" i="8" s="1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G2525" i="8"/>
  <c r="H2525" i="8" s="1"/>
  <c r="G2524" i="8"/>
  <c r="H2524" i="8" s="1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G2448" i="8"/>
  <c r="H2448" i="8" s="1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G2425" i="8"/>
  <c r="H2425" i="8" s="1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G2317" i="8"/>
  <c r="H2317" i="8" s="1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G2232" i="8"/>
  <c r="H2232" i="8" s="1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G2173" i="8"/>
  <c r="H2173" i="8" s="1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G2123" i="8"/>
  <c r="H2123" i="8" s="1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G2090" i="8"/>
  <c r="H2090" i="8" s="1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G2046" i="8"/>
  <c r="H2046" i="8" s="1"/>
  <c r="H2045" i="8"/>
  <c r="H2044" i="8"/>
  <c r="H2043" i="8"/>
  <c r="H2042" i="8"/>
  <c r="H2041" i="8"/>
  <c r="H2040" i="8"/>
  <c r="H2039" i="8"/>
  <c r="H2038" i="8"/>
  <c r="H2037" i="8"/>
  <c r="G2036" i="8"/>
  <c r="H2036" i="8" s="1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G2022" i="8"/>
  <c r="H2022" i="8" s="1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G1983" i="8"/>
  <c r="H1983" i="8" s="1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G1957" i="8"/>
  <c r="H1957" i="8" s="1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G1904" i="8"/>
  <c r="H1904" i="8" s="1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G1866" i="8"/>
  <c r="H1866" i="8" s="1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G1820" i="8"/>
  <c r="H1820" i="8" s="1"/>
  <c r="H1819" i="8"/>
  <c r="H1818" i="8"/>
  <c r="G1817" i="8"/>
  <c r="H1817" i="8" s="1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G1745" i="8"/>
  <c r="H1745" i="8" s="1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G1585" i="8"/>
  <c r="H1585" i="8" s="1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G1547" i="8"/>
  <c r="H1547" i="8" s="1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G1509" i="8"/>
  <c r="H1509" i="8" s="1"/>
  <c r="H1508" i="8"/>
  <c r="H1507" i="8"/>
  <c r="H1506" i="8"/>
  <c r="H1505" i="8"/>
  <c r="H1504" i="8"/>
  <c r="H1503" i="8"/>
  <c r="H1502" i="8"/>
  <c r="H1501" i="8"/>
  <c r="H1500" i="8"/>
  <c r="H1499" i="8"/>
  <c r="G1498" i="8"/>
  <c r="H1498" i="8" s="1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G1474" i="8"/>
  <c r="H1474" i="8" s="1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G1407" i="8"/>
  <c r="H1407" i="8" s="1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G1389" i="8"/>
  <c r="H1389" i="8" s="1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G1311" i="8"/>
  <c r="H1311" i="8" s="1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G1280" i="8"/>
  <c r="H1280" i="8" s="1"/>
  <c r="H1279" i="8"/>
  <c r="H1278" i="8"/>
  <c r="G1277" i="8"/>
  <c r="H1277" i="8" s="1"/>
  <c r="H1276" i="8"/>
  <c r="H1275" i="8"/>
  <c r="H1274" i="8"/>
  <c r="H1273" i="8"/>
  <c r="G1272" i="8"/>
  <c r="H1272" i="8" s="1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G1255" i="8"/>
  <c r="H1255" i="8" s="1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G1215" i="8"/>
  <c r="H1215" i="8" s="1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G1063" i="8"/>
  <c r="H1063" i="8" s="1"/>
  <c r="H1062" i="8"/>
  <c r="G1061" i="8"/>
  <c r="H1061" i="8" s="1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G1016" i="8"/>
  <c r="H1016" i="8" s="1"/>
  <c r="H1015" i="8"/>
  <c r="H1014" i="8"/>
  <c r="H1013" i="8"/>
  <c r="H1012" i="8"/>
  <c r="H1011" i="8"/>
  <c r="H1010" i="8"/>
  <c r="G1009" i="8"/>
  <c r="H1009" i="8" s="1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G982" i="8"/>
  <c r="H982" i="8" s="1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G936" i="8"/>
  <c r="H936" i="8" s="1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G906" i="8"/>
  <c r="H906" i="8" s="1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G794" i="8"/>
  <c r="H794" i="8" s="1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G733" i="8"/>
  <c r="H733" i="8" s="1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G715" i="8"/>
  <c r="H715" i="8" s="1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G617" i="8"/>
  <c r="H617" i="8" s="1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G520" i="8"/>
  <c r="H520" i="8" s="1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G505" i="8"/>
  <c r="H505" i="8" s="1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G424" i="8"/>
  <c r="H424" i="8" s="1"/>
  <c r="H423" i="8"/>
  <c r="H422" i="8"/>
  <c r="H421" i="8"/>
  <c r="H420" i="8"/>
  <c r="H419" i="8"/>
  <c r="H418" i="8"/>
  <c r="G417" i="8"/>
  <c r="H417" i="8" s="1"/>
  <c r="G416" i="8"/>
  <c r="H416" i="8" s="1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G360" i="8"/>
  <c r="H360" i="8" s="1"/>
  <c r="H359" i="8"/>
  <c r="H358" i="8"/>
  <c r="H357" i="8"/>
  <c r="H356" i="8"/>
  <c r="H355" i="8"/>
  <c r="H354" i="8"/>
  <c r="H353" i="8"/>
  <c r="H352" i="8"/>
  <c r="G351" i="8"/>
  <c r="H351" i="8" s="1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G331" i="8"/>
  <c r="H331" i="8" s="1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G300" i="8"/>
  <c r="H300" i="8" s="1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G274" i="8"/>
  <c r="H274" i="8" s="1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G234" i="8"/>
  <c r="H234" i="8" s="1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G201" i="8"/>
  <c r="H201" i="8" s="1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G123" i="8"/>
  <c r="H123" i="8" s="1"/>
  <c r="H122" i="8"/>
  <c r="G121" i="8"/>
  <c r="H121" i="8" s="1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G107" i="8"/>
  <c r="H107" i="8" s="1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G93" i="8"/>
  <c r="G3386" i="8" s="1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D23" i="12"/>
  <c r="G22" i="12"/>
  <c r="G21" i="12"/>
  <c r="G20" i="12"/>
  <c r="G19" i="12"/>
  <c r="G18" i="12"/>
  <c r="G17" i="12"/>
  <c r="G16" i="12"/>
  <c r="G15" i="12"/>
  <c r="F14" i="12"/>
  <c r="F23" i="12" s="1"/>
  <c r="G13" i="12"/>
  <c r="G12" i="12"/>
  <c r="G11" i="12"/>
  <c r="G10" i="12"/>
  <c r="G9" i="12"/>
  <c r="G8" i="12"/>
  <c r="G7" i="12"/>
  <c r="G6" i="12"/>
  <c r="G5" i="12"/>
  <c r="G4" i="12"/>
  <c r="G3" i="12"/>
  <c r="E3393" i="8" l="1"/>
  <c r="H93" i="8"/>
  <c r="D30" i="12"/>
  <c r="G14" i="12"/>
  <c r="G2587" i="7"/>
  <c r="G2487" i="7" l="1"/>
  <c r="G2238" i="7"/>
  <c r="F2792" i="3" l="1"/>
  <c r="G2486" i="7" l="1"/>
  <c r="F519" i="5"/>
  <c r="G1434" i="7" l="1"/>
  <c r="G1073" i="7" l="1"/>
  <c r="G2843" i="7" l="1"/>
  <c r="G727" i="7"/>
  <c r="G2954" i="7" l="1"/>
  <c r="G2693" i="7"/>
  <c r="G2349" i="7"/>
  <c r="G2180" i="7"/>
  <c r="G2454" i="7" l="1"/>
  <c r="G2388" i="7"/>
  <c r="G2268" i="7"/>
  <c r="G1955" i="7"/>
  <c r="G1952" i="7"/>
  <c r="G1521" i="7"/>
  <c r="G2640" i="7" l="1"/>
  <c r="G1252" i="7" l="1"/>
  <c r="G2452" i="7" l="1"/>
  <c r="G1965" i="7"/>
  <c r="G1156" i="7"/>
  <c r="G2848" i="7" l="1"/>
  <c r="G2775" i="7"/>
  <c r="G2944" i="7" l="1"/>
  <c r="G1499" i="7"/>
  <c r="T777" i="7" l="1"/>
  <c r="T776" i="7"/>
  <c r="T1627" i="7"/>
  <c r="T2958" i="7"/>
  <c r="T2392" i="7"/>
  <c r="T2391" i="7"/>
  <c r="T838" i="7"/>
  <c r="T2957" i="7"/>
  <c r="T2074" i="7"/>
  <c r="T862" i="7"/>
  <c r="T1400" i="7"/>
  <c r="T775" i="7"/>
  <c r="T2748" i="7"/>
  <c r="T2329" i="7"/>
  <c r="T245" i="7"/>
  <c r="T2825" i="7"/>
  <c r="T2008" i="7"/>
  <c r="T1335" i="7"/>
  <c r="T63" i="7"/>
  <c r="S355" i="7"/>
  <c r="T355" i="7" s="1"/>
  <c r="T774" i="7"/>
  <c r="T856" i="7"/>
  <c r="T957" i="7"/>
  <c r="T131" i="7"/>
  <c r="T1912" i="7"/>
  <c r="T2104" i="7"/>
  <c r="T1705" i="7"/>
  <c r="T1911" i="7"/>
  <c r="T2103" i="7"/>
  <c r="T1586" i="7"/>
  <c r="T1151" i="7"/>
  <c r="T1768" i="7"/>
  <c r="T210" i="7"/>
  <c r="T1666" i="7"/>
  <c r="T2824" i="7"/>
  <c r="T2152" i="7"/>
  <c r="T2574" i="7"/>
  <c r="T2606" i="7"/>
  <c r="T1984" i="7"/>
  <c r="T1070" i="7"/>
  <c r="T2131" i="7"/>
  <c r="T2527" i="7"/>
  <c r="T1102" i="7"/>
  <c r="T660" i="7"/>
  <c r="T1637" i="7"/>
  <c r="T1294" i="7"/>
  <c r="T2173" i="7"/>
  <c r="T1783" i="7"/>
  <c r="T2693" i="7"/>
  <c r="T2201" i="7"/>
  <c r="T2433" i="7"/>
  <c r="T2675" i="7"/>
  <c r="T2290" i="7"/>
  <c r="T2432" i="7"/>
  <c r="T1253" i="7"/>
  <c r="T2200" i="7"/>
  <c r="T1085" i="7"/>
  <c r="T320" i="7"/>
  <c r="T1092" i="7"/>
  <c r="T989" i="7"/>
  <c r="T2796" i="7"/>
  <c r="T1471" i="7"/>
  <c r="T399" i="7"/>
  <c r="T1738" i="7"/>
  <c r="T1617" i="7"/>
  <c r="T1838" i="7"/>
  <c r="T343" i="7"/>
  <c r="T2309" i="7"/>
  <c r="T266" i="7"/>
  <c r="T2415" i="7"/>
  <c r="T2542" i="7"/>
  <c r="T898" i="7"/>
  <c r="T1374" i="7"/>
  <c r="T773" i="7"/>
  <c r="T48" i="7"/>
  <c r="T1216" i="7"/>
  <c r="T2240" i="7"/>
  <c r="T1870" i="7"/>
  <c r="T617" i="7"/>
  <c r="T837" i="7"/>
  <c r="T2473" i="7"/>
  <c r="T2853" i="7"/>
  <c r="T1191" i="7"/>
  <c r="T1190" i="7"/>
  <c r="T2360" i="7"/>
  <c r="T295" i="7"/>
  <c r="T14" i="7"/>
  <c r="T2806" i="7"/>
  <c r="T429" i="7"/>
  <c r="T1399" i="7"/>
  <c r="T2956" i="7"/>
  <c r="T231" i="7"/>
  <c r="T2073" i="7"/>
  <c r="T2085" i="7"/>
  <c r="T81" i="7"/>
  <c r="T1172" i="7"/>
  <c r="T1948" i="7"/>
  <c r="T2923" i="7"/>
  <c r="T2922" i="7"/>
  <c r="T80" i="7"/>
  <c r="T815" i="7"/>
  <c r="T2573" i="7"/>
  <c r="T1030" i="7"/>
  <c r="T1007" i="7"/>
  <c r="T398" i="7"/>
  <c r="T2046" i="7"/>
  <c r="T340" i="7"/>
  <c r="T265" i="7"/>
  <c r="T2755" i="7"/>
  <c r="T127" i="7"/>
  <c r="T2955" i="7"/>
  <c r="T772" i="7"/>
  <c r="T616" i="7"/>
  <c r="T1038" i="7"/>
  <c r="T615" i="7"/>
  <c r="T2954" i="7"/>
  <c r="T908" i="7"/>
  <c r="T2965" i="7"/>
  <c r="T771" i="7"/>
  <c r="T1928" i="7"/>
  <c r="T2357" i="7"/>
  <c r="T949" i="7"/>
  <c r="T926" i="7"/>
  <c r="T1398" i="7"/>
  <c r="T2239" i="7"/>
  <c r="S1910" i="7"/>
  <c r="T1910" i="7" s="1"/>
  <c r="T2953" i="7"/>
  <c r="T2045" i="7"/>
  <c r="T417" i="7"/>
  <c r="T2390" i="7"/>
  <c r="T816" i="7"/>
  <c r="T2016" i="7"/>
  <c r="T1704" i="7"/>
  <c r="T2885" i="7"/>
  <c r="T2876" i="7"/>
  <c r="T2754" i="7"/>
  <c r="T2773" i="7"/>
  <c r="T1566" i="7"/>
  <c r="T1949" i="7"/>
  <c r="T2897" i="7"/>
  <c r="T1665" i="7"/>
  <c r="T1519" i="7"/>
  <c r="T209" i="7"/>
  <c r="T2644" i="7"/>
  <c r="T659" i="7"/>
  <c r="T614" i="7"/>
  <c r="T2653" i="7"/>
  <c r="T1687" i="7"/>
  <c r="T1069" i="7"/>
  <c r="T2448" i="7"/>
  <c r="T473" i="7"/>
  <c r="T2605" i="7"/>
  <c r="T2151" i="7"/>
  <c r="T112" i="7"/>
  <c r="T988" i="7"/>
  <c r="T556" i="7"/>
  <c r="T2199" i="7"/>
  <c r="T2447" i="7"/>
  <c r="T1678" i="7"/>
  <c r="T2526" i="7"/>
  <c r="T1326" i="7"/>
  <c r="T2772" i="7"/>
  <c r="T2674" i="7"/>
  <c r="T505" i="7"/>
  <c r="T1728" i="7"/>
  <c r="T1585" i="7"/>
  <c r="T111" i="7"/>
  <c r="T481" i="7"/>
  <c r="T2747" i="7"/>
  <c r="T2130" i="7"/>
  <c r="T1616" i="7"/>
  <c r="T521" i="7"/>
  <c r="T276" i="7"/>
  <c r="T264" i="7"/>
  <c r="T87" i="7"/>
  <c r="T770" i="7"/>
  <c r="T2753" i="7"/>
  <c r="T2328" i="7"/>
  <c r="T1006" i="7"/>
  <c r="T1964" i="7"/>
  <c r="T397" i="7"/>
  <c r="T149" i="7"/>
  <c r="T1983" i="7"/>
  <c r="T1882" i="7"/>
  <c r="T1808" i="7"/>
  <c r="T1162" i="7"/>
  <c r="T1767" i="7"/>
  <c r="T2852" i="7"/>
  <c r="T1546" i="7"/>
  <c r="T1373" i="7"/>
  <c r="T1252" i="7"/>
  <c r="T2289" i="7"/>
  <c r="T47" i="7"/>
  <c r="T1293" i="7"/>
  <c r="T2172" i="7"/>
  <c r="T1869" i="7"/>
  <c r="T2252" i="7"/>
  <c r="T1251" i="7"/>
  <c r="T2472" i="7"/>
  <c r="T2471" i="7"/>
  <c r="T613" i="7"/>
  <c r="T2044" i="7"/>
  <c r="T1189" i="7"/>
  <c r="T269" i="7"/>
  <c r="T1706" i="7"/>
  <c r="S2072" i="7"/>
  <c r="T2072" i="7" s="1"/>
  <c r="T2150" i="7"/>
  <c r="T1626" i="7"/>
  <c r="T1292" i="7"/>
  <c r="T1947" i="7"/>
  <c r="T1909" i="7"/>
  <c r="T2851" i="7"/>
  <c r="T2850" i="7"/>
  <c r="T769" i="7"/>
  <c r="T658" i="7"/>
  <c r="T160" i="7"/>
  <c r="T1908" i="7"/>
  <c r="T2446" i="7"/>
  <c r="T2217" i="7"/>
  <c r="T1130" i="7"/>
  <c r="T2043" i="7"/>
  <c r="T804" i="7"/>
  <c r="T916" i="7"/>
  <c r="T1068" i="7"/>
  <c r="T2604" i="7"/>
  <c r="T793" i="7"/>
  <c r="T2525" i="7"/>
  <c r="T2489" i="7"/>
  <c r="T1150" i="7"/>
  <c r="T2414" i="7"/>
  <c r="T1766" i="7"/>
  <c r="T2752" i="7"/>
  <c r="T2626" i="7"/>
  <c r="T1664" i="7"/>
  <c r="T2792" i="7"/>
  <c r="T319" i="7"/>
  <c r="T1113" i="7"/>
  <c r="T2751" i="7"/>
  <c r="T2007" i="7"/>
  <c r="T208" i="7"/>
  <c r="T333" i="7"/>
  <c r="T987" i="7"/>
  <c r="T226" i="7"/>
  <c r="T2198" i="7"/>
  <c r="T1470" i="7"/>
  <c r="T174" i="7"/>
  <c r="T2149" i="7"/>
  <c r="T1500" i="7"/>
  <c r="T2129" i="7"/>
  <c r="T2431" i="7"/>
  <c r="T2430" i="7"/>
  <c r="T1958" i="7"/>
  <c r="T657" i="7"/>
  <c r="T2288" i="7"/>
  <c r="T2413" i="7"/>
  <c r="T1837" i="7"/>
  <c r="T46" i="7"/>
  <c r="T2076" i="7"/>
  <c r="T768" i="7"/>
  <c r="T897" i="7"/>
  <c r="T1372" i="7"/>
  <c r="T2849" i="7"/>
  <c r="T1868" i="7"/>
  <c r="T45" i="7"/>
  <c r="T1188" i="7"/>
  <c r="T2952" i="7"/>
  <c r="T1819" i="7"/>
  <c r="T287" i="7"/>
  <c r="T2071" i="7"/>
  <c r="T1183" i="7"/>
  <c r="T767" i="7"/>
  <c r="S1584" i="7"/>
  <c r="T1584" i="7" s="1"/>
  <c r="T44" i="7"/>
  <c r="T766" i="7"/>
  <c r="T765" i="7"/>
  <c r="T656" i="7"/>
  <c r="T1499" i="7"/>
  <c r="T2572" i="7"/>
  <c r="T1029" i="7"/>
  <c r="T1328" i="7"/>
  <c r="T354" i="7"/>
  <c r="T433" i="7"/>
  <c r="T2746" i="7"/>
  <c r="T526" i="7"/>
  <c r="T1291" i="7"/>
  <c r="T1583" i="7"/>
  <c r="T917" i="7"/>
  <c r="T1582" i="7"/>
  <c r="T2973" i="7"/>
  <c r="T2356" i="7"/>
  <c r="T104" i="7"/>
  <c r="T925" i="7"/>
  <c r="T2450" i="7"/>
  <c r="T1812" i="7"/>
  <c r="T86" i="7"/>
  <c r="T1397" i="7"/>
  <c r="T1116" i="7"/>
  <c r="T2750" i="7"/>
  <c r="T855" i="7"/>
  <c r="T263" i="7"/>
  <c r="T1250" i="7"/>
  <c r="S1907" i="7"/>
  <c r="T1907" i="7" s="1"/>
  <c r="T1101" i="7"/>
  <c r="T2532" i="7"/>
  <c r="T1498" i="7"/>
  <c r="T1005" i="7"/>
  <c r="T1258" i="7"/>
  <c r="T1004" i="7"/>
  <c r="T1290" i="7"/>
  <c r="T13" i="7"/>
  <c r="T2745" i="7"/>
  <c r="T2327" i="7"/>
  <c r="T207" i="7"/>
  <c r="T2587" i="7"/>
  <c r="T2713" i="7"/>
  <c r="T1737" i="7"/>
  <c r="T318" i="7"/>
  <c r="T986" i="7"/>
  <c r="T2238" i="7"/>
  <c r="T2673" i="7"/>
  <c r="T2287" i="7"/>
  <c r="T2197" i="7"/>
  <c r="T225" i="7"/>
  <c r="T2603" i="7"/>
  <c r="T1581" i="7"/>
  <c r="T1084" i="7"/>
  <c r="T1663" i="7"/>
  <c r="T101" i="7"/>
  <c r="T1615" i="7"/>
  <c r="T1614" i="7"/>
  <c r="T1067" i="7"/>
  <c r="T332" i="7"/>
  <c r="T2117" i="7"/>
  <c r="T2286" i="7"/>
  <c r="T1091" i="7"/>
  <c r="T2148" i="7"/>
  <c r="T2571" i="7"/>
  <c r="T1982" i="7"/>
  <c r="T1469" i="7"/>
  <c r="T555" i="7"/>
  <c r="T764" i="7"/>
  <c r="T2524" i="7"/>
  <c r="T1636" i="7"/>
  <c r="T2550" i="7"/>
  <c r="T1801" i="7"/>
  <c r="T504" i="7"/>
  <c r="T1438" i="7"/>
  <c r="T460" i="7"/>
  <c r="T449" i="7"/>
  <c r="T655" i="7"/>
  <c r="T1836" i="7"/>
  <c r="T654" i="7"/>
  <c r="T1149" i="7"/>
  <c r="T1249" i="7"/>
  <c r="S2412" i="7"/>
  <c r="T2412" i="7" s="1"/>
  <c r="T2470" i="7"/>
  <c r="T1371" i="7"/>
  <c r="T1765" i="7"/>
  <c r="T2411" i="7"/>
  <c r="T612" i="7"/>
  <c r="T1341" i="7"/>
  <c r="T2541" i="7"/>
  <c r="T2251" i="7"/>
  <c r="T43" i="7"/>
  <c r="T653" i="7"/>
  <c r="T2355" i="7"/>
  <c r="T836" i="7"/>
  <c r="T2250" i="7"/>
  <c r="T1867" i="7"/>
  <c r="T896" i="7"/>
  <c r="T763" i="7"/>
  <c r="T184" i="7"/>
  <c r="T2848" i="7"/>
  <c r="T1187" i="7"/>
  <c r="T299" i="7"/>
  <c r="T2147" i="7"/>
  <c r="T2070" i="7"/>
  <c r="T2069" i="7"/>
  <c r="T1182" i="7"/>
  <c r="T1818" i="7"/>
  <c r="T762" i="7"/>
  <c r="T761" i="7"/>
  <c r="T2951" i="7"/>
  <c r="T611" i="7"/>
  <c r="T1289" i="7"/>
  <c r="T652" i="7"/>
  <c r="T1557" i="7"/>
  <c r="T872" i="7"/>
  <c r="T1419" i="7"/>
  <c r="T396" i="7"/>
  <c r="T1396" i="7"/>
  <c r="T760" i="7"/>
  <c r="T759" i="7"/>
  <c r="T110" i="7"/>
  <c r="T109" i="7"/>
  <c r="T1497" i="7"/>
  <c r="T1028" i="7"/>
  <c r="T2744" i="7"/>
  <c r="T1545" i="7"/>
  <c r="T2216" i="7"/>
  <c r="T758" i="7"/>
  <c r="T2389" i="7"/>
  <c r="T2712" i="7"/>
  <c r="T895" i="7"/>
  <c r="T140" i="7"/>
  <c r="T416" i="7"/>
  <c r="T395" i="7"/>
  <c r="T1257" i="7"/>
  <c r="T268" i="7"/>
  <c r="T1518" i="7"/>
  <c r="T2316" i="7"/>
  <c r="T1580" i="7"/>
  <c r="T2884" i="7"/>
  <c r="T1991" i="7"/>
  <c r="T1579" i="7"/>
  <c r="T2875" i="7"/>
  <c r="T1927" i="7"/>
  <c r="T2354" i="7"/>
  <c r="T924" i="7"/>
  <c r="S1517" i="7"/>
  <c r="T1517" i="7" s="1"/>
  <c r="T948" i="7"/>
  <c r="T2215" i="7"/>
  <c r="T2887" i="7"/>
  <c r="T854" i="7"/>
  <c r="T520" i="7"/>
  <c r="T2326" i="7"/>
  <c r="T62" i="7"/>
  <c r="T1703" i="7"/>
  <c r="T2146" i="7"/>
  <c r="T1100" i="7"/>
  <c r="T1954" i="7"/>
  <c r="T2307" i="7"/>
  <c r="T2306" i="7"/>
  <c r="T1662" i="7"/>
  <c r="T2285" i="7"/>
  <c r="T1981" i="7"/>
  <c r="T2523" i="7"/>
  <c r="T2522" i="7"/>
  <c r="T1066" i="7"/>
  <c r="T2611" i="7"/>
  <c r="T1556" i="7"/>
  <c r="T792" i="7"/>
  <c r="T953" i="7"/>
  <c r="T2196" i="7"/>
  <c r="T1148" i="7"/>
  <c r="T224" i="7"/>
  <c r="T331" i="7"/>
  <c r="T1764" i="7"/>
  <c r="T554" i="7"/>
  <c r="T1613" i="7"/>
  <c r="T317" i="7"/>
  <c r="T985" i="7"/>
  <c r="T2625" i="7"/>
  <c r="T1090" i="7"/>
  <c r="T1468" i="7"/>
  <c r="T1946" i="7"/>
  <c r="T1677" i="7"/>
  <c r="T2015" i="7"/>
  <c r="T1325" i="7"/>
  <c r="T2771" i="7"/>
  <c r="T2692" i="7"/>
  <c r="T2643" i="7"/>
  <c r="T2488" i="7"/>
  <c r="T2570" i="7"/>
  <c r="T1288" i="7"/>
  <c r="T145" i="7"/>
  <c r="T2469" i="7"/>
  <c r="T206" i="7"/>
  <c r="T1181" i="7"/>
  <c r="T2284" i="7"/>
  <c r="T2862" i="7"/>
  <c r="T2253" i="7"/>
  <c r="T1370" i="7"/>
  <c r="T480" i="7"/>
  <c r="T2237" i="7"/>
  <c r="T1727" i="7"/>
  <c r="T503" i="7"/>
  <c r="T1800" i="7"/>
  <c r="T1437" i="7"/>
  <c r="T472" i="7"/>
  <c r="T471" i="7"/>
  <c r="T2410" i="7"/>
  <c r="T1248" i="7"/>
  <c r="T1957" i="7"/>
  <c r="T1287" i="7"/>
  <c r="T42" i="7"/>
  <c r="T610" i="7"/>
  <c r="T1835" i="7"/>
  <c r="T1866" i="7"/>
  <c r="T609" i="7"/>
  <c r="T2406" i="7"/>
  <c r="T2847" i="7"/>
  <c r="T2468" i="7"/>
  <c r="T1549" i="7"/>
  <c r="T2249" i="7"/>
  <c r="T1302" i="7"/>
  <c r="T814" i="7"/>
  <c r="T757" i="7"/>
  <c r="T2068" i="7"/>
  <c r="T2388" i="7"/>
  <c r="T280" i="7"/>
  <c r="T1132" i="7"/>
  <c r="T1171" i="7"/>
  <c r="T2156" i="7"/>
  <c r="T2805" i="7"/>
  <c r="T2084" i="7"/>
  <c r="T428" i="7"/>
  <c r="T2804" i="7"/>
  <c r="T339" i="7"/>
  <c r="T1625" i="7"/>
  <c r="T79" i="7"/>
  <c r="T230" i="7"/>
  <c r="T756" i="7"/>
  <c r="T755" i="7"/>
  <c r="T2387" i="7"/>
  <c r="T2950" i="7"/>
  <c r="T1945" i="7"/>
  <c r="T754" i="7"/>
  <c r="T244" i="7"/>
  <c r="T833" i="7"/>
  <c r="S2823" i="7"/>
  <c r="T2823" i="7" s="1"/>
  <c r="T2921" i="7"/>
  <c r="T1152" i="7"/>
  <c r="T803" i="7"/>
  <c r="T1027" i="7"/>
  <c r="T1640" i="7"/>
  <c r="T1418" i="7"/>
  <c r="T791" i="7"/>
  <c r="T2901" i="7"/>
  <c r="T1037" i="7"/>
  <c r="T1395" i="7"/>
  <c r="T990" i="7"/>
  <c r="T907" i="7"/>
  <c r="T2353" i="7"/>
  <c r="T2949" i="7"/>
  <c r="T129" i="7"/>
  <c r="T1702" i="7"/>
  <c r="T1906" i="7"/>
  <c r="T794" i="7"/>
  <c r="T1203" i="7"/>
  <c r="T2042" i="7"/>
  <c r="T1980" i="7"/>
  <c r="T2521" i="7"/>
  <c r="T1065" i="7"/>
  <c r="T100" i="7"/>
  <c r="T553" i="7"/>
  <c r="T651" i="7"/>
  <c r="T1099" i="7"/>
  <c r="T205" i="7"/>
  <c r="T1286" i="7"/>
  <c r="T2116" i="7"/>
  <c r="T1083" i="7"/>
  <c r="T2672" i="7"/>
  <c r="T2006" i="7"/>
  <c r="T2195" i="7"/>
  <c r="T2629" i="7"/>
  <c r="T330" i="7"/>
  <c r="T1612" i="7"/>
  <c r="T984" i="7"/>
  <c r="T1129" i="7"/>
  <c r="T1436" i="7"/>
  <c r="T1726" i="7"/>
  <c r="T470" i="7"/>
  <c r="T502" i="7"/>
  <c r="T894" i="7"/>
  <c r="T1799" i="7"/>
  <c r="T1798" i="7"/>
  <c r="T459" i="7"/>
  <c r="T448" i="7"/>
  <c r="T1186" i="7"/>
  <c r="T1661" i="7"/>
  <c r="T2487" i="7"/>
  <c r="T1285" i="7"/>
  <c r="T1147" i="7"/>
  <c r="T1763" i="7"/>
  <c r="T1196" i="7"/>
  <c r="T1591" i="7"/>
  <c r="T1881" i="7"/>
  <c r="T2783" i="7"/>
  <c r="T1467" i="7"/>
  <c r="T1544" i="7"/>
  <c r="T1003" i="7"/>
  <c r="T394" i="7"/>
  <c r="T2145" i="7"/>
  <c r="T2144" i="7"/>
  <c r="T832" i="7"/>
  <c r="T650" i="7"/>
  <c r="T1369" i="7"/>
  <c r="T173" i="7"/>
  <c r="T1834" i="7"/>
  <c r="T2405" i="7"/>
  <c r="T1247" i="7"/>
  <c r="T2283" i="7"/>
  <c r="T753" i="7"/>
  <c r="T1865" i="7"/>
  <c r="T1215" i="7"/>
  <c r="T2248" i="7"/>
  <c r="T41" i="7"/>
  <c r="T2014" i="7"/>
  <c r="T2013" i="7"/>
  <c r="T2467" i="7"/>
  <c r="T608" i="7"/>
  <c r="T1185" i="7"/>
  <c r="T2846" i="7"/>
  <c r="T2948" i="7"/>
  <c r="T752" i="7"/>
  <c r="T2067" i="7"/>
  <c r="T2947" i="7"/>
  <c r="T286" i="7"/>
  <c r="T952" i="7"/>
  <c r="T1624" i="7"/>
  <c r="T866" i="7"/>
  <c r="T552" i="7"/>
  <c r="T1963" i="7"/>
  <c r="T649" i="7"/>
  <c r="T607" i="7"/>
  <c r="T606" i="7"/>
  <c r="T605" i="7"/>
  <c r="T2352" i="7"/>
  <c r="T871" i="7"/>
  <c r="T751" i="7"/>
  <c r="T2946" i="7"/>
  <c r="T947" i="7"/>
  <c r="T1543" i="7"/>
  <c r="T353" i="7"/>
  <c r="T2429" i="7"/>
  <c r="T1905" i="7"/>
  <c r="T415" i="7"/>
  <c r="T2041" i="7"/>
  <c r="T1701" i="7"/>
  <c r="T1944" i="7"/>
  <c r="T2642" i="7"/>
  <c r="T2386" i="7"/>
  <c r="T2912" i="7"/>
  <c r="T2396" i="7"/>
  <c r="T2236" i="7"/>
  <c r="T1660" i="7"/>
  <c r="T204" i="7"/>
  <c r="T275" i="7"/>
  <c r="S1516" i="7"/>
  <c r="T1516" i="7" s="1"/>
  <c r="T519" i="7"/>
  <c r="T1026" i="7"/>
  <c r="T1324" i="7"/>
  <c r="T2770" i="7"/>
  <c r="T2586" i="7"/>
  <c r="T2385" i="7"/>
  <c r="T183" i="7"/>
  <c r="T1064" i="7"/>
  <c r="T2520" i="7"/>
  <c r="T2602" i="7"/>
  <c r="T2282" i="7"/>
  <c r="T1686" i="7"/>
  <c r="T983" i="7"/>
  <c r="T2791" i="7"/>
  <c r="T2194" i="7"/>
  <c r="T223" i="7"/>
  <c r="T267" i="7"/>
  <c r="T2482" i="7"/>
  <c r="T329" i="7"/>
  <c r="T1611" i="7"/>
  <c r="T85" i="7"/>
  <c r="T316" i="7"/>
  <c r="T2628" i="7"/>
  <c r="T2624" i="7"/>
  <c r="T861" i="7"/>
  <c r="T2671" i="7"/>
  <c r="T2481" i="7"/>
  <c r="T1394" i="7"/>
  <c r="T1466" i="7"/>
  <c r="T2782" i="7"/>
  <c r="T501" i="7"/>
  <c r="T1725" i="7"/>
  <c r="T1797" i="7"/>
  <c r="T479" i="7"/>
  <c r="T447" i="7"/>
  <c r="T2207" i="7"/>
  <c r="T2711" i="7"/>
  <c r="T1433" i="7"/>
  <c r="T2652" i="7"/>
  <c r="T159" i="7"/>
  <c r="T1368" i="7"/>
  <c r="T1180" i="7"/>
  <c r="T2281" i="7"/>
  <c r="T238" i="7"/>
  <c r="T1807" i="7"/>
  <c r="T1112" i="7"/>
  <c r="T1246" i="7"/>
  <c r="T1284" i="7"/>
  <c r="T2143" i="7"/>
  <c r="T1542" i="7"/>
  <c r="T1762" i="7"/>
  <c r="T2569" i="7"/>
  <c r="T2171" i="7"/>
  <c r="T2466" i="7"/>
  <c r="T750" i="7"/>
  <c r="T2540" i="7"/>
  <c r="T604" i="7"/>
  <c r="T893" i="7"/>
  <c r="T2845" i="7"/>
  <c r="T1864" i="7"/>
  <c r="T603" i="7"/>
  <c r="T2945" i="7"/>
  <c r="T298" i="7"/>
  <c r="T172" i="7"/>
  <c r="T64" i="7"/>
  <c r="T831" i="7"/>
  <c r="T1943" i="7"/>
  <c r="T1623" i="7"/>
  <c r="T2384" i="7"/>
  <c r="T749" i="7"/>
  <c r="T802" i="7"/>
  <c r="T2066" i="7"/>
  <c r="T748" i="7"/>
  <c r="T528" i="7"/>
  <c r="T393" i="7"/>
  <c r="T1146" i="7"/>
  <c r="T2568" i="7"/>
  <c r="T1204" i="7"/>
  <c r="T2944" i="7"/>
  <c r="T1761" i="7"/>
  <c r="T2743" i="7"/>
  <c r="T1904" i="7"/>
  <c r="T648" i="7"/>
  <c r="T2351" i="7"/>
  <c r="T923" i="7"/>
  <c r="T1926" i="7"/>
  <c r="T2943" i="7"/>
  <c r="T2942" i="7"/>
  <c r="T203" i="7"/>
  <c r="T747" i="7"/>
  <c r="T2691" i="7"/>
  <c r="T1002" i="7"/>
  <c r="T1659" i="7"/>
  <c r="T2040" i="7"/>
  <c r="T61" i="7"/>
  <c r="T1496" i="7"/>
  <c r="T2128" i="7"/>
  <c r="T1559" i="7"/>
  <c r="T1685" i="7"/>
  <c r="T2519" i="7"/>
  <c r="T2601" i="7"/>
  <c r="T1063" i="7"/>
  <c r="T1979" i="7"/>
  <c r="T1111" i="7"/>
  <c r="T99" i="7"/>
  <c r="T1635" i="7"/>
  <c r="T2428" i="7"/>
  <c r="T982" i="7"/>
  <c r="T2670" i="7"/>
  <c r="T262" i="7"/>
  <c r="T328" i="7"/>
  <c r="T222" i="7"/>
  <c r="T2115" i="7"/>
  <c r="T2193" i="7"/>
  <c r="T1082" i="7"/>
  <c r="T2710" i="7"/>
  <c r="T1465" i="7"/>
  <c r="T602" i="7"/>
  <c r="T2142" i="7"/>
  <c r="T1724" i="7"/>
  <c r="T1422" i="7"/>
  <c r="T2141" i="7"/>
  <c r="T446" i="7"/>
  <c r="T1782" i="7"/>
  <c r="T2903" i="7"/>
  <c r="T1283" i="7"/>
  <c r="T84" i="7"/>
  <c r="T2235" i="7"/>
  <c r="T601" i="7"/>
  <c r="T1245" i="7"/>
  <c r="T2234" i="7"/>
  <c r="T2280" i="7"/>
  <c r="T40" i="7"/>
  <c r="T500" i="7"/>
  <c r="T1796" i="7"/>
  <c r="T1367" i="7"/>
  <c r="T892" i="7"/>
  <c r="T1863" i="7"/>
  <c r="T2465" i="7"/>
  <c r="T600" i="7"/>
  <c r="T1214" i="7"/>
  <c r="T2822" i="7"/>
  <c r="T2844" i="7"/>
  <c r="T1192" i="7"/>
  <c r="T2363" i="7"/>
  <c r="T8" i="7"/>
  <c r="T1417" i="7"/>
  <c r="T1942" i="7"/>
  <c r="T2065" i="7"/>
  <c r="T1184" i="7"/>
  <c r="T2383" i="7"/>
  <c r="T1036" i="7"/>
  <c r="T599" i="7"/>
  <c r="T746" i="7"/>
  <c r="T813" i="7"/>
  <c r="T647" i="7"/>
  <c r="T21" i="7"/>
  <c r="T525" i="7"/>
  <c r="T1932" i="7"/>
  <c r="T126" i="7"/>
  <c r="T1170" i="7"/>
  <c r="T1495" i="7"/>
  <c r="T338" i="7"/>
  <c r="T1525" i="7"/>
  <c r="T2325" i="7"/>
  <c r="T78" i="7"/>
  <c r="T2920" i="7"/>
  <c r="T2083" i="7"/>
  <c r="T2803" i="7"/>
  <c r="T2102" i="7"/>
  <c r="T1301" i="7"/>
  <c r="T745" i="7"/>
  <c r="T2865" i="7"/>
  <c r="T2315" i="7"/>
  <c r="T427" i="7"/>
  <c r="T392" i="7"/>
  <c r="T229" i="7"/>
  <c r="T2919" i="7"/>
  <c r="T2941" i="7"/>
  <c r="T870" i="7"/>
  <c r="T1925" i="7"/>
  <c r="T414" i="7"/>
  <c r="S1903" i="7"/>
  <c r="T1903" i="7" s="1"/>
  <c r="T2350" i="7"/>
  <c r="T922" i="7"/>
  <c r="T1924" i="7"/>
  <c r="T853" i="7"/>
  <c r="T1432" i="7"/>
  <c r="T915" i="7"/>
  <c r="T139" i="7"/>
  <c r="T1406" i="7"/>
  <c r="T2742" i="7"/>
  <c r="T2358" i="7"/>
  <c r="T529" i="7"/>
  <c r="T1700" i="7"/>
  <c r="T2690" i="7"/>
  <c r="T1515" i="7"/>
  <c r="T2101" i="7"/>
  <c r="T2769" i="7"/>
  <c r="T391" i="7"/>
  <c r="T1953" i="7"/>
  <c r="T1312" i="7"/>
  <c r="T202" i="7"/>
  <c r="T2039" i="7"/>
  <c r="T2883" i="7"/>
  <c r="T2874" i="7"/>
  <c r="T1514" i="7"/>
  <c r="T790" i="7"/>
  <c r="T128" i="7"/>
  <c r="T2331" i="7"/>
  <c r="T1565" i="7"/>
  <c r="T121" i="7"/>
  <c r="T2896" i="7"/>
  <c r="T518" i="7"/>
  <c r="T1676" i="7"/>
  <c r="T1282" i="7"/>
  <c r="T1323" i="7"/>
  <c r="T2768" i="7"/>
  <c r="T469" i="7"/>
  <c r="T1795" i="7"/>
  <c r="T2038" i="7"/>
  <c r="T1723" i="7"/>
  <c r="T1281" i="7"/>
  <c r="T445" i="7"/>
  <c r="T1978" i="7"/>
  <c r="T1684" i="7"/>
  <c r="T1683" i="7"/>
  <c r="T1578" i="7"/>
  <c r="T1062" i="7"/>
  <c r="T2518" i="7"/>
  <c r="T789" i="7"/>
  <c r="T2127" i="7"/>
  <c r="T2641" i="7"/>
  <c r="T2600" i="7"/>
  <c r="T835" i="7"/>
  <c r="T327" i="7"/>
  <c r="T2669" i="7"/>
  <c r="T2427" i="7"/>
  <c r="T2192" i="7"/>
  <c r="T444" i="7"/>
  <c r="T1634" i="7"/>
  <c r="T551" i="7"/>
  <c r="T2404" i="7"/>
  <c r="T1025" i="7"/>
  <c r="T981" i="7"/>
  <c r="T2567" i="7"/>
  <c r="T390" i="7"/>
  <c r="T2968" i="7"/>
  <c r="T1880" i="7"/>
  <c r="T2097" i="7"/>
  <c r="T315" i="7"/>
  <c r="T1610" i="7"/>
  <c r="T1024" i="7"/>
  <c r="T1110" i="7"/>
  <c r="T2709" i="7"/>
  <c r="T261" i="7"/>
  <c r="T1760" i="7"/>
  <c r="T1962" i="7"/>
  <c r="T1879" i="7"/>
  <c r="T1781" i="7"/>
  <c r="T2689" i="7"/>
  <c r="T1393" i="7"/>
  <c r="T744" i="7"/>
  <c r="T1541" i="7"/>
  <c r="T743" i="7"/>
  <c r="T1001" i="7"/>
  <c r="T2279" i="7"/>
  <c r="T742" i="7"/>
  <c r="T1366" i="7"/>
  <c r="T2140" i="7"/>
  <c r="T891" i="7"/>
  <c r="T1244" i="7"/>
  <c r="T2247" i="7"/>
  <c r="T598" i="7"/>
  <c r="T39" i="7"/>
  <c r="T2539" i="7"/>
  <c r="T2464" i="7"/>
  <c r="T2843" i="7"/>
  <c r="T1862" i="7"/>
  <c r="T2064" i="7"/>
  <c r="T2861" i="7"/>
  <c r="T1986" i="7"/>
  <c r="T2005" i="7"/>
  <c r="T741" i="7"/>
  <c r="T740" i="7"/>
  <c r="T1902" i="7"/>
  <c r="T432" i="7"/>
  <c r="T914" i="7"/>
  <c r="T1759" i="7"/>
  <c r="T830" i="7"/>
  <c r="T1145" i="7"/>
  <c r="T2126" i="7"/>
  <c r="T739" i="7"/>
  <c r="T890" i="7"/>
  <c r="T1941" i="7"/>
  <c r="T1494" i="7"/>
  <c r="T1117" i="7"/>
  <c r="T2911" i="7"/>
  <c r="T1000" i="7"/>
  <c r="T1280" i="7"/>
  <c r="T1279" i="7"/>
  <c r="T2037" i="7"/>
  <c r="T2749" i="7"/>
  <c r="T1682" i="7"/>
  <c r="T597" i="7"/>
  <c r="T1061" i="7"/>
  <c r="T646" i="7"/>
  <c r="T2233" i="7"/>
  <c r="T1681" i="7"/>
  <c r="T144" i="7"/>
  <c r="T2308" i="7"/>
  <c r="T2623" i="7"/>
  <c r="T1577" i="7"/>
  <c r="T2517" i="7"/>
  <c r="T980" i="7"/>
  <c r="S1392" i="7"/>
  <c r="T1392" i="7" s="1"/>
  <c r="T2191" i="7"/>
  <c r="T2096" i="7"/>
  <c r="T2790" i="7"/>
  <c r="T1658" i="7"/>
  <c r="T2403" i="7"/>
  <c r="T1109" i="7"/>
  <c r="T389" i="7"/>
  <c r="T2114" i="7"/>
  <c r="T326" i="7"/>
  <c r="T2741" i="7"/>
  <c r="T738" i="7"/>
  <c r="T1576" i="7"/>
  <c r="T2305" i="7"/>
  <c r="T2012" i="7"/>
  <c r="T788" i="7"/>
  <c r="T2139" i="7"/>
  <c r="T1243" i="7"/>
  <c r="T2445" i="7"/>
  <c r="T2278" i="7"/>
  <c r="T2599" i="7"/>
  <c r="T2426" i="7"/>
  <c r="T2214" i="7"/>
  <c r="T2004" i="7"/>
  <c r="T1833" i="7"/>
  <c r="T171" i="7"/>
  <c r="T1861" i="7"/>
  <c r="T1365" i="7"/>
  <c r="T2382" i="7"/>
  <c r="T2842" i="7"/>
  <c r="T2170" i="7"/>
  <c r="S1128" i="7"/>
  <c r="T1128" i="7" s="1"/>
  <c r="T2964" i="7"/>
  <c r="T550" i="7"/>
  <c r="T549" i="7"/>
  <c r="T2335" i="7"/>
  <c r="T1901" i="7"/>
  <c r="T737" i="7"/>
  <c r="T1327" i="7"/>
  <c r="T1179" i="7"/>
  <c r="T2549" i="7"/>
  <c r="T170" i="7"/>
  <c r="T2063" i="7"/>
  <c r="T2566" i="7"/>
  <c r="T114" i="7"/>
  <c r="T108" i="7"/>
  <c r="T1540" i="7"/>
  <c r="T921" i="7"/>
  <c r="T869" i="7"/>
  <c r="T906" i="7"/>
  <c r="T946" i="7"/>
  <c r="T2349" i="7"/>
  <c r="T852" i="7"/>
  <c r="T645" i="7"/>
  <c r="T83" i="7"/>
  <c r="T2304" i="7"/>
  <c r="T2381" i="7"/>
  <c r="T2565" i="7"/>
  <c r="T644" i="7"/>
  <c r="T1493" i="7"/>
  <c r="T413" i="7"/>
  <c r="T1811" i="7"/>
  <c r="T596" i="7"/>
  <c r="T829" i="7"/>
  <c r="T736" i="7"/>
  <c r="T2036" i="7"/>
  <c r="T828" i="7"/>
  <c r="T643" i="7"/>
  <c r="T1023" i="7"/>
  <c r="S2740" i="7"/>
  <c r="T2740" i="7" s="1"/>
  <c r="T60" i="7"/>
  <c r="T59" i="7"/>
  <c r="T2531" i="7"/>
  <c r="T595" i="7"/>
  <c r="T2530" i="7"/>
  <c r="T735" i="7"/>
  <c r="T1769" i="7"/>
  <c r="T734" i="7"/>
  <c r="T1575" i="7"/>
  <c r="T1115" i="7"/>
  <c r="T201" i="7"/>
  <c r="T2902" i="7"/>
  <c r="T2651" i="7"/>
  <c r="T2202" i="7"/>
  <c r="T979" i="7"/>
  <c r="T1952" i="7"/>
  <c r="T1492" i="7"/>
  <c r="T2585" i="7"/>
  <c r="T1609" i="7"/>
  <c r="T325" i="7"/>
  <c r="T107" i="7"/>
  <c r="T2722" i="7"/>
  <c r="T342" i="7"/>
  <c r="T2190" i="7"/>
  <c r="T1081" i="7"/>
  <c r="T221" i="7"/>
  <c r="T1080" i="7"/>
  <c r="T2622" i="7"/>
  <c r="T1108" i="7"/>
  <c r="T2095" i="7"/>
  <c r="T98" i="7"/>
  <c r="T2708" i="7"/>
  <c r="T801" i="7"/>
  <c r="T2688" i="7"/>
  <c r="T279" i="7"/>
  <c r="T1977" i="7"/>
  <c r="T2516" i="7"/>
  <c r="T2972" i="7"/>
  <c r="T1060" i="7"/>
  <c r="T1780" i="7"/>
  <c r="T1657" i="7"/>
  <c r="T1431" i="7"/>
  <c r="T594" i="7"/>
  <c r="T1464" i="7"/>
  <c r="T1699" i="7"/>
  <c r="T2963" i="7"/>
  <c r="T1758" i="7"/>
  <c r="T1633" i="7"/>
  <c r="T1144" i="7"/>
  <c r="T400" i="7"/>
  <c r="T1590" i="7"/>
  <c r="T2564" i="7"/>
  <c r="T1539" i="7"/>
  <c r="T1391" i="7"/>
  <c r="T1390" i="7"/>
  <c r="T2138" i="7"/>
  <c r="T1278" i="7"/>
  <c r="T2232" i="7"/>
  <c r="T2610" i="7"/>
  <c r="T58" i="7"/>
  <c r="T593" i="7"/>
  <c r="T175" i="7"/>
  <c r="T1732" i="7"/>
  <c r="T1449" i="7"/>
  <c r="T443" i="7"/>
  <c r="T1794" i="7"/>
  <c r="T499" i="7"/>
  <c r="T2246" i="7"/>
  <c r="T458" i="7"/>
  <c r="T1832" i="7"/>
  <c r="T1831" i="7"/>
  <c r="T1364" i="7"/>
  <c r="T1242" i="7"/>
  <c r="T1089" i="7"/>
  <c r="T1241" i="7"/>
  <c r="T2425" i="7"/>
  <c r="T2409" i="7"/>
  <c r="T260" i="7"/>
  <c r="T1860" i="7"/>
  <c r="T1340" i="7"/>
  <c r="T38" i="7"/>
  <c r="T2463" i="7"/>
  <c r="S2821" i="7"/>
  <c r="T2821" i="7" s="1"/>
  <c r="T2169" i="7"/>
  <c r="T834" i="7"/>
  <c r="T158" i="7"/>
  <c r="T889" i="7"/>
  <c r="T2841" i="7"/>
  <c r="T2277" i="7"/>
  <c r="T182" i="7"/>
  <c r="T2820" i="7"/>
  <c r="T2962" i="7"/>
  <c r="T1416" i="7"/>
  <c r="T2819" i="7"/>
  <c r="T642" i="7"/>
  <c r="T592" i="7"/>
  <c r="T733" i="7"/>
  <c r="T1039" i="7"/>
  <c r="T641" i="7"/>
  <c r="T243" i="7"/>
  <c r="T1940" i="7"/>
  <c r="T2231" i="7"/>
  <c r="T732" i="7"/>
  <c r="T731" i="7"/>
  <c r="T2961" i="7"/>
  <c r="T2062" i="7"/>
  <c r="T1334" i="7"/>
  <c r="T1333" i="7"/>
  <c r="T285" i="7"/>
  <c r="T1022" i="7"/>
  <c r="T2380" i="7"/>
  <c r="T851" i="7"/>
  <c r="T787" i="7"/>
  <c r="T2137" i="7"/>
  <c r="T1639" i="7"/>
  <c r="T12" i="7"/>
  <c r="T2739" i="7"/>
  <c r="T2324" i="7"/>
  <c r="T1574" i="7"/>
  <c r="T388" i="7"/>
  <c r="T2650" i="7"/>
  <c r="T200" i="7"/>
  <c r="T2348" i="7"/>
  <c r="T905" i="7"/>
  <c r="T1923" i="7"/>
  <c r="S827" i="7"/>
  <c r="T827" i="7" s="1"/>
  <c r="T920" i="7"/>
  <c r="T1035" i="7"/>
  <c r="T2960" i="7"/>
  <c r="T1491" i="7"/>
  <c r="T1311" i="7"/>
  <c r="T2767" i="7"/>
  <c r="T2873" i="7"/>
  <c r="T2882" i="7"/>
  <c r="T2895" i="7"/>
  <c r="T517" i="7"/>
  <c r="T1513" i="7"/>
  <c r="T1490" i="7"/>
  <c r="T978" i="7"/>
  <c r="T2094" i="7"/>
  <c r="T97" i="7"/>
  <c r="T314" i="7"/>
  <c r="T220" i="7"/>
  <c r="T2668" i="7"/>
  <c r="T1608" i="7"/>
  <c r="T1107" i="7"/>
  <c r="T2189" i="7"/>
  <c r="T591" i="7"/>
  <c r="T324" i="7"/>
  <c r="T2136" i="7"/>
  <c r="T2113" i="7"/>
  <c r="T548" i="7"/>
  <c r="T2480" i="7"/>
  <c r="T2125" i="7"/>
  <c r="T297" i="7"/>
  <c r="T2563" i="7"/>
  <c r="T2486" i="7"/>
  <c r="T1757" i="7"/>
  <c r="T1463" i="7"/>
  <c r="T2598" i="7"/>
  <c r="T2515" i="7"/>
  <c r="T1059" i="7"/>
  <c r="T82" i="7"/>
  <c r="T143" i="7"/>
  <c r="T999" i="7"/>
  <c r="T1178" i="7"/>
  <c r="T1389" i="7"/>
  <c r="T1656" i="7"/>
  <c r="S2818" i="7"/>
  <c r="T2818" i="7" s="1"/>
  <c r="T1217" i="7"/>
  <c r="T1731" i="7"/>
  <c r="T478" i="7"/>
  <c r="T1435" i="7"/>
  <c r="T1363" i="7"/>
  <c r="T1793" i="7"/>
  <c r="T498" i="7"/>
  <c r="T278" i="7"/>
  <c r="T2276" i="7"/>
  <c r="T1675" i="7"/>
  <c r="T1322" i="7"/>
  <c r="T2640" i="7"/>
  <c r="T2707" i="7"/>
  <c r="T1415" i="7"/>
  <c r="T2766" i="7"/>
  <c r="T1421" i="7"/>
  <c r="T2538" i="7"/>
  <c r="T1956" i="7"/>
  <c r="T590" i="7"/>
  <c r="T2213" i="7"/>
  <c r="T1240" i="7"/>
  <c r="T1859" i="7"/>
  <c r="T37" i="7"/>
  <c r="S2462" i="7"/>
  <c r="T2462" i="7" s="1"/>
  <c r="T2840" i="7"/>
  <c r="T826" i="7"/>
  <c r="T730" i="7"/>
  <c r="T2379" i="7"/>
  <c r="T1277" i="7"/>
  <c r="T2061" i="7"/>
  <c r="T2860" i="7"/>
  <c r="T2859" i="7"/>
  <c r="T2918" i="7"/>
  <c r="T812" i="7"/>
  <c r="T1169" i="7"/>
  <c r="T2802" i="7"/>
  <c r="T1213" i="7"/>
  <c r="T2314" i="7"/>
  <c r="T1256" i="7"/>
  <c r="T2082" i="7"/>
  <c r="T1300" i="7"/>
  <c r="T77" i="7"/>
  <c r="T1202" i="7"/>
  <c r="T76" i="7"/>
  <c r="T1255" i="7"/>
  <c r="T1538" i="7"/>
  <c r="T75" i="7"/>
  <c r="T20" i="7"/>
  <c r="T228" i="7"/>
  <c r="T294" i="7"/>
  <c r="T36" i="7"/>
  <c r="T945" i="7"/>
  <c r="T729" i="7"/>
  <c r="T1489" i="7"/>
  <c r="T913" i="7"/>
  <c r="T868" i="7"/>
  <c r="S1900" i="7"/>
  <c r="T1900" i="7" s="1"/>
  <c r="T728" i="7"/>
  <c r="T640" i="7"/>
  <c r="T2959" i="7"/>
  <c r="T639" i="7"/>
  <c r="T1628" i="7"/>
  <c r="T57" i="7"/>
  <c r="T199" i="7"/>
  <c r="T412" i="7"/>
  <c r="T547" i="7"/>
  <c r="T1573" i="7"/>
  <c r="T1198" i="7"/>
  <c r="T1698" i="7"/>
  <c r="T1021" i="7"/>
  <c r="T148" i="7"/>
  <c r="T2035" i="7"/>
  <c r="T1655" i="7"/>
  <c r="T96" i="7"/>
  <c r="T2900" i="7"/>
  <c r="T1976" i="7"/>
  <c r="T2514" i="7"/>
  <c r="T1058" i="7"/>
  <c r="T387" i="7"/>
  <c r="T2303" i="7"/>
  <c r="T2513" i="7"/>
  <c r="T2003" i="7"/>
  <c r="T2002" i="7"/>
  <c r="T2795" i="7"/>
  <c r="T2378" i="7"/>
  <c r="T2135" i="7"/>
  <c r="T1195" i="7"/>
  <c r="T2584" i="7"/>
  <c r="T2562" i="7"/>
  <c r="T323" i="7"/>
  <c r="T960" i="7"/>
  <c r="T2093" i="7"/>
  <c r="T2112" i="7"/>
  <c r="T1127" i="7"/>
  <c r="T1079" i="7"/>
  <c r="T1143" i="7"/>
  <c r="T1756" i="7"/>
  <c r="T589" i="7"/>
  <c r="T1607" i="7"/>
  <c r="T2491" i="7"/>
  <c r="T977" i="7"/>
  <c r="T468" i="7"/>
  <c r="T442" i="7"/>
  <c r="T2444" i="7"/>
  <c r="T497" i="7"/>
  <c r="T1730" i="7"/>
  <c r="T1448" i="7"/>
  <c r="T1792" i="7"/>
  <c r="T2424" i="7"/>
  <c r="T457" i="7"/>
  <c r="T2188" i="7"/>
  <c r="T2034" i="7"/>
  <c r="T2639" i="7"/>
  <c r="T2621" i="7"/>
  <c r="T2667" i="7"/>
  <c r="T2781" i="7"/>
  <c r="T1779" i="7"/>
  <c r="T1388" i="7"/>
  <c r="T1239" i="7"/>
  <c r="T2687" i="7"/>
  <c r="T2706" i="7"/>
  <c r="T2275" i="7"/>
  <c r="T727" i="7"/>
  <c r="T1276" i="7"/>
  <c r="T1362" i="7"/>
  <c r="T588" i="7"/>
  <c r="T2230" i="7"/>
  <c r="T2168" i="7"/>
  <c r="T1858" i="7"/>
  <c r="T888" i="7"/>
  <c r="T1462" i="7"/>
  <c r="T1212" i="7"/>
  <c r="S2817" i="7"/>
  <c r="T2817" i="7" s="1"/>
  <c r="T1606" i="7"/>
  <c r="T2839" i="7"/>
  <c r="T726" i="7"/>
  <c r="T169" i="7"/>
  <c r="T418" i="7"/>
  <c r="T2060" i="7"/>
  <c r="T1622" i="7"/>
  <c r="T1275" i="7"/>
  <c r="T1939" i="7"/>
  <c r="T638" i="7"/>
  <c r="T725" i="7"/>
  <c r="T724" i="7"/>
  <c r="T2512" i="7"/>
  <c r="T1722" i="7"/>
  <c r="T723" i="7"/>
  <c r="T2377" i="7"/>
  <c r="T2376" i="7"/>
  <c r="T865" i="7"/>
  <c r="T95" i="7"/>
  <c r="S1899" i="7"/>
  <c r="T1899" i="7" s="1"/>
  <c r="T850" i="7"/>
  <c r="T944" i="7"/>
  <c r="T1710" i="7"/>
  <c r="T181" i="7"/>
  <c r="T800" i="7"/>
  <c r="T411" i="7"/>
  <c r="T1697" i="7"/>
  <c r="T786" i="7"/>
  <c r="T198" i="7"/>
  <c r="T2033" i="7"/>
  <c r="T2395" i="7"/>
  <c r="T1020" i="7"/>
  <c r="T1161" i="7"/>
  <c r="T506" i="7"/>
  <c r="T2375" i="7"/>
  <c r="T1057" i="7"/>
  <c r="T2597" i="7"/>
  <c r="S1572" i="7"/>
  <c r="T1572" i="7" s="1"/>
  <c r="T386" i="7"/>
  <c r="T2583" i="7"/>
  <c r="T2323" i="7"/>
  <c r="T1975" i="7"/>
  <c r="T546" i="7"/>
  <c r="T1106" i="7"/>
  <c r="T2666" i="7"/>
  <c r="T976" i="7"/>
  <c r="T1344" i="7"/>
  <c r="T2187" i="7"/>
  <c r="T402" i="7"/>
  <c r="T2124" i="7"/>
  <c r="T2206" i="7"/>
  <c r="T2092" i="7"/>
  <c r="T219" i="7"/>
  <c r="T313" i="7"/>
  <c r="T2789" i="7"/>
  <c r="T1088" i="7"/>
  <c r="T2511" i="7"/>
  <c r="T2816" i="7"/>
  <c r="T2423" i="7"/>
  <c r="T2765" i="7"/>
  <c r="T1321" i="7"/>
  <c r="T1571" i="7"/>
  <c r="T1430" i="7"/>
  <c r="T1461" i="7"/>
  <c r="S1512" i="7"/>
  <c r="T1512" i="7" s="1"/>
  <c r="T1310" i="7"/>
  <c r="T2894" i="7"/>
  <c r="T2872" i="7"/>
  <c r="T516" i="7"/>
  <c r="T1951" i="7"/>
  <c r="T1654" i="7"/>
  <c r="T142" i="7"/>
  <c r="T998" i="7"/>
  <c r="T2483" i="7"/>
  <c r="T2738" i="7"/>
  <c r="T147" i="7"/>
  <c r="T157" i="7"/>
  <c r="T1387" i="7"/>
  <c r="T1755" i="7"/>
  <c r="T2561" i="7"/>
  <c r="T1884" i="7"/>
  <c r="T168" i="7"/>
  <c r="T1537" i="7"/>
  <c r="T1806" i="7"/>
  <c r="T2780" i="7"/>
  <c r="T1126" i="7"/>
  <c r="T2274" i="7"/>
  <c r="T1361" i="7"/>
  <c r="T1238" i="7"/>
  <c r="T1791" i="7"/>
  <c r="T456" i="7"/>
  <c r="T477" i="7"/>
  <c r="T2705" i="7"/>
  <c r="T2134" i="7"/>
  <c r="T441" i="7"/>
  <c r="T496" i="7"/>
  <c r="T2537" i="7"/>
  <c r="T2838" i="7"/>
  <c r="T887" i="7"/>
  <c r="T2229" i="7"/>
  <c r="T385" i="7"/>
  <c r="T35" i="7"/>
  <c r="T722" i="7"/>
  <c r="T1857" i="7"/>
  <c r="T587" i="7"/>
  <c r="T1548" i="7"/>
  <c r="T586" i="7"/>
  <c r="T2059" i="7"/>
  <c r="T274" i="7"/>
  <c r="T384" i="7"/>
  <c r="T1621" i="7"/>
  <c r="T1274" i="7"/>
  <c r="T242" i="7"/>
  <c r="T1938" i="7"/>
  <c r="T721" i="7"/>
  <c r="T1019" i="7"/>
  <c r="T1830" i="7"/>
  <c r="T420" i="7"/>
  <c r="T720" i="7"/>
  <c r="T259" i="7"/>
  <c r="T637" i="7"/>
  <c r="T545" i="7"/>
  <c r="S352" i="7"/>
  <c r="T352" i="7" s="1"/>
  <c r="T1883" i="7"/>
  <c r="T1898" i="7"/>
  <c r="T719" i="7"/>
  <c r="T1201" i="7"/>
  <c r="T904" i="7"/>
  <c r="T1709" i="7"/>
  <c r="T2347" i="7"/>
  <c r="T849" i="7"/>
  <c r="T2334" i="7"/>
  <c r="T1922" i="7"/>
  <c r="T919" i="7"/>
  <c r="T2245" i="7"/>
  <c r="T450" i="7"/>
  <c r="T2032" i="7"/>
  <c r="T1034" i="7"/>
  <c r="T956" i="7"/>
  <c r="T1142" i="7"/>
  <c r="T218" i="7"/>
  <c r="T2031" i="7"/>
  <c r="T2322" i="7"/>
  <c r="T2910" i="7"/>
  <c r="T1414" i="7"/>
  <c r="T2133" i="7"/>
  <c r="T899" i="7"/>
  <c r="T103" i="7"/>
  <c r="T94" i="7"/>
  <c r="T2596" i="7"/>
  <c r="T1974" i="7"/>
  <c r="T1056" i="7"/>
  <c r="T2510" i="7"/>
  <c r="T544" i="7"/>
  <c r="T467" i="7"/>
  <c r="T1447" i="7"/>
  <c r="T495" i="7"/>
  <c r="T1790" i="7"/>
  <c r="T1721" i="7"/>
  <c r="T2186" i="7"/>
  <c r="T975" i="7"/>
  <c r="T1736" i="7"/>
  <c r="T1605" i="7"/>
  <c r="T217" i="7"/>
  <c r="T2111" i="7"/>
  <c r="T1558" i="7"/>
  <c r="T1460" i="7"/>
  <c r="T258" i="7"/>
  <c r="T1078" i="7"/>
  <c r="T1087" i="7"/>
  <c r="T2665" i="7"/>
  <c r="T2620" i="7"/>
  <c r="T1653" i="7"/>
  <c r="T718" i="7"/>
  <c r="T74" i="7"/>
  <c r="T1360" i="7"/>
  <c r="T2422" i="7"/>
  <c r="T2228" i="7"/>
  <c r="T2458" i="7"/>
  <c r="T1754" i="7"/>
  <c r="T2686" i="7"/>
  <c r="T886" i="7"/>
  <c r="T1778" i="7"/>
  <c r="T2685" i="7"/>
  <c r="T2704" i="7"/>
  <c r="T2548" i="7"/>
  <c r="T2638" i="7"/>
  <c r="T141" i="7"/>
  <c r="T2273" i="7"/>
  <c r="T1237" i="7"/>
  <c r="T167" i="7"/>
  <c r="T717" i="7"/>
  <c r="T1856" i="7"/>
  <c r="T1211" i="7"/>
  <c r="T34" i="7"/>
  <c r="T383" i="7"/>
  <c r="T1488" i="7"/>
  <c r="T2167" i="7"/>
  <c r="T585" i="7"/>
  <c r="T2837" i="7"/>
  <c r="T584" i="7"/>
  <c r="T2362" i="7"/>
  <c r="T349" i="7"/>
  <c r="T1620" i="7"/>
  <c r="T1273" i="7"/>
  <c r="T19" i="7"/>
  <c r="T2917" i="7"/>
  <c r="T2058" i="7"/>
  <c r="T1168" i="7"/>
  <c r="T73" i="7"/>
  <c r="S811" i="7"/>
  <c r="T811" i="7" s="1"/>
  <c r="T56" i="7"/>
  <c r="T337" i="7"/>
  <c r="T2313" i="7"/>
  <c r="T1897" i="7"/>
  <c r="T1937" i="7"/>
  <c r="T2801" i="7"/>
  <c r="T348" i="7"/>
  <c r="T382" i="7"/>
  <c r="T293" i="7"/>
  <c r="T426" i="7"/>
  <c r="T2030" i="7"/>
  <c r="T125" i="7"/>
  <c r="T1753" i="7"/>
  <c r="T2029" i="7"/>
  <c r="T716" i="7"/>
  <c r="T1018" i="7"/>
  <c r="T1299" i="7"/>
  <c r="T2017" i="7"/>
  <c r="T1167" i="7"/>
  <c r="T583" i="7"/>
  <c r="T2684" i="7"/>
  <c r="T1405" i="7"/>
  <c r="T1386" i="7"/>
  <c r="T1930" i="7"/>
  <c r="T197" i="7"/>
  <c r="T1696" i="7"/>
  <c r="T1160" i="7"/>
  <c r="T543" i="7"/>
  <c r="T2479" i="7"/>
  <c r="T1522" i="7"/>
  <c r="T120" i="7"/>
  <c r="T1564" i="7"/>
  <c r="T138" i="7"/>
  <c r="T381" i="7"/>
  <c r="T1523" i="7"/>
  <c r="T2346" i="7"/>
  <c r="T951" i="7"/>
  <c r="T2321" i="7"/>
  <c r="T1511" i="7"/>
  <c r="T785" i="7"/>
  <c r="T1521" i="7"/>
  <c r="T2649" i="7"/>
  <c r="T1708" i="7"/>
  <c r="T943" i="7"/>
  <c r="T2881" i="7"/>
  <c r="T2893" i="7"/>
  <c r="T2871" i="7"/>
  <c r="T2870" i="7"/>
  <c r="T515" i="7"/>
  <c r="T582" i="7"/>
  <c r="T1309" i="7"/>
  <c r="T1652" i="7"/>
  <c r="T1674" i="7"/>
  <c r="T1320" i="7"/>
  <c r="T2764" i="7"/>
  <c r="T166" i="7"/>
  <c r="T2595" i="7"/>
  <c r="T1720" i="7"/>
  <c r="T2123" i="7"/>
  <c r="T494" i="7"/>
  <c r="T440" i="7"/>
  <c r="T2509" i="7"/>
  <c r="T1055" i="7"/>
  <c r="T2272" i="7"/>
  <c r="T1429" i="7"/>
  <c r="T1589" i="7"/>
  <c r="T72" i="7"/>
  <c r="T1570" i="7"/>
  <c r="T1536" i="7"/>
  <c r="T2402" i="7"/>
  <c r="T636" i="7"/>
  <c r="T2582" i="7"/>
  <c r="T1735" i="7"/>
  <c r="T2703" i="7"/>
  <c r="T2779" i="7"/>
  <c r="T2683" i="7"/>
  <c r="T2971" i="7"/>
  <c r="S2815" i="7"/>
  <c r="T2815" i="7" s="1"/>
  <c r="T2721" i="7"/>
  <c r="T2664" i="7"/>
  <c r="T885" i="7"/>
  <c r="T974" i="7"/>
  <c r="T1359" i="7"/>
  <c r="T2271" i="7"/>
  <c r="T2091" i="7"/>
  <c r="T1236" i="7"/>
  <c r="T312" i="7"/>
  <c r="T1077" i="7"/>
  <c r="T1604" i="7"/>
  <c r="T257" i="7"/>
  <c r="T1855" i="7"/>
  <c r="T33" i="7"/>
  <c r="T2536" i="7"/>
  <c r="T2244" i="7"/>
  <c r="T715" i="7"/>
  <c r="T581" i="7"/>
  <c r="T2814" i="7"/>
  <c r="T714" i="7"/>
  <c r="S1896" i="7"/>
  <c r="T1896" i="7" s="1"/>
  <c r="T848" i="7"/>
  <c r="T1272" i="7"/>
  <c r="T1125" i="7"/>
  <c r="T1895" i="7"/>
  <c r="T1619" i="7"/>
  <c r="T524" i="7"/>
  <c r="T2443" i="7"/>
  <c r="T713" i="7"/>
  <c r="T580" i="7"/>
  <c r="T2560" i="7"/>
  <c r="T1854" i="7"/>
  <c r="T997" i="7"/>
  <c r="T2100" i="7"/>
  <c r="T2856" i="7"/>
  <c r="T1555" i="7"/>
  <c r="T2737" i="7"/>
  <c r="T196" i="7"/>
  <c r="T1459" i="7"/>
  <c r="T1385" i="7"/>
  <c r="T799" i="7"/>
  <c r="T712" i="7"/>
  <c r="T1054" i="7"/>
  <c r="T2508" i="7"/>
  <c r="T1752" i="7"/>
  <c r="T2270" i="7"/>
  <c r="T1141" i="7"/>
  <c r="T1651" i="7"/>
  <c r="T1105" i="7"/>
  <c r="T401" i="7"/>
  <c r="T2090" i="7"/>
  <c r="T216" i="7"/>
  <c r="T825" i="7"/>
  <c r="S1569" i="7"/>
  <c r="T1569" i="7" s="1"/>
  <c r="T973" i="7"/>
  <c r="S824" i="7"/>
  <c r="T824" i="7" s="1"/>
  <c r="T2185" i="7"/>
  <c r="T2421" i="7"/>
  <c r="T2420" i="7"/>
  <c r="T2967" i="7"/>
  <c r="T1428" i="7"/>
  <c r="T311" i="7"/>
  <c r="T2110" i="7"/>
  <c r="T2788" i="7"/>
  <c r="T2122" i="7"/>
  <c r="T2619" i="7"/>
  <c r="T2001" i="7"/>
  <c r="T2736" i="7"/>
  <c r="T2457" i="7"/>
  <c r="T2227" i="7"/>
  <c r="T1140" i="7"/>
  <c r="T1805" i="7"/>
  <c r="T1235" i="7"/>
  <c r="T1358" i="7"/>
  <c r="T884" i="7"/>
  <c r="T180" i="7"/>
  <c r="T1271" i="7"/>
  <c r="T2408" i="7"/>
  <c r="T1853" i="7"/>
  <c r="T2166" i="7"/>
  <c r="T32" i="7"/>
  <c r="T711" i="7"/>
  <c r="T710" i="7"/>
  <c r="T2057" i="7"/>
  <c r="T1894" i="7"/>
  <c r="T1177" i="7"/>
  <c r="T380" i="7"/>
  <c r="T1535" i="7"/>
  <c r="T709" i="7"/>
  <c r="T165" i="7"/>
  <c r="T1017" i="7"/>
  <c r="T635" i="7"/>
  <c r="T847" i="7"/>
  <c r="T2940" i="7"/>
  <c r="T708" i="7"/>
  <c r="T1931" i="7"/>
  <c r="T1695" i="7"/>
  <c r="T1810" i="7"/>
  <c r="T431" i="7"/>
  <c r="T942" i="7"/>
  <c r="T941" i="7"/>
  <c r="T2333" i="7"/>
  <c r="T1921" i="7"/>
  <c r="T2345" i="7"/>
  <c r="T410" i="7"/>
  <c r="S579" i="7"/>
  <c r="T579" i="7" s="1"/>
  <c r="T542" i="7"/>
  <c r="T996" i="7"/>
  <c r="T1893" i="7"/>
  <c r="T195" i="7"/>
  <c r="T2203" i="7"/>
  <c r="T2374" i="7"/>
  <c r="T284" i="7"/>
  <c r="T22" i="7"/>
  <c r="T1159" i="7"/>
  <c r="T1158" i="7"/>
  <c r="T2559" i="7"/>
  <c r="T784" i="7"/>
  <c r="T2637" i="7"/>
  <c r="T1234" i="7"/>
  <c r="T1487" i="7"/>
  <c r="T2028" i="7"/>
  <c r="T1486" i="7"/>
  <c r="T93" i="7"/>
  <c r="T1650" i="7"/>
  <c r="T1649" i="7"/>
  <c r="T1485" i="7"/>
  <c r="T1458" i="7"/>
  <c r="T707" i="7"/>
  <c r="T2075" i="7"/>
  <c r="T1777" i="7"/>
  <c r="T2529" i="7"/>
  <c r="T706" i="7"/>
  <c r="T1427" i="7"/>
  <c r="T1554" i="7"/>
  <c r="T2298" i="7"/>
  <c r="T2297" i="7"/>
  <c r="T1384" i="7"/>
  <c r="T1053" i="7"/>
  <c r="T2507" i="7"/>
  <c r="T2594" i="7"/>
  <c r="T2226" i="7"/>
  <c r="T1139" i="7"/>
  <c r="T858" i="7"/>
  <c r="T857" i="7"/>
  <c r="T1534" i="7"/>
  <c r="T1632" i="7"/>
  <c r="T1751" i="7"/>
  <c r="T972" i="7"/>
  <c r="T2184" i="7"/>
  <c r="T2419" i="7"/>
  <c r="T1603" i="7"/>
  <c r="T2720" i="7"/>
  <c r="T2663" i="7"/>
  <c r="T1339" i="7"/>
  <c r="T1076" i="7"/>
  <c r="T310" i="7"/>
  <c r="T379" i="7"/>
  <c r="T1357" i="7"/>
  <c r="T1789" i="7"/>
  <c r="T439" i="7"/>
  <c r="T493" i="7"/>
  <c r="T455" i="7"/>
  <c r="T1446" i="7"/>
  <c r="T2442" i="7"/>
  <c r="T2269" i="7"/>
  <c r="T1233" i="7"/>
  <c r="T1829" i="7"/>
  <c r="T883" i="7"/>
  <c r="T2461" i="7"/>
  <c r="T256" i="7"/>
  <c r="T237" i="7"/>
  <c r="T1270" i="7"/>
  <c r="T2407" i="7"/>
  <c r="T634" i="7"/>
  <c r="T31" i="7"/>
  <c r="T578" i="7"/>
  <c r="T156" i="7"/>
  <c r="T2243" i="7"/>
  <c r="T155" i="7"/>
  <c r="T1852" i="7"/>
  <c r="T705" i="7"/>
  <c r="T1484" i="7"/>
  <c r="T2939" i="7"/>
  <c r="T1176" i="7"/>
  <c r="T2056" i="7"/>
  <c r="T2373" i="7"/>
  <c r="T1413" i="7"/>
  <c r="T2938" i="7"/>
  <c r="T577" i="7"/>
  <c r="T633" i="7"/>
  <c r="T704" i="7"/>
  <c r="T1232" i="7"/>
  <c r="T1231" i="7"/>
  <c r="T11" i="7"/>
  <c r="T2735" i="7"/>
  <c r="T703" i="7"/>
  <c r="T2702" i="7"/>
  <c r="T918" i="7"/>
  <c r="T2506" i="7"/>
  <c r="T846" i="7"/>
  <c r="T541" i="7"/>
  <c r="T1426" i="7"/>
  <c r="T823" i="7"/>
  <c r="T2344" i="7"/>
  <c r="T903" i="7"/>
  <c r="T1920" i="7"/>
  <c r="T940" i="7"/>
  <c r="T1750" i="7"/>
  <c r="T2855" i="7"/>
  <c r="T1694" i="7"/>
  <c r="T1016" i="7"/>
  <c r="T2937" i="7"/>
  <c r="T1510" i="7"/>
  <c r="T2558" i="7"/>
  <c r="T2302" i="7"/>
  <c r="T2581" i="7"/>
  <c r="T2763" i="7"/>
  <c r="T514" i="7"/>
  <c r="T2892" i="7"/>
  <c r="T513" i="7"/>
  <c r="T1383" i="7"/>
  <c r="S2813" i="7"/>
  <c r="T2813" i="7" s="1"/>
  <c r="T783" i="7"/>
  <c r="T2891" i="7"/>
  <c r="T2880" i="7"/>
  <c r="T2869" i="7"/>
  <c r="T1313" i="7"/>
  <c r="T1509" i="7"/>
  <c r="T1973" i="7"/>
  <c r="T1052" i="7"/>
  <c r="T2593" i="7"/>
  <c r="T378" i="7"/>
  <c r="T377" i="7"/>
  <c r="T194" i="7"/>
  <c r="T376" i="7"/>
  <c r="T2456" i="7"/>
  <c r="T273" i="7"/>
  <c r="T1673" i="7"/>
  <c r="T1157" i="7"/>
  <c r="T1602" i="7"/>
  <c r="T1319" i="7"/>
  <c r="T2762" i="7"/>
  <c r="T702" i="7"/>
  <c r="T1601" i="7"/>
  <c r="T2719" i="7"/>
  <c r="T1097" i="7"/>
  <c r="T2648" i="7"/>
  <c r="T2701" i="7"/>
  <c r="T309" i="7"/>
  <c r="T2662" i="7"/>
  <c r="T2682" i="7"/>
  <c r="T2183" i="7"/>
  <c r="T701" i="7"/>
  <c r="T215" i="7"/>
  <c r="T971" i="7"/>
  <c r="T995" i="7"/>
  <c r="T1093" i="7"/>
  <c r="T2778" i="7"/>
  <c r="T1648" i="7"/>
  <c r="T92" i="7"/>
  <c r="T255" i="7"/>
  <c r="T2225" i="7"/>
  <c r="T1356" i="7"/>
  <c r="S2268" i="7"/>
  <c r="T2268" i="7" s="1"/>
  <c r="T1230" i="7"/>
  <c r="T236" i="7"/>
  <c r="T1719" i="7"/>
  <c r="T466" i="7"/>
  <c r="T492" i="7"/>
  <c r="T2441" i="7"/>
  <c r="T438" i="7"/>
  <c r="T2609" i="7"/>
  <c r="T2401" i="7"/>
  <c r="T882" i="7"/>
  <c r="T2400" i="7"/>
  <c r="T1851" i="7"/>
  <c r="T2460" i="7"/>
  <c r="T576" i="7"/>
  <c r="T1955" i="7"/>
  <c r="T2165" i="7"/>
  <c r="T30" i="7"/>
  <c r="T1124" i="7"/>
  <c r="T1123" i="7"/>
  <c r="T1269" i="7"/>
  <c r="T2055" i="7"/>
  <c r="T822" i="7"/>
  <c r="T292" i="7"/>
  <c r="T810" i="7"/>
  <c r="T2800" i="7"/>
  <c r="T809" i="7"/>
  <c r="T1298" i="7"/>
  <c r="T71" i="7"/>
  <c r="T1412" i="7"/>
  <c r="T2854" i="7"/>
  <c r="T1936" i="7"/>
  <c r="T164" i="7"/>
  <c r="T336" i="7"/>
  <c r="T700" i="7"/>
  <c r="T699" i="7"/>
  <c r="T1210" i="7"/>
  <c r="T2936" i="7"/>
  <c r="T881" i="7"/>
  <c r="T347" i="7"/>
  <c r="T2155" i="7"/>
  <c r="T1892" i="7"/>
  <c r="T2081" i="7"/>
  <c r="T1166" i="7"/>
  <c r="T55" i="7"/>
  <c r="T2312" i="7"/>
  <c r="T2864" i="7"/>
  <c r="T1033" i="7"/>
  <c r="T1015" i="7"/>
  <c r="T425" i="7"/>
  <c r="T912" i="7"/>
  <c r="T70" i="7"/>
  <c r="T291" i="7"/>
  <c r="T124" i="7"/>
  <c r="T18" i="7"/>
  <c r="T2916" i="7"/>
  <c r="T227" i="7"/>
  <c r="T1990" i="7"/>
  <c r="T2372" i="7"/>
  <c r="T1638" i="7"/>
  <c r="T2242" i="7"/>
  <c r="T2241" i="7"/>
  <c r="T409" i="7"/>
  <c r="T2212" i="7"/>
  <c r="T939" i="7"/>
  <c r="T902" i="7"/>
  <c r="T1547" i="7"/>
  <c r="T2343" i="7"/>
  <c r="T375" i="7"/>
  <c r="T482" i="7"/>
  <c r="T2618" i="7"/>
  <c r="T2027" i="7"/>
  <c r="T1268" i="7"/>
  <c r="T54" i="7"/>
  <c r="T698" i="7"/>
  <c r="T2905" i="7"/>
  <c r="T1693" i="7"/>
  <c r="T697" i="7"/>
  <c r="T193" i="7"/>
  <c r="T696" i="7"/>
  <c r="T2700" i="7"/>
  <c r="T2899" i="7"/>
  <c r="T2557" i="7"/>
  <c r="T1483" i="7"/>
  <c r="T351" i="7"/>
  <c r="T782" i="7"/>
  <c r="T2636" i="7"/>
  <c r="S1972" i="7"/>
  <c r="T1972" i="7" s="1"/>
  <c r="T632" i="7"/>
  <c r="T2592" i="7"/>
  <c r="T1051" i="7"/>
  <c r="T540" i="7"/>
  <c r="T1122" i="7"/>
  <c r="T539" i="7"/>
  <c r="T2267" i="7"/>
  <c r="T2000" i="7"/>
  <c r="T2505" i="7"/>
  <c r="T1121" i="7"/>
  <c r="T2787" i="7"/>
  <c r="T2121" i="7"/>
  <c r="T1075" i="7"/>
  <c r="T1156" i="7"/>
  <c r="T1155" i="7"/>
  <c r="T1734" i="7"/>
  <c r="T1420" i="7"/>
  <c r="T2617" i="7"/>
  <c r="T2296" i="7"/>
  <c r="T970" i="7"/>
  <c r="T2182" i="7"/>
  <c r="T2399" i="7"/>
  <c r="T1404" i="7"/>
  <c r="T2181" i="7"/>
  <c r="T2109" i="7"/>
  <c r="T1600" i="7"/>
  <c r="T308" i="7"/>
  <c r="T2478" i="7"/>
  <c r="T1718" i="7"/>
  <c r="T465" i="7"/>
  <c r="T2224" i="7"/>
  <c r="T1445" i="7"/>
  <c r="T491" i="7"/>
  <c r="T2440" i="7"/>
  <c r="T1828" i="7"/>
  <c r="T1776" i="7"/>
  <c r="T1457" i="7"/>
  <c r="T2904" i="7"/>
  <c r="T254" i="7"/>
  <c r="T1355" i="7"/>
  <c r="T2266" i="7"/>
  <c r="T1229" i="7"/>
  <c r="S2265" i="7"/>
  <c r="T2265" i="7" s="1"/>
  <c r="T1878" i="7"/>
  <c r="T1138" i="7"/>
  <c r="T1194" i="7"/>
  <c r="T2485" i="7"/>
  <c r="T2547" i="7"/>
  <c r="T29" i="7"/>
  <c r="T1850" i="7"/>
  <c r="T1749" i="7"/>
  <c r="T1533" i="7"/>
  <c r="T1209" i="7"/>
  <c r="T1804" i="7"/>
  <c r="T575" i="7"/>
  <c r="T2535" i="7"/>
  <c r="T179" i="7"/>
  <c r="T235" i="7"/>
  <c r="T2935" i="7"/>
  <c r="T2054" i="7"/>
  <c r="T53" i="7"/>
  <c r="T1999" i="7"/>
  <c r="T695" i="7"/>
  <c r="T694" i="7"/>
  <c r="T1267" i="7"/>
  <c r="T2026" i="7"/>
  <c r="T523" i="7"/>
  <c r="T163" i="7"/>
  <c r="T693" i="7"/>
  <c r="T631" i="7"/>
  <c r="T2371" i="7"/>
  <c r="T845" i="7"/>
  <c r="T864" i="7"/>
  <c r="T821" i="7"/>
  <c r="T408" i="7"/>
  <c r="T1707" i="7"/>
  <c r="T938" i="7"/>
  <c r="T1919" i="7"/>
  <c r="S1891" i="7"/>
  <c r="T1891" i="7" s="1"/>
  <c r="T2025" i="7"/>
  <c r="T574" i="7"/>
  <c r="T573" i="7"/>
  <c r="T2934" i="7"/>
  <c r="T1096" i="7"/>
  <c r="T2394" i="7"/>
  <c r="T1014" i="7"/>
  <c r="T1482" i="7"/>
  <c r="T860" i="7"/>
  <c r="T1481" i="7"/>
  <c r="T781" i="7"/>
  <c r="T192" i="7"/>
  <c r="T1050" i="7"/>
  <c r="T214" i="7"/>
  <c r="T1343" i="7"/>
  <c r="T538" i="7"/>
  <c r="T2661" i="7"/>
  <c r="T969" i="7"/>
  <c r="T2718" i="7"/>
  <c r="T1599" i="7"/>
  <c r="T2089" i="7"/>
  <c r="T2627" i="7"/>
  <c r="T307" i="7"/>
  <c r="T512" i="7"/>
  <c r="T2580" i="7"/>
  <c r="T2933" i="7"/>
  <c r="T374" i="7"/>
  <c r="T2786" i="7"/>
  <c r="S1508" i="7"/>
  <c r="T1508" i="7" s="1"/>
  <c r="T1647" i="7"/>
  <c r="T137" i="7"/>
  <c r="T1672" i="7"/>
  <c r="T1318" i="7"/>
  <c r="T2734" i="7"/>
  <c r="T2761" i="7"/>
  <c r="T1971" i="7"/>
  <c r="T1631" i="7"/>
  <c r="T1748" i="7"/>
  <c r="T692" i="7"/>
  <c r="T2699" i="7"/>
  <c r="T2681" i="7"/>
  <c r="T2205" i="7"/>
  <c r="S1382" i="7"/>
  <c r="T1382" i="7" s="1"/>
  <c r="T1520" i="7"/>
  <c r="T994" i="7"/>
  <c r="T2455" i="7"/>
  <c r="T2777" i="7"/>
  <c r="T1444" i="7"/>
  <c r="T1154" i="7"/>
  <c r="T451" i="7"/>
  <c r="T1788" i="7"/>
  <c r="T1717" i="7"/>
  <c r="T146" i="7"/>
  <c r="T373" i="7"/>
  <c r="T2556" i="7"/>
  <c r="T490" i="7"/>
  <c r="T2439" i="7"/>
  <c r="T1354" i="7"/>
  <c r="T2164" i="7"/>
  <c r="T1961" i="7"/>
  <c r="T2223" i="7"/>
  <c r="T1175" i="7"/>
  <c r="T880" i="7"/>
  <c r="T1228" i="7"/>
  <c r="T234" i="7"/>
  <c r="T1227" i="7"/>
  <c r="S2264" i="7"/>
  <c r="T2264" i="7" s="1"/>
  <c r="T154" i="7"/>
  <c r="T277" i="7"/>
  <c r="T28" i="7"/>
  <c r="T1456" i="7"/>
  <c r="T572" i="7"/>
  <c r="S2812" i="7"/>
  <c r="T2812" i="7" s="1"/>
  <c r="T1849" i="7"/>
  <c r="T1985" i="7"/>
  <c r="T7" i="7"/>
  <c r="T691" i="7"/>
  <c r="T2053" i="7"/>
  <c r="T1877" i="7"/>
  <c r="T630" i="7"/>
  <c r="T1381" i="7"/>
  <c r="T407" i="7"/>
  <c r="T955" i="7"/>
  <c r="T1747" i="7"/>
  <c r="T2342" i="7"/>
  <c r="T1775" i="7"/>
  <c r="T901" i="7"/>
  <c r="T937" i="7"/>
  <c r="T1918" i="7"/>
  <c r="S690" i="7"/>
  <c r="T690" i="7" s="1"/>
  <c r="T372" i="7"/>
  <c r="T844" i="7"/>
  <c r="T798" i="7"/>
  <c r="T350" i="7"/>
  <c r="T1197" i="7"/>
  <c r="T130" i="7"/>
  <c r="T2733" i="7"/>
  <c r="T191" i="7"/>
  <c r="T1692" i="7"/>
  <c r="T2836" i="7"/>
  <c r="T2591" i="7"/>
  <c r="T177" i="7"/>
  <c r="T1049" i="7"/>
  <c r="S820" i="7"/>
  <c r="T820" i="7" s="1"/>
  <c r="T2120" i="7"/>
  <c r="T91" i="7"/>
  <c r="T2794" i="7"/>
  <c r="T2504" i="7"/>
  <c r="T1890" i="7"/>
  <c r="T1970" i="7"/>
  <c r="T2546" i="7"/>
  <c r="T1646" i="7"/>
  <c r="T1820" i="7"/>
  <c r="T1588" i="7"/>
  <c r="T2180" i="7"/>
  <c r="T1598" i="7"/>
  <c r="T1716" i="7"/>
  <c r="T476" i="7"/>
  <c r="T1434" i="7"/>
  <c r="T489" i="7"/>
  <c r="T968" i="7"/>
  <c r="T1787" i="7"/>
  <c r="T437" i="7"/>
  <c r="T253" i="7"/>
  <c r="T2263" i="7"/>
  <c r="T1226" i="7"/>
  <c r="T2811" i="7"/>
  <c r="T2474" i="7"/>
  <c r="S2459" i="7"/>
  <c r="T2459" i="7" s="1"/>
  <c r="T2660" i="7"/>
  <c r="T2616" i="7"/>
  <c r="T1353" i="7"/>
  <c r="T689" i="7"/>
  <c r="T1532" i="7"/>
  <c r="T1137" i="7"/>
  <c r="T1553" i="7"/>
  <c r="T1266" i="7"/>
  <c r="T233" i="7"/>
  <c r="T150" i="7"/>
  <c r="T2835" i="7"/>
  <c r="T1848" i="7"/>
  <c r="T879" i="7"/>
  <c r="T571" i="7"/>
  <c r="T1208" i="7"/>
  <c r="T2295" i="7"/>
  <c r="T1199" i="7"/>
  <c r="T1531" i="7"/>
  <c r="T283" i="7"/>
  <c r="T424" i="7"/>
  <c r="T2370" i="7"/>
  <c r="T2369" i="7"/>
  <c r="T1411" i="7"/>
  <c r="T1935" i="7"/>
  <c r="T808" i="7"/>
  <c r="T371" i="7"/>
  <c r="T2932" i="7"/>
  <c r="T2454" i="7"/>
  <c r="T2732" i="7"/>
  <c r="T17" i="7"/>
  <c r="T2799" i="7"/>
  <c r="T2359" i="7"/>
  <c r="T2080" i="7"/>
  <c r="T1297" i="7"/>
  <c r="T1165" i="7"/>
  <c r="T69" i="7"/>
  <c r="T335" i="7"/>
  <c r="T2931" i="7"/>
  <c r="T423" i="7"/>
  <c r="T290" i="7"/>
  <c r="T346" i="7"/>
  <c r="T2915" i="7"/>
  <c r="T123" i="7"/>
  <c r="T2330" i="7"/>
  <c r="T2503" i="7"/>
  <c r="T2502" i="7"/>
  <c r="T10" i="7"/>
  <c r="T1671" i="7"/>
  <c r="T2024" i="7"/>
  <c r="T1308" i="7"/>
  <c r="T1889" i="7"/>
  <c r="T1013" i="7"/>
  <c r="T1876" i="7"/>
  <c r="T2555" i="7"/>
  <c r="S629" i="7"/>
  <c r="T629" i="7" s="1"/>
  <c r="T52" i="7"/>
  <c r="T370" i="7"/>
  <c r="T406" i="7"/>
  <c r="T1032" i="7"/>
  <c r="T369" i="7"/>
  <c r="T241" i="7"/>
  <c r="T2930" i="7"/>
  <c r="T570" i="7"/>
  <c r="T1929" i="7"/>
  <c r="T368" i="7"/>
  <c r="T1563" i="7"/>
  <c r="T2868" i="7"/>
  <c r="T2341" i="7"/>
  <c r="T1917" i="7"/>
  <c r="T936" i="7"/>
  <c r="T1480" i="7"/>
  <c r="T136" i="7"/>
  <c r="T2398" i="7"/>
  <c r="T1380" i="7"/>
  <c r="T2647" i="7"/>
  <c r="T2635" i="7"/>
  <c r="T2222" i="7"/>
  <c r="T106" i="7"/>
  <c r="T119" i="7"/>
  <c r="T2879" i="7"/>
  <c r="T1507" i="7"/>
  <c r="T1455" i="7"/>
  <c r="T511" i="7"/>
  <c r="T1567" i="7"/>
  <c r="T1568" i="7"/>
  <c r="T2890" i="7"/>
  <c r="T2731" i="7"/>
  <c r="T2132" i="7"/>
  <c r="T1317" i="7"/>
  <c r="T2760" i="7"/>
  <c r="T367" i="7"/>
  <c r="T1670" i="7"/>
  <c r="T688" i="7"/>
  <c r="T687" i="7"/>
  <c r="T1993" i="7"/>
  <c r="T2119" i="7"/>
  <c r="T2320" i="7"/>
  <c r="T1254" i="7"/>
  <c r="T950" i="7"/>
  <c r="T1746" i="7"/>
  <c r="T2579" i="7"/>
  <c r="T1715" i="7"/>
  <c r="T475" i="7"/>
  <c r="T1786" i="7"/>
  <c r="T1450" i="7"/>
  <c r="T2438" i="7"/>
  <c r="T488" i="7"/>
  <c r="T1969" i="7"/>
  <c r="T2590" i="7"/>
  <c r="T2501" i="7"/>
  <c r="T1048" i="7"/>
  <c r="T2023" i="7"/>
  <c r="T537" i="7"/>
  <c r="T1774" i="7"/>
  <c r="T2698" i="7"/>
  <c r="T2970" i="7"/>
  <c r="T1265" i="7"/>
  <c r="T2680" i="7"/>
  <c r="T1960" i="7"/>
  <c r="T2262" i="7"/>
  <c r="T1225" i="7"/>
  <c r="T993" i="7"/>
  <c r="T306" i="7"/>
  <c r="T213" i="7"/>
  <c r="T2453" i="7"/>
  <c r="T967" i="7"/>
  <c r="T2615" i="7"/>
  <c r="T2179" i="7"/>
  <c r="T2659" i="7"/>
  <c r="T1104" i="7"/>
  <c r="T1074" i="7"/>
  <c r="T1352" i="7"/>
  <c r="T1827" i="7"/>
  <c r="T2793" i="7"/>
  <c r="T341" i="7"/>
  <c r="T1120" i="7"/>
  <c r="T1989" i="7"/>
  <c r="T628" i="7"/>
  <c r="T2534" i="7"/>
  <c r="T569" i="7"/>
  <c r="T2810" i="7"/>
  <c r="T27" i="7"/>
  <c r="T252" i="7"/>
  <c r="T2163" i="7"/>
  <c r="T2834" i="7"/>
  <c r="T1847" i="7"/>
  <c r="T2929" i="7"/>
  <c r="T2052" i="7"/>
  <c r="T686" i="7"/>
  <c r="T2730" i="7"/>
  <c r="T405" i="7"/>
  <c r="T1998" i="7"/>
  <c r="T2022" i="7"/>
  <c r="T2858" i="7"/>
  <c r="T2099" i="7"/>
  <c r="T190" i="7"/>
  <c r="T162" i="7"/>
  <c r="T1846" i="7"/>
  <c r="T1680" i="7"/>
  <c r="T992" i="7"/>
  <c r="T1645" i="7"/>
  <c r="T1784" i="7"/>
  <c r="T1047" i="7"/>
  <c r="T2589" i="7"/>
  <c r="T2500" i="7"/>
  <c r="T911" i="7"/>
  <c r="T2729" i="7"/>
  <c r="T1875" i="7"/>
  <c r="S2221" i="7"/>
  <c r="T2221" i="7" s="1"/>
  <c r="T2118" i="7"/>
  <c r="T1403" i="7"/>
  <c r="T1773" i="7"/>
  <c r="T366" i="7"/>
  <c r="T2909" i="7"/>
  <c r="T1745" i="7"/>
  <c r="T2261" i="7"/>
  <c r="T1153" i="7"/>
  <c r="T2554" i="7"/>
  <c r="T1530" i="7"/>
  <c r="T685" i="7"/>
  <c r="T1224" i="7"/>
  <c r="T2108" i="7"/>
  <c r="T1997" i="7"/>
  <c r="T966" i="7"/>
  <c r="T2452" i="7"/>
  <c r="T507" i="7"/>
  <c r="T2178" i="7"/>
  <c r="T2088" i="7"/>
  <c r="T2966" i="7"/>
  <c r="T305" i="7"/>
  <c r="T2785" i="7"/>
  <c r="T2211" i="7"/>
  <c r="T251" i="7"/>
  <c r="T1826" i="7"/>
  <c r="T2294" i="7"/>
  <c r="T1304" i="7"/>
  <c r="T1351" i="7"/>
  <c r="T2833" i="7"/>
  <c r="T2451" i="7"/>
  <c r="T153" i="7"/>
  <c r="T1845" i="7"/>
  <c r="T878" i="7"/>
  <c r="T684" i="7"/>
  <c r="T683" i="7"/>
  <c r="T2368" i="7"/>
  <c r="T282" i="7"/>
  <c r="T682" i="7"/>
  <c r="T568" i="7"/>
  <c r="S1821" i="7"/>
  <c r="T1821" i="7" s="1"/>
  <c r="T1817" i="7"/>
  <c r="T1968" i="7"/>
  <c r="T152" i="7"/>
  <c r="T2928" i="7"/>
  <c r="T527" i="7"/>
  <c r="T935" i="7"/>
  <c r="T1479" i="7"/>
  <c r="T1086" i="7"/>
  <c r="T1809" i="7"/>
  <c r="T1136" i="7"/>
  <c r="T1744" i="7"/>
  <c r="T2528" i="7"/>
  <c r="T365" i="7"/>
  <c r="T627" i="7"/>
  <c r="T1012" i="7"/>
  <c r="T843" i="7"/>
  <c r="T531" i="7"/>
  <c r="T6" i="7"/>
  <c r="T2340" i="7"/>
  <c r="T2588" i="7"/>
  <c r="T522" i="7"/>
  <c r="T780" i="7"/>
  <c r="T2499" i="7"/>
  <c r="T934" i="7"/>
  <c r="T2828" i="7"/>
  <c r="T1916" i="7"/>
  <c r="T797" i="7"/>
  <c r="T2728" i="7"/>
  <c r="T1888" i="7"/>
  <c r="T1114" i="7"/>
  <c r="T2927" i="7"/>
  <c r="T2827" i="7"/>
  <c r="T2210" i="7"/>
  <c r="T2926" i="7"/>
  <c r="T1988" i="7"/>
  <c r="T1379" i="7"/>
  <c r="T419" i="7"/>
  <c r="T189" i="7"/>
  <c r="S1887" i="7"/>
  <c r="T1887" i="7" s="1"/>
  <c r="T2301" i="7"/>
  <c r="T681" i="7"/>
  <c r="T2697" i="7"/>
  <c r="T1478" i="7"/>
  <c r="T304" i="7"/>
  <c r="T1597" i="7"/>
  <c r="T1644" i="7"/>
  <c r="T1733" i="7"/>
  <c r="T2087" i="7"/>
  <c r="T1046" i="7"/>
  <c r="T2177" i="7"/>
  <c r="T1045" i="7"/>
  <c r="T212" i="7"/>
  <c r="T965" i="7"/>
  <c r="T1073" i="7"/>
  <c r="T2658" i="7"/>
  <c r="T1552" i="7"/>
  <c r="T322" i="7"/>
  <c r="T1307" i="7"/>
  <c r="T2498" i="7"/>
  <c r="T90" i="7"/>
  <c r="T1630" i="7"/>
  <c r="T1425" i="7"/>
  <c r="T1959" i="7"/>
  <c r="T1691" i="7"/>
  <c r="T430" i="7"/>
  <c r="T2809" i="7"/>
  <c r="T2889" i="7"/>
  <c r="T272" i="7"/>
  <c r="T2220" i="7"/>
  <c r="T2776" i="7"/>
  <c r="T178" i="7"/>
  <c r="T1350" i="7"/>
  <c r="T1825" i="7"/>
  <c r="T536" i="7"/>
  <c r="T2477" i="7"/>
  <c r="T1303" i="7"/>
  <c r="T487" i="7"/>
  <c r="T436" i="7"/>
  <c r="T1443" i="7"/>
  <c r="T1714" i="7"/>
  <c r="T454" i="7"/>
  <c r="T2260" i="7"/>
  <c r="T2259" i="7"/>
  <c r="T2634" i="7"/>
  <c r="T2608" i="7"/>
  <c r="T1095" i="7"/>
  <c r="T2607" i="7"/>
  <c r="T2162" i="7"/>
  <c r="T1338" i="7"/>
  <c r="T567" i="7"/>
  <c r="T535" i="7"/>
  <c r="T2826" i="7"/>
  <c r="T680" i="7"/>
  <c r="T1844" i="7"/>
  <c r="T1207" i="7"/>
  <c r="T250" i="7"/>
  <c r="T842" i="7"/>
  <c r="T2047" i="7"/>
  <c r="T1816" i="7"/>
  <c r="T679" i="7"/>
  <c r="T1477" i="7"/>
  <c r="T859" i="7"/>
  <c r="T1410" i="7"/>
  <c r="T626" i="7"/>
  <c r="T1329" i="7"/>
  <c r="T1529" i="7"/>
  <c r="S1223" i="7"/>
  <c r="T1223" i="7" s="1"/>
  <c r="T819" i="7"/>
  <c r="T1378" i="7"/>
  <c r="T2332" i="7"/>
  <c r="T867" i="7"/>
  <c r="T2208" i="7"/>
  <c r="T933" i="7"/>
  <c r="T2319" i="7"/>
  <c r="T1506" i="7"/>
  <c r="T932" i="7"/>
  <c r="T1505" i="7"/>
  <c r="T2886" i="7"/>
  <c r="T1011" i="7"/>
  <c r="T1822" i="7"/>
  <c r="T135" i="7"/>
  <c r="T510" i="7"/>
  <c r="T1690" i="7"/>
  <c r="T678" i="7"/>
  <c r="T1743" i="7"/>
  <c r="T2727" i="7"/>
  <c r="T364" i="7"/>
  <c r="T2543" i="7"/>
  <c r="T89" i="7"/>
  <c r="T188" i="7"/>
  <c r="T2209" i="7"/>
  <c r="T1669" i="7"/>
  <c r="T1316" i="7"/>
  <c r="T841" i="7"/>
  <c r="T2759" i="7"/>
  <c r="T1044" i="7"/>
  <c r="T1402" i="7"/>
  <c r="T677" i="7"/>
  <c r="T1643" i="7"/>
  <c r="T2497" i="7"/>
  <c r="T2476" i="7"/>
  <c r="T1596" i="7"/>
  <c r="T1967" i="7"/>
  <c r="T779" i="7"/>
  <c r="T676" i="7"/>
  <c r="T211" i="7"/>
  <c r="T4" i="7"/>
  <c r="T2679" i="7"/>
  <c r="T2696" i="7"/>
  <c r="T1772" i="7"/>
  <c r="T1103" i="7"/>
  <c r="T2176" i="7"/>
  <c r="T2107" i="7"/>
  <c r="T2086" i="7"/>
  <c r="T303" i="7"/>
  <c r="T1174" i="7"/>
  <c r="T1337" i="7"/>
  <c r="T964" i="7"/>
  <c r="T1336" i="7"/>
  <c r="T2614" i="7"/>
  <c r="T1349" i="7"/>
  <c r="T1528" i="7"/>
  <c r="T1264" i="7"/>
  <c r="T1476" i="7"/>
  <c r="T877" i="7"/>
  <c r="T2633" i="7"/>
  <c r="T1222" i="7"/>
  <c r="T2533" i="7"/>
  <c r="T2258" i="7"/>
  <c r="T2161" i="7"/>
  <c r="T2925" i="7"/>
  <c r="T1824" i="7"/>
  <c r="T1119" i="7"/>
  <c r="T2418" i="7"/>
  <c r="T2219" i="7"/>
  <c r="T1843" i="7"/>
  <c r="T566" i="7"/>
  <c r="T2437" i="7"/>
  <c r="T1713" i="7"/>
  <c r="T474" i="7"/>
  <c r="T464" i="7"/>
  <c r="T486" i="7"/>
  <c r="T1785" i="7"/>
  <c r="T1442" i="7"/>
  <c r="T1094" i="7"/>
  <c r="T1987" i="7"/>
  <c r="T2832" i="7"/>
  <c r="T2367" i="7"/>
  <c r="T2154" i="7"/>
  <c r="T345" i="7"/>
  <c r="T2798" i="7"/>
  <c r="T422" i="7"/>
  <c r="T1296" i="7"/>
  <c r="T68" i="7"/>
  <c r="T2079" i="7"/>
  <c r="T2051" i="7"/>
  <c r="T2311" i="7"/>
  <c r="T807" i="7"/>
  <c r="T1934" i="7"/>
  <c r="T1131" i="7"/>
  <c r="T240" i="7"/>
  <c r="T675" i="7"/>
  <c r="T625" i="7"/>
  <c r="T363" i="7"/>
  <c r="T289" i="7"/>
  <c r="T2914" i="7"/>
  <c r="T1164" i="7"/>
  <c r="T67" i="7"/>
  <c r="T16" i="7"/>
  <c r="T1409" i="7"/>
  <c r="S2808" i="7"/>
  <c r="T2808" i="7" s="1"/>
  <c r="T2293" i="7"/>
  <c r="T534" i="7"/>
  <c r="T1815" i="7"/>
  <c r="T1475" i="7"/>
  <c r="T362" i="7"/>
  <c r="T2857" i="7"/>
  <c r="T105" i="7"/>
  <c r="T1332" i="7"/>
  <c r="T1331" i="7"/>
  <c r="T1330" i="7"/>
  <c r="T9" i="7"/>
  <c r="T1263" i="7"/>
  <c r="T1551" i="7"/>
  <c r="T1010" i="7"/>
  <c r="T1742" i="7"/>
  <c r="T361" i="7"/>
  <c r="T1193" i="7"/>
  <c r="T2021" i="7"/>
  <c r="T404" i="7"/>
  <c r="T2831" i="7"/>
  <c r="T2366" i="7"/>
  <c r="T2365" i="7"/>
  <c r="T2364" i="7"/>
  <c r="T674" i="7"/>
  <c r="T1504" i="7"/>
  <c r="T2878" i="7"/>
  <c r="T2867" i="7"/>
  <c r="S1886" i="7"/>
  <c r="T1886" i="7" s="1"/>
  <c r="T840" i="7"/>
  <c r="T910" i="7"/>
  <c r="T1915" i="7"/>
  <c r="T1306" i="7"/>
  <c r="T2339" i="7"/>
  <c r="T530" i="7"/>
  <c r="T931" i="7"/>
  <c r="T2898" i="7"/>
  <c r="T2020" i="7"/>
  <c r="T624" i="7"/>
  <c r="T1996" i="7"/>
  <c r="T1995" i="7"/>
  <c r="T187" i="7"/>
  <c r="T909" i="7"/>
  <c r="T65" i="7"/>
  <c r="T1408" i="7"/>
  <c r="T565" i="7"/>
  <c r="T2484" i="7"/>
  <c r="T796" i="7"/>
  <c r="T1043" i="7"/>
  <c r="T1966" i="7"/>
  <c r="T2496" i="7"/>
  <c r="T321" i="7"/>
  <c r="T3" i="7"/>
  <c r="T249" i="7"/>
  <c r="T1072" i="7"/>
  <c r="T673" i="7"/>
  <c r="T2657" i="7"/>
  <c r="T2717" i="7"/>
  <c r="T963" i="7"/>
  <c r="T2175" i="7"/>
  <c r="T2106" i="7"/>
  <c r="T1595" i="7"/>
  <c r="T2292" i="7"/>
  <c r="T1200" i="7"/>
  <c r="T2632" i="7"/>
  <c r="T1874" i="7"/>
  <c r="T2908" i="7"/>
  <c r="T1454" i="7"/>
  <c r="T1221" i="7"/>
  <c r="T2257" i="7"/>
  <c r="T1135" i="7"/>
  <c r="T1377" i="7"/>
  <c r="T1348" i="7"/>
  <c r="T1173" i="7"/>
  <c r="T2490" i="7"/>
  <c r="T2775" i="7"/>
  <c r="T463" i="7"/>
  <c r="T1441" i="7"/>
  <c r="T485" i="7"/>
  <c r="T2436" i="7"/>
  <c r="T876" i="7"/>
  <c r="T1206" i="7"/>
  <c r="T564" i="7"/>
  <c r="T1842" i="7"/>
  <c r="T26" i="7"/>
  <c r="T1803" i="7"/>
  <c r="T2830" i="7"/>
  <c r="T672" i="7"/>
  <c r="T2050" i="7"/>
  <c r="T1814" i="7"/>
  <c r="T671" i="7"/>
  <c r="T623" i="7"/>
  <c r="T622" i="7"/>
  <c r="T1527" i="7"/>
  <c r="T2011" i="7"/>
  <c r="T5" i="7"/>
  <c r="T51" i="7"/>
  <c r="T2449" i="7"/>
  <c r="T1913" i="7"/>
  <c r="T2338" i="7"/>
  <c r="T959" i="7"/>
  <c r="T50" i="7"/>
  <c r="T930" i="7"/>
  <c r="T929" i="7"/>
  <c r="T900" i="7"/>
  <c r="T621" i="7"/>
  <c r="T2907" i="7"/>
  <c r="T778" i="7"/>
  <c r="T2631" i="7"/>
  <c r="T863" i="7"/>
  <c r="T2010" i="7"/>
  <c r="T1689" i="7"/>
  <c r="T1688" i="7"/>
  <c r="T1679" i="7"/>
  <c r="T2758" i="7"/>
  <c r="T271" i="7"/>
  <c r="T2577" i="7"/>
  <c r="T1042" i="7"/>
  <c r="T2393" i="7"/>
  <c r="T1562" i="7"/>
  <c r="T134" i="7"/>
  <c r="T118" i="7"/>
  <c r="T186" i="7"/>
  <c r="T533" i="7"/>
  <c r="T2318" i="7"/>
  <c r="T1009" i="7"/>
  <c r="T360" i="7"/>
  <c r="T2613" i="7"/>
  <c r="T1342" i="7"/>
  <c r="T2174" i="7"/>
  <c r="T2656" i="7"/>
  <c r="T1594" i="7"/>
  <c r="T2716" i="7"/>
  <c r="T302" i="7"/>
  <c r="T1474" i="7"/>
  <c r="T670" i="7"/>
  <c r="S1503" i="7"/>
  <c r="T1503" i="7" s="1"/>
  <c r="T509" i="7"/>
  <c r="T270" i="7"/>
  <c r="T2495" i="7"/>
  <c r="T133" i="7"/>
  <c r="T669" i="7"/>
  <c r="T1668" i="7"/>
  <c r="T1315" i="7"/>
  <c r="T2757" i="7"/>
  <c r="T563" i="7"/>
  <c r="T562" i="7"/>
  <c r="T1629" i="7"/>
  <c r="S102" i="7"/>
  <c r="T102" i="7" s="1"/>
  <c r="T668" i="7"/>
  <c r="T1741" i="7"/>
  <c r="T1376" i="7"/>
  <c r="T1642" i="7"/>
  <c r="T2435" i="7"/>
  <c r="T484" i="7"/>
  <c r="T1440" i="7"/>
  <c r="T1729" i="7"/>
  <c r="T453" i="7"/>
  <c r="T1873" i="7"/>
  <c r="T1771" i="7"/>
  <c r="T1453" i="7"/>
  <c r="T2646" i="7"/>
  <c r="T2695" i="7"/>
  <c r="T2678" i="7"/>
  <c r="T2677" i="7"/>
  <c r="T1220" i="7"/>
  <c r="T2204" i="7"/>
  <c r="T1347" i="7"/>
  <c r="T1134" i="7"/>
  <c r="T296" i="7"/>
  <c r="T2969" i="7"/>
  <c r="T2256" i="7"/>
  <c r="T2160" i="7"/>
  <c r="T1841" i="7"/>
  <c r="T875" i="7"/>
  <c r="T561" i="7"/>
  <c r="T1262" i="7"/>
  <c r="T2829" i="7"/>
  <c r="T281" i="7"/>
  <c r="T2291" i="7"/>
  <c r="T667" i="7"/>
  <c r="T2049" i="7"/>
  <c r="T1261" i="7"/>
  <c r="T2726" i="7"/>
  <c r="T248" i="7"/>
  <c r="T247" i="7"/>
  <c r="T2553" i="7"/>
  <c r="T1587" i="7"/>
  <c r="S2552" i="7"/>
  <c r="T2552" i="7" s="1"/>
  <c r="T532" i="7"/>
  <c r="T2300" i="7"/>
  <c r="T928" i="7"/>
  <c r="T1914" i="7"/>
  <c r="T839" i="7"/>
  <c r="T2337" i="7"/>
  <c r="T2725" i="7"/>
  <c r="T116" i="7"/>
  <c r="T403" i="7"/>
  <c r="T954" i="7"/>
  <c r="T666" i="7"/>
  <c r="T1031" i="7"/>
  <c r="T1424" i="7"/>
  <c r="T1994" i="7"/>
  <c r="T818" i="7"/>
  <c r="T1473" i="7"/>
  <c r="T359" i="7"/>
  <c r="T620" i="7"/>
  <c r="T1885" i="7"/>
  <c r="T2694" i="7"/>
  <c r="T1770" i="7"/>
  <c r="T88" i="7"/>
  <c r="T2906" i="7"/>
  <c r="T2218" i="7"/>
  <c r="T2009" i="7"/>
  <c r="T2578" i="7"/>
  <c r="T1133" i="7"/>
  <c r="S665" i="7"/>
  <c r="T665" i="7" s="1"/>
  <c r="T1560" i="7"/>
  <c r="T1965" i="7"/>
  <c r="T301" i="7"/>
  <c r="T1593" i="7"/>
  <c r="T2655" i="7"/>
  <c r="T1452" i="7"/>
  <c r="T2715" i="7"/>
  <c r="T2576" i="7"/>
  <c r="S2494" i="7"/>
  <c r="T2494" i="7" s="1"/>
  <c r="T962" i="7"/>
  <c r="T2105" i="7"/>
  <c r="T2475" i="7"/>
  <c r="T1041" i="7"/>
  <c r="T176" i="7"/>
  <c r="T1740" i="7"/>
  <c r="T1346" i="7"/>
  <c r="T2019" i="7"/>
  <c r="T1872" i="7"/>
  <c r="T232" i="7"/>
  <c r="T874" i="7"/>
  <c r="T1118" i="7"/>
  <c r="T991" i="7"/>
  <c r="T2630" i="7"/>
  <c r="T483" i="7"/>
  <c r="T2417" i="7"/>
  <c r="T2434" i="7"/>
  <c r="T1712" i="7"/>
  <c r="T2255" i="7"/>
  <c r="T435" i="7"/>
  <c r="T358" i="7"/>
  <c r="T619" i="7"/>
  <c r="T462" i="7"/>
  <c r="T1439" i="7"/>
  <c r="T1802" i="7"/>
  <c r="T25" i="7"/>
  <c r="T1219" i="7"/>
  <c r="S1823" i="7"/>
  <c r="T1823" i="7" s="1"/>
  <c r="T1524" i="7"/>
  <c r="T1205" i="7"/>
  <c r="T664" i="7"/>
  <c r="T560" i="7"/>
  <c r="T559" i="7"/>
  <c r="T2807" i="7"/>
  <c r="T2492" i="7"/>
  <c r="T1501" i="7"/>
  <c r="T132" i="7"/>
  <c r="T2078" i="7"/>
  <c r="T15" i="7"/>
  <c r="T806" i="7"/>
  <c r="T1840" i="7"/>
  <c r="T1813" i="7"/>
  <c r="T2077" i="7"/>
  <c r="T1260" i="7"/>
  <c r="T66" i="7"/>
  <c r="T2797" i="7"/>
  <c r="T1163" i="7"/>
  <c r="T2863" i="7"/>
  <c r="T1295" i="7"/>
  <c r="T288" i="7"/>
  <c r="T1550" i="7"/>
  <c r="T2153" i="7"/>
  <c r="T2310" i="7"/>
  <c r="T805" i="7"/>
  <c r="T1618" i="7"/>
  <c r="T421" i="7"/>
  <c r="T2724" i="7"/>
  <c r="T1933" i="7"/>
  <c r="T239" i="7"/>
  <c r="T334" i="7"/>
  <c r="T122" i="7"/>
  <c r="T2361" i="7"/>
  <c r="S344" i="7"/>
  <c r="T344" i="7" s="1"/>
  <c r="T2924" i="7"/>
  <c r="T663" i="7"/>
  <c r="T662" i="7"/>
  <c r="T1401" i="7"/>
  <c r="S817" i="7"/>
  <c r="T817" i="7" s="1"/>
  <c r="T49" i="7"/>
  <c r="T1008" i="7"/>
  <c r="T1739" i="7"/>
  <c r="T2913" i="7"/>
  <c r="T2397" i="7"/>
  <c r="T2048" i="7"/>
  <c r="T1472" i="7"/>
  <c r="T1259" i="7"/>
  <c r="T1407" i="7"/>
  <c r="T2723" i="7"/>
  <c r="T2018" i="7"/>
  <c r="T958" i="7"/>
  <c r="T113" i="7"/>
  <c r="T2317" i="7"/>
  <c r="T1375" i="7"/>
  <c r="T1502" i="7"/>
  <c r="T2159" i="7"/>
  <c r="T1098" i="7"/>
  <c r="T2098" i="7"/>
  <c r="T461" i="7"/>
  <c r="T185" i="7"/>
  <c r="T2866" i="7"/>
  <c r="T2877" i="7"/>
  <c r="T161" i="7"/>
  <c r="T434" i="7"/>
  <c r="T452" i="7"/>
  <c r="T1561" i="7"/>
  <c r="T927" i="7"/>
  <c r="T2336" i="7"/>
  <c r="T1305" i="7"/>
  <c r="T115" i="7"/>
  <c r="T117" i="7"/>
  <c r="T357" i="7"/>
  <c r="T2493" i="7"/>
  <c r="T1040" i="7"/>
  <c r="T1950" i="7"/>
  <c r="T2575" i="7"/>
  <c r="T2645" i="7"/>
  <c r="T1667" i="7"/>
  <c r="T2158" i="7"/>
  <c r="T2157" i="7"/>
  <c r="T2888" i="7"/>
  <c r="T2299" i="7"/>
  <c r="T795" i="7"/>
  <c r="T1314" i="7"/>
  <c r="T2756" i="7"/>
  <c r="T508" i="7"/>
  <c r="T558" i="7"/>
  <c r="T1992" i="7"/>
  <c r="T2714" i="7"/>
  <c r="T2784" i="7"/>
  <c r="T961" i="7"/>
  <c r="T1592" i="7"/>
  <c r="T300" i="7"/>
  <c r="T1071" i="7"/>
  <c r="T1711" i="7"/>
  <c r="T1423" i="7"/>
  <c r="T1641" i="7"/>
  <c r="T1451" i="7"/>
  <c r="T246" i="7"/>
  <c r="T2654" i="7"/>
  <c r="T2612" i="7"/>
  <c r="T618" i="7"/>
  <c r="T873" i="7"/>
  <c r="T24" i="7"/>
  <c r="T2416" i="7"/>
  <c r="T2774" i="7"/>
  <c r="T557" i="7"/>
  <c r="T2551" i="7"/>
  <c r="T661" i="7"/>
  <c r="T2676" i="7"/>
  <c r="T151" i="7"/>
  <c r="T2254" i="7"/>
  <c r="T1345" i="7"/>
  <c r="T1218" i="7"/>
  <c r="T2545" i="7"/>
  <c r="T356" i="7"/>
  <c r="T1526" i="7"/>
  <c r="T2544" i="7"/>
  <c r="T1871" i="7"/>
  <c r="T23" i="7"/>
  <c r="T1839" i="7"/>
  <c r="E2976" i="7" l="1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G2768" i="7"/>
  <c r="H2768" i="7" s="1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G2702" i="7"/>
  <c r="H2702" i="7" s="1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G2672" i="7"/>
  <c r="H2672" i="7" s="1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G2619" i="7"/>
  <c r="H2619" i="7" s="1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G2554" i="7"/>
  <c r="H2554" i="7" s="1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G2453" i="7"/>
  <c r="H2453" i="7" s="1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G2334" i="7"/>
  <c r="H2334" i="7" s="1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G2151" i="7"/>
  <c r="H2151" i="7" s="1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G2018" i="7"/>
  <c r="H2018" i="7" s="1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G1987" i="7"/>
  <c r="H1987" i="7" s="1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G1949" i="7"/>
  <c r="H1949" i="7" s="1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G1866" i="7"/>
  <c r="H1866" i="7" s="1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G1823" i="7"/>
  <c r="H1823" i="7" s="1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G1780" i="7"/>
  <c r="H1780" i="7" s="1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G1756" i="7"/>
  <c r="H1756" i="7" s="1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G1723" i="7"/>
  <c r="H1723" i="7" s="1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G1647" i="7"/>
  <c r="H1647" i="7" s="1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G1627" i="7"/>
  <c r="H1627" i="7" s="1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G1609" i="7"/>
  <c r="H1609" i="7" s="1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G1582" i="7"/>
  <c r="H1582" i="7" s="1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G1524" i="7"/>
  <c r="H1524" i="7" s="1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G1436" i="7"/>
  <c r="H1436" i="7" s="1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G1358" i="7"/>
  <c r="H1358" i="7" s="1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G1337" i="7"/>
  <c r="H1337" i="7" s="1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G1304" i="7"/>
  <c r="H1304" i="7" s="1"/>
  <c r="H1303" i="7"/>
  <c r="G1302" i="7"/>
  <c r="H1302" i="7" s="1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G1135" i="7"/>
  <c r="H1135" i="7" s="1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3" i="7"/>
  <c r="H1093" i="7" s="1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G1006" i="7"/>
  <c r="H1006" i="7" s="1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G963" i="7"/>
  <c r="H963" i="7" s="1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G927" i="7"/>
  <c r="H927" i="7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G898" i="7"/>
  <c r="H898" i="7" s="1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G884" i="7"/>
  <c r="H884" i="7" s="1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G860" i="7"/>
  <c r="H860" i="7" s="1"/>
  <c r="H859" i="7"/>
  <c r="H858" i="7"/>
  <c r="H857" i="7"/>
  <c r="H856" i="7"/>
  <c r="H855" i="7"/>
  <c r="G854" i="7"/>
  <c r="H854" i="7" s="1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G837" i="7"/>
  <c r="H837" i="7" s="1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G823" i="7"/>
  <c r="H823" i="7" s="1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G798" i="7"/>
  <c r="H798" i="7" s="1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G743" i="7"/>
  <c r="H743" i="7" s="1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G629" i="7"/>
  <c r="H629" i="7" s="1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G589" i="7"/>
  <c r="H589" i="7" s="1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G550" i="7"/>
  <c r="H550" i="7" s="1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G482" i="7"/>
  <c r="H482" i="7" s="1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G378" i="7"/>
  <c r="H378" i="7" s="1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G350" i="7"/>
  <c r="H350" i="7" s="1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G242" i="7"/>
  <c r="H242" i="7" s="1"/>
  <c r="H241" i="7"/>
  <c r="H240" i="7"/>
  <c r="H239" i="7"/>
  <c r="H238" i="7"/>
  <c r="H237" i="7"/>
  <c r="H236" i="7"/>
  <c r="H235" i="7"/>
  <c r="H234" i="7"/>
  <c r="H233" i="7"/>
  <c r="H232" i="7"/>
  <c r="H231" i="7"/>
  <c r="G230" i="7"/>
  <c r="H230" i="7" s="1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G190" i="7"/>
  <c r="H190" i="7" s="1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G162" i="7"/>
  <c r="H162" i="7" s="1"/>
  <c r="H161" i="7"/>
  <c r="H160" i="7"/>
  <c r="H159" i="7"/>
  <c r="H158" i="7"/>
  <c r="H157" i="7"/>
  <c r="H156" i="7"/>
  <c r="H155" i="7"/>
  <c r="H154" i="7"/>
  <c r="G153" i="7"/>
  <c r="H153" i="7" s="1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G125" i="7"/>
  <c r="H125" i="7" s="1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G90" i="7"/>
  <c r="H90" i="7" s="1"/>
  <c r="H89" i="7"/>
  <c r="H88" i="7"/>
  <c r="H87" i="7"/>
  <c r="H86" i="7"/>
  <c r="G85" i="7"/>
  <c r="G2976" i="7" s="1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E2983" i="7" l="1"/>
  <c r="H85" i="7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<sst xmlns="http://schemas.openxmlformats.org/spreadsheetml/2006/main" count="101041" uniqueCount="6354">
  <si>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</si>
  <si>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</si>
  <si>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</si>
  <si>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</si>
  <si>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</si>
  <si>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</si>
  <si>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</si>
  <si>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</si>
  <si>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</si>
  <si>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</si>
  <si>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</si>
  <si>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</si>
  <si>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</si>
  <si>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</si>
  <si>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</si>
  <si>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</si>
  <si>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</si>
  <si>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</si>
  <si>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</si>
  <si>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</si>
  <si>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</si>
  <si>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</si>
  <si>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</si>
  <si>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</si>
  <si>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</si>
  <si>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</si>
  <si>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</si>
  <si>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</si>
  <si>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</si>
  <si>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</si>
  <si>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</si>
  <si>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</si>
  <si>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</si>
  <si>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</si>
  <si>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</si>
  <si>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</si>
  <si>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</si>
  <si>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</si>
  <si>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</si>
  <si>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</si>
  <si>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</si>
  <si>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</si>
  <si>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</si>
  <si>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</si>
  <si>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</si>
  <si>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</si>
  <si>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</si>
  <si>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</si>
  <si>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</si>
  <si>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</si>
  <si>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</si>
  <si>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</si>
  <si>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</si>
  <si>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</si>
  <si>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</si>
  <si>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</si>
  <si>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</si>
  <si>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</si>
  <si>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</si>
  <si>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</si>
  <si>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</si>
  <si>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</si>
  <si>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</si>
  <si>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</si>
  <si>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</si>
  <si>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</si>
  <si>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</si>
  <si>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</si>
  <si>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</si>
  <si>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</si>
  <si>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</si>
  <si>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</si>
  <si>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</si>
  <si>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</si>
  <si>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</si>
  <si>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</si>
  <si>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</si>
  <si>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</si>
  <si>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</si>
  <si>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</si>
  <si>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</si>
  <si>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</si>
  <si>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</si>
  <si>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</si>
  <si>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</si>
  <si>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</si>
  <si>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</si>
  <si>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</si>
  <si>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</si>
  <si>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</si>
  <si>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</si>
  <si>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</si>
  <si>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</si>
  <si>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</si>
  <si>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</si>
  <si>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</si>
  <si>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</si>
  <si>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</si>
  <si>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</si>
  <si>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</si>
  <si>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</si>
  <si>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</si>
  <si>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</si>
  <si>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</si>
  <si>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</si>
  <si>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</si>
  <si>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</si>
  <si>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</si>
  <si>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</si>
  <si>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</si>
  <si>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</si>
  <si>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</si>
  <si>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</si>
  <si>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</si>
  <si>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</si>
  <si>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</si>
  <si>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</si>
  <si>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</si>
  <si>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</si>
  <si>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</si>
  <si>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</si>
  <si>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</si>
  <si>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</si>
  <si>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</si>
  <si>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</si>
  <si>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</si>
  <si>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</si>
  <si>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</si>
  <si>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</si>
  <si>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</si>
  <si>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</si>
  <si>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</si>
  <si>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</si>
  <si>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</si>
  <si>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</si>
  <si>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</si>
  <si>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</si>
  <si>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</si>
  <si>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</si>
  <si>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</si>
  <si>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</si>
  <si>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</si>
  <si>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</si>
  <si>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</si>
  <si>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</si>
  <si>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</si>
  <si>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</si>
  <si>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</si>
  <si>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</si>
  <si>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</si>
  <si>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</si>
  <si>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</si>
  <si>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</si>
  <si>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</si>
  <si>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</si>
  <si>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</si>
  <si>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</si>
  <si>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</si>
  <si>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</si>
  <si>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</si>
  <si>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</si>
  <si>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</si>
  <si>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</si>
  <si>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</si>
  <si>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</si>
  <si>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</si>
  <si>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</si>
  <si>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</si>
  <si>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</si>
  <si>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</si>
  <si>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</si>
  <si>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</si>
  <si>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</si>
  <si>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</si>
  <si>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</si>
  <si>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</si>
  <si>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</si>
  <si>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</si>
  <si>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</si>
  <si>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</si>
  <si>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</si>
  <si>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</si>
  <si>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</si>
  <si>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</si>
  <si>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</si>
  <si>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</si>
  <si>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</si>
  <si>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</si>
  <si>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</si>
  <si>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</si>
  <si>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</si>
  <si>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</si>
  <si>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</si>
  <si>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</si>
  <si>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</si>
  <si>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</si>
  <si>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</si>
  <si>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</si>
  <si>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</si>
  <si>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</si>
  <si>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</si>
  <si>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</si>
  <si>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</si>
  <si>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</si>
  <si>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</si>
  <si>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</si>
  <si>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</si>
  <si>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</si>
  <si>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</si>
  <si>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</si>
  <si>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</si>
  <si>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</si>
  <si>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</si>
  <si>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</si>
  <si>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</si>
  <si>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</si>
  <si>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</si>
  <si>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</si>
  <si>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</si>
  <si>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</si>
  <si>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</si>
  <si>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</si>
  <si>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</si>
  <si>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</si>
  <si>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</si>
  <si>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</si>
  <si>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</si>
  <si>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</si>
  <si>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</si>
  <si>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</si>
  <si>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</si>
  <si>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</si>
  <si>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</si>
  <si>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</si>
  <si>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</si>
  <si>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</si>
  <si>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</si>
  <si>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</si>
  <si>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</si>
  <si>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</si>
  <si>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</si>
  <si>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</si>
  <si>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</si>
  <si>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</si>
  <si>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</si>
  <si>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</si>
  <si>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</si>
  <si>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</si>
  <si>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</si>
  <si>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</si>
  <si>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</si>
  <si>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</si>
  <si>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</si>
  <si>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</si>
  <si>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</si>
  <si>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</si>
  <si>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</si>
  <si>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</si>
  <si>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</si>
  <si>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</si>
  <si>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</si>
  <si>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</si>
  <si>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</si>
  <si>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</si>
  <si>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</si>
  <si>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</si>
  <si>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</si>
  <si>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</si>
  <si>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</si>
  <si>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</si>
  <si>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</si>
  <si>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</si>
  <si>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</si>
  <si>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</si>
  <si>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</si>
  <si>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</si>
  <si>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</si>
  <si>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</si>
  <si>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</si>
  <si>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</si>
  <si>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</si>
  <si>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</si>
  <si>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</si>
  <si>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</si>
  <si>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</si>
  <si>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</si>
  <si>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</si>
  <si>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</si>
  <si>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</si>
  <si>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</si>
  <si>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</si>
  <si>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</si>
  <si>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</si>
  <si>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</si>
  <si>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</si>
  <si>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</si>
  <si>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</si>
  <si>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</si>
  <si>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</si>
  <si>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</si>
  <si>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</si>
  <si>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</si>
  <si>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</si>
  <si>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</si>
  <si>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</si>
  <si>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</si>
  <si>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</si>
  <si>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</si>
  <si>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</si>
  <si>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</si>
  <si>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</si>
  <si>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</si>
  <si>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</si>
  <si>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</si>
  <si>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</si>
  <si>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</si>
  <si>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</si>
  <si>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</si>
  <si>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</si>
  <si>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</si>
  <si>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</si>
  <si>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</si>
  <si>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</si>
  <si>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</si>
  <si>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</si>
  <si>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</si>
  <si>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</si>
  <si>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</si>
  <si>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</si>
  <si>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</si>
  <si>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</si>
  <si>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</si>
  <si>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</si>
  <si>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</si>
  <si>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</si>
  <si>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</si>
  <si>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</si>
  <si>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</si>
  <si>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</si>
  <si>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</si>
  <si>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</si>
  <si>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</si>
  <si>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</si>
  <si>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</si>
  <si>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</si>
  <si>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</si>
  <si>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</si>
  <si>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</si>
  <si>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</si>
  <si>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</si>
  <si>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</si>
  <si>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</si>
  <si>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</si>
  <si>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</si>
  <si>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</si>
  <si>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</si>
  <si>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</si>
  <si>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</si>
  <si>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</si>
  <si>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</si>
  <si>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</si>
  <si>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</si>
  <si>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</si>
  <si>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</si>
  <si>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</si>
  <si>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</si>
  <si>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</si>
  <si>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</si>
  <si>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</si>
  <si>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</si>
  <si>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</si>
  <si>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</si>
  <si>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</si>
  <si>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</si>
  <si>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</si>
  <si>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</si>
  <si>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</si>
  <si>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</si>
  <si>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</si>
  <si>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</si>
  <si>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</si>
  <si>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</si>
  <si>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</si>
  <si>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</si>
  <si>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</si>
  <si>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</si>
  <si>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</si>
  <si>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</si>
  <si>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</si>
  <si>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</si>
  <si>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</si>
  <si>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</si>
  <si>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</si>
  <si>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</si>
  <si>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</si>
  <si>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</si>
  <si>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</si>
  <si>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</si>
  <si>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</si>
  <si>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</si>
  <si>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</si>
  <si>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</si>
  <si>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</si>
  <si>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</si>
  <si>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</si>
  <si>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</si>
  <si>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</si>
  <si>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</si>
  <si>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</si>
  <si>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</si>
  <si>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</si>
  <si>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</si>
  <si>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</si>
  <si>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</si>
  <si>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</si>
  <si>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</si>
  <si>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</si>
  <si>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</si>
  <si>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</si>
  <si>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</si>
  <si>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</si>
  <si>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</si>
  <si>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</si>
  <si>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</si>
  <si>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</si>
  <si>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</si>
  <si>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</si>
  <si>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</si>
  <si>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</si>
  <si>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</si>
  <si>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</si>
  <si>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</si>
  <si>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</si>
  <si>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</si>
  <si>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</si>
  <si>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</si>
  <si>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</si>
  <si>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</si>
  <si>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</si>
  <si>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</si>
  <si>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</si>
  <si>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</si>
  <si>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</si>
  <si>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</si>
  <si>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</si>
  <si>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</si>
  <si>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</si>
  <si>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</si>
  <si>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</si>
  <si>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</si>
  <si>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</si>
  <si>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</si>
  <si>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</si>
  <si>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</si>
  <si>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</si>
  <si>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</si>
  <si>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</si>
  <si>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</si>
  <si>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</si>
  <si>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</si>
  <si>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</si>
  <si>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</si>
  <si>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</si>
  <si>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</si>
  <si>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</si>
  <si>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</si>
  <si>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</si>
  <si>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</si>
  <si>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</si>
  <si>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</si>
  <si>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</si>
  <si>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</si>
  <si>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</si>
  <si>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</si>
  <si>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</si>
  <si>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</si>
  <si>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</si>
  <si>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</si>
  <si>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</si>
  <si>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</si>
  <si>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</si>
  <si>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</si>
  <si>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</si>
  <si>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</si>
  <si>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</si>
  <si>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</si>
  <si>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</si>
  <si>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</si>
  <si>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</si>
  <si>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</si>
  <si>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</si>
  <si>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</si>
  <si>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</si>
  <si>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</si>
  <si>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</si>
  <si>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</si>
  <si>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</si>
  <si>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</si>
  <si>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</si>
  <si>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</si>
  <si>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</si>
  <si>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</si>
  <si>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</si>
  <si>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</si>
  <si>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</si>
  <si>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</si>
  <si>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</si>
  <si>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</si>
  <si>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</si>
  <si>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</si>
  <si>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</si>
  <si>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</si>
  <si>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</si>
  <si>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</si>
  <si>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</si>
  <si>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</si>
  <si>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</si>
  <si>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</si>
  <si>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</si>
  <si>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</si>
  <si>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</si>
  <si>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</si>
  <si>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</si>
  <si>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</si>
  <si>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</si>
  <si>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</si>
  <si>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</si>
  <si>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</si>
  <si>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</si>
  <si>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</si>
  <si>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</si>
  <si>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</si>
  <si>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</si>
  <si>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</si>
  <si>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</si>
  <si>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</si>
  <si>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</si>
  <si>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</si>
  <si>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</si>
  <si>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</si>
  <si>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</si>
  <si>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</si>
  <si>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</si>
  <si>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</si>
  <si>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</si>
  <si>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</si>
  <si>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</si>
  <si>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</si>
  <si>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</si>
  <si>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</si>
  <si>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</si>
  <si>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</si>
  <si>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</si>
  <si>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</si>
  <si>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</si>
  <si>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</si>
  <si>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</si>
  <si>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</si>
  <si>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</si>
  <si>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</si>
  <si>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</si>
  <si>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</si>
  <si>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</si>
  <si>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</si>
  <si>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</si>
  <si>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</si>
  <si>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</si>
  <si>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</si>
  <si>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</si>
  <si>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</si>
  <si>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</si>
  <si>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</si>
  <si>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</si>
  <si>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</si>
  <si>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</si>
  <si>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</si>
  <si>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</si>
  <si>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</si>
  <si>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</si>
  <si>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</si>
  <si>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</si>
  <si>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</si>
  <si>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</si>
  <si>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</si>
  <si>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</si>
  <si>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</si>
  <si>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</si>
  <si>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</si>
  <si>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</si>
  <si>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</si>
  <si>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</si>
  <si>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</si>
  <si>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</si>
  <si>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</si>
  <si>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</si>
  <si>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</si>
  <si>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</si>
  <si>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</si>
  <si>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</si>
  <si>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</si>
  <si>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</si>
  <si>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</si>
  <si>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</si>
  <si>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</si>
  <si>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</si>
  <si>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</si>
  <si>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</si>
  <si>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</si>
  <si>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</si>
  <si>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</si>
  <si>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</si>
  <si>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</si>
  <si>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</si>
  <si>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</si>
  <si>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</si>
  <si>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</si>
  <si>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</si>
  <si>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</si>
  <si>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</si>
  <si>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</si>
  <si>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</si>
  <si>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</si>
  <si>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</si>
  <si>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</si>
  <si>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</si>
  <si>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</si>
  <si>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</si>
  <si>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</si>
  <si>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</si>
  <si>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</si>
  <si>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</si>
  <si>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</si>
  <si>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</si>
  <si>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</si>
  <si>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</si>
  <si>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</si>
  <si>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</si>
  <si>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</si>
  <si>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</si>
  <si>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</si>
  <si>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</si>
  <si>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</si>
  <si>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</si>
  <si>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</si>
  <si>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</si>
  <si>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</si>
  <si>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</si>
  <si>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</si>
  <si>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</si>
  <si>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</si>
  <si>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</si>
  <si>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</si>
  <si>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</si>
  <si>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</si>
  <si>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</si>
  <si>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</si>
  <si>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</si>
  <si>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</si>
  <si>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</si>
  <si>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</si>
  <si>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</si>
  <si>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</si>
  <si>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</si>
  <si>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</si>
  <si>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</si>
  <si>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</si>
  <si>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</si>
  <si>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</si>
  <si>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</si>
  <si>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</si>
  <si>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</si>
  <si>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</si>
  <si>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</si>
  <si>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</si>
  <si>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</si>
  <si>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</si>
  <si>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</si>
  <si>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</si>
  <si>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</si>
  <si>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</si>
  <si>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</si>
  <si>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</si>
  <si>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</si>
  <si>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</si>
  <si>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</si>
  <si>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</si>
  <si>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</si>
  <si>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</si>
  <si>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</si>
  <si>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</si>
  <si>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</si>
  <si>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</si>
  <si>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</si>
  <si>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</si>
  <si>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</si>
  <si>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</si>
  <si>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</si>
  <si>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</si>
  <si>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</si>
  <si>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</si>
  <si>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</si>
  <si>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</si>
  <si>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</si>
  <si>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</si>
  <si>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</si>
  <si>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</si>
  <si>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</si>
  <si>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</si>
  <si>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</si>
  <si>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</si>
  <si>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</si>
  <si>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</si>
  <si>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</si>
  <si>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</si>
  <si>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</si>
  <si>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</si>
  <si>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</si>
  <si>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</si>
  <si>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</si>
  <si>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</si>
  <si>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</si>
  <si>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</si>
  <si>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</si>
  <si>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</si>
  <si>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</si>
  <si>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</si>
  <si>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</si>
  <si>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</si>
  <si>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</si>
  <si>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</si>
  <si>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</si>
  <si>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</si>
  <si>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</si>
  <si>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</si>
  <si>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</si>
  <si>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</si>
  <si>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</si>
  <si>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</si>
  <si>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</si>
  <si>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</si>
  <si>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</si>
  <si>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</si>
  <si>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</si>
  <si>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</si>
  <si>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</si>
  <si>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</si>
  <si>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</si>
  <si>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</si>
  <si>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</si>
  <si>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</si>
  <si>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</si>
  <si>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</si>
  <si>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</si>
  <si>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</si>
  <si>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</si>
  <si>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</si>
  <si>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</si>
  <si>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</si>
  <si>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</si>
  <si>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</si>
  <si>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</si>
  <si>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</si>
  <si>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</si>
  <si>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</si>
  <si>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</si>
  <si>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</si>
  <si>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</si>
  <si>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</si>
  <si>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</si>
  <si>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</si>
  <si>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</si>
  <si>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</si>
  <si>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</si>
  <si>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</si>
  <si>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</si>
  <si>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</si>
  <si>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</si>
  <si>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</si>
  <si>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</si>
  <si>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</si>
  <si>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</si>
  <si>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</si>
  <si>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</si>
  <si>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</si>
  <si>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</si>
  <si>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</si>
  <si>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</si>
  <si>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</si>
  <si>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</si>
  <si>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</si>
  <si>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</si>
  <si>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</si>
  <si>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</si>
  <si>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</si>
  <si>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</si>
  <si>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</si>
  <si>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</si>
  <si>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</si>
  <si>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</si>
  <si>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</si>
  <si>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</si>
  <si>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</si>
  <si>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</si>
  <si>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</si>
  <si>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</si>
  <si>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</si>
  <si>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</si>
  <si>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</si>
  <si>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</si>
  <si>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</si>
  <si>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</si>
  <si>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</si>
  <si>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</si>
  <si>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</si>
  <si>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</si>
  <si>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</si>
  <si>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</si>
  <si>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</si>
  <si>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</si>
  <si>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</si>
  <si>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</si>
  <si>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</si>
  <si>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</si>
  <si>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</si>
  <si>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</si>
  <si>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</si>
  <si>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</si>
  <si>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</si>
  <si>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</si>
  <si>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</si>
  <si>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</si>
  <si>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</si>
  <si>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</si>
  <si>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</si>
  <si>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</si>
  <si>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</si>
  <si>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</si>
  <si>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</si>
  <si>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</si>
  <si>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</si>
  <si>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</si>
  <si>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</si>
  <si>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</si>
  <si>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</si>
  <si>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</si>
  <si>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</si>
  <si>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</si>
  <si>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</si>
  <si>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</si>
  <si>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</si>
  <si>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</si>
  <si>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</si>
  <si>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</si>
  <si>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</si>
  <si>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</si>
  <si>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</si>
  <si>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</si>
  <si>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</si>
  <si>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</si>
  <si>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</si>
  <si>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</si>
  <si>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</si>
  <si>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</si>
  <si>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</si>
  <si>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</si>
  <si>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</si>
  <si>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</si>
  <si>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</si>
  <si>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</si>
  <si>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</si>
  <si>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</si>
  <si>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</si>
  <si>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</si>
  <si>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</si>
  <si>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</si>
  <si>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</si>
  <si>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</si>
  <si>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</si>
  <si>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</si>
  <si>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</si>
  <si>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</si>
  <si>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</si>
  <si>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</si>
  <si>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</si>
  <si>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</si>
  <si>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</si>
  <si>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</si>
  <si>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</si>
  <si>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</si>
  <si>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</si>
  <si>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</si>
  <si>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</si>
  <si>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</si>
  <si>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</si>
  <si>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</si>
  <si>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</si>
  <si>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</si>
  <si>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</si>
  <si>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</si>
  <si>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</si>
  <si>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</si>
  <si>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</si>
  <si>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</si>
  <si>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</si>
  <si>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</si>
  <si>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</si>
  <si>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</si>
  <si>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</si>
  <si>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</si>
  <si>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</si>
  <si>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</si>
  <si>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</si>
  <si>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</si>
  <si>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</si>
  <si>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</si>
  <si>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</si>
  <si>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</si>
  <si>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</si>
  <si>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</si>
  <si>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</si>
  <si>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</si>
  <si>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</si>
  <si>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</si>
  <si>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</si>
  <si>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</si>
  <si>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</si>
  <si>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</si>
  <si>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</si>
  <si>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</si>
  <si>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</si>
  <si>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</si>
  <si>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</si>
  <si>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</si>
  <si>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</si>
  <si>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</si>
  <si>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</si>
  <si>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</si>
  <si>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</si>
  <si>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</si>
  <si>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</si>
  <si>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</si>
  <si>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</si>
  <si>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</si>
  <si>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</si>
  <si>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</si>
  <si>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</si>
  <si>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</si>
  <si>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</si>
  <si>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</si>
  <si>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</si>
  <si>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</si>
  <si>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</si>
  <si>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</si>
  <si>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</si>
  <si>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</si>
  <si>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</si>
  <si>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</si>
  <si>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</si>
  <si>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</si>
  <si>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</si>
  <si>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</si>
  <si>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</si>
  <si>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</si>
  <si>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</si>
  <si>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</si>
  <si>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</si>
  <si>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</si>
  <si>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</si>
  <si>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</si>
  <si>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</si>
  <si>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</si>
  <si>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</si>
  <si>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</si>
  <si>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</si>
  <si>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</si>
  <si>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</si>
  <si>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</si>
  <si>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</si>
  <si>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</si>
  <si>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</si>
  <si>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</si>
  <si>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</si>
  <si>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</si>
  <si>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</si>
  <si>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</si>
  <si>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</si>
  <si>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</si>
  <si>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</si>
  <si>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</si>
  <si>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</si>
  <si>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</si>
  <si>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</si>
  <si>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</si>
  <si>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</si>
  <si>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</si>
  <si>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</si>
  <si>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</si>
  <si>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</si>
  <si>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</si>
  <si>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</si>
  <si>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</si>
  <si>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</si>
  <si>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</si>
  <si>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</si>
  <si>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</si>
  <si>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</si>
  <si>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</si>
  <si>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</si>
  <si>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</si>
  <si>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</si>
  <si>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</si>
  <si>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</si>
  <si>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</si>
  <si>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</si>
  <si>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</si>
  <si>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</si>
  <si>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</si>
  <si>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</si>
  <si>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</si>
  <si>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</si>
  <si>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</si>
  <si>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</si>
  <si>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</si>
  <si>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</si>
  <si>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</si>
  <si>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</si>
  <si>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</si>
  <si>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</si>
  <si>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</si>
  <si>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</si>
  <si>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</si>
  <si>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</si>
  <si>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</si>
  <si>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</si>
  <si>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</si>
  <si>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</si>
  <si>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</si>
  <si>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</si>
  <si>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</si>
  <si>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</si>
  <si>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</si>
  <si>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</si>
  <si>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</si>
  <si>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</si>
  <si>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</si>
  <si>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</si>
  <si>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</si>
  <si>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</si>
  <si>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</si>
  <si>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</si>
  <si>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</si>
  <si>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</si>
  <si>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</si>
  <si>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</si>
  <si>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</si>
  <si>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</si>
  <si>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</si>
  <si>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</si>
  <si>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</si>
  <si>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</si>
  <si>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</si>
  <si>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</si>
  <si>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</si>
  <si>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</si>
  <si>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</si>
  <si>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</si>
  <si>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</si>
  <si>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</si>
  <si>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</si>
  <si>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</si>
  <si>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</si>
  <si>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</si>
  <si>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</si>
  <si>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</si>
  <si>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</si>
  <si>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</si>
  <si>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</si>
  <si>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</si>
  <si>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</si>
  <si>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</si>
  <si>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</si>
  <si>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</si>
  <si>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</si>
  <si>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</si>
  <si>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</si>
  <si>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</si>
  <si>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</si>
  <si>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</si>
  <si>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</si>
  <si>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</si>
  <si>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</si>
  <si>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</si>
  <si>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</si>
  <si>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</si>
  <si>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</si>
  <si>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</si>
  <si>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</si>
  <si>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</si>
  <si>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</si>
  <si>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</si>
  <si>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</si>
  <si>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</si>
  <si>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</si>
  <si>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</si>
  <si>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</si>
  <si>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</si>
  <si>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</si>
  <si>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</si>
  <si>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</si>
  <si>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</si>
  <si>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</si>
  <si>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</si>
  <si>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</si>
  <si>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</si>
  <si>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</si>
  <si>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</si>
  <si>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</si>
  <si>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</si>
  <si>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</si>
  <si>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</si>
  <si>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</si>
  <si>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</si>
  <si>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</si>
  <si>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</si>
  <si>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</si>
  <si>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</si>
  <si>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</si>
  <si>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</si>
  <si>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</si>
  <si>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</si>
  <si>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</si>
  <si>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</si>
  <si>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</si>
  <si>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</si>
  <si>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</si>
  <si>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</si>
  <si>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</si>
  <si>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</si>
  <si>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</si>
  <si>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</si>
  <si>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</si>
  <si>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</si>
  <si>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</si>
  <si>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</si>
  <si>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</si>
  <si>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</si>
  <si>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</si>
  <si>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</si>
  <si>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</si>
  <si>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</si>
  <si>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</si>
  <si>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</si>
  <si>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</si>
  <si>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</si>
  <si>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</si>
  <si>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</si>
  <si>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</si>
  <si>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</si>
  <si>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</si>
  <si>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</si>
  <si>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</si>
  <si>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</si>
  <si>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</si>
  <si>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</si>
  <si>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</si>
  <si>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</si>
  <si>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</si>
  <si>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</si>
  <si>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</si>
  <si>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</si>
  <si>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</si>
  <si>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</si>
  <si>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</si>
  <si>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</si>
  <si>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</si>
  <si>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</si>
  <si>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</si>
  <si>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</si>
  <si>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</si>
  <si>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</si>
  <si>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</si>
  <si>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</si>
  <si>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</si>
  <si>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</si>
  <si>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</si>
  <si>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</si>
  <si>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</si>
  <si>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</si>
  <si>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</si>
  <si>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</si>
  <si>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</si>
  <si>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</si>
  <si>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</si>
  <si>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</si>
  <si>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</si>
  <si>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</si>
  <si>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</si>
  <si>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</si>
  <si>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</si>
  <si>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</si>
  <si>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</si>
  <si>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</si>
  <si>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</si>
  <si>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</si>
  <si>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</si>
  <si>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</si>
  <si>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</si>
  <si>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</si>
  <si>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</si>
  <si>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</si>
  <si>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</si>
  <si>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</si>
  <si>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</si>
  <si>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</si>
  <si>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</si>
  <si>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</si>
  <si>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</si>
  <si>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</si>
  <si>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</si>
  <si>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</si>
  <si>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</si>
  <si>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</si>
  <si>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</si>
  <si>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</si>
  <si>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</si>
  <si>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</si>
  <si>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</si>
  <si>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</si>
  <si>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</si>
  <si>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</si>
  <si>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</si>
  <si>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</si>
  <si>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</si>
  <si>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</si>
  <si>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</si>
  <si>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</si>
  <si>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</si>
  <si>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</si>
  <si>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</si>
  <si>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</si>
  <si>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</si>
  <si>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</si>
  <si>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</si>
  <si>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</si>
  <si>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</si>
  <si>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</si>
  <si>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</si>
  <si>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</si>
  <si>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</si>
  <si>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</si>
  <si>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</si>
  <si>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</si>
  <si>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</si>
  <si>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</si>
  <si>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</si>
  <si>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</si>
  <si>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</si>
  <si>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</si>
  <si>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</si>
  <si>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</si>
  <si>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</si>
  <si>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</si>
  <si>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</si>
  <si>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</si>
  <si>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</si>
  <si>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</si>
  <si>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</si>
  <si>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</si>
  <si>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</si>
  <si>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</si>
  <si>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</si>
  <si>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</si>
  <si>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</si>
  <si>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</si>
  <si>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</si>
  <si>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</si>
  <si>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</si>
  <si>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</si>
  <si>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</si>
  <si>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</si>
  <si>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</si>
  <si>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</si>
  <si>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</si>
  <si>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</si>
  <si>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</si>
  <si>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</si>
  <si>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</si>
  <si>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</si>
  <si>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</si>
  <si>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</si>
  <si>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</si>
  <si>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</si>
  <si>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</si>
  <si>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</si>
  <si>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</si>
  <si>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</si>
  <si>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</si>
  <si>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</si>
  <si>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</si>
  <si>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</si>
  <si>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</si>
  <si>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</si>
  <si>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</si>
  <si>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</si>
  <si>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</si>
  <si>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</si>
  <si>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</si>
  <si>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</si>
  <si>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</si>
  <si>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</si>
  <si>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</si>
  <si>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</si>
  <si>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</si>
  <si>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</si>
  <si>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</si>
  <si>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</si>
  <si>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</si>
  <si>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</si>
  <si>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</si>
  <si>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</si>
  <si>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</si>
  <si>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</si>
  <si>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</si>
  <si>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</si>
  <si>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</si>
  <si>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</si>
  <si>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</si>
  <si>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</si>
  <si>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</si>
  <si>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</si>
  <si>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</si>
  <si>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</si>
  <si>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</si>
  <si>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</si>
  <si>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</si>
  <si>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</si>
  <si>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</si>
  <si>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</si>
  <si>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</si>
  <si>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</si>
  <si>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</si>
  <si>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</si>
  <si>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</si>
  <si>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</si>
  <si>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</si>
  <si>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</si>
  <si>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</si>
  <si>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</si>
  <si>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</si>
  <si>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</si>
  <si>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</si>
  <si>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</si>
  <si>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</si>
  <si>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</si>
  <si>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</si>
  <si>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</si>
  <si>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</si>
  <si>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</si>
  <si>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</si>
  <si>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</si>
  <si>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</si>
  <si>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</si>
  <si>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</si>
  <si>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</si>
  <si>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</si>
  <si>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</si>
  <si>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</si>
  <si>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</si>
  <si>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</si>
  <si>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</si>
  <si>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</si>
  <si>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</si>
  <si>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</si>
  <si>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</si>
  <si>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</si>
  <si>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</si>
  <si>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</si>
  <si>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</si>
  <si>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</si>
  <si>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</si>
  <si>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</si>
  <si>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</si>
  <si>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</si>
  <si>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</si>
  <si>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</si>
  <si>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</si>
  <si>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</si>
  <si>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</si>
  <si>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</si>
  <si>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</si>
  <si>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</si>
  <si>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</si>
  <si>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</si>
  <si>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</si>
  <si>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</si>
  <si>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</si>
  <si>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</si>
  <si>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</si>
  <si>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</si>
  <si>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</si>
  <si>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</si>
  <si>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</si>
  <si>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</si>
  <si>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</si>
  <si>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</si>
  <si>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</si>
  <si>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</si>
  <si>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</si>
  <si>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</si>
  <si>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</si>
  <si>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</si>
  <si>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</si>
  <si>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</si>
  <si>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</si>
  <si>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</si>
  <si>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</si>
  <si>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</si>
  <si>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</si>
  <si>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</si>
  <si>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</si>
  <si>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</si>
  <si>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</si>
  <si>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</si>
  <si>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</si>
  <si>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</si>
  <si>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</si>
  <si>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</si>
  <si>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</si>
  <si>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</si>
  <si>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</si>
  <si>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</si>
  <si>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</si>
  <si>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</si>
  <si>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</si>
  <si>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</si>
  <si>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</si>
  <si>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</si>
  <si>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</si>
  <si>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</si>
  <si>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</si>
  <si>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</si>
  <si>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</si>
  <si>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</si>
  <si>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</si>
  <si>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</si>
  <si>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</si>
  <si>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</si>
  <si>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</si>
  <si>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</si>
  <si>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</si>
  <si>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</si>
  <si>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</si>
  <si>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</si>
  <si>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</si>
  <si>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</si>
  <si>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</si>
  <si>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</si>
  <si>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</si>
  <si>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</si>
  <si>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</si>
  <si>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</si>
  <si>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</si>
  <si>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</si>
  <si>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</si>
  <si>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</si>
  <si>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</si>
  <si>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</si>
  <si>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</si>
  <si>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</si>
  <si>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</si>
  <si>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</si>
  <si>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</si>
  <si>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</si>
  <si>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</si>
  <si>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</si>
  <si>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</si>
  <si>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</si>
  <si>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</si>
  <si>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</si>
  <si>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29-Jun FACTURA 6243-A</t>
  </si>
  <si>
    <t>REMISIONES DE      J U N I O           2 0 1 5</t>
  </si>
  <si>
    <t>13-Jun FACTURA  6360-A</t>
  </si>
  <si>
    <t>13-Jun FACTURA   6361-A</t>
  </si>
  <si>
    <t>20-Jun FACTURA  6359-A</t>
  </si>
  <si>
    <t>01-Jun --02-Jun  --10-Jun--13-Jun</t>
  </si>
  <si>
    <t>06-Jun --10-JuN</t>
  </si>
  <si>
    <t>PRODUCTOS PARA AVES Y ANIMALES SA DE C</t>
  </si>
  <si>
    <t>03-Junio FACTURA 6374-A</t>
  </si>
  <si>
    <t>JONATHAN</t>
  </si>
  <si>
    <t>03-Jun FACTURA 6352-A</t>
  </si>
  <si>
    <t>RODOLFO SILVA</t>
  </si>
  <si>
    <t>JESUS ALVAREZ</t>
  </si>
  <si>
    <t xml:space="preserve">04-Jun --05-Jun </t>
  </si>
  <si>
    <t>ARMANDO CORDOBA</t>
  </si>
  <si>
    <t xml:space="preserve">02-Jun ---10-Jun </t>
  </si>
  <si>
    <t xml:space="preserve">18-Jun -23-Jun </t>
  </si>
  <si>
    <t xml:space="preserve">MICHOACAN ( ELIAS ) </t>
  </si>
  <si>
    <t>03-Jun --10-Jun</t>
  </si>
  <si>
    <t xml:space="preserve">16-Jun --24-Jun --26-Jun </t>
  </si>
  <si>
    <t>20-Jun FACTURA 6386-A</t>
  </si>
  <si>
    <t xml:space="preserve">ALEJANDRO </t>
  </si>
  <si>
    <t>05-Jun---06-Jun</t>
  </si>
  <si>
    <t>20-Jun FACTURA  6393-A</t>
  </si>
  <si>
    <t>13-Jun FACTURA  6392-A</t>
  </si>
  <si>
    <t>INDUSTRIAL DE ABASTOS</t>
  </si>
  <si>
    <t xml:space="preserve">04-Jun--06-Jun </t>
  </si>
  <si>
    <t>10-Jun FACTURA 6414-A</t>
  </si>
  <si>
    <t xml:space="preserve">ROGELIO ESCOBAR </t>
  </si>
  <si>
    <t>20-Jun FACTURA  6406-A</t>
  </si>
  <si>
    <t xml:space="preserve">LOS TAQUIUX X </t>
  </si>
  <si>
    <t>13-Jun FACTURA 6405-A</t>
  </si>
  <si>
    <t>05-Jun--07-Jun</t>
  </si>
  <si>
    <t>HUMBERTO CARRERA</t>
  </si>
  <si>
    <t xml:space="preserve">MARIA LUISA </t>
  </si>
  <si>
    <t>08-Jun --09-Jun ---10-Jun</t>
  </si>
  <si>
    <t>RUBEN GALICIA</t>
  </si>
  <si>
    <t xml:space="preserve">7-Jun --16-Jun </t>
  </si>
  <si>
    <t xml:space="preserve">07-Jun ---08-jun </t>
  </si>
  <si>
    <t xml:space="preserve">JAVIER  </t>
  </si>
  <si>
    <t>20-Junio FACTURA 6428-A</t>
  </si>
  <si>
    <t xml:space="preserve">JORGE ARRIAGA   </t>
  </si>
  <si>
    <t>20-Junio FACTURA  6429-A</t>
  </si>
  <si>
    <t>27-Jun FACTURA 6430-A</t>
  </si>
  <si>
    <t>27-Jun FACTURA  6431-A</t>
  </si>
  <si>
    <t xml:space="preserve">10-Jun --23-Jun </t>
  </si>
  <si>
    <t xml:space="preserve">17-Jun FACTURA </t>
  </si>
  <si>
    <t>10-Jun FACTURA   6441-A $ 173,026.70</t>
  </si>
  <si>
    <t xml:space="preserve">GONZALO </t>
  </si>
  <si>
    <t xml:space="preserve">ANTONIO </t>
  </si>
  <si>
    <t>9-Jun--10-Jum</t>
  </si>
  <si>
    <t>RFUGIO CARRILLO</t>
  </si>
  <si>
    <t>LETICIA GARCIA</t>
  </si>
  <si>
    <t xml:space="preserve">13-Jun --23-Jun --24-Jun </t>
  </si>
  <si>
    <t xml:space="preserve">ALIMENTOS SUPREMOS DE ORIENTE SA DE CV </t>
  </si>
  <si>
    <t>GONALEZ RAMIREZ</t>
  </si>
  <si>
    <t>23-Jun--24-Jun</t>
  </si>
  <si>
    <t>10-Jun --12-Jun</t>
  </si>
  <si>
    <t xml:space="preserve">12-Jun ---16-Jun </t>
  </si>
  <si>
    <t xml:space="preserve">11-Jun --14-Jun </t>
  </si>
  <si>
    <t>11-Jun--13-Jun</t>
  </si>
  <si>
    <t>11-Jun--12-Jun</t>
  </si>
  <si>
    <t>VALENTIN CASTILLO</t>
  </si>
  <si>
    <t>JOAQUIN ARISTA</t>
  </si>
  <si>
    <t>13-Jun FACTURA  6495-A</t>
  </si>
  <si>
    <t xml:space="preserve">FRANCO MORALES   </t>
  </si>
  <si>
    <t>HILDAD LUNA</t>
  </si>
  <si>
    <t>27-Junio FACTURA  6479-A</t>
  </si>
  <si>
    <t>27-Jun FACTURA  6480-A</t>
  </si>
  <si>
    <t>20-Junio FACTURA  6478-A</t>
  </si>
  <si>
    <t>12-Jun --15-Jun</t>
  </si>
  <si>
    <t>RAMIRO PEREZ</t>
  </si>
  <si>
    <t>AIMET PEREZ GARCIA</t>
  </si>
  <si>
    <t xml:space="preserve">16-Jun--17-Jun </t>
  </si>
  <si>
    <t>14-Jun --20-Jun</t>
  </si>
  <si>
    <t>14-Jun --15-Jun</t>
  </si>
  <si>
    <t>CANCELADA   ROGELIO HERRERIAS</t>
  </si>
  <si>
    <t>X devolucion</t>
  </si>
  <si>
    <t xml:space="preserve">15-Jun --16-Jun </t>
  </si>
  <si>
    <t xml:space="preserve">15-Jun--19-Jun </t>
  </si>
  <si>
    <t>27-Jun FACTURA  6534-A</t>
  </si>
  <si>
    <t>27-Jun FACTURA 6533-A</t>
  </si>
  <si>
    <t>JAVIR HERRERA</t>
  </si>
  <si>
    <t>MIGUEL  VERACRUZ</t>
  </si>
  <si>
    <t>17-Jun ---20-Jun FACTURA  6592-A</t>
  </si>
  <si>
    <t>CARNES FABY</t>
  </si>
  <si>
    <t>16-Jun --30-Jun</t>
  </si>
  <si>
    <t>27-Jun FACTURA  6619-A</t>
  </si>
  <si>
    <t xml:space="preserve">18-Jun --21-Jun </t>
  </si>
  <si>
    <t>CANCELADA JOSE LUIS CANTERO</t>
  </si>
  <si>
    <t>x error y se sustituye por la 24502</t>
  </si>
  <si>
    <t>17-Jun --18 Jun</t>
  </si>
  <si>
    <t>30-Jun FACTURA 6648-A</t>
  </si>
  <si>
    <t xml:space="preserve">18-Jun ---19-Jun </t>
  </si>
  <si>
    <t xml:space="preserve">18-Jun--20-Jun--22-Jun </t>
  </si>
  <si>
    <t>23-Jun FACTURA  6691-A $ 138,303.08</t>
  </si>
  <si>
    <t xml:space="preserve">19-Jun -20-Jun </t>
  </si>
  <si>
    <t>GUADALUPE PABLO</t>
  </si>
  <si>
    <t>27-Jun FACTURA    6618-A</t>
  </si>
  <si>
    <t>27-Jun FACTURA  6624-A</t>
  </si>
  <si>
    <t>FLOE</t>
  </si>
  <si>
    <t xml:space="preserve">20-Jun--23-Jun </t>
  </si>
  <si>
    <t>ANTONJITOS SN MIGUEL</t>
  </si>
  <si>
    <t>CANCELADA     LUIS HERRERA</t>
  </si>
  <si>
    <t>SE SUSTITUYO POR 24944</t>
  </si>
  <si>
    <t xml:space="preserve">20-Jun --21-Jun </t>
  </si>
  <si>
    <t>HUMBERTO CABRERA</t>
  </si>
  <si>
    <t xml:space="preserve">21-Jun --24-Jun </t>
  </si>
  <si>
    <t>SUSTITUYE POR 24868</t>
  </si>
  <si>
    <t>21-Jun --22-Jun</t>
  </si>
  <si>
    <t>GABRIEL PEREZ</t>
  </si>
  <si>
    <t>JUAN PALAFOX</t>
  </si>
  <si>
    <t>,0001</t>
  </si>
  <si>
    <t>A</t>
  </si>
  <si>
    <t>,0002</t>
  </si>
  <si>
    <t>,0003</t>
  </si>
  <si>
    <t>,0004</t>
  </si>
  <si>
    <t>,0005</t>
  </si>
  <si>
    <t>,0006</t>
  </si>
  <si>
    <t>,0007</t>
  </si>
  <si>
    <t>23-Jun --24-Jun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</si>
  <si>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</si>
  <si>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</si>
  <si>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</si>
  <si>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</si>
  <si>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</si>
  <si>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</si>
  <si>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</si>
  <si>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</si>
  <si>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</si>
  <si>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</si>
  <si>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</si>
  <si>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</si>
  <si>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</si>
  <si>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</si>
  <si>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</si>
  <si>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</si>
  <si>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</si>
  <si>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</si>
  <si>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</si>
  <si>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</si>
  <si>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</si>
  <si>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</si>
  <si>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</si>
  <si>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</si>
  <si>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</si>
  <si>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</si>
  <si>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</si>
  <si>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</si>
  <si>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27-Jun FACTURA 6707 A</t>
  </si>
  <si>
    <t>,0036</t>
  </si>
  <si>
    <t>,0037</t>
  </si>
  <si>
    <t>,0038</t>
  </si>
  <si>
    <t>,0039</t>
  </si>
  <si>
    <t>,0040</t>
  </si>
  <si>
    <t xml:space="preserve">GIL LEDO </t>
  </si>
  <si>
    <t>,0041</t>
  </si>
  <si>
    <t>,0042</t>
  </si>
  <si>
    <t>,0043</t>
  </si>
  <si>
    <t>,0044</t>
  </si>
  <si>
    <t>,0045</t>
  </si>
  <si>
    <t>,0046</t>
  </si>
  <si>
    <t>GILLEDO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</si>
  <si>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</si>
  <si>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</si>
  <si>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</si>
  <si>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</si>
  <si>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</si>
  <si>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</si>
  <si>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</si>
  <si>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</si>
  <si>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</si>
  <si>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</si>
  <si>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</si>
  <si>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</si>
  <si>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</si>
  <si>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</si>
  <si>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</si>
  <si>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</si>
  <si>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</si>
  <si>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</si>
  <si>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</si>
  <si>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 xml:space="preserve">TERMINAL </t>
  </si>
  <si>
    <t>,0066</t>
  </si>
  <si>
    <t>,0067</t>
  </si>
  <si>
    <t>,0068</t>
  </si>
  <si>
    <t>,0069</t>
  </si>
  <si>
    <t>JAIME ROCHA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</si>
  <si>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</si>
  <si>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</si>
  <si>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</si>
  <si>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</si>
  <si>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</si>
  <si>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</si>
  <si>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</si>
  <si>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</si>
  <si>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</si>
  <si>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</si>
  <si>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</si>
  <si>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</si>
  <si>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</si>
  <si>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</si>
  <si>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</si>
  <si>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</si>
  <si>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</si>
  <si>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</si>
  <si>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</si>
  <si>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</si>
  <si>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</si>
  <si>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</si>
  <si>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</si>
  <si>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</si>
  <si>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</si>
  <si>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</si>
  <si>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</si>
  <si>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</si>
  <si>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</si>
  <si>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</si>
  <si>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</si>
  <si>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</si>
  <si>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</si>
  <si>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</si>
  <si>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</si>
  <si>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</si>
  <si>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</si>
  <si>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</si>
  <si>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</si>
  <si>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</si>
  <si>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</si>
  <si>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</si>
  <si>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</si>
  <si>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GRANJERO FELIZ DE RL DE CV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</si>
  <si>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</si>
  <si>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</si>
  <si>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</si>
  <si>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</si>
  <si>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</si>
  <si>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</si>
  <si>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</si>
  <si>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</si>
  <si>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</si>
  <si>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</si>
  <si>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</si>
  <si>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</si>
  <si>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</si>
  <si>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</si>
  <si>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</si>
  <si>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BRAULIO APANGO</t>
  </si>
  <si>
    <t>,0128</t>
  </si>
  <si>
    <t>,0129</t>
  </si>
  <si>
    <t>,0130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</si>
  <si>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</si>
  <si>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</si>
  <si>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</si>
  <si>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</si>
  <si>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</si>
  <si>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</si>
  <si>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</si>
  <si>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</si>
  <si>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</si>
  <si>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</si>
  <si>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</si>
  <si>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</si>
  <si>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</si>
  <si>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</si>
  <si>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</si>
  <si>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</si>
  <si>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</si>
  <si>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</si>
  <si>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</si>
  <si>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</si>
  <si>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</si>
  <si>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</si>
  <si>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</si>
  <si>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</si>
  <si>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</si>
  <si>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</si>
  <si>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</si>
  <si>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</si>
  <si>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</si>
  <si>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</si>
  <si>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</si>
  <si>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</si>
  <si>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</si>
  <si>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</si>
  <si>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</si>
  <si>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</si>
  <si>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 xml:space="preserve">SAGRADO 14 SUR 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</si>
  <si>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</si>
  <si>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</si>
  <si>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</si>
  <si>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</si>
  <si>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</si>
  <si>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</si>
  <si>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</si>
  <si>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</si>
  <si>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</si>
  <si>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</si>
  <si>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</si>
  <si>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</si>
  <si>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</si>
  <si>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</si>
  <si>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</si>
  <si>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</si>
  <si>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</si>
  <si>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</si>
  <si>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</si>
  <si>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</si>
  <si>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</si>
  <si>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</si>
  <si>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</si>
  <si>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</si>
  <si>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 xml:space="preserve">25-Jun--28-Jun </t>
  </si>
  <si>
    <t>,0191</t>
  </si>
  <si>
    <t>,0192</t>
  </si>
  <si>
    <t>,0193</t>
  </si>
  <si>
    <t>,0194</t>
  </si>
  <si>
    <t>,0195</t>
  </si>
  <si>
    <t>30-Jun FACTURA  195-A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</si>
  <si>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</si>
  <si>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</si>
  <si>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</si>
  <si>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</si>
  <si>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</si>
  <si>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</si>
  <si>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</si>
  <si>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</si>
  <si>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</si>
  <si>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</si>
  <si>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</si>
  <si>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</si>
  <si>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</si>
  <si>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</si>
  <si>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</si>
  <si>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</si>
  <si>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</si>
  <si>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</si>
  <si>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</si>
  <si>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</si>
  <si>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</si>
  <si>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</si>
  <si>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</si>
  <si>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</si>
  <si>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</si>
  <si>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</si>
  <si>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</si>
  <si>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</si>
  <si>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</si>
  <si>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</si>
  <si>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</si>
  <si>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</si>
  <si>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</si>
  <si>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</si>
  <si>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</si>
  <si>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</si>
  <si>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</si>
  <si>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</si>
  <si>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</si>
  <si>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</si>
  <si>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</si>
  <si>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</si>
  <si>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</si>
  <si>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</si>
  <si>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</si>
  <si>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</si>
  <si>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</si>
  <si>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</si>
  <si>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</si>
  <si>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</si>
  <si>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</si>
  <si>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</si>
  <si>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</si>
  <si>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</si>
  <si>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</si>
  <si>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</si>
  <si>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</si>
  <si>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</si>
  <si>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</si>
  <si>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</si>
  <si>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</si>
  <si>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</si>
  <si>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</si>
  <si>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</si>
  <si>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</si>
  <si>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</si>
  <si>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</si>
  <si>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</si>
  <si>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</si>
  <si>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</si>
  <si>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</si>
  <si>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</si>
  <si>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</si>
  <si>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</si>
  <si>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</si>
  <si>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</si>
  <si>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</si>
  <si>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</si>
  <si>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</si>
  <si>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</si>
  <si>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</si>
  <si>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</si>
  <si>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</si>
  <si>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</si>
  <si>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</si>
  <si>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</si>
  <si>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</si>
  <si>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</si>
  <si>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</si>
  <si>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</si>
  <si>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</si>
  <si>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</si>
  <si>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</si>
  <si>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</si>
  <si>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</si>
  <si>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</si>
  <si>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</si>
  <si>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</si>
  <si>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</si>
  <si>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</si>
  <si>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</si>
  <si>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</si>
  <si>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</si>
  <si>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FABY</t>
  </si>
  <si>
    <t>,0299</t>
  </si>
  <si>
    <t>,0300</t>
  </si>
  <si>
    <t>,0301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</si>
  <si>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</si>
  <si>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</si>
  <si>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</si>
  <si>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</si>
  <si>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</si>
  <si>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</si>
  <si>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</si>
  <si>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</si>
  <si>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25-Jun --29-Jun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</si>
  <si>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</si>
  <si>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</si>
  <si>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</si>
  <si>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</si>
  <si>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</si>
  <si>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</si>
  <si>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</si>
  <si>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</si>
  <si>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</si>
  <si>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</si>
  <si>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</si>
  <si>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</si>
  <si>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</si>
  <si>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</si>
  <si>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</si>
  <si>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</si>
  <si>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</si>
  <si>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</si>
  <si>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</si>
  <si>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</si>
  <si>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BERARDO VERACRUZ</t>
  </si>
  <si>
    <t>,0330</t>
  </si>
  <si>
    <t>,0331</t>
  </si>
  <si>
    <t>,0332</t>
  </si>
  <si>
    <t>,0333</t>
  </si>
  <si>
    <t>27-Jun FACTURA  6756-A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</si>
  <si>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</si>
  <si>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</si>
  <si>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</si>
  <si>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</si>
  <si>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</si>
  <si>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</si>
  <si>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</si>
  <si>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</si>
  <si>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</si>
  <si>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</si>
  <si>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</si>
  <si>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</si>
  <si>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</si>
  <si>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</si>
  <si>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</si>
  <si>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</si>
  <si>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</si>
  <si>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</si>
  <si>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</si>
  <si>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</si>
  <si>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</si>
  <si>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</si>
  <si>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</si>
  <si>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</si>
  <si>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</si>
  <si>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</si>
  <si>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</si>
  <si>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</si>
  <si>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</si>
  <si>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</si>
  <si>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</si>
  <si>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</si>
  <si>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</si>
  <si>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</si>
  <si>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</si>
  <si>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</si>
  <si>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</si>
  <si>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</si>
  <si>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</si>
  <si>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</si>
  <si>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</si>
  <si>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</si>
  <si>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</si>
  <si>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</si>
  <si>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</si>
  <si>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</si>
  <si>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</si>
  <si>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</si>
  <si>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</si>
  <si>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</si>
  <si>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</si>
  <si>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</si>
  <si>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</si>
  <si>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</si>
  <si>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</si>
  <si>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</si>
  <si>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</si>
  <si>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</si>
  <si>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</si>
  <si>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</si>
  <si>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</si>
  <si>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,0395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</si>
  <si>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</si>
  <si>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</si>
  <si>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</si>
  <si>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</si>
  <si>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</si>
  <si>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</si>
  <si>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</si>
  <si>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</si>
  <si>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</si>
  <si>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</si>
  <si>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</si>
  <si>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</si>
  <si>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</si>
  <si>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</si>
  <si>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</si>
  <si>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28-Jun--30-Jun</t>
  </si>
  <si>
    <t>,0411</t>
  </si>
  <si>
    <t>,0412</t>
  </si>
  <si>
    <t>,0413</t>
  </si>
  <si>
    <t>,0414</t>
  </si>
  <si>
    <t>,0415</t>
  </si>
  <si>
    <t>,0416</t>
  </si>
  <si>
    <t>,0417</t>
  </si>
  <si>
    <t>SUPER DESCUENTOS VICTORINO</t>
  </si>
  <si>
    <t>,0418</t>
  </si>
  <si>
    <t>,0419</t>
  </si>
  <si>
    <t>PAUL TEHUACAN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</si>
  <si>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</si>
  <si>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</si>
  <si>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</si>
  <si>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</si>
  <si>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</si>
  <si>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</si>
  <si>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</si>
  <si>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</si>
  <si>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</si>
  <si>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</si>
  <si>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</si>
  <si>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</si>
  <si>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</si>
  <si>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</si>
  <si>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</si>
  <si>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</si>
  <si>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</si>
  <si>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</si>
  <si>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</si>
  <si>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</si>
  <si>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</si>
  <si>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</si>
  <si>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</si>
  <si>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</si>
  <si>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</si>
  <si>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</si>
  <si>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</si>
  <si>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</si>
  <si>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</si>
  <si>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</si>
  <si>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</si>
  <si>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</si>
  <si>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</si>
  <si>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</si>
  <si>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,0454</t>
  </si>
  <si>
    <t>,0455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</si>
  <si>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</si>
  <si>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</si>
  <si>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</si>
  <si>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</si>
  <si>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</si>
  <si>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</si>
  <si>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</si>
  <si>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</si>
  <si>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</si>
  <si>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</si>
  <si>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</si>
  <si>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</si>
  <si>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</si>
  <si>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</si>
  <si>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</si>
  <si>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</si>
  <si>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</si>
  <si>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</si>
  <si>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</si>
  <si>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</si>
  <si>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27-Jun--28-Jun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</si>
  <si>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</si>
  <si>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</si>
  <si>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</si>
  <si>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</si>
  <si>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</si>
  <si>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</si>
  <si>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</si>
  <si>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</si>
  <si>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</si>
  <si>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</si>
  <si>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</si>
  <si>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</si>
  <si>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</si>
  <si>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</si>
  <si>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</si>
  <si>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</si>
  <si>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</si>
  <si>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</si>
  <si>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</si>
  <si>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</si>
  <si>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</si>
  <si>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</si>
  <si>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</si>
  <si>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</si>
  <si>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</si>
  <si>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</si>
  <si>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</si>
  <si>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</si>
  <si>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</si>
  <si>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</si>
  <si>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</si>
  <si>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</si>
  <si>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</si>
  <si>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</si>
  <si>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</si>
  <si>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</si>
  <si>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</si>
  <si>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</si>
  <si>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</si>
  <si>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</si>
  <si>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</si>
  <si>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</si>
  <si>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</si>
  <si>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</si>
  <si>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</si>
  <si>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</si>
  <si>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</si>
  <si>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</si>
  <si>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</si>
  <si>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,0525</t>
  </si>
  <si>
    <t>,0526</t>
  </si>
  <si>
    <t>,0527</t>
  </si>
  <si>
    <t>,0528</t>
  </si>
  <si>
    <t>27-Jun --28-Jun --29-Jun</t>
  </si>
  <si>
    <t>,0529</t>
  </si>
  <si>
    <t>,0530</t>
  </si>
  <si>
    <t>,0531</t>
  </si>
  <si>
    <t>,0532</t>
  </si>
  <si>
    <t>,0533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</si>
  <si>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</si>
  <si>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</si>
  <si>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</si>
  <si>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</si>
  <si>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</si>
  <si>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</si>
  <si>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</si>
  <si>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</si>
  <si>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</si>
  <si>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</si>
  <si>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</si>
  <si>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</si>
  <si>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</si>
  <si>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</si>
  <si>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</si>
  <si>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</si>
  <si>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</si>
  <si>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</si>
  <si>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</si>
  <si>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</si>
  <si>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</si>
  <si>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</si>
  <si>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</si>
  <si>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</si>
  <si>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</si>
  <si>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 xml:space="preserve">27-Jun --28-Jun 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</si>
  <si>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</si>
  <si>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</si>
  <si>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</si>
  <si>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</si>
  <si>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</si>
  <si>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</si>
  <si>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</si>
  <si>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</si>
  <si>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</si>
  <si>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</si>
  <si>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</si>
  <si>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</si>
  <si>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</si>
  <si>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</si>
  <si>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</si>
  <si>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</si>
  <si>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</si>
  <si>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</si>
  <si>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</si>
  <si>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</si>
  <si>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</si>
  <si>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</si>
  <si>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</si>
  <si>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</si>
  <si>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</si>
  <si>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</si>
  <si>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</si>
  <si>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</si>
  <si>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</si>
  <si>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</si>
  <si>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</si>
  <si>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</si>
  <si>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</si>
  <si>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</si>
  <si>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</si>
  <si>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</si>
  <si>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</si>
  <si>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</si>
  <si>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</si>
  <si>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</si>
  <si>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</si>
  <si>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</si>
  <si>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</si>
  <si>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</si>
  <si>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RODOLFO LINARE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</si>
  <si>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</si>
  <si>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</si>
  <si>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</si>
  <si>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</si>
  <si>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</si>
  <si>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</si>
  <si>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</si>
  <si>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</si>
  <si>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</si>
  <si>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</si>
  <si>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</si>
  <si>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</si>
  <si>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</si>
  <si>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</si>
  <si>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</si>
  <si>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</si>
  <si>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</si>
  <si>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</si>
  <si>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</si>
  <si>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</si>
  <si>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</si>
  <si>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</si>
  <si>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 xml:space="preserve">28-Jun --29-Jun 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</si>
  <si>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</si>
  <si>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</si>
  <si>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</si>
  <si>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</si>
  <si>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</si>
  <si>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</si>
  <si>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</si>
  <si>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</si>
  <si>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</si>
  <si>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</si>
  <si>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</si>
  <si>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</si>
  <si>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</si>
  <si>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</si>
  <si>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</si>
  <si>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</si>
  <si>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</si>
  <si>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</si>
  <si>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</si>
  <si>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</si>
  <si>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</si>
  <si>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</si>
  <si>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</si>
  <si>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</si>
  <si>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</si>
  <si>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</si>
  <si>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</si>
  <si>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</si>
  <si>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</si>
  <si>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</si>
  <si>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</si>
  <si>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</si>
  <si>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</si>
  <si>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</si>
  <si>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</si>
  <si>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</si>
  <si>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</si>
  <si>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</si>
  <si>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</si>
  <si>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</si>
  <si>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</si>
  <si>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</si>
  <si>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</si>
  <si>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</si>
  <si>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</si>
  <si>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</si>
  <si>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</si>
  <si>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</si>
  <si>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</si>
  <si>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</si>
  <si>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</si>
  <si>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</si>
  <si>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</si>
  <si>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</si>
  <si>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</si>
  <si>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</si>
  <si>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</si>
  <si>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</si>
  <si>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</si>
  <si>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</si>
  <si>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</si>
  <si>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,0686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</si>
  <si>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</si>
  <si>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</si>
  <si>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</si>
  <si>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</si>
  <si>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</si>
  <si>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</si>
  <si>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</si>
  <si>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</si>
  <si>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</si>
  <si>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</si>
  <si>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</si>
  <si>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</si>
  <si>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</si>
  <si>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</si>
  <si>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</si>
  <si>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</si>
  <si>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</si>
  <si>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</si>
  <si>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29-Jun --30-Jun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</si>
  <si>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</si>
  <si>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</si>
  <si>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</si>
  <si>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</si>
  <si>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</si>
  <si>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</si>
  <si>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</si>
  <si>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</si>
  <si>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</si>
  <si>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</si>
  <si>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</si>
  <si>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</si>
  <si>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</si>
  <si>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</si>
  <si>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</si>
  <si>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</si>
  <si>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</si>
  <si>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</si>
  <si>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</si>
  <si>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</si>
  <si>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</si>
  <si>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</si>
  <si>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</si>
  <si>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</si>
  <si>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</si>
  <si>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</si>
  <si>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</si>
  <si>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</si>
  <si>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</si>
  <si>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</si>
  <si>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</si>
  <si>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</si>
  <si>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</si>
  <si>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</si>
  <si>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</si>
  <si>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</si>
  <si>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</si>
  <si>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</si>
  <si>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</si>
  <si>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</si>
  <si>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</si>
  <si>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</si>
  <si>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</si>
  <si>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</si>
  <si>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</si>
  <si>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</si>
  <si>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</si>
  <si>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</si>
  <si>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</si>
  <si>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</si>
  <si>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</si>
  <si>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</si>
  <si>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</si>
  <si>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</si>
  <si>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</si>
  <si>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</si>
  <si>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</si>
  <si>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</si>
  <si>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</si>
  <si>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</si>
  <si>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</si>
  <si>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</si>
  <si>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</si>
  <si>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</si>
  <si>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</si>
  <si>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</si>
  <si>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</si>
  <si>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</si>
  <si>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</si>
  <si>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</si>
  <si>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</si>
  <si>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</si>
  <si>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</si>
  <si>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</si>
  <si>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</si>
  <si>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</si>
  <si>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</si>
  <si>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,0782</t>
  </si>
  <si>
    <t>,0783</t>
  </si>
  <si>
    <t>,0784</t>
  </si>
  <si>
    <t>,0785</t>
  </si>
  <si>
    <t>JOSE LUSI PEREZ VALDEZ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</si>
  <si>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</si>
  <si>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</si>
  <si>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</si>
  <si>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</si>
  <si>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</si>
  <si>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</si>
  <si>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</si>
  <si>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</si>
  <si>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</si>
  <si>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</si>
  <si>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</si>
  <si>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</si>
  <si>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</si>
  <si>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</si>
  <si>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</si>
  <si>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</si>
  <si>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</si>
  <si>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</si>
  <si>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</si>
  <si>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</si>
  <si>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</si>
  <si>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</si>
  <si>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</si>
  <si>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</si>
  <si>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</si>
  <si>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</si>
  <si>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</si>
  <si>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</si>
  <si>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</si>
  <si>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</si>
  <si>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</si>
  <si>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</si>
  <si>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</si>
  <si>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</si>
  <si>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</si>
  <si>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</si>
  <si>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</si>
  <si>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</si>
  <si>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</si>
  <si>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</si>
  <si>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</si>
  <si>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</si>
  <si>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</si>
  <si>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</si>
  <si>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26-Jun --01-Jul</t>
  </si>
  <si>
    <t xml:space="preserve">30-Jun ---01-Jul </t>
  </si>
  <si>
    <t xml:space="preserve">01-Jul --02-Jul </t>
  </si>
  <si>
    <t xml:space="preserve">29-Jun --30-Jun--02-Jul </t>
  </si>
  <si>
    <t>04-Jul FACTURA  6358-A</t>
  </si>
  <si>
    <t>03-Jul FACTURA  6757-A</t>
  </si>
  <si>
    <t>03-Jul FACTURA  6462-A</t>
  </si>
  <si>
    <t>04-Jul FACTURA 6477-A</t>
  </si>
  <si>
    <t xml:space="preserve">17-Jun--04-Jul </t>
  </si>
  <si>
    <t>04-Jul FACTURA  6532-A</t>
  </si>
  <si>
    <t>04-Jul FACTURA  6531-A</t>
  </si>
  <si>
    <t>04-Jul FACTURA 6531-A</t>
  </si>
  <si>
    <t>04-Jul FACTURA 6623-A</t>
  </si>
  <si>
    <t>04-Jul FACTURA 6622-A</t>
  </si>
  <si>
    <t>23-Jun ---04-Jul</t>
  </si>
  <si>
    <t>04-Jul FACTURA   6655-A</t>
  </si>
  <si>
    <t>04-Jul FACTURA   6653-A</t>
  </si>
  <si>
    <t xml:space="preserve">26-Jun --04-Jul </t>
  </si>
  <si>
    <t>04-Jul FACTURA 6750-A</t>
  </si>
  <si>
    <t>04-Jul FACTURA  6753-A</t>
  </si>
  <si>
    <t>04-Jul FACTURA  729-A $ 167,267.08</t>
  </si>
  <si>
    <t>16-Jun--17-Jun --05-Jul</t>
  </si>
  <si>
    <t xml:space="preserve">30-Jun --05-Jul </t>
  </si>
  <si>
    <t xml:space="preserve">23-Jun --06-Jul </t>
  </si>
  <si>
    <t>22-Jun --06-Jul</t>
  </si>
  <si>
    <t xml:space="preserve">20-Jun ---06-Jul </t>
  </si>
  <si>
    <t xml:space="preserve">26-Jun --06-Jul </t>
  </si>
  <si>
    <t xml:space="preserve">25-Jun --06-Jul </t>
  </si>
  <si>
    <t xml:space="preserve">24-Jun --06-Jul </t>
  </si>
  <si>
    <t>06-Jul--07-Jul</t>
  </si>
  <si>
    <t xml:space="preserve">24-Jun --07-Jul </t>
  </si>
  <si>
    <t xml:space="preserve">27-Jun --07-Jul </t>
  </si>
  <si>
    <t xml:space="preserve">30-Jun --07-Jul </t>
  </si>
  <si>
    <t>02-Jul --05-Jul --09-Jul</t>
  </si>
  <si>
    <t xml:space="preserve">29-Jun --09-Jul </t>
  </si>
  <si>
    <t xml:space="preserve">12-Jun --10-Jul </t>
  </si>
  <si>
    <t xml:space="preserve">20-Jun --13-Jul </t>
  </si>
  <si>
    <t xml:space="preserve">07-May --14-May --02--Jun --08-Jun--29-Jun--15-Jul </t>
  </si>
  <si>
    <t xml:space="preserve">08-Jul --12-Jul --15-Jul </t>
  </si>
  <si>
    <t xml:space="preserve">29-May --16-Jul </t>
  </si>
  <si>
    <t>18-Jul FACTURA 6654-A</t>
  </si>
  <si>
    <t>18-Jul FACTURA 6752-A</t>
  </si>
  <si>
    <t>15-Jul --24-Jul</t>
  </si>
  <si>
    <t xml:space="preserve">5-Jul --24-Jul </t>
  </si>
  <si>
    <t xml:space="preserve">26-Jun--01-Jul--26-Jul </t>
  </si>
  <si>
    <t>REMISIONES DE      J U L I O           2 0 1 5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</si>
  <si>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</si>
  <si>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</si>
  <si>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</si>
  <si>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</si>
  <si>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</si>
  <si>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</si>
  <si>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</si>
  <si>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</si>
  <si>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</si>
  <si>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LUIS GUILLERMO SALAZAR ANDRADE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</si>
  <si>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</si>
  <si>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</si>
  <si>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</si>
  <si>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</si>
  <si>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</si>
  <si>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</si>
  <si>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</si>
  <si>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</si>
  <si>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</si>
  <si>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</si>
  <si>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</si>
  <si>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</si>
  <si>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</si>
  <si>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</si>
  <si>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</si>
  <si>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</si>
  <si>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</si>
  <si>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</si>
  <si>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</si>
  <si>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</si>
  <si>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</si>
  <si>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</si>
  <si>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JOSE LUIS DEL REYO</t>
  </si>
  <si>
    <t>,0861</t>
  </si>
  <si>
    <t>,0862</t>
  </si>
  <si>
    <t>,0863</t>
  </si>
  <si>
    <t>,0864</t>
  </si>
  <si>
    <t>25-Jul FACTURA 6916 A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</si>
  <si>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</si>
  <si>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</si>
  <si>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</si>
  <si>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</si>
  <si>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</si>
  <si>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</si>
  <si>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</si>
  <si>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</si>
  <si>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</si>
  <si>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</si>
  <si>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</si>
  <si>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</si>
  <si>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</si>
  <si>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</si>
  <si>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</si>
  <si>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</si>
  <si>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</si>
  <si>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</si>
  <si>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</si>
  <si>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</si>
  <si>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</si>
  <si>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</si>
  <si>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</si>
  <si>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</si>
  <si>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</si>
  <si>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</si>
  <si>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</si>
  <si>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</si>
  <si>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</si>
  <si>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</si>
  <si>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</si>
  <si>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</si>
  <si>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</si>
  <si>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</si>
  <si>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RUTILO TEHUACAN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</si>
  <si>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</si>
  <si>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</si>
  <si>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</si>
  <si>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</si>
  <si>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</si>
  <si>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</si>
  <si>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</si>
  <si>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</si>
  <si>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ANGEL ALFOS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</si>
  <si>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</si>
  <si>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</si>
  <si>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</si>
  <si>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</si>
  <si>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</si>
  <si>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</si>
  <si>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</si>
  <si>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</si>
  <si>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</si>
  <si>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</si>
  <si>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</si>
  <si>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</si>
  <si>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</si>
  <si>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</si>
  <si>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 xml:space="preserve">4-Jul --26-Jul 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</si>
  <si>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</si>
  <si>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</si>
  <si>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</si>
  <si>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</si>
  <si>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</si>
  <si>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</si>
  <si>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</si>
  <si>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</si>
  <si>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</si>
  <si>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</si>
  <si>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CANDIDO PEREZ</t>
  </si>
  <si>
    <t>,0931</t>
  </si>
  <si>
    <t>,0932</t>
  </si>
  <si>
    <t>,0933</t>
  </si>
  <si>
    <t>,0934</t>
  </si>
  <si>
    <t xml:space="preserve">7-Jul --15-Jul </t>
  </si>
  <si>
    <t>,0935</t>
  </si>
  <si>
    <t>,0936</t>
  </si>
  <si>
    <t>GIL LEDO</t>
  </si>
  <si>
    <t>,0937</t>
  </si>
  <si>
    <t>DON ERNESTO</t>
  </si>
  <si>
    <t>,0938</t>
  </si>
  <si>
    <t>sustituida por 939 A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</si>
  <si>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</si>
  <si>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</si>
  <si>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</si>
  <si>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</si>
  <si>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</si>
  <si>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</si>
  <si>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</si>
  <si>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</si>
  <si>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,0947</t>
  </si>
  <si>
    <t>,0948</t>
  </si>
  <si>
    <t xml:space="preserve">02-Jul --04-Jul </t>
  </si>
  <si>
    <t>,0949</t>
  </si>
  <si>
    <t>,0950</t>
  </si>
  <si>
    <t xml:space="preserve">4-Jul --16-Jul 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</si>
  <si>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</si>
  <si>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</si>
  <si>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</si>
  <si>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</si>
  <si>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</si>
  <si>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</si>
  <si>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</si>
  <si>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</si>
  <si>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</si>
  <si>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</si>
  <si>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CRISTIAN-GRACIELA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</si>
  <si>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</si>
  <si>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</si>
  <si>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</si>
  <si>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</si>
  <si>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</si>
  <si>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</si>
  <si>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</si>
  <si>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</si>
  <si>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</si>
  <si>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</si>
  <si>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</si>
  <si>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</si>
  <si>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</si>
  <si>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</si>
  <si>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</si>
  <si>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</si>
  <si>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</si>
  <si>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</si>
  <si>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</si>
  <si>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</si>
  <si>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</si>
  <si>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</si>
  <si>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</si>
  <si>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</si>
  <si>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</si>
  <si>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</si>
  <si>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</si>
  <si>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</si>
  <si>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</si>
  <si>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</si>
  <si>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</si>
  <si>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</si>
  <si>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</si>
  <si>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</si>
  <si>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</si>
  <si>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,0996</t>
  </si>
  <si>
    <t>,0997</t>
  </si>
  <si>
    <t>,0998</t>
  </si>
  <si>
    <t>,0999</t>
  </si>
  <si>
    <t>,1000</t>
  </si>
  <si>
    <t>,1001</t>
  </si>
  <si>
    <t>,1002</t>
  </si>
  <si>
    <t>,1003</t>
  </si>
  <si>
    <t>,1004</t>
  </si>
  <si>
    <t xml:space="preserve">PEDRO RAMIRO </t>
  </si>
  <si>
    <t>,1005</t>
  </si>
  <si>
    <t>,1006</t>
  </si>
  <si>
    <t>,1007</t>
  </si>
  <si>
    <t>BEERNARDO JIMENEZ MARTINEZ</t>
  </si>
  <si>
    <t>,1008</t>
  </si>
  <si>
    <t>,1009</t>
  </si>
  <si>
    <t>,1010</t>
  </si>
  <si>
    <t>,1011</t>
  </si>
  <si>
    <t>,1012</t>
  </si>
  <si>
    <t>,1013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</si>
  <si>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</si>
  <si>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</si>
  <si>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</si>
  <si>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</si>
  <si>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</si>
  <si>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</si>
  <si>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</si>
  <si>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</si>
  <si>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</si>
  <si>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</si>
  <si>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</si>
  <si>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</si>
  <si>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</si>
  <si>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</si>
  <si>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</si>
  <si>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 xml:space="preserve">03-Jul --04-Jul 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</si>
  <si>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</si>
  <si>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</si>
  <si>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</si>
  <si>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</si>
  <si>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</si>
  <si>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</si>
  <si>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</si>
  <si>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</si>
  <si>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</si>
  <si>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</si>
  <si>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</si>
  <si>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04-Jul FACTURA 6921-A  $ 148,490.28</t>
  </si>
  <si>
    <t>,1040</t>
  </si>
  <si>
    <t>sustituida por 1147 a</t>
  </si>
  <si>
    <t>,1041</t>
  </si>
  <si>
    <t>,1042</t>
  </si>
  <si>
    <t>,1043</t>
  </si>
  <si>
    <t>,1044</t>
  </si>
  <si>
    <t>,1045</t>
  </si>
  <si>
    <t>,1046</t>
  </si>
  <si>
    <t>,1047</t>
  </si>
  <si>
    <t>,1048</t>
  </si>
  <si>
    <t>,1049</t>
  </si>
  <si>
    <t>,1050</t>
  </si>
  <si>
    <t>,1051</t>
  </si>
  <si>
    <t>,1052</t>
  </si>
  <si>
    <t>,1053</t>
  </si>
  <si>
    <t>,1054</t>
  </si>
  <si>
    <t>,1055</t>
  </si>
  <si>
    <t>,1056</t>
  </si>
  <si>
    <t>,1057</t>
  </si>
  <si>
    <t>,1058</t>
  </si>
  <si>
    <t>,1059</t>
  </si>
  <si>
    <t>,1060</t>
  </si>
  <si>
    <t>,1061</t>
  </si>
  <si>
    <t xml:space="preserve">04-Jul --06-Jul 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</si>
  <si>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</si>
  <si>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</si>
  <si>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</si>
  <si>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</si>
  <si>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</si>
  <si>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</si>
  <si>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</si>
  <si>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</si>
  <si>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</si>
  <si>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</si>
  <si>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</si>
  <si>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</si>
  <si>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</si>
  <si>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</si>
  <si>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</si>
  <si>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</si>
  <si>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</si>
  <si>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</si>
  <si>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</si>
  <si>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</si>
  <si>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</si>
  <si>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</si>
  <si>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</si>
  <si>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</si>
  <si>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</si>
  <si>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</si>
  <si>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</si>
  <si>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</si>
  <si>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</si>
  <si>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</si>
  <si>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</si>
  <si>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</si>
  <si>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</si>
  <si>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</si>
  <si>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</si>
  <si>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</si>
  <si>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JOSE LUIS CANTERIO</t>
  </si>
  <si>
    <t>,1098</t>
  </si>
  <si>
    <t>,1099</t>
  </si>
  <si>
    <t>,1100</t>
  </si>
  <si>
    <t>,1101</t>
  </si>
  <si>
    <t xml:space="preserve">05-Jul--08-Jul 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</si>
  <si>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</si>
  <si>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</si>
  <si>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</si>
  <si>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</si>
  <si>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</si>
  <si>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</si>
  <si>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</si>
  <si>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</si>
  <si>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</si>
  <si>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</si>
  <si>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</si>
  <si>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</si>
  <si>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</si>
  <si>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</si>
  <si>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</si>
  <si>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</si>
  <si>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</si>
  <si>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,1119</t>
  </si>
  <si>
    <t>,1120</t>
  </si>
  <si>
    <t>,1121</t>
  </si>
  <si>
    <t>,1122</t>
  </si>
  <si>
    <t>25-Jul FACTURA 6920-A</t>
  </si>
  <si>
    <t>,1123</t>
  </si>
  <si>
    <t>,1124</t>
  </si>
  <si>
    <t>,1125</t>
  </si>
  <si>
    <t>,1126</t>
  </si>
  <si>
    <t>,1127</t>
  </si>
  <si>
    <t xml:space="preserve">05-Jul --7-Jul </t>
  </si>
  <si>
    <t>,1128</t>
  </si>
  <si>
    <t>,1129</t>
  </si>
  <si>
    <t>,1130</t>
  </si>
  <si>
    <t>MARIO MERINO</t>
  </si>
  <si>
    <t>,1131</t>
  </si>
  <si>
    <t>,1132</t>
  </si>
  <si>
    <t>,1133</t>
  </si>
  <si>
    <t>,1134</t>
  </si>
  <si>
    <t>25-Jul FACTURA 6917-A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</si>
  <si>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</si>
  <si>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</si>
  <si>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</si>
  <si>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</si>
  <si>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</si>
  <si>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</si>
  <si>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</si>
  <si>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</si>
  <si>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</si>
  <si>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</si>
  <si>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</si>
  <si>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</si>
  <si>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</si>
  <si>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</si>
  <si>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</si>
  <si>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</si>
  <si>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</si>
  <si>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</si>
  <si>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</si>
  <si>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</si>
  <si>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,1155</t>
  </si>
  <si>
    <t>,1156</t>
  </si>
  <si>
    <t>,1157</t>
  </si>
  <si>
    <t>,1158</t>
  </si>
  <si>
    <t xml:space="preserve">15-Jul --16-Jul </t>
  </si>
  <si>
    <t>,1159</t>
  </si>
  <si>
    <t>,1160</t>
  </si>
  <si>
    <t>,1161</t>
  </si>
  <si>
    <t>,1162</t>
  </si>
  <si>
    <t>,1163</t>
  </si>
  <si>
    <t>,1164</t>
  </si>
  <si>
    <t>,1165</t>
  </si>
  <si>
    <t>,1166</t>
  </si>
  <si>
    <t>,1167</t>
  </si>
  <si>
    <t>,1168</t>
  </si>
  <si>
    <t>,1169</t>
  </si>
  <si>
    <t>,1170</t>
  </si>
  <si>
    <t>,1171</t>
  </si>
  <si>
    <t>,1172</t>
  </si>
  <si>
    <t>,1173</t>
  </si>
  <si>
    <t>,1174</t>
  </si>
  <si>
    <t>,1175</t>
  </si>
  <si>
    <t>,1176</t>
  </si>
  <si>
    <t>,1177</t>
  </si>
  <si>
    <t>,1178</t>
  </si>
  <si>
    <t xml:space="preserve">9-Jul --12-Jul </t>
  </si>
  <si>
    <t>,1179</t>
  </si>
  <si>
    <t>,1180</t>
  </si>
  <si>
    <t>,1181</t>
  </si>
  <si>
    <t>,1182</t>
  </si>
  <si>
    <t>,1183</t>
  </si>
  <si>
    <t>,1184</t>
  </si>
  <si>
    <t>,1185</t>
  </si>
  <si>
    <t>,1186</t>
  </si>
  <si>
    <t>,1187</t>
  </si>
  <si>
    <t xml:space="preserve">04-Jul --05-Jul 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</si>
  <si>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</si>
  <si>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</si>
  <si>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</si>
  <si>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</si>
  <si>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</si>
  <si>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</si>
  <si>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</si>
  <si>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</si>
  <si>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</si>
  <si>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</si>
  <si>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</si>
  <si>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</si>
  <si>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</si>
  <si>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</si>
  <si>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</si>
  <si>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</si>
  <si>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</si>
  <si>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</si>
  <si>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</si>
  <si>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</si>
  <si>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</si>
  <si>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</si>
  <si>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</si>
  <si>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</si>
  <si>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</si>
  <si>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</si>
  <si>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</si>
  <si>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</si>
  <si>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</si>
  <si>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</si>
  <si>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</si>
  <si>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,1219</t>
  </si>
  <si>
    <t>,1220</t>
  </si>
  <si>
    <t>,1221</t>
  </si>
  <si>
    <t>,1222</t>
  </si>
  <si>
    <t>,1223</t>
  </si>
  <si>
    <t>,1224</t>
  </si>
  <si>
    <t>,1225</t>
  </si>
  <si>
    <t>,1226</t>
  </si>
  <si>
    <t>,1227</t>
  </si>
  <si>
    <t>,1228</t>
  </si>
  <si>
    <t>,1229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</si>
  <si>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</si>
  <si>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</si>
  <si>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</si>
  <si>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</si>
  <si>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</si>
  <si>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</si>
  <si>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</si>
  <si>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</si>
  <si>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</si>
  <si>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</si>
  <si>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,1240</t>
  </si>
  <si>
    <t>,1241</t>
  </si>
  <si>
    <t>,1242</t>
  </si>
  <si>
    <t>,1243</t>
  </si>
  <si>
    <t>,1244</t>
  </si>
  <si>
    <t xml:space="preserve">05-Jul ---06-Jul </t>
  </si>
  <si>
    <t>,1245</t>
  </si>
  <si>
    <t>,1246</t>
  </si>
  <si>
    <t>,1247</t>
  </si>
  <si>
    <t>,1248</t>
  </si>
  <si>
    <t>,1249</t>
  </si>
  <si>
    <t>,1250</t>
  </si>
  <si>
    <t>,1251</t>
  </si>
  <si>
    <t xml:space="preserve">06-Jul--07-Jul </t>
  </si>
  <si>
    <t>,1252</t>
  </si>
  <si>
    <t>CARLOS CERVANTES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</si>
  <si>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</si>
  <si>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</si>
  <si>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</si>
  <si>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</si>
  <si>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</si>
  <si>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</si>
  <si>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</si>
  <si>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</si>
  <si>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</si>
  <si>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>,1262</t>
  </si>
  <si>
    <t>,1263</t>
  </si>
  <si>
    <t>,1264</t>
  </si>
  <si>
    <t>,1265</t>
  </si>
  <si>
    <t>,1266</t>
  </si>
  <si>
    <t>,1267</t>
  </si>
  <si>
    <t>,1268</t>
  </si>
  <si>
    <t>,1269</t>
  </si>
  <si>
    <t>,1270</t>
  </si>
  <si>
    <t>,1271</t>
  </si>
  <si>
    <t>,1272</t>
  </si>
  <si>
    <t>,1273</t>
  </si>
  <si>
    <t>,1274</t>
  </si>
  <si>
    <t>,1275</t>
  </si>
  <si>
    <t>,1276</t>
  </si>
  <si>
    <t>,1277</t>
  </si>
  <si>
    <t>,1278</t>
  </si>
  <si>
    <t>,1279</t>
  </si>
  <si>
    <t>ANTONIO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</si>
  <si>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</si>
  <si>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</si>
  <si>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</si>
  <si>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</si>
  <si>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</si>
  <si>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</si>
  <si>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</si>
  <si>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</si>
  <si>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</si>
  <si>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</si>
  <si>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</si>
  <si>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</si>
  <si>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</si>
  <si>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</si>
  <si>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</si>
  <si>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</si>
  <si>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</si>
  <si>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</si>
  <si>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</si>
  <si>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</si>
  <si>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</si>
  <si>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</si>
  <si>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</si>
  <si>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</si>
  <si>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</si>
  <si>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</si>
  <si>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</si>
  <si>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</si>
  <si>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</si>
  <si>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</si>
  <si>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</si>
  <si>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</si>
  <si>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</si>
  <si>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</si>
  <si>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</si>
  <si>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</si>
  <si>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</si>
  <si>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</si>
  <si>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</si>
  <si>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</si>
  <si>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</si>
  <si>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</si>
  <si>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</si>
  <si>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</si>
  <si>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</si>
  <si>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</si>
  <si>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</si>
  <si>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</si>
  <si>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</si>
  <si>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</si>
  <si>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</si>
  <si>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LILIA PAZ</t>
  </si>
  <si>
    <t>,1331</t>
  </si>
  <si>
    <t>,1332</t>
  </si>
  <si>
    <t xml:space="preserve">06-Jul --10-Jul 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</si>
  <si>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</si>
  <si>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</si>
  <si>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</si>
  <si>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</si>
  <si>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</si>
  <si>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</si>
  <si>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</si>
  <si>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</si>
  <si>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</si>
  <si>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</si>
  <si>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</si>
  <si>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</si>
  <si>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</si>
  <si>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,1346</t>
  </si>
  <si>
    <t>,1347</t>
  </si>
  <si>
    <t xml:space="preserve">06-Jul --09-Jul 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</si>
  <si>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</si>
  <si>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</si>
  <si>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</si>
  <si>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</si>
  <si>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</si>
  <si>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</si>
  <si>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</si>
  <si>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</si>
  <si>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</si>
  <si>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</si>
  <si>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</si>
  <si>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</si>
  <si>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</si>
  <si>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</si>
  <si>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</si>
  <si>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</si>
  <si>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</si>
  <si>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</si>
  <si>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</si>
  <si>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</si>
  <si>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</si>
  <si>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</si>
  <si>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</si>
  <si>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</si>
  <si>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</si>
  <si>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</si>
  <si>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</si>
  <si>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</si>
  <si>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</si>
  <si>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</si>
  <si>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</si>
  <si>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</si>
  <si>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</si>
  <si>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</si>
  <si>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</si>
  <si>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</si>
  <si>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</si>
  <si>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</si>
  <si>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</si>
  <si>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</si>
  <si>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</si>
  <si>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</si>
  <si>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</si>
  <si>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</si>
  <si>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</si>
  <si>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</si>
  <si>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</si>
  <si>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</si>
  <si>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</si>
  <si>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</si>
  <si>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</si>
  <si>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</si>
  <si>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</si>
  <si>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</si>
  <si>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</si>
  <si>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</si>
  <si>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</si>
  <si>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JUAN  APANGO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</si>
  <si>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</si>
  <si>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</si>
  <si>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</si>
  <si>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</si>
  <si>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</si>
  <si>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</si>
  <si>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</si>
  <si>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</si>
  <si>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</si>
  <si>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</si>
  <si>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</si>
  <si>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</si>
  <si>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</si>
  <si>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</si>
  <si>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18-Jul FACTURA 6931-A</t>
  </si>
  <si>
    <t>,1419</t>
  </si>
  <si>
    <t>,1420</t>
  </si>
  <si>
    <t>,1421</t>
  </si>
  <si>
    <t>,1422</t>
  </si>
  <si>
    <t>,1423</t>
  </si>
  <si>
    <t>18-Jul FACTURA  6930 A</t>
  </si>
  <si>
    <t>,1424</t>
  </si>
  <si>
    <t>,1425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</si>
  <si>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</si>
  <si>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</si>
  <si>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</si>
  <si>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</si>
  <si>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</si>
  <si>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</si>
  <si>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</si>
  <si>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</si>
  <si>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</si>
  <si>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</si>
  <si>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</si>
  <si>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</si>
  <si>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</si>
  <si>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</si>
  <si>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</si>
  <si>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</si>
  <si>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</si>
  <si>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</si>
  <si>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</si>
  <si>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 xml:space="preserve">08-Jul --09-Jul 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</si>
  <si>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</si>
  <si>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</si>
  <si>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</si>
  <si>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</si>
  <si>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</si>
  <si>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</si>
  <si>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</si>
  <si>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</si>
  <si>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</si>
  <si>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</si>
  <si>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</si>
  <si>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 xml:space="preserve">PRODUCTOS PARA AVES Y ANIMALES SA DE C </t>
  </si>
  <si>
    <t>,1456</t>
  </si>
  <si>
    <t>BARLDEMAR GONZALEZ GARRIDO</t>
  </si>
  <si>
    <t>,1457</t>
  </si>
  <si>
    <t>,1458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</si>
  <si>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</si>
  <si>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</si>
  <si>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</si>
  <si>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</si>
  <si>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</si>
  <si>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</si>
  <si>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</si>
  <si>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</si>
  <si>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</si>
  <si>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</si>
  <si>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</si>
  <si>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</si>
  <si>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</si>
  <si>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</si>
  <si>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</si>
  <si>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</si>
  <si>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</si>
  <si>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</si>
  <si>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08-Jul FACTURA  6996-A</t>
  </si>
  <si>
    <t>,1477</t>
  </si>
  <si>
    <t>,1478</t>
  </si>
  <si>
    <t>EL GÜERO</t>
  </si>
  <si>
    <t>,1479</t>
  </si>
  <si>
    <t>,1480</t>
  </si>
  <si>
    <t>,1481</t>
  </si>
  <si>
    <t>,1482</t>
  </si>
  <si>
    <t>,1483</t>
  </si>
  <si>
    <t xml:space="preserve">GRUPO GANADERO GURA SRP DE RL </t>
  </si>
  <si>
    <t>,1484</t>
  </si>
  <si>
    <t>,1485</t>
  </si>
  <si>
    <t>,1486</t>
  </si>
  <si>
    <t>,1487</t>
  </si>
  <si>
    <t>,1488</t>
  </si>
  <si>
    <t>,1489</t>
  </si>
  <si>
    <t>,1490</t>
  </si>
  <si>
    <t>,1491</t>
  </si>
  <si>
    <t>,1492</t>
  </si>
  <si>
    <t xml:space="preserve">ARMANDO ESCUDERO </t>
  </si>
  <si>
    <t>,1493</t>
  </si>
  <si>
    <t>,1494</t>
  </si>
  <si>
    <t>,1495</t>
  </si>
  <si>
    <t>,1496</t>
  </si>
  <si>
    <t>,1497</t>
  </si>
  <si>
    <t>,1498</t>
  </si>
  <si>
    <t>,1499</t>
  </si>
  <si>
    <t>,1500</t>
  </si>
  <si>
    <t>,1501</t>
  </si>
  <si>
    <t xml:space="preserve">FRANCO MORALES  </t>
  </si>
  <si>
    <t>,1502</t>
  </si>
  <si>
    <t>,1503</t>
  </si>
  <si>
    <t>,1504</t>
  </si>
  <si>
    <t>,1505</t>
  </si>
  <si>
    <t>PATY FLIORES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</si>
  <si>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</si>
  <si>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</si>
  <si>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</si>
  <si>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</si>
  <si>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</si>
  <si>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</si>
  <si>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</si>
  <si>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</si>
  <si>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</si>
  <si>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</si>
  <si>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</si>
  <si>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</si>
  <si>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</si>
  <si>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</si>
  <si>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</si>
  <si>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</si>
  <si>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</si>
  <si>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</si>
  <si>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</si>
  <si>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</si>
  <si>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</si>
  <si>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</si>
  <si>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</si>
  <si>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</si>
  <si>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</si>
  <si>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</si>
  <si>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</si>
  <si>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</si>
  <si>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</si>
  <si>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</si>
  <si>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</si>
  <si>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</si>
  <si>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</si>
  <si>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</si>
  <si>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</si>
  <si>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</si>
  <si>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</si>
  <si>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 xml:space="preserve">16-Jul --23-Jul </t>
  </si>
  <si>
    <t>,1543</t>
  </si>
  <si>
    <t>,1544</t>
  </si>
  <si>
    <t>,1545</t>
  </si>
  <si>
    <t>,1546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</si>
  <si>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</si>
  <si>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</si>
  <si>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</si>
  <si>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</si>
  <si>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</si>
  <si>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</si>
  <si>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</si>
  <si>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</si>
  <si>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</si>
  <si>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,1556</t>
  </si>
  <si>
    <t>,1557</t>
  </si>
  <si>
    <t>,1558</t>
  </si>
  <si>
    <t>,1559</t>
  </si>
  <si>
    <t>,1560</t>
  </si>
  <si>
    <t xml:space="preserve">7-Jul --16-Jul </t>
  </si>
  <si>
    <t>,1561</t>
  </si>
  <si>
    <t>,1562</t>
  </si>
  <si>
    <t>,1563</t>
  </si>
  <si>
    <t>,1564</t>
  </si>
  <si>
    <t>,1565</t>
  </si>
  <si>
    <t>,1566</t>
  </si>
  <si>
    <t>,1567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</si>
  <si>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</si>
  <si>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</si>
  <si>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</si>
  <si>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</si>
  <si>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</si>
  <si>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</si>
  <si>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</si>
  <si>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</si>
  <si>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</si>
  <si>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</si>
  <si>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</si>
  <si>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</si>
  <si>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</si>
  <si>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</si>
  <si>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</si>
  <si>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,1583</t>
  </si>
  <si>
    <t>,1584</t>
  </si>
  <si>
    <t>,1585</t>
  </si>
  <si>
    <t xml:space="preserve">JAVIER   </t>
  </si>
  <si>
    <t>,1586</t>
  </si>
  <si>
    <t>,1587</t>
  </si>
  <si>
    <t>,1588</t>
  </si>
  <si>
    <t>,1589</t>
  </si>
  <si>
    <t>CARNCERIA HUGO´S</t>
  </si>
  <si>
    <t>,1590</t>
  </si>
  <si>
    <t>,1591</t>
  </si>
  <si>
    <t>CRNICERIA BARBIE</t>
  </si>
  <si>
    <t>,1592</t>
  </si>
  <si>
    <t>,1593</t>
  </si>
  <si>
    <t>,1594</t>
  </si>
  <si>
    <t>,1595</t>
  </si>
  <si>
    <t>,1596</t>
  </si>
  <si>
    <t>SUPER CARNICERIA MILOS</t>
  </si>
  <si>
    <t>,1597</t>
  </si>
  <si>
    <t>,1598</t>
  </si>
  <si>
    <t>,1599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</si>
  <si>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</si>
  <si>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</si>
  <si>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</si>
  <si>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</si>
  <si>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</si>
  <si>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</si>
  <si>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</si>
  <si>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</si>
  <si>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</si>
  <si>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</si>
  <si>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</si>
  <si>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</si>
  <si>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CANCELADA  BENITO ALFONSO</t>
  </si>
  <si>
    <t>K PORK ES CLIENtE DE TEHUACAN Y EL CHOFER HACE CUENTAS HASTA EL OTRO DIA devolvio la mercancia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</si>
  <si>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</si>
  <si>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</si>
  <si>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</si>
  <si>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</si>
  <si>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</si>
  <si>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</si>
  <si>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</si>
  <si>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</si>
  <si>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</si>
  <si>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</si>
  <si>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 xml:space="preserve">9-Jul ---10-Jul </t>
  </si>
  <si>
    <t>,1622</t>
  </si>
  <si>
    <t>,1623</t>
  </si>
  <si>
    <t>,1624</t>
  </si>
  <si>
    <t>,1625</t>
  </si>
  <si>
    <t>,1626</t>
  </si>
  <si>
    <t>RUTILIO TEHUACAN</t>
  </si>
  <si>
    <t>,1627</t>
  </si>
  <si>
    <t>,1628</t>
  </si>
  <si>
    <t>,1629</t>
  </si>
  <si>
    <t>,1630</t>
  </si>
  <si>
    <t>,1631</t>
  </si>
  <si>
    <t>,1632</t>
  </si>
  <si>
    <t>FERANDO GALICIA</t>
  </si>
  <si>
    <t>,1633</t>
  </si>
  <si>
    <t>,1634</t>
  </si>
  <si>
    <t>25-Jul FACTURA 7040-A</t>
  </si>
  <si>
    <t>,1635</t>
  </si>
  <si>
    <t>,1636</t>
  </si>
  <si>
    <t>,1637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</si>
  <si>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</si>
  <si>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</si>
  <si>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</si>
  <si>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</si>
  <si>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</si>
  <si>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</si>
  <si>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</si>
  <si>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</si>
  <si>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</si>
  <si>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</si>
  <si>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</si>
  <si>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</si>
  <si>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</si>
  <si>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</si>
  <si>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</si>
  <si>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</si>
  <si>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</si>
  <si>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</si>
  <si>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</si>
  <si>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</si>
  <si>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</si>
  <si>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</si>
  <si>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</si>
  <si>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</si>
  <si>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</si>
  <si>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</si>
  <si>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</si>
  <si>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</si>
  <si>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</si>
  <si>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</si>
  <si>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</si>
  <si>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</si>
  <si>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</si>
  <si>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</si>
  <si>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</si>
  <si>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</si>
  <si>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</si>
  <si>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</si>
  <si>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</si>
  <si>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NORMA FLORES</t>
  </si>
  <si>
    <t>,1677</t>
  </si>
  <si>
    <t>,1678</t>
  </si>
  <si>
    <t>,1679</t>
  </si>
  <si>
    <t>,1680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</si>
  <si>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</si>
  <si>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</si>
  <si>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</si>
  <si>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</si>
  <si>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</si>
  <si>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</si>
  <si>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</si>
  <si>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</si>
  <si>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</si>
  <si>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</si>
  <si>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</si>
  <si>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</si>
  <si>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</si>
  <si>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</si>
  <si>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</si>
  <si>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</si>
  <si>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</si>
  <si>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</si>
  <si>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</si>
  <si>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</si>
  <si>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</si>
  <si>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</si>
  <si>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</si>
  <si>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</si>
  <si>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</si>
  <si>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</si>
  <si>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</si>
  <si>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</si>
  <si>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</si>
  <si>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</si>
  <si>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</si>
  <si>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</si>
  <si>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</si>
  <si>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</si>
  <si>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</si>
  <si>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</si>
  <si>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</si>
  <si>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</si>
  <si>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,1719</t>
  </si>
  <si>
    <t>,1720</t>
  </si>
  <si>
    <t>,1721</t>
  </si>
  <si>
    <t>,1722</t>
  </si>
  <si>
    <t>,1723</t>
  </si>
  <si>
    <t>,1724</t>
  </si>
  <si>
    <t>,1725</t>
  </si>
  <si>
    <t>,1726</t>
  </si>
  <si>
    <t>,1727</t>
  </si>
  <si>
    <t>,1728</t>
  </si>
  <si>
    <t>MELITON CUAUHTEMOC</t>
  </si>
  <si>
    <t>,1729</t>
  </si>
  <si>
    <t>,1730</t>
  </si>
  <si>
    <t>,1731</t>
  </si>
  <si>
    <t>,1732</t>
  </si>
  <si>
    <t>,1733</t>
  </si>
  <si>
    <t xml:space="preserve">18-jul --21 Jul </t>
  </si>
  <si>
    <t>,1734</t>
  </si>
  <si>
    <t>,1735</t>
  </si>
  <si>
    <t>,1736</t>
  </si>
  <si>
    <t>TACILA</t>
  </si>
  <si>
    <t>,1737</t>
  </si>
  <si>
    <t>,1738</t>
  </si>
  <si>
    <t>,1739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</si>
  <si>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</si>
  <si>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</si>
  <si>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</si>
  <si>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</si>
  <si>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</si>
  <si>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</si>
  <si>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</si>
  <si>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</si>
  <si>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</si>
  <si>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</si>
  <si>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</si>
  <si>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</si>
  <si>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</si>
  <si>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</si>
  <si>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</si>
  <si>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</si>
  <si>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</si>
  <si>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</si>
  <si>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</si>
  <si>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>,1759</t>
  </si>
  <si>
    <t>,1760</t>
  </si>
  <si>
    <t>,1761</t>
  </si>
  <si>
    <t>,1762</t>
  </si>
  <si>
    <t>,1763</t>
  </si>
  <si>
    <t xml:space="preserve">10-Jul --11-Jul 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</si>
  <si>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</si>
  <si>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</si>
  <si>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</si>
  <si>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</si>
  <si>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</si>
  <si>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</si>
  <si>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</si>
  <si>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</si>
  <si>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</si>
  <si>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</si>
  <si>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</si>
  <si>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</si>
  <si>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</si>
  <si>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</si>
  <si>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</si>
  <si>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</si>
  <si>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</si>
  <si>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</si>
  <si>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</si>
  <si>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</si>
  <si>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</si>
  <si>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</si>
  <si>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</si>
  <si>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</si>
  <si>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</si>
  <si>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</si>
  <si>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</si>
  <si>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</si>
  <si>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</si>
  <si>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</si>
  <si>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</si>
  <si>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</si>
  <si>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</si>
  <si>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</si>
  <si>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</si>
  <si>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</si>
  <si>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</si>
  <si>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</si>
  <si>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</si>
  <si>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11-Jul FACTURA  7019-A</t>
  </si>
  <si>
    <t>,1803</t>
  </si>
  <si>
    <t>,1804</t>
  </si>
  <si>
    <t>,1805</t>
  </si>
  <si>
    <t>,1806</t>
  </si>
  <si>
    <t>,1807</t>
  </si>
  <si>
    <t>,1808</t>
  </si>
  <si>
    <t>,1809</t>
  </si>
  <si>
    <t xml:space="preserve">10-Jul ---12-Jul </t>
  </si>
  <si>
    <t>,1810</t>
  </si>
  <si>
    <t>,1811</t>
  </si>
  <si>
    <t>,1812</t>
  </si>
  <si>
    <t>,1813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</si>
  <si>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</si>
  <si>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</si>
  <si>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</si>
  <si>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</si>
  <si>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</si>
  <si>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</si>
  <si>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</si>
  <si>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</si>
  <si>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LOS COMPRADRES</t>
  </si>
  <si>
    <t>,1822</t>
  </si>
  <si>
    <t>,1823</t>
  </si>
  <si>
    <t>,1824</t>
  </si>
  <si>
    <t>,1825</t>
  </si>
  <si>
    <t>,1826</t>
  </si>
  <si>
    <t>,1827</t>
  </si>
  <si>
    <t>,1828</t>
  </si>
  <si>
    <t>,1829</t>
  </si>
  <si>
    <t>,1830</t>
  </si>
  <si>
    <t>,1831</t>
  </si>
  <si>
    <t>,1832</t>
  </si>
  <si>
    <t>,1833</t>
  </si>
  <si>
    <t>,1834</t>
  </si>
  <si>
    <t>,1835</t>
  </si>
  <si>
    <t>ALEJANDRO HEERNANDEZ PEREZ</t>
  </si>
  <si>
    <t>,1836</t>
  </si>
  <si>
    <t xml:space="preserve">12-Jul ---15-Jul </t>
  </si>
  <si>
    <t>,1837</t>
  </si>
  <si>
    <t>,1838</t>
  </si>
  <si>
    <t>,1839</t>
  </si>
  <si>
    <t>,1840</t>
  </si>
  <si>
    <t>,1841</t>
  </si>
  <si>
    <t>,1842</t>
  </si>
  <si>
    <t>,1843</t>
  </si>
  <si>
    <t>10-Jul --14-Jul</t>
  </si>
  <si>
    <t>,1844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</si>
  <si>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</si>
  <si>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</si>
  <si>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</si>
  <si>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</si>
  <si>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</si>
  <si>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</si>
  <si>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</si>
  <si>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</si>
  <si>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</si>
  <si>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</si>
  <si>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</si>
  <si>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</si>
  <si>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</si>
  <si>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</si>
  <si>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</si>
  <si>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</si>
  <si>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</si>
  <si>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</si>
  <si>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</si>
  <si>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</si>
  <si>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</si>
  <si>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</si>
  <si>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</si>
  <si>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</si>
  <si>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</si>
  <si>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</si>
  <si>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</si>
  <si>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</si>
  <si>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</si>
  <si>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</si>
  <si>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</si>
  <si>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</si>
  <si>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</si>
  <si>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</si>
  <si>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</si>
  <si>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</si>
  <si>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</si>
  <si>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</si>
  <si>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</si>
  <si>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sustituida por la 1887 A</t>
  </si>
  <si>
    <t>,1884</t>
  </si>
  <si>
    <t>,1885</t>
  </si>
  <si>
    <t>18-Jul FACTURA 7016-A</t>
  </si>
  <si>
    <t>,1886</t>
  </si>
  <si>
    <t>,1887</t>
  </si>
  <si>
    <t>,1888</t>
  </si>
  <si>
    <t xml:space="preserve">10-Jul --30-Jul </t>
  </si>
  <si>
    <t>,1889</t>
  </si>
  <si>
    <t>,1890</t>
  </si>
  <si>
    <t xml:space="preserve">23-Jul --31-Jul </t>
  </si>
  <si>
    <t>,1891</t>
  </si>
  <si>
    <t>,1892</t>
  </si>
  <si>
    <t>,1893</t>
  </si>
  <si>
    <t>CIC COMERCIIO</t>
  </si>
  <si>
    <t>,1894</t>
  </si>
  <si>
    <t>,1895</t>
  </si>
  <si>
    <t>,1896</t>
  </si>
  <si>
    <t>,1897</t>
  </si>
  <si>
    <t>,1898</t>
  </si>
  <si>
    <t xml:space="preserve">ECONOMICA </t>
  </si>
  <si>
    <t>,1899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</si>
  <si>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</si>
  <si>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</si>
  <si>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</si>
  <si>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</si>
  <si>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</si>
  <si>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</si>
  <si>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</si>
  <si>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</si>
  <si>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</si>
  <si>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</si>
  <si>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</si>
  <si>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</si>
  <si>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</si>
  <si>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</si>
  <si>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</si>
  <si>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</si>
  <si>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</si>
  <si>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</si>
  <si>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</si>
  <si>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</si>
  <si>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CRISTIAN---ALBICIA</t>
  </si>
  <si>
    <t>,1920</t>
  </si>
  <si>
    <t>,1921</t>
  </si>
  <si>
    <t>,1922</t>
  </si>
  <si>
    <t>,1923</t>
  </si>
  <si>
    <t>CANCELADA     GERARDO PULIDO</t>
  </si>
  <si>
    <t>14-Jul sustituye  1973</t>
  </si>
  <si>
    <t>,1924</t>
  </si>
  <si>
    <t>,1925</t>
  </si>
  <si>
    <t>,1926</t>
  </si>
  <si>
    <t>,1927</t>
  </si>
  <si>
    <t>,1928</t>
  </si>
  <si>
    <t>,1929</t>
  </si>
  <si>
    <t>,1930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</si>
  <si>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</si>
  <si>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</si>
  <si>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</si>
  <si>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</si>
  <si>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</si>
  <si>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</si>
  <si>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</si>
  <si>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</si>
  <si>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</si>
  <si>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</si>
  <si>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</si>
  <si>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</si>
  <si>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</si>
  <si>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</si>
  <si>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</si>
  <si>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</si>
  <si>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</si>
  <si>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</si>
  <si>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</si>
  <si>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</si>
  <si>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</si>
  <si>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</si>
  <si>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</si>
  <si>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</si>
  <si>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</si>
  <si>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</si>
  <si>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</si>
  <si>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</si>
  <si>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</si>
  <si>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</si>
  <si>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</si>
  <si>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</si>
  <si>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</si>
  <si>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</si>
  <si>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</si>
  <si>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</si>
  <si>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</si>
  <si>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</si>
  <si>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</si>
  <si>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</si>
  <si>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</si>
  <si>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</si>
  <si>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</si>
  <si>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</si>
  <si>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</si>
  <si>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</si>
  <si>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</si>
  <si>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</si>
  <si>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</si>
  <si>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</si>
  <si>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,1981</t>
  </si>
  <si>
    <t>,1982</t>
  </si>
  <si>
    <t>,1983</t>
  </si>
  <si>
    <t>,1984</t>
  </si>
  <si>
    <t>FABRIAN XOCHIHUA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</si>
  <si>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</si>
  <si>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</si>
  <si>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</si>
  <si>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</si>
  <si>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</si>
  <si>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</si>
  <si>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</si>
  <si>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</si>
  <si>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</si>
  <si>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</si>
  <si>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</si>
  <si>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</si>
  <si>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</si>
  <si>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</si>
  <si>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</si>
  <si>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</si>
  <si>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</si>
  <si>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</si>
  <si>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</si>
  <si>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</si>
  <si>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</si>
  <si>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</si>
  <si>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</si>
  <si>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</si>
  <si>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</si>
  <si>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</si>
  <si>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</si>
  <si>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,2012</t>
  </si>
  <si>
    <t>,2013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</si>
  <si>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</si>
  <si>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</si>
  <si>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</si>
  <si>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</si>
  <si>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</si>
  <si>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</si>
  <si>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</si>
  <si>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</si>
  <si>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</si>
  <si>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</si>
  <si>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</si>
  <si>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</si>
  <si>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</si>
  <si>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</si>
  <si>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</si>
  <si>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</si>
  <si>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</si>
  <si>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</si>
  <si>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</si>
  <si>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,2033</t>
  </si>
  <si>
    <t>,2034</t>
  </si>
  <si>
    <t>,2035</t>
  </si>
  <si>
    <t>,2036</t>
  </si>
  <si>
    <t>,2037</t>
  </si>
  <si>
    <t>,2038</t>
  </si>
  <si>
    <t>MARCO ANTONIO TECHALOTZI</t>
  </si>
  <si>
    <t>,2039</t>
  </si>
  <si>
    <t>,2040</t>
  </si>
  <si>
    <t>,2041</t>
  </si>
  <si>
    <t>,2042</t>
  </si>
  <si>
    <t xml:space="preserve">11-Jul --24-Jul </t>
  </si>
  <si>
    <t>,2043</t>
  </si>
  <si>
    <t>,2044</t>
  </si>
  <si>
    <t>,2045</t>
  </si>
  <si>
    <t>,2046</t>
  </si>
  <si>
    <t>,2047</t>
  </si>
  <si>
    <t>,2048</t>
  </si>
  <si>
    <t>,2049</t>
  </si>
  <si>
    <t>,2050</t>
  </si>
  <si>
    <t>,2051</t>
  </si>
  <si>
    <t>,2052</t>
  </si>
  <si>
    <t>,2053</t>
  </si>
  <si>
    <t>,2054</t>
  </si>
  <si>
    <t>,2055</t>
  </si>
  <si>
    <t>,2056</t>
  </si>
  <si>
    <t>,2057</t>
  </si>
  <si>
    <t>,2058</t>
  </si>
  <si>
    <t>,2059</t>
  </si>
  <si>
    <t>,2060</t>
  </si>
  <si>
    <t>,2061</t>
  </si>
  <si>
    <t>,2062</t>
  </si>
  <si>
    <t>,2063</t>
  </si>
  <si>
    <t>,2064</t>
  </si>
  <si>
    <t>,2065</t>
  </si>
  <si>
    <t>,2066</t>
  </si>
  <si>
    <t>,2067</t>
  </si>
  <si>
    <t>,2068</t>
  </si>
  <si>
    <t>,2069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</si>
  <si>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</si>
  <si>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</si>
  <si>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</si>
  <si>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</si>
  <si>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</si>
  <si>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</si>
  <si>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</si>
  <si>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</si>
  <si>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</si>
  <si>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,2079</t>
  </si>
  <si>
    <t>,2080</t>
  </si>
  <si>
    <t>,2081</t>
  </si>
  <si>
    <t>,2082</t>
  </si>
  <si>
    <t xml:space="preserve">12-Jul --15-Jul --18-Jul </t>
  </si>
  <si>
    <t>,2083</t>
  </si>
  <si>
    <t>,2084</t>
  </si>
  <si>
    <t>,2085</t>
  </si>
  <si>
    <t>,2086</t>
  </si>
  <si>
    <t>,2087</t>
  </si>
  <si>
    <t>,2088</t>
  </si>
  <si>
    <t>,2089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</si>
  <si>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</si>
  <si>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</si>
  <si>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</si>
  <si>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</si>
  <si>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</si>
  <si>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</si>
  <si>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</si>
  <si>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</si>
  <si>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</si>
  <si>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</si>
  <si>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 xml:space="preserve">13-Jul--14-Jul 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</si>
  <si>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</si>
  <si>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</si>
  <si>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</si>
  <si>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</si>
  <si>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</si>
  <si>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</si>
  <si>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</si>
  <si>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</si>
  <si>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</si>
  <si>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</si>
  <si>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</si>
  <si>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</si>
  <si>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</si>
  <si>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</si>
  <si>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</si>
  <si>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</si>
  <si>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</si>
  <si>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</si>
  <si>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</si>
  <si>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</si>
  <si>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</si>
  <si>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</si>
  <si>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</si>
  <si>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</si>
  <si>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</si>
  <si>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</si>
  <si>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</si>
  <si>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</si>
  <si>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</si>
  <si>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</si>
  <si>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</si>
  <si>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,2131</t>
  </si>
  <si>
    <t>,2132</t>
  </si>
  <si>
    <t>JOSE DANIEL GONZALEZ</t>
  </si>
  <si>
    <t>,2133</t>
  </si>
  <si>
    <t>,2134</t>
  </si>
  <si>
    <t>,2135</t>
  </si>
  <si>
    <t>,2136</t>
  </si>
  <si>
    <t>,2137</t>
  </si>
  <si>
    <t>,2138</t>
  </si>
  <si>
    <t xml:space="preserve">18-Jul --19-Jul </t>
  </si>
  <si>
    <t>,2139</t>
  </si>
  <si>
    <t>,2140</t>
  </si>
  <si>
    <t>,2141</t>
  </si>
  <si>
    <t>,2142</t>
  </si>
  <si>
    <t>,2143</t>
  </si>
  <si>
    <t xml:space="preserve">RODRIGO SILVA </t>
  </si>
  <si>
    <t>,2144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</si>
  <si>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</si>
  <si>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</si>
  <si>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</si>
  <si>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</si>
  <si>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</si>
  <si>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</si>
  <si>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</si>
  <si>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</si>
  <si>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</si>
  <si>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</si>
  <si>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</si>
  <si>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</si>
  <si>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</si>
  <si>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</si>
  <si>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</si>
  <si>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</si>
  <si>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</si>
  <si>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</si>
  <si>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</si>
  <si>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</si>
  <si>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ANTONIO JUAREZ</t>
  </si>
  <si>
    <t>,2165</t>
  </si>
  <si>
    <t>,2166</t>
  </si>
  <si>
    <t>,2167</t>
  </si>
  <si>
    <t>25-Jul FACTURA 7031-A</t>
  </si>
  <si>
    <t>,2168</t>
  </si>
  <si>
    <t>,2169</t>
  </si>
  <si>
    <t>,2170</t>
  </si>
  <si>
    <t>,2171</t>
  </si>
  <si>
    <t>,2172</t>
  </si>
  <si>
    <t>,2173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</si>
  <si>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</si>
  <si>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</si>
  <si>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</si>
  <si>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</si>
  <si>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</si>
  <si>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</si>
  <si>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</si>
  <si>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</si>
  <si>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</si>
  <si>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</si>
  <si>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</si>
  <si>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</si>
  <si>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,2186</t>
  </si>
  <si>
    <t>,2187</t>
  </si>
  <si>
    <t>,2188</t>
  </si>
  <si>
    <t>,2189</t>
  </si>
  <si>
    <t>,2190</t>
  </si>
  <si>
    <t>,2191</t>
  </si>
  <si>
    <t>,2192</t>
  </si>
  <si>
    <t>25-Jul FACTURA 7034-A</t>
  </si>
  <si>
    <t>,2193</t>
  </si>
  <si>
    <t>,2194</t>
  </si>
  <si>
    <t>,2195</t>
  </si>
  <si>
    <t>,2196</t>
  </si>
  <si>
    <t>,2197</t>
  </si>
  <si>
    <t>,2198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</si>
  <si>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</si>
  <si>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</si>
  <si>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</si>
  <si>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</si>
  <si>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</si>
  <si>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</si>
  <si>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</si>
  <si>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</si>
  <si>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,2207</t>
  </si>
  <si>
    <t>,2208</t>
  </si>
  <si>
    <t>,2209</t>
  </si>
  <si>
    <t>,2210</t>
  </si>
  <si>
    <t>,2211</t>
  </si>
  <si>
    <t xml:space="preserve">PONCE </t>
  </si>
  <si>
    <t>,2212</t>
  </si>
  <si>
    <t>,2213</t>
  </si>
  <si>
    <t>,2214</t>
  </si>
  <si>
    <t>,2215</t>
  </si>
  <si>
    <t>,2216</t>
  </si>
  <si>
    <t>15-Jul --18-Jul FACTURA 7151-A</t>
  </si>
  <si>
    <t>,2217</t>
  </si>
  <si>
    <t>,2218</t>
  </si>
  <si>
    <t>,2219</t>
  </si>
  <si>
    <t>,2220</t>
  </si>
  <si>
    <t>,2221</t>
  </si>
  <si>
    <t xml:space="preserve">HECTOR VERACRUZ </t>
  </si>
  <si>
    <t>,2222</t>
  </si>
  <si>
    <t>,2223</t>
  </si>
  <si>
    <t>,2224</t>
  </si>
  <si>
    <t>,2225</t>
  </si>
  <si>
    <t>,2226</t>
  </si>
  <si>
    <t>25-Jul FACTURA 7038-A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</si>
  <si>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</si>
  <si>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</si>
  <si>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</si>
  <si>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</si>
  <si>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</si>
  <si>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</si>
  <si>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</si>
  <si>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</si>
  <si>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 xml:space="preserve">14-Jul --22-Jul 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</si>
  <si>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</si>
  <si>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</si>
  <si>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</si>
  <si>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</si>
  <si>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</si>
  <si>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</si>
  <si>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</si>
  <si>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</si>
  <si>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</si>
  <si>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</si>
  <si>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</si>
  <si>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</si>
  <si>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</si>
  <si>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</si>
  <si>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</si>
  <si>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</si>
  <si>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</si>
  <si>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</si>
  <si>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</si>
  <si>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</si>
  <si>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</si>
  <si>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</si>
  <si>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</si>
  <si>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</si>
  <si>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</si>
  <si>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</si>
  <si>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</si>
  <si>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</si>
  <si>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</si>
  <si>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</si>
  <si>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</si>
  <si>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</si>
  <si>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</si>
  <si>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</si>
  <si>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</si>
  <si>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</si>
  <si>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</si>
  <si>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</si>
  <si>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</si>
  <si>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</si>
  <si>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</si>
  <si>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</si>
  <si>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</si>
  <si>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</si>
  <si>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</si>
  <si>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</si>
  <si>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</si>
  <si>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</si>
  <si>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</si>
  <si>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</si>
  <si>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</si>
  <si>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</si>
  <si>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</si>
  <si>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</si>
  <si>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</si>
  <si>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</si>
  <si>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</si>
  <si>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,2292</t>
  </si>
  <si>
    <t>,2293</t>
  </si>
  <si>
    <t xml:space="preserve">CRISTIAN GRACIELA 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</si>
  <si>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</si>
  <si>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</si>
  <si>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</si>
  <si>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</si>
  <si>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</si>
  <si>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</si>
  <si>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</si>
  <si>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</si>
  <si>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 xml:space="preserve">14-Jul --18-Jul 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</si>
  <si>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</si>
  <si>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</si>
  <si>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</si>
  <si>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</si>
  <si>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</si>
  <si>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</si>
  <si>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</si>
  <si>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</si>
  <si>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</si>
  <si>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</si>
  <si>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</si>
  <si>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</si>
  <si>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</si>
  <si>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</si>
  <si>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</si>
  <si>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</si>
  <si>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</si>
  <si>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</si>
  <si>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</si>
  <si>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</si>
  <si>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</si>
  <si>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</si>
  <si>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</si>
  <si>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</si>
  <si>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 xml:space="preserve">16-Jul ---17-Jul 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</si>
  <si>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</si>
  <si>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</si>
  <si>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</si>
  <si>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</si>
  <si>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</si>
  <si>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</si>
  <si>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</si>
  <si>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</si>
  <si>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</si>
  <si>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</si>
  <si>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</si>
  <si>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</si>
  <si>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</si>
  <si>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</si>
  <si>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</si>
  <si>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</si>
  <si>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</si>
  <si>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</si>
  <si>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</si>
  <si>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</si>
  <si>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</si>
  <si>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</si>
  <si>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</si>
  <si>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</si>
  <si>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</si>
  <si>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</si>
  <si>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</si>
  <si>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</si>
  <si>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</si>
  <si>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</si>
  <si>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</si>
  <si>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</si>
  <si>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</si>
  <si>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</si>
  <si>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</si>
  <si>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</si>
  <si>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</si>
  <si>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</si>
  <si>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</si>
  <si>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</si>
  <si>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</si>
  <si>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</si>
  <si>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sustituida por 2371</t>
  </si>
  <si>
    <t>,2368</t>
  </si>
  <si>
    <t>,2369</t>
  </si>
  <si>
    <t>,2370</t>
  </si>
  <si>
    <t>,2371</t>
  </si>
  <si>
    <t>,2372</t>
  </si>
  <si>
    <t>,2373</t>
  </si>
  <si>
    <t>,2374</t>
  </si>
  <si>
    <t xml:space="preserve">15-Jul---19-Jul 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</si>
  <si>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</si>
  <si>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</si>
  <si>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</si>
  <si>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</si>
  <si>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</si>
  <si>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</si>
  <si>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</si>
  <si>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</si>
  <si>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</si>
  <si>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</si>
  <si>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</si>
  <si>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</si>
  <si>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</si>
  <si>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</si>
  <si>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</si>
  <si>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</si>
  <si>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</si>
  <si>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</si>
  <si>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</si>
  <si>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</si>
  <si>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</si>
  <si>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</si>
  <si>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,2397</t>
  </si>
  <si>
    <t>,2398</t>
  </si>
  <si>
    <t>,2399</t>
  </si>
  <si>
    <t>,2400</t>
  </si>
  <si>
    <t>,2401</t>
  </si>
  <si>
    <t>,2402</t>
  </si>
  <si>
    <t>,2403</t>
  </si>
  <si>
    <t>,2404</t>
  </si>
  <si>
    <t>,2405</t>
  </si>
  <si>
    <t>,2406</t>
  </si>
  <si>
    <t>,2407</t>
  </si>
  <si>
    <t>,2408</t>
  </si>
  <si>
    <t>,2409</t>
  </si>
  <si>
    <t>,2410</t>
  </si>
  <si>
    <t>INDUSTIRAL DE ABASTOS</t>
  </si>
  <si>
    <t>,2411</t>
  </si>
  <si>
    <t>VISCERA SELECTA S DEL BAJIO</t>
  </si>
  <si>
    <t>,2412</t>
  </si>
  <si>
    <t>15-Jul --26-Jul</t>
  </si>
  <si>
    <t>,2413</t>
  </si>
  <si>
    <t>,2414</t>
  </si>
  <si>
    <t>,2415</t>
  </si>
  <si>
    <t>,2416</t>
  </si>
  <si>
    <t>,2417</t>
  </si>
  <si>
    <t>,2418</t>
  </si>
  <si>
    <t>,2419</t>
  </si>
  <si>
    <t>,2420</t>
  </si>
  <si>
    <t>,2421</t>
  </si>
  <si>
    <t>,2422</t>
  </si>
  <si>
    <t>,2423</t>
  </si>
  <si>
    <t>,2424</t>
  </si>
  <si>
    <t>,2425</t>
  </si>
  <si>
    <t>,2426</t>
  </si>
  <si>
    <t>,2427</t>
  </si>
  <si>
    <t>,2428</t>
  </si>
  <si>
    <t>,2429</t>
  </si>
  <si>
    <t>,2430</t>
  </si>
  <si>
    <t>,2431</t>
  </si>
  <si>
    <t>,2432</t>
  </si>
  <si>
    <t>,2433</t>
  </si>
  <si>
    <t>,2434</t>
  </si>
  <si>
    <t>,2435</t>
  </si>
  <si>
    <t>,2436</t>
  </si>
  <si>
    <t>,2437</t>
  </si>
  <si>
    <t>,2438</t>
  </si>
  <si>
    <t>,2439</t>
  </si>
  <si>
    <t>,2440</t>
  </si>
  <si>
    <t>,2441</t>
  </si>
  <si>
    <t>,2442</t>
  </si>
  <si>
    <t>,2443</t>
  </si>
  <si>
    <t>,2444</t>
  </si>
  <si>
    <t>,2445</t>
  </si>
  <si>
    <t>,2446</t>
  </si>
  <si>
    <t>,2447</t>
  </si>
  <si>
    <t>,2448</t>
  </si>
  <si>
    <t>,2449</t>
  </si>
  <si>
    <t>,2450</t>
  </si>
  <si>
    <t>,2451</t>
  </si>
  <si>
    <t>,2452</t>
  </si>
  <si>
    <t>,2453</t>
  </si>
  <si>
    <t>,2454</t>
  </si>
  <si>
    <t>,2455</t>
  </si>
  <si>
    <t>,2456</t>
  </si>
  <si>
    <t>,2457</t>
  </si>
  <si>
    <t>,2458</t>
  </si>
  <si>
    <t>,2459</t>
  </si>
  <si>
    <t>,2460</t>
  </si>
  <si>
    <t>,2461</t>
  </si>
  <si>
    <t>,2462</t>
  </si>
  <si>
    <t>,2463</t>
  </si>
  <si>
    <t>,2464</t>
  </si>
  <si>
    <t>,2465</t>
  </si>
  <si>
    <t>,2466</t>
  </si>
  <si>
    <t>,2467</t>
  </si>
  <si>
    <t>,2468</t>
  </si>
  <si>
    <t>MIGUEL XOCHIHUALT</t>
  </si>
  <si>
    <t>,2469</t>
  </si>
  <si>
    <t>,2470</t>
  </si>
  <si>
    <t>,2471</t>
  </si>
  <si>
    <t>,2472</t>
  </si>
  <si>
    <t>,2473</t>
  </si>
  <si>
    <t>,2474</t>
  </si>
  <si>
    <t>,2475</t>
  </si>
  <si>
    <t>,2476</t>
  </si>
  <si>
    <t>,2477</t>
  </si>
  <si>
    <t>,2478</t>
  </si>
  <si>
    <t>,2479</t>
  </si>
  <si>
    <t>,2480</t>
  </si>
  <si>
    <t>,2481</t>
  </si>
  <si>
    <t>,2482</t>
  </si>
  <si>
    <t>,2483</t>
  </si>
  <si>
    <t>,2484</t>
  </si>
  <si>
    <t>,2485</t>
  </si>
  <si>
    <t>,2486</t>
  </si>
  <si>
    <t>,2487</t>
  </si>
  <si>
    <t>,2488</t>
  </si>
  <si>
    <t>,2489</t>
  </si>
  <si>
    <t>,2490</t>
  </si>
  <si>
    <t>,2491</t>
  </si>
  <si>
    <t>,2492</t>
  </si>
  <si>
    <t>,2493</t>
  </si>
  <si>
    <t>,2494</t>
  </si>
  <si>
    <t>,2495</t>
  </si>
  <si>
    <t>,2496</t>
  </si>
  <si>
    <t>,2497</t>
  </si>
  <si>
    <t>,2498</t>
  </si>
  <si>
    <t>,2499</t>
  </si>
  <si>
    <t>,2500</t>
  </si>
  <si>
    <t>,2501</t>
  </si>
  <si>
    <t>,2502</t>
  </si>
  <si>
    <t>,2503</t>
  </si>
  <si>
    <t>,2504</t>
  </si>
  <si>
    <t>,2505</t>
  </si>
  <si>
    <t>,2506</t>
  </si>
  <si>
    <t>,2507</t>
  </si>
  <si>
    <t>,2508</t>
  </si>
  <si>
    <t>,2509</t>
  </si>
  <si>
    <t>,2510</t>
  </si>
  <si>
    <t>,2511</t>
  </si>
  <si>
    <t>,2512</t>
  </si>
  <si>
    <t>,2513</t>
  </si>
  <si>
    <t>,2514</t>
  </si>
  <si>
    <t>,2515</t>
  </si>
  <si>
    <t>,2516</t>
  </si>
  <si>
    <t>,2517</t>
  </si>
  <si>
    <t>,2518</t>
  </si>
  <si>
    <t>,2519</t>
  </si>
  <si>
    <t>,2520</t>
  </si>
  <si>
    <t>,2521</t>
  </si>
  <si>
    <t>,2522</t>
  </si>
  <si>
    <t>25-Jul FACTURA 7146-A</t>
  </si>
  <si>
    <t>,2523</t>
  </si>
  <si>
    <t>,2524</t>
  </si>
  <si>
    <t>,2525</t>
  </si>
  <si>
    <t>,2526</t>
  </si>
  <si>
    <t>,2527</t>
  </si>
  <si>
    <t>,2528</t>
  </si>
  <si>
    <t>,2529</t>
  </si>
  <si>
    <t>,2530</t>
  </si>
  <si>
    <t>,2531</t>
  </si>
  <si>
    <t>,2532</t>
  </si>
  <si>
    <t>,2533</t>
  </si>
  <si>
    <t>,2534</t>
  </si>
  <si>
    <t>,2535</t>
  </si>
  <si>
    <t>,2536</t>
  </si>
  <si>
    <t>,2537</t>
  </si>
  <si>
    <t>,2538</t>
  </si>
  <si>
    <t>,2539</t>
  </si>
  <si>
    <t>,2540</t>
  </si>
  <si>
    <t>,2541</t>
  </si>
  <si>
    <t>,2542</t>
  </si>
  <si>
    <t>,2543</t>
  </si>
  <si>
    <t>,2544</t>
  </si>
  <si>
    <t>,2545</t>
  </si>
  <si>
    <t>CHAVA MARTINEZ</t>
  </si>
  <si>
    <t>,2546</t>
  </si>
  <si>
    <t>,2547</t>
  </si>
  <si>
    <t>,2548</t>
  </si>
  <si>
    <t>,2549</t>
  </si>
  <si>
    <t>,2550</t>
  </si>
  <si>
    <t>,2551</t>
  </si>
  <si>
    <t>,2552</t>
  </si>
  <si>
    <t>,2553</t>
  </si>
  <si>
    <t>,2554</t>
  </si>
  <si>
    <t>,2555</t>
  </si>
  <si>
    <t>18-Jul FACTURA 7152-A</t>
  </si>
  <si>
    <t>,2556</t>
  </si>
  <si>
    <t>,2557</t>
  </si>
  <si>
    <t>,2558</t>
  </si>
  <si>
    <t>,2559</t>
  </si>
  <si>
    <t>,2560</t>
  </si>
  <si>
    <t>,2561</t>
  </si>
  <si>
    <t>,2562</t>
  </si>
  <si>
    <t>,2563</t>
  </si>
  <si>
    <t>,2564</t>
  </si>
  <si>
    <t>,2565</t>
  </si>
  <si>
    <t>,2566</t>
  </si>
  <si>
    <t>,2567</t>
  </si>
  <si>
    <t>,2568</t>
  </si>
  <si>
    <t>,2569</t>
  </si>
  <si>
    <t>,2570</t>
  </si>
  <si>
    <t>,2571</t>
  </si>
  <si>
    <t>,2572</t>
  </si>
  <si>
    <t xml:space="preserve">19-Jul --21-Jul </t>
  </si>
  <si>
    <t>,2573</t>
  </si>
  <si>
    <t>,2574</t>
  </si>
  <si>
    <t>,2575</t>
  </si>
  <si>
    <t>,2576</t>
  </si>
  <si>
    <t>,2577</t>
  </si>
  <si>
    <t>,2578</t>
  </si>
  <si>
    <t>,2579</t>
  </si>
  <si>
    <t>,2580</t>
  </si>
  <si>
    <t>,2581</t>
  </si>
  <si>
    <t>,2582</t>
  </si>
  <si>
    <t>,2583</t>
  </si>
  <si>
    <t>,2584</t>
  </si>
  <si>
    <t>,2585</t>
  </si>
  <si>
    <t>,2586</t>
  </si>
  <si>
    <t>,2587</t>
  </si>
  <si>
    <t>,2588</t>
  </si>
  <si>
    <t>,2589</t>
  </si>
  <si>
    <t>,2590</t>
  </si>
  <si>
    <t>,2591</t>
  </si>
  <si>
    <t>,2592</t>
  </si>
  <si>
    <t>,2593</t>
  </si>
  <si>
    <t>,2594</t>
  </si>
  <si>
    <t>,2595</t>
  </si>
  <si>
    <t>,2596</t>
  </si>
  <si>
    <t>,2597</t>
  </si>
  <si>
    <t>,2598</t>
  </si>
  <si>
    <t>,2599</t>
  </si>
  <si>
    <t>,2600</t>
  </si>
  <si>
    <t>,2601</t>
  </si>
  <si>
    <t>,2602</t>
  </si>
  <si>
    <t>,2603</t>
  </si>
  <si>
    <t>,2604</t>
  </si>
  <si>
    <t>,2605</t>
  </si>
  <si>
    <t>,2606</t>
  </si>
  <si>
    <t>,2607</t>
  </si>
  <si>
    <t>,2608</t>
  </si>
  <si>
    <t>,2609</t>
  </si>
  <si>
    <t>,2610</t>
  </si>
  <si>
    <t>,2611</t>
  </si>
  <si>
    <t>,2612</t>
  </si>
  <si>
    <t>,2613</t>
  </si>
  <si>
    <t>,2614</t>
  </si>
  <si>
    <t>,2615</t>
  </si>
  <si>
    <t>,2616</t>
  </si>
  <si>
    <t>,2617</t>
  </si>
  <si>
    <t>,2618</t>
  </si>
  <si>
    <t>,2619</t>
  </si>
  <si>
    <t>,2620</t>
  </si>
  <si>
    <t>,2621</t>
  </si>
  <si>
    <t>,2622</t>
  </si>
  <si>
    <t>,2623</t>
  </si>
  <si>
    <t>,2624</t>
  </si>
  <si>
    <t>,2625</t>
  </si>
  <si>
    <t>,2626</t>
  </si>
  <si>
    <t>,2627</t>
  </si>
  <si>
    <t>25-Jul FACTURA 7142-A</t>
  </si>
  <si>
    <t>,2628</t>
  </si>
  <si>
    <t>,2629</t>
  </si>
  <si>
    <t>,2630</t>
  </si>
  <si>
    <t>,2631</t>
  </si>
  <si>
    <t>,2632</t>
  </si>
  <si>
    <t>,2633</t>
  </si>
  <si>
    <t>,2634</t>
  </si>
  <si>
    <t>,2635</t>
  </si>
  <si>
    <t>,2636</t>
  </si>
  <si>
    <t>,2637</t>
  </si>
  <si>
    <t>,2638</t>
  </si>
  <si>
    <t>,2639</t>
  </si>
  <si>
    <t>,2640</t>
  </si>
  <si>
    <t>,2641</t>
  </si>
  <si>
    <t>,2642</t>
  </si>
  <si>
    <t>,2643</t>
  </si>
  <si>
    <t>,2644</t>
  </si>
  <si>
    <t xml:space="preserve">18-Jul --20-Jul </t>
  </si>
  <si>
    <t>,2645</t>
  </si>
  <si>
    <t>,2646</t>
  </si>
  <si>
    <t>SERGIO HERRERIAS</t>
  </si>
  <si>
    <t>,2647</t>
  </si>
  <si>
    <t xml:space="preserve">18-Jul --20-Jul --22-Jul </t>
  </si>
  <si>
    <t xml:space="preserve">MIGUEL ANGEL </t>
  </si>
  <si>
    <t>,2648</t>
  </si>
  <si>
    <t>,2649</t>
  </si>
  <si>
    <t>,2650</t>
  </si>
  <si>
    <t>,2651</t>
  </si>
  <si>
    <t>,2652</t>
  </si>
  <si>
    <t>,2653</t>
  </si>
  <si>
    <t>,2654</t>
  </si>
  <si>
    <t>,2655</t>
  </si>
  <si>
    <t>RICARDO VALENTIN</t>
  </si>
  <si>
    <t>,2656</t>
  </si>
  <si>
    <t>ROBERTO HERRERIAS</t>
  </si>
  <si>
    <t>,2657</t>
  </si>
  <si>
    <t>,2658</t>
  </si>
  <si>
    <t>,2659</t>
  </si>
  <si>
    <t>,2660</t>
  </si>
  <si>
    <t>,2661</t>
  </si>
  <si>
    <t xml:space="preserve">RUBEN GALICIA </t>
  </si>
  <si>
    <t>,2662</t>
  </si>
  <si>
    <t>,2663</t>
  </si>
  <si>
    <t>,2664</t>
  </si>
  <si>
    <t>,2665</t>
  </si>
  <si>
    <t>,2666</t>
  </si>
  <si>
    <t>,2667</t>
  </si>
  <si>
    <t>,2668</t>
  </si>
  <si>
    <t>,2669</t>
  </si>
  <si>
    <t>,2670</t>
  </si>
  <si>
    <t>,2671</t>
  </si>
  <si>
    <t>,2672</t>
  </si>
  <si>
    <t>,2673</t>
  </si>
  <si>
    <t>,2674</t>
  </si>
  <si>
    <t>,2675</t>
  </si>
  <si>
    <t xml:space="preserve"> SERRANO</t>
  </si>
  <si>
    <t>,2676</t>
  </si>
  <si>
    <t>,2677</t>
  </si>
  <si>
    <t>,2678</t>
  </si>
  <si>
    <t>,2679</t>
  </si>
  <si>
    <t>,2680</t>
  </si>
  <si>
    <t>,2681</t>
  </si>
  <si>
    <t>,2682</t>
  </si>
  <si>
    <t>,2683</t>
  </si>
  <si>
    <t>,2684</t>
  </si>
  <si>
    <t>,2685</t>
  </si>
  <si>
    <t>,2686</t>
  </si>
  <si>
    <t>,2687</t>
  </si>
  <si>
    <t>,2688</t>
  </si>
  <si>
    <t>,2689</t>
  </si>
  <si>
    <t>,2690</t>
  </si>
  <si>
    <t>,2691</t>
  </si>
  <si>
    <t>,2692</t>
  </si>
  <si>
    <t>,2693</t>
  </si>
  <si>
    <t xml:space="preserve">18-Jul ---21-Jul </t>
  </si>
  <si>
    <t>,2694</t>
  </si>
  <si>
    <t>,2695</t>
  </si>
  <si>
    <t>,2696</t>
  </si>
  <si>
    <t>,2697</t>
  </si>
  <si>
    <t>,2698</t>
  </si>
  <si>
    <t>,2699</t>
  </si>
  <si>
    <t>,2700</t>
  </si>
  <si>
    <t>,2701</t>
  </si>
  <si>
    <t>,2702</t>
  </si>
  <si>
    <t>,2703</t>
  </si>
  <si>
    <t>,2704</t>
  </si>
  <si>
    <t>,2705</t>
  </si>
  <si>
    <t>,2706</t>
  </si>
  <si>
    <t>,2707</t>
  </si>
  <si>
    <t>,2708</t>
  </si>
  <si>
    <t>,2709</t>
  </si>
  <si>
    <t>,2710</t>
  </si>
  <si>
    <t>,2711</t>
  </si>
  <si>
    <t>,2712</t>
  </si>
  <si>
    <t>,2713</t>
  </si>
  <si>
    <t>,2714</t>
  </si>
  <si>
    <t>,2715</t>
  </si>
  <si>
    <t>,2716</t>
  </si>
  <si>
    <t>,2717</t>
  </si>
  <si>
    <t>,2718</t>
  </si>
  <si>
    <t>,2719</t>
  </si>
  <si>
    <t>,2720</t>
  </si>
  <si>
    <t>,2721</t>
  </si>
  <si>
    <t>,2722</t>
  </si>
  <si>
    <t>,2723</t>
  </si>
  <si>
    <t>,2724</t>
  </si>
  <si>
    <t>,2725</t>
  </si>
  <si>
    <t>ROBERTO FLOE</t>
  </si>
  <si>
    <t>,2726</t>
  </si>
  <si>
    <t>,2727</t>
  </si>
  <si>
    <t>,2728</t>
  </si>
  <si>
    <t>,2729</t>
  </si>
  <si>
    <t>,2730</t>
  </si>
  <si>
    <t>,2731</t>
  </si>
  <si>
    <t xml:space="preserve">18-Jul ---23-Jul </t>
  </si>
  <si>
    <t>,2732</t>
  </si>
  <si>
    <t>,2733</t>
  </si>
  <si>
    <t>,2734</t>
  </si>
  <si>
    <t>,2735</t>
  </si>
  <si>
    <t>,2736</t>
  </si>
  <si>
    <t>,2737</t>
  </si>
  <si>
    <t>,2738</t>
  </si>
  <si>
    <t>,2739</t>
  </si>
  <si>
    <t>,2740</t>
  </si>
  <si>
    <t>,2741</t>
  </si>
  <si>
    <t>,2742</t>
  </si>
  <si>
    <t>,2743</t>
  </si>
  <si>
    <t>,2744</t>
  </si>
  <si>
    <t>,2745</t>
  </si>
  <si>
    <t>ALFOSNO TORRES</t>
  </si>
  <si>
    <t>,2746</t>
  </si>
  <si>
    <t>,2747</t>
  </si>
  <si>
    <t>,2748</t>
  </si>
  <si>
    <t>,2749</t>
  </si>
  <si>
    <t>,2750</t>
  </si>
  <si>
    <t>,2751</t>
  </si>
  <si>
    <t>,2752</t>
  </si>
  <si>
    <t>,2753</t>
  </si>
  <si>
    <t>,2754</t>
  </si>
  <si>
    <t>,2755</t>
  </si>
  <si>
    <t>,2756</t>
  </si>
  <si>
    <t>,2757</t>
  </si>
  <si>
    <t>,2758</t>
  </si>
  <si>
    <t>,2759</t>
  </si>
  <si>
    <t>,2760</t>
  </si>
  <si>
    <t>,2761</t>
  </si>
  <si>
    <t>,2762</t>
  </si>
  <si>
    <t>,2763</t>
  </si>
  <si>
    <t>,2764</t>
  </si>
  <si>
    <t>,2765</t>
  </si>
  <si>
    <t>,2766</t>
  </si>
  <si>
    <t>,2767</t>
  </si>
  <si>
    <t>,2768</t>
  </si>
  <si>
    <t>,2769</t>
  </si>
  <si>
    <t>,2770</t>
  </si>
  <si>
    <t>,2771</t>
  </si>
  <si>
    <t>,2772</t>
  </si>
  <si>
    <t>,2773</t>
  </si>
  <si>
    <t>,2774</t>
  </si>
  <si>
    <t>,2775</t>
  </si>
  <si>
    <t>LUIS LOPEX</t>
  </si>
  <si>
    <t>,2776</t>
  </si>
  <si>
    <t>,2777</t>
  </si>
  <si>
    <t>,2778</t>
  </si>
  <si>
    <t>,2779</t>
  </si>
  <si>
    <t>,2780</t>
  </si>
  <si>
    <t>,2781</t>
  </si>
  <si>
    <t>,2782</t>
  </si>
  <si>
    <t>,2783</t>
  </si>
  <si>
    <t>,2784</t>
  </si>
  <si>
    <t>,2785</t>
  </si>
  <si>
    <t>,2786</t>
  </si>
  <si>
    <t>,2787</t>
  </si>
  <si>
    <t>,2788</t>
  </si>
  <si>
    <t>,2789</t>
  </si>
  <si>
    <t>,2790</t>
  </si>
  <si>
    <t>,2791</t>
  </si>
  <si>
    <t>,2792</t>
  </si>
  <si>
    <t>,2793</t>
  </si>
  <si>
    <t>,2794</t>
  </si>
  <si>
    <t>,2795</t>
  </si>
  <si>
    <t>,2796</t>
  </si>
  <si>
    <t>,2797</t>
  </si>
  <si>
    <t>,2798</t>
  </si>
  <si>
    <t>,2799</t>
  </si>
  <si>
    <t>,2800</t>
  </si>
  <si>
    <t>,2801</t>
  </si>
  <si>
    <t>,2802</t>
  </si>
  <si>
    <t>,2803</t>
  </si>
  <si>
    <t>,2804</t>
  </si>
  <si>
    <t>,2805</t>
  </si>
  <si>
    <t>,2806</t>
  </si>
  <si>
    <t>,2807</t>
  </si>
  <si>
    <t>,2808</t>
  </si>
  <si>
    <t>,2809</t>
  </si>
  <si>
    <t>,2810</t>
  </si>
  <si>
    <t xml:space="preserve">21-Jul --24-Jul </t>
  </si>
  <si>
    <t>,2811</t>
  </si>
  <si>
    <t>,2812</t>
  </si>
  <si>
    <t>,2813</t>
  </si>
  <si>
    <t>,2814</t>
  </si>
  <si>
    <t>,2815</t>
  </si>
  <si>
    <t>,2816</t>
  </si>
  <si>
    <t>,2817</t>
  </si>
  <si>
    <t>,2818</t>
  </si>
  <si>
    <t>,2819</t>
  </si>
  <si>
    <t>,2820</t>
  </si>
  <si>
    <t>,2821</t>
  </si>
  <si>
    <t>,2822</t>
  </si>
  <si>
    <t>,2823</t>
  </si>
  <si>
    <t>,2824</t>
  </si>
  <si>
    <t>,2825</t>
  </si>
  <si>
    <t>,2826</t>
  </si>
  <si>
    <t>,2827</t>
  </si>
  <si>
    <t>,2828</t>
  </si>
  <si>
    <t>,2829</t>
  </si>
  <si>
    <t>,2830</t>
  </si>
  <si>
    <t>,2831</t>
  </si>
  <si>
    <t>,2832</t>
  </si>
  <si>
    <t>,2833</t>
  </si>
  <si>
    <t>,2834</t>
  </si>
  <si>
    <t>,2835</t>
  </si>
  <si>
    <t>,2836</t>
  </si>
  <si>
    <t>,2837</t>
  </si>
  <si>
    <t>,2838</t>
  </si>
  <si>
    <t>,2839</t>
  </si>
  <si>
    <t>,2840</t>
  </si>
  <si>
    <t>,2841</t>
  </si>
  <si>
    <t>,2842</t>
  </si>
  <si>
    <t>,2843</t>
  </si>
  <si>
    <t>,2844</t>
  </si>
  <si>
    <t>,2845</t>
  </si>
  <si>
    <t>,2846</t>
  </si>
  <si>
    <t>,2847</t>
  </si>
  <si>
    <t>,2848</t>
  </si>
  <si>
    <t>CANCELADA       LA SORPRESA</t>
  </si>
  <si>
    <t>26-JULIO se cancelo</t>
  </si>
  <si>
    <t>,2849</t>
  </si>
  <si>
    <t xml:space="preserve">19-Jul --24-Jul </t>
  </si>
  <si>
    <t>,2850</t>
  </si>
  <si>
    <t>,2851</t>
  </si>
  <si>
    <t>,2852</t>
  </si>
  <si>
    <t>,2853</t>
  </si>
  <si>
    <t>,2854</t>
  </si>
  <si>
    <t>,2855</t>
  </si>
  <si>
    <t>,2856</t>
  </si>
  <si>
    <t>,2857</t>
  </si>
  <si>
    <t>,2858</t>
  </si>
  <si>
    <t>,2859</t>
  </si>
  <si>
    <t>,2860</t>
  </si>
  <si>
    <t>,2861</t>
  </si>
  <si>
    <t>,2862</t>
  </si>
  <si>
    <t>,2863</t>
  </si>
  <si>
    <t>,2864</t>
  </si>
  <si>
    <t>,2865</t>
  </si>
  <si>
    <t>,2866</t>
  </si>
  <si>
    <t>,2867</t>
  </si>
  <si>
    <t>,2868</t>
  </si>
  <si>
    <t>CRECIENDO RAMIREZ</t>
  </si>
  <si>
    <t>,2869</t>
  </si>
  <si>
    <t>,2870</t>
  </si>
  <si>
    <t>,2871</t>
  </si>
  <si>
    <t>,2872</t>
  </si>
  <si>
    <t>,2873</t>
  </si>
  <si>
    <t xml:space="preserve">22-Jul --23-Jul </t>
  </si>
  <si>
    <t>,2874</t>
  </si>
  <si>
    <t>,2875</t>
  </si>
  <si>
    <t>,2876</t>
  </si>
  <si>
    <t>,2877</t>
  </si>
  <si>
    <t>,2878</t>
  </si>
  <si>
    <t>,2879</t>
  </si>
  <si>
    <t>,2880</t>
  </si>
  <si>
    <t>,2881</t>
  </si>
  <si>
    <t>,2882</t>
  </si>
  <si>
    <t>,2883</t>
  </si>
  <si>
    <t>,2884</t>
  </si>
  <si>
    <t>,2885</t>
  </si>
  <si>
    <t>,2886</t>
  </si>
  <si>
    <t>,2887</t>
  </si>
  <si>
    <t>,2888</t>
  </si>
  <si>
    <t>,2889</t>
  </si>
  <si>
    <t>,2890</t>
  </si>
  <si>
    <t>,2891</t>
  </si>
  <si>
    <t>,2892</t>
  </si>
  <si>
    <t>,2893</t>
  </si>
  <si>
    <t>,2894</t>
  </si>
  <si>
    <t>,2895</t>
  </si>
  <si>
    <t>,2896</t>
  </si>
  <si>
    <t>,2897</t>
  </si>
  <si>
    <t>GABIREL TUXPAN</t>
  </si>
  <si>
    <t>,2898</t>
  </si>
  <si>
    <t>,2899</t>
  </si>
  <si>
    <t>,2900</t>
  </si>
  <si>
    <t>,2901</t>
  </si>
  <si>
    <t>,2902</t>
  </si>
  <si>
    <t>,2903</t>
  </si>
  <si>
    <t>,2904</t>
  </si>
  <si>
    <t>,2905</t>
  </si>
  <si>
    <t>,2906</t>
  </si>
  <si>
    <t>,2907</t>
  </si>
  <si>
    <t>,2908</t>
  </si>
  <si>
    <t>,2909</t>
  </si>
  <si>
    <t>,2910</t>
  </si>
  <si>
    <t>,2911</t>
  </si>
  <si>
    <t>,2912</t>
  </si>
  <si>
    <t>,2913</t>
  </si>
  <si>
    <t>,2914</t>
  </si>
  <si>
    <t>,2915</t>
  </si>
  <si>
    <t>,2916</t>
  </si>
  <si>
    <t>,2917</t>
  </si>
  <si>
    <t xml:space="preserve">20-Jul --21-Jul </t>
  </si>
  <si>
    <t>,2918</t>
  </si>
  <si>
    <t>,2919</t>
  </si>
  <si>
    <t>,2920</t>
  </si>
  <si>
    <t>,2921</t>
  </si>
  <si>
    <t>,2922</t>
  </si>
  <si>
    <t>,2923</t>
  </si>
  <si>
    <t>,2924</t>
  </si>
  <si>
    <t>,2925</t>
  </si>
  <si>
    <t>,2926</t>
  </si>
  <si>
    <t>,2927</t>
  </si>
  <si>
    <t>,2928</t>
  </si>
  <si>
    <t>,2929</t>
  </si>
  <si>
    <t>,2930</t>
  </si>
  <si>
    <t>,2931</t>
  </si>
  <si>
    <t>,2932</t>
  </si>
  <si>
    <t>,2933</t>
  </si>
  <si>
    <t>,2934</t>
  </si>
  <si>
    <t>,2935</t>
  </si>
  <si>
    <t>,2936</t>
  </si>
  <si>
    <t>,2937</t>
  </si>
  <si>
    <t>,2938</t>
  </si>
  <si>
    <t>,2939</t>
  </si>
  <si>
    <t>,2940</t>
  </si>
  <si>
    <t>,2941</t>
  </si>
  <si>
    <t>,2942</t>
  </si>
  <si>
    <t>,2943</t>
  </si>
  <si>
    <t>,2944</t>
  </si>
  <si>
    <t>ANGEL GUTIERREZ</t>
  </si>
  <si>
    <t>,2945</t>
  </si>
  <si>
    <t>,2946</t>
  </si>
  <si>
    <t>,2947</t>
  </si>
  <si>
    <t>,2948</t>
  </si>
  <si>
    <t>,2949</t>
  </si>
  <si>
    <t>,2950</t>
  </si>
  <si>
    <t xml:space="preserve">21-Jul --23-Jul </t>
  </si>
  <si>
    <t>,2951</t>
  </si>
  <si>
    <t>,2952</t>
  </si>
  <si>
    <t>,2953</t>
  </si>
  <si>
    <t>,2954</t>
  </si>
  <si>
    <t>,2955</t>
  </si>
  <si>
    <t>,2956</t>
  </si>
  <si>
    <t>,2957</t>
  </si>
  <si>
    <t>22-Jul FACTURA  7193-A</t>
  </si>
  <si>
    <t>,2958</t>
  </si>
  <si>
    <t>,2959</t>
  </si>
  <si>
    <t>,2960</t>
  </si>
  <si>
    <t>,2961</t>
  </si>
  <si>
    <t>BACILIO</t>
  </si>
  <si>
    <t>,2962</t>
  </si>
  <si>
    <t>,2963</t>
  </si>
  <si>
    <t>,2964</t>
  </si>
  <si>
    <t>,2965</t>
  </si>
  <si>
    <t>,2966</t>
  </si>
  <si>
    <t>,2967</t>
  </si>
  <si>
    <t>,2968</t>
  </si>
  <si>
    <t>,2969</t>
  </si>
  <si>
    <t>,2970</t>
  </si>
  <si>
    <t>,2971</t>
  </si>
  <si>
    <t>,2972</t>
  </si>
  <si>
    <t>,2973</t>
  </si>
  <si>
    <t>,2974</t>
  </si>
  <si>
    <t>,2975</t>
  </si>
  <si>
    <t>,2976</t>
  </si>
  <si>
    <t>,2977</t>
  </si>
  <si>
    <t>,2978</t>
  </si>
  <si>
    <t>,2979</t>
  </si>
  <si>
    <t>,2980</t>
  </si>
  <si>
    <t>,2981</t>
  </si>
  <si>
    <t>FRANCIRSCO ARMETA</t>
  </si>
  <si>
    <t>,2982</t>
  </si>
  <si>
    <t>,2983</t>
  </si>
  <si>
    <t>,2984</t>
  </si>
  <si>
    <t>,2985</t>
  </si>
  <si>
    <t>AIDA ( VER  )</t>
  </si>
  <si>
    <t>,2986</t>
  </si>
  <si>
    <t>,2987</t>
  </si>
  <si>
    <t>,2988</t>
  </si>
  <si>
    <t>,2989</t>
  </si>
  <si>
    <t>,2990</t>
  </si>
  <si>
    <t>,2991</t>
  </si>
  <si>
    <t>,2992</t>
  </si>
  <si>
    <t>,2993</t>
  </si>
  <si>
    <t>,2994</t>
  </si>
  <si>
    <t>,2995</t>
  </si>
  <si>
    <t>,2996</t>
  </si>
  <si>
    <t>,2997</t>
  </si>
  <si>
    <t>,2998</t>
  </si>
  <si>
    <t>,2999</t>
  </si>
  <si>
    <t>,3000</t>
  </si>
  <si>
    <t xml:space="preserve">21-Jul --22-JUL </t>
  </si>
  <si>
    <t>,3001</t>
  </si>
  <si>
    <t>,3002</t>
  </si>
  <si>
    <t>,3003</t>
  </si>
  <si>
    <t>,3004</t>
  </si>
  <si>
    <t>,3005</t>
  </si>
  <si>
    <t>,3006</t>
  </si>
  <si>
    <t>,3007</t>
  </si>
  <si>
    <t>,3008</t>
  </si>
  <si>
    <t>,3009</t>
  </si>
  <si>
    <t>,3010</t>
  </si>
  <si>
    <t>,3011</t>
  </si>
  <si>
    <t>,3012</t>
  </si>
  <si>
    <t>,3013</t>
  </si>
  <si>
    <t>,3014</t>
  </si>
  <si>
    <t>,3015</t>
  </si>
  <si>
    <t>,3016</t>
  </si>
  <si>
    <t>,3017</t>
  </si>
  <si>
    <t>,3018</t>
  </si>
  <si>
    <t>,3019</t>
  </si>
  <si>
    <t>,3020</t>
  </si>
  <si>
    <t>,3021</t>
  </si>
  <si>
    <t>,3022</t>
  </si>
  <si>
    <t>,3023</t>
  </si>
  <si>
    <t>,3024</t>
  </si>
  <si>
    <t>,3025</t>
  </si>
  <si>
    <t>,3026</t>
  </si>
  <si>
    <t>,3027</t>
  </si>
  <si>
    <t>,3028</t>
  </si>
  <si>
    <t>,3029</t>
  </si>
  <si>
    <t>,3030</t>
  </si>
  <si>
    <t>,3031</t>
  </si>
  <si>
    <t>,3032</t>
  </si>
  <si>
    <t>,3033</t>
  </si>
  <si>
    <t>,3034</t>
  </si>
  <si>
    <t>,3035</t>
  </si>
  <si>
    <t>,3036</t>
  </si>
  <si>
    <t>,3037</t>
  </si>
  <si>
    <t>,3038</t>
  </si>
  <si>
    <t>,3039</t>
  </si>
  <si>
    <t>,3040</t>
  </si>
  <si>
    <t>,3041</t>
  </si>
  <si>
    <t>,3042</t>
  </si>
  <si>
    <t>,3043</t>
  </si>
  <si>
    <t>,3044</t>
  </si>
  <si>
    <t>,3045</t>
  </si>
  <si>
    <t>,3046</t>
  </si>
  <si>
    <t>,3047</t>
  </si>
  <si>
    <t>,3048</t>
  </si>
  <si>
    <t>,3049</t>
  </si>
  <si>
    <t>,3050</t>
  </si>
  <si>
    <t>,3051</t>
  </si>
  <si>
    <t>,3052</t>
  </si>
  <si>
    <t>,3053</t>
  </si>
  <si>
    <t>,3054</t>
  </si>
  <si>
    <t>,3055</t>
  </si>
  <si>
    <t>,3056</t>
  </si>
  <si>
    <t>,3057</t>
  </si>
  <si>
    <t>,3058</t>
  </si>
  <si>
    <t xml:space="preserve">ALBICIA </t>
  </si>
  <si>
    <t>,3059</t>
  </si>
  <si>
    <t>,3060</t>
  </si>
  <si>
    <t>,3061</t>
  </si>
  <si>
    <t>,3062</t>
  </si>
  <si>
    <t>,3063</t>
  </si>
  <si>
    <t>,3064</t>
  </si>
  <si>
    <t>,3065</t>
  </si>
  <si>
    <t>,3066</t>
  </si>
  <si>
    <t>,3067</t>
  </si>
  <si>
    <t>,3068</t>
  </si>
  <si>
    <t>,3069</t>
  </si>
  <si>
    <t>,3070</t>
  </si>
  <si>
    <t xml:space="preserve">BACILIO </t>
  </si>
  <si>
    <t>,3071</t>
  </si>
  <si>
    <t>,3072</t>
  </si>
  <si>
    <t>,3073</t>
  </si>
  <si>
    <t>,3074</t>
  </si>
  <si>
    <t>,3075</t>
  </si>
  <si>
    <t>,3076</t>
  </si>
  <si>
    <t>,3077</t>
  </si>
  <si>
    <t>,3078</t>
  </si>
  <si>
    <t>,3079</t>
  </si>
  <si>
    <t>,3080</t>
  </si>
  <si>
    <t>,3081</t>
  </si>
  <si>
    <t>,3082</t>
  </si>
  <si>
    <t>,3083</t>
  </si>
  <si>
    <t>,3084</t>
  </si>
  <si>
    <t>,3085</t>
  </si>
  <si>
    <t>,3086</t>
  </si>
  <si>
    <t>,3087</t>
  </si>
  <si>
    <t>,3088</t>
  </si>
  <si>
    <t>,3089</t>
  </si>
  <si>
    <t>,3090</t>
  </si>
  <si>
    <t>,3091</t>
  </si>
  <si>
    <t>,3092</t>
  </si>
  <si>
    <t>,3093</t>
  </si>
  <si>
    <t>,3094</t>
  </si>
  <si>
    <t>BERNARDO JIMEENEZ MTZ</t>
  </si>
  <si>
    <t>,3095</t>
  </si>
  <si>
    <t>,3096</t>
  </si>
  <si>
    <t>,3097</t>
  </si>
  <si>
    <t>,3098</t>
  </si>
  <si>
    <t>,3099</t>
  </si>
  <si>
    <t>,3100</t>
  </si>
  <si>
    <t>,3101</t>
  </si>
  <si>
    <t>,3102</t>
  </si>
  <si>
    <t>,3103</t>
  </si>
  <si>
    <t>,3104</t>
  </si>
  <si>
    <t>,3105</t>
  </si>
  <si>
    <t>,3106</t>
  </si>
  <si>
    <t>,3107</t>
  </si>
  <si>
    <t>,3108</t>
  </si>
  <si>
    <t>,3109</t>
  </si>
  <si>
    <t>,3110</t>
  </si>
  <si>
    <t>,3111</t>
  </si>
  <si>
    <t>,3112</t>
  </si>
  <si>
    <t>,3113</t>
  </si>
  <si>
    <t>,3114</t>
  </si>
  <si>
    <t>,3115</t>
  </si>
  <si>
    <t>,3116</t>
  </si>
  <si>
    <t>,3117</t>
  </si>
  <si>
    <t>,3118</t>
  </si>
  <si>
    <t>,3119</t>
  </si>
  <si>
    <t>,3120</t>
  </si>
  <si>
    <t>,3121</t>
  </si>
  <si>
    <t>,3122</t>
  </si>
  <si>
    <t>,3123</t>
  </si>
  <si>
    <t>,3124</t>
  </si>
  <si>
    <t>,3125</t>
  </si>
  <si>
    <t>,3126</t>
  </si>
  <si>
    <t>,3127</t>
  </si>
  <si>
    <t>,3128</t>
  </si>
  <si>
    <t>,3129</t>
  </si>
  <si>
    <t>MAQUILA</t>
  </si>
  <si>
    <t>,3130</t>
  </si>
  <si>
    <t>,3131</t>
  </si>
  <si>
    <t>,3132</t>
  </si>
  <si>
    <t>,3133</t>
  </si>
  <si>
    <t>,3134</t>
  </si>
  <si>
    <t>,3135</t>
  </si>
  <si>
    <t>,3136</t>
  </si>
  <si>
    <t>,3137</t>
  </si>
  <si>
    <t>,3138</t>
  </si>
  <si>
    <t>,3139</t>
  </si>
  <si>
    <t>,3140</t>
  </si>
  <si>
    <t>,3141</t>
  </si>
  <si>
    <t>,3142</t>
  </si>
  <si>
    <t>,3143</t>
  </si>
  <si>
    <t>,3144</t>
  </si>
  <si>
    <t>,3145</t>
  </si>
  <si>
    <t>,3146</t>
  </si>
  <si>
    <t>,3147</t>
  </si>
  <si>
    <t>,3148</t>
  </si>
  <si>
    <t>,3149</t>
  </si>
  <si>
    <t>,3150</t>
  </si>
  <si>
    <t>,3151</t>
  </si>
  <si>
    <t>,3152</t>
  </si>
  <si>
    <t>,3153</t>
  </si>
  <si>
    <t>,3154</t>
  </si>
  <si>
    <t>,3155</t>
  </si>
  <si>
    <t>,3156</t>
  </si>
  <si>
    <t>,3157</t>
  </si>
  <si>
    <t>,3158</t>
  </si>
  <si>
    <t>,3159</t>
  </si>
  <si>
    <t>,3160</t>
  </si>
  <si>
    <t>,3161</t>
  </si>
  <si>
    <t>,3162</t>
  </si>
  <si>
    <t>,3163</t>
  </si>
  <si>
    <t>,3164</t>
  </si>
  <si>
    <t>,3165</t>
  </si>
  <si>
    <t>,3166</t>
  </si>
  <si>
    <t>,3167</t>
  </si>
  <si>
    <t>,3168</t>
  </si>
  <si>
    <t>,3169</t>
  </si>
  <si>
    <t>,3170</t>
  </si>
  <si>
    <t>,3171</t>
  </si>
  <si>
    <t>,3172</t>
  </si>
  <si>
    <t>,3173</t>
  </si>
  <si>
    <t>,3174</t>
  </si>
  <si>
    <t>,3175</t>
  </si>
  <si>
    <t>,3176</t>
  </si>
  <si>
    <t>,3177</t>
  </si>
  <si>
    <t>,3178</t>
  </si>
  <si>
    <t>,3179</t>
  </si>
  <si>
    <t>,3180</t>
  </si>
  <si>
    <t>,3181</t>
  </si>
  <si>
    <t>,3182</t>
  </si>
  <si>
    <t>,3183</t>
  </si>
  <si>
    <t>,3184</t>
  </si>
  <si>
    <t>,3185</t>
  </si>
  <si>
    <t>,3186</t>
  </si>
  <si>
    <t>,3187</t>
  </si>
  <si>
    <t>,3188</t>
  </si>
  <si>
    <t>,3189</t>
  </si>
  <si>
    <t>,3190</t>
  </si>
  <si>
    <t>,3191</t>
  </si>
  <si>
    <t xml:space="preserve">FRANCISCO ARMENTA </t>
  </si>
  <si>
    <t>,3192</t>
  </si>
  <si>
    <t>,3193</t>
  </si>
  <si>
    <t>,3194</t>
  </si>
  <si>
    <t>,3195</t>
  </si>
  <si>
    <t>,3196</t>
  </si>
  <si>
    <t>,3197</t>
  </si>
  <si>
    <t>,3198</t>
  </si>
  <si>
    <t>,3199</t>
  </si>
  <si>
    <t>,3200</t>
  </si>
  <si>
    <t>,3201</t>
  </si>
  <si>
    <t>,3202</t>
  </si>
  <si>
    <t>,3203</t>
  </si>
  <si>
    <t>,3204</t>
  </si>
  <si>
    <t>CANCELADA     CHINOS MALASIA</t>
  </si>
  <si>
    <t>sustituida por 3203</t>
  </si>
  <si>
    <t>,3205</t>
  </si>
  <si>
    <t>,3206</t>
  </si>
  <si>
    <t>,3207</t>
  </si>
  <si>
    <t>,3208</t>
  </si>
  <si>
    <t>,3209</t>
  </si>
  <si>
    <t>,3210</t>
  </si>
  <si>
    <t>,3211</t>
  </si>
  <si>
    <t>,3212</t>
  </si>
  <si>
    <t>,3213</t>
  </si>
  <si>
    <t>,3214</t>
  </si>
  <si>
    <t>,3215</t>
  </si>
  <si>
    <t>,3216</t>
  </si>
  <si>
    <t>,3217</t>
  </si>
  <si>
    <t>,3218</t>
  </si>
  <si>
    <t>,3219</t>
  </si>
  <si>
    <t>,3220</t>
  </si>
  <si>
    <t>,3221</t>
  </si>
  <si>
    <t>,3222</t>
  </si>
  <si>
    <t>,3223</t>
  </si>
  <si>
    <t>,3224</t>
  </si>
  <si>
    <t>,3225</t>
  </si>
  <si>
    <t>,3226</t>
  </si>
  <si>
    <t>,3227</t>
  </si>
  <si>
    <t>,3228</t>
  </si>
  <si>
    <t>,3229</t>
  </si>
  <si>
    <t>,3230</t>
  </si>
  <si>
    <t>,3231</t>
  </si>
  <si>
    <t>,3232</t>
  </si>
  <si>
    <t>,3233</t>
  </si>
  <si>
    <t>,3234</t>
  </si>
  <si>
    <t>,3235</t>
  </si>
  <si>
    <t>,3236</t>
  </si>
  <si>
    <t>,3237</t>
  </si>
  <si>
    <t>,3238</t>
  </si>
  <si>
    <t>RAUL LEDO</t>
  </si>
  <si>
    <t>,3239</t>
  </si>
  <si>
    <t>,3240</t>
  </si>
  <si>
    <t>,3241</t>
  </si>
  <si>
    <t>,3242</t>
  </si>
  <si>
    <t>,3243</t>
  </si>
  <si>
    <t>,3244</t>
  </si>
  <si>
    <t>,3245</t>
  </si>
  <si>
    <t>,3246</t>
  </si>
  <si>
    <t>,3247</t>
  </si>
  <si>
    <t>,3248</t>
  </si>
  <si>
    <t>,3249</t>
  </si>
  <si>
    <t>,3250</t>
  </si>
  <si>
    <t>,3251</t>
  </si>
  <si>
    <t>,3252</t>
  </si>
  <si>
    <t>,3253</t>
  </si>
  <si>
    <t>,3254</t>
  </si>
  <si>
    <t>,3255</t>
  </si>
  <si>
    <t>,3256</t>
  </si>
  <si>
    <t>,3257</t>
  </si>
  <si>
    <t>,3258</t>
  </si>
  <si>
    <t>,3259</t>
  </si>
  <si>
    <t>,3260</t>
  </si>
  <si>
    <t>,3261</t>
  </si>
  <si>
    <t>,3262</t>
  </si>
  <si>
    <t>,3263</t>
  </si>
  <si>
    <t>,3264</t>
  </si>
  <si>
    <t>,3265</t>
  </si>
  <si>
    <t>,3266</t>
  </si>
  <si>
    <t>,3267</t>
  </si>
  <si>
    <t>,3268</t>
  </si>
  <si>
    <t>,3269</t>
  </si>
  <si>
    <t>,3270</t>
  </si>
  <si>
    <t>,3271</t>
  </si>
  <si>
    <t>,3272</t>
  </si>
  <si>
    <t>,3273</t>
  </si>
  <si>
    <t>,3274</t>
  </si>
  <si>
    <t>,3275</t>
  </si>
  <si>
    <t xml:space="preserve">24-Jul --26-Jul </t>
  </si>
  <si>
    <t>,3276</t>
  </si>
  <si>
    <t>,3277</t>
  </si>
  <si>
    <t>,3278</t>
  </si>
  <si>
    <t>,3279</t>
  </si>
  <si>
    <t>,3280</t>
  </si>
  <si>
    <t>,3281</t>
  </si>
  <si>
    <t>,3282</t>
  </si>
  <si>
    <t>,3283</t>
  </si>
  <si>
    <t xml:space="preserve">MARIO MASTRANZO </t>
  </si>
  <si>
    <t>23-Jul SIN REMISION</t>
  </si>
  <si>
    <t>,3284</t>
  </si>
  <si>
    <t>,3285</t>
  </si>
  <si>
    <t>,3286</t>
  </si>
  <si>
    <t>,3287</t>
  </si>
  <si>
    <t>,3288</t>
  </si>
  <si>
    <t>,3289</t>
  </si>
  <si>
    <t>,3290</t>
  </si>
  <si>
    <t>,3291</t>
  </si>
  <si>
    <t>,3292</t>
  </si>
  <si>
    <t>,3293</t>
  </si>
  <si>
    <t>,3294</t>
  </si>
  <si>
    <t>,3295</t>
  </si>
  <si>
    <t>,3296</t>
  </si>
  <si>
    <t>,3297</t>
  </si>
  <si>
    <t>,3298</t>
  </si>
  <si>
    <t>,3299</t>
  </si>
  <si>
    <t>,3300</t>
  </si>
  <si>
    <t>,3301</t>
  </si>
  <si>
    <t>,3302</t>
  </si>
  <si>
    <t>,3303</t>
  </si>
  <si>
    <t>,3304</t>
  </si>
  <si>
    <t>,3305</t>
  </si>
  <si>
    <t>,3306</t>
  </si>
  <si>
    <t>,3307</t>
  </si>
  <si>
    <t>,3308</t>
  </si>
  <si>
    <t>,3309</t>
  </si>
  <si>
    <t>,3310</t>
  </si>
  <si>
    <t>,3311</t>
  </si>
  <si>
    <t>,3312</t>
  </si>
  <si>
    <t>,3313</t>
  </si>
  <si>
    <t>,3314</t>
  </si>
  <si>
    <t>,3315</t>
  </si>
  <si>
    <t>,3316</t>
  </si>
  <si>
    <t>,3317</t>
  </si>
  <si>
    <t>,3318</t>
  </si>
  <si>
    <t>,3319</t>
  </si>
  <si>
    <t>,3320</t>
  </si>
  <si>
    <t>,3321</t>
  </si>
  <si>
    <t>,3322</t>
  </si>
  <si>
    <t>,3323</t>
  </si>
  <si>
    <t>,3324</t>
  </si>
  <si>
    <t>,3325</t>
  </si>
  <si>
    <t>,3326</t>
  </si>
  <si>
    <t>,3327</t>
  </si>
  <si>
    <t>25-Jul FACTURA 7233-A</t>
  </si>
  <si>
    <t>,3328</t>
  </si>
  <si>
    <t>,3329</t>
  </si>
  <si>
    <t>,3330</t>
  </si>
  <si>
    <t>,3331</t>
  </si>
  <si>
    <t>,3332</t>
  </si>
  <si>
    <t>,3333</t>
  </si>
  <si>
    <t>,3334</t>
  </si>
  <si>
    <t>,3335</t>
  </si>
  <si>
    <t>,3336</t>
  </si>
  <si>
    <t>,3337</t>
  </si>
  <si>
    <t>,3338</t>
  </si>
  <si>
    <t>,3339</t>
  </si>
  <si>
    <t>,3340</t>
  </si>
  <si>
    <t>,3341</t>
  </si>
  <si>
    <t>,3342</t>
  </si>
  <si>
    <t>,3343</t>
  </si>
  <si>
    <t>,3344</t>
  </si>
  <si>
    <t>,3345</t>
  </si>
  <si>
    <t>,3346</t>
  </si>
  <si>
    <t>,3347</t>
  </si>
  <si>
    <t>,3348</t>
  </si>
  <si>
    <t>,3349</t>
  </si>
  <si>
    <t>,3350</t>
  </si>
  <si>
    <t>,3351</t>
  </si>
  <si>
    <t xml:space="preserve">24-Jul --25-Jul </t>
  </si>
  <si>
    <t>,3352</t>
  </si>
  <si>
    <t xml:space="preserve">26-Jul --31-Jul </t>
  </si>
  <si>
    <t>,3353</t>
  </si>
  <si>
    <t>,3354</t>
  </si>
  <si>
    <t>,3355</t>
  </si>
  <si>
    <t>,3356</t>
  </si>
  <si>
    <t>,3357</t>
  </si>
  <si>
    <t>,3358</t>
  </si>
  <si>
    <t>,3359</t>
  </si>
  <si>
    <t>,3360</t>
  </si>
  <si>
    <t>,3361</t>
  </si>
  <si>
    <t>,3362</t>
  </si>
  <si>
    <t>,3363</t>
  </si>
  <si>
    <t>,3364</t>
  </si>
  <si>
    <t>,3365</t>
  </si>
  <si>
    <t>,3366</t>
  </si>
  <si>
    <t>,3367</t>
  </si>
  <si>
    <t>,3368</t>
  </si>
  <si>
    <t>,3369</t>
  </si>
  <si>
    <t>,3370</t>
  </si>
  <si>
    <t>,3371</t>
  </si>
  <si>
    <t>,3372</t>
  </si>
  <si>
    <t>,3373</t>
  </si>
  <si>
    <t>,3374</t>
  </si>
  <si>
    <t>,3375</t>
  </si>
  <si>
    <t>,3376</t>
  </si>
  <si>
    <t>,3377</t>
  </si>
  <si>
    <t>,3378</t>
  </si>
  <si>
    <t>,3379</t>
  </si>
  <si>
    <t>,3380</t>
  </si>
  <si>
    <t>,3381</t>
  </si>
  <si>
    <t>,3382</t>
  </si>
  <si>
    <t>,3383</t>
  </si>
  <si>
    <t>,3384</t>
  </si>
  <si>
    <t>,3385</t>
  </si>
  <si>
    <t>,3386</t>
  </si>
  <si>
    <t>,3387</t>
  </si>
  <si>
    <t>,3388</t>
  </si>
  <si>
    <t>,3389</t>
  </si>
  <si>
    <t>,3390</t>
  </si>
  <si>
    <t>,3391</t>
  </si>
  <si>
    <t>,3392</t>
  </si>
  <si>
    <t>,3393</t>
  </si>
  <si>
    <t>,3394</t>
  </si>
  <si>
    <t>,3395</t>
  </si>
  <si>
    <t>,3396</t>
  </si>
  <si>
    <t>,3397</t>
  </si>
  <si>
    <t>,3398</t>
  </si>
  <si>
    <t>,3399</t>
  </si>
  <si>
    <t>,3400</t>
  </si>
  <si>
    <t>,3401</t>
  </si>
  <si>
    <t>,3402</t>
  </si>
  <si>
    <t>,3403</t>
  </si>
  <si>
    <t>,3404</t>
  </si>
  <si>
    <t>,3405</t>
  </si>
  <si>
    <t>,3406</t>
  </si>
  <si>
    <t>,3407</t>
  </si>
  <si>
    <t>,3408</t>
  </si>
  <si>
    <t>,3409</t>
  </si>
  <si>
    <t>,3410</t>
  </si>
  <si>
    <t>,3411</t>
  </si>
  <si>
    <t>,3412</t>
  </si>
  <si>
    <t>,3413</t>
  </si>
  <si>
    <t>,3414</t>
  </si>
  <si>
    <t>,3415</t>
  </si>
  <si>
    <t>,3416</t>
  </si>
  <si>
    <t>,3417</t>
  </si>
  <si>
    <t>,3418</t>
  </si>
  <si>
    <t>,3419</t>
  </si>
  <si>
    <t>,3420</t>
  </si>
  <si>
    <t>,3421</t>
  </si>
  <si>
    <t>,3422</t>
  </si>
  <si>
    <t>,3423</t>
  </si>
  <si>
    <t>,3424</t>
  </si>
  <si>
    <t>,3425</t>
  </si>
  <si>
    <t>,3426</t>
  </si>
  <si>
    <t>,3427</t>
  </si>
  <si>
    <t>,3428</t>
  </si>
  <si>
    <t>,3429</t>
  </si>
  <si>
    <t>,3430</t>
  </si>
  <si>
    <t>,3431</t>
  </si>
  <si>
    <t>,3432</t>
  </si>
  <si>
    <t>,3433</t>
  </si>
  <si>
    <t>,3434</t>
  </si>
  <si>
    <t>,3435</t>
  </si>
  <si>
    <t>,3436</t>
  </si>
  <si>
    <t>,3437</t>
  </si>
  <si>
    <t>,3438</t>
  </si>
  <si>
    <t>,3439</t>
  </si>
  <si>
    <t>,3440</t>
  </si>
  <si>
    <t>,3441</t>
  </si>
  <si>
    <t>,3442</t>
  </si>
  <si>
    <t>,3443</t>
  </si>
  <si>
    <t>,3444</t>
  </si>
  <si>
    <t>,3445</t>
  </si>
  <si>
    <t>,3446</t>
  </si>
  <si>
    <t>,3447</t>
  </si>
  <si>
    <t>,3448</t>
  </si>
  <si>
    <t>,3449</t>
  </si>
  <si>
    <t>,3450</t>
  </si>
  <si>
    <t>,3451</t>
  </si>
  <si>
    <t>,3452</t>
  </si>
  <si>
    <t>,3453</t>
  </si>
  <si>
    <t>,3454</t>
  </si>
  <si>
    <t>,3455</t>
  </si>
  <si>
    <t>,3456</t>
  </si>
  <si>
    <t>,3457</t>
  </si>
  <si>
    <t>,3458</t>
  </si>
  <si>
    <t>,3459</t>
  </si>
  <si>
    <t>,3460</t>
  </si>
  <si>
    <t>,3461</t>
  </si>
  <si>
    <t>,3462</t>
  </si>
  <si>
    <t>,3463</t>
  </si>
  <si>
    <t>,3464</t>
  </si>
  <si>
    <t>,3465</t>
  </si>
  <si>
    <t>,3466</t>
  </si>
  <si>
    <t>,3467</t>
  </si>
  <si>
    <t>,3468</t>
  </si>
  <si>
    <t>,3469</t>
  </si>
  <si>
    <t>,3470</t>
  </si>
  <si>
    <t>,3471</t>
  </si>
  <si>
    <t>,3472</t>
  </si>
  <si>
    <t>,3473</t>
  </si>
  <si>
    <t>,3474</t>
  </si>
  <si>
    <t>,3475</t>
  </si>
  <si>
    <t>,3476</t>
  </si>
  <si>
    <t>,3477</t>
  </si>
  <si>
    <t>,3478</t>
  </si>
  <si>
    <t>,3479</t>
  </si>
  <si>
    <t>,3480</t>
  </si>
  <si>
    <t>,3481</t>
  </si>
  <si>
    <t>,3482</t>
  </si>
  <si>
    <t>,3483</t>
  </si>
  <si>
    <t>,3484</t>
  </si>
  <si>
    <t>,3485</t>
  </si>
  <si>
    <t>,3486</t>
  </si>
  <si>
    <t>,3487</t>
  </si>
  <si>
    <t>,3488</t>
  </si>
  <si>
    <t>,3489</t>
  </si>
  <si>
    <t>,3490</t>
  </si>
  <si>
    <t>,3491</t>
  </si>
  <si>
    <t>,3492</t>
  </si>
  <si>
    <t>,3493</t>
  </si>
  <si>
    <t>,3494</t>
  </si>
  <si>
    <t>,3495</t>
  </si>
  <si>
    <t>,3496</t>
  </si>
  <si>
    <t>,3497</t>
  </si>
  <si>
    <t>,3498</t>
  </si>
  <si>
    <t xml:space="preserve">25-Jul --26-Jul --27-Jul </t>
  </si>
  <si>
    <t>,3499</t>
  </si>
  <si>
    <t>,3500</t>
  </si>
  <si>
    <t>,3501</t>
  </si>
  <si>
    <t>,3502</t>
  </si>
  <si>
    <t>,3503</t>
  </si>
  <si>
    <t>,3504</t>
  </si>
  <si>
    <t>,3505</t>
  </si>
  <si>
    <t>,3506</t>
  </si>
  <si>
    <t>,3507</t>
  </si>
  <si>
    <t>,3508</t>
  </si>
  <si>
    <t>,3509</t>
  </si>
  <si>
    <t>,3510</t>
  </si>
  <si>
    <t>,3511</t>
  </si>
  <si>
    <t>,3512</t>
  </si>
  <si>
    <t>,3513</t>
  </si>
  <si>
    <t>,3514</t>
  </si>
  <si>
    <t>,3515</t>
  </si>
  <si>
    <t>,3516</t>
  </si>
  <si>
    <t>,3517</t>
  </si>
  <si>
    <t>,3518</t>
  </si>
  <si>
    <t>,3519</t>
  </si>
  <si>
    <t>,3520</t>
  </si>
  <si>
    <t>,3521</t>
  </si>
  <si>
    <t>,3522</t>
  </si>
  <si>
    <t>,3523</t>
  </si>
  <si>
    <t>,3524</t>
  </si>
  <si>
    <t>,3525</t>
  </si>
  <si>
    <t>,3526</t>
  </si>
  <si>
    <t>,3527</t>
  </si>
  <si>
    <t>,3528</t>
  </si>
  <si>
    <t>,3529</t>
  </si>
  <si>
    <t>,3530</t>
  </si>
  <si>
    <t>,3531</t>
  </si>
  <si>
    <t>,3532</t>
  </si>
  <si>
    <t>,3533</t>
  </si>
  <si>
    <t>,3534</t>
  </si>
  <si>
    <t>,3535</t>
  </si>
  <si>
    <t>,3536</t>
  </si>
  <si>
    <t>,3537</t>
  </si>
  <si>
    <t>,3538</t>
  </si>
  <si>
    <t>,3539</t>
  </si>
  <si>
    <t>,3540</t>
  </si>
  <si>
    <t>,3541</t>
  </si>
  <si>
    <t>,3542</t>
  </si>
  <si>
    <t>,3543</t>
  </si>
  <si>
    <t>,3544</t>
  </si>
  <si>
    <t>,3545</t>
  </si>
  <si>
    <t>,3546</t>
  </si>
  <si>
    <t>,3547</t>
  </si>
  <si>
    <t>,3548</t>
  </si>
  <si>
    <t>,3549</t>
  </si>
  <si>
    <t>,3550</t>
  </si>
  <si>
    <t>,3551</t>
  </si>
  <si>
    <t>,3552</t>
  </si>
  <si>
    <t xml:space="preserve">25-Jul --30-Jul </t>
  </si>
  <si>
    <t>,3553</t>
  </si>
  <si>
    <t>,3554</t>
  </si>
  <si>
    <t>,3555</t>
  </si>
  <si>
    <t>,3556</t>
  </si>
  <si>
    <t>,3557</t>
  </si>
  <si>
    <t>,3558</t>
  </si>
  <si>
    <t>,3559</t>
  </si>
  <si>
    <t>,3560</t>
  </si>
  <si>
    <t>,3561</t>
  </si>
  <si>
    <t>,3562</t>
  </si>
  <si>
    <t>,3563</t>
  </si>
  <si>
    <t>,3564</t>
  </si>
  <si>
    <t>,3565</t>
  </si>
  <si>
    <t>,3566</t>
  </si>
  <si>
    <t>,3567</t>
  </si>
  <si>
    <t>,3568</t>
  </si>
  <si>
    <t>,3569</t>
  </si>
  <si>
    <t>,3570</t>
  </si>
  <si>
    <t>..</t>
  </si>
  <si>
    <t>,3571</t>
  </si>
  <si>
    <t>,3572</t>
  </si>
  <si>
    <t>,3573</t>
  </si>
  <si>
    <t>,3574</t>
  </si>
  <si>
    <t>,3575</t>
  </si>
  <si>
    <t>,3576</t>
  </si>
  <si>
    <t>,3577</t>
  </si>
  <si>
    <t>,3578</t>
  </si>
  <si>
    <t>,3579</t>
  </si>
  <si>
    <t>,3580</t>
  </si>
  <si>
    <t>,3581</t>
  </si>
  <si>
    <t xml:space="preserve">25-Jul --27-JUL </t>
  </si>
  <si>
    <t>,3582</t>
  </si>
  <si>
    <t>,3583</t>
  </si>
  <si>
    <t>,3584</t>
  </si>
  <si>
    <t>,3585</t>
  </si>
  <si>
    <t>,3586</t>
  </si>
  <si>
    <t>,3587</t>
  </si>
  <si>
    <t>,3588</t>
  </si>
  <si>
    <t>,3589</t>
  </si>
  <si>
    <t>,3590</t>
  </si>
  <si>
    <t>,3591</t>
  </si>
  <si>
    <t>,3592</t>
  </si>
  <si>
    <t>,3593</t>
  </si>
  <si>
    <t>,3594</t>
  </si>
  <si>
    <t>,3595</t>
  </si>
  <si>
    <t>,3596</t>
  </si>
  <si>
    <t>,3597</t>
  </si>
  <si>
    <t xml:space="preserve">27-Jul --29-Jul </t>
  </si>
  <si>
    <t>,3598</t>
  </si>
  <si>
    <t>,3599</t>
  </si>
  <si>
    <t>,3600</t>
  </si>
  <si>
    <t>,3601</t>
  </si>
  <si>
    <t>,3602</t>
  </si>
  <si>
    <t>,3603</t>
  </si>
  <si>
    <t>,3604</t>
  </si>
  <si>
    <t>,3605</t>
  </si>
  <si>
    <t>,3606</t>
  </si>
  <si>
    <t>,3607</t>
  </si>
  <si>
    <t xml:space="preserve">26-Jul --27-Jul </t>
  </si>
  <si>
    <t>,3608</t>
  </si>
  <si>
    <t>,3609</t>
  </si>
  <si>
    <t>,3610</t>
  </si>
  <si>
    <t>,3611</t>
  </si>
  <si>
    <t>,3612</t>
  </si>
  <si>
    <t>,3613</t>
  </si>
  <si>
    <t>,3614</t>
  </si>
  <si>
    <t>,3615</t>
  </si>
  <si>
    <t>,3616</t>
  </si>
  <si>
    <t>,3617</t>
  </si>
  <si>
    <t>,3618</t>
  </si>
  <si>
    <t>,3619</t>
  </si>
  <si>
    <t>,3620</t>
  </si>
  <si>
    <t>,3621</t>
  </si>
  <si>
    <t>,3622</t>
  </si>
  <si>
    <t>,3623</t>
  </si>
  <si>
    <t>,3624</t>
  </si>
  <si>
    <t>,3625</t>
  </si>
  <si>
    <t>,3626</t>
  </si>
  <si>
    <t>,3627</t>
  </si>
  <si>
    <t>,3628</t>
  </si>
  <si>
    <t>,3629</t>
  </si>
  <si>
    <t>,3630</t>
  </si>
  <si>
    <t>,3631</t>
  </si>
  <si>
    <t>,3632</t>
  </si>
  <si>
    <t>,3633</t>
  </si>
  <si>
    <t>,3634</t>
  </si>
  <si>
    <t>,3635</t>
  </si>
  <si>
    <t>,3636</t>
  </si>
  <si>
    <t>,3637</t>
  </si>
  <si>
    <t>,3638</t>
  </si>
  <si>
    <t>,3639</t>
  </si>
  <si>
    <t>,3640</t>
  </si>
  <si>
    <t>,3641</t>
  </si>
  <si>
    <t>,3642</t>
  </si>
  <si>
    <t>,3643</t>
  </si>
  <si>
    <t>,3644</t>
  </si>
  <si>
    <t>,3645</t>
  </si>
  <si>
    <t>,3646</t>
  </si>
  <si>
    <t>,3647</t>
  </si>
  <si>
    <t>,3648</t>
  </si>
  <si>
    <t>,3649</t>
  </si>
  <si>
    <t>,3650</t>
  </si>
  <si>
    <t>,3651</t>
  </si>
  <si>
    <t>,3652</t>
  </si>
  <si>
    <t>,3653</t>
  </si>
  <si>
    <t>,3654</t>
  </si>
  <si>
    <t>,3655</t>
  </si>
  <si>
    <t>,3656</t>
  </si>
  <si>
    <t xml:space="preserve">27-Jul --31-Jul </t>
  </si>
  <si>
    <t>,3657</t>
  </si>
  <si>
    <t>,3658</t>
  </si>
  <si>
    <t>,3659</t>
  </si>
  <si>
    <t>,3660</t>
  </si>
  <si>
    <t>,3661</t>
  </si>
  <si>
    <t>,3662</t>
  </si>
  <si>
    <t>,3663</t>
  </si>
  <si>
    <t>,3664</t>
  </si>
  <si>
    <t>,3665</t>
  </si>
  <si>
    <t>,3666</t>
  </si>
  <si>
    <t>,3667</t>
  </si>
  <si>
    <t>,3668</t>
  </si>
  <si>
    <t>,3669</t>
  </si>
  <si>
    <t>,3670</t>
  </si>
  <si>
    <t>,3671</t>
  </si>
  <si>
    <t>,3672</t>
  </si>
  <si>
    <t>,3673</t>
  </si>
  <si>
    <t>,3674</t>
  </si>
  <si>
    <t>MIGUEL ANGTEL MORENO</t>
  </si>
  <si>
    <t>,3675</t>
  </si>
  <si>
    <t>,3676</t>
  </si>
  <si>
    <t>,3677</t>
  </si>
  <si>
    <t>,3678</t>
  </si>
  <si>
    <t>,3679</t>
  </si>
  <si>
    <t>,3680</t>
  </si>
  <si>
    <t>,3681</t>
  </si>
  <si>
    <t>,3682</t>
  </si>
  <si>
    <t>,3683</t>
  </si>
  <si>
    <t>,3684</t>
  </si>
  <si>
    <t>,3685</t>
  </si>
  <si>
    <t>,3686</t>
  </si>
  <si>
    <t>,3687</t>
  </si>
  <si>
    <t>,3688</t>
  </si>
  <si>
    <t>,3689</t>
  </si>
  <si>
    <t>,3690</t>
  </si>
  <si>
    <t>,3691</t>
  </si>
  <si>
    <t xml:space="preserve">27-Jul --28-Jul </t>
  </si>
  <si>
    <t>,3692</t>
  </si>
  <si>
    <t>,3693</t>
  </si>
  <si>
    <t>,3694</t>
  </si>
  <si>
    <t>,3695</t>
  </si>
  <si>
    <t>,3696</t>
  </si>
  <si>
    <t>,3697</t>
  </si>
  <si>
    <t>,3698</t>
  </si>
  <si>
    <t>,3699</t>
  </si>
  <si>
    <t>,3700</t>
  </si>
  <si>
    <t>,3701</t>
  </si>
  <si>
    <t>,3702</t>
  </si>
  <si>
    <t>,3703</t>
  </si>
  <si>
    <t>,3704</t>
  </si>
  <si>
    <t>,3705</t>
  </si>
  <si>
    <t>,3706</t>
  </si>
  <si>
    <t>,3707</t>
  </si>
  <si>
    <t>,3708</t>
  </si>
  <si>
    <t>,3709</t>
  </si>
  <si>
    <t>,3710</t>
  </si>
  <si>
    <t>,3711</t>
  </si>
  <si>
    <t>,3712</t>
  </si>
  <si>
    <t>,3713</t>
  </si>
  <si>
    <t>,3714</t>
  </si>
  <si>
    <t>,3715</t>
  </si>
  <si>
    <t>,3716</t>
  </si>
  <si>
    <t>,3717</t>
  </si>
  <si>
    <t>,3718</t>
  </si>
  <si>
    <t>,3719</t>
  </si>
  <si>
    <t>,3720</t>
  </si>
  <si>
    <t>,3721</t>
  </si>
  <si>
    <t>,3722</t>
  </si>
  <si>
    <t>,3723</t>
  </si>
  <si>
    <t>,3724</t>
  </si>
  <si>
    <t>,3725</t>
  </si>
  <si>
    <t>,3726</t>
  </si>
  <si>
    <t>,3727</t>
  </si>
  <si>
    <t>,3728</t>
  </si>
  <si>
    <t>,3729</t>
  </si>
  <si>
    <t>,3730</t>
  </si>
  <si>
    <t>,3731</t>
  </si>
  <si>
    <t>,3732</t>
  </si>
  <si>
    <t>,3733</t>
  </si>
  <si>
    <t>,3734</t>
  </si>
  <si>
    <t>,3735</t>
  </si>
  <si>
    <t>,3736</t>
  </si>
  <si>
    <t>,3737</t>
  </si>
  <si>
    <t>,3738</t>
  </si>
  <si>
    <t>,3739</t>
  </si>
  <si>
    <t>,3740</t>
  </si>
  <si>
    <t>,3741</t>
  </si>
  <si>
    <t>,3742</t>
  </si>
  <si>
    <t>,3743</t>
  </si>
  <si>
    <t>,3744</t>
  </si>
  <si>
    <t>,3745</t>
  </si>
  <si>
    <t>MARTIN BAEZ</t>
  </si>
  <si>
    <t>,3746</t>
  </si>
  <si>
    <t>,3747</t>
  </si>
  <si>
    <t>,3748</t>
  </si>
  <si>
    <t>,3749</t>
  </si>
  <si>
    <t>,3750</t>
  </si>
  <si>
    <t>,3751</t>
  </si>
  <si>
    <t>,3752</t>
  </si>
  <si>
    <t>,3753</t>
  </si>
  <si>
    <t>,3754</t>
  </si>
  <si>
    <t>,3755</t>
  </si>
  <si>
    <t>,3756</t>
  </si>
  <si>
    <t>,3757</t>
  </si>
  <si>
    <t>,3758</t>
  </si>
  <si>
    <t>,3759</t>
  </si>
  <si>
    <t>,3760</t>
  </si>
  <si>
    <t>,3761</t>
  </si>
  <si>
    <t>,3762</t>
  </si>
  <si>
    <t>,3763</t>
  </si>
  <si>
    <t>,3764</t>
  </si>
  <si>
    <t>,3765</t>
  </si>
  <si>
    <t>,3766</t>
  </si>
  <si>
    <t>,3767</t>
  </si>
  <si>
    <t>,3768</t>
  </si>
  <si>
    <t>,3769</t>
  </si>
  <si>
    <t>,3770</t>
  </si>
  <si>
    <t>,3771</t>
  </si>
  <si>
    <t>,3772</t>
  </si>
  <si>
    <t>,3773</t>
  </si>
  <si>
    <t>,3774</t>
  </si>
  <si>
    <t>,3775</t>
  </si>
  <si>
    <t>,3776</t>
  </si>
  <si>
    <t>,3777</t>
  </si>
  <si>
    <t>,3778</t>
  </si>
  <si>
    <t>,3779</t>
  </si>
  <si>
    <t>,3780</t>
  </si>
  <si>
    <t>,3781</t>
  </si>
  <si>
    <t>,3782</t>
  </si>
  <si>
    <t>,3783</t>
  </si>
  <si>
    <t>,3784</t>
  </si>
  <si>
    <t>,3785</t>
  </si>
  <si>
    <t>,3786</t>
  </si>
  <si>
    <t>,3787</t>
  </si>
  <si>
    <t xml:space="preserve">28-Jul --29-JUL </t>
  </si>
  <si>
    <t>,3788</t>
  </si>
  <si>
    <t>,3789</t>
  </si>
  <si>
    <t>,3790</t>
  </si>
  <si>
    <t>,3791</t>
  </si>
  <si>
    <t>,3792</t>
  </si>
  <si>
    <t>,3793</t>
  </si>
  <si>
    <t>,3794</t>
  </si>
  <si>
    <t>,3795</t>
  </si>
  <si>
    <t>,3796</t>
  </si>
  <si>
    <t>,3797</t>
  </si>
  <si>
    <t>,3798</t>
  </si>
  <si>
    <t>,3799</t>
  </si>
  <si>
    <t>,3800</t>
  </si>
  <si>
    <t>,3801</t>
  </si>
  <si>
    <t>,3802</t>
  </si>
  <si>
    <t>,3803</t>
  </si>
  <si>
    <t>,3804</t>
  </si>
  <si>
    <t>,3805</t>
  </si>
  <si>
    <t>,3806</t>
  </si>
  <si>
    <t>,3807</t>
  </si>
  <si>
    <t>,3808</t>
  </si>
  <si>
    <t>,3809</t>
  </si>
  <si>
    <t>,3810</t>
  </si>
  <si>
    <t>,3811</t>
  </si>
  <si>
    <t>,3812</t>
  </si>
  <si>
    <t>,3813</t>
  </si>
  <si>
    <t>,3814</t>
  </si>
  <si>
    <t>,3815</t>
  </si>
  <si>
    <t>,3816</t>
  </si>
  <si>
    <t>,3817</t>
  </si>
  <si>
    <t>,3818</t>
  </si>
  <si>
    <t>,3819</t>
  </si>
  <si>
    <t>,3820</t>
  </si>
  <si>
    <t>,3821</t>
  </si>
  <si>
    <t>,3822</t>
  </si>
  <si>
    <t>,3823</t>
  </si>
  <si>
    <t>,3824</t>
  </si>
  <si>
    <t>,3825</t>
  </si>
  <si>
    <t>,3826</t>
  </si>
  <si>
    <t>,3827</t>
  </si>
  <si>
    <t>,3828</t>
  </si>
  <si>
    <t>,3829</t>
  </si>
  <si>
    <t>,3830</t>
  </si>
  <si>
    <t>,3831</t>
  </si>
  <si>
    <t>,3832</t>
  </si>
  <si>
    <t>,3833</t>
  </si>
  <si>
    <t>,3834</t>
  </si>
  <si>
    <t>,3835</t>
  </si>
  <si>
    <t>,3836</t>
  </si>
  <si>
    <t>,3837</t>
  </si>
  <si>
    <t>,3838</t>
  </si>
  <si>
    <t>,3839</t>
  </si>
  <si>
    <t>,3840</t>
  </si>
  <si>
    <t>,3841</t>
  </si>
  <si>
    <t>,3842</t>
  </si>
  <si>
    <t>,3843</t>
  </si>
  <si>
    <t xml:space="preserve">28-Jul --29-JUL --30-Jul </t>
  </si>
  <si>
    <t>,3844</t>
  </si>
  <si>
    <t>,3845</t>
  </si>
  <si>
    <t>,3846</t>
  </si>
  <si>
    <t>,3847</t>
  </si>
  <si>
    <t>,3848</t>
  </si>
  <si>
    <t>,3849</t>
  </si>
  <si>
    <t>,3850</t>
  </si>
  <si>
    <t>,3851</t>
  </si>
  <si>
    <t>,3852</t>
  </si>
  <si>
    <t>,3853</t>
  </si>
  <si>
    <t>,3854</t>
  </si>
  <si>
    <t>,3855</t>
  </si>
  <si>
    <t>,3856</t>
  </si>
  <si>
    <t>,3857</t>
  </si>
  <si>
    <t>,3858</t>
  </si>
  <si>
    <t>,3859</t>
  </si>
  <si>
    <t>,3860</t>
  </si>
  <si>
    <t>,3861</t>
  </si>
  <si>
    <t>,3862</t>
  </si>
  <si>
    <t>,3863</t>
  </si>
  <si>
    <t>,3864</t>
  </si>
  <si>
    <t>,3865</t>
  </si>
  <si>
    <t>,3866</t>
  </si>
  <si>
    <t>,3867</t>
  </si>
  <si>
    <t>,3868</t>
  </si>
  <si>
    <t>,3869</t>
  </si>
  <si>
    <t>,3870</t>
  </si>
  <si>
    <t>,3871</t>
  </si>
  <si>
    <t>,3872</t>
  </si>
  <si>
    <t>,3873</t>
  </si>
  <si>
    <t>,3874</t>
  </si>
  <si>
    <t>,3875</t>
  </si>
  <si>
    <t>,3876</t>
  </si>
  <si>
    <t>,3877</t>
  </si>
  <si>
    <t>,3878</t>
  </si>
  <si>
    <t>,3879</t>
  </si>
  <si>
    <t>,3880</t>
  </si>
  <si>
    <t>,3881</t>
  </si>
  <si>
    <t>,3882</t>
  </si>
  <si>
    <t>,3883</t>
  </si>
  <si>
    <t>,3884</t>
  </si>
  <si>
    <t>,3885</t>
  </si>
  <si>
    <t>CARPINTERIA HUGO´S</t>
  </si>
  <si>
    <t>,3886</t>
  </si>
  <si>
    <t>,3887</t>
  </si>
  <si>
    <t>,3888</t>
  </si>
  <si>
    <t>,3889</t>
  </si>
  <si>
    <t>,3890</t>
  </si>
  <si>
    <t>,3891</t>
  </si>
  <si>
    <t>,3892</t>
  </si>
  <si>
    <t>,3893</t>
  </si>
  <si>
    <t>,3894</t>
  </si>
  <si>
    <t>,3895</t>
  </si>
  <si>
    <t>,3896</t>
  </si>
  <si>
    <t>,3897</t>
  </si>
  <si>
    <t>,3898</t>
  </si>
  <si>
    <t>,3899</t>
  </si>
  <si>
    <t>,3900</t>
  </si>
  <si>
    <t>,3901</t>
  </si>
  <si>
    <t xml:space="preserve">29-Jul --30-Jul </t>
  </si>
  <si>
    <t>,3902</t>
  </si>
  <si>
    <t>,3903</t>
  </si>
  <si>
    <t>,3904</t>
  </si>
  <si>
    <t>,3905</t>
  </si>
  <si>
    <t>,3906</t>
  </si>
  <si>
    <t>,3907</t>
  </si>
  <si>
    <t>,3908</t>
  </si>
  <si>
    <t>,3909</t>
  </si>
  <si>
    <t>,3910</t>
  </si>
  <si>
    <t>,3911</t>
  </si>
  <si>
    <t>,3912</t>
  </si>
  <si>
    <t>,3913</t>
  </si>
  <si>
    <t>,3914</t>
  </si>
  <si>
    <t>,3915</t>
  </si>
  <si>
    <t>,3916</t>
  </si>
  <si>
    <t>,3917</t>
  </si>
  <si>
    <t>,3918</t>
  </si>
  <si>
    <t>,3919</t>
  </si>
  <si>
    <t xml:space="preserve">HILDA LUNA </t>
  </si>
  <si>
    <t>,3920</t>
  </si>
  <si>
    <t>,3921</t>
  </si>
  <si>
    <t>,3922</t>
  </si>
  <si>
    <t>,3923</t>
  </si>
  <si>
    <t>,3924</t>
  </si>
  <si>
    <t>,3925</t>
  </si>
  <si>
    <t>,3926</t>
  </si>
  <si>
    <t>,3927</t>
  </si>
  <si>
    <t>,3928</t>
  </si>
  <si>
    <t>,3929</t>
  </si>
  <si>
    <t>,3930</t>
  </si>
  <si>
    <t>,3931</t>
  </si>
  <si>
    <t>,3932</t>
  </si>
  <si>
    <t>,3933</t>
  </si>
  <si>
    <t>,3934</t>
  </si>
  <si>
    <t>,3935</t>
  </si>
  <si>
    <t xml:space="preserve">30-Jul --31-Jul </t>
  </si>
  <si>
    <t>,3936</t>
  </si>
  <si>
    <t>,3937</t>
  </si>
  <si>
    <t>,3938</t>
  </si>
  <si>
    <t>,3939</t>
  </si>
  <si>
    <t>,3940</t>
  </si>
  <si>
    <t>,3941</t>
  </si>
  <si>
    <t>,3942</t>
  </si>
  <si>
    <t>,3943</t>
  </si>
  <si>
    <t>,3944</t>
  </si>
  <si>
    <t>,3945</t>
  </si>
  <si>
    <t>,3946</t>
  </si>
  <si>
    <t>,3947</t>
  </si>
  <si>
    <t>583.90 kg cuero pierna</t>
  </si>
  <si>
    <t>,3948</t>
  </si>
  <si>
    <t>,3949</t>
  </si>
  <si>
    <t>,3950</t>
  </si>
  <si>
    <t>,3951</t>
  </si>
  <si>
    <t>528.00 kg grasa</t>
  </si>
  <si>
    <t>,3952</t>
  </si>
  <si>
    <t>,3953</t>
  </si>
  <si>
    <t>,3954</t>
  </si>
  <si>
    <t>,3955</t>
  </si>
  <si>
    <t>,3956</t>
  </si>
  <si>
    <t>,3957</t>
  </si>
  <si>
    <t>,3958</t>
  </si>
  <si>
    <t>,3959</t>
  </si>
  <si>
    <t>,3960</t>
  </si>
  <si>
    <t>,3961</t>
  </si>
  <si>
    <t>,3962</t>
  </si>
  <si>
    <t>,3963</t>
  </si>
  <si>
    <t>,3964</t>
  </si>
  <si>
    <t>,3965</t>
  </si>
  <si>
    <t>,3966</t>
  </si>
  <si>
    <t>,3967</t>
  </si>
  <si>
    <t>,3968</t>
  </si>
  <si>
    <t>,3969</t>
  </si>
  <si>
    <t>,3970</t>
  </si>
  <si>
    <t>,3971</t>
  </si>
  <si>
    <t>,3972</t>
  </si>
  <si>
    <t>,3973</t>
  </si>
  <si>
    <t>,3974</t>
  </si>
  <si>
    <t>,3975</t>
  </si>
  <si>
    <t>,3976</t>
  </si>
  <si>
    <t>,3977</t>
  </si>
  <si>
    <t>,3978</t>
  </si>
  <si>
    <t>,3979</t>
  </si>
  <si>
    <t>,3980</t>
  </si>
  <si>
    <t>,3981</t>
  </si>
  <si>
    <t>,3982</t>
  </si>
  <si>
    <t>,3983</t>
  </si>
  <si>
    <t>,3984</t>
  </si>
  <si>
    <t>,3985</t>
  </si>
  <si>
    <t>,3986</t>
  </si>
  <si>
    <t>,3987</t>
  </si>
  <si>
    <t>,3988</t>
  </si>
  <si>
    <t>,3989</t>
  </si>
  <si>
    <t>,3990</t>
  </si>
  <si>
    <t>,3991</t>
  </si>
  <si>
    <t>,3992</t>
  </si>
  <si>
    <t>,3993</t>
  </si>
  <si>
    <t>,3994</t>
  </si>
  <si>
    <t>,3995</t>
  </si>
  <si>
    <t>,3996</t>
  </si>
  <si>
    <t>,3997</t>
  </si>
  <si>
    <t>,3998</t>
  </si>
  <si>
    <t>,3999</t>
  </si>
  <si>
    <t>,4000</t>
  </si>
  <si>
    <t>,4001</t>
  </si>
  <si>
    <t>,4002</t>
  </si>
  <si>
    <t>,4003</t>
  </si>
  <si>
    <t>,4004</t>
  </si>
  <si>
    <t>,4005</t>
  </si>
  <si>
    <t>,4006</t>
  </si>
  <si>
    <t>,4007</t>
  </si>
  <si>
    <t>,4008</t>
  </si>
  <si>
    <t>,4009</t>
  </si>
  <si>
    <t>,4010</t>
  </si>
  <si>
    <t>,4011</t>
  </si>
  <si>
    <t>,4012</t>
  </si>
  <si>
    <t>,4013</t>
  </si>
  <si>
    <t>,4014</t>
  </si>
  <si>
    <t>,4015</t>
  </si>
  <si>
    <t>,4016</t>
  </si>
  <si>
    <t>,4017</t>
  </si>
  <si>
    <t>,4018</t>
  </si>
  <si>
    <t>,4019</t>
  </si>
  <si>
    <t>,4020</t>
  </si>
  <si>
    <t>,4021</t>
  </si>
  <si>
    <t>,4022</t>
  </si>
  <si>
    <t>,4023</t>
  </si>
  <si>
    <t>,4024</t>
  </si>
  <si>
    <t>,4025</t>
  </si>
  <si>
    <t>,4026</t>
  </si>
  <si>
    <t>,4027</t>
  </si>
  <si>
    <t>,4028</t>
  </si>
  <si>
    <t>,4029</t>
  </si>
  <si>
    <t>,4030</t>
  </si>
  <si>
    <t>,4031</t>
  </si>
  <si>
    <t>,4032</t>
  </si>
  <si>
    <t>,4033</t>
  </si>
  <si>
    <t>,4034</t>
  </si>
  <si>
    <t>,4035</t>
  </si>
  <si>
    <t>,4036</t>
  </si>
  <si>
    <t>,4037</t>
  </si>
  <si>
    <t>,4038</t>
  </si>
  <si>
    <t>,4039</t>
  </si>
  <si>
    <t>,4040</t>
  </si>
  <si>
    <t>,4041</t>
  </si>
  <si>
    <t>,4042</t>
  </si>
  <si>
    <t>,4043</t>
  </si>
  <si>
    <t>,4044</t>
  </si>
  <si>
    <t>,4045</t>
  </si>
  <si>
    <t>,4046</t>
  </si>
  <si>
    <t>,4047</t>
  </si>
  <si>
    <t>,4048</t>
  </si>
  <si>
    <t>,4049</t>
  </si>
  <si>
    <t>,4050</t>
  </si>
  <si>
    <t>,4051</t>
  </si>
  <si>
    <t>,4052</t>
  </si>
  <si>
    <t>,4053</t>
  </si>
  <si>
    <t>,4054</t>
  </si>
  <si>
    <t>,4055</t>
  </si>
  <si>
    <t>,4056</t>
  </si>
  <si>
    <t>,4057</t>
  </si>
  <si>
    <t>,4058</t>
  </si>
  <si>
    <t>,4059</t>
  </si>
  <si>
    <t>,4060</t>
  </si>
  <si>
    <t>,4061</t>
  </si>
  <si>
    <t>,4062</t>
  </si>
  <si>
    <t>,4063</t>
  </si>
  <si>
    <t>,4064</t>
  </si>
  <si>
    <t>,4065</t>
  </si>
  <si>
    <t>,4066</t>
  </si>
  <si>
    <t>,4067</t>
  </si>
  <si>
    <t>,4068</t>
  </si>
  <si>
    <t>,4069</t>
  </si>
  <si>
    <t>,4070</t>
  </si>
  <si>
    <t>,4071</t>
  </si>
  <si>
    <t>,4072</t>
  </si>
  <si>
    <t>,4073</t>
  </si>
  <si>
    <t>,4074</t>
  </si>
  <si>
    <t>,4075</t>
  </si>
  <si>
    <t>,4076</t>
  </si>
  <si>
    <t>,4077</t>
  </si>
  <si>
    <t>,4078</t>
  </si>
  <si>
    <t>,4079</t>
  </si>
  <si>
    <t>,4080</t>
  </si>
  <si>
    <t>,4081</t>
  </si>
  <si>
    <t>,4082</t>
  </si>
  <si>
    <t>,4083</t>
  </si>
  <si>
    <t>,4084</t>
  </si>
  <si>
    <t>,4085</t>
  </si>
  <si>
    <t>,4086</t>
  </si>
  <si>
    <t>,4087</t>
  </si>
  <si>
    <t>,4088</t>
  </si>
  <si>
    <t>,4089</t>
  </si>
  <si>
    <t>,4090</t>
  </si>
  <si>
    <t>,4091</t>
  </si>
  <si>
    <t>,4092</t>
  </si>
  <si>
    <t>,4093</t>
  </si>
  <si>
    <t>,4094</t>
  </si>
  <si>
    <t>,4095</t>
  </si>
  <si>
    <t>,4096</t>
  </si>
  <si>
    <t>,4097</t>
  </si>
  <si>
    <t>,4098</t>
  </si>
  <si>
    <t>,4099</t>
  </si>
  <si>
    <t>,4100</t>
  </si>
  <si>
    <t>,4101</t>
  </si>
  <si>
    <t>,4102</t>
  </si>
  <si>
    <t>,4103</t>
  </si>
  <si>
    <t>,4104</t>
  </si>
  <si>
    <t>,4105</t>
  </si>
  <si>
    <t>,4106</t>
  </si>
  <si>
    <t>,4107</t>
  </si>
  <si>
    <t>,4108</t>
  </si>
  <si>
    <t>,4109</t>
  </si>
  <si>
    <t>,4110</t>
  </si>
  <si>
    <t>,4111</t>
  </si>
  <si>
    <t>,4112</t>
  </si>
  <si>
    <t>,4113</t>
  </si>
  <si>
    <t>,4114</t>
  </si>
  <si>
    <t>,4115</t>
  </si>
  <si>
    <t>,4116</t>
  </si>
  <si>
    <t>,4117</t>
  </si>
  <si>
    <t>,4118</t>
  </si>
  <si>
    <t>,4119</t>
  </si>
  <si>
    <t>,4120</t>
  </si>
  <si>
    <t>,4121</t>
  </si>
  <si>
    <t>,4122</t>
  </si>
  <si>
    <t>,4123</t>
  </si>
  <si>
    <t>,4124</t>
  </si>
  <si>
    <t>,4125</t>
  </si>
  <si>
    <t>,4126</t>
  </si>
  <si>
    <t>,4127</t>
  </si>
  <si>
    <t>,4128</t>
  </si>
  <si>
    <t>,4129</t>
  </si>
  <si>
    <t>,4130</t>
  </si>
  <si>
    <t>,4131</t>
  </si>
  <si>
    <t>,4132</t>
  </si>
  <si>
    <t>,4133</t>
  </si>
  <si>
    <t>,4134</t>
  </si>
  <si>
    <t>,4135</t>
  </si>
  <si>
    <t>,4136</t>
  </si>
  <si>
    <t>,4137</t>
  </si>
  <si>
    <t>,4138</t>
  </si>
  <si>
    <t>,4139</t>
  </si>
  <si>
    <t>,4140</t>
  </si>
  <si>
    <t>,4141</t>
  </si>
  <si>
    <t>,4142</t>
  </si>
  <si>
    <t>,4143</t>
  </si>
  <si>
    <t>,4144</t>
  </si>
  <si>
    <t>,4145</t>
  </si>
  <si>
    <t>,4146</t>
  </si>
  <si>
    <t>,4147</t>
  </si>
  <si>
    <t>,4148</t>
  </si>
  <si>
    <t>,4149</t>
  </si>
  <si>
    <t>,4150</t>
  </si>
  <si>
    <t>,4151</t>
  </si>
  <si>
    <t>,4152</t>
  </si>
  <si>
    <t>,4153</t>
  </si>
  <si>
    <t>,4154</t>
  </si>
  <si>
    <t>,4155</t>
  </si>
  <si>
    <t>,4156</t>
  </si>
  <si>
    <t>,4157</t>
  </si>
  <si>
    <t>,4158</t>
  </si>
  <si>
    <t>,4159</t>
  </si>
  <si>
    <t>,4160</t>
  </si>
  <si>
    <t>,4161</t>
  </si>
  <si>
    <t>,4162</t>
  </si>
  <si>
    <t>,4163</t>
  </si>
  <si>
    <t>,4164</t>
  </si>
  <si>
    <t>,4165</t>
  </si>
  <si>
    <t>,4166</t>
  </si>
  <si>
    <t>,4167</t>
  </si>
  <si>
    <t>,4168</t>
  </si>
  <si>
    <t>,4169</t>
  </si>
  <si>
    <t>,4170</t>
  </si>
  <si>
    <t>,4171</t>
  </si>
  <si>
    <t>,4172</t>
  </si>
  <si>
    <t>,4173</t>
  </si>
  <si>
    <t>,4174</t>
  </si>
  <si>
    <t>,4175</t>
  </si>
  <si>
    <t>,4176</t>
  </si>
  <si>
    <t>,4177</t>
  </si>
  <si>
    <t>,4178</t>
  </si>
  <si>
    <t>,4179</t>
  </si>
  <si>
    <t>,4180</t>
  </si>
  <si>
    <t>,4181</t>
  </si>
  <si>
    <t>,4182</t>
  </si>
  <si>
    <t>,4183</t>
  </si>
  <si>
    <t>,4184</t>
  </si>
  <si>
    <t>,4185</t>
  </si>
  <si>
    <t>,4186</t>
  </si>
  <si>
    <t>,4187</t>
  </si>
  <si>
    <t>,4188</t>
  </si>
  <si>
    <t>,4189</t>
  </si>
  <si>
    <t>,4190</t>
  </si>
  <si>
    <t>,4191</t>
  </si>
  <si>
    <t>,4192</t>
  </si>
  <si>
    <t>,4193</t>
  </si>
  <si>
    <t>,4194</t>
  </si>
  <si>
    <t>,4195</t>
  </si>
  <si>
    <t>,4196</t>
  </si>
  <si>
    <t>,4197</t>
  </si>
  <si>
    <t>,4198</t>
  </si>
  <si>
    <t>,4199</t>
  </si>
  <si>
    <t>,4200</t>
  </si>
  <si>
    <t>,4201</t>
  </si>
  <si>
    <t>,4202</t>
  </si>
  <si>
    <t>,4203</t>
  </si>
  <si>
    <t>,4204</t>
  </si>
  <si>
    <t>,4205</t>
  </si>
  <si>
    <t>,4206</t>
  </si>
  <si>
    <t>,4207</t>
  </si>
  <si>
    <t>,4208</t>
  </si>
  <si>
    <t>,4209</t>
  </si>
  <si>
    <t>,4210</t>
  </si>
  <si>
    <t>COMERCIO</t>
  </si>
  <si>
    <t>11 SUR</t>
  </si>
  <si>
    <t>HERRADURZ</t>
  </si>
  <si>
    <t>CENTRAL</t>
  </si>
  <si>
    <t xml:space="preserve">30-Jul --01-Ago </t>
  </si>
  <si>
    <t xml:space="preserve">31-Jul --01 Ago </t>
  </si>
  <si>
    <t>01-Ago FACTURA  7454 A</t>
  </si>
  <si>
    <t>02-Ago FACTURA 6928 A</t>
  </si>
  <si>
    <t>02-Ago FACTURA  6929 A</t>
  </si>
  <si>
    <t>02-Ago FACTURA 7064 A</t>
  </si>
  <si>
    <t>02-Ago FACTURA  7017-A</t>
  </si>
  <si>
    <t>02-Ago FACTURA  7018-A</t>
  </si>
  <si>
    <t>02-Ago FACTURA  2169-A</t>
  </si>
  <si>
    <t>02-Ago FACTURA 7035-A</t>
  </si>
  <si>
    <t>02-Ago FACTURA 7063-A</t>
  </si>
  <si>
    <t>02-Ago FACTURA 7177-A</t>
  </si>
  <si>
    <t>02-Ago FACTURA   7174-A</t>
  </si>
  <si>
    <t>02-Ago FACTURA 7232-A</t>
  </si>
  <si>
    <t>02-AGO  FACTURA  7230-A</t>
  </si>
  <si>
    <t xml:space="preserve">25-Jul ---02 Ago </t>
  </si>
  <si>
    <t xml:space="preserve">31-Jul --02-Ago </t>
  </si>
  <si>
    <t xml:space="preserve">30-Jul --02-Ago </t>
  </si>
  <si>
    <t xml:space="preserve">31-Jul --03-Ago </t>
  </si>
  <si>
    <t xml:space="preserve">24-Jul --03-Ago </t>
  </si>
  <si>
    <t xml:space="preserve">30-Jul --03-Ago </t>
  </si>
  <si>
    <t xml:space="preserve">31-Jul ---03 Ago </t>
  </si>
  <si>
    <t xml:space="preserve">02-Ago --04-Ago </t>
  </si>
  <si>
    <t xml:space="preserve">03-Ago ---05-Ago </t>
  </si>
  <si>
    <t xml:space="preserve">29-Jul --06-Ago </t>
  </si>
  <si>
    <t>06-Ago FACTURA 7185-A</t>
  </si>
  <si>
    <t>06-Ago FACTURA 7353-A</t>
  </si>
  <si>
    <t>16-Jul FACTURA 6940-A</t>
  </si>
  <si>
    <t>08-Ago FACTURA 7231-A</t>
  </si>
  <si>
    <t>08-AGO factura 7175-A</t>
  </si>
  <si>
    <t>08-Ago FACTURA 7144-A</t>
  </si>
  <si>
    <t>08-Ago FACTURA 7176-A</t>
  </si>
  <si>
    <t>08-Ago FACTURA   7229-A</t>
  </si>
  <si>
    <t>08-Ago FACTURA 7326-A</t>
  </si>
  <si>
    <t>08-Ago FACTURA 7325-A</t>
  </si>
  <si>
    <t>08-Ago FACTURA 7469-A</t>
  </si>
  <si>
    <t>08-Ago FACTURA 7470-A</t>
  </si>
  <si>
    <t>583.90 kg cuero pierna 10-Ago</t>
  </si>
  <si>
    <t xml:space="preserve">528.00 kg grasa 10-Ago </t>
  </si>
  <si>
    <t xml:space="preserve">31-Jul --12-Ago </t>
  </si>
  <si>
    <t xml:space="preserve">05-Ago --12-Ago </t>
  </si>
  <si>
    <t xml:space="preserve">01-Ago --12-Ago </t>
  </si>
  <si>
    <t>03-Ago--14-Ago</t>
  </si>
  <si>
    <t>14-Ago FACTURA 7194-A</t>
  </si>
  <si>
    <t>14-Ago FACTURA  7467-A</t>
  </si>
  <si>
    <t xml:space="preserve">11-Jul ---15-Ago </t>
  </si>
  <si>
    <t xml:space="preserve">16-Jul--15-ago </t>
  </si>
  <si>
    <t>15-Ago ---18-Ago</t>
  </si>
  <si>
    <t>12-Ago---20-ago</t>
  </si>
  <si>
    <t xml:space="preserve">21-Jul --11-Ago --20-Ago </t>
  </si>
  <si>
    <t>22-Ago FACTURA  7466-A</t>
  </si>
  <si>
    <t>29-AGO FACTURA 5208-A</t>
  </si>
  <si>
    <t>29-Ago FACTURA 5475-A</t>
  </si>
  <si>
    <t>29-Ago FACTURA  7145-A</t>
  </si>
  <si>
    <t>29-Ago FACTURA  7323-A</t>
  </si>
  <si>
    <t>REMISIONES DE      AGOSTO            2 0 1 5</t>
  </si>
  <si>
    <t xml:space="preserve">01-Ago --05-ago </t>
  </si>
  <si>
    <t xml:space="preserve">JOSE DANIEL </t>
  </si>
  <si>
    <t xml:space="preserve">ANTOJITOS SN MIGUEL </t>
  </si>
  <si>
    <t>ANGEL GUTIERREZ AYON</t>
  </si>
  <si>
    <t xml:space="preserve">02-Ago ---03-Ago </t>
  </si>
  <si>
    <t>JOSE GIL</t>
  </si>
  <si>
    <t>LEONEL JASRQUIN PEÑAFIEL</t>
  </si>
  <si>
    <t>ARTURO CAYOTL</t>
  </si>
  <si>
    <t>RODRIGIO LEYVA SALAS</t>
  </si>
  <si>
    <t xml:space="preserve">BENITO GARCIA </t>
  </si>
  <si>
    <t xml:space="preserve">03-Ago --04-Ago </t>
  </si>
  <si>
    <t xml:space="preserve">06-Ago FACTURA </t>
  </si>
  <si>
    <t xml:space="preserve">03-Ago --05-AGO </t>
  </si>
  <si>
    <t>29-Ago FACTURA  7523-A</t>
  </si>
  <si>
    <t>22-Ago FACTURA 7524-A</t>
  </si>
  <si>
    <t>14-Ago FACTURA  7525-A</t>
  </si>
  <si>
    <t>GRUPO GANADERO GURA SPL DE RL</t>
  </si>
  <si>
    <t>07-Ago--09-Ago</t>
  </si>
  <si>
    <t>CRISTIAN----GRACIELA</t>
  </si>
  <si>
    <t xml:space="preserve">05-Ago --06-Ago </t>
  </si>
  <si>
    <t>4-Ago --19-Ago</t>
  </si>
  <si>
    <t>MIGUEL CASTILLO</t>
  </si>
  <si>
    <t xml:space="preserve">05-Ago --07-Ago </t>
  </si>
  <si>
    <t>29-Ago FACTURA  7589-A</t>
  </si>
  <si>
    <t>sin remision verde</t>
  </si>
  <si>
    <t>VICTOR HUGO BELLO</t>
  </si>
  <si>
    <t>LOS 2 COMPRADRES</t>
  </si>
  <si>
    <t>LUIS HERRRADURA</t>
  </si>
  <si>
    <t>EL FOGONCITO</t>
  </si>
  <si>
    <t xml:space="preserve">JAIME  </t>
  </si>
  <si>
    <t xml:space="preserve">08-ago --10-Ago </t>
  </si>
  <si>
    <t>BRAZILIAN BUFFET</t>
  </si>
  <si>
    <t xml:space="preserve">06-Ago--09-Ago </t>
  </si>
  <si>
    <t>JAIME</t>
  </si>
  <si>
    <t xml:space="preserve">06-Ago --14-Ago </t>
  </si>
  <si>
    <t>CARNICEREIA HUGO´S</t>
  </si>
  <si>
    <t xml:space="preserve">09-Ago --13-Ago </t>
  </si>
  <si>
    <t>ALJENADRO RAMIREZ</t>
  </si>
  <si>
    <t>29-Ago FACTURA   7593-A</t>
  </si>
  <si>
    <t>9-Ago--19-Ago</t>
  </si>
  <si>
    <t>14-Ago FACTURA 7592-A</t>
  </si>
  <si>
    <t>22-Ago FACTURA 7591-A</t>
  </si>
  <si>
    <t>14-Ago FACTURA  7590-A</t>
  </si>
  <si>
    <t xml:space="preserve">11-Ago --12-Ago --13-Ago </t>
  </si>
  <si>
    <t>MARCOS APANGO</t>
  </si>
  <si>
    <t xml:space="preserve">12-Ago --13-Ago </t>
  </si>
  <si>
    <t>08-ago--09-Ago</t>
  </si>
  <si>
    <t>GABRIEL CLEMEN TE</t>
  </si>
  <si>
    <t xml:space="preserve">8-Ago--11-Ago--14-Ago </t>
  </si>
  <si>
    <t>8-ago --20-ago</t>
  </si>
  <si>
    <t xml:space="preserve">12-ago --20-Ago </t>
  </si>
  <si>
    <t xml:space="preserve">12-Ago--23-Ago </t>
  </si>
  <si>
    <t>9-Ago --12-Ago</t>
  </si>
  <si>
    <t>CRISTIAN ZARATE</t>
  </si>
  <si>
    <t>12-Ago --26-Ago</t>
  </si>
  <si>
    <t xml:space="preserve">13-Ago --14-Ago </t>
  </si>
  <si>
    <t>JOSE LUIS</t>
  </si>
  <si>
    <t>29-Ago FACTURA    7623-A</t>
  </si>
  <si>
    <t>22-Ago FACTURA 7626-A</t>
  </si>
  <si>
    <t xml:space="preserve">10-Ago --11-Ago </t>
  </si>
  <si>
    <t xml:space="preserve">11-Ago --13-Ago </t>
  </si>
  <si>
    <t>22-Ago FACTURA 7627-A</t>
  </si>
  <si>
    <t>29-Ago FACTURA 7624-A</t>
  </si>
  <si>
    <t>26-Ago FACTURA 7643-A</t>
  </si>
  <si>
    <t xml:space="preserve">10-Ago --19-Ago </t>
  </si>
  <si>
    <t>SIN REMISION VERDE</t>
  </si>
  <si>
    <t xml:space="preserve">106.20 kg Cuero canal 15-Ago </t>
  </si>
  <si>
    <t>CHINOS INDEPENDENCIAQ</t>
  </si>
  <si>
    <t xml:space="preserve">1465 kg unto 27-Ago </t>
  </si>
  <si>
    <t>22-Ago FACTURA 7768-A</t>
  </si>
  <si>
    <t>12-Ago FACTURA 7652-A</t>
  </si>
  <si>
    <t>ANGEL FLORES|</t>
  </si>
  <si>
    <t>14-Ago ---23-Ago</t>
  </si>
  <si>
    <t>18-Ago---19-Ago</t>
  </si>
  <si>
    <t>MINERVA PEREZ HERNNADEZ</t>
  </si>
  <si>
    <t>ALFREDO ALDUN</t>
  </si>
  <si>
    <t xml:space="preserve">13-ago --15-ago </t>
  </si>
  <si>
    <t>CORAZON DE BRASIL</t>
  </si>
  <si>
    <t>12-ago---19-ago</t>
  </si>
  <si>
    <t>26-Ago FACTURA  7661-A</t>
  </si>
  <si>
    <t xml:space="preserve">13-ago --20-ago </t>
  </si>
  <si>
    <t>13-ago --19-ago</t>
  </si>
  <si>
    <t xml:space="preserve">chuleta nat 419.20 kg  21-ago </t>
  </si>
  <si>
    <t>SAGRDO 3 CRUCES</t>
  </si>
  <si>
    <t>PSTY FLORES</t>
  </si>
  <si>
    <t>JOAQUIN ARITSTA</t>
  </si>
  <si>
    <t>13-ago--19-ago</t>
  </si>
  <si>
    <t>15-Ago FACTURA 7710-A</t>
  </si>
  <si>
    <t xml:space="preserve">14-Ago --17-Ago </t>
  </si>
  <si>
    <t xml:space="preserve">14-Ago ---18-Ago </t>
  </si>
  <si>
    <t xml:space="preserve">15-Ago --16-Ago </t>
  </si>
  <si>
    <t>LUIS HERRADURA</t>
  </si>
  <si>
    <t xml:space="preserve">15-ago --18-Ago </t>
  </si>
  <si>
    <t>22-Ago FACTURA 7707-A</t>
  </si>
  <si>
    <t>29-Ago FACTURA 7709-A</t>
  </si>
  <si>
    <t>22-Ago FACTURA  7708-A</t>
  </si>
  <si>
    <t>14-Ago --16-ago --18 Ago</t>
  </si>
  <si>
    <t>RENE CASTILLO</t>
  </si>
  <si>
    <t xml:space="preserve">20-Ago--27-Ago </t>
  </si>
  <si>
    <t>BEERNARDO JIMENEZ MTZ</t>
  </si>
  <si>
    <t xml:space="preserve">23-Ago--26-Ago </t>
  </si>
  <si>
    <t>16-ago--17-ago</t>
  </si>
  <si>
    <t xml:space="preserve">16-Ago --21-Ago </t>
  </si>
  <si>
    <t>18-ago ---20-ago</t>
  </si>
  <si>
    <t xml:space="preserve">17-Ago ---18-Ago </t>
  </si>
  <si>
    <t>17-Ago--19-ago</t>
  </si>
  <si>
    <t>FERNANDO CRUZ</t>
  </si>
  <si>
    <t>29-Ago FACTURA 7813-A</t>
  </si>
  <si>
    <t>26-Ago FACTURA    7773-A</t>
  </si>
  <si>
    <t>FACTURA 7815-A</t>
  </si>
  <si>
    <t>29-Ago FACTURA 7814-A</t>
  </si>
  <si>
    <t>MARTINEZ BAEZ</t>
  </si>
  <si>
    <t>22-Ago FACTURA 7811-A</t>
  </si>
  <si>
    <t>GRUPO GANADERO GURA SPR DERL</t>
  </si>
  <si>
    <t>CRISTRIAN ZARATE</t>
  </si>
  <si>
    <t xml:space="preserve">20-Ago --26-Ago </t>
  </si>
  <si>
    <t>22-Ago FACTURA   7821-A</t>
  </si>
  <si>
    <t>19-Ago---21-Ago</t>
  </si>
  <si>
    <t xml:space="preserve">21-Ago---23-Ago </t>
  </si>
  <si>
    <t xml:space="preserve">19-Ago --29-Ago </t>
  </si>
  <si>
    <t xml:space="preserve">20-Ago---24-Ago </t>
  </si>
  <si>
    <t>FACTURA 7817-A</t>
  </si>
  <si>
    <t>19-Ago---20-Ago</t>
  </si>
  <si>
    <t>JULIO LO0PEZ</t>
  </si>
  <si>
    <t>19-Ago ---26-Ago</t>
  </si>
  <si>
    <t>MIGUEL XOCHIHUTL</t>
  </si>
  <si>
    <t>BASILIO</t>
  </si>
  <si>
    <t>20-Ago --22-Ago</t>
  </si>
  <si>
    <t xml:space="preserve">23-Ago --27-Ago </t>
  </si>
  <si>
    <t>22-Ago FACTURA 7804-A</t>
  </si>
  <si>
    <t>20-Ago ---21-Ago</t>
  </si>
  <si>
    <t>MIGUEL HERRERA|</t>
  </si>
  <si>
    <t xml:space="preserve">21-Ago---22-Ago </t>
  </si>
  <si>
    <t xml:space="preserve">21-Ago --26-Ago </t>
  </si>
  <si>
    <t>27-058</t>
  </si>
  <si>
    <t xml:space="preserve">24-Ago --25-Ago </t>
  </si>
  <si>
    <t>FACTURA 7806-A</t>
  </si>
  <si>
    <t>29-Ago FACTURA 7807-A</t>
  </si>
  <si>
    <t>29-Ago FACTURA 7805-A</t>
  </si>
  <si>
    <t>FACTURA 7808-A</t>
  </si>
  <si>
    <t xml:space="preserve">21-Ago --23-Ago </t>
  </si>
  <si>
    <t xml:space="preserve">RAUL   </t>
  </si>
  <si>
    <t>JOSE LUIS PEREZ VALDEEZ</t>
  </si>
  <si>
    <t>27-Ago FACTURA 7820-A</t>
  </si>
  <si>
    <t>22-Ago --24-ago</t>
  </si>
  <si>
    <t xml:space="preserve">26-Ago --27-Ago </t>
  </si>
  <si>
    <t xml:space="preserve">23-Ago--24-Ago--25-Ago </t>
  </si>
  <si>
    <t xml:space="preserve">JUAN DE LOS SANTOS </t>
  </si>
  <si>
    <t>MARIIO MASTRANZO</t>
  </si>
  <si>
    <t>FACTURA 7830 A</t>
  </si>
  <si>
    <t>FACTURA 7831 A</t>
  </si>
  <si>
    <t xml:space="preserve">25-Ago --26-AGO </t>
  </si>
  <si>
    <t>FACTURA 7833-A</t>
  </si>
  <si>
    <t>FACTURA 7834-A</t>
  </si>
  <si>
    <t xml:space="preserve"> 26 Ago FACTURA 7880 A</t>
  </si>
  <si>
    <t xml:space="preserve">25-Ago --27-Ago </t>
  </si>
  <si>
    <t>OCTAVIO LINARESW</t>
  </si>
  <si>
    <t>FACTURA 7960-A</t>
  </si>
  <si>
    <t xml:space="preserve">26-Ago --29-Ago </t>
  </si>
  <si>
    <t xml:space="preserve">27-Ago --30-Ago </t>
  </si>
  <si>
    <t>FRANCISCO TEHUACAN</t>
  </si>
  <si>
    <t xml:space="preserve">FACTURA </t>
  </si>
  <si>
    <t xml:space="preserve">26-Ago--27-Ago </t>
  </si>
  <si>
    <t>DEVOLUCION NU3</t>
  </si>
  <si>
    <t>LUIS AGUILAR</t>
  </si>
  <si>
    <t>ALFEREDO VERACRUZ</t>
  </si>
  <si>
    <t>29-Ago FACTURA   7964-A</t>
  </si>
  <si>
    <t xml:space="preserve">29-Ago --31-Ago </t>
  </si>
  <si>
    <t>OSVALDO SANCHEZ</t>
  </si>
  <si>
    <t>FACTURA 7963-A</t>
  </si>
  <si>
    <t>FACTURA 7959 A</t>
  </si>
  <si>
    <t>FACTURA 7962-A</t>
  </si>
  <si>
    <t>FACTURA 7961-A</t>
  </si>
  <si>
    <t xml:space="preserve"> SR. CORONA</t>
  </si>
  <si>
    <t xml:space="preserve">29-Ago--30-Ago </t>
  </si>
  <si>
    <t>30-Ago--31-Agpo</t>
  </si>
  <si>
    <t>FABIAN XOCHIHUATL</t>
  </si>
  <si>
    <t xml:space="preserve">VALERIO </t>
  </si>
  <si>
    <t>BASILIO BAEZ</t>
  </si>
  <si>
    <t xml:space="preserve"> CERRITOS</t>
  </si>
  <si>
    <t>VALENTIN ARCE</t>
  </si>
  <si>
    <t>FACTURA 8062-A</t>
  </si>
  <si>
    <t>FACTURA 8065-A</t>
  </si>
  <si>
    <t>FACTURA 8131-A</t>
  </si>
  <si>
    <t>FACTURA 8135-A</t>
  </si>
  <si>
    <t>FACTURA 8063-A</t>
  </si>
  <si>
    <t>FACTURA 8064-A</t>
  </si>
  <si>
    <t xml:space="preserve">EL RINCON DE LOS ANGELES </t>
  </si>
  <si>
    <t>FACTURA 8086-A</t>
  </si>
  <si>
    <t xml:space="preserve">27-Ago --01-Sep </t>
  </si>
  <si>
    <t xml:space="preserve">26-Ago --01-Sep </t>
  </si>
  <si>
    <t xml:space="preserve">30-Ago--01-Sep </t>
  </si>
  <si>
    <t xml:space="preserve">31-ago --01-Sep </t>
  </si>
  <si>
    <t xml:space="preserve">27-Ago --02-Sep </t>
  </si>
  <si>
    <t xml:space="preserve">20-Ago --02-Sep </t>
  </si>
  <si>
    <r>
      <rPr>
        <b/>
        <u/>
        <sz val="14"/>
        <color theme="1"/>
        <rFont val="Calibri"/>
        <family val="2"/>
        <scheme val="minor"/>
      </rPr>
      <t xml:space="preserve">O B R A D O R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        C L I E N T E S </t>
    </r>
  </si>
  <si>
    <t>02-Sep FACTURA 7823-A</t>
  </si>
  <si>
    <t xml:space="preserve">01-Sep --02-Sep </t>
  </si>
  <si>
    <t xml:space="preserve">31-Ago --03-Sep </t>
  </si>
  <si>
    <t>04-Sep FACTURA 7967-A</t>
  </si>
  <si>
    <t>04-Sep FACTURA 7968-A</t>
  </si>
  <si>
    <t>04-Sep FACTURA 7969-A</t>
  </si>
  <si>
    <t>01-Sep --04-Sep FACTURA 6258-A</t>
  </si>
  <si>
    <t xml:space="preserve">20-Ago --26-Ago --04-Sep </t>
  </si>
  <si>
    <t xml:space="preserve">26-Ago--04-Sep </t>
  </si>
  <si>
    <t>04-Sep FACTURA 7971-A</t>
  </si>
  <si>
    <t xml:space="preserve">31-Ago --04-Sep </t>
  </si>
  <si>
    <t>27-Ago--04-Sep</t>
  </si>
  <si>
    <t>04-Sep FACTURA 7966-A</t>
  </si>
  <si>
    <t xml:space="preserve">01-Sep --04-Sep </t>
  </si>
  <si>
    <t>W</t>
  </si>
  <si>
    <t>25-Jun --05-Ago --05-Sep x error la dieron pagada x 12,000.00</t>
  </si>
  <si>
    <t>05-Sep FACTURA 7815-A</t>
  </si>
  <si>
    <t>05-Sep FACTURA 7817-A</t>
  </si>
  <si>
    <t>05-Sep FACTURA  7824-A</t>
  </si>
  <si>
    <t>05-Sep FACTURA 7808-A</t>
  </si>
  <si>
    <t>05-Sep FACTURA 7834-A</t>
  </si>
  <si>
    <t>05-Sep FACTURA 7959 A</t>
  </si>
  <si>
    <t xml:space="preserve"> 05 Sep  FACTURA 7962-A</t>
  </si>
  <si>
    <t xml:space="preserve"> 05-Sep  FACTURA 7962-A</t>
  </si>
  <si>
    <t>05-Sep FACTURA 8065-A</t>
  </si>
  <si>
    <t>05-Sep FACTURA 8086-A</t>
  </si>
  <si>
    <t>29-Ago --31-Ago --07-Sep</t>
  </si>
  <si>
    <t xml:space="preserve">20-Ago--03-Sep--08-Sep </t>
  </si>
  <si>
    <t>09-Sep FACTURA 8114-A</t>
  </si>
  <si>
    <t>09-Sep FACTURA 8115-A</t>
  </si>
  <si>
    <t>25-Jul --01-Sep --10-Sep</t>
  </si>
  <si>
    <t>11-Sep FACTURA 7659-A</t>
  </si>
  <si>
    <t>11-Sep FACTURA 7806-A</t>
  </si>
  <si>
    <t>11-SeP  FACTURA 7830 A</t>
  </si>
  <si>
    <t>11-Sep FACTURA 7831 A</t>
  </si>
  <si>
    <t>11 Sep FACTURA 8135-A</t>
  </si>
  <si>
    <t>11-Sep  FACTURA 8063-A</t>
  </si>
  <si>
    <t>26-Ago --27-Ago --12-Sep</t>
  </si>
  <si>
    <t xml:space="preserve">29-Jul --13-Sep </t>
  </si>
  <si>
    <t xml:space="preserve">24-Ago --12-Sep ---13-Sep </t>
  </si>
  <si>
    <t xml:space="preserve">4-Sep --13-Sep </t>
  </si>
  <si>
    <t xml:space="preserve">24-Ago --13-Sep </t>
  </si>
  <si>
    <t>27-Ago --08-Sep --14-Sep</t>
  </si>
  <si>
    <t>01-Sep --14-Sep</t>
  </si>
  <si>
    <t>25-Ago --15-Sep</t>
  </si>
  <si>
    <t xml:space="preserve">01-Sep --17-Sep </t>
  </si>
  <si>
    <t>18-Sep FACTURA 6762-A</t>
  </si>
  <si>
    <t>18-Sep FACTURA 7965-A</t>
  </si>
  <si>
    <t>18 Sep FACTURA 8100-A</t>
  </si>
  <si>
    <t>19 Sep FACTURA 7833-A</t>
  </si>
  <si>
    <t>19 Sep  FACTURA 7963-A</t>
  </si>
  <si>
    <t>19- Sep FACTURA 7961-A</t>
  </si>
  <si>
    <t>19 Sep FACTURA 8062-A</t>
  </si>
  <si>
    <t>19 Sep FACTURA 8131-A</t>
  </si>
  <si>
    <t>19 Sep FACTURA 8064-A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</si>
</sst>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11"/>
      <color rgb="FF0000FF"/>
      <name val="Cambria"/>
      <family val="1"/>
      <scheme val="major"/>
    </font>
    <font>
      <b/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theme="2"/>
      <name val="Calibri"/>
      <family val="2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3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167" fontId="2" fillId="6" borderId="10" xfId="0" applyNumberFormat="1" applyFont="1" applyFill="1" applyBorder="1"/>
    <xf numFmtId="0" fontId="2" fillId="0" borderId="6" xfId="0" applyNumberFormat="1" applyFont="1" applyFill="1" applyBorder="1" applyAlignment="1">
      <alignment horizontal="left"/>
    </xf>
    <xf numFmtId="0" fontId="39" fillId="0" borderId="6" xfId="0" applyFont="1" applyFill="1" applyBorder="1"/>
    <xf numFmtId="0" fontId="9" fillId="14" borderId="6" xfId="0" applyFont="1" applyFill="1" applyBorder="1"/>
    <xf numFmtId="44" fontId="9" fillId="14" borderId="9" xfId="1" applyFont="1" applyFill="1" applyBorder="1"/>
    <xf numFmtId="167" fontId="10" fillId="0" borderId="6" xfId="0" applyNumberFormat="1" applyFont="1" applyFill="1" applyBorder="1"/>
    <xf numFmtId="1" fontId="40" fillId="0" borderId="9" xfId="0" applyNumberFormat="1" applyFont="1" applyFill="1" applyBorder="1" applyAlignment="1">
      <alignment horizontal="center"/>
    </xf>
    <xf numFmtId="18" fontId="40" fillId="0" borderId="9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left"/>
    </xf>
    <xf numFmtId="167" fontId="10" fillId="0" borderId="8" xfId="0" applyNumberFormat="1" applyFont="1" applyFill="1" applyBorder="1"/>
    <xf numFmtId="164" fontId="4" fillId="6" borderId="0" xfId="1" applyNumberFormat="1" applyFont="1" applyFill="1" applyBorder="1"/>
    <xf numFmtId="166" fontId="41" fillId="0" borderId="0" xfId="0" applyNumberFormat="1" applyFont="1" applyFill="1" applyBorder="1"/>
    <xf numFmtId="164" fontId="42" fillId="0" borderId="0" xfId="1" applyNumberFormat="1" applyFont="1" applyFill="1" applyBorder="1"/>
    <xf numFmtId="44" fontId="9" fillId="0" borderId="0" xfId="1" applyFont="1" applyFill="1" applyBorder="1"/>
    <xf numFmtId="0" fontId="10" fillId="13" borderId="0" xfId="0" applyFont="1" applyFill="1" applyBorder="1"/>
    <xf numFmtId="165" fontId="43" fillId="0" borderId="0" xfId="0" applyNumberFormat="1" applyFont="1" applyFill="1" applyBorder="1"/>
    <xf numFmtId="165" fontId="14" fillId="10" borderId="0" xfId="0" applyNumberFormat="1" applyFont="1" applyFill="1" applyBorder="1"/>
    <xf numFmtId="164" fontId="9" fillId="10" borderId="0" xfId="1" applyNumberFormat="1" applyFont="1" applyFill="1" applyBorder="1"/>
    <xf numFmtId="165" fontId="2" fillId="0" borderId="0" xfId="0" applyNumberFormat="1" applyFont="1" applyFill="1" applyBorder="1" applyAlignment="1"/>
    <xf numFmtId="0" fontId="9" fillId="13" borderId="6" xfId="0" applyFont="1" applyFill="1" applyBorder="1"/>
    <xf numFmtId="0" fontId="10" fillId="13" borderId="6" xfId="0" applyFont="1" applyFill="1" applyBorder="1"/>
    <xf numFmtId="165" fontId="13" fillId="0" borderId="0" xfId="0" applyNumberFormat="1" applyFont="1" applyFill="1" applyBorder="1" applyAlignment="1">
      <alignment horizontal="left"/>
    </xf>
    <xf numFmtId="165" fontId="25" fillId="0" borderId="0" xfId="0" applyNumberFormat="1" applyFont="1" applyFill="1" applyBorder="1"/>
    <xf numFmtId="165" fontId="13" fillId="0" borderId="0" xfId="0" applyNumberFormat="1" applyFont="1" applyFill="1" applyBorder="1" applyAlignment="1">
      <alignment horizontal="center"/>
    </xf>
    <xf numFmtId="166" fontId="2" fillId="8" borderId="0" xfId="0" applyNumberFormat="1" applyFont="1" applyFill="1" applyBorder="1" applyAlignment="1">
      <alignment horizontal="center"/>
    </xf>
    <xf numFmtId="0" fontId="44" fillId="0" borderId="6" xfId="0" applyFont="1" applyFill="1" applyBorder="1"/>
    <xf numFmtId="44" fontId="44" fillId="0" borderId="9" xfId="1" applyFont="1" applyFill="1" applyBorder="1"/>
    <xf numFmtId="44" fontId="9" fillId="13" borderId="6" xfId="1" applyFont="1" applyFill="1" applyBorder="1"/>
    <xf numFmtId="164" fontId="2" fillId="0" borderId="7" xfId="1" applyNumberFormat="1" applyFont="1" applyFill="1" applyBorder="1"/>
    <xf numFmtId="44" fontId="2" fillId="0" borderId="0" xfId="0" applyNumberFormat="1" applyFont="1"/>
    <xf numFmtId="0" fontId="2" fillId="15" borderId="0" xfId="0" applyFont="1" applyFill="1"/>
    <xf numFmtId="166" fontId="4" fillId="0" borderId="0" xfId="0" applyNumberFormat="1" applyFont="1" applyFill="1" applyBorder="1" applyAlignment="1">
      <alignment horizontal="right"/>
    </xf>
    <xf numFmtId="164" fontId="36" fillId="6" borderId="0" xfId="1" applyNumberFormat="1" applyFont="1" applyFill="1" applyBorder="1"/>
    <xf numFmtId="166" fontId="35" fillId="0" borderId="0" xfId="0" applyNumberFormat="1" applyFont="1" applyFill="1" applyBorder="1"/>
    <xf numFmtId="164" fontId="24" fillId="0" borderId="0" xfId="1" applyNumberFormat="1" applyFont="1" applyFill="1" applyBorder="1" applyAlignment="1">
      <alignment horizontal="right"/>
    </xf>
    <xf numFmtId="165" fontId="4" fillId="13" borderId="0" xfId="0" applyNumberFormat="1" applyFont="1" applyFill="1" applyBorder="1"/>
    <xf numFmtId="164" fontId="24" fillId="13" borderId="0" xfId="1" applyNumberFormat="1" applyFont="1" applyFill="1" applyBorder="1"/>
    <xf numFmtId="0" fontId="9" fillId="8" borderId="6" xfId="0" applyFont="1" applyFill="1" applyBorder="1"/>
    <xf numFmtId="44" fontId="9" fillId="8" borderId="9" xfId="1" applyFont="1" applyFill="1" applyBorder="1"/>
    <xf numFmtId="0" fontId="10" fillId="8" borderId="6" xfId="0" applyFont="1" applyFill="1" applyBorder="1"/>
    <xf numFmtId="165" fontId="2" fillId="8" borderId="0" xfId="0" applyNumberFormat="1" applyFont="1" applyFill="1" applyBorder="1"/>
    <xf numFmtId="10" fontId="2" fillId="0" borderId="0" xfId="0" applyNumberFormat="1" applyFont="1"/>
    <xf numFmtId="164" fontId="9" fillId="16" borderId="0" xfId="1" applyNumberFormat="1" applyFont="1" applyFill="1" applyBorder="1"/>
    <xf numFmtId="167" fontId="10" fillId="16" borderId="10" xfId="0" applyNumberFormat="1" applyFont="1" applyFill="1" applyBorder="1"/>
    <xf numFmtId="167" fontId="10" fillId="0" borderId="0" xfId="0" applyNumberFormat="1" applyFont="1" applyFill="1" applyBorder="1"/>
    <xf numFmtId="166" fontId="2" fillId="0" borderId="7" xfId="0" applyNumberFormat="1" applyFont="1" applyFill="1" applyBorder="1"/>
    <xf numFmtId="167" fontId="45" fillId="0" borderId="10" xfId="0" applyNumberFormat="1" applyFont="1" applyFill="1" applyBorder="1"/>
    <xf numFmtId="0" fontId="2" fillId="0" borderId="2" xfId="0" applyFont="1" applyBorder="1" applyAlignment="1">
      <alignment horizontal="center" wrapText="1"/>
    </xf>
    <xf numFmtId="165" fontId="35" fillId="2" borderId="0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  <xf numFmtId="44" fontId="22" fillId="12" borderId="17" xfId="1" applyFont="1" applyFill="1" applyBorder="1" applyAlignment="1">
      <alignment horizontal="center"/>
    </xf>
    <xf numFmtId="44" fontId="22" fillId="12" borderId="18" xfId="1" applyFont="1" applyFill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2CF43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2979</xdr:row>
      <xdr:rowOff>85727</xdr:rowOff>
    </xdr:from>
    <xdr:to>
      <xdr:col>6</xdr:col>
      <xdr:colOff>504829</xdr:colOff>
      <xdr:row>2981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567058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1990728</xdr:colOff>
      <xdr:row>29</xdr:row>
      <xdr:rowOff>42870</xdr:rowOff>
    </xdr:from>
    <xdr:to>
      <xdr:col>2</xdr:col>
      <xdr:colOff>2036447</xdr:colOff>
      <xdr:row>29</xdr:row>
      <xdr:rowOff>247650</xdr:rowOff>
    </xdr:to>
    <xdr:sp macro="" textlink="">
      <xdr:nvSpPr>
        <xdr:cNvPr id="2" name="1 Abrir llave"/>
        <xdr:cNvSpPr/>
      </xdr:nvSpPr>
      <xdr:spPr>
        <a:xfrm rot="16200000" flipH="1">
          <a:off x="3282798" y="7485225"/>
          <a:ext cx="204780" cy="45719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6" name="5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3389</xdr:row>
      <xdr:rowOff>85727</xdr:rowOff>
    </xdr:from>
    <xdr:to>
      <xdr:col>6</xdr:col>
      <xdr:colOff>504829</xdr:colOff>
      <xdr:row>3391</xdr:row>
      <xdr:rowOff>71445</xdr:rowOff>
    </xdr:to>
    <xdr:sp macro="" textlink="">
      <xdr:nvSpPr>
        <xdr:cNvPr id="7" name="6 Abrir llave"/>
        <xdr:cNvSpPr/>
      </xdr:nvSpPr>
      <xdr:spPr>
        <a:xfrm rot="16200000">
          <a:off x="5307806" y="645163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14</xdr:col>
      <xdr:colOff>1990728</xdr:colOff>
      <xdr:row>529</xdr:row>
      <xdr:rowOff>42870</xdr:rowOff>
    </xdr:from>
    <xdr:to>
      <xdr:col>14</xdr:col>
      <xdr:colOff>2036447</xdr:colOff>
      <xdr:row>529</xdr:row>
      <xdr:rowOff>247650</xdr:rowOff>
    </xdr:to>
    <xdr:sp macro="" textlink="">
      <xdr:nvSpPr>
        <xdr:cNvPr id="8" name="7 Abrir llave"/>
        <xdr:cNvSpPr/>
      </xdr:nvSpPr>
      <xdr:spPr>
        <a:xfrm rot="16200000" flipH="1">
          <a:off x="1496860" y="6118388"/>
          <a:ext cx="147630" cy="0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2" name="1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3" name="2 Abrir llave"/>
        <xdr:cNvSpPr/>
      </xdr:nvSpPr>
      <xdr:spPr>
        <a:xfrm rot="16200000">
          <a:off x="5307806" y="65202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65" t="s">
        <v>0</v>
      </c>
      <c r="B1" s="265"/>
      <c r="C1" s="265"/>
      <c r="D1" s="265"/>
      <c r="E1" s="265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66">
        <f>D2800-F2800</f>
        <v>113372.16799999028</v>
      </c>
      <c r="E2807" s="267"/>
      <c r="F2807" s="267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68" t="s">
        <v>488</v>
      </c>
      <c r="E2809" s="268"/>
      <c r="F2809" s="268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A2805" workbookViewId="0">
      <selection activeCell="E2819" sqref="E2819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65" t="s">
        <v>534</v>
      </c>
      <c r="B1" s="265"/>
      <c r="C1" s="265"/>
      <c r="D1" s="265"/>
      <c r="E1" s="265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227">
        <v>42201</v>
      </c>
      <c r="F2550" s="228">
        <v>62416.2</v>
      </c>
      <c r="G2550" s="31">
        <f t="shared" si="39"/>
        <v>0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69" t="s">
        <v>534</v>
      </c>
      <c r="N2804" s="269"/>
      <c r="O2804" s="269"/>
      <c r="P2804" s="269"/>
      <c r="Q2804" s="269"/>
      <c r="R2804" s="269"/>
      <c r="S2804" s="269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42609907.126000017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66">
        <f>D2821-F2821</f>
        <v>256321.61600001156</v>
      </c>
      <c r="E2828" s="267"/>
      <c r="F2828" s="267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68" t="s">
        <v>488</v>
      </c>
      <c r="E2830" s="268"/>
      <c r="F2830" s="268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66">
        <f>P2826-R2826</f>
        <v>339294.1999999999</v>
      </c>
      <c r="Q2833" s="267"/>
      <c r="R2833" s="267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68" t="s">
        <v>488</v>
      </c>
      <c r="Q2835" s="268"/>
      <c r="R2835" s="268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25" workbookViewId="0">
      <selection activeCell="C3037" sqref="C303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65" t="s">
        <v>771</v>
      </c>
      <c r="B1" s="265"/>
      <c r="C1" s="265"/>
      <c r="D1" s="265"/>
      <c r="E1" s="265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213" t="s">
        <v>2485</v>
      </c>
      <c r="F2792" s="144">
        <f>985.68+5023.12</f>
        <v>6008.8</v>
      </c>
      <c r="G2792" s="31">
        <f t="shared" si="43"/>
        <v>0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66">
        <f>O3020-Q3020</f>
        <v>5023.1199999999953</v>
      </c>
      <c r="P3027" s="267"/>
      <c r="Q3027" s="267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68" t="s">
        <v>488</v>
      </c>
      <c r="P3029" s="268"/>
      <c r="Q3029" s="268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40517580.23999995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66">
        <f>D3032-F3032</f>
        <v>0</v>
      </c>
      <c r="E3039" s="267"/>
      <c r="F3039" s="267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68" t="s">
        <v>488</v>
      </c>
      <c r="E3041" s="268"/>
      <c r="F3041" s="268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3039" workbookViewId="0">
      <selection activeCell="C3046" sqref="C3046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65" t="s">
        <v>1009</v>
      </c>
      <c r="B1" s="265"/>
      <c r="C1" s="265"/>
      <c r="D1" s="265"/>
      <c r="E1" s="265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156" t="s">
        <v>6098</v>
      </c>
      <c r="F54" s="155">
        <v>18112.5</v>
      </c>
      <c r="G54" s="25">
        <f t="shared" si="0"/>
        <v>0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156" t="s">
        <v>6099</v>
      </c>
      <c r="F1650" s="155">
        <v>16569.400000000001</v>
      </c>
      <c r="G1650" s="48">
        <f t="shared" si="25"/>
        <v>0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42048844.739999995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66">
        <f>D3042-F3042</f>
        <v>16773.5</v>
      </c>
      <c r="E3049" s="267"/>
      <c r="F3049" s="267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68" t="s">
        <v>488</v>
      </c>
      <c r="E3051" s="268"/>
      <c r="F3051" s="268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opLeftCell="A3267" workbookViewId="0">
      <selection activeCell="E3281" sqref="E328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65" t="s">
        <v>1255</v>
      </c>
      <c r="B1" s="265"/>
      <c r="C1" s="265"/>
      <c r="D1" s="265"/>
      <c r="E1" s="265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2483</v>
      </c>
      <c r="F519" s="144">
        <f>400+500+400+400+800+300</f>
        <v>2800</v>
      </c>
      <c r="G519" s="31">
        <f t="shared" si="16"/>
        <v>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>
        <v>42165</v>
      </c>
      <c r="F756" s="144">
        <v>30000</v>
      </c>
      <c r="G756" s="31">
        <f t="shared" si="22"/>
        <v>65808.160000000003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>
        <v>42203</v>
      </c>
      <c r="F2352" s="144">
        <v>10000</v>
      </c>
      <c r="G2352" s="31">
        <f t="shared" si="72"/>
        <v>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1479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>
        <v>42194</v>
      </c>
      <c r="F3094" s="144">
        <v>7000</v>
      </c>
      <c r="G3094" s="31">
        <f t="shared" si="94"/>
        <v>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49768557.622000061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66">
        <f>D3287-F3287</f>
        <v>314050.99299998581</v>
      </c>
      <c r="E3294" s="267"/>
      <c r="F3294" s="267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70" t="s">
        <v>488</v>
      </c>
      <c r="E3296" s="270"/>
      <c r="F3296" s="270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CF431"/>
  </sheetPr>
  <dimension ref="A1:U2988"/>
  <sheetViews>
    <sheetView topLeftCell="A194" workbookViewId="0">
      <selection activeCell="F201" sqref="F20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16384" width="11.42578125" style="3"/>
  </cols>
  <sheetData>
    <row r="1" spans="1:21" ht="18.75" x14ac:dyDescent="0.3">
      <c r="A1" s="265" t="s">
        <v>1480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thickTop="1" x14ac:dyDescent="0.25">
      <c r="A3" s="12">
        <v>42156</v>
      </c>
      <c r="B3" s="77">
        <v>22859</v>
      </c>
      <c r="C3" s="77"/>
      <c r="D3" s="14" t="s">
        <v>16</v>
      </c>
      <c r="E3" s="103">
        <v>7934.4</v>
      </c>
      <c r="F3" s="16">
        <v>42156</v>
      </c>
      <c r="G3" s="104">
        <v>7934.4</v>
      </c>
      <c r="H3" s="18">
        <f t="shared" ref="H3:H66" si="0">E3-G3</f>
        <v>0</v>
      </c>
      <c r="I3" s="39" t="s">
        <v>19</v>
      </c>
      <c r="M3" s="12">
        <v>42159</v>
      </c>
      <c r="N3" s="77">
        <v>23182</v>
      </c>
      <c r="O3" s="77"/>
      <c r="P3" s="110">
        <v>105</v>
      </c>
      <c r="Q3" s="103">
        <v>1880</v>
      </c>
      <c r="R3" s="16">
        <v>42160</v>
      </c>
      <c r="S3" s="104">
        <v>1880</v>
      </c>
      <c r="T3" s="225">
        <f t="shared" ref="T3:T66" si="1">Q3-S3</f>
        <v>0</v>
      </c>
      <c r="U3" s="39" t="s">
        <v>59</v>
      </c>
    </row>
    <row r="4" spans="1:21" x14ac:dyDescent="0.25">
      <c r="A4" s="20">
        <v>42156</v>
      </c>
      <c r="B4" s="183">
        <v>22860</v>
      </c>
      <c r="C4" s="183"/>
      <c r="D4" s="14" t="s">
        <v>383</v>
      </c>
      <c r="E4" s="105">
        <v>2989</v>
      </c>
      <c r="F4" s="23">
        <v>42156</v>
      </c>
      <c r="G4" s="106">
        <v>2989</v>
      </c>
      <c r="H4" s="25">
        <f t="shared" si="0"/>
        <v>0</v>
      </c>
      <c r="I4" s="39" t="s">
        <v>9</v>
      </c>
      <c r="M4" s="20">
        <v>42160</v>
      </c>
      <c r="N4" s="183">
        <v>23298</v>
      </c>
      <c r="O4" s="183"/>
      <c r="P4" s="110">
        <v>105</v>
      </c>
      <c r="Q4" s="105">
        <v>2600</v>
      </c>
      <c r="R4" s="23">
        <v>42163</v>
      </c>
      <c r="S4" s="106">
        <v>2600</v>
      </c>
      <c r="T4" s="31">
        <f t="shared" si="1"/>
        <v>0</v>
      </c>
      <c r="U4" s="39" t="s">
        <v>59</v>
      </c>
    </row>
    <row r="5" spans="1:21" x14ac:dyDescent="0.25">
      <c r="A5" s="12">
        <v>42156</v>
      </c>
      <c r="B5" s="183">
        <v>22861</v>
      </c>
      <c r="C5" s="183"/>
      <c r="D5" s="14" t="s">
        <v>37</v>
      </c>
      <c r="E5" s="105">
        <v>25505.599999999999</v>
      </c>
      <c r="F5" s="23">
        <v>42164</v>
      </c>
      <c r="G5" s="106">
        <v>25505.599999999999</v>
      </c>
      <c r="H5" s="25">
        <f t="shared" si="0"/>
        <v>0</v>
      </c>
      <c r="I5" s="39" t="s">
        <v>9</v>
      </c>
      <c r="M5" s="12">
        <v>42158</v>
      </c>
      <c r="N5" s="183">
        <v>23139</v>
      </c>
      <c r="O5" s="183"/>
      <c r="P5" s="40" t="s">
        <v>411</v>
      </c>
      <c r="Q5" s="105">
        <v>1734.6</v>
      </c>
      <c r="R5" s="23">
        <v>42158</v>
      </c>
      <c r="S5" s="106">
        <v>1734.6</v>
      </c>
      <c r="T5" s="31">
        <f t="shared" si="1"/>
        <v>0</v>
      </c>
      <c r="U5" s="68" t="s">
        <v>9</v>
      </c>
    </row>
    <row r="6" spans="1:21" ht="15" customHeight="1" x14ac:dyDescent="0.25">
      <c r="A6" s="20">
        <v>42156</v>
      </c>
      <c r="B6" s="183">
        <v>22862</v>
      </c>
      <c r="C6" s="183"/>
      <c r="D6" s="14" t="s">
        <v>233</v>
      </c>
      <c r="E6" s="105">
        <v>12771.6</v>
      </c>
      <c r="F6" s="23">
        <v>42157</v>
      </c>
      <c r="G6" s="106">
        <v>12771.6</v>
      </c>
      <c r="H6" s="25">
        <f t="shared" si="0"/>
        <v>0</v>
      </c>
      <c r="I6" s="39" t="s">
        <v>773</v>
      </c>
      <c r="M6" s="20">
        <v>42161</v>
      </c>
      <c r="N6" s="183">
        <v>23427</v>
      </c>
      <c r="O6" s="183"/>
      <c r="P6" s="14" t="s">
        <v>411</v>
      </c>
      <c r="Q6" s="105">
        <v>1268.4000000000001</v>
      </c>
      <c r="R6" s="23">
        <v>42161</v>
      </c>
      <c r="S6" s="106">
        <v>1268.4000000000001</v>
      </c>
      <c r="T6" s="31">
        <f t="shared" si="1"/>
        <v>0</v>
      </c>
      <c r="U6" s="39" t="s">
        <v>9</v>
      </c>
    </row>
    <row r="7" spans="1:21" ht="15" customHeight="1" x14ac:dyDescent="0.25">
      <c r="A7" s="12">
        <v>42156</v>
      </c>
      <c r="B7" s="183">
        <v>22863</v>
      </c>
      <c r="C7" s="183"/>
      <c r="D7" s="14" t="s">
        <v>55</v>
      </c>
      <c r="E7" s="105">
        <v>28181.35</v>
      </c>
      <c r="F7" s="23">
        <v>42156</v>
      </c>
      <c r="G7" s="106">
        <v>28181.35</v>
      </c>
      <c r="H7" s="25">
        <f t="shared" si="0"/>
        <v>0</v>
      </c>
      <c r="I7" s="39" t="s">
        <v>9</v>
      </c>
      <c r="M7" s="12">
        <v>42165</v>
      </c>
      <c r="N7" s="183">
        <v>23707</v>
      </c>
      <c r="O7" s="183"/>
      <c r="P7" s="14" t="s">
        <v>411</v>
      </c>
      <c r="Q7" s="105">
        <v>1520</v>
      </c>
      <c r="R7" s="23">
        <v>42165</v>
      </c>
      <c r="S7" s="106">
        <v>1520</v>
      </c>
      <c r="T7" s="31">
        <f t="shared" si="1"/>
        <v>0</v>
      </c>
      <c r="U7" s="39" t="s">
        <v>9</v>
      </c>
    </row>
    <row r="8" spans="1:21" ht="15" customHeight="1" x14ac:dyDescent="0.25">
      <c r="A8" s="20">
        <v>42156</v>
      </c>
      <c r="B8" s="183">
        <v>22864</v>
      </c>
      <c r="C8" s="183"/>
      <c r="D8" s="26" t="s">
        <v>218</v>
      </c>
      <c r="E8" s="108">
        <v>0</v>
      </c>
      <c r="F8" s="23"/>
      <c r="G8" s="106"/>
      <c r="H8" s="25">
        <f t="shared" si="0"/>
        <v>0</v>
      </c>
      <c r="I8" s="39" t="s">
        <v>13</v>
      </c>
      <c r="M8" s="20">
        <v>42177</v>
      </c>
      <c r="N8" s="223" t="s">
        <v>1638</v>
      </c>
      <c r="O8" s="223" t="s">
        <v>1592</v>
      </c>
      <c r="P8" s="15" t="s">
        <v>411</v>
      </c>
      <c r="Q8" s="122">
        <v>1755.6</v>
      </c>
      <c r="R8" s="23">
        <v>42177</v>
      </c>
      <c r="S8" s="118">
        <v>1755.6</v>
      </c>
      <c r="T8" s="31">
        <f t="shared" si="1"/>
        <v>0</v>
      </c>
      <c r="U8" s="68" t="s">
        <v>9</v>
      </c>
    </row>
    <row r="9" spans="1:21" ht="15" customHeight="1" x14ac:dyDescent="0.25">
      <c r="A9" s="12">
        <v>42156</v>
      </c>
      <c r="B9" s="183">
        <v>22865</v>
      </c>
      <c r="C9" s="183"/>
      <c r="D9" s="14" t="s">
        <v>233</v>
      </c>
      <c r="E9" s="105">
        <v>2731.2</v>
      </c>
      <c r="F9" s="23">
        <v>42157</v>
      </c>
      <c r="G9" s="106">
        <v>2731.2</v>
      </c>
      <c r="H9" s="25">
        <f t="shared" si="0"/>
        <v>0</v>
      </c>
      <c r="I9" s="39" t="s">
        <v>773</v>
      </c>
      <c r="M9" s="12">
        <v>42159</v>
      </c>
      <c r="N9" s="183">
        <v>23223</v>
      </c>
      <c r="O9" s="183"/>
      <c r="P9" s="14" t="s">
        <v>336</v>
      </c>
      <c r="Q9" s="105">
        <v>2707.2</v>
      </c>
      <c r="R9" s="23">
        <v>42159</v>
      </c>
      <c r="S9" s="106">
        <v>2707.2</v>
      </c>
      <c r="T9" s="31">
        <f t="shared" si="1"/>
        <v>0</v>
      </c>
      <c r="U9" s="39" t="s">
        <v>9</v>
      </c>
    </row>
    <row r="10" spans="1:21" ht="15" customHeight="1" x14ac:dyDescent="0.25">
      <c r="A10" s="20">
        <v>42156</v>
      </c>
      <c r="B10" s="183">
        <v>22866</v>
      </c>
      <c r="C10" s="183"/>
      <c r="D10" s="14" t="s">
        <v>20</v>
      </c>
      <c r="E10" s="105">
        <v>3206.4</v>
      </c>
      <c r="F10" s="23">
        <v>42157</v>
      </c>
      <c r="G10" s="106">
        <v>3206.4</v>
      </c>
      <c r="H10" s="25">
        <f t="shared" si="0"/>
        <v>0</v>
      </c>
      <c r="I10" s="39" t="s">
        <v>94</v>
      </c>
      <c r="M10" s="20">
        <v>42163</v>
      </c>
      <c r="N10" s="183">
        <v>23607</v>
      </c>
      <c r="O10" s="183"/>
      <c r="P10" s="14" t="s">
        <v>336</v>
      </c>
      <c r="Q10" s="105">
        <v>6414</v>
      </c>
      <c r="R10" s="23">
        <v>42163</v>
      </c>
      <c r="S10" s="106">
        <v>6414</v>
      </c>
      <c r="T10" s="31">
        <f t="shared" si="1"/>
        <v>0</v>
      </c>
      <c r="U10" s="39" t="s">
        <v>9</v>
      </c>
    </row>
    <row r="11" spans="1:21" ht="15" customHeight="1" x14ac:dyDescent="0.25">
      <c r="A11" s="12">
        <v>42156</v>
      </c>
      <c r="B11" s="183">
        <v>22867</v>
      </c>
      <c r="C11" s="183"/>
      <c r="D11" s="14" t="s">
        <v>114</v>
      </c>
      <c r="E11" s="105">
        <v>2537.6</v>
      </c>
      <c r="F11" s="23">
        <v>42156</v>
      </c>
      <c r="G11" s="106">
        <v>2537.6</v>
      </c>
      <c r="H11" s="25">
        <f t="shared" si="0"/>
        <v>0</v>
      </c>
      <c r="I11" s="39" t="s">
        <v>9</v>
      </c>
      <c r="M11" s="12">
        <v>42167</v>
      </c>
      <c r="N11" s="183">
        <v>24019</v>
      </c>
      <c r="O11" s="183"/>
      <c r="P11" s="14" t="s">
        <v>336</v>
      </c>
      <c r="Q11" s="105">
        <v>2544</v>
      </c>
      <c r="R11" s="23">
        <v>42167</v>
      </c>
      <c r="S11" s="106">
        <v>2544</v>
      </c>
      <c r="T11" s="31">
        <f t="shared" si="1"/>
        <v>0</v>
      </c>
      <c r="U11" s="39" t="s">
        <v>9</v>
      </c>
    </row>
    <row r="12" spans="1:21" ht="15" customHeight="1" x14ac:dyDescent="0.25">
      <c r="A12" s="20">
        <v>42156</v>
      </c>
      <c r="B12" s="183">
        <v>22868</v>
      </c>
      <c r="C12" s="183"/>
      <c r="D12" s="14" t="s">
        <v>125</v>
      </c>
      <c r="E12" s="105">
        <v>13729.2</v>
      </c>
      <c r="F12" s="23">
        <v>42162</v>
      </c>
      <c r="G12" s="106">
        <v>13729.2</v>
      </c>
      <c r="H12" s="25">
        <f t="shared" si="0"/>
        <v>0</v>
      </c>
      <c r="I12" s="39" t="s">
        <v>94</v>
      </c>
      <c r="M12" s="20">
        <v>42174</v>
      </c>
      <c r="N12" s="183">
        <v>24689</v>
      </c>
      <c r="O12" s="183"/>
      <c r="P12" s="14" t="s">
        <v>336</v>
      </c>
      <c r="Q12" s="105">
        <v>2764.8</v>
      </c>
      <c r="R12" s="23">
        <v>42174</v>
      </c>
      <c r="S12" s="118">
        <v>2764.8</v>
      </c>
      <c r="T12" s="31">
        <f t="shared" si="1"/>
        <v>0</v>
      </c>
      <c r="U12" s="56" t="s">
        <v>9</v>
      </c>
    </row>
    <row r="13" spans="1:21" ht="15" customHeight="1" x14ac:dyDescent="0.25">
      <c r="A13" s="12">
        <v>42156</v>
      </c>
      <c r="B13" s="183">
        <v>22869</v>
      </c>
      <c r="C13" s="183"/>
      <c r="D13" s="14" t="s">
        <v>161</v>
      </c>
      <c r="E13" s="105">
        <v>3036.2</v>
      </c>
      <c r="F13" s="23">
        <v>42156</v>
      </c>
      <c r="G13" s="106">
        <v>3036.2</v>
      </c>
      <c r="H13" s="25">
        <f t="shared" si="0"/>
        <v>0</v>
      </c>
      <c r="I13" s="39" t="s">
        <v>9</v>
      </c>
      <c r="M13" s="12">
        <v>42182</v>
      </c>
      <c r="N13" s="223" t="s">
        <v>2130</v>
      </c>
      <c r="O13" s="223" t="s">
        <v>1592</v>
      </c>
      <c r="P13" s="14" t="s">
        <v>336</v>
      </c>
      <c r="Q13" s="105">
        <v>4334.8999999999996</v>
      </c>
      <c r="R13" s="65">
        <v>42182</v>
      </c>
      <c r="S13" s="106">
        <v>4334.8999999999996</v>
      </c>
      <c r="T13" s="31">
        <f t="shared" si="1"/>
        <v>0</v>
      </c>
      <c r="U13" s="39" t="s">
        <v>9</v>
      </c>
    </row>
    <row r="14" spans="1:21" ht="15" customHeight="1" x14ac:dyDescent="0.25">
      <c r="A14" s="20">
        <v>42156</v>
      </c>
      <c r="B14" s="183">
        <v>22870</v>
      </c>
      <c r="C14" s="183"/>
      <c r="D14" s="14" t="s">
        <v>226</v>
      </c>
      <c r="E14" s="105">
        <v>2709</v>
      </c>
      <c r="F14" s="23">
        <v>42158</v>
      </c>
      <c r="G14" s="106">
        <v>2709</v>
      </c>
      <c r="H14" s="25">
        <f t="shared" si="0"/>
        <v>0</v>
      </c>
      <c r="I14" s="39" t="s">
        <v>9</v>
      </c>
      <c r="M14" s="20">
        <v>42184</v>
      </c>
      <c r="N14" s="222" t="s">
        <v>2358</v>
      </c>
      <c r="O14" s="222" t="s">
        <v>1592</v>
      </c>
      <c r="P14" s="14" t="s">
        <v>68</v>
      </c>
      <c r="Q14" s="105">
        <v>3638</v>
      </c>
      <c r="R14" s="23"/>
      <c r="S14" s="106"/>
      <c r="T14" s="31">
        <f t="shared" si="1"/>
        <v>3638</v>
      </c>
      <c r="U14" s="39" t="s">
        <v>149</v>
      </c>
    </row>
    <row r="15" spans="1:21" ht="15" customHeight="1" x14ac:dyDescent="0.25">
      <c r="A15" s="12">
        <v>42156</v>
      </c>
      <c r="B15" s="183">
        <v>22871</v>
      </c>
      <c r="C15" s="183"/>
      <c r="D15" s="14" t="s">
        <v>24</v>
      </c>
      <c r="E15" s="105">
        <v>134052.1</v>
      </c>
      <c r="F15" s="23">
        <v>42173</v>
      </c>
      <c r="G15" s="106">
        <v>134052.1</v>
      </c>
      <c r="H15" s="25">
        <f t="shared" si="0"/>
        <v>0</v>
      </c>
      <c r="I15" s="39" t="s">
        <v>1257</v>
      </c>
      <c r="M15" s="12">
        <v>42157</v>
      </c>
      <c r="N15" s="183">
        <v>22970</v>
      </c>
      <c r="O15" s="183"/>
      <c r="P15" s="14" t="s">
        <v>877</v>
      </c>
      <c r="Q15" s="105">
        <v>4136</v>
      </c>
      <c r="R15" s="23">
        <v>42157</v>
      </c>
      <c r="S15" s="106">
        <v>4136</v>
      </c>
      <c r="T15" s="25">
        <f t="shared" si="1"/>
        <v>0</v>
      </c>
      <c r="U15" s="39" t="s">
        <v>773</v>
      </c>
    </row>
    <row r="16" spans="1:21" ht="15" customHeight="1" x14ac:dyDescent="0.25">
      <c r="A16" s="20">
        <v>42156</v>
      </c>
      <c r="B16" s="183">
        <v>22872</v>
      </c>
      <c r="C16" s="183"/>
      <c r="D16" s="14" t="s">
        <v>35</v>
      </c>
      <c r="E16" s="105">
        <v>26921.7</v>
      </c>
      <c r="F16" s="23">
        <v>42156</v>
      </c>
      <c r="G16" s="106">
        <v>26921.7</v>
      </c>
      <c r="H16" s="25">
        <f t="shared" si="0"/>
        <v>0</v>
      </c>
      <c r="I16" s="39" t="s">
        <v>149</v>
      </c>
      <c r="M16" s="20">
        <v>42159</v>
      </c>
      <c r="N16" s="183">
        <v>23236</v>
      </c>
      <c r="O16" s="183"/>
      <c r="P16" s="14" t="s">
        <v>877</v>
      </c>
      <c r="Q16" s="105">
        <v>1905.5</v>
      </c>
      <c r="R16" s="23">
        <v>42161</v>
      </c>
      <c r="S16" s="106">
        <v>1905.5</v>
      </c>
      <c r="T16" s="31">
        <f t="shared" si="1"/>
        <v>0</v>
      </c>
      <c r="U16" s="39" t="s">
        <v>149</v>
      </c>
    </row>
    <row r="17" spans="1:21" ht="15" customHeight="1" x14ac:dyDescent="0.25">
      <c r="A17" s="12">
        <v>42156</v>
      </c>
      <c r="B17" s="183">
        <v>22873</v>
      </c>
      <c r="C17" s="183"/>
      <c r="D17" s="14" t="s">
        <v>14</v>
      </c>
      <c r="E17" s="105">
        <v>23867.56</v>
      </c>
      <c r="F17" s="23">
        <v>42172</v>
      </c>
      <c r="G17" s="106">
        <v>23867.56</v>
      </c>
      <c r="H17" s="25">
        <f t="shared" si="0"/>
        <v>0</v>
      </c>
      <c r="I17" s="39" t="s">
        <v>9</v>
      </c>
      <c r="M17" s="12">
        <v>42163</v>
      </c>
      <c r="N17" s="183">
        <v>23624</v>
      </c>
      <c r="O17" s="183"/>
      <c r="P17" s="14" t="s">
        <v>877</v>
      </c>
      <c r="Q17" s="105">
        <v>6305.6</v>
      </c>
      <c r="R17" s="23">
        <v>42165</v>
      </c>
      <c r="S17" s="106">
        <v>6305.6</v>
      </c>
      <c r="T17" s="31">
        <f t="shared" si="1"/>
        <v>0</v>
      </c>
      <c r="U17" s="39" t="s">
        <v>149</v>
      </c>
    </row>
    <row r="18" spans="1:21" ht="15" customHeight="1" x14ac:dyDescent="0.25">
      <c r="A18" s="20">
        <v>42156</v>
      </c>
      <c r="B18" s="183">
        <v>22874</v>
      </c>
      <c r="C18" s="183"/>
      <c r="D18" s="14" t="s">
        <v>23</v>
      </c>
      <c r="E18" s="105">
        <v>3484.3</v>
      </c>
      <c r="F18" s="23">
        <v>42156</v>
      </c>
      <c r="G18" s="106">
        <v>3484.3</v>
      </c>
      <c r="H18" s="25">
        <f t="shared" si="0"/>
        <v>0</v>
      </c>
      <c r="I18" s="39" t="s">
        <v>9</v>
      </c>
      <c r="M18" s="20">
        <v>42166</v>
      </c>
      <c r="N18" s="183">
        <v>23895</v>
      </c>
      <c r="O18" s="183"/>
      <c r="P18" s="14" t="s">
        <v>877</v>
      </c>
      <c r="Q18" s="105">
        <v>1145.5999999999999</v>
      </c>
      <c r="R18" s="23">
        <v>42168</v>
      </c>
      <c r="S18" s="118">
        <v>1145.5999999999999</v>
      </c>
      <c r="T18" s="31">
        <f t="shared" si="1"/>
        <v>0</v>
      </c>
      <c r="U18" s="56" t="s">
        <v>9</v>
      </c>
    </row>
    <row r="19" spans="1:21" ht="15" customHeight="1" x14ac:dyDescent="0.25">
      <c r="A19" s="12">
        <v>42156</v>
      </c>
      <c r="B19" s="183">
        <v>22875</v>
      </c>
      <c r="C19" s="183"/>
      <c r="D19" s="14" t="s">
        <v>294</v>
      </c>
      <c r="E19" s="105">
        <v>5658</v>
      </c>
      <c r="F19" s="23">
        <v>42156</v>
      </c>
      <c r="G19" s="106">
        <v>5658</v>
      </c>
      <c r="H19" s="25">
        <f t="shared" si="0"/>
        <v>0</v>
      </c>
      <c r="I19" s="39" t="s">
        <v>9</v>
      </c>
      <c r="M19" s="12">
        <v>42170</v>
      </c>
      <c r="N19" s="183">
        <v>24297</v>
      </c>
      <c r="O19" s="183"/>
      <c r="P19" s="14" t="s">
        <v>877</v>
      </c>
      <c r="Q19" s="105">
        <v>4120</v>
      </c>
      <c r="R19" s="23">
        <v>42172</v>
      </c>
      <c r="S19" s="106">
        <v>4120</v>
      </c>
      <c r="T19" s="48">
        <f t="shared" si="1"/>
        <v>0</v>
      </c>
      <c r="U19" s="39" t="s">
        <v>149</v>
      </c>
    </row>
    <row r="20" spans="1:21" ht="15" customHeight="1" x14ac:dyDescent="0.25">
      <c r="A20" s="20">
        <v>42156</v>
      </c>
      <c r="B20" s="183">
        <v>22876</v>
      </c>
      <c r="C20" s="183"/>
      <c r="D20" s="14" t="s">
        <v>383</v>
      </c>
      <c r="E20" s="105">
        <v>3146</v>
      </c>
      <c r="F20" s="23">
        <v>42156</v>
      </c>
      <c r="G20" s="106">
        <v>3146</v>
      </c>
      <c r="H20" s="25">
        <f t="shared" si="0"/>
        <v>0</v>
      </c>
      <c r="I20" s="39" t="s">
        <v>19</v>
      </c>
      <c r="M20" s="20">
        <v>42173</v>
      </c>
      <c r="N20" s="183">
        <v>24588</v>
      </c>
      <c r="O20" s="183"/>
      <c r="P20" s="14" t="s">
        <v>877</v>
      </c>
      <c r="Q20" s="105">
        <v>2311.56</v>
      </c>
      <c r="R20" s="23">
        <v>42175</v>
      </c>
      <c r="S20" s="118">
        <v>2311.56</v>
      </c>
      <c r="T20" s="31">
        <f t="shared" si="1"/>
        <v>0</v>
      </c>
      <c r="U20" s="56" t="s">
        <v>149</v>
      </c>
    </row>
    <row r="21" spans="1:21" ht="15" customHeight="1" x14ac:dyDescent="0.25">
      <c r="A21" s="12">
        <v>42156</v>
      </c>
      <c r="B21" s="183">
        <v>22877</v>
      </c>
      <c r="C21" s="183"/>
      <c r="D21" s="14" t="s">
        <v>121</v>
      </c>
      <c r="E21" s="105">
        <v>1376.7</v>
      </c>
      <c r="F21" s="23">
        <v>42156</v>
      </c>
      <c r="G21" s="106">
        <v>1376.7</v>
      </c>
      <c r="H21" s="25">
        <f t="shared" si="0"/>
        <v>0</v>
      </c>
      <c r="I21" s="39" t="s">
        <v>9</v>
      </c>
      <c r="M21" s="12">
        <v>42177</v>
      </c>
      <c r="N21" s="222" t="s">
        <v>1625</v>
      </c>
      <c r="O21" s="222" t="s">
        <v>1592</v>
      </c>
      <c r="P21" s="15" t="s">
        <v>877</v>
      </c>
      <c r="Q21" s="122">
        <v>4637.8</v>
      </c>
      <c r="R21" s="23">
        <v>42179</v>
      </c>
      <c r="S21" s="118">
        <v>4637.8</v>
      </c>
      <c r="T21" s="31">
        <f t="shared" si="1"/>
        <v>0</v>
      </c>
      <c r="U21" s="68" t="s">
        <v>149</v>
      </c>
    </row>
    <row r="22" spans="1:21" ht="15" customHeight="1" x14ac:dyDescent="0.25">
      <c r="A22" s="20">
        <v>42156</v>
      </c>
      <c r="B22" s="183">
        <v>22878</v>
      </c>
      <c r="C22" s="183"/>
      <c r="D22" s="14" t="s">
        <v>110</v>
      </c>
      <c r="E22" s="105">
        <v>34832.379999999997</v>
      </c>
      <c r="F22" s="23">
        <v>42165</v>
      </c>
      <c r="G22" s="106">
        <v>34832.379999999997</v>
      </c>
      <c r="H22" s="25">
        <f t="shared" si="0"/>
        <v>0</v>
      </c>
      <c r="I22" s="39" t="s">
        <v>19</v>
      </c>
      <c r="M22" s="20">
        <v>42168</v>
      </c>
      <c r="N22" s="183">
        <v>24100</v>
      </c>
      <c r="O22" s="183"/>
      <c r="P22" s="14" t="s">
        <v>1551</v>
      </c>
      <c r="Q22" s="105">
        <v>36</v>
      </c>
      <c r="R22" s="23">
        <v>42168</v>
      </c>
      <c r="S22" s="106">
        <v>36</v>
      </c>
      <c r="T22" s="31">
        <f t="shared" si="1"/>
        <v>0</v>
      </c>
      <c r="U22" s="39" t="s">
        <v>9</v>
      </c>
    </row>
    <row r="23" spans="1:21" x14ac:dyDescent="0.25">
      <c r="A23" s="12">
        <v>42156</v>
      </c>
      <c r="B23" s="183">
        <v>22879</v>
      </c>
      <c r="C23" s="183"/>
      <c r="D23" s="14" t="s">
        <v>1187</v>
      </c>
      <c r="E23" s="105">
        <v>2356.1999999999998</v>
      </c>
      <c r="F23" s="23">
        <v>42158</v>
      </c>
      <c r="G23" s="106">
        <v>2356.1999999999998</v>
      </c>
      <c r="H23" s="25">
        <f t="shared" si="0"/>
        <v>0</v>
      </c>
      <c r="I23" s="39" t="s">
        <v>9</v>
      </c>
      <c r="M23" s="12">
        <v>42156</v>
      </c>
      <c r="N23" s="183">
        <v>22860</v>
      </c>
      <c r="O23" s="183"/>
      <c r="P23" s="14" t="s">
        <v>383</v>
      </c>
      <c r="Q23" s="105">
        <v>2989</v>
      </c>
      <c r="R23" s="23">
        <v>42156</v>
      </c>
      <c r="S23" s="106">
        <v>2989</v>
      </c>
      <c r="T23" s="25">
        <f t="shared" si="1"/>
        <v>0</v>
      </c>
      <c r="U23" s="39" t="s">
        <v>9</v>
      </c>
    </row>
    <row r="24" spans="1:21" x14ac:dyDescent="0.25">
      <c r="A24" s="20">
        <v>42156</v>
      </c>
      <c r="B24" s="183">
        <v>22880</v>
      </c>
      <c r="C24" s="183"/>
      <c r="D24" s="14" t="s">
        <v>169</v>
      </c>
      <c r="E24" s="105">
        <v>2595.6</v>
      </c>
      <c r="F24" s="23">
        <v>42158</v>
      </c>
      <c r="G24" s="106">
        <v>2595.6</v>
      </c>
      <c r="H24" s="25">
        <f t="shared" si="0"/>
        <v>0</v>
      </c>
      <c r="I24" s="39" t="s">
        <v>59</v>
      </c>
      <c r="M24" s="20">
        <v>42156</v>
      </c>
      <c r="N24" s="183">
        <v>22876</v>
      </c>
      <c r="O24" s="183"/>
      <c r="P24" s="14" t="s">
        <v>383</v>
      </c>
      <c r="Q24" s="105">
        <v>3146</v>
      </c>
      <c r="R24" s="23">
        <v>42156</v>
      </c>
      <c r="S24" s="106">
        <v>3146</v>
      </c>
      <c r="T24" s="25">
        <f t="shared" si="1"/>
        <v>0</v>
      </c>
      <c r="U24" s="39" t="s">
        <v>19</v>
      </c>
    </row>
    <row r="25" spans="1:21" x14ac:dyDescent="0.25">
      <c r="A25" s="12">
        <v>42156</v>
      </c>
      <c r="B25" s="183">
        <v>22881</v>
      </c>
      <c r="C25" s="183"/>
      <c r="D25" s="14" t="s">
        <v>91</v>
      </c>
      <c r="E25" s="105">
        <v>11977</v>
      </c>
      <c r="F25" s="23">
        <v>42156</v>
      </c>
      <c r="G25" s="106">
        <v>11977</v>
      </c>
      <c r="H25" s="25">
        <f t="shared" si="0"/>
        <v>0</v>
      </c>
      <c r="I25" s="39" t="s">
        <v>59</v>
      </c>
      <c r="M25" s="12">
        <v>42157</v>
      </c>
      <c r="N25" s="183">
        <v>22983</v>
      </c>
      <c r="O25" s="183"/>
      <c r="P25" s="40" t="s">
        <v>383</v>
      </c>
      <c r="Q25" s="105">
        <v>2679.2</v>
      </c>
      <c r="R25" s="23">
        <v>42157</v>
      </c>
      <c r="S25" s="106">
        <v>2679.2</v>
      </c>
      <c r="T25" s="25">
        <f t="shared" si="1"/>
        <v>0</v>
      </c>
      <c r="U25" s="68" t="s">
        <v>19</v>
      </c>
    </row>
    <row r="26" spans="1:21" x14ac:dyDescent="0.25">
      <c r="A26" s="20">
        <v>42156</v>
      </c>
      <c r="B26" s="183">
        <v>22882</v>
      </c>
      <c r="C26" s="183"/>
      <c r="D26" s="14" t="s">
        <v>151</v>
      </c>
      <c r="E26" s="105">
        <v>1878.8</v>
      </c>
      <c r="F26" s="23">
        <v>42157</v>
      </c>
      <c r="G26" s="106">
        <v>1878.8</v>
      </c>
      <c r="H26" s="25">
        <f t="shared" si="0"/>
        <v>0</v>
      </c>
      <c r="I26" s="39" t="s">
        <v>9</v>
      </c>
      <c r="M26" s="20">
        <v>42159</v>
      </c>
      <c r="N26" s="183">
        <v>23150</v>
      </c>
      <c r="O26" s="183"/>
      <c r="P26" s="14" t="s">
        <v>383</v>
      </c>
      <c r="Q26" s="105">
        <v>3441.6</v>
      </c>
      <c r="R26" s="23">
        <v>42159</v>
      </c>
      <c r="S26" s="106">
        <v>3441.6</v>
      </c>
      <c r="T26" s="31">
        <f t="shared" si="1"/>
        <v>0</v>
      </c>
      <c r="U26" s="39" t="s">
        <v>9</v>
      </c>
    </row>
    <row r="27" spans="1:21" x14ac:dyDescent="0.25">
      <c r="A27" s="12">
        <v>42156</v>
      </c>
      <c r="B27" s="183">
        <v>22883</v>
      </c>
      <c r="C27" s="183"/>
      <c r="D27" s="14" t="s">
        <v>137</v>
      </c>
      <c r="E27" s="105">
        <v>949.2</v>
      </c>
      <c r="F27" s="23">
        <v>42156</v>
      </c>
      <c r="G27" s="106">
        <v>949.2</v>
      </c>
      <c r="H27" s="25">
        <f t="shared" si="0"/>
        <v>0</v>
      </c>
      <c r="I27" s="39" t="s">
        <v>9</v>
      </c>
      <c r="M27" s="12">
        <v>42163</v>
      </c>
      <c r="N27" s="183">
        <v>23512</v>
      </c>
      <c r="O27" s="183"/>
      <c r="P27" s="14" t="s">
        <v>383</v>
      </c>
      <c r="Q27" s="105">
        <v>3792.9</v>
      </c>
      <c r="R27" s="23">
        <v>42163</v>
      </c>
      <c r="S27" s="106">
        <v>3792.9</v>
      </c>
      <c r="T27" s="31">
        <f t="shared" si="1"/>
        <v>0</v>
      </c>
      <c r="U27" s="39" t="s">
        <v>9</v>
      </c>
    </row>
    <row r="28" spans="1:21" x14ac:dyDescent="0.25">
      <c r="A28" s="20">
        <v>42156</v>
      </c>
      <c r="B28" s="183">
        <v>22884</v>
      </c>
      <c r="C28" s="183"/>
      <c r="D28" s="14" t="s">
        <v>1142</v>
      </c>
      <c r="E28" s="105">
        <v>3151.9</v>
      </c>
      <c r="F28" s="23">
        <v>42156</v>
      </c>
      <c r="G28" s="106">
        <v>3151.9</v>
      </c>
      <c r="H28" s="25">
        <f t="shared" si="0"/>
        <v>0</v>
      </c>
      <c r="I28" s="39" t="s">
        <v>9</v>
      </c>
      <c r="M28" s="20">
        <v>42165</v>
      </c>
      <c r="N28" s="183">
        <v>23713</v>
      </c>
      <c r="O28" s="183"/>
      <c r="P28" s="14" t="s">
        <v>383</v>
      </c>
      <c r="Q28" s="105">
        <v>5414.4</v>
      </c>
      <c r="R28" s="23">
        <v>42165</v>
      </c>
      <c r="S28" s="106">
        <v>5414.4</v>
      </c>
      <c r="T28" s="31">
        <f t="shared" si="1"/>
        <v>0</v>
      </c>
      <c r="U28" s="39" t="s">
        <v>9</v>
      </c>
    </row>
    <row r="29" spans="1:21" x14ac:dyDescent="0.25">
      <c r="A29" s="12">
        <v>42156</v>
      </c>
      <c r="B29" s="183">
        <v>22885</v>
      </c>
      <c r="C29" s="183"/>
      <c r="D29" s="14" t="s">
        <v>1175</v>
      </c>
      <c r="E29" s="105">
        <v>15034.8</v>
      </c>
      <c r="F29" s="23">
        <v>42156</v>
      </c>
      <c r="G29" s="106">
        <v>15034.8</v>
      </c>
      <c r="H29" s="25">
        <f t="shared" si="0"/>
        <v>0</v>
      </c>
      <c r="I29" s="39" t="s">
        <v>587</v>
      </c>
      <c r="M29" s="12">
        <v>42166</v>
      </c>
      <c r="N29" s="183">
        <v>23813</v>
      </c>
      <c r="O29" s="183"/>
      <c r="P29" s="14" t="s">
        <v>383</v>
      </c>
      <c r="Q29" s="105">
        <v>2962.4</v>
      </c>
      <c r="R29" s="23">
        <v>42166</v>
      </c>
      <c r="S29" s="106">
        <v>2962.4</v>
      </c>
      <c r="T29" s="31">
        <f t="shared" si="1"/>
        <v>0</v>
      </c>
      <c r="U29" s="39" t="s">
        <v>149</v>
      </c>
    </row>
    <row r="30" spans="1:21" x14ac:dyDescent="0.25">
      <c r="A30" s="20">
        <v>42156</v>
      </c>
      <c r="B30" s="183">
        <v>22886</v>
      </c>
      <c r="C30" s="183"/>
      <c r="D30" s="14" t="s">
        <v>83</v>
      </c>
      <c r="E30" s="105">
        <v>4672.8</v>
      </c>
      <c r="F30" s="23">
        <v>42156</v>
      </c>
      <c r="G30" s="106">
        <v>4672.8</v>
      </c>
      <c r="H30" s="25">
        <f t="shared" si="0"/>
        <v>0</v>
      </c>
      <c r="I30" s="39" t="s">
        <v>59</v>
      </c>
      <c r="M30" s="20">
        <v>42167</v>
      </c>
      <c r="N30" s="183">
        <v>23932</v>
      </c>
      <c r="O30" s="183"/>
      <c r="P30" s="14" t="s">
        <v>383</v>
      </c>
      <c r="Q30" s="105">
        <v>8709.5</v>
      </c>
      <c r="R30" s="23">
        <v>42167</v>
      </c>
      <c r="S30" s="106">
        <v>8709.5</v>
      </c>
      <c r="T30" s="31">
        <f t="shared" si="1"/>
        <v>0</v>
      </c>
      <c r="U30" s="39" t="s">
        <v>9</v>
      </c>
    </row>
    <row r="31" spans="1:21" x14ac:dyDescent="0.25">
      <c r="A31" s="12">
        <v>42156</v>
      </c>
      <c r="B31" s="183">
        <v>22887</v>
      </c>
      <c r="C31" s="183"/>
      <c r="D31" s="14" t="s">
        <v>53</v>
      </c>
      <c r="E31" s="105">
        <v>364.8</v>
      </c>
      <c r="F31" s="23">
        <v>42156</v>
      </c>
      <c r="G31" s="106">
        <v>364.8</v>
      </c>
      <c r="H31" s="25">
        <f t="shared" si="0"/>
        <v>0</v>
      </c>
      <c r="I31" s="39" t="s">
        <v>59</v>
      </c>
      <c r="M31" s="12">
        <v>42168</v>
      </c>
      <c r="N31" s="183">
        <v>24038</v>
      </c>
      <c r="O31" s="183"/>
      <c r="P31" s="14" t="s">
        <v>383</v>
      </c>
      <c r="Q31" s="105">
        <v>5749.3</v>
      </c>
      <c r="R31" s="23">
        <v>42168</v>
      </c>
      <c r="S31" s="106">
        <v>5749.3</v>
      </c>
      <c r="T31" s="31">
        <f t="shared" si="1"/>
        <v>0</v>
      </c>
      <c r="U31" s="39" t="s">
        <v>9</v>
      </c>
    </row>
    <row r="32" spans="1:21" x14ac:dyDescent="0.25">
      <c r="A32" s="20">
        <v>42156</v>
      </c>
      <c r="B32" s="183">
        <v>22888</v>
      </c>
      <c r="C32" s="183"/>
      <c r="D32" s="150" t="s">
        <v>81</v>
      </c>
      <c r="E32" s="105">
        <v>1536.6</v>
      </c>
      <c r="F32" s="23">
        <v>42156</v>
      </c>
      <c r="G32" s="106">
        <v>1536.6</v>
      </c>
      <c r="H32" s="25">
        <f t="shared" si="0"/>
        <v>0</v>
      </c>
      <c r="I32" s="39" t="s">
        <v>59</v>
      </c>
      <c r="M32" s="20">
        <v>42169</v>
      </c>
      <c r="N32" s="183">
        <v>24133</v>
      </c>
      <c r="O32" s="183"/>
      <c r="P32" s="14" t="s">
        <v>383</v>
      </c>
      <c r="Q32" s="105">
        <v>3026.4</v>
      </c>
      <c r="R32" s="23">
        <v>42169</v>
      </c>
      <c r="S32" s="106">
        <v>3026.4</v>
      </c>
      <c r="T32" s="31">
        <f t="shared" si="1"/>
        <v>0</v>
      </c>
      <c r="U32" s="39" t="s">
        <v>9</v>
      </c>
    </row>
    <row r="33" spans="1:21" x14ac:dyDescent="0.25">
      <c r="A33" s="12">
        <v>42156</v>
      </c>
      <c r="B33" s="183">
        <v>22889</v>
      </c>
      <c r="C33" s="183"/>
      <c r="D33" s="14" t="s">
        <v>148</v>
      </c>
      <c r="E33" s="105">
        <v>4309.2</v>
      </c>
      <c r="F33" s="23">
        <v>42156</v>
      </c>
      <c r="G33" s="106">
        <v>4309.2</v>
      </c>
      <c r="H33" s="25">
        <f t="shared" si="0"/>
        <v>0</v>
      </c>
      <c r="I33" s="39" t="s">
        <v>59</v>
      </c>
      <c r="M33" s="12">
        <v>42170</v>
      </c>
      <c r="N33" s="183">
        <v>24200</v>
      </c>
      <c r="O33" s="183"/>
      <c r="P33" s="14" t="s">
        <v>383</v>
      </c>
      <c r="Q33" s="105">
        <v>4405.3</v>
      </c>
      <c r="R33" s="23">
        <v>42170</v>
      </c>
      <c r="S33" s="106">
        <v>4405.3</v>
      </c>
      <c r="T33" s="31">
        <f t="shared" si="1"/>
        <v>0</v>
      </c>
      <c r="U33" s="39" t="s">
        <v>9</v>
      </c>
    </row>
    <row r="34" spans="1:21" x14ac:dyDescent="0.25">
      <c r="A34" s="20">
        <v>42156</v>
      </c>
      <c r="B34" s="183">
        <v>22890</v>
      </c>
      <c r="C34" s="183"/>
      <c r="D34" s="14" t="s">
        <v>152</v>
      </c>
      <c r="E34" s="105">
        <v>642.6</v>
      </c>
      <c r="F34" s="23">
        <v>42156</v>
      </c>
      <c r="G34" s="106">
        <v>642.6</v>
      </c>
      <c r="H34" s="25">
        <f t="shared" si="0"/>
        <v>0</v>
      </c>
      <c r="I34" s="39" t="s">
        <v>59</v>
      </c>
      <c r="M34" s="20">
        <v>42171</v>
      </c>
      <c r="N34" s="183">
        <v>24308</v>
      </c>
      <c r="O34" s="183"/>
      <c r="P34" s="14" t="s">
        <v>383</v>
      </c>
      <c r="Q34" s="105">
        <v>3528.1</v>
      </c>
      <c r="R34" s="23">
        <v>42171</v>
      </c>
      <c r="S34" s="106">
        <v>3528.1</v>
      </c>
      <c r="T34" s="48">
        <f t="shared" si="1"/>
        <v>0</v>
      </c>
      <c r="U34" s="39" t="s">
        <v>9</v>
      </c>
    </row>
    <row r="35" spans="1:21" x14ac:dyDescent="0.25">
      <c r="A35" s="12">
        <v>42156</v>
      </c>
      <c r="B35" s="183">
        <v>22891</v>
      </c>
      <c r="C35" s="183"/>
      <c r="D35" s="14" t="s">
        <v>915</v>
      </c>
      <c r="E35" s="105">
        <v>588.6</v>
      </c>
      <c r="F35" s="23">
        <v>42156</v>
      </c>
      <c r="G35" s="106">
        <v>588.6</v>
      </c>
      <c r="H35" s="25">
        <f t="shared" si="0"/>
        <v>0</v>
      </c>
      <c r="I35" s="39" t="s">
        <v>59</v>
      </c>
      <c r="M35" s="12">
        <v>42172</v>
      </c>
      <c r="N35" s="183">
        <v>24401</v>
      </c>
      <c r="O35" s="183"/>
      <c r="P35" s="14" t="s">
        <v>383</v>
      </c>
      <c r="Q35" s="105">
        <v>5535.9</v>
      </c>
      <c r="R35" s="23">
        <v>42172</v>
      </c>
      <c r="S35" s="106">
        <v>5535.9</v>
      </c>
      <c r="T35" s="48">
        <f t="shared" si="1"/>
        <v>0</v>
      </c>
      <c r="U35" s="39" t="s">
        <v>9</v>
      </c>
    </row>
    <row r="36" spans="1:21" x14ac:dyDescent="0.25">
      <c r="A36" s="20">
        <v>42156</v>
      </c>
      <c r="B36" s="183">
        <v>22892</v>
      </c>
      <c r="C36" s="183"/>
      <c r="D36" s="14" t="s">
        <v>834</v>
      </c>
      <c r="E36" s="105">
        <v>7042</v>
      </c>
      <c r="F36" s="23">
        <v>42156</v>
      </c>
      <c r="G36" s="106">
        <v>7042</v>
      </c>
      <c r="H36" s="25">
        <f t="shared" si="0"/>
        <v>0</v>
      </c>
      <c r="I36" s="39" t="s">
        <v>9</v>
      </c>
      <c r="M36" s="20">
        <v>42173</v>
      </c>
      <c r="N36" s="183">
        <v>24585</v>
      </c>
      <c r="O36" s="183"/>
      <c r="P36" s="14" t="s">
        <v>383</v>
      </c>
      <c r="Q36" s="105">
        <v>1936.2</v>
      </c>
      <c r="R36" s="23">
        <v>42173</v>
      </c>
      <c r="S36" s="118">
        <v>1936.2</v>
      </c>
      <c r="T36" s="31">
        <f t="shared" si="1"/>
        <v>0</v>
      </c>
      <c r="U36" s="56" t="s">
        <v>9</v>
      </c>
    </row>
    <row r="37" spans="1:21" x14ac:dyDescent="0.25">
      <c r="A37" s="12">
        <v>42156</v>
      </c>
      <c r="B37" s="183">
        <v>22893</v>
      </c>
      <c r="C37" s="183"/>
      <c r="D37" s="14" t="s">
        <v>14</v>
      </c>
      <c r="E37" s="105">
        <v>123953.68</v>
      </c>
      <c r="F37" s="23">
        <v>42172</v>
      </c>
      <c r="G37" s="106">
        <v>123953.68</v>
      </c>
      <c r="H37" s="25">
        <f t="shared" si="0"/>
        <v>0</v>
      </c>
      <c r="I37" s="39" t="s">
        <v>9</v>
      </c>
      <c r="M37" s="12">
        <v>42174</v>
      </c>
      <c r="N37" s="183">
        <v>24613</v>
      </c>
      <c r="O37" s="183"/>
      <c r="P37" s="14" t="s">
        <v>383</v>
      </c>
      <c r="Q37" s="105">
        <v>10812.5</v>
      </c>
      <c r="R37" s="51">
        <v>42174</v>
      </c>
      <c r="S37" s="118">
        <v>10812.5</v>
      </c>
      <c r="T37" s="31">
        <f t="shared" si="1"/>
        <v>0</v>
      </c>
      <c r="U37" s="56" t="s">
        <v>9</v>
      </c>
    </row>
    <row r="38" spans="1:21" x14ac:dyDescent="0.25">
      <c r="A38" s="20">
        <v>42156</v>
      </c>
      <c r="B38" s="183">
        <v>22894</v>
      </c>
      <c r="C38" s="183"/>
      <c r="D38" s="14" t="s">
        <v>173</v>
      </c>
      <c r="E38" s="105">
        <v>26897.7</v>
      </c>
      <c r="F38" s="30" t="s">
        <v>2450</v>
      </c>
      <c r="G38" s="144">
        <v>26897.7</v>
      </c>
      <c r="H38" s="25">
        <f t="shared" si="0"/>
        <v>0</v>
      </c>
      <c r="I38" s="39" t="s">
        <v>62</v>
      </c>
      <c r="M38" s="20">
        <v>42175</v>
      </c>
      <c r="N38" s="183">
        <v>24724</v>
      </c>
      <c r="O38" s="183"/>
      <c r="P38" s="14" t="s">
        <v>383</v>
      </c>
      <c r="Q38" s="105">
        <v>7021.25</v>
      </c>
      <c r="R38" s="65">
        <v>42175</v>
      </c>
      <c r="S38" s="106">
        <v>7021.25</v>
      </c>
      <c r="T38" s="31">
        <f t="shared" si="1"/>
        <v>0</v>
      </c>
      <c r="U38" s="39" t="s">
        <v>9</v>
      </c>
    </row>
    <row r="39" spans="1:21" x14ac:dyDescent="0.25">
      <c r="A39" s="12">
        <v>42156</v>
      </c>
      <c r="B39" s="183">
        <v>22895</v>
      </c>
      <c r="C39" s="183"/>
      <c r="D39" s="14" t="s">
        <v>78</v>
      </c>
      <c r="E39" s="105">
        <v>9847.2000000000007</v>
      </c>
      <c r="F39" s="23">
        <v>42157</v>
      </c>
      <c r="G39" s="106">
        <v>9847.2000000000007</v>
      </c>
      <c r="H39" s="25">
        <f t="shared" si="0"/>
        <v>0</v>
      </c>
      <c r="I39" s="39" t="s">
        <v>62</v>
      </c>
      <c r="M39" s="12">
        <v>42177</v>
      </c>
      <c r="N39" s="183">
        <v>24915</v>
      </c>
      <c r="O39" s="183"/>
      <c r="P39" s="14" t="s">
        <v>383</v>
      </c>
      <c r="Q39" s="105">
        <v>6600</v>
      </c>
      <c r="R39" s="23">
        <v>42177</v>
      </c>
      <c r="S39" s="118">
        <v>6600</v>
      </c>
      <c r="T39" s="31">
        <f t="shared" si="1"/>
        <v>0</v>
      </c>
      <c r="U39" s="56" t="s">
        <v>9</v>
      </c>
    </row>
    <row r="40" spans="1:21" x14ac:dyDescent="0.25">
      <c r="A40" s="20">
        <v>42156</v>
      </c>
      <c r="B40" s="183">
        <v>22896</v>
      </c>
      <c r="C40" s="183"/>
      <c r="D40" s="14" t="s">
        <v>67</v>
      </c>
      <c r="E40" s="105">
        <v>3347.6</v>
      </c>
      <c r="F40" s="23">
        <v>42157</v>
      </c>
      <c r="G40" s="106">
        <v>3347.6</v>
      </c>
      <c r="H40" s="25">
        <f t="shared" si="0"/>
        <v>0</v>
      </c>
      <c r="I40" s="39" t="s">
        <v>62</v>
      </c>
      <c r="M40" s="20">
        <v>42178</v>
      </c>
      <c r="N40" s="222" t="s">
        <v>1652</v>
      </c>
      <c r="O40" s="222" t="s">
        <v>1592</v>
      </c>
      <c r="P40" s="15" t="s">
        <v>383</v>
      </c>
      <c r="Q40" s="122">
        <v>4366.2</v>
      </c>
      <c r="R40" s="23">
        <v>42178</v>
      </c>
      <c r="S40" s="118">
        <v>4366.2</v>
      </c>
      <c r="T40" s="31">
        <f t="shared" si="1"/>
        <v>0</v>
      </c>
      <c r="U40" s="68" t="s">
        <v>94</v>
      </c>
    </row>
    <row r="41" spans="1:21" x14ac:dyDescent="0.25">
      <c r="A41" s="12">
        <v>42156</v>
      </c>
      <c r="B41" s="183">
        <v>22897</v>
      </c>
      <c r="C41" s="183"/>
      <c r="D41" s="14" t="s">
        <v>143</v>
      </c>
      <c r="E41" s="105">
        <v>25466</v>
      </c>
      <c r="F41" s="23">
        <v>42156</v>
      </c>
      <c r="G41" s="106">
        <v>25466</v>
      </c>
      <c r="H41" s="25">
        <f t="shared" si="0"/>
        <v>0</v>
      </c>
      <c r="I41" s="39" t="s">
        <v>1257</v>
      </c>
      <c r="M41" s="12">
        <v>42180</v>
      </c>
      <c r="N41" s="223" t="s">
        <v>1834</v>
      </c>
      <c r="O41" s="223" t="s">
        <v>1592</v>
      </c>
      <c r="P41" s="14" t="s">
        <v>383</v>
      </c>
      <c r="Q41" s="105">
        <v>3960</v>
      </c>
      <c r="R41" s="23">
        <v>42180</v>
      </c>
      <c r="S41" s="106">
        <v>3960</v>
      </c>
      <c r="T41" s="31">
        <f t="shared" si="1"/>
        <v>0</v>
      </c>
      <c r="U41" s="39" t="s">
        <v>9</v>
      </c>
    </row>
    <row r="42" spans="1:21" x14ac:dyDescent="0.25">
      <c r="A42" s="20">
        <v>42156</v>
      </c>
      <c r="B42" s="183">
        <v>22898</v>
      </c>
      <c r="C42" s="183"/>
      <c r="D42" s="14" t="s">
        <v>71</v>
      </c>
      <c r="E42" s="105">
        <v>6540</v>
      </c>
      <c r="F42" s="23">
        <v>42156</v>
      </c>
      <c r="G42" s="106">
        <v>6540</v>
      </c>
      <c r="H42" s="25">
        <f t="shared" si="0"/>
        <v>0</v>
      </c>
      <c r="I42" s="39" t="s">
        <v>9</v>
      </c>
      <c r="M42" s="20">
        <v>42181</v>
      </c>
      <c r="N42" s="223" t="s">
        <v>1950</v>
      </c>
      <c r="O42" s="223" t="s">
        <v>1592</v>
      </c>
      <c r="P42" s="150" t="s">
        <v>383</v>
      </c>
      <c r="Q42" s="105">
        <v>3928.1</v>
      </c>
      <c r="R42" s="65">
        <v>42181</v>
      </c>
      <c r="S42" s="106">
        <v>3928.1</v>
      </c>
      <c r="T42" s="31">
        <f t="shared" si="1"/>
        <v>0</v>
      </c>
      <c r="U42" s="39" t="s">
        <v>9</v>
      </c>
    </row>
    <row r="43" spans="1:21" x14ac:dyDescent="0.25">
      <c r="A43" s="12">
        <v>42156</v>
      </c>
      <c r="B43" s="183">
        <v>22899</v>
      </c>
      <c r="C43" s="183"/>
      <c r="D43" s="14" t="s">
        <v>84</v>
      </c>
      <c r="E43" s="105">
        <v>52823.6</v>
      </c>
      <c r="F43" s="30" t="s">
        <v>1481</v>
      </c>
      <c r="G43" s="106">
        <v>52823.6</v>
      </c>
      <c r="H43" s="25">
        <f t="shared" si="0"/>
        <v>0</v>
      </c>
      <c r="I43" s="39" t="s">
        <v>62</v>
      </c>
      <c r="M43" s="12">
        <v>42182</v>
      </c>
      <c r="N43" s="223" t="s">
        <v>2075</v>
      </c>
      <c r="O43" s="223" t="s">
        <v>1592</v>
      </c>
      <c r="P43" s="14" t="s">
        <v>383</v>
      </c>
      <c r="Q43" s="105">
        <v>7170.4</v>
      </c>
      <c r="R43" s="65">
        <v>42182</v>
      </c>
      <c r="S43" s="106">
        <v>7170.4</v>
      </c>
      <c r="T43" s="31">
        <f t="shared" si="1"/>
        <v>0</v>
      </c>
      <c r="U43" s="39" t="s">
        <v>9</v>
      </c>
    </row>
    <row r="44" spans="1:21" x14ac:dyDescent="0.25">
      <c r="A44" s="20">
        <v>42156</v>
      </c>
      <c r="B44" s="183">
        <v>22900</v>
      </c>
      <c r="C44" s="183"/>
      <c r="D44" s="14" t="s">
        <v>18</v>
      </c>
      <c r="E44" s="105">
        <v>3002.2</v>
      </c>
      <c r="F44" s="23">
        <v>42156</v>
      </c>
      <c r="G44" s="106">
        <v>3002.2</v>
      </c>
      <c r="H44" s="25">
        <f t="shared" si="0"/>
        <v>0</v>
      </c>
      <c r="I44" s="39" t="s">
        <v>1257</v>
      </c>
      <c r="M44" s="20">
        <v>42182</v>
      </c>
      <c r="N44" s="222" t="s">
        <v>2168</v>
      </c>
      <c r="O44" s="222" t="s">
        <v>1592</v>
      </c>
      <c r="P44" s="14" t="s">
        <v>383</v>
      </c>
      <c r="Q44" s="105">
        <v>1224</v>
      </c>
      <c r="R44" s="65">
        <v>42182</v>
      </c>
      <c r="S44" s="106">
        <v>1224</v>
      </c>
      <c r="T44" s="31">
        <f t="shared" si="1"/>
        <v>0</v>
      </c>
      <c r="U44" s="39" t="s">
        <v>9</v>
      </c>
    </row>
    <row r="45" spans="1:21" x14ac:dyDescent="0.25">
      <c r="A45" s="12">
        <v>42156</v>
      </c>
      <c r="B45" s="183">
        <v>22901</v>
      </c>
      <c r="C45" s="183"/>
      <c r="D45" s="14" t="s">
        <v>18</v>
      </c>
      <c r="E45" s="105">
        <v>80</v>
      </c>
      <c r="F45" s="23">
        <v>42156</v>
      </c>
      <c r="G45" s="106">
        <v>80</v>
      </c>
      <c r="H45" s="25">
        <f t="shared" si="0"/>
        <v>0</v>
      </c>
      <c r="I45" s="39" t="s">
        <v>1257</v>
      </c>
      <c r="M45" s="12">
        <v>42183</v>
      </c>
      <c r="N45" s="223" t="s">
        <v>2178</v>
      </c>
      <c r="O45" s="223" t="s">
        <v>1592</v>
      </c>
      <c r="P45" s="14" t="s">
        <v>383</v>
      </c>
      <c r="Q45" s="105">
        <v>3354</v>
      </c>
      <c r="R45" s="65">
        <v>42183</v>
      </c>
      <c r="S45" s="106">
        <v>3354</v>
      </c>
      <c r="T45" s="31">
        <f t="shared" si="1"/>
        <v>0</v>
      </c>
      <c r="U45" s="39" t="s">
        <v>9</v>
      </c>
    </row>
    <row r="46" spans="1:21" x14ac:dyDescent="0.25">
      <c r="A46" s="20">
        <v>42156</v>
      </c>
      <c r="B46" s="183">
        <v>22902</v>
      </c>
      <c r="C46" s="183"/>
      <c r="D46" s="14" t="s">
        <v>170</v>
      </c>
      <c r="E46" s="105">
        <v>3384.2</v>
      </c>
      <c r="F46" s="23">
        <v>42157</v>
      </c>
      <c r="G46" s="106">
        <v>3384.2</v>
      </c>
      <c r="H46" s="25">
        <f t="shared" si="0"/>
        <v>0</v>
      </c>
      <c r="I46" s="39" t="s">
        <v>62</v>
      </c>
      <c r="M46" s="20">
        <v>42183</v>
      </c>
      <c r="N46" s="222" t="s">
        <v>2185</v>
      </c>
      <c r="O46" s="222" t="s">
        <v>1592</v>
      </c>
      <c r="P46" s="14" t="s">
        <v>383</v>
      </c>
      <c r="Q46" s="105">
        <v>3480</v>
      </c>
      <c r="R46" s="65">
        <v>42183</v>
      </c>
      <c r="S46" s="106">
        <v>3480</v>
      </c>
      <c r="T46" s="31">
        <f t="shared" si="1"/>
        <v>0</v>
      </c>
      <c r="U46" s="39" t="s">
        <v>773</v>
      </c>
    </row>
    <row r="47" spans="1:21" x14ac:dyDescent="0.25">
      <c r="A47" s="12">
        <v>42156</v>
      </c>
      <c r="B47" s="183">
        <v>22903</v>
      </c>
      <c r="C47" s="183"/>
      <c r="D47" s="14" t="s">
        <v>906</v>
      </c>
      <c r="E47" s="105">
        <v>1205.4000000000001</v>
      </c>
      <c r="F47" s="23">
        <v>42156</v>
      </c>
      <c r="G47" s="106">
        <v>1205.4000000000001</v>
      </c>
      <c r="H47" s="25">
        <f t="shared" si="0"/>
        <v>0</v>
      </c>
      <c r="I47" s="39" t="s">
        <v>41</v>
      </c>
      <c r="M47" s="12">
        <v>42184</v>
      </c>
      <c r="N47" s="222" t="s">
        <v>2251</v>
      </c>
      <c r="O47" s="222" t="s">
        <v>1592</v>
      </c>
      <c r="P47" s="14" t="s">
        <v>383</v>
      </c>
      <c r="Q47" s="105">
        <v>5307.5</v>
      </c>
      <c r="R47" s="65">
        <v>42184</v>
      </c>
      <c r="S47" s="106">
        <v>5307.5</v>
      </c>
      <c r="T47" s="31">
        <f t="shared" si="1"/>
        <v>0</v>
      </c>
      <c r="U47" s="39" t="s">
        <v>9</v>
      </c>
    </row>
    <row r="48" spans="1:21" x14ac:dyDescent="0.25">
      <c r="A48" s="20">
        <v>42156</v>
      </c>
      <c r="B48" s="183">
        <v>22904</v>
      </c>
      <c r="C48" s="183"/>
      <c r="D48" s="14" t="s">
        <v>165</v>
      </c>
      <c r="E48" s="105">
        <v>2583</v>
      </c>
      <c r="F48" s="23">
        <v>42156</v>
      </c>
      <c r="G48" s="106">
        <v>2583</v>
      </c>
      <c r="H48" s="25">
        <f t="shared" si="0"/>
        <v>0</v>
      </c>
      <c r="I48" s="39" t="s">
        <v>1257</v>
      </c>
      <c r="M48" s="20">
        <v>42185</v>
      </c>
      <c r="N48" s="222" t="s">
        <v>2370</v>
      </c>
      <c r="O48" s="222" t="s">
        <v>1592</v>
      </c>
      <c r="P48" s="14" t="s">
        <v>383</v>
      </c>
      <c r="Q48" s="105">
        <v>6585.3</v>
      </c>
      <c r="R48" s="23">
        <v>42185</v>
      </c>
      <c r="S48" s="106">
        <v>6585.3</v>
      </c>
      <c r="T48" s="31">
        <f t="shared" si="1"/>
        <v>0</v>
      </c>
      <c r="U48" s="39" t="s">
        <v>9</v>
      </c>
    </row>
    <row r="49" spans="1:21" x14ac:dyDescent="0.25">
      <c r="A49" s="12">
        <v>42156</v>
      </c>
      <c r="B49" s="183">
        <v>22905</v>
      </c>
      <c r="C49" s="183"/>
      <c r="D49" s="14" t="s">
        <v>225</v>
      </c>
      <c r="E49" s="105">
        <v>2816.5</v>
      </c>
      <c r="F49" s="23">
        <v>42156</v>
      </c>
      <c r="G49" s="106">
        <v>2816.5</v>
      </c>
      <c r="H49" s="25">
        <f t="shared" si="0"/>
        <v>0</v>
      </c>
      <c r="I49" s="39" t="s">
        <v>9</v>
      </c>
      <c r="M49" s="12">
        <v>42156</v>
      </c>
      <c r="N49" s="183">
        <v>22940</v>
      </c>
      <c r="O49" s="183"/>
      <c r="P49" s="14" t="s">
        <v>213</v>
      </c>
      <c r="Q49" s="105">
        <v>14252.4</v>
      </c>
      <c r="R49" s="23">
        <v>42158</v>
      </c>
      <c r="S49" s="106">
        <v>14252.4</v>
      </c>
      <c r="T49" s="25">
        <f t="shared" si="1"/>
        <v>0</v>
      </c>
      <c r="U49" s="39" t="s">
        <v>773</v>
      </c>
    </row>
    <row r="50" spans="1:21" x14ac:dyDescent="0.25">
      <c r="A50" s="20">
        <v>42156</v>
      </c>
      <c r="B50" s="183">
        <v>22906</v>
      </c>
      <c r="C50" s="183"/>
      <c r="D50" s="14" t="s">
        <v>130</v>
      </c>
      <c r="E50" s="105">
        <v>5335.4</v>
      </c>
      <c r="F50" s="23">
        <v>42159</v>
      </c>
      <c r="G50" s="106">
        <v>5335.4</v>
      </c>
      <c r="H50" s="25">
        <f t="shared" si="0"/>
        <v>0</v>
      </c>
      <c r="I50" s="39" t="s">
        <v>1257</v>
      </c>
      <c r="M50" s="20">
        <v>42158</v>
      </c>
      <c r="N50" s="183">
        <v>23133</v>
      </c>
      <c r="O50" s="183"/>
      <c r="P50" s="40" t="s">
        <v>213</v>
      </c>
      <c r="Q50" s="105">
        <v>13963.8</v>
      </c>
      <c r="R50" s="23">
        <v>42159</v>
      </c>
      <c r="S50" s="106">
        <v>13963.8</v>
      </c>
      <c r="T50" s="31">
        <f t="shared" si="1"/>
        <v>0</v>
      </c>
      <c r="U50" s="68" t="s">
        <v>46</v>
      </c>
    </row>
    <row r="51" spans="1:21" x14ac:dyDescent="0.25">
      <c r="A51" s="12">
        <v>42156</v>
      </c>
      <c r="B51" s="183">
        <v>22907</v>
      </c>
      <c r="C51" s="183"/>
      <c r="D51" s="14" t="s">
        <v>131</v>
      </c>
      <c r="E51" s="105">
        <v>1887</v>
      </c>
      <c r="F51" s="23">
        <v>42159</v>
      </c>
      <c r="G51" s="106">
        <v>1887</v>
      </c>
      <c r="H51" s="25">
        <f t="shared" si="0"/>
        <v>0</v>
      </c>
      <c r="I51" s="39" t="s">
        <v>1257</v>
      </c>
      <c r="M51" s="12">
        <v>42158</v>
      </c>
      <c r="N51" s="183">
        <v>23138</v>
      </c>
      <c r="O51" s="183"/>
      <c r="P51" s="40" t="s">
        <v>213</v>
      </c>
      <c r="Q51" s="105">
        <v>533645.47</v>
      </c>
      <c r="R51" s="23">
        <v>42158</v>
      </c>
      <c r="S51" s="106">
        <v>533645.47</v>
      </c>
      <c r="T51" s="31">
        <f t="shared" si="1"/>
        <v>0</v>
      </c>
      <c r="U51" s="68" t="s">
        <v>9</v>
      </c>
    </row>
    <row r="52" spans="1:21" x14ac:dyDescent="0.25">
      <c r="A52" s="20">
        <v>42156</v>
      </c>
      <c r="B52" s="183">
        <v>22908</v>
      </c>
      <c r="C52" s="183"/>
      <c r="D52" s="26" t="s">
        <v>218</v>
      </c>
      <c r="E52" s="108">
        <v>0</v>
      </c>
      <c r="F52" s="23"/>
      <c r="G52" s="106"/>
      <c r="H52" s="25">
        <f t="shared" si="0"/>
        <v>0</v>
      </c>
      <c r="I52" s="39" t="s">
        <v>13</v>
      </c>
      <c r="M52" s="20">
        <v>42163</v>
      </c>
      <c r="N52" s="183">
        <v>23598</v>
      </c>
      <c r="O52" s="183"/>
      <c r="P52" s="14" t="s">
        <v>213</v>
      </c>
      <c r="Q52" s="105">
        <v>538805.42000000004</v>
      </c>
      <c r="R52" s="23">
        <v>42165</v>
      </c>
      <c r="S52" s="106">
        <v>538805.42000000004</v>
      </c>
      <c r="T52" s="31">
        <f t="shared" si="1"/>
        <v>0</v>
      </c>
      <c r="U52" s="39" t="s">
        <v>9</v>
      </c>
    </row>
    <row r="53" spans="1:21" x14ac:dyDescent="0.25">
      <c r="A53" s="12">
        <v>42156</v>
      </c>
      <c r="B53" s="183">
        <v>22909</v>
      </c>
      <c r="C53" s="183"/>
      <c r="D53" s="14" t="s">
        <v>79</v>
      </c>
      <c r="E53" s="105">
        <v>1280.28</v>
      </c>
      <c r="F53" s="23">
        <v>42157</v>
      </c>
      <c r="G53" s="106">
        <v>1280.28</v>
      </c>
      <c r="H53" s="25">
        <f t="shared" si="0"/>
        <v>0</v>
      </c>
      <c r="I53" s="39" t="s">
        <v>62</v>
      </c>
      <c r="M53" s="12">
        <v>42165</v>
      </c>
      <c r="N53" s="183">
        <v>23801</v>
      </c>
      <c r="O53" s="183"/>
      <c r="P53" s="14" t="s">
        <v>213</v>
      </c>
      <c r="Q53" s="105">
        <v>31516.6</v>
      </c>
      <c r="R53" s="23">
        <v>42168</v>
      </c>
      <c r="S53" s="106">
        <v>31516.6</v>
      </c>
      <c r="T53" s="31">
        <f t="shared" si="1"/>
        <v>0</v>
      </c>
      <c r="U53" s="39" t="s">
        <v>9</v>
      </c>
    </row>
    <row r="54" spans="1:21" x14ac:dyDescent="0.25">
      <c r="A54" s="20">
        <v>42156</v>
      </c>
      <c r="B54" s="183">
        <v>22910</v>
      </c>
      <c r="C54" s="183"/>
      <c r="D54" s="14" t="s">
        <v>1285</v>
      </c>
      <c r="E54" s="105">
        <v>27430.66</v>
      </c>
      <c r="F54" s="23">
        <v>42156</v>
      </c>
      <c r="G54" s="106">
        <v>27430.66</v>
      </c>
      <c r="H54" s="25">
        <f t="shared" si="0"/>
        <v>0</v>
      </c>
      <c r="I54" s="39" t="s">
        <v>19</v>
      </c>
      <c r="M54" s="20">
        <v>42166</v>
      </c>
      <c r="N54" s="183">
        <v>23876</v>
      </c>
      <c r="O54" s="183"/>
      <c r="P54" s="14" t="s">
        <v>213</v>
      </c>
      <c r="Q54" s="105">
        <v>13237.12</v>
      </c>
      <c r="R54" s="23">
        <v>42166</v>
      </c>
      <c r="S54" s="106">
        <v>13237.12</v>
      </c>
      <c r="T54" s="31">
        <f t="shared" si="1"/>
        <v>0</v>
      </c>
      <c r="U54" s="56" t="s">
        <v>1013</v>
      </c>
    </row>
    <row r="55" spans="1:21" x14ac:dyDescent="0.25">
      <c r="A55" s="12">
        <v>42156</v>
      </c>
      <c r="B55" s="183">
        <v>22911</v>
      </c>
      <c r="C55" s="183"/>
      <c r="D55" s="14" t="s">
        <v>65</v>
      </c>
      <c r="E55" s="105">
        <v>23626.2</v>
      </c>
      <c r="F55" s="23">
        <v>42157</v>
      </c>
      <c r="G55" s="106">
        <v>23626.2</v>
      </c>
      <c r="H55" s="25">
        <f t="shared" si="0"/>
        <v>0</v>
      </c>
      <c r="I55" s="39" t="s">
        <v>62</v>
      </c>
      <c r="M55" s="12">
        <v>42166</v>
      </c>
      <c r="N55" s="183">
        <v>23905</v>
      </c>
      <c r="O55" s="183"/>
      <c r="P55" s="14" t="s">
        <v>213</v>
      </c>
      <c r="Q55" s="105">
        <v>499470.88</v>
      </c>
      <c r="R55" s="23">
        <v>42170</v>
      </c>
      <c r="S55" s="118">
        <v>499470.88</v>
      </c>
      <c r="T55" s="31">
        <f t="shared" si="1"/>
        <v>0</v>
      </c>
      <c r="U55" s="56" t="s">
        <v>9</v>
      </c>
    </row>
    <row r="56" spans="1:21" x14ac:dyDescent="0.25">
      <c r="A56" s="20">
        <v>42156</v>
      </c>
      <c r="B56" s="183">
        <v>22912</v>
      </c>
      <c r="C56" s="183"/>
      <c r="D56" s="150" t="s">
        <v>98</v>
      </c>
      <c r="E56" s="105">
        <v>1924.3</v>
      </c>
      <c r="F56" s="23">
        <v>42156</v>
      </c>
      <c r="G56" s="106">
        <v>1924.3</v>
      </c>
      <c r="H56" s="25">
        <f t="shared" si="0"/>
        <v>0</v>
      </c>
      <c r="I56" s="39" t="s">
        <v>19</v>
      </c>
      <c r="M56" s="20">
        <v>42170</v>
      </c>
      <c r="N56" s="183">
        <v>24291</v>
      </c>
      <c r="O56" s="183"/>
      <c r="P56" s="14" t="s">
        <v>213</v>
      </c>
      <c r="Q56" s="105">
        <v>491774.96</v>
      </c>
      <c r="R56" s="23">
        <v>42174</v>
      </c>
      <c r="S56" s="106">
        <v>491774.96</v>
      </c>
      <c r="T56" s="48">
        <f t="shared" si="1"/>
        <v>0</v>
      </c>
      <c r="U56" s="39" t="s">
        <v>9</v>
      </c>
    </row>
    <row r="57" spans="1:21" x14ac:dyDescent="0.25">
      <c r="A57" s="12">
        <v>42156</v>
      </c>
      <c r="B57" s="183">
        <v>22913</v>
      </c>
      <c r="C57" s="183"/>
      <c r="D57" s="14" t="s">
        <v>95</v>
      </c>
      <c r="E57" s="105">
        <v>2204</v>
      </c>
      <c r="F57" s="23">
        <v>42156</v>
      </c>
      <c r="G57" s="106">
        <v>2204</v>
      </c>
      <c r="H57" s="25">
        <f t="shared" si="0"/>
        <v>0</v>
      </c>
      <c r="I57" s="39" t="s">
        <v>19</v>
      </c>
      <c r="M57" s="12">
        <v>42173</v>
      </c>
      <c r="N57" s="183">
        <v>24573</v>
      </c>
      <c r="O57" s="183"/>
      <c r="P57" s="14" t="s">
        <v>213</v>
      </c>
      <c r="Q57" s="105">
        <v>487593.79</v>
      </c>
      <c r="R57" s="23">
        <v>42180</v>
      </c>
      <c r="S57" s="118">
        <v>487593.79</v>
      </c>
      <c r="T57" s="31">
        <f t="shared" si="1"/>
        <v>0</v>
      </c>
      <c r="U57" s="56" t="s">
        <v>9</v>
      </c>
    </row>
    <row r="58" spans="1:21" x14ac:dyDescent="0.25">
      <c r="A58" s="20">
        <v>42156</v>
      </c>
      <c r="B58" s="183">
        <v>22914</v>
      </c>
      <c r="C58" s="183"/>
      <c r="D58" s="14" t="s">
        <v>77</v>
      </c>
      <c r="E58" s="105">
        <v>7539.2</v>
      </c>
      <c r="F58" s="23">
        <v>42157</v>
      </c>
      <c r="G58" s="106">
        <v>7539.2</v>
      </c>
      <c r="H58" s="25">
        <f t="shared" si="0"/>
        <v>0</v>
      </c>
      <c r="I58" s="39" t="s">
        <v>62</v>
      </c>
      <c r="M58" s="20">
        <v>42175</v>
      </c>
      <c r="N58" s="183">
        <v>24745</v>
      </c>
      <c r="O58" s="183"/>
      <c r="P58" s="14" t="s">
        <v>213</v>
      </c>
      <c r="Q58" s="105">
        <v>7192.8</v>
      </c>
      <c r="R58" s="65">
        <v>42175</v>
      </c>
      <c r="S58" s="106">
        <v>7192.8</v>
      </c>
      <c r="T58" s="31">
        <f t="shared" si="1"/>
        <v>0</v>
      </c>
      <c r="U58" s="39" t="s">
        <v>15</v>
      </c>
    </row>
    <row r="59" spans="1:21" x14ac:dyDescent="0.25">
      <c r="A59" s="12">
        <v>42156</v>
      </c>
      <c r="B59" s="183">
        <v>22915</v>
      </c>
      <c r="C59" s="183"/>
      <c r="D59" s="14" t="s">
        <v>1186</v>
      </c>
      <c r="E59" s="105">
        <v>8930.2000000000007</v>
      </c>
      <c r="F59" s="23">
        <v>42156</v>
      </c>
      <c r="G59" s="106">
        <v>8930.2000000000007</v>
      </c>
      <c r="H59" s="25">
        <f t="shared" si="0"/>
        <v>0</v>
      </c>
      <c r="I59" s="39" t="s">
        <v>587</v>
      </c>
      <c r="M59" s="12">
        <v>42175</v>
      </c>
      <c r="N59" s="183">
        <v>24803</v>
      </c>
      <c r="O59" s="183"/>
      <c r="P59" s="14" t="s">
        <v>213</v>
      </c>
      <c r="Q59" s="105">
        <v>20948.66</v>
      </c>
      <c r="R59" s="23">
        <v>42181</v>
      </c>
      <c r="S59" s="118">
        <v>20948.66</v>
      </c>
      <c r="T59" s="31">
        <f t="shared" si="1"/>
        <v>0</v>
      </c>
      <c r="U59" s="56" t="s">
        <v>46</v>
      </c>
    </row>
    <row r="60" spans="1:21" x14ac:dyDescent="0.25">
      <c r="A60" s="20">
        <v>42156</v>
      </c>
      <c r="B60" s="183">
        <v>22916</v>
      </c>
      <c r="C60" s="183"/>
      <c r="D60" s="14" t="s">
        <v>1172</v>
      </c>
      <c r="E60" s="105">
        <v>10366.64</v>
      </c>
      <c r="F60" s="23">
        <v>42156</v>
      </c>
      <c r="G60" s="106">
        <v>10366.64</v>
      </c>
      <c r="H60" s="25">
        <f t="shared" si="0"/>
        <v>0</v>
      </c>
      <c r="I60" s="39" t="s">
        <v>587</v>
      </c>
      <c r="M60" s="20">
        <v>42175</v>
      </c>
      <c r="N60" s="183">
        <v>24804</v>
      </c>
      <c r="O60" s="183"/>
      <c r="P60" s="14" t="s">
        <v>213</v>
      </c>
      <c r="Q60" s="105">
        <v>12726</v>
      </c>
      <c r="R60" s="23">
        <v>42177</v>
      </c>
      <c r="S60" s="118">
        <v>12726</v>
      </c>
      <c r="T60" s="31">
        <f t="shared" si="1"/>
        <v>0</v>
      </c>
      <c r="U60" s="56" t="s">
        <v>46</v>
      </c>
    </row>
    <row r="61" spans="1:21" x14ac:dyDescent="0.25">
      <c r="A61" s="12">
        <v>42156</v>
      </c>
      <c r="B61" s="183">
        <v>22917</v>
      </c>
      <c r="C61" s="183"/>
      <c r="D61" s="14" t="s">
        <v>829</v>
      </c>
      <c r="E61" s="105">
        <v>6814.6</v>
      </c>
      <c r="F61" s="23">
        <v>42156</v>
      </c>
      <c r="G61" s="106">
        <v>6814.6</v>
      </c>
      <c r="H61" s="25">
        <f t="shared" si="0"/>
        <v>0</v>
      </c>
      <c r="I61" s="39" t="s">
        <v>9</v>
      </c>
      <c r="M61" s="12">
        <v>42178</v>
      </c>
      <c r="N61" s="222" t="s">
        <v>1692</v>
      </c>
      <c r="O61" s="222" t="s">
        <v>1592</v>
      </c>
      <c r="P61" s="15" t="s">
        <v>213</v>
      </c>
      <c r="Q61" s="122">
        <v>25551</v>
      </c>
      <c r="R61" s="23">
        <v>42178</v>
      </c>
      <c r="S61" s="118">
        <v>25551</v>
      </c>
      <c r="T61" s="31">
        <f t="shared" si="1"/>
        <v>0</v>
      </c>
      <c r="U61" s="68" t="s">
        <v>94</v>
      </c>
    </row>
    <row r="62" spans="1:21" x14ac:dyDescent="0.25">
      <c r="A62" s="20">
        <v>42156</v>
      </c>
      <c r="B62" s="183">
        <v>22918</v>
      </c>
      <c r="C62" s="183"/>
      <c r="D62" s="14" t="s">
        <v>176</v>
      </c>
      <c r="E62" s="105">
        <v>13277.08</v>
      </c>
      <c r="F62" s="30" t="s">
        <v>1482</v>
      </c>
      <c r="G62" s="106">
        <v>13277.08</v>
      </c>
      <c r="H62" s="25">
        <f t="shared" si="0"/>
        <v>0</v>
      </c>
      <c r="I62" s="39" t="s">
        <v>62</v>
      </c>
      <c r="M62" s="20">
        <v>42181</v>
      </c>
      <c r="N62" s="222" t="s">
        <v>2009</v>
      </c>
      <c r="O62" s="222" t="s">
        <v>1592</v>
      </c>
      <c r="P62" s="14" t="s">
        <v>213</v>
      </c>
      <c r="Q62" s="105">
        <v>517266.44</v>
      </c>
      <c r="R62" s="65">
        <v>42185</v>
      </c>
      <c r="S62" s="106">
        <v>517266.44</v>
      </c>
      <c r="T62" s="31">
        <f t="shared" si="1"/>
        <v>0</v>
      </c>
      <c r="U62" s="39" t="s">
        <v>13</v>
      </c>
    </row>
    <row r="63" spans="1:21" x14ac:dyDescent="0.25">
      <c r="A63" s="12">
        <v>42156</v>
      </c>
      <c r="B63" s="183">
        <v>22919</v>
      </c>
      <c r="C63" s="183"/>
      <c r="D63" s="14" t="s">
        <v>72</v>
      </c>
      <c r="E63" s="105">
        <v>20910.7</v>
      </c>
      <c r="F63" s="30" t="s">
        <v>1483</v>
      </c>
      <c r="G63" s="106">
        <v>20910.7</v>
      </c>
      <c r="H63" s="25">
        <f t="shared" si="0"/>
        <v>0</v>
      </c>
      <c r="I63" s="39" t="s">
        <v>9</v>
      </c>
      <c r="M63" s="12">
        <v>42185</v>
      </c>
      <c r="N63" s="222" t="s">
        <v>2427</v>
      </c>
      <c r="O63" s="222" t="s">
        <v>1592</v>
      </c>
      <c r="P63" s="14" t="s">
        <v>213</v>
      </c>
      <c r="Q63" s="105">
        <v>523661.38</v>
      </c>
      <c r="R63" s="23"/>
      <c r="S63" s="106"/>
      <c r="T63" s="31">
        <f t="shared" si="1"/>
        <v>523661.38</v>
      </c>
      <c r="U63" s="39" t="s">
        <v>9</v>
      </c>
    </row>
    <row r="64" spans="1:21" x14ac:dyDescent="0.25">
      <c r="A64" s="20">
        <v>42156</v>
      </c>
      <c r="B64" s="183">
        <v>22920</v>
      </c>
      <c r="C64" s="183"/>
      <c r="D64" s="14" t="s">
        <v>89</v>
      </c>
      <c r="E64" s="105">
        <v>3257.3</v>
      </c>
      <c r="F64" s="23">
        <v>42156</v>
      </c>
      <c r="G64" s="106">
        <v>3257.3</v>
      </c>
      <c r="H64" s="25">
        <f t="shared" si="0"/>
        <v>0</v>
      </c>
      <c r="I64" s="39" t="s">
        <v>9</v>
      </c>
      <c r="M64" s="20">
        <v>42178</v>
      </c>
      <c r="N64" s="222" t="s">
        <v>1723</v>
      </c>
      <c r="O64" s="222" t="s">
        <v>1592</v>
      </c>
      <c r="P64" s="15" t="s">
        <v>1021</v>
      </c>
      <c r="Q64" s="122">
        <v>227</v>
      </c>
      <c r="R64" s="23">
        <v>42178</v>
      </c>
      <c r="S64" s="118">
        <v>227</v>
      </c>
      <c r="T64" s="31">
        <f t="shared" si="1"/>
        <v>0</v>
      </c>
      <c r="U64" s="68" t="s">
        <v>9</v>
      </c>
    </row>
    <row r="65" spans="1:21" x14ac:dyDescent="0.25">
      <c r="A65" s="12">
        <v>42156</v>
      </c>
      <c r="B65" s="183">
        <v>22921</v>
      </c>
      <c r="C65" s="183"/>
      <c r="D65" s="14" t="s">
        <v>940</v>
      </c>
      <c r="E65" s="105">
        <v>842.5</v>
      </c>
      <c r="F65" s="23">
        <v>42156</v>
      </c>
      <c r="G65" s="106">
        <v>842.5</v>
      </c>
      <c r="H65" s="25">
        <f t="shared" si="0"/>
        <v>0</v>
      </c>
      <c r="I65" s="39" t="s">
        <v>587</v>
      </c>
      <c r="M65" s="12">
        <v>42159</v>
      </c>
      <c r="N65" s="183">
        <v>23191</v>
      </c>
      <c r="O65" s="183"/>
      <c r="P65" s="14" t="s">
        <v>1500</v>
      </c>
      <c r="Q65" s="105">
        <v>2613.6</v>
      </c>
      <c r="R65" s="23">
        <v>42159</v>
      </c>
      <c r="S65" s="106">
        <v>2613.6</v>
      </c>
      <c r="T65" s="31">
        <f t="shared" si="1"/>
        <v>0</v>
      </c>
      <c r="U65" s="39" t="s">
        <v>9</v>
      </c>
    </row>
    <row r="66" spans="1:21" x14ac:dyDescent="0.25">
      <c r="A66" s="20">
        <v>42156</v>
      </c>
      <c r="B66" s="183">
        <v>22922</v>
      </c>
      <c r="C66" s="183"/>
      <c r="D66" s="14" t="s">
        <v>180</v>
      </c>
      <c r="E66" s="105">
        <v>5510</v>
      </c>
      <c r="F66" s="23">
        <v>42156</v>
      </c>
      <c r="G66" s="106">
        <v>5510</v>
      </c>
      <c r="H66" s="25">
        <f t="shared" si="0"/>
        <v>0</v>
      </c>
      <c r="I66" s="39" t="s">
        <v>9</v>
      </c>
      <c r="M66" s="20">
        <v>42156</v>
      </c>
      <c r="N66" s="183">
        <v>22964</v>
      </c>
      <c r="O66" s="183"/>
      <c r="P66" s="14" t="s">
        <v>1275</v>
      </c>
      <c r="Q66" s="105">
        <v>10166.299999999999</v>
      </c>
      <c r="R66" s="23">
        <v>42158</v>
      </c>
      <c r="S66" s="106">
        <v>10166.299999999999</v>
      </c>
      <c r="T66" s="25">
        <f t="shared" si="1"/>
        <v>0</v>
      </c>
      <c r="U66" s="39" t="s">
        <v>149</v>
      </c>
    </row>
    <row r="67" spans="1:21" x14ac:dyDescent="0.25">
      <c r="A67" s="12">
        <v>42156</v>
      </c>
      <c r="B67" s="183">
        <v>22923</v>
      </c>
      <c r="C67" s="183"/>
      <c r="D67" s="14" t="s">
        <v>284</v>
      </c>
      <c r="E67" s="105">
        <v>589.1</v>
      </c>
      <c r="F67" s="23">
        <v>42156</v>
      </c>
      <c r="G67" s="106">
        <v>589.1</v>
      </c>
      <c r="H67" s="31">
        <f t="shared" ref="H67:H130" si="2">E67-G67</f>
        <v>0</v>
      </c>
      <c r="I67" s="39" t="s">
        <v>9</v>
      </c>
      <c r="M67" s="12">
        <v>42159</v>
      </c>
      <c r="N67" s="183">
        <v>23237</v>
      </c>
      <c r="O67" s="183"/>
      <c r="P67" s="14" t="s">
        <v>1275</v>
      </c>
      <c r="Q67" s="105">
        <v>2178.15</v>
      </c>
      <c r="R67" s="23">
        <v>42161</v>
      </c>
      <c r="S67" s="106">
        <v>2178.15</v>
      </c>
      <c r="T67" s="31">
        <f t="shared" ref="T67:T130" si="3">Q67-S67</f>
        <v>0</v>
      </c>
      <c r="U67" s="39" t="s">
        <v>149</v>
      </c>
    </row>
    <row r="68" spans="1:21" x14ac:dyDescent="0.25">
      <c r="A68" s="20">
        <v>42156</v>
      </c>
      <c r="B68" s="183">
        <v>22924</v>
      </c>
      <c r="C68" s="183"/>
      <c r="D68" s="14" t="s">
        <v>18</v>
      </c>
      <c r="E68" s="105">
        <v>2520</v>
      </c>
      <c r="F68" s="23">
        <v>42156</v>
      </c>
      <c r="G68" s="106">
        <v>2520</v>
      </c>
      <c r="H68" s="25">
        <f t="shared" si="2"/>
        <v>0</v>
      </c>
      <c r="I68" s="39" t="s">
        <v>9</v>
      </c>
      <c r="M68" s="20">
        <v>42159</v>
      </c>
      <c r="N68" s="183">
        <v>23251</v>
      </c>
      <c r="O68" s="183"/>
      <c r="P68" s="14" t="s">
        <v>1275</v>
      </c>
      <c r="Q68" s="105">
        <v>14285.6</v>
      </c>
      <c r="R68" s="23">
        <v>42161</v>
      </c>
      <c r="S68" s="106">
        <v>14285.6</v>
      </c>
      <c r="T68" s="31">
        <f t="shared" si="3"/>
        <v>0</v>
      </c>
      <c r="U68" s="39" t="s">
        <v>149</v>
      </c>
    </row>
    <row r="69" spans="1:21" x14ac:dyDescent="0.25">
      <c r="A69" s="12">
        <v>42156</v>
      </c>
      <c r="B69" s="183">
        <v>22925</v>
      </c>
      <c r="C69" s="183"/>
      <c r="D69" s="14" t="s">
        <v>75</v>
      </c>
      <c r="E69" s="105">
        <v>18556</v>
      </c>
      <c r="F69" s="23">
        <v>42157</v>
      </c>
      <c r="G69" s="106">
        <v>18556</v>
      </c>
      <c r="H69" s="32">
        <f t="shared" si="2"/>
        <v>0</v>
      </c>
      <c r="I69" s="39" t="s">
        <v>62</v>
      </c>
      <c r="M69" s="12">
        <v>42163</v>
      </c>
      <c r="N69" s="183">
        <v>23618</v>
      </c>
      <c r="O69" s="183"/>
      <c r="P69" s="14" t="s">
        <v>1275</v>
      </c>
      <c r="Q69" s="105">
        <v>14458.7</v>
      </c>
      <c r="R69" s="23">
        <v>42165</v>
      </c>
      <c r="S69" s="106">
        <v>14458.7</v>
      </c>
      <c r="T69" s="32">
        <f t="shared" si="3"/>
        <v>0</v>
      </c>
      <c r="U69" s="39" t="s">
        <v>149</v>
      </c>
    </row>
    <row r="70" spans="1:21" x14ac:dyDescent="0.25">
      <c r="A70" s="20">
        <v>42156</v>
      </c>
      <c r="B70" s="183">
        <v>22926</v>
      </c>
      <c r="C70" s="183"/>
      <c r="D70" s="14" t="s">
        <v>66</v>
      </c>
      <c r="E70" s="105">
        <v>1812.3</v>
      </c>
      <c r="F70" s="23">
        <v>42156</v>
      </c>
      <c r="G70" s="106">
        <v>1812.3</v>
      </c>
      <c r="H70" s="25">
        <f t="shared" si="2"/>
        <v>0</v>
      </c>
      <c r="I70" s="39" t="s">
        <v>9</v>
      </c>
      <c r="M70" s="20">
        <v>42166</v>
      </c>
      <c r="N70" s="183">
        <v>23898</v>
      </c>
      <c r="O70" s="183"/>
      <c r="P70" s="14" t="s">
        <v>1275</v>
      </c>
      <c r="Q70" s="105">
        <v>2274.3000000000002</v>
      </c>
      <c r="R70" s="23">
        <v>42168</v>
      </c>
      <c r="S70" s="118">
        <v>2274.3000000000002</v>
      </c>
      <c r="T70" s="31">
        <f t="shared" si="3"/>
        <v>0</v>
      </c>
      <c r="U70" s="56" t="s">
        <v>149</v>
      </c>
    </row>
    <row r="71" spans="1:21" x14ac:dyDescent="0.25">
      <c r="A71" s="12">
        <v>42156</v>
      </c>
      <c r="B71" s="183">
        <v>22927</v>
      </c>
      <c r="C71" s="183"/>
      <c r="D71" s="14" t="s">
        <v>61</v>
      </c>
      <c r="E71" s="105">
        <v>9195.8799999999992</v>
      </c>
      <c r="F71" s="23">
        <v>42157</v>
      </c>
      <c r="G71" s="106">
        <v>9195.8799999999992</v>
      </c>
      <c r="H71" s="25">
        <f t="shared" si="2"/>
        <v>0</v>
      </c>
      <c r="I71" s="39" t="s">
        <v>9</v>
      </c>
      <c r="M71" s="12">
        <v>42166</v>
      </c>
      <c r="N71" s="183">
        <v>23921</v>
      </c>
      <c r="O71" s="183"/>
      <c r="P71" s="150" t="s">
        <v>1275</v>
      </c>
      <c r="Q71" s="105">
        <v>15560.6</v>
      </c>
      <c r="R71" s="23">
        <v>42168</v>
      </c>
      <c r="S71" s="118">
        <v>15560.6</v>
      </c>
      <c r="T71" s="31">
        <f t="shared" si="3"/>
        <v>0</v>
      </c>
      <c r="U71" s="56" t="s">
        <v>149</v>
      </c>
    </row>
    <row r="72" spans="1:21" x14ac:dyDescent="0.25">
      <c r="A72" s="20">
        <v>42156</v>
      </c>
      <c r="B72" s="183">
        <v>22928</v>
      </c>
      <c r="C72" s="183"/>
      <c r="D72" s="14" t="s">
        <v>738</v>
      </c>
      <c r="E72" s="105">
        <v>14224</v>
      </c>
      <c r="F72" s="23">
        <v>42156</v>
      </c>
      <c r="G72" s="106">
        <v>14224</v>
      </c>
      <c r="H72" s="25">
        <f t="shared" si="2"/>
        <v>0</v>
      </c>
      <c r="I72" s="39" t="s">
        <v>9</v>
      </c>
      <c r="M72" s="20">
        <v>42170</v>
      </c>
      <c r="N72" s="183">
        <v>24225</v>
      </c>
      <c r="O72" s="183"/>
      <c r="P72" s="14" t="s">
        <v>1275</v>
      </c>
      <c r="Q72" s="105">
        <v>803.3</v>
      </c>
      <c r="R72" s="23">
        <v>42170</v>
      </c>
      <c r="S72" s="106">
        <v>803.3</v>
      </c>
      <c r="T72" s="31">
        <f t="shared" si="3"/>
        <v>0</v>
      </c>
      <c r="U72" s="39" t="s">
        <v>9</v>
      </c>
    </row>
    <row r="73" spans="1:21" x14ac:dyDescent="0.25">
      <c r="A73" s="12">
        <v>42156</v>
      </c>
      <c r="B73" s="183">
        <v>22929</v>
      </c>
      <c r="C73" s="183"/>
      <c r="D73" s="14" t="s">
        <v>100</v>
      </c>
      <c r="E73" s="105">
        <v>3150</v>
      </c>
      <c r="F73" s="23">
        <v>42156</v>
      </c>
      <c r="G73" s="106">
        <v>3150</v>
      </c>
      <c r="H73" s="25">
        <f t="shared" si="2"/>
        <v>0</v>
      </c>
      <c r="I73" s="39" t="s">
        <v>9</v>
      </c>
      <c r="M73" s="12">
        <v>42170</v>
      </c>
      <c r="N73" s="183">
        <v>24293</v>
      </c>
      <c r="O73" s="183"/>
      <c r="P73" s="14" t="s">
        <v>1275</v>
      </c>
      <c r="Q73" s="105">
        <v>11976</v>
      </c>
      <c r="R73" s="23">
        <v>42172</v>
      </c>
      <c r="S73" s="106">
        <v>11976</v>
      </c>
      <c r="T73" s="48">
        <f t="shared" si="3"/>
        <v>0</v>
      </c>
      <c r="U73" s="39" t="s">
        <v>9</v>
      </c>
    </row>
    <row r="74" spans="1:21" x14ac:dyDescent="0.25">
      <c r="A74" s="20">
        <v>42156</v>
      </c>
      <c r="B74" s="183">
        <v>22930</v>
      </c>
      <c r="C74" s="183"/>
      <c r="D74" s="14" t="s">
        <v>158</v>
      </c>
      <c r="E74" s="105">
        <v>4839</v>
      </c>
      <c r="F74" s="23">
        <v>42156</v>
      </c>
      <c r="G74" s="106">
        <v>4839</v>
      </c>
      <c r="H74" s="25">
        <f t="shared" si="2"/>
        <v>0</v>
      </c>
      <c r="I74" s="39" t="s">
        <v>9</v>
      </c>
      <c r="M74" s="20">
        <v>42171</v>
      </c>
      <c r="N74" s="183">
        <v>24328</v>
      </c>
      <c r="O74" s="183"/>
      <c r="P74" s="14" t="s">
        <v>1275</v>
      </c>
      <c r="Q74" s="105">
        <v>3544.2</v>
      </c>
      <c r="R74" s="23">
        <v>42171</v>
      </c>
      <c r="S74" s="106">
        <v>3544.2</v>
      </c>
      <c r="T74" s="48">
        <f t="shared" si="3"/>
        <v>0</v>
      </c>
      <c r="U74" s="39" t="s">
        <v>9</v>
      </c>
    </row>
    <row r="75" spans="1:21" x14ac:dyDescent="0.25">
      <c r="A75" s="12">
        <v>42156</v>
      </c>
      <c r="B75" s="183">
        <v>22931</v>
      </c>
      <c r="C75" s="183"/>
      <c r="D75" s="14" t="s">
        <v>102</v>
      </c>
      <c r="E75" s="105">
        <v>668.1</v>
      </c>
      <c r="F75" s="23">
        <v>42156</v>
      </c>
      <c r="G75" s="106">
        <v>668.1</v>
      </c>
      <c r="H75" s="25">
        <f t="shared" si="2"/>
        <v>0</v>
      </c>
      <c r="I75" s="39" t="s">
        <v>9</v>
      </c>
      <c r="M75" s="12">
        <v>42173</v>
      </c>
      <c r="N75" s="183">
        <v>24589</v>
      </c>
      <c r="O75" s="183"/>
      <c r="P75" s="14" t="s">
        <v>1275</v>
      </c>
      <c r="Q75" s="105">
        <v>2008.8</v>
      </c>
      <c r="R75" s="23">
        <v>42175</v>
      </c>
      <c r="S75" s="118">
        <v>2008.8</v>
      </c>
      <c r="T75" s="31">
        <f t="shared" si="3"/>
        <v>0</v>
      </c>
      <c r="U75" s="56" t="s">
        <v>149</v>
      </c>
    </row>
    <row r="76" spans="1:21" x14ac:dyDescent="0.25">
      <c r="A76" s="20">
        <v>42156</v>
      </c>
      <c r="B76" s="183">
        <v>22932</v>
      </c>
      <c r="C76" s="183"/>
      <c r="D76" s="14" t="s">
        <v>90</v>
      </c>
      <c r="E76" s="105">
        <v>919</v>
      </c>
      <c r="F76" s="23">
        <v>42156</v>
      </c>
      <c r="G76" s="106">
        <v>919</v>
      </c>
      <c r="H76" s="25">
        <f t="shared" si="2"/>
        <v>0</v>
      </c>
      <c r="I76" s="39" t="s">
        <v>9</v>
      </c>
      <c r="M76" s="20">
        <v>42173</v>
      </c>
      <c r="N76" s="183">
        <v>24592</v>
      </c>
      <c r="O76" s="183"/>
      <c r="P76" s="14" t="s">
        <v>1275</v>
      </c>
      <c r="Q76" s="105">
        <v>12415</v>
      </c>
      <c r="R76" s="23">
        <v>42175</v>
      </c>
      <c r="S76" s="118">
        <v>12415</v>
      </c>
      <c r="T76" s="31">
        <f t="shared" si="3"/>
        <v>0</v>
      </c>
      <c r="U76" s="56" t="s">
        <v>149</v>
      </c>
    </row>
    <row r="77" spans="1:21" x14ac:dyDescent="0.25">
      <c r="A77" s="12">
        <v>42156</v>
      </c>
      <c r="B77" s="183">
        <v>22933</v>
      </c>
      <c r="C77" s="183"/>
      <c r="D77" s="14" t="s">
        <v>32</v>
      </c>
      <c r="E77" s="105">
        <v>12548.8</v>
      </c>
      <c r="F77" s="23">
        <v>42171</v>
      </c>
      <c r="G77" s="106">
        <v>12548.8</v>
      </c>
      <c r="H77" s="25">
        <f t="shared" si="2"/>
        <v>0</v>
      </c>
      <c r="I77" s="39" t="s">
        <v>149</v>
      </c>
      <c r="M77" s="12">
        <v>42173</v>
      </c>
      <c r="N77" s="183">
        <v>24594</v>
      </c>
      <c r="O77" s="183"/>
      <c r="P77" s="14" t="s">
        <v>1275</v>
      </c>
      <c r="Q77" s="105">
        <v>261</v>
      </c>
      <c r="R77" s="23">
        <v>42175</v>
      </c>
      <c r="S77" s="118">
        <v>261</v>
      </c>
      <c r="T77" s="31">
        <f t="shared" si="3"/>
        <v>0</v>
      </c>
      <c r="U77" s="56" t="s">
        <v>149</v>
      </c>
    </row>
    <row r="78" spans="1:21" x14ac:dyDescent="0.25">
      <c r="A78" s="20">
        <v>42156</v>
      </c>
      <c r="B78" s="183">
        <v>22934</v>
      </c>
      <c r="C78" s="183"/>
      <c r="D78" s="14" t="s">
        <v>141</v>
      </c>
      <c r="E78" s="105">
        <v>4536</v>
      </c>
      <c r="F78" s="23">
        <v>42156</v>
      </c>
      <c r="G78" s="106">
        <v>4536</v>
      </c>
      <c r="H78" s="25">
        <f t="shared" si="2"/>
        <v>0</v>
      </c>
      <c r="I78" s="39" t="s">
        <v>9</v>
      </c>
      <c r="M78" s="20">
        <v>42177</v>
      </c>
      <c r="N78" s="223" t="s">
        <v>1616</v>
      </c>
      <c r="O78" s="223" t="s">
        <v>1592</v>
      </c>
      <c r="P78" s="15" t="s">
        <v>1275</v>
      </c>
      <c r="Q78" s="122">
        <v>12437.8</v>
      </c>
      <c r="R78" s="23">
        <v>42179</v>
      </c>
      <c r="S78" s="118">
        <v>12437.8</v>
      </c>
      <c r="T78" s="31">
        <f t="shared" si="3"/>
        <v>0</v>
      </c>
      <c r="U78" s="68" t="s">
        <v>149</v>
      </c>
    </row>
    <row r="79" spans="1:21" x14ac:dyDescent="0.25">
      <c r="A79" s="12">
        <v>42156</v>
      </c>
      <c r="B79" s="183">
        <v>22935</v>
      </c>
      <c r="C79" s="183"/>
      <c r="D79" s="14" t="s">
        <v>1101</v>
      </c>
      <c r="E79" s="105">
        <v>324</v>
      </c>
      <c r="F79" s="23">
        <v>42156</v>
      </c>
      <c r="G79" s="106">
        <v>324</v>
      </c>
      <c r="H79" s="25">
        <f t="shared" si="2"/>
        <v>0</v>
      </c>
      <c r="I79" s="39" t="s">
        <v>9</v>
      </c>
      <c r="M79" s="12">
        <v>42180</v>
      </c>
      <c r="N79" s="222" t="s">
        <v>1923</v>
      </c>
      <c r="O79" s="222" t="s">
        <v>1592</v>
      </c>
      <c r="P79" s="14" t="s">
        <v>1275</v>
      </c>
      <c r="Q79" s="105">
        <v>2038.51</v>
      </c>
      <c r="R79" s="65">
        <v>42182</v>
      </c>
      <c r="S79" s="106">
        <v>2038.51</v>
      </c>
      <c r="T79" s="31">
        <f t="shared" si="3"/>
        <v>0</v>
      </c>
      <c r="U79" s="39" t="s">
        <v>149</v>
      </c>
    </row>
    <row r="80" spans="1:21" x14ac:dyDescent="0.25">
      <c r="A80" s="20">
        <v>42156</v>
      </c>
      <c r="B80" s="183">
        <v>22936</v>
      </c>
      <c r="C80" s="183"/>
      <c r="D80" s="14" t="s">
        <v>33</v>
      </c>
      <c r="E80" s="105">
        <v>2166.6</v>
      </c>
      <c r="F80" s="23">
        <v>42156</v>
      </c>
      <c r="G80" s="106">
        <v>2166.6</v>
      </c>
      <c r="H80" s="25">
        <f t="shared" si="2"/>
        <v>0</v>
      </c>
      <c r="I80" s="39" t="s">
        <v>9</v>
      </c>
      <c r="M80" s="20">
        <v>42184</v>
      </c>
      <c r="N80" s="223" t="s">
        <v>2345</v>
      </c>
      <c r="O80" s="223" t="s">
        <v>1592</v>
      </c>
      <c r="P80" s="14" t="s">
        <v>1275</v>
      </c>
      <c r="Q80" s="105">
        <v>7080.15</v>
      </c>
      <c r="R80" s="23"/>
      <c r="S80" s="106"/>
      <c r="T80" s="31">
        <f t="shared" si="3"/>
        <v>7080.15</v>
      </c>
      <c r="U80" s="39" t="s">
        <v>149</v>
      </c>
    </row>
    <row r="81" spans="1:21" x14ac:dyDescent="0.25">
      <c r="A81" s="12">
        <v>42156</v>
      </c>
      <c r="B81" s="183">
        <v>22937</v>
      </c>
      <c r="C81" s="183"/>
      <c r="D81" s="14" t="s">
        <v>207</v>
      </c>
      <c r="E81" s="105">
        <v>55083</v>
      </c>
      <c r="F81" s="23">
        <v>42161</v>
      </c>
      <c r="G81" s="106">
        <v>55083</v>
      </c>
      <c r="H81" s="25">
        <f t="shared" si="2"/>
        <v>0</v>
      </c>
      <c r="I81" s="39" t="s">
        <v>149</v>
      </c>
      <c r="M81" s="12">
        <v>42184</v>
      </c>
      <c r="N81" s="222" t="s">
        <v>2350</v>
      </c>
      <c r="O81" s="222" t="s">
        <v>1592</v>
      </c>
      <c r="P81" s="14" t="s">
        <v>1275</v>
      </c>
      <c r="Q81" s="105">
        <v>2610.9</v>
      </c>
      <c r="R81" s="23"/>
      <c r="S81" s="106"/>
      <c r="T81" s="31">
        <f t="shared" si="3"/>
        <v>2610.9</v>
      </c>
      <c r="U81" s="39" t="s">
        <v>149</v>
      </c>
    </row>
    <row r="82" spans="1:21" x14ac:dyDescent="0.25">
      <c r="A82" s="20">
        <v>42156</v>
      </c>
      <c r="B82" s="183">
        <v>22938</v>
      </c>
      <c r="C82" s="183"/>
      <c r="D82" s="34" t="s">
        <v>256</v>
      </c>
      <c r="E82" s="37">
        <v>4622</v>
      </c>
      <c r="F82" s="23">
        <v>42156</v>
      </c>
      <c r="G82" s="109">
        <v>4622</v>
      </c>
      <c r="H82" s="25">
        <f t="shared" si="2"/>
        <v>0</v>
      </c>
      <c r="I82" s="39" t="s">
        <v>41</v>
      </c>
      <c r="M82" s="20">
        <v>42174</v>
      </c>
      <c r="N82" s="183">
        <v>24642</v>
      </c>
      <c r="O82" s="183"/>
      <c r="P82" s="14" t="s">
        <v>570</v>
      </c>
      <c r="Q82" s="105">
        <v>453.6</v>
      </c>
      <c r="R82" s="23">
        <v>42174</v>
      </c>
      <c r="S82" s="118">
        <v>453.6</v>
      </c>
      <c r="T82" s="31">
        <f t="shared" si="3"/>
        <v>0</v>
      </c>
      <c r="U82" s="56" t="s">
        <v>9</v>
      </c>
    </row>
    <row r="83" spans="1:21" x14ac:dyDescent="0.25">
      <c r="A83" s="12">
        <v>42156</v>
      </c>
      <c r="B83" s="183">
        <v>22939</v>
      </c>
      <c r="C83" s="183"/>
      <c r="D83" s="34" t="s">
        <v>47</v>
      </c>
      <c r="E83" s="37">
        <v>6220.8</v>
      </c>
      <c r="F83" s="23">
        <v>42158</v>
      </c>
      <c r="G83" s="109">
        <v>6220.8</v>
      </c>
      <c r="H83" s="25">
        <f t="shared" si="2"/>
        <v>0</v>
      </c>
      <c r="I83" s="39" t="s">
        <v>9</v>
      </c>
      <c r="M83" s="12">
        <v>42175</v>
      </c>
      <c r="N83" s="183">
        <v>24820</v>
      </c>
      <c r="O83" s="183"/>
      <c r="P83" s="14" t="s">
        <v>570</v>
      </c>
      <c r="Q83" s="105">
        <v>714.6</v>
      </c>
      <c r="R83" s="23">
        <v>42175</v>
      </c>
      <c r="S83" s="118">
        <v>714.6</v>
      </c>
      <c r="T83" s="31">
        <f t="shared" si="3"/>
        <v>0</v>
      </c>
      <c r="U83" s="56" t="s">
        <v>9</v>
      </c>
    </row>
    <row r="84" spans="1:21" x14ac:dyDescent="0.25">
      <c r="A84" s="20">
        <v>42156</v>
      </c>
      <c r="B84" s="183">
        <v>22940</v>
      </c>
      <c r="C84" s="183"/>
      <c r="D84" s="14" t="s">
        <v>213</v>
      </c>
      <c r="E84" s="105">
        <v>14252.4</v>
      </c>
      <c r="F84" s="23">
        <v>42158</v>
      </c>
      <c r="G84" s="106">
        <v>14252.4</v>
      </c>
      <c r="H84" s="25">
        <f t="shared" si="2"/>
        <v>0</v>
      </c>
      <c r="I84" s="39" t="s">
        <v>773</v>
      </c>
      <c r="M84" s="20">
        <v>42178</v>
      </c>
      <c r="N84" s="222" t="s">
        <v>1658</v>
      </c>
      <c r="O84" s="222" t="s">
        <v>1592</v>
      </c>
      <c r="P84" s="15" t="s">
        <v>570</v>
      </c>
      <c r="Q84" s="122">
        <v>3000</v>
      </c>
      <c r="R84" s="23">
        <v>42178</v>
      </c>
      <c r="S84" s="118">
        <v>3000</v>
      </c>
      <c r="T84" s="31">
        <f t="shared" si="3"/>
        <v>0</v>
      </c>
      <c r="U84" s="68" t="s">
        <v>9</v>
      </c>
    </row>
    <row r="85" spans="1:21" x14ac:dyDescent="0.25">
      <c r="A85" s="12">
        <v>42156</v>
      </c>
      <c r="B85" s="183">
        <v>22941</v>
      </c>
      <c r="C85" s="183"/>
      <c r="D85" s="14" t="s">
        <v>472</v>
      </c>
      <c r="E85" s="105">
        <v>251765.02</v>
      </c>
      <c r="F85" s="29" t="s">
        <v>1484</v>
      </c>
      <c r="G85" s="106">
        <f>19000+35000+70000+127765.02</f>
        <v>251765.02000000002</v>
      </c>
      <c r="H85" s="25">
        <f t="shared" si="2"/>
        <v>0</v>
      </c>
      <c r="I85" s="39" t="s">
        <v>773</v>
      </c>
      <c r="M85" s="12">
        <v>42179</v>
      </c>
      <c r="N85" s="222" t="s">
        <v>1769</v>
      </c>
      <c r="O85" s="222" t="s">
        <v>1592</v>
      </c>
      <c r="P85" s="14" t="s">
        <v>570</v>
      </c>
      <c r="Q85" s="105">
        <v>871.4</v>
      </c>
      <c r="R85" s="23">
        <v>42179</v>
      </c>
      <c r="S85" s="106">
        <v>871.4</v>
      </c>
      <c r="T85" s="31">
        <f t="shared" si="3"/>
        <v>0</v>
      </c>
      <c r="U85" s="39" t="s">
        <v>9</v>
      </c>
    </row>
    <row r="86" spans="1:21" x14ac:dyDescent="0.25">
      <c r="A86" s="20">
        <v>42156</v>
      </c>
      <c r="B86" s="183">
        <v>22942</v>
      </c>
      <c r="C86" s="183"/>
      <c r="D86" s="14" t="s">
        <v>127</v>
      </c>
      <c r="E86" s="105">
        <v>5238.2</v>
      </c>
      <c r="F86" s="23">
        <v>42156</v>
      </c>
      <c r="G86" s="106">
        <v>5238.2</v>
      </c>
      <c r="H86" s="25">
        <f t="shared" si="2"/>
        <v>0</v>
      </c>
      <c r="I86" s="39" t="s">
        <v>9</v>
      </c>
      <c r="M86" s="20">
        <v>42182</v>
      </c>
      <c r="N86" s="222" t="s">
        <v>2146</v>
      </c>
      <c r="O86" s="222" t="s">
        <v>1592</v>
      </c>
      <c r="P86" s="14" t="s">
        <v>570</v>
      </c>
      <c r="Q86" s="105">
        <v>868.3</v>
      </c>
      <c r="R86" s="65">
        <v>42182</v>
      </c>
      <c r="S86" s="106">
        <v>868.3</v>
      </c>
      <c r="T86" s="31">
        <f t="shared" si="3"/>
        <v>0</v>
      </c>
      <c r="U86" s="39" t="s">
        <v>9</v>
      </c>
    </row>
    <row r="87" spans="1:21" x14ac:dyDescent="0.25">
      <c r="A87" s="12">
        <v>42156</v>
      </c>
      <c r="B87" s="183">
        <v>22943</v>
      </c>
      <c r="C87" s="183"/>
      <c r="D87" s="14" t="s">
        <v>24</v>
      </c>
      <c r="E87" s="105">
        <v>140815.98000000001</v>
      </c>
      <c r="F87" s="23">
        <v>42173</v>
      </c>
      <c r="G87" s="106">
        <v>140815.98000000001</v>
      </c>
      <c r="H87" s="25">
        <f t="shared" si="2"/>
        <v>0</v>
      </c>
      <c r="I87" s="39" t="s">
        <v>46</v>
      </c>
      <c r="M87" s="12">
        <v>42184</v>
      </c>
      <c r="N87" s="222" t="s">
        <v>2269</v>
      </c>
      <c r="O87" s="222" t="s">
        <v>1592</v>
      </c>
      <c r="P87" s="14" t="s">
        <v>570</v>
      </c>
      <c r="Q87" s="105">
        <v>905.9</v>
      </c>
      <c r="R87" s="65">
        <v>42184</v>
      </c>
      <c r="S87" s="106">
        <v>905.9</v>
      </c>
      <c r="T87" s="31">
        <f t="shared" si="3"/>
        <v>0</v>
      </c>
      <c r="U87" s="39" t="s">
        <v>9</v>
      </c>
    </row>
    <row r="88" spans="1:21" x14ac:dyDescent="0.25">
      <c r="A88" s="20">
        <v>42156</v>
      </c>
      <c r="B88" s="183">
        <v>22944</v>
      </c>
      <c r="C88" s="183"/>
      <c r="D88" s="14" t="s">
        <v>24</v>
      </c>
      <c r="E88" s="105">
        <v>9806.7999999999993</v>
      </c>
      <c r="F88" s="23">
        <v>42173</v>
      </c>
      <c r="G88" s="106">
        <v>9806.7999999999993</v>
      </c>
      <c r="H88" s="25">
        <f t="shared" si="2"/>
        <v>0</v>
      </c>
      <c r="I88" s="39" t="s">
        <v>46</v>
      </c>
      <c r="M88" s="20">
        <v>42157</v>
      </c>
      <c r="N88" s="183">
        <v>23024</v>
      </c>
      <c r="O88" s="183"/>
      <c r="P88" s="40" t="s">
        <v>332</v>
      </c>
      <c r="Q88" s="105">
        <v>2506</v>
      </c>
      <c r="R88" s="23">
        <v>42157</v>
      </c>
      <c r="S88" s="106">
        <v>2506</v>
      </c>
      <c r="T88" s="25">
        <f t="shared" si="3"/>
        <v>0</v>
      </c>
      <c r="U88" s="68" t="s">
        <v>9</v>
      </c>
    </row>
    <row r="89" spans="1:21" x14ac:dyDescent="0.25">
      <c r="A89" s="12">
        <v>42156</v>
      </c>
      <c r="B89" s="183">
        <v>22945</v>
      </c>
      <c r="C89" s="183"/>
      <c r="D89" s="14" t="s">
        <v>1182</v>
      </c>
      <c r="E89" s="105">
        <v>36114</v>
      </c>
      <c r="F89" s="23">
        <v>42156</v>
      </c>
      <c r="G89" s="106">
        <v>36114</v>
      </c>
      <c r="H89" s="25">
        <f t="shared" si="2"/>
        <v>0</v>
      </c>
      <c r="I89" s="39" t="s">
        <v>9</v>
      </c>
      <c r="M89" s="12">
        <v>42160</v>
      </c>
      <c r="N89" s="183">
        <v>23316</v>
      </c>
      <c r="O89" s="183"/>
      <c r="P89" s="14" t="s">
        <v>332</v>
      </c>
      <c r="Q89" s="105">
        <v>2699.9</v>
      </c>
      <c r="R89" s="23">
        <v>42160</v>
      </c>
      <c r="S89" s="106">
        <v>2699.9</v>
      </c>
      <c r="T89" s="31">
        <f t="shared" si="3"/>
        <v>0</v>
      </c>
      <c r="U89" s="39" t="s">
        <v>9</v>
      </c>
    </row>
    <row r="90" spans="1:21" x14ac:dyDescent="0.25">
      <c r="A90" s="20">
        <v>42156</v>
      </c>
      <c r="B90" s="183">
        <v>22946</v>
      </c>
      <c r="C90" s="183"/>
      <c r="D90" s="14" t="s">
        <v>262</v>
      </c>
      <c r="E90" s="105">
        <v>44176.2</v>
      </c>
      <c r="F90" s="23" t="s">
        <v>1485</v>
      </c>
      <c r="G90" s="106">
        <f>14500+29676.2</f>
        <v>44176.2</v>
      </c>
      <c r="H90" s="25">
        <f t="shared" si="2"/>
        <v>0</v>
      </c>
      <c r="I90" s="39" t="s">
        <v>149</v>
      </c>
      <c r="M90" s="20">
        <v>42161</v>
      </c>
      <c r="N90" s="183">
        <v>23385</v>
      </c>
      <c r="O90" s="183"/>
      <c r="P90" s="14" t="s">
        <v>332</v>
      </c>
      <c r="Q90" s="105">
        <v>2760.2</v>
      </c>
      <c r="R90" s="23">
        <v>42161</v>
      </c>
      <c r="S90" s="106">
        <v>2760.2</v>
      </c>
      <c r="T90" s="31">
        <f t="shared" si="3"/>
        <v>0</v>
      </c>
      <c r="U90" s="39" t="s">
        <v>9</v>
      </c>
    </row>
    <row r="91" spans="1:21" x14ac:dyDescent="0.25">
      <c r="A91" s="12">
        <v>42156</v>
      </c>
      <c r="B91" s="183">
        <v>22947</v>
      </c>
      <c r="C91" s="183"/>
      <c r="D91" s="14" t="s">
        <v>1486</v>
      </c>
      <c r="E91" s="105">
        <v>11068.64</v>
      </c>
      <c r="F91" s="30">
        <v>42186</v>
      </c>
      <c r="G91" s="144">
        <v>11068.64</v>
      </c>
      <c r="H91" s="25">
        <f t="shared" si="2"/>
        <v>0</v>
      </c>
      <c r="I91" s="39" t="s">
        <v>9</v>
      </c>
      <c r="M91" s="12">
        <v>42164</v>
      </c>
      <c r="N91" s="183">
        <v>23677</v>
      </c>
      <c r="O91" s="183"/>
      <c r="P91" s="14" t="s">
        <v>332</v>
      </c>
      <c r="Q91" s="105">
        <v>3024.8</v>
      </c>
      <c r="R91" s="23">
        <v>42164</v>
      </c>
      <c r="S91" s="106">
        <v>3024.8</v>
      </c>
      <c r="T91" s="31">
        <f t="shared" si="3"/>
        <v>0</v>
      </c>
      <c r="U91" s="39" t="s">
        <v>9</v>
      </c>
    </row>
    <row r="92" spans="1:21" x14ac:dyDescent="0.25">
      <c r="A92" s="20">
        <v>42156</v>
      </c>
      <c r="B92" s="183">
        <v>22948</v>
      </c>
      <c r="C92" s="183"/>
      <c r="D92" s="14" t="s">
        <v>199</v>
      </c>
      <c r="E92" s="105">
        <v>12036.4</v>
      </c>
      <c r="F92" s="23">
        <v>42158</v>
      </c>
      <c r="G92" s="106">
        <v>12036.4</v>
      </c>
      <c r="H92" s="25">
        <f t="shared" si="2"/>
        <v>0</v>
      </c>
      <c r="I92" s="39" t="s">
        <v>149</v>
      </c>
      <c r="M92" s="20">
        <v>42167</v>
      </c>
      <c r="N92" s="183">
        <v>23953</v>
      </c>
      <c r="O92" s="183"/>
      <c r="P92" s="14" t="s">
        <v>332</v>
      </c>
      <c r="Q92" s="105">
        <v>3047.6</v>
      </c>
      <c r="R92" s="23">
        <v>42167</v>
      </c>
      <c r="S92" s="106">
        <v>3047.6</v>
      </c>
      <c r="T92" s="31">
        <f t="shared" si="3"/>
        <v>0</v>
      </c>
      <c r="U92" s="39" t="s">
        <v>9</v>
      </c>
    </row>
    <row r="93" spans="1:21" x14ac:dyDescent="0.25">
      <c r="A93" s="12">
        <v>42156</v>
      </c>
      <c r="B93" s="183">
        <v>22949</v>
      </c>
      <c r="C93" s="183"/>
      <c r="D93" s="14" t="s">
        <v>206</v>
      </c>
      <c r="E93" s="105">
        <v>70476</v>
      </c>
      <c r="F93" s="23">
        <v>42166</v>
      </c>
      <c r="G93" s="106">
        <v>70476</v>
      </c>
      <c r="H93" s="25">
        <f t="shared" si="2"/>
        <v>0</v>
      </c>
      <c r="I93" s="39" t="s">
        <v>149</v>
      </c>
      <c r="M93" s="12">
        <v>42168</v>
      </c>
      <c r="N93" s="183">
        <v>24090</v>
      </c>
      <c r="O93" s="183"/>
      <c r="P93" s="14" t="s">
        <v>332</v>
      </c>
      <c r="Q93" s="105">
        <v>3042</v>
      </c>
      <c r="R93" s="23">
        <v>42168</v>
      </c>
      <c r="S93" s="106">
        <v>3042</v>
      </c>
      <c r="T93" s="31">
        <f t="shared" si="3"/>
        <v>0</v>
      </c>
      <c r="U93" s="39" t="s">
        <v>9</v>
      </c>
    </row>
    <row r="94" spans="1:21" x14ac:dyDescent="0.25">
      <c r="A94" s="20">
        <v>42156</v>
      </c>
      <c r="B94" s="183">
        <v>22950</v>
      </c>
      <c r="C94" s="183"/>
      <c r="D94" s="14" t="s">
        <v>851</v>
      </c>
      <c r="E94" s="105">
        <v>2599.1999999999998</v>
      </c>
      <c r="F94" s="23">
        <v>42157</v>
      </c>
      <c r="G94" s="106">
        <v>2599.1999999999998</v>
      </c>
      <c r="H94" s="25">
        <f t="shared" si="2"/>
        <v>0</v>
      </c>
      <c r="I94" s="39" t="s">
        <v>59</v>
      </c>
      <c r="M94" s="20">
        <v>42171</v>
      </c>
      <c r="N94" s="183">
        <v>24354</v>
      </c>
      <c r="O94" s="183"/>
      <c r="P94" s="14" t="s">
        <v>332</v>
      </c>
      <c r="Q94" s="105">
        <v>2893.8</v>
      </c>
      <c r="R94" s="23">
        <v>42171</v>
      </c>
      <c r="S94" s="106">
        <v>2893.8</v>
      </c>
      <c r="T94" s="48">
        <f t="shared" si="3"/>
        <v>0</v>
      </c>
      <c r="U94" s="39" t="s">
        <v>9</v>
      </c>
    </row>
    <row r="95" spans="1:21" x14ac:dyDescent="0.25">
      <c r="A95" s="12">
        <v>42156</v>
      </c>
      <c r="B95" s="183">
        <v>22951</v>
      </c>
      <c r="C95" s="183"/>
      <c r="D95" s="14" t="s">
        <v>454</v>
      </c>
      <c r="E95" s="105">
        <v>3754.4</v>
      </c>
      <c r="F95" s="23">
        <v>42157</v>
      </c>
      <c r="G95" s="106">
        <v>3754.4</v>
      </c>
      <c r="H95" s="25">
        <f t="shared" si="2"/>
        <v>0</v>
      </c>
      <c r="I95" s="39" t="s">
        <v>59</v>
      </c>
      <c r="M95" s="12">
        <v>42172</v>
      </c>
      <c r="N95" s="183">
        <v>24484</v>
      </c>
      <c r="O95" s="183"/>
      <c r="P95" s="14" t="s">
        <v>332</v>
      </c>
      <c r="Q95" s="105">
        <v>371.2</v>
      </c>
      <c r="R95" s="23">
        <v>42172</v>
      </c>
      <c r="S95" s="106">
        <v>371.2</v>
      </c>
      <c r="T95" s="48">
        <f t="shared" si="3"/>
        <v>0</v>
      </c>
      <c r="U95" s="39" t="s">
        <v>9</v>
      </c>
    </row>
    <row r="96" spans="1:21" x14ac:dyDescent="0.25">
      <c r="A96" s="20">
        <v>42156</v>
      </c>
      <c r="B96" s="183">
        <v>22952</v>
      </c>
      <c r="C96" s="183"/>
      <c r="D96" s="14" t="s">
        <v>102</v>
      </c>
      <c r="E96" s="105">
        <v>780</v>
      </c>
      <c r="F96" s="23">
        <v>42156</v>
      </c>
      <c r="G96" s="106">
        <v>780</v>
      </c>
      <c r="H96" s="25">
        <f t="shared" si="2"/>
        <v>0</v>
      </c>
      <c r="I96" s="39" t="s">
        <v>9</v>
      </c>
      <c r="M96" s="20">
        <v>42173</v>
      </c>
      <c r="N96" s="183">
        <v>24562</v>
      </c>
      <c r="O96" s="183"/>
      <c r="P96" s="14" t="s">
        <v>332</v>
      </c>
      <c r="Q96" s="105">
        <v>2706.6</v>
      </c>
      <c r="R96" s="23">
        <v>42173</v>
      </c>
      <c r="S96" s="118">
        <v>2706.6</v>
      </c>
      <c r="T96" s="31">
        <f t="shared" si="3"/>
        <v>0</v>
      </c>
      <c r="U96" s="56" t="s">
        <v>9</v>
      </c>
    </row>
    <row r="97" spans="1:21" x14ac:dyDescent="0.25">
      <c r="A97" s="12">
        <v>42156</v>
      </c>
      <c r="B97" s="183">
        <v>22953</v>
      </c>
      <c r="C97" s="183"/>
      <c r="D97" s="14" t="s">
        <v>203</v>
      </c>
      <c r="E97" s="105">
        <v>2470.1</v>
      </c>
      <c r="F97" s="23">
        <v>42158</v>
      </c>
      <c r="G97" s="106">
        <v>2470.1</v>
      </c>
      <c r="H97" s="25">
        <f t="shared" si="2"/>
        <v>0</v>
      </c>
      <c r="I97" s="39" t="s">
        <v>149</v>
      </c>
      <c r="M97" s="12">
        <v>42174</v>
      </c>
      <c r="N97" s="183">
        <v>24664</v>
      </c>
      <c r="O97" s="183"/>
      <c r="P97" s="14" t="s">
        <v>332</v>
      </c>
      <c r="Q97" s="105">
        <v>3416.4</v>
      </c>
      <c r="R97" s="23">
        <v>42174</v>
      </c>
      <c r="S97" s="118">
        <v>3416.4</v>
      </c>
      <c r="T97" s="31">
        <f t="shared" si="3"/>
        <v>0</v>
      </c>
      <c r="U97" s="56" t="s">
        <v>9</v>
      </c>
    </row>
    <row r="98" spans="1:21" x14ac:dyDescent="0.25">
      <c r="A98" s="20">
        <v>42156</v>
      </c>
      <c r="B98" s="183">
        <v>22954</v>
      </c>
      <c r="C98" s="183"/>
      <c r="D98" s="14" t="s">
        <v>80</v>
      </c>
      <c r="E98" s="105">
        <v>6384</v>
      </c>
      <c r="F98" s="23">
        <v>42156</v>
      </c>
      <c r="G98" s="106">
        <v>6384</v>
      </c>
      <c r="H98" s="25">
        <f t="shared" si="2"/>
        <v>0</v>
      </c>
      <c r="I98" s="39" t="s">
        <v>9</v>
      </c>
      <c r="M98" s="20">
        <v>42175</v>
      </c>
      <c r="N98" s="183">
        <v>24774</v>
      </c>
      <c r="O98" s="183"/>
      <c r="P98" s="14" t="s">
        <v>332</v>
      </c>
      <c r="Q98" s="105">
        <v>2995.2</v>
      </c>
      <c r="R98" s="65">
        <v>42175</v>
      </c>
      <c r="S98" s="106">
        <v>2995.2</v>
      </c>
      <c r="T98" s="31">
        <f t="shared" si="3"/>
        <v>0</v>
      </c>
      <c r="U98" s="39" t="s">
        <v>9</v>
      </c>
    </row>
    <row r="99" spans="1:21" x14ac:dyDescent="0.25">
      <c r="A99" s="12">
        <v>42156</v>
      </c>
      <c r="B99" s="183">
        <v>22955</v>
      </c>
      <c r="C99" s="183"/>
      <c r="D99" s="14" t="s">
        <v>195</v>
      </c>
      <c r="E99" s="105">
        <v>98892.28</v>
      </c>
      <c r="F99" s="30" t="s">
        <v>1487</v>
      </c>
      <c r="G99" s="106">
        <v>98892.28</v>
      </c>
      <c r="H99" s="25">
        <f t="shared" si="2"/>
        <v>0</v>
      </c>
      <c r="I99" s="39" t="s">
        <v>149</v>
      </c>
      <c r="M99" s="12">
        <v>42178</v>
      </c>
      <c r="N99" s="222" t="s">
        <v>1682</v>
      </c>
      <c r="O99" s="222" t="s">
        <v>1592</v>
      </c>
      <c r="P99" s="15" t="s">
        <v>332</v>
      </c>
      <c r="Q99" s="122">
        <v>3057.6</v>
      </c>
      <c r="R99" s="23">
        <v>42178</v>
      </c>
      <c r="S99" s="118">
        <v>3057.6</v>
      </c>
      <c r="T99" s="31">
        <f t="shared" si="3"/>
        <v>0</v>
      </c>
      <c r="U99" s="68" t="s">
        <v>9</v>
      </c>
    </row>
    <row r="100" spans="1:21" x14ac:dyDescent="0.25">
      <c r="A100" s="20">
        <v>42156</v>
      </c>
      <c r="B100" s="183">
        <v>22956</v>
      </c>
      <c r="C100" s="183"/>
      <c r="D100" s="14" t="s">
        <v>574</v>
      </c>
      <c r="E100" s="105">
        <v>37216.6</v>
      </c>
      <c r="F100" s="23">
        <v>42158</v>
      </c>
      <c r="G100" s="106">
        <v>37216.6</v>
      </c>
      <c r="H100" s="25">
        <f t="shared" si="2"/>
        <v>0</v>
      </c>
      <c r="I100" s="39" t="s">
        <v>149</v>
      </c>
      <c r="M100" s="20">
        <v>42180</v>
      </c>
      <c r="N100" s="222" t="s">
        <v>1887</v>
      </c>
      <c r="O100" s="222" t="s">
        <v>1592</v>
      </c>
      <c r="P100" s="14" t="s">
        <v>332</v>
      </c>
      <c r="Q100" s="105">
        <v>3839.4</v>
      </c>
      <c r="R100" s="65"/>
      <c r="S100" s="106"/>
      <c r="T100" s="31">
        <f t="shared" si="3"/>
        <v>3839.4</v>
      </c>
      <c r="U100" s="39" t="s">
        <v>9</v>
      </c>
    </row>
    <row r="101" spans="1:21" x14ac:dyDescent="0.25">
      <c r="A101" s="12">
        <v>42156</v>
      </c>
      <c r="B101" s="183">
        <v>22957</v>
      </c>
      <c r="C101" s="183"/>
      <c r="D101" s="14" t="s">
        <v>449</v>
      </c>
      <c r="E101" s="105">
        <v>2940.4</v>
      </c>
      <c r="F101" s="23">
        <v>42158</v>
      </c>
      <c r="G101" s="106">
        <v>2940.4</v>
      </c>
      <c r="H101" s="25">
        <f t="shared" si="2"/>
        <v>0</v>
      </c>
      <c r="I101" s="39" t="s">
        <v>149</v>
      </c>
      <c r="M101" s="12">
        <v>42182</v>
      </c>
      <c r="N101" s="223" t="s">
        <v>2112</v>
      </c>
      <c r="O101" s="223" t="s">
        <v>1592</v>
      </c>
      <c r="P101" s="14" t="s">
        <v>332</v>
      </c>
      <c r="Q101" s="105">
        <v>5647.2</v>
      </c>
      <c r="R101" s="65">
        <v>42182</v>
      </c>
      <c r="S101" s="106">
        <v>5647.2</v>
      </c>
      <c r="T101" s="31">
        <f t="shared" si="3"/>
        <v>0</v>
      </c>
      <c r="U101" s="39" t="s">
        <v>9</v>
      </c>
    </row>
    <row r="102" spans="1:21" x14ac:dyDescent="0.25">
      <c r="A102" s="20">
        <v>42156</v>
      </c>
      <c r="B102" s="183">
        <v>22958</v>
      </c>
      <c r="C102" s="183"/>
      <c r="D102" s="14" t="s">
        <v>1488</v>
      </c>
      <c r="E102" s="105">
        <v>4540.8</v>
      </c>
      <c r="F102" s="23">
        <v>42158</v>
      </c>
      <c r="G102" s="106">
        <v>4540.8</v>
      </c>
      <c r="H102" s="25">
        <f t="shared" si="2"/>
        <v>0</v>
      </c>
      <c r="I102" s="39" t="s">
        <v>149</v>
      </c>
      <c r="M102" s="20">
        <v>42158</v>
      </c>
      <c r="N102" s="183">
        <v>23086</v>
      </c>
      <c r="O102" s="183"/>
      <c r="P102" s="40" t="s">
        <v>236</v>
      </c>
      <c r="Q102" s="105">
        <v>45231</v>
      </c>
      <c r="R102" s="23" t="s">
        <v>1498</v>
      </c>
      <c r="S102" s="106">
        <f>35000+5998.94+4232.06</f>
        <v>45231</v>
      </c>
      <c r="T102" s="31">
        <f t="shared" si="3"/>
        <v>0</v>
      </c>
      <c r="U102" s="68" t="s">
        <v>773</v>
      </c>
    </row>
    <row r="103" spans="1:21" x14ac:dyDescent="0.25">
      <c r="A103" s="12">
        <v>42156</v>
      </c>
      <c r="B103" s="183">
        <v>22959</v>
      </c>
      <c r="C103" s="183"/>
      <c r="D103" s="14" t="s">
        <v>204</v>
      </c>
      <c r="E103" s="105">
        <v>9519.4</v>
      </c>
      <c r="F103" s="23">
        <v>42158</v>
      </c>
      <c r="G103" s="106">
        <v>9519.4</v>
      </c>
      <c r="H103" s="25">
        <f t="shared" si="2"/>
        <v>0</v>
      </c>
      <c r="I103" s="39" t="s">
        <v>149</v>
      </c>
      <c r="M103" s="12">
        <v>42171</v>
      </c>
      <c r="N103" s="183">
        <v>24355</v>
      </c>
      <c r="O103" s="183"/>
      <c r="P103" s="14" t="s">
        <v>236</v>
      </c>
      <c r="Q103" s="105">
        <v>53180.75</v>
      </c>
      <c r="R103" s="23">
        <v>42181</v>
      </c>
      <c r="S103" s="114">
        <v>37390.94</v>
      </c>
      <c r="T103" s="125">
        <f t="shared" si="3"/>
        <v>15789.809999999998</v>
      </c>
      <c r="U103" s="39" t="s">
        <v>19</v>
      </c>
    </row>
    <row r="104" spans="1:21" x14ac:dyDescent="0.25">
      <c r="A104" s="20">
        <v>42156</v>
      </c>
      <c r="B104" s="183">
        <v>22960</v>
      </c>
      <c r="C104" s="183"/>
      <c r="D104" s="14" t="s">
        <v>420</v>
      </c>
      <c r="E104" s="105">
        <v>4419.8</v>
      </c>
      <c r="F104" s="23">
        <v>42158</v>
      </c>
      <c r="G104" s="106">
        <v>4419.8</v>
      </c>
      <c r="H104" s="25">
        <f t="shared" si="2"/>
        <v>0</v>
      </c>
      <c r="I104" s="39" t="s">
        <v>149</v>
      </c>
      <c r="M104" s="20">
        <v>42182</v>
      </c>
      <c r="N104" s="222" t="s">
        <v>2150</v>
      </c>
      <c r="O104" s="222" t="s">
        <v>1592</v>
      </c>
      <c r="P104" s="14" t="s">
        <v>236</v>
      </c>
      <c r="Q104" s="105">
        <v>8582.2000000000007</v>
      </c>
      <c r="R104" s="65"/>
      <c r="S104" s="106"/>
      <c r="T104" s="31">
        <f t="shared" si="3"/>
        <v>8582.2000000000007</v>
      </c>
      <c r="U104" s="39" t="s">
        <v>312</v>
      </c>
    </row>
    <row r="105" spans="1:21" x14ac:dyDescent="0.25">
      <c r="A105" s="12">
        <v>42156</v>
      </c>
      <c r="B105" s="183">
        <v>22961</v>
      </c>
      <c r="C105" s="183"/>
      <c r="D105" s="14" t="s">
        <v>205</v>
      </c>
      <c r="E105" s="105">
        <v>9532</v>
      </c>
      <c r="F105" s="23">
        <v>42161</v>
      </c>
      <c r="G105" s="106">
        <v>9532</v>
      </c>
      <c r="H105" s="25">
        <f t="shared" si="2"/>
        <v>0</v>
      </c>
      <c r="I105" s="39" t="s">
        <v>9</v>
      </c>
      <c r="M105" s="12">
        <v>42159</v>
      </c>
      <c r="N105" s="183">
        <v>23227</v>
      </c>
      <c r="O105" s="183"/>
      <c r="P105" s="14" t="s">
        <v>912</v>
      </c>
      <c r="Q105" s="105">
        <v>3142.5</v>
      </c>
      <c r="R105" s="23">
        <v>42159</v>
      </c>
      <c r="S105" s="106">
        <v>3142.5</v>
      </c>
      <c r="T105" s="31">
        <f t="shared" si="3"/>
        <v>0</v>
      </c>
      <c r="U105" s="39" t="s">
        <v>9</v>
      </c>
    </row>
    <row r="106" spans="1:21" x14ac:dyDescent="0.25">
      <c r="A106" s="20">
        <v>42156</v>
      </c>
      <c r="B106" s="183">
        <v>22962</v>
      </c>
      <c r="C106" s="183"/>
      <c r="D106" s="14" t="s">
        <v>733</v>
      </c>
      <c r="E106" s="105">
        <v>18220.900000000001</v>
      </c>
      <c r="F106" s="23">
        <v>42158</v>
      </c>
      <c r="G106" s="106">
        <v>18220.900000000001</v>
      </c>
      <c r="H106" s="25">
        <f t="shared" si="2"/>
        <v>0</v>
      </c>
      <c r="I106" s="39" t="s">
        <v>149</v>
      </c>
      <c r="M106" s="20">
        <v>42163</v>
      </c>
      <c r="N106" s="183">
        <v>23576</v>
      </c>
      <c r="O106" s="183"/>
      <c r="P106" s="14" t="s">
        <v>912</v>
      </c>
      <c r="Q106" s="105">
        <v>31861</v>
      </c>
      <c r="R106" s="23">
        <v>42163</v>
      </c>
      <c r="S106" s="106">
        <v>31861</v>
      </c>
      <c r="T106" s="31">
        <f t="shared" si="3"/>
        <v>0</v>
      </c>
      <c r="U106" s="39" t="s">
        <v>19</v>
      </c>
    </row>
    <row r="107" spans="1:21" x14ac:dyDescent="0.25">
      <c r="A107" s="12">
        <v>42156</v>
      </c>
      <c r="B107" s="183">
        <v>22963</v>
      </c>
      <c r="C107" s="183"/>
      <c r="D107" s="14" t="s">
        <v>1103</v>
      </c>
      <c r="E107" s="105">
        <v>30296.68</v>
      </c>
      <c r="F107" s="23">
        <v>42158</v>
      </c>
      <c r="G107" s="106">
        <v>30296.68</v>
      </c>
      <c r="H107" s="25">
        <f t="shared" si="2"/>
        <v>0</v>
      </c>
      <c r="I107" s="39" t="s">
        <v>149</v>
      </c>
      <c r="M107" s="12">
        <v>42175</v>
      </c>
      <c r="N107" s="183">
        <v>24784</v>
      </c>
      <c r="O107" s="183"/>
      <c r="P107" s="14" t="s">
        <v>912</v>
      </c>
      <c r="Q107" s="105">
        <v>2844</v>
      </c>
      <c r="R107" s="23">
        <v>42175</v>
      </c>
      <c r="S107" s="106">
        <v>2844</v>
      </c>
      <c r="T107" s="31">
        <f t="shared" si="3"/>
        <v>0</v>
      </c>
      <c r="U107" s="39" t="s">
        <v>9</v>
      </c>
    </row>
    <row r="108" spans="1:21" x14ac:dyDescent="0.25">
      <c r="A108" s="20">
        <v>42156</v>
      </c>
      <c r="B108" s="183">
        <v>22964</v>
      </c>
      <c r="C108" s="183"/>
      <c r="D108" s="14" t="s">
        <v>1275</v>
      </c>
      <c r="E108" s="105">
        <v>10166.299999999999</v>
      </c>
      <c r="F108" s="23">
        <v>42158</v>
      </c>
      <c r="G108" s="106">
        <v>10166.299999999999</v>
      </c>
      <c r="H108" s="25">
        <f t="shared" si="2"/>
        <v>0</v>
      </c>
      <c r="I108" s="39" t="s">
        <v>149</v>
      </c>
      <c r="M108" s="20">
        <v>42175</v>
      </c>
      <c r="N108" s="183">
        <v>24829</v>
      </c>
      <c r="O108" s="183"/>
      <c r="P108" s="14" t="s">
        <v>912</v>
      </c>
      <c r="Q108" s="105">
        <v>26094.75</v>
      </c>
      <c r="R108" s="23">
        <v>42177</v>
      </c>
      <c r="S108" s="118">
        <v>26094.75</v>
      </c>
      <c r="T108" s="31">
        <f t="shared" si="3"/>
        <v>0</v>
      </c>
      <c r="U108" s="56" t="s">
        <v>94</v>
      </c>
    </row>
    <row r="109" spans="1:21" x14ac:dyDescent="0.25">
      <c r="A109" s="12">
        <v>42156</v>
      </c>
      <c r="B109" s="183">
        <v>22965</v>
      </c>
      <c r="C109" s="183"/>
      <c r="D109" s="14" t="s">
        <v>32</v>
      </c>
      <c r="E109" s="105">
        <v>91630.8</v>
      </c>
      <c r="F109" s="23">
        <v>42171</v>
      </c>
      <c r="G109" s="106">
        <v>91630.8</v>
      </c>
      <c r="H109" s="25">
        <f t="shared" si="2"/>
        <v>0</v>
      </c>
      <c r="I109" s="39" t="s">
        <v>19</v>
      </c>
      <c r="M109" s="12">
        <v>42181</v>
      </c>
      <c r="N109" s="222" t="s">
        <v>2044</v>
      </c>
      <c r="O109" s="222" t="s">
        <v>1592</v>
      </c>
      <c r="P109" s="14" t="s">
        <v>912</v>
      </c>
      <c r="Q109" s="105">
        <v>4061.8</v>
      </c>
      <c r="R109" s="65">
        <v>42181</v>
      </c>
      <c r="S109" s="106">
        <v>4061.8</v>
      </c>
      <c r="T109" s="31">
        <f t="shared" si="3"/>
        <v>0</v>
      </c>
      <c r="U109" s="39" t="s">
        <v>9</v>
      </c>
    </row>
    <row r="110" spans="1:21" x14ac:dyDescent="0.25">
      <c r="A110" s="20">
        <v>42156</v>
      </c>
      <c r="B110" s="183">
        <v>22966</v>
      </c>
      <c r="C110" s="183"/>
      <c r="D110" s="14" t="s">
        <v>198</v>
      </c>
      <c r="E110" s="105">
        <v>9954.7999999999993</v>
      </c>
      <c r="F110" s="23">
        <v>42158</v>
      </c>
      <c r="G110" s="106">
        <v>9954.7999999999993</v>
      </c>
      <c r="H110" s="25">
        <f t="shared" si="2"/>
        <v>0</v>
      </c>
      <c r="I110" s="39" t="s">
        <v>149</v>
      </c>
      <c r="M110" s="20">
        <v>42181</v>
      </c>
      <c r="N110" s="223" t="s">
        <v>2045</v>
      </c>
      <c r="O110" s="223" t="s">
        <v>1592</v>
      </c>
      <c r="P110" s="14" t="s">
        <v>912</v>
      </c>
      <c r="Q110" s="105">
        <v>3486.8</v>
      </c>
      <c r="R110" s="65">
        <v>42181</v>
      </c>
      <c r="S110" s="106">
        <v>3486.8</v>
      </c>
      <c r="T110" s="31">
        <f t="shared" si="3"/>
        <v>0</v>
      </c>
      <c r="U110" s="39" t="s">
        <v>9</v>
      </c>
    </row>
    <row r="111" spans="1:21" x14ac:dyDescent="0.25">
      <c r="A111" s="12">
        <v>42156</v>
      </c>
      <c r="B111" s="183">
        <v>22967</v>
      </c>
      <c r="C111" s="183"/>
      <c r="D111" s="14" t="s">
        <v>1020</v>
      </c>
      <c r="E111" s="105">
        <v>2438.2800000000002</v>
      </c>
      <c r="F111" s="23">
        <v>42157</v>
      </c>
      <c r="G111" s="106">
        <v>2438.2800000000002</v>
      </c>
      <c r="H111" s="25">
        <f t="shared" si="2"/>
        <v>0</v>
      </c>
      <c r="I111" s="39" t="s">
        <v>9</v>
      </c>
      <c r="M111" s="12">
        <v>42184</v>
      </c>
      <c r="N111" s="222" t="s">
        <v>2277</v>
      </c>
      <c r="O111" s="222" t="s">
        <v>1592</v>
      </c>
      <c r="P111" s="14" t="s">
        <v>912</v>
      </c>
      <c r="Q111" s="105">
        <v>25470.5</v>
      </c>
      <c r="R111" s="23">
        <v>42184</v>
      </c>
      <c r="S111" s="106">
        <v>25470.5</v>
      </c>
      <c r="T111" s="31">
        <f t="shared" si="3"/>
        <v>0</v>
      </c>
      <c r="U111" s="39" t="s">
        <v>46</v>
      </c>
    </row>
    <row r="112" spans="1:21" x14ac:dyDescent="0.25">
      <c r="A112" s="20">
        <v>42157</v>
      </c>
      <c r="B112" s="183">
        <v>22968</v>
      </c>
      <c r="C112" s="183"/>
      <c r="D112" s="14" t="s">
        <v>16</v>
      </c>
      <c r="E112" s="105">
        <v>3859.2</v>
      </c>
      <c r="F112" s="23">
        <v>42157</v>
      </c>
      <c r="G112" s="106">
        <v>3859.2</v>
      </c>
      <c r="H112" s="25">
        <f t="shared" si="2"/>
        <v>0</v>
      </c>
      <c r="I112" s="39" t="s">
        <v>19</v>
      </c>
      <c r="M112" s="20">
        <v>42184</v>
      </c>
      <c r="N112" s="223" t="s">
        <v>2290</v>
      </c>
      <c r="O112" s="223" t="s">
        <v>1592</v>
      </c>
      <c r="P112" s="14" t="s">
        <v>912</v>
      </c>
      <c r="Q112" s="105">
        <v>3505.2</v>
      </c>
      <c r="R112" s="23">
        <v>42184</v>
      </c>
      <c r="S112" s="106">
        <v>3505.2</v>
      </c>
      <c r="T112" s="31">
        <f t="shared" si="3"/>
        <v>0</v>
      </c>
      <c r="U112" s="39" t="s">
        <v>46</v>
      </c>
    </row>
    <row r="113" spans="1:21" x14ac:dyDescent="0.25">
      <c r="A113" s="12">
        <v>42157</v>
      </c>
      <c r="B113" s="183">
        <v>22969</v>
      </c>
      <c r="C113" s="183"/>
      <c r="D113" s="14" t="s">
        <v>195</v>
      </c>
      <c r="E113" s="105">
        <v>77861</v>
      </c>
      <c r="F113" s="30" t="s">
        <v>1489</v>
      </c>
      <c r="G113" s="106">
        <v>77861</v>
      </c>
      <c r="H113" s="25">
        <f t="shared" si="2"/>
        <v>0</v>
      </c>
      <c r="I113" s="39" t="s">
        <v>773</v>
      </c>
      <c r="M113" s="12">
        <v>42156</v>
      </c>
      <c r="N113" s="183">
        <v>22928</v>
      </c>
      <c r="O113" s="183"/>
      <c r="P113" s="14" t="s">
        <v>738</v>
      </c>
      <c r="Q113" s="105">
        <v>14224</v>
      </c>
      <c r="R113" s="23">
        <v>42156</v>
      </c>
      <c r="S113" s="106">
        <v>14224</v>
      </c>
      <c r="T113" s="25">
        <f t="shared" si="3"/>
        <v>0</v>
      </c>
      <c r="U113" s="39" t="s">
        <v>9</v>
      </c>
    </row>
    <row r="114" spans="1:21" x14ac:dyDescent="0.25">
      <c r="A114" s="20">
        <v>42157</v>
      </c>
      <c r="B114" s="183">
        <v>22970</v>
      </c>
      <c r="C114" s="183"/>
      <c r="D114" s="14" t="s">
        <v>877</v>
      </c>
      <c r="E114" s="105">
        <v>4136</v>
      </c>
      <c r="F114" s="23">
        <v>42157</v>
      </c>
      <c r="G114" s="106">
        <v>4136</v>
      </c>
      <c r="H114" s="25">
        <f t="shared" si="2"/>
        <v>0</v>
      </c>
      <c r="I114" s="39" t="s">
        <v>773</v>
      </c>
      <c r="M114" s="20">
        <v>42175</v>
      </c>
      <c r="N114" s="183">
        <v>24830</v>
      </c>
      <c r="O114" s="183"/>
      <c r="P114" s="14" t="s">
        <v>738</v>
      </c>
      <c r="Q114" s="105">
        <v>24545.3</v>
      </c>
      <c r="R114" s="23">
        <v>42176</v>
      </c>
      <c r="S114" s="118">
        <v>24545.3</v>
      </c>
      <c r="T114" s="31">
        <f t="shared" si="3"/>
        <v>0</v>
      </c>
      <c r="U114" s="56" t="s">
        <v>9</v>
      </c>
    </row>
    <row r="115" spans="1:21" x14ac:dyDescent="0.25">
      <c r="A115" s="12">
        <v>42157</v>
      </c>
      <c r="B115" s="183">
        <v>22971</v>
      </c>
      <c r="C115" s="183"/>
      <c r="D115" s="14" t="s">
        <v>198</v>
      </c>
      <c r="E115" s="105">
        <v>1388</v>
      </c>
      <c r="F115" s="23">
        <v>42157</v>
      </c>
      <c r="G115" s="106">
        <v>1388</v>
      </c>
      <c r="H115" s="25">
        <f t="shared" si="2"/>
        <v>0</v>
      </c>
      <c r="I115" s="39" t="s">
        <v>773</v>
      </c>
      <c r="M115" s="12">
        <v>42156</v>
      </c>
      <c r="N115" s="183">
        <v>22910</v>
      </c>
      <c r="O115" s="183"/>
      <c r="P115" s="14" t="s">
        <v>1285</v>
      </c>
      <c r="Q115" s="105">
        <v>27430.66</v>
      </c>
      <c r="R115" s="23">
        <v>42156</v>
      </c>
      <c r="S115" s="106">
        <v>27430.66</v>
      </c>
      <c r="T115" s="25">
        <f t="shared" si="3"/>
        <v>0</v>
      </c>
      <c r="U115" s="39" t="s">
        <v>19</v>
      </c>
    </row>
    <row r="116" spans="1:21" x14ac:dyDescent="0.25">
      <c r="A116" s="20">
        <v>42157</v>
      </c>
      <c r="B116" s="183">
        <v>22972</v>
      </c>
      <c r="C116" s="183"/>
      <c r="D116" s="14" t="s">
        <v>196</v>
      </c>
      <c r="E116" s="105">
        <v>6256</v>
      </c>
      <c r="F116" s="23">
        <v>42158</v>
      </c>
      <c r="G116" s="106">
        <v>6256</v>
      </c>
      <c r="H116" s="25">
        <f t="shared" si="2"/>
        <v>0</v>
      </c>
      <c r="I116" s="39" t="s">
        <v>773</v>
      </c>
      <c r="M116" s="20">
        <v>42157</v>
      </c>
      <c r="N116" s="183">
        <v>23038</v>
      </c>
      <c r="O116" s="183"/>
      <c r="P116" s="40" t="s">
        <v>1285</v>
      </c>
      <c r="Q116" s="105">
        <v>26660.07</v>
      </c>
      <c r="R116" s="23">
        <v>42158</v>
      </c>
      <c r="S116" s="106">
        <v>26660.07</v>
      </c>
      <c r="T116" s="25">
        <f t="shared" si="3"/>
        <v>0</v>
      </c>
      <c r="U116" s="68" t="s">
        <v>1257</v>
      </c>
    </row>
    <row r="117" spans="1:21" x14ac:dyDescent="0.25">
      <c r="A117" s="12">
        <v>42157</v>
      </c>
      <c r="B117" s="183">
        <v>22973</v>
      </c>
      <c r="C117" s="183"/>
      <c r="D117" s="14" t="s">
        <v>852</v>
      </c>
      <c r="E117" s="105">
        <v>4317.6000000000004</v>
      </c>
      <c r="F117" s="23">
        <v>42165</v>
      </c>
      <c r="G117" s="106">
        <v>4317.6000000000004</v>
      </c>
      <c r="H117" s="25">
        <f t="shared" si="2"/>
        <v>0</v>
      </c>
      <c r="I117" s="39" t="s">
        <v>9</v>
      </c>
      <c r="M117" s="12">
        <v>42156</v>
      </c>
      <c r="N117" s="183">
        <v>22909</v>
      </c>
      <c r="O117" s="183"/>
      <c r="P117" s="14" t="s">
        <v>79</v>
      </c>
      <c r="Q117" s="105">
        <v>1280.28</v>
      </c>
      <c r="R117" s="23">
        <v>42157</v>
      </c>
      <c r="S117" s="106">
        <v>1280.28</v>
      </c>
      <c r="T117" s="25">
        <f t="shared" si="3"/>
        <v>0</v>
      </c>
      <c r="U117" s="39" t="s">
        <v>62</v>
      </c>
    </row>
    <row r="118" spans="1:21" x14ac:dyDescent="0.25">
      <c r="A118" s="20">
        <v>42157</v>
      </c>
      <c r="B118" s="183">
        <v>22974</v>
      </c>
      <c r="C118" s="183"/>
      <c r="D118" s="150" t="s">
        <v>1490</v>
      </c>
      <c r="E118" s="105">
        <v>7521</v>
      </c>
      <c r="F118" s="23">
        <v>42157</v>
      </c>
      <c r="G118" s="106">
        <v>7521</v>
      </c>
      <c r="H118" s="25">
        <f t="shared" si="2"/>
        <v>0</v>
      </c>
      <c r="I118" s="39" t="s">
        <v>9</v>
      </c>
      <c r="M118" s="20">
        <v>42158</v>
      </c>
      <c r="N118" s="183">
        <v>23113</v>
      </c>
      <c r="O118" s="183"/>
      <c r="P118" s="40" t="s">
        <v>79</v>
      </c>
      <c r="Q118" s="105">
        <v>2418.5</v>
      </c>
      <c r="R118" s="23">
        <v>42159</v>
      </c>
      <c r="S118" s="106">
        <v>2418.5</v>
      </c>
      <c r="T118" s="31">
        <f t="shared" si="3"/>
        <v>0</v>
      </c>
      <c r="U118" s="68" t="s">
        <v>62</v>
      </c>
    </row>
    <row r="119" spans="1:21" x14ac:dyDescent="0.25">
      <c r="A119" s="12">
        <v>42157</v>
      </c>
      <c r="B119" s="183">
        <v>22975</v>
      </c>
      <c r="C119" s="183"/>
      <c r="D119" s="14" t="s">
        <v>112</v>
      </c>
      <c r="E119" s="105">
        <v>22263.8</v>
      </c>
      <c r="F119" s="23">
        <v>42159</v>
      </c>
      <c r="G119" s="106">
        <v>22263.8</v>
      </c>
      <c r="H119" s="25">
        <f t="shared" si="2"/>
        <v>0</v>
      </c>
      <c r="I119" s="39" t="s">
        <v>9</v>
      </c>
      <c r="M119" s="12">
        <v>42163</v>
      </c>
      <c r="N119" s="183">
        <v>23575</v>
      </c>
      <c r="O119" s="183"/>
      <c r="P119" s="14" t="s">
        <v>79</v>
      </c>
      <c r="Q119" s="105">
        <v>3974.48</v>
      </c>
      <c r="R119" s="23">
        <v>42164</v>
      </c>
      <c r="S119" s="106">
        <v>3974.48</v>
      </c>
      <c r="T119" s="31">
        <f t="shared" si="3"/>
        <v>0</v>
      </c>
      <c r="U119" s="39" t="s">
        <v>62</v>
      </c>
    </row>
    <row r="120" spans="1:21" x14ac:dyDescent="0.25">
      <c r="A120" s="20">
        <v>42157</v>
      </c>
      <c r="B120" s="183">
        <v>22976</v>
      </c>
      <c r="C120" s="183"/>
      <c r="D120" s="14" t="s">
        <v>14</v>
      </c>
      <c r="E120" s="105">
        <v>26459.200000000001</v>
      </c>
      <c r="F120" s="23">
        <v>42172</v>
      </c>
      <c r="G120" s="106">
        <v>26459.200000000001</v>
      </c>
      <c r="H120" s="25">
        <f t="shared" si="2"/>
        <v>0</v>
      </c>
      <c r="I120" s="39" t="s">
        <v>15</v>
      </c>
      <c r="M120" s="20">
        <v>42170</v>
      </c>
      <c r="N120" s="183">
        <v>24261</v>
      </c>
      <c r="O120" s="183"/>
      <c r="P120" s="14" t="s">
        <v>79</v>
      </c>
      <c r="Q120" s="105">
        <v>4235.54</v>
      </c>
      <c r="R120" s="23">
        <v>42171</v>
      </c>
      <c r="S120" s="106">
        <v>4235.54</v>
      </c>
      <c r="T120" s="31">
        <f t="shared" si="3"/>
        <v>0</v>
      </c>
      <c r="U120" s="39" t="s">
        <v>62</v>
      </c>
    </row>
    <row r="121" spans="1:21" x14ac:dyDescent="0.25">
      <c r="A121" s="12">
        <v>42157</v>
      </c>
      <c r="B121" s="183">
        <v>22977</v>
      </c>
      <c r="C121" s="183"/>
      <c r="D121" s="14" t="s">
        <v>14</v>
      </c>
      <c r="E121" s="105">
        <v>763.2</v>
      </c>
      <c r="F121" s="23">
        <v>42172</v>
      </c>
      <c r="G121" s="106">
        <v>763.2</v>
      </c>
      <c r="H121" s="25">
        <f t="shared" si="2"/>
        <v>0</v>
      </c>
      <c r="I121" s="39" t="s">
        <v>15</v>
      </c>
      <c r="M121" s="12">
        <v>42177</v>
      </c>
      <c r="N121" s="183">
        <v>24978</v>
      </c>
      <c r="O121" s="183"/>
      <c r="P121" s="14" t="s">
        <v>79</v>
      </c>
      <c r="Q121" s="105">
        <v>1280.28</v>
      </c>
      <c r="R121" s="23">
        <v>42178</v>
      </c>
      <c r="S121" s="106">
        <v>1280.28</v>
      </c>
      <c r="T121" s="31">
        <f t="shared" si="3"/>
        <v>0</v>
      </c>
      <c r="U121" s="39" t="s">
        <v>62</v>
      </c>
    </row>
    <row r="122" spans="1:21" x14ac:dyDescent="0.25">
      <c r="A122" s="20">
        <v>42157</v>
      </c>
      <c r="B122" s="183">
        <v>22978</v>
      </c>
      <c r="C122" s="183"/>
      <c r="D122" s="14" t="s">
        <v>24</v>
      </c>
      <c r="E122" s="105">
        <v>5684.6</v>
      </c>
      <c r="F122" s="23">
        <v>42173</v>
      </c>
      <c r="G122" s="106">
        <v>5684.6</v>
      </c>
      <c r="H122" s="25">
        <f t="shared" si="2"/>
        <v>0</v>
      </c>
      <c r="I122" s="39" t="s">
        <v>1257</v>
      </c>
      <c r="M122" s="20">
        <v>42156</v>
      </c>
      <c r="N122" s="183">
        <v>22948</v>
      </c>
      <c r="O122" s="183"/>
      <c r="P122" s="14" t="s">
        <v>199</v>
      </c>
      <c r="Q122" s="105">
        <v>12036.4</v>
      </c>
      <c r="R122" s="23">
        <v>42158</v>
      </c>
      <c r="S122" s="106">
        <v>12036.4</v>
      </c>
      <c r="T122" s="25">
        <f t="shared" si="3"/>
        <v>0</v>
      </c>
      <c r="U122" s="39" t="s">
        <v>149</v>
      </c>
    </row>
    <row r="123" spans="1:21" x14ac:dyDescent="0.25">
      <c r="A123" s="12">
        <v>42157</v>
      </c>
      <c r="B123" s="183">
        <v>22979</v>
      </c>
      <c r="C123" s="183"/>
      <c r="D123" s="14" t="s">
        <v>211</v>
      </c>
      <c r="E123" s="105">
        <v>98113</v>
      </c>
      <c r="F123" s="23">
        <v>42164</v>
      </c>
      <c r="G123" s="106">
        <v>98113</v>
      </c>
      <c r="H123" s="25">
        <f t="shared" si="2"/>
        <v>0</v>
      </c>
      <c r="I123" s="39" t="s">
        <v>9</v>
      </c>
      <c r="M123" s="12">
        <v>42163</v>
      </c>
      <c r="N123" s="183">
        <v>23611</v>
      </c>
      <c r="O123" s="183"/>
      <c r="P123" s="14" t="s">
        <v>199</v>
      </c>
      <c r="Q123" s="105">
        <v>11670</v>
      </c>
      <c r="R123" s="23">
        <v>42165</v>
      </c>
      <c r="S123" s="106">
        <v>11670</v>
      </c>
      <c r="T123" s="31">
        <f t="shared" si="3"/>
        <v>0</v>
      </c>
      <c r="U123" s="39" t="s">
        <v>149</v>
      </c>
    </row>
    <row r="124" spans="1:21" x14ac:dyDescent="0.25">
      <c r="A124" s="20">
        <v>42157</v>
      </c>
      <c r="B124" s="183">
        <v>22980</v>
      </c>
      <c r="C124" s="183"/>
      <c r="D124" s="14" t="s">
        <v>1491</v>
      </c>
      <c r="E124" s="105">
        <v>42500</v>
      </c>
      <c r="F124" s="23">
        <v>42157</v>
      </c>
      <c r="G124" s="106">
        <v>42500</v>
      </c>
      <c r="H124" s="25">
        <f t="shared" si="2"/>
        <v>0</v>
      </c>
      <c r="I124" s="39" t="s">
        <v>62</v>
      </c>
      <c r="M124" s="20">
        <v>42166</v>
      </c>
      <c r="N124" s="183">
        <v>23896</v>
      </c>
      <c r="O124" s="183"/>
      <c r="P124" s="14" t="s">
        <v>199</v>
      </c>
      <c r="Q124" s="105">
        <v>2926.65</v>
      </c>
      <c r="R124" s="23">
        <v>42168</v>
      </c>
      <c r="S124" s="118">
        <v>2926.65</v>
      </c>
      <c r="T124" s="31">
        <f t="shared" si="3"/>
        <v>0</v>
      </c>
      <c r="U124" s="56" t="s">
        <v>149</v>
      </c>
    </row>
    <row r="125" spans="1:21" x14ac:dyDescent="0.25">
      <c r="A125" s="12">
        <v>42157</v>
      </c>
      <c r="B125" s="183">
        <v>22981</v>
      </c>
      <c r="C125" s="183"/>
      <c r="D125" s="40" t="s">
        <v>854</v>
      </c>
      <c r="E125" s="105">
        <v>2932.8</v>
      </c>
      <c r="F125" s="12" t="s">
        <v>1492</v>
      </c>
      <c r="G125" s="106">
        <f>2850+82.8</f>
        <v>2932.8</v>
      </c>
      <c r="H125" s="25">
        <f t="shared" si="2"/>
        <v>0</v>
      </c>
      <c r="I125" s="68" t="s">
        <v>9</v>
      </c>
      <c r="M125" s="12">
        <v>42170</v>
      </c>
      <c r="N125" s="183">
        <v>24280</v>
      </c>
      <c r="O125" s="183"/>
      <c r="P125" s="14" t="s">
        <v>199</v>
      </c>
      <c r="Q125" s="105">
        <v>10732.6</v>
      </c>
      <c r="R125" s="23">
        <v>42172</v>
      </c>
      <c r="S125" s="106">
        <v>10732.6</v>
      </c>
      <c r="T125" s="48">
        <f t="shared" si="3"/>
        <v>0</v>
      </c>
      <c r="U125" s="39" t="s">
        <v>149</v>
      </c>
    </row>
    <row r="126" spans="1:21" x14ac:dyDescent="0.25">
      <c r="A126" s="20">
        <v>42157</v>
      </c>
      <c r="B126" s="183">
        <v>22982</v>
      </c>
      <c r="C126" s="183"/>
      <c r="D126" s="40" t="s">
        <v>20</v>
      </c>
      <c r="E126" s="105">
        <v>1782</v>
      </c>
      <c r="F126" s="23">
        <v>42157</v>
      </c>
      <c r="G126" s="106">
        <v>1782</v>
      </c>
      <c r="H126" s="25">
        <f t="shared" si="2"/>
        <v>0</v>
      </c>
      <c r="I126" s="68" t="s">
        <v>94</v>
      </c>
      <c r="M126" s="20">
        <v>42177</v>
      </c>
      <c r="N126" s="223" t="s">
        <v>1622</v>
      </c>
      <c r="O126" s="223" t="s">
        <v>1592</v>
      </c>
      <c r="P126" s="15" t="s">
        <v>199</v>
      </c>
      <c r="Q126" s="122">
        <v>9763.4</v>
      </c>
      <c r="R126" s="23">
        <v>42179</v>
      </c>
      <c r="S126" s="106">
        <v>9763.4</v>
      </c>
      <c r="T126" s="31">
        <f t="shared" si="3"/>
        <v>0</v>
      </c>
      <c r="U126" s="68" t="s">
        <v>149</v>
      </c>
    </row>
    <row r="127" spans="1:21" x14ac:dyDescent="0.25">
      <c r="A127" s="12">
        <v>42157</v>
      </c>
      <c r="B127" s="183">
        <v>22983</v>
      </c>
      <c r="C127" s="183"/>
      <c r="D127" s="40" t="s">
        <v>383</v>
      </c>
      <c r="E127" s="105">
        <v>2679.2</v>
      </c>
      <c r="F127" s="23">
        <v>42157</v>
      </c>
      <c r="G127" s="106">
        <v>2679.2</v>
      </c>
      <c r="H127" s="25">
        <f t="shared" si="2"/>
        <v>0</v>
      </c>
      <c r="I127" s="68" t="s">
        <v>19</v>
      </c>
      <c r="M127" s="12">
        <v>42184</v>
      </c>
      <c r="N127" s="223" t="s">
        <v>2335</v>
      </c>
      <c r="O127" s="223" t="s">
        <v>1592</v>
      </c>
      <c r="P127" s="14" t="s">
        <v>199</v>
      </c>
      <c r="Q127" s="105">
        <v>12611.2</v>
      </c>
      <c r="R127" s="23"/>
      <c r="S127" s="106"/>
      <c r="T127" s="31">
        <f t="shared" si="3"/>
        <v>12611.2</v>
      </c>
      <c r="U127" s="39" t="s">
        <v>149</v>
      </c>
    </row>
    <row r="128" spans="1:21" x14ac:dyDescent="0.25">
      <c r="A128" s="20">
        <v>42157</v>
      </c>
      <c r="B128" s="183">
        <v>22984</v>
      </c>
      <c r="C128" s="183"/>
      <c r="D128" s="40" t="s">
        <v>22</v>
      </c>
      <c r="E128" s="105">
        <v>1185.5999999999999</v>
      </c>
      <c r="F128" s="23">
        <v>42157</v>
      </c>
      <c r="G128" s="106">
        <v>1185.5999999999999</v>
      </c>
      <c r="H128" s="25">
        <f t="shared" si="2"/>
        <v>0</v>
      </c>
      <c r="I128" s="68" t="s">
        <v>9</v>
      </c>
      <c r="M128" s="20">
        <v>42177</v>
      </c>
      <c r="N128" s="183">
        <v>24981</v>
      </c>
      <c r="O128" s="183"/>
      <c r="P128" s="14" t="s">
        <v>697</v>
      </c>
      <c r="Q128" s="105">
        <v>4407</v>
      </c>
      <c r="R128" s="23"/>
      <c r="S128" s="106"/>
      <c r="T128" s="31">
        <f t="shared" si="3"/>
        <v>4407</v>
      </c>
      <c r="U128" s="39" t="s">
        <v>312</v>
      </c>
    </row>
    <row r="129" spans="1:21" x14ac:dyDescent="0.25">
      <c r="A129" s="12">
        <v>42157</v>
      </c>
      <c r="B129" s="183">
        <v>22985</v>
      </c>
      <c r="C129" s="183"/>
      <c r="D129" s="40" t="s">
        <v>1193</v>
      </c>
      <c r="E129" s="105">
        <v>3544.4</v>
      </c>
      <c r="F129" s="23">
        <v>42157</v>
      </c>
      <c r="G129" s="106">
        <v>3544.4</v>
      </c>
      <c r="H129" s="25">
        <f t="shared" si="2"/>
        <v>0</v>
      </c>
      <c r="I129" s="68" t="s">
        <v>587</v>
      </c>
      <c r="M129" s="12">
        <v>42180</v>
      </c>
      <c r="N129" s="223" t="s">
        <v>1896</v>
      </c>
      <c r="O129" s="223" t="s">
        <v>1592</v>
      </c>
      <c r="P129" s="14" t="s">
        <v>697</v>
      </c>
      <c r="Q129" s="105">
        <v>75656.84</v>
      </c>
      <c r="R129" s="65">
        <v>42180</v>
      </c>
      <c r="S129" s="106">
        <v>75656.84</v>
      </c>
      <c r="T129" s="31">
        <f t="shared" si="3"/>
        <v>0</v>
      </c>
      <c r="U129" s="39" t="s">
        <v>1013</v>
      </c>
    </row>
    <row r="130" spans="1:21" x14ac:dyDescent="0.25">
      <c r="A130" s="20">
        <v>42157</v>
      </c>
      <c r="B130" s="183">
        <v>22986</v>
      </c>
      <c r="C130" s="183"/>
      <c r="D130" s="40" t="s">
        <v>940</v>
      </c>
      <c r="E130" s="105">
        <v>2618</v>
      </c>
      <c r="F130" s="23">
        <v>42157</v>
      </c>
      <c r="G130" s="106">
        <v>2618</v>
      </c>
      <c r="H130" s="25">
        <f t="shared" si="2"/>
        <v>0</v>
      </c>
      <c r="I130" s="68" t="s">
        <v>587</v>
      </c>
      <c r="M130" s="20">
        <v>42164</v>
      </c>
      <c r="N130" s="183">
        <v>23687</v>
      </c>
      <c r="O130" s="183"/>
      <c r="P130" s="14" t="s">
        <v>1533</v>
      </c>
      <c r="Q130" s="105">
        <v>26372.6</v>
      </c>
      <c r="R130" s="30" t="s">
        <v>1458</v>
      </c>
      <c r="S130" s="106">
        <v>26372.6</v>
      </c>
      <c r="T130" s="31">
        <f t="shared" si="3"/>
        <v>0</v>
      </c>
      <c r="U130" s="39" t="s">
        <v>9</v>
      </c>
    </row>
    <row r="131" spans="1:21" x14ac:dyDescent="0.25">
      <c r="A131" s="12">
        <v>42157</v>
      </c>
      <c r="B131" s="183">
        <v>22987</v>
      </c>
      <c r="C131" s="183"/>
      <c r="D131" s="40" t="s">
        <v>110</v>
      </c>
      <c r="E131" s="105">
        <v>3996</v>
      </c>
      <c r="F131" s="23">
        <v>42165</v>
      </c>
      <c r="G131" s="106">
        <v>3996</v>
      </c>
      <c r="H131" s="25">
        <f t="shared" ref="H131:H194" si="4">E131-G131</f>
        <v>0</v>
      </c>
      <c r="I131" s="68" t="s">
        <v>19</v>
      </c>
      <c r="M131" s="12">
        <v>42185</v>
      </c>
      <c r="N131" s="223" t="s">
        <v>2422</v>
      </c>
      <c r="O131" s="223" t="s">
        <v>1592</v>
      </c>
      <c r="P131" s="14" t="s">
        <v>341</v>
      </c>
      <c r="Q131" s="105">
        <v>651.20000000000005</v>
      </c>
      <c r="R131" s="23">
        <v>42185</v>
      </c>
      <c r="S131" s="106">
        <v>651.20000000000005</v>
      </c>
      <c r="T131" s="31">
        <f t="shared" ref="T131:T194" si="5">Q131-S131</f>
        <v>0</v>
      </c>
      <c r="U131" s="39" t="s">
        <v>9</v>
      </c>
    </row>
    <row r="132" spans="1:21" x14ac:dyDescent="0.25">
      <c r="A132" s="20">
        <v>42157</v>
      </c>
      <c r="B132" s="183">
        <v>22988</v>
      </c>
      <c r="C132" s="183"/>
      <c r="D132" s="44" t="s">
        <v>218</v>
      </c>
      <c r="E132" s="108">
        <v>0</v>
      </c>
      <c r="F132" s="23"/>
      <c r="G132" s="106"/>
      <c r="H132" s="25">
        <f t="shared" si="4"/>
        <v>0</v>
      </c>
      <c r="I132" s="68" t="s">
        <v>13</v>
      </c>
      <c r="M132" s="20">
        <v>42157</v>
      </c>
      <c r="N132" s="183">
        <v>22972</v>
      </c>
      <c r="O132" s="183"/>
      <c r="P132" s="14" t="s">
        <v>196</v>
      </c>
      <c r="Q132" s="105">
        <v>6256</v>
      </c>
      <c r="R132" s="23">
        <v>42158</v>
      </c>
      <c r="S132" s="106">
        <v>6256</v>
      </c>
      <c r="T132" s="25">
        <f t="shared" si="5"/>
        <v>0</v>
      </c>
      <c r="U132" s="39" t="s">
        <v>773</v>
      </c>
    </row>
    <row r="133" spans="1:21" x14ac:dyDescent="0.25">
      <c r="A133" s="12">
        <v>42157</v>
      </c>
      <c r="B133" s="183">
        <v>22989</v>
      </c>
      <c r="C133" s="183"/>
      <c r="D133" s="40" t="s">
        <v>1172</v>
      </c>
      <c r="E133" s="105">
        <v>28003.9</v>
      </c>
      <c r="F133" s="23">
        <v>42157</v>
      </c>
      <c r="G133" s="106">
        <v>28003.9</v>
      </c>
      <c r="H133" s="25">
        <f t="shared" si="4"/>
        <v>0</v>
      </c>
      <c r="I133" s="68" t="s">
        <v>587</v>
      </c>
      <c r="M133" s="12">
        <v>42158</v>
      </c>
      <c r="N133" s="183">
        <v>23094</v>
      </c>
      <c r="O133" s="183"/>
      <c r="P133" s="40" t="s">
        <v>426</v>
      </c>
      <c r="Q133" s="105">
        <v>24978.799999999999</v>
      </c>
      <c r="R133" s="23">
        <v>42159</v>
      </c>
      <c r="S133" s="106">
        <v>24978.799999999999</v>
      </c>
      <c r="T133" s="31">
        <f t="shared" si="5"/>
        <v>0</v>
      </c>
      <c r="U133" s="68" t="s">
        <v>62</v>
      </c>
    </row>
    <row r="134" spans="1:21" x14ac:dyDescent="0.25">
      <c r="A134" s="20">
        <v>42157</v>
      </c>
      <c r="B134" s="183">
        <v>22990</v>
      </c>
      <c r="C134" s="183"/>
      <c r="D134" s="40" t="s">
        <v>125</v>
      </c>
      <c r="E134" s="105">
        <v>15368</v>
      </c>
      <c r="F134" s="23">
        <v>42157</v>
      </c>
      <c r="G134" s="106">
        <v>15368</v>
      </c>
      <c r="H134" s="25">
        <f t="shared" si="4"/>
        <v>0</v>
      </c>
      <c r="I134" s="68" t="s">
        <v>94</v>
      </c>
      <c r="M134" s="20">
        <v>42158</v>
      </c>
      <c r="N134" s="183">
        <v>23114</v>
      </c>
      <c r="O134" s="183"/>
      <c r="P134" s="40" t="s">
        <v>426</v>
      </c>
      <c r="Q134" s="105">
        <v>670.8</v>
      </c>
      <c r="R134" s="23">
        <v>42159</v>
      </c>
      <c r="S134" s="106">
        <v>670.8</v>
      </c>
      <c r="T134" s="31">
        <f t="shared" si="5"/>
        <v>0</v>
      </c>
      <c r="U134" s="68" t="s">
        <v>62</v>
      </c>
    </row>
    <row r="135" spans="1:21" x14ac:dyDescent="0.25">
      <c r="A135" s="12">
        <v>42157</v>
      </c>
      <c r="B135" s="183">
        <v>22991</v>
      </c>
      <c r="C135" s="183"/>
      <c r="D135" s="40" t="s">
        <v>1175</v>
      </c>
      <c r="E135" s="105">
        <v>14586</v>
      </c>
      <c r="F135" s="23">
        <v>42157</v>
      </c>
      <c r="G135" s="106">
        <v>14586</v>
      </c>
      <c r="H135" s="32">
        <f t="shared" si="4"/>
        <v>0</v>
      </c>
      <c r="I135" s="68" t="s">
        <v>46</v>
      </c>
      <c r="M135" s="12">
        <v>42160</v>
      </c>
      <c r="N135" s="183">
        <v>23324</v>
      </c>
      <c r="O135" s="183"/>
      <c r="P135" s="14" t="s">
        <v>426</v>
      </c>
      <c r="Q135" s="105">
        <v>14055.6</v>
      </c>
      <c r="R135" s="23">
        <v>42161</v>
      </c>
      <c r="S135" s="106">
        <v>14055.6</v>
      </c>
      <c r="T135" s="32">
        <f t="shared" si="5"/>
        <v>0</v>
      </c>
      <c r="U135" s="39" t="s">
        <v>62</v>
      </c>
    </row>
    <row r="136" spans="1:21" x14ac:dyDescent="0.25">
      <c r="A136" s="20">
        <v>42157</v>
      </c>
      <c r="B136" s="183">
        <v>22992</v>
      </c>
      <c r="C136" s="183"/>
      <c r="D136" s="40" t="s">
        <v>320</v>
      </c>
      <c r="E136" s="105">
        <v>5199.6000000000004</v>
      </c>
      <c r="F136" s="23">
        <v>42157</v>
      </c>
      <c r="G136" s="106">
        <v>5199.6000000000004</v>
      </c>
      <c r="H136" s="25">
        <f t="shared" si="4"/>
        <v>0</v>
      </c>
      <c r="I136" s="68" t="s">
        <v>587</v>
      </c>
      <c r="M136" s="20">
        <v>42163</v>
      </c>
      <c r="N136" s="183">
        <v>23582</v>
      </c>
      <c r="O136" s="183"/>
      <c r="P136" s="14" t="s">
        <v>426</v>
      </c>
      <c r="Q136" s="105">
        <v>8000.4</v>
      </c>
      <c r="R136" s="23">
        <v>42164</v>
      </c>
      <c r="S136" s="106">
        <v>8000.4</v>
      </c>
      <c r="T136" s="31">
        <f t="shared" si="5"/>
        <v>0</v>
      </c>
      <c r="U136" s="39" t="s">
        <v>62</v>
      </c>
    </row>
    <row r="137" spans="1:21" x14ac:dyDescent="0.25">
      <c r="A137" s="12">
        <v>42157</v>
      </c>
      <c r="B137" s="183">
        <v>22993</v>
      </c>
      <c r="C137" s="183"/>
      <c r="D137" s="40" t="s">
        <v>294</v>
      </c>
      <c r="E137" s="105">
        <v>928</v>
      </c>
      <c r="F137" s="23">
        <v>42157</v>
      </c>
      <c r="G137" s="106">
        <v>928</v>
      </c>
      <c r="H137" s="25">
        <f t="shared" si="4"/>
        <v>0</v>
      </c>
      <c r="I137" s="68" t="s">
        <v>9</v>
      </c>
      <c r="M137" s="12">
        <v>42165</v>
      </c>
      <c r="N137" s="183">
        <v>23752</v>
      </c>
      <c r="O137" s="183"/>
      <c r="P137" s="14" t="s">
        <v>426</v>
      </c>
      <c r="Q137" s="105">
        <v>23313.200000000001</v>
      </c>
      <c r="R137" s="23">
        <v>42166</v>
      </c>
      <c r="S137" s="106">
        <v>23313.200000000001</v>
      </c>
      <c r="T137" s="31">
        <f t="shared" si="5"/>
        <v>0</v>
      </c>
      <c r="U137" s="39" t="s">
        <v>62</v>
      </c>
    </row>
    <row r="138" spans="1:21" x14ac:dyDescent="0.25">
      <c r="A138" s="20">
        <v>42157</v>
      </c>
      <c r="B138" s="183">
        <v>22994</v>
      </c>
      <c r="C138" s="183"/>
      <c r="D138" s="40" t="s">
        <v>696</v>
      </c>
      <c r="E138" s="105">
        <v>4747</v>
      </c>
      <c r="F138" s="23">
        <v>42157</v>
      </c>
      <c r="G138" s="106">
        <v>4747</v>
      </c>
      <c r="H138" s="25">
        <f t="shared" si="4"/>
        <v>0</v>
      </c>
      <c r="I138" s="68" t="s">
        <v>587</v>
      </c>
      <c r="M138" s="20">
        <v>42170</v>
      </c>
      <c r="N138" s="183">
        <v>24259</v>
      </c>
      <c r="O138" s="183"/>
      <c r="P138" s="14" t="s">
        <v>426</v>
      </c>
      <c r="Q138" s="105">
        <v>2257.6</v>
      </c>
      <c r="R138" s="23">
        <v>42171</v>
      </c>
      <c r="S138" s="106">
        <v>2257.6</v>
      </c>
      <c r="T138" s="48">
        <f t="shared" si="5"/>
        <v>0</v>
      </c>
      <c r="U138" s="39" t="s">
        <v>62</v>
      </c>
    </row>
    <row r="139" spans="1:21" x14ac:dyDescent="0.25">
      <c r="A139" s="12">
        <v>42157</v>
      </c>
      <c r="B139" s="183">
        <v>22995</v>
      </c>
      <c r="C139" s="183"/>
      <c r="D139" s="40" t="s">
        <v>49</v>
      </c>
      <c r="E139" s="105">
        <v>1012.7</v>
      </c>
      <c r="F139" s="23">
        <v>42157</v>
      </c>
      <c r="G139" s="106">
        <v>1012.7</v>
      </c>
      <c r="H139" s="25">
        <f t="shared" si="4"/>
        <v>0</v>
      </c>
      <c r="I139" s="68" t="s">
        <v>94</v>
      </c>
      <c r="M139" s="12">
        <v>42177</v>
      </c>
      <c r="N139" s="183">
        <v>25000</v>
      </c>
      <c r="O139" s="183"/>
      <c r="P139" s="14" t="s">
        <v>426</v>
      </c>
      <c r="Q139" s="105">
        <v>8466.4</v>
      </c>
      <c r="R139" s="23">
        <v>42178</v>
      </c>
      <c r="S139" s="106">
        <v>8466.4</v>
      </c>
      <c r="T139" s="31">
        <f t="shared" si="5"/>
        <v>0</v>
      </c>
      <c r="U139" s="39" t="s">
        <v>62</v>
      </c>
    </row>
    <row r="140" spans="1:21" x14ac:dyDescent="0.25">
      <c r="A140" s="20">
        <v>42157</v>
      </c>
      <c r="B140" s="183">
        <v>22996</v>
      </c>
      <c r="C140" s="183"/>
      <c r="D140" s="40" t="s">
        <v>135</v>
      </c>
      <c r="E140" s="105">
        <v>1236.0999999999999</v>
      </c>
      <c r="F140" s="23">
        <v>42157</v>
      </c>
      <c r="G140" s="106">
        <v>1236.0999999999999</v>
      </c>
      <c r="H140" s="25">
        <f t="shared" si="4"/>
        <v>0</v>
      </c>
      <c r="I140" s="68" t="s">
        <v>9</v>
      </c>
      <c r="M140" s="20">
        <v>42181</v>
      </c>
      <c r="N140" s="222" t="s">
        <v>2034</v>
      </c>
      <c r="O140" s="222" t="s">
        <v>1592</v>
      </c>
      <c r="P140" s="14" t="s">
        <v>426</v>
      </c>
      <c r="Q140" s="105">
        <v>11637.6</v>
      </c>
      <c r="R140" s="65">
        <v>42183</v>
      </c>
      <c r="S140" s="106">
        <v>11637.6</v>
      </c>
      <c r="T140" s="31">
        <f t="shared" si="5"/>
        <v>0</v>
      </c>
      <c r="U140" s="39" t="s">
        <v>62</v>
      </c>
    </row>
    <row r="141" spans="1:21" x14ac:dyDescent="0.25">
      <c r="A141" s="12">
        <v>42157</v>
      </c>
      <c r="B141" s="183">
        <v>22997</v>
      </c>
      <c r="C141" s="183"/>
      <c r="D141" s="40" t="s">
        <v>43</v>
      </c>
      <c r="E141" s="105">
        <v>6876.64</v>
      </c>
      <c r="F141" s="23">
        <v>42157</v>
      </c>
      <c r="G141" s="106">
        <v>6876.64</v>
      </c>
      <c r="H141" s="25">
        <f t="shared" si="4"/>
        <v>0</v>
      </c>
      <c r="I141" s="68" t="s">
        <v>9</v>
      </c>
      <c r="M141" s="12">
        <v>42171</v>
      </c>
      <c r="N141" s="183">
        <v>24315</v>
      </c>
      <c r="O141" s="183"/>
      <c r="P141" s="14" t="s">
        <v>699</v>
      </c>
      <c r="Q141" s="105">
        <v>784.4</v>
      </c>
      <c r="R141" s="23">
        <v>42171</v>
      </c>
      <c r="S141" s="106">
        <v>784.4</v>
      </c>
      <c r="T141" s="48">
        <f t="shared" si="5"/>
        <v>0</v>
      </c>
      <c r="U141" s="39" t="s">
        <v>9</v>
      </c>
    </row>
    <row r="142" spans="1:21" x14ac:dyDescent="0.25">
      <c r="A142" s="20">
        <v>42157</v>
      </c>
      <c r="B142" s="183">
        <v>22998</v>
      </c>
      <c r="C142" s="183"/>
      <c r="D142" s="40" t="s">
        <v>121</v>
      </c>
      <c r="E142" s="105">
        <v>4546.5</v>
      </c>
      <c r="F142" s="23">
        <v>42157</v>
      </c>
      <c r="G142" s="106">
        <v>4546.5</v>
      </c>
      <c r="H142" s="25">
        <f t="shared" si="4"/>
        <v>0</v>
      </c>
      <c r="I142" s="68" t="s">
        <v>9</v>
      </c>
      <c r="M142" s="20">
        <v>42172</v>
      </c>
      <c r="N142" s="183">
        <v>24431</v>
      </c>
      <c r="O142" s="183"/>
      <c r="P142" s="14" t="s">
        <v>699</v>
      </c>
      <c r="Q142" s="105">
        <v>303.39999999999998</v>
      </c>
      <c r="R142" s="23">
        <v>42172</v>
      </c>
      <c r="S142" s="106">
        <v>303.39999999999998</v>
      </c>
      <c r="T142" s="48">
        <f t="shared" si="5"/>
        <v>0</v>
      </c>
      <c r="U142" s="39" t="s">
        <v>9</v>
      </c>
    </row>
    <row r="143" spans="1:21" x14ac:dyDescent="0.25">
      <c r="A143" s="12">
        <v>42157</v>
      </c>
      <c r="B143" s="183">
        <v>22999</v>
      </c>
      <c r="C143" s="183"/>
      <c r="D143" s="40" t="s">
        <v>21</v>
      </c>
      <c r="E143" s="105">
        <v>2786</v>
      </c>
      <c r="F143" s="23">
        <v>42157</v>
      </c>
      <c r="G143" s="106">
        <v>2786</v>
      </c>
      <c r="H143" s="25">
        <f t="shared" si="4"/>
        <v>0</v>
      </c>
      <c r="I143" s="68" t="s">
        <v>9</v>
      </c>
      <c r="M143" s="12">
        <v>42174</v>
      </c>
      <c r="N143" s="183">
        <v>24641</v>
      </c>
      <c r="O143" s="183"/>
      <c r="P143" s="14" t="s">
        <v>699</v>
      </c>
      <c r="Q143" s="105">
        <v>755.4</v>
      </c>
      <c r="R143" s="23">
        <v>42174</v>
      </c>
      <c r="S143" s="118">
        <v>755.4</v>
      </c>
      <c r="T143" s="31">
        <f t="shared" si="5"/>
        <v>0</v>
      </c>
      <c r="U143" s="56" t="s">
        <v>9</v>
      </c>
    </row>
    <row r="144" spans="1:21" x14ac:dyDescent="0.25">
      <c r="A144" s="20">
        <v>42157</v>
      </c>
      <c r="B144" s="183">
        <v>23000</v>
      </c>
      <c r="C144" s="183"/>
      <c r="D144" s="40" t="s">
        <v>37</v>
      </c>
      <c r="E144" s="105">
        <v>20431.2</v>
      </c>
      <c r="F144" s="23">
        <v>42164</v>
      </c>
      <c r="G144" s="106">
        <v>20431.2</v>
      </c>
      <c r="H144" s="25">
        <f t="shared" si="4"/>
        <v>0</v>
      </c>
      <c r="I144" s="68" t="s">
        <v>19</v>
      </c>
      <c r="M144" s="20">
        <v>42176</v>
      </c>
      <c r="N144" s="183">
        <v>24880</v>
      </c>
      <c r="O144" s="183"/>
      <c r="P144" s="14" t="s">
        <v>699</v>
      </c>
      <c r="Q144" s="105">
        <v>303.39999999999998</v>
      </c>
      <c r="R144" s="23">
        <v>42176</v>
      </c>
      <c r="S144" s="118">
        <v>303.39999999999998</v>
      </c>
      <c r="T144" s="31">
        <f t="shared" si="5"/>
        <v>0</v>
      </c>
      <c r="U144" s="56" t="s">
        <v>9</v>
      </c>
    </row>
    <row r="145" spans="1:21" x14ac:dyDescent="0.25">
      <c r="A145" s="12">
        <v>42157</v>
      </c>
      <c r="B145" s="183">
        <v>23001</v>
      </c>
      <c r="C145" s="183"/>
      <c r="D145" s="40" t="s">
        <v>158</v>
      </c>
      <c r="E145" s="105">
        <v>4481.6000000000004</v>
      </c>
      <c r="F145" s="23">
        <v>42157</v>
      </c>
      <c r="G145" s="106">
        <v>4481.6000000000004</v>
      </c>
      <c r="H145" s="25">
        <f t="shared" si="4"/>
        <v>0</v>
      </c>
      <c r="I145" s="68" t="s">
        <v>9</v>
      </c>
      <c r="M145" s="12">
        <v>42181</v>
      </c>
      <c r="N145" s="223" t="s">
        <v>1970</v>
      </c>
      <c r="O145" s="223" t="s">
        <v>1592</v>
      </c>
      <c r="P145" s="14" t="s">
        <v>699</v>
      </c>
      <c r="Q145" s="105">
        <v>2782.4</v>
      </c>
      <c r="R145" s="65"/>
      <c r="S145" s="106"/>
      <c r="T145" s="31">
        <f t="shared" si="5"/>
        <v>2782.4</v>
      </c>
      <c r="U145" s="39" t="s">
        <v>9</v>
      </c>
    </row>
    <row r="146" spans="1:21" x14ac:dyDescent="0.25">
      <c r="A146" s="20">
        <v>42157</v>
      </c>
      <c r="B146" s="183">
        <v>23002</v>
      </c>
      <c r="C146" s="183"/>
      <c r="D146" s="40" t="s">
        <v>114</v>
      </c>
      <c r="E146" s="105">
        <v>5014.6000000000004</v>
      </c>
      <c r="F146" s="23">
        <v>42157</v>
      </c>
      <c r="G146" s="106">
        <v>5014.6000000000004</v>
      </c>
      <c r="H146" s="25">
        <f t="shared" si="4"/>
        <v>0</v>
      </c>
      <c r="I146" s="68" t="s">
        <v>9</v>
      </c>
      <c r="M146" s="20">
        <v>42165</v>
      </c>
      <c r="N146" s="183">
        <v>23730</v>
      </c>
      <c r="O146" s="183"/>
      <c r="P146" s="14" t="s">
        <v>28</v>
      </c>
      <c r="Q146" s="105">
        <v>2044</v>
      </c>
      <c r="R146" s="23">
        <v>42165</v>
      </c>
      <c r="S146" s="106">
        <v>2044</v>
      </c>
      <c r="T146" s="31">
        <f t="shared" si="5"/>
        <v>0</v>
      </c>
      <c r="U146" s="39" t="s">
        <v>773</v>
      </c>
    </row>
    <row r="147" spans="1:21" x14ac:dyDescent="0.25">
      <c r="A147" s="12">
        <v>42157</v>
      </c>
      <c r="B147" s="183">
        <v>23003</v>
      </c>
      <c r="C147" s="183"/>
      <c r="D147" s="40" t="s">
        <v>256</v>
      </c>
      <c r="E147" s="105">
        <v>4119.6000000000004</v>
      </c>
      <c r="F147" s="23">
        <v>42157</v>
      </c>
      <c r="G147" s="106">
        <v>4119.6000000000004</v>
      </c>
      <c r="H147" s="25">
        <f t="shared" si="4"/>
        <v>0</v>
      </c>
      <c r="I147" s="68" t="s">
        <v>19</v>
      </c>
      <c r="M147" s="12">
        <v>42172</v>
      </c>
      <c r="N147" s="183">
        <v>24427</v>
      </c>
      <c r="O147" s="183"/>
      <c r="P147" s="14" t="s">
        <v>28</v>
      </c>
      <c r="Q147" s="105">
        <v>2832</v>
      </c>
      <c r="R147" s="23">
        <v>42172</v>
      </c>
      <c r="S147" s="106">
        <v>2832</v>
      </c>
      <c r="T147" s="48">
        <f t="shared" si="5"/>
        <v>0</v>
      </c>
      <c r="U147" s="39" t="s">
        <v>773</v>
      </c>
    </row>
    <row r="148" spans="1:21" x14ac:dyDescent="0.25">
      <c r="A148" s="20">
        <v>42157</v>
      </c>
      <c r="B148" s="183">
        <v>23004</v>
      </c>
      <c r="C148" s="183"/>
      <c r="D148" s="40" t="s">
        <v>1493</v>
      </c>
      <c r="E148" s="105">
        <v>4606</v>
      </c>
      <c r="F148" s="23">
        <v>42157</v>
      </c>
      <c r="G148" s="106">
        <v>4606</v>
      </c>
      <c r="H148" s="25">
        <f t="shared" si="4"/>
        <v>0</v>
      </c>
      <c r="I148" s="68" t="s">
        <v>59</v>
      </c>
      <c r="M148" s="20">
        <v>42173</v>
      </c>
      <c r="N148" s="183">
        <v>24565</v>
      </c>
      <c r="O148" s="183"/>
      <c r="P148" s="150" t="s">
        <v>28</v>
      </c>
      <c r="Q148" s="105">
        <v>696.9</v>
      </c>
      <c r="R148" s="23">
        <v>42173</v>
      </c>
      <c r="S148" s="118">
        <v>696.9</v>
      </c>
      <c r="T148" s="31">
        <f t="shared" si="5"/>
        <v>0</v>
      </c>
      <c r="U148" s="56" t="s">
        <v>9</v>
      </c>
    </row>
    <row r="149" spans="1:21" x14ac:dyDescent="0.25">
      <c r="A149" s="12">
        <v>42157</v>
      </c>
      <c r="B149" s="183">
        <v>23005</v>
      </c>
      <c r="C149" s="183"/>
      <c r="D149" s="40" t="s">
        <v>130</v>
      </c>
      <c r="E149" s="105">
        <v>2553.9</v>
      </c>
      <c r="F149" s="23">
        <v>42157</v>
      </c>
      <c r="G149" s="106">
        <v>2553.9</v>
      </c>
      <c r="H149" s="25">
        <f t="shared" si="4"/>
        <v>0</v>
      </c>
      <c r="I149" s="68" t="s">
        <v>41</v>
      </c>
      <c r="M149" s="12">
        <v>42184</v>
      </c>
      <c r="N149" s="223" t="s">
        <v>2262</v>
      </c>
      <c r="O149" s="223" t="s">
        <v>1592</v>
      </c>
      <c r="P149" s="14" t="s">
        <v>28</v>
      </c>
      <c r="Q149" s="105">
        <v>2371.3000000000002</v>
      </c>
      <c r="R149" s="65">
        <v>42184</v>
      </c>
      <c r="S149" s="106">
        <v>2371.3000000000002</v>
      </c>
      <c r="T149" s="31">
        <f t="shared" si="5"/>
        <v>0</v>
      </c>
      <c r="U149" s="39" t="s">
        <v>773</v>
      </c>
    </row>
    <row r="150" spans="1:21" x14ac:dyDescent="0.25">
      <c r="A150" s="20">
        <v>42157</v>
      </c>
      <c r="B150" s="183">
        <v>23006</v>
      </c>
      <c r="C150" s="183"/>
      <c r="D150" s="40" t="s">
        <v>118</v>
      </c>
      <c r="E150" s="105">
        <v>5401.2</v>
      </c>
      <c r="F150" s="23">
        <v>42175</v>
      </c>
      <c r="G150" s="106">
        <v>5401.2</v>
      </c>
      <c r="H150" s="25">
        <f t="shared" si="4"/>
        <v>0</v>
      </c>
      <c r="I150" s="68" t="s">
        <v>59</v>
      </c>
      <c r="M150" s="20">
        <v>42164</v>
      </c>
      <c r="N150" s="183">
        <v>23644</v>
      </c>
      <c r="O150" s="183"/>
      <c r="P150" s="14" t="s">
        <v>1528</v>
      </c>
      <c r="Q150" s="105">
        <v>5826.3</v>
      </c>
      <c r="R150" s="23">
        <v>42164</v>
      </c>
      <c r="S150" s="106">
        <v>5826.3</v>
      </c>
      <c r="T150" s="31">
        <f t="shared" si="5"/>
        <v>0</v>
      </c>
      <c r="U150" s="39" t="s">
        <v>9</v>
      </c>
    </row>
    <row r="151" spans="1:21" x14ac:dyDescent="0.25">
      <c r="A151" s="12">
        <v>42157</v>
      </c>
      <c r="B151" s="183">
        <v>23007</v>
      </c>
      <c r="C151" s="183"/>
      <c r="D151" s="40" t="s">
        <v>167</v>
      </c>
      <c r="E151" s="105">
        <v>621.6</v>
      </c>
      <c r="F151" s="23">
        <v>42157</v>
      </c>
      <c r="G151" s="106">
        <v>621.6</v>
      </c>
      <c r="H151" s="25">
        <f t="shared" si="4"/>
        <v>0</v>
      </c>
      <c r="I151" s="68" t="s">
        <v>41</v>
      </c>
      <c r="M151" s="12">
        <v>42156</v>
      </c>
      <c r="N151" s="183">
        <v>22869</v>
      </c>
      <c r="O151" s="183"/>
      <c r="P151" s="14" t="s">
        <v>161</v>
      </c>
      <c r="Q151" s="105">
        <v>3036.2</v>
      </c>
      <c r="R151" s="23">
        <v>42156</v>
      </c>
      <c r="S151" s="106">
        <v>3036.2</v>
      </c>
      <c r="T151" s="25">
        <f t="shared" si="5"/>
        <v>0</v>
      </c>
      <c r="U151" s="39" t="s">
        <v>9</v>
      </c>
    </row>
    <row r="152" spans="1:21" x14ac:dyDescent="0.25">
      <c r="A152" s="20">
        <v>42157</v>
      </c>
      <c r="B152" s="183">
        <v>23008</v>
      </c>
      <c r="C152" s="183"/>
      <c r="D152" s="40" t="s">
        <v>148</v>
      </c>
      <c r="E152" s="105">
        <v>4200</v>
      </c>
      <c r="F152" s="23">
        <v>42157</v>
      </c>
      <c r="G152" s="106">
        <v>4200</v>
      </c>
      <c r="H152" s="25">
        <f t="shared" si="4"/>
        <v>0</v>
      </c>
      <c r="I152" s="68" t="s">
        <v>59</v>
      </c>
      <c r="M152" s="20">
        <v>42161</v>
      </c>
      <c r="N152" s="183">
        <v>23442</v>
      </c>
      <c r="O152" s="183"/>
      <c r="P152" s="14" t="s">
        <v>161</v>
      </c>
      <c r="Q152" s="105">
        <v>26714.799999999999</v>
      </c>
      <c r="R152" s="23">
        <v>42161</v>
      </c>
      <c r="S152" s="106">
        <v>26714.799999999999</v>
      </c>
      <c r="T152" s="31">
        <f t="shared" si="5"/>
        <v>0</v>
      </c>
      <c r="U152" s="39" t="s">
        <v>9</v>
      </c>
    </row>
    <row r="153" spans="1:21" x14ac:dyDescent="0.25">
      <c r="A153" s="12">
        <v>42157</v>
      </c>
      <c r="B153" s="183">
        <v>23009</v>
      </c>
      <c r="C153" s="183"/>
      <c r="D153" s="40" t="s">
        <v>131</v>
      </c>
      <c r="E153" s="105">
        <v>6941</v>
      </c>
      <c r="F153" s="12" t="s">
        <v>1494</v>
      </c>
      <c r="G153" s="106">
        <f>2000+4941</f>
        <v>6941</v>
      </c>
      <c r="H153" s="25">
        <f t="shared" si="4"/>
        <v>0</v>
      </c>
      <c r="I153" s="68" t="s">
        <v>41</v>
      </c>
      <c r="M153" s="12">
        <v>42162</v>
      </c>
      <c r="N153" s="183">
        <v>23454</v>
      </c>
      <c r="O153" s="183"/>
      <c r="P153" s="14" t="s">
        <v>161</v>
      </c>
      <c r="Q153" s="105">
        <v>3522.6</v>
      </c>
      <c r="R153" s="23">
        <v>42162</v>
      </c>
      <c r="S153" s="106">
        <v>3522.6</v>
      </c>
      <c r="T153" s="31">
        <f t="shared" si="5"/>
        <v>0</v>
      </c>
      <c r="U153" s="39" t="s">
        <v>9</v>
      </c>
    </row>
    <row r="154" spans="1:21" x14ac:dyDescent="0.25">
      <c r="A154" s="20">
        <v>42157</v>
      </c>
      <c r="B154" s="183">
        <v>23010</v>
      </c>
      <c r="C154" s="183"/>
      <c r="D154" s="40" t="s">
        <v>165</v>
      </c>
      <c r="E154" s="105">
        <v>2863</v>
      </c>
      <c r="F154" s="23">
        <v>42157</v>
      </c>
      <c r="G154" s="106">
        <v>2863</v>
      </c>
      <c r="H154" s="25">
        <f t="shared" si="4"/>
        <v>0</v>
      </c>
      <c r="I154" s="68" t="s">
        <v>41</v>
      </c>
      <c r="M154" s="20">
        <v>42165</v>
      </c>
      <c r="N154" s="183">
        <v>23715</v>
      </c>
      <c r="O154" s="183"/>
      <c r="P154" s="14" t="s">
        <v>161</v>
      </c>
      <c r="Q154" s="105">
        <v>2781.6</v>
      </c>
      <c r="R154" s="23">
        <v>42165</v>
      </c>
      <c r="S154" s="106">
        <v>2781.6</v>
      </c>
      <c r="T154" s="31">
        <f t="shared" si="5"/>
        <v>0</v>
      </c>
      <c r="U154" s="39" t="s">
        <v>9</v>
      </c>
    </row>
    <row r="155" spans="1:21" x14ac:dyDescent="0.25">
      <c r="A155" s="12">
        <v>42157</v>
      </c>
      <c r="B155" s="183">
        <v>23011</v>
      </c>
      <c r="C155" s="183"/>
      <c r="D155" s="40" t="s">
        <v>915</v>
      </c>
      <c r="E155" s="105">
        <v>2291.6</v>
      </c>
      <c r="F155" s="23">
        <v>42157</v>
      </c>
      <c r="G155" s="106">
        <v>2291.6</v>
      </c>
      <c r="H155" s="25">
        <f t="shared" si="4"/>
        <v>0</v>
      </c>
      <c r="I155" s="68" t="s">
        <v>59</v>
      </c>
      <c r="M155" s="12">
        <v>42168</v>
      </c>
      <c r="N155" s="183">
        <v>24034</v>
      </c>
      <c r="O155" s="183"/>
      <c r="P155" s="14" t="s">
        <v>161</v>
      </c>
      <c r="Q155" s="105">
        <v>24972.3</v>
      </c>
      <c r="R155" s="23">
        <v>42168</v>
      </c>
      <c r="S155" s="106">
        <v>24972.3</v>
      </c>
      <c r="T155" s="31">
        <f t="shared" si="5"/>
        <v>0</v>
      </c>
      <c r="U155" s="39" t="s">
        <v>9</v>
      </c>
    </row>
    <row r="156" spans="1:21" x14ac:dyDescent="0.25">
      <c r="A156" s="20">
        <v>42157</v>
      </c>
      <c r="B156" s="183">
        <v>23012</v>
      </c>
      <c r="C156" s="183"/>
      <c r="D156" s="40" t="s">
        <v>151</v>
      </c>
      <c r="E156" s="105">
        <v>2762.6</v>
      </c>
      <c r="F156" s="23">
        <v>42157</v>
      </c>
      <c r="G156" s="106">
        <v>2762.6</v>
      </c>
      <c r="H156" s="25">
        <f t="shared" si="4"/>
        <v>0</v>
      </c>
      <c r="I156" s="68" t="s">
        <v>9</v>
      </c>
      <c r="M156" s="20">
        <v>42168</v>
      </c>
      <c r="N156" s="183">
        <v>24036</v>
      </c>
      <c r="O156" s="183"/>
      <c r="P156" s="14" t="s">
        <v>161</v>
      </c>
      <c r="Q156" s="105">
        <v>3138.8</v>
      </c>
      <c r="R156" s="23">
        <v>42168</v>
      </c>
      <c r="S156" s="106">
        <v>3138.8</v>
      </c>
      <c r="T156" s="31">
        <f t="shared" si="5"/>
        <v>0</v>
      </c>
      <c r="U156" s="39" t="s">
        <v>9</v>
      </c>
    </row>
    <row r="157" spans="1:21" s="4" customFormat="1" x14ac:dyDescent="0.25">
      <c r="A157" s="12">
        <v>42157</v>
      </c>
      <c r="B157" s="183">
        <v>23013</v>
      </c>
      <c r="C157" s="183"/>
      <c r="D157" s="40" t="s">
        <v>169</v>
      </c>
      <c r="E157" s="105">
        <v>2742.6</v>
      </c>
      <c r="F157" s="23">
        <v>42157</v>
      </c>
      <c r="G157" s="106">
        <v>2742.6</v>
      </c>
      <c r="H157" s="25">
        <f t="shared" si="4"/>
        <v>0</v>
      </c>
      <c r="I157" s="68" t="s">
        <v>59</v>
      </c>
      <c r="M157" s="12">
        <v>42172</v>
      </c>
      <c r="N157" s="183">
        <v>24426</v>
      </c>
      <c r="O157" s="183"/>
      <c r="P157" s="14" t="s">
        <v>161</v>
      </c>
      <c r="Q157" s="105">
        <v>3431.4</v>
      </c>
      <c r="R157" s="23">
        <v>42172</v>
      </c>
      <c r="S157" s="106">
        <v>3431.4</v>
      </c>
      <c r="T157" s="48">
        <f t="shared" si="5"/>
        <v>0</v>
      </c>
      <c r="U157" s="39" t="s">
        <v>9</v>
      </c>
    </row>
    <row r="158" spans="1:21" s="4" customFormat="1" x14ac:dyDescent="0.25">
      <c r="A158" s="20">
        <v>42157</v>
      </c>
      <c r="B158" s="183">
        <v>23014</v>
      </c>
      <c r="C158" s="183"/>
      <c r="D158" s="40" t="s">
        <v>81</v>
      </c>
      <c r="E158" s="105">
        <v>1858.9</v>
      </c>
      <c r="F158" s="23">
        <v>42157</v>
      </c>
      <c r="G158" s="106">
        <v>1858.9</v>
      </c>
      <c r="H158" s="25">
        <f t="shared" si="4"/>
        <v>0</v>
      </c>
      <c r="I158" s="68" t="s">
        <v>59</v>
      </c>
      <c r="M158" s="20">
        <v>42175</v>
      </c>
      <c r="N158" s="183">
        <v>24719</v>
      </c>
      <c r="O158" s="183"/>
      <c r="P158" s="14" t="s">
        <v>161</v>
      </c>
      <c r="Q158" s="105">
        <v>3701.2</v>
      </c>
      <c r="R158" s="23">
        <v>42175</v>
      </c>
      <c r="S158" s="106">
        <v>3701.2</v>
      </c>
      <c r="T158" s="31">
        <f t="shared" si="5"/>
        <v>0</v>
      </c>
      <c r="U158" s="39" t="s">
        <v>9</v>
      </c>
    </row>
    <row r="159" spans="1:21" s="4" customFormat="1" x14ac:dyDescent="0.25">
      <c r="A159" s="12">
        <v>42157</v>
      </c>
      <c r="B159" s="183">
        <v>23015</v>
      </c>
      <c r="C159" s="183"/>
      <c r="D159" s="40" t="s">
        <v>53</v>
      </c>
      <c r="E159" s="105">
        <v>596.6</v>
      </c>
      <c r="F159" s="23">
        <v>42157</v>
      </c>
      <c r="G159" s="106">
        <v>596.6</v>
      </c>
      <c r="H159" s="25">
        <f t="shared" si="4"/>
        <v>0</v>
      </c>
      <c r="I159" s="68" t="s">
        <v>59</v>
      </c>
      <c r="M159" s="12">
        <v>42179</v>
      </c>
      <c r="N159" s="223" t="s">
        <v>1749</v>
      </c>
      <c r="O159" s="223" t="s">
        <v>1592</v>
      </c>
      <c r="P159" s="14" t="s">
        <v>161</v>
      </c>
      <c r="Q159" s="105">
        <v>3944.4</v>
      </c>
      <c r="R159" s="23">
        <v>42179</v>
      </c>
      <c r="S159" s="106">
        <v>3944.4</v>
      </c>
      <c r="T159" s="31">
        <f t="shared" si="5"/>
        <v>0</v>
      </c>
      <c r="U159" s="39" t="s">
        <v>9</v>
      </c>
    </row>
    <row r="160" spans="1:21" s="4" customFormat="1" x14ac:dyDescent="0.25">
      <c r="A160" s="20">
        <v>42157</v>
      </c>
      <c r="B160" s="183">
        <v>23016</v>
      </c>
      <c r="C160" s="183"/>
      <c r="D160" s="40" t="s">
        <v>128</v>
      </c>
      <c r="E160" s="105">
        <v>5375.4</v>
      </c>
      <c r="F160" s="23">
        <v>42157</v>
      </c>
      <c r="G160" s="106">
        <v>5375.4</v>
      </c>
      <c r="H160" s="25">
        <f t="shared" si="4"/>
        <v>0</v>
      </c>
      <c r="I160" s="68" t="s">
        <v>41</v>
      </c>
      <c r="M160" s="20">
        <v>42183</v>
      </c>
      <c r="N160" s="223" t="s">
        <v>2227</v>
      </c>
      <c r="O160" s="223" t="s">
        <v>1592</v>
      </c>
      <c r="P160" s="14" t="s">
        <v>161</v>
      </c>
      <c r="Q160" s="105">
        <v>25858.25</v>
      </c>
      <c r="R160" s="65">
        <v>42183</v>
      </c>
      <c r="S160" s="106">
        <v>25858.25</v>
      </c>
      <c r="T160" s="31">
        <f t="shared" si="5"/>
        <v>0</v>
      </c>
      <c r="U160" s="39" t="s">
        <v>9</v>
      </c>
    </row>
    <row r="161" spans="1:21" s="4" customFormat="1" x14ac:dyDescent="0.25">
      <c r="A161" s="12">
        <v>42157</v>
      </c>
      <c r="B161" s="183">
        <v>23017</v>
      </c>
      <c r="C161" s="183"/>
      <c r="D161" s="40" t="s">
        <v>1184</v>
      </c>
      <c r="E161" s="105">
        <v>350.75</v>
      </c>
      <c r="F161" s="23">
        <v>42157</v>
      </c>
      <c r="G161" s="106">
        <v>350.75</v>
      </c>
      <c r="H161" s="25">
        <f t="shared" si="4"/>
        <v>0</v>
      </c>
      <c r="I161" s="68" t="s">
        <v>9</v>
      </c>
      <c r="M161" s="12">
        <v>42156</v>
      </c>
      <c r="N161" s="183">
        <v>22917</v>
      </c>
      <c r="O161" s="183"/>
      <c r="P161" s="14" t="s">
        <v>829</v>
      </c>
      <c r="Q161" s="105">
        <v>6814.6</v>
      </c>
      <c r="R161" s="23">
        <v>42156</v>
      </c>
      <c r="S161" s="106">
        <v>6814.6</v>
      </c>
      <c r="T161" s="25">
        <f t="shared" si="5"/>
        <v>0</v>
      </c>
      <c r="U161" s="39" t="s">
        <v>9</v>
      </c>
    </row>
    <row r="162" spans="1:21" s="4" customFormat="1" x14ac:dyDescent="0.25">
      <c r="A162" s="20">
        <v>42157</v>
      </c>
      <c r="B162" s="183">
        <v>23018</v>
      </c>
      <c r="C162" s="183"/>
      <c r="D162" s="40" t="s">
        <v>24</v>
      </c>
      <c r="E162" s="105">
        <v>94099.5</v>
      </c>
      <c r="F162" s="23" t="s">
        <v>1495</v>
      </c>
      <c r="G162" s="106">
        <f>16761.93+77337.57</f>
        <v>94099.5</v>
      </c>
      <c r="H162" s="25">
        <f t="shared" si="4"/>
        <v>0</v>
      </c>
      <c r="I162" s="68" t="s">
        <v>1013</v>
      </c>
      <c r="M162" s="20">
        <v>42162</v>
      </c>
      <c r="N162" s="183">
        <v>23497</v>
      </c>
      <c r="O162" s="183"/>
      <c r="P162" s="14" t="s">
        <v>829</v>
      </c>
      <c r="Q162" s="105">
        <v>7438.6</v>
      </c>
      <c r="R162" s="23">
        <v>42162</v>
      </c>
      <c r="S162" s="106">
        <v>7438.6</v>
      </c>
      <c r="T162" s="31">
        <f t="shared" si="5"/>
        <v>0</v>
      </c>
      <c r="U162" s="39" t="s">
        <v>9</v>
      </c>
    </row>
    <row r="163" spans="1:21" s="4" customFormat="1" x14ac:dyDescent="0.25">
      <c r="A163" s="12">
        <v>42157</v>
      </c>
      <c r="B163" s="183">
        <v>23019</v>
      </c>
      <c r="C163" s="183"/>
      <c r="D163" s="40" t="s">
        <v>56</v>
      </c>
      <c r="E163" s="105">
        <v>10569.8</v>
      </c>
      <c r="F163" s="23">
        <v>42157</v>
      </c>
      <c r="G163" s="106">
        <v>10569.8</v>
      </c>
      <c r="H163" s="25">
        <f t="shared" si="4"/>
        <v>0</v>
      </c>
      <c r="I163" s="68" t="s">
        <v>19</v>
      </c>
      <c r="M163" s="12">
        <v>42165</v>
      </c>
      <c r="N163" s="183">
        <v>23794</v>
      </c>
      <c r="O163" s="183"/>
      <c r="P163" s="14" t="s">
        <v>829</v>
      </c>
      <c r="Q163" s="105">
        <v>8892.5</v>
      </c>
      <c r="R163" s="23">
        <v>42165</v>
      </c>
      <c r="S163" s="106">
        <v>8892.5</v>
      </c>
      <c r="T163" s="31">
        <f t="shared" si="5"/>
        <v>0</v>
      </c>
      <c r="U163" s="39" t="s">
        <v>9</v>
      </c>
    </row>
    <row r="164" spans="1:21" s="4" customFormat="1" x14ac:dyDescent="0.25">
      <c r="A164" s="20">
        <v>42157</v>
      </c>
      <c r="B164" s="183">
        <v>23020</v>
      </c>
      <c r="C164" s="183"/>
      <c r="D164" s="40" t="s">
        <v>422</v>
      </c>
      <c r="E164" s="105">
        <v>563.9</v>
      </c>
      <c r="F164" s="23">
        <v>42157</v>
      </c>
      <c r="G164" s="106">
        <v>563.9</v>
      </c>
      <c r="H164" s="25">
        <f t="shared" si="4"/>
        <v>0</v>
      </c>
      <c r="I164" s="68" t="s">
        <v>9</v>
      </c>
      <c r="M164" s="20">
        <v>42166</v>
      </c>
      <c r="N164" s="183">
        <v>23917</v>
      </c>
      <c r="O164" s="183"/>
      <c r="P164" s="14" t="s">
        <v>829</v>
      </c>
      <c r="Q164" s="105">
        <v>2558.4</v>
      </c>
      <c r="R164" s="23">
        <v>42166</v>
      </c>
      <c r="S164" s="118">
        <v>2558.4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42157</v>
      </c>
      <c r="B165" s="183">
        <v>23021</v>
      </c>
      <c r="C165" s="183"/>
      <c r="D165" s="40" t="s">
        <v>1496</v>
      </c>
      <c r="E165" s="105">
        <v>5453.6</v>
      </c>
      <c r="F165" s="23">
        <v>42157</v>
      </c>
      <c r="G165" s="106">
        <v>5453.6</v>
      </c>
      <c r="H165" s="25">
        <f t="shared" si="4"/>
        <v>0</v>
      </c>
      <c r="I165" s="68" t="s">
        <v>9</v>
      </c>
      <c r="M165" s="12">
        <v>42168</v>
      </c>
      <c r="N165" s="183">
        <v>24124</v>
      </c>
      <c r="O165" s="183"/>
      <c r="P165" s="14" t="s">
        <v>829</v>
      </c>
      <c r="Q165" s="105">
        <v>16469.7</v>
      </c>
      <c r="R165" s="23">
        <v>42168</v>
      </c>
      <c r="S165" s="106">
        <v>16469.7</v>
      </c>
      <c r="T165" s="31">
        <f t="shared" si="5"/>
        <v>0</v>
      </c>
      <c r="U165" s="39" t="s">
        <v>9</v>
      </c>
    </row>
    <row r="166" spans="1:21" s="4" customFormat="1" x14ac:dyDescent="0.25">
      <c r="A166" s="20">
        <v>42157</v>
      </c>
      <c r="B166" s="183">
        <v>23022</v>
      </c>
      <c r="C166" s="183"/>
      <c r="D166" s="40" t="s">
        <v>215</v>
      </c>
      <c r="E166" s="105">
        <v>34659.800000000003</v>
      </c>
      <c r="F166" s="23">
        <v>42157</v>
      </c>
      <c r="G166" s="106">
        <v>34659.800000000003</v>
      </c>
      <c r="H166" s="25">
        <f t="shared" si="4"/>
        <v>0</v>
      </c>
      <c r="I166" s="68" t="s">
        <v>1257</v>
      </c>
      <c r="M166" s="20">
        <v>42170</v>
      </c>
      <c r="N166" s="183">
        <v>24236</v>
      </c>
      <c r="O166" s="183"/>
      <c r="P166" s="14" t="s">
        <v>829</v>
      </c>
      <c r="Q166" s="105">
        <v>1239</v>
      </c>
      <c r="R166" s="23">
        <v>42170</v>
      </c>
      <c r="S166" s="106">
        <v>1239</v>
      </c>
      <c r="T166" s="31">
        <f t="shared" si="5"/>
        <v>0</v>
      </c>
      <c r="U166" s="39" t="s">
        <v>9</v>
      </c>
    </row>
    <row r="167" spans="1:21" s="4" customFormat="1" x14ac:dyDescent="0.25">
      <c r="A167" s="12">
        <v>42157</v>
      </c>
      <c r="B167" s="183">
        <v>23023</v>
      </c>
      <c r="C167" s="183"/>
      <c r="D167" s="40" t="s">
        <v>48</v>
      </c>
      <c r="E167" s="105">
        <v>929.2</v>
      </c>
      <c r="F167" s="23">
        <v>42157</v>
      </c>
      <c r="G167" s="106">
        <v>929.2</v>
      </c>
      <c r="H167" s="25">
        <f t="shared" si="4"/>
        <v>0</v>
      </c>
      <c r="I167" s="68" t="s">
        <v>716</v>
      </c>
      <c r="M167" s="12">
        <v>42171</v>
      </c>
      <c r="N167" s="183">
        <v>24312</v>
      </c>
      <c r="O167" s="183"/>
      <c r="P167" s="14" t="s">
        <v>829</v>
      </c>
      <c r="Q167" s="105">
        <v>2830</v>
      </c>
      <c r="R167" s="23">
        <v>42171</v>
      </c>
      <c r="S167" s="106">
        <v>2830</v>
      </c>
      <c r="T167" s="48">
        <f t="shared" si="5"/>
        <v>0</v>
      </c>
      <c r="U167" s="39" t="s">
        <v>9</v>
      </c>
    </row>
    <row r="168" spans="1:21" x14ac:dyDescent="0.25">
      <c r="A168" s="20">
        <v>42157</v>
      </c>
      <c r="B168" s="183">
        <v>23024</v>
      </c>
      <c r="C168" s="183"/>
      <c r="D168" s="40" t="s">
        <v>332</v>
      </c>
      <c r="E168" s="105">
        <v>2506</v>
      </c>
      <c r="F168" s="23">
        <v>42157</v>
      </c>
      <c r="G168" s="106">
        <v>2506</v>
      </c>
      <c r="H168" s="25">
        <f t="shared" si="4"/>
        <v>0</v>
      </c>
      <c r="I168" s="68" t="s">
        <v>9</v>
      </c>
      <c r="M168" s="20">
        <v>42172</v>
      </c>
      <c r="N168" s="183">
        <v>24421</v>
      </c>
      <c r="O168" s="183"/>
      <c r="P168" s="14" t="s">
        <v>829</v>
      </c>
      <c r="Q168" s="105">
        <v>3660.7</v>
      </c>
      <c r="R168" s="23">
        <v>42172</v>
      </c>
      <c r="S168" s="106">
        <v>3660.7</v>
      </c>
      <c r="T168" s="48">
        <f t="shared" si="5"/>
        <v>0</v>
      </c>
      <c r="U168" s="39" t="s">
        <v>9</v>
      </c>
    </row>
    <row r="169" spans="1:21" x14ac:dyDescent="0.25">
      <c r="A169" s="12">
        <v>42157</v>
      </c>
      <c r="B169" s="183">
        <v>23025</v>
      </c>
      <c r="C169" s="183"/>
      <c r="D169" s="40" t="s">
        <v>285</v>
      </c>
      <c r="E169" s="105">
        <v>2722</v>
      </c>
      <c r="F169" s="23">
        <v>42157</v>
      </c>
      <c r="G169" s="106">
        <v>2722</v>
      </c>
      <c r="H169" s="25">
        <f t="shared" si="4"/>
        <v>0</v>
      </c>
      <c r="I169" s="68" t="s">
        <v>716</v>
      </c>
      <c r="M169" s="12">
        <v>42172</v>
      </c>
      <c r="N169" s="183">
        <v>24499</v>
      </c>
      <c r="O169" s="183"/>
      <c r="P169" s="14" t="s">
        <v>829</v>
      </c>
      <c r="Q169" s="105">
        <v>5083.3999999999996</v>
      </c>
      <c r="R169" s="23">
        <v>42172</v>
      </c>
      <c r="S169" s="106">
        <v>5083.3999999999996</v>
      </c>
      <c r="T169" s="48">
        <f t="shared" si="5"/>
        <v>0</v>
      </c>
      <c r="U169" s="39" t="s">
        <v>9</v>
      </c>
    </row>
    <row r="170" spans="1:21" x14ac:dyDescent="0.25">
      <c r="A170" s="20">
        <v>42157</v>
      </c>
      <c r="B170" s="183">
        <v>23026</v>
      </c>
      <c r="C170" s="183"/>
      <c r="D170" s="40" t="s">
        <v>99</v>
      </c>
      <c r="E170" s="105">
        <v>936.6</v>
      </c>
      <c r="F170" s="23">
        <v>42157</v>
      </c>
      <c r="G170" s="106">
        <v>936.6</v>
      </c>
      <c r="H170" s="25">
        <f t="shared" si="4"/>
        <v>0</v>
      </c>
      <c r="I170" s="68" t="s">
        <v>716</v>
      </c>
      <c r="M170" s="20">
        <v>42175</v>
      </c>
      <c r="N170" s="183">
        <v>24833</v>
      </c>
      <c r="O170" s="183"/>
      <c r="P170" s="14" t="s">
        <v>829</v>
      </c>
      <c r="Q170" s="105">
        <v>4694.2</v>
      </c>
      <c r="R170" s="23">
        <v>42175</v>
      </c>
      <c r="S170" s="118">
        <v>4694.2</v>
      </c>
      <c r="T170" s="31">
        <f t="shared" si="5"/>
        <v>0</v>
      </c>
      <c r="U170" s="56" t="s">
        <v>9</v>
      </c>
    </row>
    <row r="171" spans="1:21" x14ac:dyDescent="0.25">
      <c r="A171" s="12">
        <v>42157</v>
      </c>
      <c r="B171" s="183">
        <v>23027</v>
      </c>
      <c r="C171" s="183"/>
      <c r="D171" s="40" t="s">
        <v>136</v>
      </c>
      <c r="E171" s="105">
        <v>19121.599999999999</v>
      </c>
      <c r="F171" s="23">
        <v>42158</v>
      </c>
      <c r="G171" s="106">
        <v>19121.599999999999</v>
      </c>
      <c r="H171" s="25">
        <f t="shared" si="4"/>
        <v>0</v>
      </c>
      <c r="I171" s="68" t="s">
        <v>9</v>
      </c>
      <c r="M171" s="12">
        <v>42176</v>
      </c>
      <c r="N171" s="183">
        <v>24849</v>
      </c>
      <c r="O171" s="183"/>
      <c r="P171" s="150" t="s">
        <v>829</v>
      </c>
      <c r="Q171" s="105">
        <v>5188.2</v>
      </c>
      <c r="R171" s="23">
        <v>42176</v>
      </c>
      <c r="S171" s="118">
        <v>5188.2</v>
      </c>
      <c r="T171" s="31">
        <f t="shared" si="5"/>
        <v>0</v>
      </c>
      <c r="U171" s="56" t="s">
        <v>9</v>
      </c>
    </row>
    <row r="172" spans="1:21" x14ac:dyDescent="0.25">
      <c r="A172" s="20">
        <v>42157</v>
      </c>
      <c r="B172" s="183">
        <v>23028</v>
      </c>
      <c r="C172" s="183"/>
      <c r="D172" s="40" t="s">
        <v>110</v>
      </c>
      <c r="E172" s="105">
        <v>29685.65</v>
      </c>
      <c r="F172" s="23">
        <v>42165</v>
      </c>
      <c r="G172" s="106">
        <v>29685.65</v>
      </c>
      <c r="H172" s="25">
        <f t="shared" si="4"/>
        <v>0</v>
      </c>
      <c r="I172" s="68" t="s">
        <v>94</v>
      </c>
      <c r="M172" s="20">
        <v>42178</v>
      </c>
      <c r="N172" s="223" t="s">
        <v>1724</v>
      </c>
      <c r="O172" s="223" t="s">
        <v>1592</v>
      </c>
      <c r="P172" s="15" t="s">
        <v>829</v>
      </c>
      <c r="Q172" s="122">
        <v>4318.3</v>
      </c>
      <c r="R172" s="23">
        <v>42178</v>
      </c>
      <c r="S172" s="118">
        <v>4318.3</v>
      </c>
      <c r="T172" s="31">
        <f t="shared" si="5"/>
        <v>0</v>
      </c>
      <c r="U172" s="68" t="s">
        <v>9</v>
      </c>
    </row>
    <row r="173" spans="1:21" x14ac:dyDescent="0.25">
      <c r="A173" s="12">
        <v>42157</v>
      </c>
      <c r="B173" s="183">
        <v>23029</v>
      </c>
      <c r="C173" s="183"/>
      <c r="D173" s="44" t="s">
        <v>218</v>
      </c>
      <c r="E173" s="108">
        <v>0</v>
      </c>
      <c r="F173" s="23"/>
      <c r="G173" s="106"/>
      <c r="H173" s="25">
        <f t="shared" si="4"/>
        <v>0</v>
      </c>
      <c r="I173" s="68" t="s">
        <v>13</v>
      </c>
      <c r="M173" s="12">
        <v>42180</v>
      </c>
      <c r="N173" s="222" t="s">
        <v>1843</v>
      </c>
      <c r="O173" s="222" t="s">
        <v>1592</v>
      </c>
      <c r="P173" s="14" t="s">
        <v>829</v>
      </c>
      <c r="Q173" s="105">
        <v>554.6</v>
      </c>
      <c r="R173" s="65">
        <v>42180</v>
      </c>
      <c r="S173" s="106">
        <v>554.6</v>
      </c>
      <c r="T173" s="48">
        <f t="shared" si="5"/>
        <v>0</v>
      </c>
      <c r="U173" s="39" t="s">
        <v>9</v>
      </c>
    </row>
    <row r="174" spans="1:21" x14ac:dyDescent="0.25">
      <c r="A174" s="20">
        <v>42157</v>
      </c>
      <c r="B174" s="183">
        <v>23030</v>
      </c>
      <c r="C174" s="183"/>
      <c r="D174" s="40" t="s">
        <v>141</v>
      </c>
      <c r="E174" s="105">
        <v>8641.7999999999993</v>
      </c>
      <c r="F174" s="23">
        <v>42167</v>
      </c>
      <c r="G174" s="106">
        <v>8641.7999999999993</v>
      </c>
      <c r="H174" s="25">
        <f t="shared" si="4"/>
        <v>0</v>
      </c>
      <c r="I174" s="68" t="s">
        <v>94</v>
      </c>
      <c r="M174" s="20">
        <v>42183</v>
      </c>
      <c r="N174" s="223" t="s">
        <v>2196</v>
      </c>
      <c r="O174" s="223" t="s">
        <v>1592</v>
      </c>
      <c r="P174" s="14" t="s">
        <v>829</v>
      </c>
      <c r="Q174" s="105">
        <v>1361.2</v>
      </c>
      <c r="R174" s="65">
        <v>42183</v>
      </c>
      <c r="S174" s="106">
        <v>1361.2</v>
      </c>
      <c r="T174" s="31">
        <f t="shared" si="5"/>
        <v>0</v>
      </c>
      <c r="U174" s="39" t="s">
        <v>9</v>
      </c>
    </row>
    <row r="175" spans="1:21" x14ac:dyDescent="0.25">
      <c r="A175" s="12">
        <v>42157</v>
      </c>
      <c r="B175" s="183">
        <v>23031</v>
      </c>
      <c r="C175" s="183"/>
      <c r="D175" s="40" t="s">
        <v>472</v>
      </c>
      <c r="E175" s="105">
        <v>2276</v>
      </c>
      <c r="F175" s="23">
        <v>42157</v>
      </c>
      <c r="G175" s="106">
        <v>2276</v>
      </c>
      <c r="H175" s="25">
        <f t="shared" si="4"/>
        <v>0</v>
      </c>
      <c r="I175" s="68" t="s">
        <v>94</v>
      </c>
      <c r="M175" s="12">
        <v>42175</v>
      </c>
      <c r="N175" s="183">
        <v>24743</v>
      </c>
      <c r="O175" s="183"/>
      <c r="P175" s="14" t="s">
        <v>1581</v>
      </c>
      <c r="Q175" s="105">
        <v>218.5</v>
      </c>
      <c r="R175" s="65">
        <v>42175</v>
      </c>
      <c r="S175" s="106">
        <v>218.5</v>
      </c>
      <c r="T175" s="31">
        <f t="shared" si="5"/>
        <v>0</v>
      </c>
      <c r="U175" s="39" t="s">
        <v>9</v>
      </c>
    </row>
    <row r="176" spans="1:21" x14ac:dyDescent="0.25">
      <c r="A176" s="20">
        <v>42157</v>
      </c>
      <c r="B176" s="183">
        <v>23032</v>
      </c>
      <c r="C176" s="183"/>
      <c r="D176" s="40" t="s">
        <v>229</v>
      </c>
      <c r="E176" s="105">
        <v>3769.2</v>
      </c>
      <c r="F176" s="23">
        <v>42157</v>
      </c>
      <c r="G176" s="106">
        <v>3769.2</v>
      </c>
      <c r="H176" s="25">
        <f t="shared" si="4"/>
        <v>0</v>
      </c>
      <c r="I176" s="68" t="s">
        <v>9</v>
      </c>
      <c r="M176" s="20">
        <v>42157</v>
      </c>
      <c r="N176" s="183">
        <v>23004</v>
      </c>
      <c r="O176" s="183"/>
      <c r="P176" s="40" t="s">
        <v>1493</v>
      </c>
      <c r="Q176" s="105">
        <v>4606</v>
      </c>
      <c r="R176" s="23">
        <v>42157</v>
      </c>
      <c r="S176" s="106">
        <v>4606</v>
      </c>
      <c r="T176" s="25">
        <f t="shared" si="5"/>
        <v>0</v>
      </c>
      <c r="U176" s="68" t="s">
        <v>59</v>
      </c>
    </row>
    <row r="177" spans="1:21" x14ac:dyDescent="0.25">
      <c r="A177" s="12">
        <v>42157</v>
      </c>
      <c r="B177" s="183">
        <v>23033</v>
      </c>
      <c r="C177" s="183"/>
      <c r="D177" s="40" t="s">
        <v>1142</v>
      </c>
      <c r="E177" s="105">
        <v>4131.6000000000004</v>
      </c>
      <c r="F177" s="23">
        <v>42157</v>
      </c>
      <c r="G177" s="106">
        <v>4131.6000000000004</v>
      </c>
      <c r="H177" s="25">
        <f t="shared" si="4"/>
        <v>0</v>
      </c>
      <c r="I177" s="68" t="s">
        <v>9</v>
      </c>
      <c r="M177" s="12">
        <v>42164</v>
      </c>
      <c r="N177" s="183">
        <v>23681</v>
      </c>
      <c r="O177" s="183"/>
      <c r="P177" s="14" t="s">
        <v>1493</v>
      </c>
      <c r="Q177" s="105">
        <v>9879</v>
      </c>
      <c r="R177" s="23">
        <v>42165</v>
      </c>
      <c r="S177" s="106">
        <v>9879</v>
      </c>
      <c r="T177" s="31">
        <f t="shared" si="5"/>
        <v>0</v>
      </c>
      <c r="U177" s="39" t="s">
        <v>1257</v>
      </c>
    </row>
    <row r="178" spans="1:21" x14ac:dyDescent="0.25">
      <c r="A178" s="20">
        <v>42157</v>
      </c>
      <c r="B178" s="183">
        <v>23034</v>
      </c>
      <c r="C178" s="183"/>
      <c r="D178" s="40" t="s">
        <v>252</v>
      </c>
      <c r="E178" s="105">
        <v>7257</v>
      </c>
      <c r="F178" s="23">
        <v>42157</v>
      </c>
      <c r="G178" s="106">
        <v>7257</v>
      </c>
      <c r="H178" s="25">
        <f t="shared" si="4"/>
        <v>0</v>
      </c>
      <c r="I178" s="68" t="s">
        <v>9</v>
      </c>
      <c r="M178" s="20">
        <v>42161</v>
      </c>
      <c r="N178" s="183">
        <v>23374</v>
      </c>
      <c r="O178" s="183"/>
      <c r="P178" s="14" t="s">
        <v>464</v>
      </c>
      <c r="Q178" s="105">
        <v>1608</v>
      </c>
      <c r="R178" s="23">
        <v>42161</v>
      </c>
      <c r="S178" s="106">
        <v>1608</v>
      </c>
      <c r="T178" s="31">
        <f t="shared" si="5"/>
        <v>0</v>
      </c>
      <c r="U178" s="39" t="s">
        <v>9</v>
      </c>
    </row>
    <row r="179" spans="1:21" x14ac:dyDescent="0.25">
      <c r="A179" s="12">
        <v>42157</v>
      </c>
      <c r="B179" s="183">
        <v>23035</v>
      </c>
      <c r="C179" s="183"/>
      <c r="D179" s="40" t="s">
        <v>24</v>
      </c>
      <c r="E179" s="105">
        <v>3456</v>
      </c>
      <c r="F179" s="23">
        <v>42178</v>
      </c>
      <c r="G179" s="106">
        <v>3456</v>
      </c>
      <c r="H179" s="25">
        <f t="shared" si="4"/>
        <v>0</v>
      </c>
      <c r="I179" s="68" t="s">
        <v>9</v>
      </c>
      <c r="M179" s="12">
        <v>42166</v>
      </c>
      <c r="N179" s="183">
        <v>23805</v>
      </c>
      <c r="O179" s="183"/>
      <c r="P179" s="14" t="s">
        <v>464</v>
      </c>
      <c r="Q179" s="105">
        <v>1504.8</v>
      </c>
      <c r="R179" s="23">
        <v>42166</v>
      </c>
      <c r="S179" s="106">
        <v>1504.8</v>
      </c>
      <c r="T179" s="31">
        <f t="shared" si="5"/>
        <v>0</v>
      </c>
      <c r="U179" s="39" t="s">
        <v>9</v>
      </c>
    </row>
    <row r="180" spans="1:21" x14ac:dyDescent="0.25">
      <c r="A180" s="20">
        <v>42157</v>
      </c>
      <c r="B180" s="183">
        <v>23036</v>
      </c>
      <c r="C180" s="183"/>
      <c r="D180" s="40" t="s">
        <v>138</v>
      </c>
      <c r="E180" s="105">
        <v>3549.6</v>
      </c>
      <c r="F180" s="23">
        <v>42157</v>
      </c>
      <c r="G180" s="106">
        <v>3549.6</v>
      </c>
      <c r="H180" s="25">
        <f t="shared" si="4"/>
        <v>0</v>
      </c>
      <c r="I180" s="68" t="s">
        <v>41</v>
      </c>
      <c r="M180" s="20">
        <v>42169</v>
      </c>
      <c r="N180" s="183">
        <v>24138</v>
      </c>
      <c r="O180" s="183"/>
      <c r="P180" s="14" t="s">
        <v>464</v>
      </c>
      <c r="Q180" s="105">
        <v>2141.6</v>
      </c>
      <c r="R180" s="23">
        <v>42169</v>
      </c>
      <c r="S180" s="106">
        <v>2141.6</v>
      </c>
      <c r="T180" s="31">
        <f t="shared" si="5"/>
        <v>0</v>
      </c>
      <c r="U180" s="39" t="s">
        <v>9</v>
      </c>
    </row>
    <row r="181" spans="1:21" x14ac:dyDescent="0.25">
      <c r="A181" s="12">
        <v>42157</v>
      </c>
      <c r="B181" s="183">
        <v>23037</v>
      </c>
      <c r="C181" s="183"/>
      <c r="D181" s="40" t="s">
        <v>64</v>
      </c>
      <c r="E181" s="105">
        <v>1624</v>
      </c>
      <c r="F181" s="23">
        <v>42157</v>
      </c>
      <c r="G181" s="106">
        <v>1624</v>
      </c>
      <c r="H181" s="25">
        <f t="shared" si="4"/>
        <v>0</v>
      </c>
      <c r="I181" s="68" t="s">
        <v>9</v>
      </c>
      <c r="M181" s="12">
        <v>42172</v>
      </c>
      <c r="N181" s="183">
        <v>24479</v>
      </c>
      <c r="O181" s="183"/>
      <c r="P181" s="14" t="s">
        <v>464</v>
      </c>
      <c r="Q181" s="105">
        <v>2622</v>
      </c>
      <c r="R181" s="23">
        <v>42172</v>
      </c>
      <c r="S181" s="106">
        <v>2622</v>
      </c>
      <c r="T181" s="48">
        <f t="shared" si="5"/>
        <v>0</v>
      </c>
      <c r="U181" s="39" t="s">
        <v>9</v>
      </c>
    </row>
    <row r="182" spans="1:21" x14ac:dyDescent="0.25">
      <c r="A182" s="20">
        <v>42157</v>
      </c>
      <c r="B182" s="183">
        <v>23038</v>
      </c>
      <c r="C182" s="183"/>
      <c r="D182" s="40" t="s">
        <v>1285</v>
      </c>
      <c r="E182" s="105">
        <v>26660.07</v>
      </c>
      <c r="F182" s="23">
        <v>42158</v>
      </c>
      <c r="G182" s="106">
        <v>26660.07</v>
      </c>
      <c r="H182" s="25">
        <f t="shared" si="4"/>
        <v>0</v>
      </c>
      <c r="I182" s="68" t="s">
        <v>1257</v>
      </c>
      <c r="M182" s="20">
        <v>42175</v>
      </c>
      <c r="N182" s="183">
        <v>24715</v>
      </c>
      <c r="O182" s="183"/>
      <c r="P182" s="14" t="s">
        <v>464</v>
      </c>
      <c r="Q182" s="105">
        <v>1424.3</v>
      </c>
      <c r="R182" s="23">
        <v>42175</v>
      </c>
      <c r="S182" s="118">
        <v>1424.3</v>
      </c>
      <c r="T182" s="31">
        <f t="shared" si="5"/>
        <v>0</v>
      </c>
      <c r="U182" s="56" t="s">
        <v>9</v>
      </c>
    </row>
    <row r="183" spans="1:21" x14ac:dyDescent="0.25">
      <c r="A183" s="12">
        <v>42157</v>
      </c>
      <c r="B183" s="183">
        <v>23039</v>
      </c>
      <c r="C183" s="183"/>
      <c r="D183" s="40" t="s">
        <v>102</v>
      </c>
      <c r="E183" s="105">
        <v>842.65</v>
      </c>
      <c r="F183" s="23">
        <v>42157</v>
      </c>
      <c r="G183" s="106">
        <v>842.65</v>
      </c>
      <c r="H183" s="25">
        <f t="shared" si="4"/>
        <v>0</v>
      </c>
      <c r="I183" s="68" t="s">
        <v>9</v>
      </c>
      <c r="M183" s="12">
        <v>42179</v>
      </c>
      <c r="N183" s="222" t="s">
        <v>1783</v>
      </c>
      <c r="O183" s="222" t="s">
        <v>1592</v>
      </c>
      <c r="P183" s="14" t="s">
        <v>464</v>
      </c>
      <c r="Q183" s="105">
        <v>2678.6</v>
      </c>
      <c r="R183" s="23">
        <v>42179</v>
      </c>
      <c r="S183" s="106">
        <v>2678.6</v>
      </c>
      <c r="T183" s="31">
        <f t="shared" si="5"/>
        <v>0</v>
      </c>
      <c r="U183" s="39" t="s">
        <v>9</v>
      </c>
    </row>
    <row r="184" spans="1:21" x14ac:dyDescent="0.25">
      <c r="A184" s="20">
        <v>42157</v>
      </c>
      <c r="B184" s="183">
        <v>23040</v>
      </c>
      <c r="C184" s="183"/>
      <c r="D184" s="14" t="s">
        <v>98</v>
      </c>
      <c r="E184" s="105">
        <v>1652.95</v>
      </c>
      <c r="F184" s="23">
        <v>42159</v>
      </c>
      <c r="G184" s="106">
        <v>1652.95</v>
      </c>
      <c r="H184" s="25">
        <f t="shared" si="4"/>
        <v>0</v>
      </c>
      <c r="I184" s="39" t="s">
        <v>1257</v>
      </c>
      <c r="M184" s="20">
        <v>42182</v>
      </c>
      <c r="N184" s="223" t="s">
        <v>2067</v>
      </c>
      <c r="O184" s="223" t="s">
        <v>1592</v>
      </c>
      <c r="P184" s="14" t="s">
        <v>464</v>
      </c>
      <c r="Q184" s="105">
        <v>2702.8</v>
      </c>
      <c r="R184" s="65">
        <v>42182</v>
      </c>
      <c r="S184" s="106">
        <v>2702.8</v>
      </c>
      <c r="T184" s="31">
        <f t="shared" si="5"/>
        <v>0</v>
      </c>
      <c r="U184" s="39" t="s">
        <v>9</v>
      </c>
    </row>
    <row r="185" spans="1:21" x14ac:dyDescent="0.25">
      <c r="A185" s="12">
        <v>42157</v>
      </c>
      <c r="B185" s="183">
        <v>23041</v>
      </c>
      <c r="C185" s="183"/>
      <c r="D185" s="40" t="s">
        <v>106</v>
      </c>
      <c r="E185" s="105">
        <v>9081.6</v>
      </c>
      <c r="F185" s="23">
        <v>42159</v>
      </c>
      <c r="G185" s="106">
        <v>9081.6</v>
      </c>
      <c r="H185" s="25">
        <f t="shared" si="4"/>
        <v>0</v>
      </c>
      <c r="I185" s="68" t="s">
        <v>1257</v>
      </c>
      <c r="M185" s="12">
        <v>42156</v>
      </c>
      <c r="N185" s="183">
        <v>22920</v>
      </c>
      <c r="O185" s="183"/>
      <c r="P185" s="14" t="s">
        <v>89</v>
      </c>
      <c r="Q185" s="105">
        <v>3257.3</v>
      </c>
      <c r="R185" s="23">
        <v>42156</v>
      </c>
      <c r="S185" s="106">
        <v>3257.3</v>
      </c>
      <c r="T185" s="25">
        <f t="shared" si="5"/>
        <v>0</v>
      </c>
      <c r="U185" s="39" t="s">
        <v>9</v>
      </c>
    </row>
    <row r="186" spans="1:21" x14ac:dyDescent="0.25">
      <c r="A186" s="20">
        <v>42157</v>
      </c>
      <c r="B186" s="183">
        <v>23042</v>
      </c>
      <c r="C186" s="183"/>
      <c r="D186" s="40" t="s">
        <v>361</v>
      </c>
      <c r="E186" s="105">
        <v>8383.2000000000007</v>
      </c>
      <c r="F186" s="23">
        <v>42159</v>
      </c>
      <c r="G186" s="106">
        <v>8383.2000000000007</v>
      </c>
      <c r="H186" s="25">
        <f t="shared" si="4"/>
        <v>0</v>
      </c>
      <c r="I186" s="68" t="s">
        <v>1257</v>
      </c>
      <c r="M186" s="20">
        <v>42158</v>
      </c>
      <c r="N186" s="183">
        <v>23112</v>
      </c>
      <c r="O186" s="183"/>
      <c r="P186" s="40" t="s">
        <v>89</v>
      </c>
      <c r="Q186" s="105">
        <v>3795.7</v>
      </c>
      <c r="R186" s="23">
        <v>42158</v>
      </c>
      <c r="S186" s="106">
        <v>3795.7</v>
      </c>
      <c r="T186" s="31">
        <f t="shared" si="5"/>
        <v>0</v>
      </c>
      <c r="U186" s="68" t="s">
        <v>9</v>
      </c>
    </row>
    <row r="187" spans="1:21" x14ac:dyDescent="0.25">
      <c r="A187" s="12">
        <v>42157</v>
      </c>
      <c r="B187" s="183">
        <v>23043</v>
      </c>
      <c r="C187" s="183"/>
      <c r="D187" s="40" t="s">
        <v>95</v>
      </c>
      <c r="E187" s="105">
        <v>1862</v>
      </c>
      <c r="F187" s="23">
        <v>42159</v>
      </c>
      <c r="G187" s="106">
        <v>1862</v>
      </c>
      <c r="H187" s="25">
        <f t="shared" si="4"/>
        <v>0</v>
      </c>
      <c r="I187" s="68" t="s">
        <v>1257</v>
      </c>
      <c r="M187" s="12">
        <v>42159</v>
      </c>
      <c r="N187" s="183">
        <v>23193</v>
      </c>
      <c r="O187" s="183"/>
      <c r="P187" s="14" t="s">
        <v>89</v>
      </c>
      <c r="Q187" s="105">
        <v>2796.4</v>
      </c>
      <c r="R187" s="23">
        <v>42159</v>
      </c>
      <c r="S187" s="106">
        <v>2796.4</v>
      </c>
      <c r="T187" s="31">
        <f t="shared" si="5"/>
        <v>0</v>
      </c>
      <c r="U187" s="39" t="s">
        <v>9</v>
      </c>
    </row>
    <row r="188" spans="1:21" x14ac:dyDescent="0.25">
      <c r="A188" s="20">
        <v>42157</v>
      </c>
      <c r="B188" s="183">
        <v>23044</v>
      </c>
      <c r="C188" s="183"/>
      <c r="D188" s="40" t="s">
        <v>71</v>
      </c>
      <c r="E188" s="105">
        <v>1344.8</v>
      </c>
      <c r="F188" s="23">
        <v>42157</v>
      </c>
      <c r="G188" s="106">
        <v>1344.8</v>
      </c>
      <c r="H188" s="25">
        <f t="shared" si="4"/>
        <v>0</v>
      </c>
      <c r="I188" s="68" t="s">
        <v>9</v>
      </c>
      <c r="M188" s="20">
        <v>42160</v>
      </c>
      <c r="N188" s="183">
        <v>23315</v>
      </c>
      <c r="O188" s="183"/>
      <c r="P188" s="14" t="s">
        <v>89</v>
      </c>
      <c r="Q188" s="105">
        <v>3499.1</v>
      </c>
      <c r="R188" s="23">
        <v>42160</v>
      </c>
      <c r="S188" s="106">
        <v>3499.1</v>
      </c>
      <c r="T188" s="31">
        <f t="shared" si="5"/>
        <v>0</v>
      </c>
      <c r="U188" s="39" t="s">
        <v>9</v>
      </c>
    </row>
    <row r="189" spans="1:21" x14ac:dyDescent="0.25">
      <c r="A189" s="12">
        <v>42157</v>
      </c>
      <c r="B189" s="183">
        <v>23045</v>
      </c>
      <c r="C189" s="183"/>
      <c r="D189" s="40" t="s">
        <v>45</v>
      </c>
      <c r="E189" s="105">
        <v>78393.990000000005</v>
      </c>
      <c r="F189" s="23">
        <v>42172</v>
      </c>
      <c r="G189" s="106">
        <v>78393.990000000005</v>
      </c>
      <c r="H189" s="25">
        <f t="shared" si="4"/>
        <v>0</v>
      </c>
      <c r="I189" s="68" t="s">
        <v>62</v>
      </c>
      <c r="M189" s="12">
        <v>42161</v>
      </c>
      <c r="N189" s="183">
        <v>23407</v>
      </c>
      <c r="O189" s="183"/>
      <c r="P189" s="14" t="s">
        <v>89</v>
      </c>
      <c r="Q189" s="105">
        <v>4132.5</v>
      </c>
      <c r="R189" s="23">
        <v>42161</v>
      </c>
      <c r="S189" s="106">
        <v>4132.5</v>
      </c>
      <c r="T189" s="31">
        <f t="shared" si="5"/>
        <v>0</v>
      </c>
      <c r="U189" s="39" t="s">
        <v>9</v>
      </c>
    </row>
    <row r="190" spans="1:21" x14ac:dyDescent="0.25">
      <c r="A190" s="20">
        <v>42157</v>
      </c>
      <c r="B190" s="183">
        <v>23046</v>
      </c>
      <c r="C190" s="183"/>
      <c r="D190" s="40" t="s">
        <v>35</v>
      </c>
      <c r="E190" s="105">
        <v>24014.77</v>
      </c>
      <c r="F190" s="23" t="s">
        <v>1497</v>
      </c>
      <c r="G190" s="114">
        <f>23514.77+300</f>
        <v>23814.77</v>
      </c>
      <c r="H190" s="216">
        <f t="shared" si="4"/>
        <v>200</v>
      </c>
      <c r="I190" s="68" t="s">
        <v>94</v>
      </c>
      <c r="M190" s="20">
        <v>42162</v>
      </c>
      <c r="N190" s="183">
        <v>23498</v>
      </c>
      <c r="O190" s="183"/>
      <c r="P190" s="14" t="s">
        <v>89</v>
      </c>
      <c r="Q190" s="105">
        <v>3533.2</v>
      </c>
      <c r="R190" s="23">
        <v>42162</v>
      </c>
      <c r="S190" s="106">
        <v>3533.2</v>
      </c>
      <c r="T190" s="31">
        <f t="shared" si="5"/>
        <v>0</v>
      </c>
      <c r="U190" s="39" t="s">
        <v>9</v>
      </c>
    </row>
    <row r="191" spans="1:21" x14ac:dyDescent="0.25">
      <c r="A191" s="12">
        <v>42157</v>
      </c>
      <c r="B191" s="183">
        <v>23047</v>
      </c>
      <c r="C191" s="183"/>
      <c r="D191" s="40" t="s">
        <v>591</v>
      </c>
      <c r="E191" s="105">
        <v>12096.3</v>
      </c>
      <c r="F191" s="23">
        <v>42158</v>
      </c>
      <c r="G191" s="106">
        <v>12096.3</v>
      </c>
      <c r="H191" s="25">
        <f t="shared" si="4"/>
        <v>0</v>
      </c>
      <c r="I191" s="68" t="s">
        <v>94</v>
      </c>
      <c r="M191" s="12">
        <v>42164</v>
      </c>
      <c r="N191" s="183">
        <v>23685</v>
      </c>
      <c r="O191" s="183"/>
      <c r="P191" s="14" t="s">
        <v>89</v>
      </c>
      <c r="Q191" s="105">
        <v>4038.5</v>
      </c>
      <c r="R191" s="23">
        <v>42164</v>
      </c>
      <c r="S191" s="106">
        <v>4038.5</v>
      </c>
      <c r="T191" s="31">
        <f t="shared" si="5"/>
        <v>0</v>
      </c>
      <c r="U191" s="39" t="s">
        <v>9</v>
      </c>
    </row>
    <row r="192" spans="1:21" x14ac:dyDescent="0.25">
      <c r="A192" s="20">
        <v>42157</v>
      </c>
      <c r="B192" s="183">
        <v>23048</v>
      </c>
      <c r="C192" s="183"/>
      <c r="D192" s="40" t="s">
        <v>35</v>
      </c>
      <c r="E192" s="105">
        <v>542.20000000000005</v>
      </c>
      <c r="F192" s="23">
        <v>42157</v>
      </c>
      <c r="G192" s="106">
        <v>542.20000000000005</v>
      </c>
      <c r="H192" s="25">
        <f t="shared" si="4"/>
        <v>0</v>
      </c>
      <c r="I192" s="68" t="s">
        <v>9</v>
      </c>
      <c r="M192" s="20">
        <v>42165</v>
      </c>
      <c r="N192" s="183">
        <v>23771</v>
      </c>
      <c r="O192" s="183"/>
      <c r="P192" s="14" t="s">
        <v>89</v>
      </c>
      <c r="Q192" s="105">
        <v>2912.8</v>
      </c>
      <c r="R192" s="23">
        <v>42165</v>
      </c>
      <c r="S192" s="106">
        <v>2912.8</v>
      </c>
      <c r="T192" s="31">
        <f t="shared" si="5"/>
        <v>0</v>
      </c>
      <c r="U192" s="39" t="s">
        <v>9</v>
      </c>
    </row>
    <row r="193" spans="1:21" x14ac:dyDescent="0.25">
      <c r="A193" s="12">
        <v>42157</v>
      </c>
      <c r="B193" s="183">
        <v>23049</v>
      </c>
      <c r="C193" s="183"/>
      <c r="D193" s="40" t="s">
        <v>91</v>
      </c>
      <c r="E193" s="105">
        <v>24228.94</v>
      </c>
      <c r="F193" s="23">
        <v>42158</v>
      </c>
      <c r="G193" s="106">
        <v>24228.94</v>
      </c>
      <c r="H193" s="25">
        <f t="shared" si="4"/>
        <v>0</v>
      </c>
      <c r="I193" s="68" t="s">
        <v>59</v>
      </c>
      <c r="M193" s="12">
        <v>42166</v>
      </c>
      <c r="N193" s="183">
        <v>23871</v>
      </c>
      <c r="O193" s="183"/>
      <c r="P193" s="14" t="s">
        <v>89</v>
      </c>
      <c r="Q193" s="105">
        <v>2183</v>
      </c>
      <c r="R193" s="23">
        <v>42166</v>
      </c>
      <c r="S193" s="106">
        <v>2183</v>
      </c>
      <c r="T193" s="31">
        <f t="shared" si="5"/>
        <v>0</v>
      </c>
      <c r="U193" s="39" t="s">
        <v>9</v>
      </c>
    </row>
    <row r="194" spans="1:21" x14ac:dyDescent="0.25">
      <c r="A194" s="20">
        <v>42157</v>
      </c>
      <c r="B194" s="183">
        <v>23050</v>
      </c>
      <c r="C194" s="183"/>
      <c r="D194" s="40" t="s">
        <v>91</v>
      </c>
      <c r="E194" s="105">
        <v>1252.1199999999999</v>
      </c>
      <c r="F194" s="23">
        <v>42158</v>
      </c>
      <c r="G194" s="106">
        <v>1252.1199999999999</v>
      </c>
      <c r="H194" s="25">
        <f t="shared" si="4"/>
        <v>0</v>
      </c>
      <c r="I194" s="68" t="s">
        <v>59</v>
      </c>
      <c r="M194" s="20">
        <v>42167</v>
      </c>
      <c r="N194" s="183">
        <v>23979</v>
      </c>
      <c r="O194" s="183"/>
      <c r="P194" s="14" t="s">
        <v>89</v>
      </c>
      <c r="Q194" s="105">
        <v>2917.4</v>
      </c>
      <c r="R194" s="23">
        <v>42167</v>
      </c>
      <c r="S194" s="106">
        <v>2917.4</v>
      </c>
      <c r="T194" s="31">
        <f t="shared" si="5"/>
        <v>0</v>
      </c>
      <c r="U194" s="39" t="s">
        <v>9</v>
      </c>
    </row>
    <row r="195" spans="1:21" x14ac:dyDescent="0.25">
      <c r="A195" s="12">
        <v>42157</v>
      </c>
      <c r="B195" s="183">
        <v>23051</v>
      </c>
      <c r="C195" s="183"/>
      <c r="D195" s="40" t="s">
        <v>102</v>
      </c>
      <c r="E195" s="105">
        <v>1651.2</v>
      </c>
      <c r="F195" s="23">
        <v>42157</v>
      </c>
      <c r="G195" s="106">
        <v>1651.2</v>
      </c>
      <c r="H195" s="25">
        <f t="shared" ref="H195:H258" si="6">E195-G195</f>
        <v>0</v>
      </c>
      <c r="I195" s="68" t="s">
        <v>9</v>
      </c>
      <c r="M195" s="12">
        <v>42168</v>
      </c>
      <c r="N195" s="183">
        <v>24104</v>
      </c>
      <c r="O195" s="183"/>
      <c r="P195" s="14" t="s">
        <v>89</v>
      </c>
      <c r="Q195" s="105">
        <v>4809.2</v>
      </c>
      <c r="R195" s="23">
        <v>42168</v>
      </c>
      <c r="S195" s="106">
        <v>4809.2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42157</v>
      </c>
      <c r="B196" s="183">
        <v>23052</v>
      </c>
      <c r="C196" s="183"/>
      <c r="D196" s="217" t="s">
        <v>32</v>
      </c>
      <c r="E196" s="105">
        <v>23476.080000000002</v>
      </c>
      <c r="F196" s="23">
        <v>42171</v>
      </c>
      <c r="G196" s="106">
        <v>23476.080000000002</v>
      </c>
      <c r="H196" s="25">
        <f t="shared" si="6"/>
        <v>0</v>
      </c>
      <c r="I196" s="68" t="s">
        <v>19</v>
      </c>
      <c r="M196" s="20">
        <v>42169</v>
      </c>
      <c r="N196" s="183">
        <v>24176</v>
      </c>
      <c r="O196" s="183"/>
      <c r="P196" s="14" t="s">
        <v>89</v>
      </c>
      <c r="Q196" s="105">
        <v>3214.4</v>
      </c>
      <c r="R196" s="23">
        <v>42169</v>
      </c>
      <c r="S196" s="106">
        <v>3214.4</v>
      </c>
      <c r="T196" s="31">
        <f t="shared" si="7"/>
        <v>0</v>
      </c>
      <c r="U196" s="39" t="s">
        <v>9</v>
      </c>
    </row>
    <row r="197" spans="1:21" x14ac:dyDescent="0.25">
      <c r="A197" s="12">
        <v>42157</v>
      </c>
      <c r="B197" s="183">
        <v>23053</v>
      </c>
      <c r="C197" s="183"/>
      <c r="D197" s="40" t="s">
        <v>1101</v>
      </c>
      <c r="E197" s="105">
        <v>40</v>
      </c>
      <c r="F197" s="23">
        <v>42157</v>
      </c>
      <c r="G197" s="106">
        <v>40</v>
      </c>
      <c r="H197" s="25">
        <f t="shared" si="6"/>
        <v>0</v>
      </c>
      <c r="I197" s="68" t="s">
        <v>9</v>
      </c>
      <c r="M197" s="12">
        <v>42170</v>
      </c>
      <c r="N197" s="183">
        <v>24267</v>
      </c>
      <c r="O197" s="183"/>
      <c r="P197" s="14" t="s">
        <v>89</v>
      </c>
      <c r="Q197" s="105">
        <v>2301</v>
      </c>
      <c r="R197" s="23">
        <v>42170</v>
      </c>
      <c r="S197" s="106">
        <v>2301</v>
      </c>
      <c r="T197" s="31">
        <f t="shared" si="7"/>
        <v>0</v>
      </c>
      <c r="U197" s="39" t="s">
        <v>9</v>
      </c>
    </row>
    <row r="198" spans="1:21" x14ac:dyDescent="0.25">
      <c r="A198" s="20">
        <v>42157</v>
      </c>
      <c r="B198" s="183">
        <v>23054</v>
      </c>
      <c r="C198" s="183"/>
      <c r="D198" s="40" t="s">
        <v>24</v>
      </c>
      <c r="E198" s="105">
        <v>86144.33</v>
      </c>
      <c r="F198" s="23">
        <v>42178</v>
      </c>
      <c r="G198" s="106">
        <v>86144.33</v>
      </c>
      <c r="H198" s="25">
        <f t="shared" si="6"/>
        <v>0</v>
      </c>
      <c r="I198" s="68" t="s">
        <v>1013</v>
      </c>
      <c r="M198" s="20">
        <v>42172</v>
      </c>
      <c r="N198" s="183">
        <v>24474</v>
      </c>
      <c r="O198" s="183"/>
      <c r="P198" s="14" t="s">
        <v>89</v>
      </c>
      <c r="Q198" s="105">
        <v>3015</v>
      </c>
      <c r="R198" s="23">
        <v>42172</v>
      </c>
      <c r="S198" s="106">
        <v>3015</v>
      </c>
      <c r="T198" s="48">
        <f t="shared" si="7"/>
        <v>0</v>
      </c>
      <c r="U198" s="39" t="s">
        <v>9</v>
      </c>
    </row>
    <row r="199" spans="1:21" x14ac:dyDescent="0.25">
      <c r="A199" s="12">
        <v>42157</v>
      </c>
      <c r="B199" s="183">
        <v>23055</v>
      </c>
      <c r="C199" s="183"/>
      <c r="D199" s="40" t="s">
        <v>1370</v>
      </c>
      <c r="E199" s="105">
        <v>1257.2</v>
      </c>
      <c r="F199" s="23">
        <v>42157</v>
      </c>
      <c r="G199" s="106">
        <v>1257.2</v>
      </c>
      <c r="H199" s="25">
        <f t="shared" si="6"/>
        <v>0</v>
      </c>
      <c r="I199" s="68" t="s">
        <v>9</v>
      </c>
      <c r="M199" s="12">
        <v>42173</v>
      </c>
      <c r="N199" s="183">
        <v>24572</v>
      </c>
      <c r="O199" s="183"/>
      <c r="P199" s="14" t="s">
        <v>89</v>
      </c>
      <c r="Q199" s="105">
        <v>3153.1</v>
      </c>
      <c r="R199" s="23">
        <v>42173</v>
      </c>
      <c r="S199" s="118">
        <v>3153.1</v>
      </c>
      <c r="T199" s="31">
        <f t="shared" si="7"/>
        <v>0</v>
      </c>
      <c r="U199" s="56" t="s">
        <v>9</v>
      </c>
    </row>
    <row r="200" spans="1:21" x14ac:dyDescent="0.25">
      <c r="A200" s="20">
        <v>42157</v>
      </c>
      <c r="B200" s="183">
        <v>23056</v>
      </c>
      <c r="C200" s="183"/>
      <c r="D200" s="40" t="s">
        <v>416</v>
      </c>
      <c r="E200" s="105">
        <v>3150</v>
      </c>
      <c r="F200" s="30" t="s">
        <v>6329</v>
      </c>
      <c r="G200" s="189">
        <f>1000+400+400</f>
        <v>1800</v>
      </c>
      <c r="H200" s="216">
        <f t="shared" si="6"/>
        <v>1350</v>
      </c>
      <c r="I200" s="68" t="s">
        <v>9</v>
      </c>
      <c r="M200" s="20">
        <v>42174</v>
      </c>
      <c r="N200" s="183">
        <v>24683</v>
      </c>
      <c r="O200" s="183"/>
      <c r="P200" s="14" t="s">
        <v>89</v>
      </c>
      <c r="Q200" s="105">
        <v>3141.4</v>
      </c>
      <c r="R200" s="23">
        <v>42174</v>
      </c>
      <c r="S200" s="118">
        <v>3141.4</v>
      </c>
      <c r="T200" s="31">
        <f t="shared" si="7"/>
        <v>0</v>
      </c>
      <c r="U200" s="56" t="s">
        <v>9</v>
      </c>
    </row>
    <row r="201" spans="1:21" x14ac:dyDescent="0.25">
      <c r="A201" s="12">
        <v>42158</v>
      </c>
      <c r="B201" s="183">
        <v>23057</v>
      </c>
      <c r="C201" s="183"/>
      <c r="D201" s="40" t="s">
        <v>720</v>
      </c>
      <c r="E201" s="105">
        <v>9872</v>
      </c>
      <c r="F201" s="23">
        <v>42158</v>
      </c>
      <c r="G201" s="106">
        <v>9872</v>
      </c>
      <c r="H201" s="25">
        <f t="shared" si="6"/>
        <v>0</v>
      </c>
      <c r="I201" s="68" t="s">
        <v>9</v>
      </c>
      <c r="M201" s="12">
        <v>42175</v>
      </c>
      <c r="N201" s="183">
        <v>24794</v>
      </c>
      <c r="O201" s="183"/>
      <c r="P201" s="14" t="s">
        <v>89</v>
      </c>
      <c r="Q201" s="105">
        <v>1896</v>
      </c>
      <c r="R201" s="23">
        <v>42175</v>
      </c>
      <c r="S201" s="106">
        <v>1896</v>
      </c>
      <c r="T201" s="31">
        <f t="shared" si="7"/>
        <v>0</v>
      </c>
      <c r="U201" s="39" t="s">
        <v>9</v>
      </c>
    </row>
    <row r="202" spans="1:21" x14ac:dyDescent="0.25">
      <c r="A202" s="20">
        <v>42158</v>
      </c>
      <c r="B202" s="183">
        <v>23058</v>
      </c>
      <c r="C202" s="183"/>
      <c r="D202" s="40" t="s">
        <v>32</v>
      </c>
      <c r="E202" s="105">
        <v>113694</v>
      </c>
      <c r="F202" s="23">
        <v>42171</v>
      </c>
      <c r="G202" s="106">
        <v>113694</v>
      </c>
      <c r="H202" s="25">
        <f t="shared" si="6"/>
        <v>0</v>
      </c>
      <c r="I202" s="68" t="s">
        <v>19</v>
      </c>
      <c r="M202" s="20">
        <v>42177</v>
      </c>
      <c r="N202" s="183">
        <v>24987</v>
      </c>
      <c r="O202" s="183"/>
      <c r="P202" s="14" t="s">
        <v>89</v>
      </c>
      <c r="Q202" s="105">
        <v>2840.6</v>
      </c>
      <c r="R202" s="23">
        <v>42177</v>
      </c>
      <c r="S202" s="106">
        <v>2840.6</v>
      </c>
      <c r="T202" s="31">
        <f t="shared" si="7"/>
        <v>0</v>
      </c>
      <c r="U202" s="39" t="s">
        <v>9</v>
      </c>
    </row>
    <row r="203" spans="1:21" x14ac:dyDescent="0.25">
      <c r="A203" s="12">
        <v>42158</v>
      </c>
      <c r="B203" s="183">
        <v>23059</v>
      </c>
      <c r="C203" s="183"/>
      <c r="D203" s="40" t="s">
        <v>14</v>
      </c>
      <c r="E203" s="105">
        <v>17213</v>
      </c>
      <c r="F203" s="23">
        <v>42172</v>
      </c>
      <c r="G203" s="106">
        <v>17213</v>
      </c>
      <c r="H203" s="25">
        <f t="shared" si="6"/>
        <v>0</v>
      </c>
      <c r="I203" s="68" t="s">
        <v>15</v>
      </c>
      <c r="M203" s="12">
        <v>42178</v>
      </c>
      <c r="N203" s="222" t="s">
        <v>1698</v>
      </c>
      <c r="O203" s="222" t="s">
        <v>1592</v>
      </c>
      <c r="P203" s="15" t="s">
        <v>89</v>
      </c>
      <c r="Q203" s="122">
        <v>3520</v>
      </c>
      <c r="R203" s="23">
        <v>42178</v>
      </c>
      <c r="S203" s="118">
        <v>3520</v>
      </c>
      <c r="T203" s="31">
        <f t="shared" si="7"/>
        <v>0</v>
      </c>
      <c r="U203" s="68" t="s">
        <v>9</v>
      </c>
    </row>
    <row r="204" spans="1:21" x14ac:dyDescent="0.25">
      <c r="A204" s="20">
        <v>42158</v>
      </c>
      <c r="B204" s="183">
        <v>23060</v>
      </c>
      <c r="C204" s="183"/>
      <c r="D204" s="40" t="s">
        <v>121</v>
      </c>
      <c r="E204" s="105">
        <v>3327.8</v>
      </c>
      <c r="F204" s="23">
        <v>42158</v>
      </c>
      <c r="G204" s="106">
        <v>3327.8</v>
      </c>
      <c r="H204" s="25">
        <f t="shared" si="6"/>
        <v>0</v>
      </c>
      <c r="I204" s="68" t="s">
        <v>9</v>
      </c>
      <c r="M204" s="20">
        <v>42179</v>
      </c>
      <c r="N204" s="223" t="s">
        <v>1793</v>
      </c>
      <c r="O204" s="223" t="s">
        <v>1592</v>
      </c>
      <c r="P204" s="14" t="s">
        <v>89</v>
      </c>
      <c r="Q204" s="105">
        <v>3562.1</v>
      </c>
      <c r="R204" s="23">
        <v>42179</v>
      </c>
      <c r="S204" s="106">
        <v>3562.1</v>
      </c>
      <c r="T204" s="31">
        <f t="shared" si="7"/>
        <v>0</v>
      </c>
      <c r="U204" s="39" t="s">
        <v>9</v>
      </c>
    </row>
    <row r="205" spans="1:21" x14ac:dyDescent="0.25">
      <c r="A205" s="12">
        <v>42158</v>
      </c>
      <c r="B205" s="183">
        <v>23061</v>
      </c>
      <c r="C205" s="183"/>
      <c r="D205" s="40" t="s">
        <v>16</v>
      </c>
      <c r="E205" s="105">
        <v>7853.4</v>
      </c>
      <c r="F205" s="23">
        <v>42158</v>
      </c>
      <c r="G205" s="106">
        <v>7853.4</v>
      </c>
      <c r="H205" s="25">
        <f t="shared" si="6"/>
        <v>0</v>
      </c>
      <c r="I205" s="68" t="s">
        <v>1257</v>
      </c>
      <c r="M205" s="12">
        <v>42180</v>
      </c>
      <c r="N205" s="222" t="s">
        <v>1883</v>
      </c>
      <c r="O205" s="222" t="s">
        <v>1592</v>
      </c>
      <c r="P205" s="14" t="s">
        <v>89</v>
      </c>
      <c r="Q205" s="105">
        <v>1511.6</v>
      </c>
      <c r="R205" s="65">
        <v>42180</v>
      </c>
      <c r="S205" s="106">
        <v>1511.6</v>
      </c>
      <c r="T205" s="31">
        <f t="shared" si="7"/>
        <v>0</v>
      </c>
      <c r="U205" s="39" t="s">
        <v>9</v>
      </c>
    </row>
    <row r="206" spans="1:21" x14ac:dyDescent="0.25">
      <c r="A206" s="20">
        <v>42158</v>
      </c>
      <c r="B206" s="183">
        <v>23062</v>
      </c>
      <c r="C206" s="183"/>
      <c r="D206" s="40" t="s">
        <v>18</v>
      </c>
      <c r="E206" s="105">
        <v>2692.8</v>
      </c>
      <c r="F206" s="23">
        <v>42158</v>
      </c>
      <c r="G206" s="106">
        <v>2692.8</v>
      </c>
      <c r="H206" s="31">
        <f t="shared" si="6"/>
        <v>0</v>
      </c>
      <c r="I206" s="68" t="s">
        <v>9</v>
      </c>
      <c r="M206" s="20">
        <v>42181</v>
      </c>
      <c r="N206" s="223" t="s">
        <v>1968</v>
      </c>
      <c r="O206" s="223" t="s">
        <v>1592</v>
      </c>
      <c r="P206" s="14" t="s">
        <v>89</v>
      </c>
      <c r="Q206" s="105">
        <v>4338.8999999999996</v>
      </c>
      <c r="R206" s="65">
        <v>42181</v>
      </c>
      <c r="S206" s="106">
        <v>4338.8999999999996</v>
      </c>
      <c r="T206" s="31">
        <f t="shared" si="7"/>
        <v>0</v>
      </c>
      <c r="U206" s="39" t="s">
        <v>9</v>
      </c>
    </row>
    <row r="207" spans="1:21" x14ac:dyDescent="0.25">
      <c r="A207" s="12">
        <v>42158</v>
      </c>
      <c r="B207" s="183">
        <v>23063</v>
      </c>
      <c r="C207" s="183"/>
      <c r="D207" s="40" t="s">
        <v>125</v>
      </c>
      <c r="E207" s="105">
        <v>14524.8</v>
      </c>
      <c r="F207" s="23">
        <v>42167</v>
      </c>
      <c r="G207" s="106">
        <v>14524.8</v>
      </c>
      <c r="H207" s="31">
        <f t="shared" si="6"/>
        <v>0</v>
      </c>
      <c r="I207" s="68" t="s">
        <v>94</v>
      </c>
      <c r="M207" s="12">
        <v>42182</v>
      </c>
      <c r="N207" s="222" t="s">
        <v>2127</v>
      </c>
      <c r="O207" s="222" t="s">
        <v>1592</v>
      </c>
      <c r="P207" s="14" t="s">
        <v>89</v>
      </c>
      <c r="Q207" s="105">
        <v>2312</v>
      </c>
      <c r="R207" s="65">
        <v>42182</v>
      </c>
      <c r="S207" s="106">
        <v>2312</v>
      </c>
      <c r="T207" s="31">
        <f t="shared" si="7"/>
        <v>0</v>
      </c>
      <c r="U207" s="39" t="s">
        <v>9</v>
      </c>
    </row>
    <row r="208" spans="1:21" x14ac:dyDescent="0.25">
      <c r="A208" s="20">
        <v>42158</v>
      </c>
      <c r="B208" s="183">
        <v>23064</v>
      </c>
      <c r="C208" s="183"/>
      <c r="D208" s="40" t="s">
        <v>179</v>
      </c>
      <c r="E208" s="105">
        <v>4292.2</v>
      </c>
      <c r="F208" s="23">
        <v>42158</v>
      </c>
      <c r="G208" s="106">
        <v>4292.2</v>
      </c>
      <c r="H208" s="31">
        <f t="shared" si="6"/>
        <v>0</v>
      </c>
      <c r="I208" s="68" t="s">
        <v>94</v>
      </c>
      <c r="M208" s="20">
        <v>42183</v>
      </c>
      <c r="N208" s="223" t="s">
        <v>2202</v>
      </c>
      <c r="O208" s="223" t="s">
        <v>1592</v>
      </c>
      <c r="P208" s="14" t="s">
        <v>89</v>
      </c>
      <c r="Q208" s="105">
        <v>2448.5</v>
      </c>
      <c r="R208" s="65">
        <v>42183</v>
      </c>
      <c r="S208" s="106">
        <v>2448.5</v>
      </c>
      <c r="T208" s="31">
        <f t="shared" si="7"/>
        <v>0</v>
      </c>
      <c r="U208" s="39" t="s">
        <v>9</v>
      </c>
    </row>
    <row r="209" spans="1:21" x14ac:dyDescent="0.25">
      <c r="A209" s="12">
        <v>42158</v>
      </c>
      <c r="B209" s="183">
        <v>23065</v>
      </c>
      <c r="C209" s="183"/>
      <c r="D209" s="40" t="s">
        <v>123</v>
      </c>
      <c r="E209" s="105">
        <v>9340.7999999999993</v>
      </c>
      <c r="F209" s="23">
        <v>42159</v>
      </c>
      <c r="G209" s="106">
        <v>9340.7999999999993</v>
      </c>
      <c r="H209" s="31">
        <f t="shared" si="6"/>
        <v>0</v>
      </c>
      <c r="I209" s="68" t="s">
        <v>773</v>
      </c>
      <c r="M209" s="12">
        <v>42184</v>
      </c>
      <c r="N209" s="222" t="s">
        <v>2301</v>
      </c>
      <c r="O209" s="222" t="s">
        <v>1592</v>
      </c>
      <c r="P209" s="150" t="s">
        <v>89</v>
      </c>
      <c r="Q209" s="105">
        <v>3202.4</v>
      </c>
      <c r="R209" s="23">
        <v>42184</v>
      </c>
      <c r="S209" s="106">
        <v>3202.4</v>
      </c>
      <c r="T209" s="31">
        <f t="shared" si="7"/>
        <v>0</v>
      </c>
      <c r="U209" s="39" t="s">
        <v>9</v>
      </c>
    </row>
    <row r="210" spans="1:21" x14ac:dyDescent="0.25">
      <c r="A210" s="20">
        <v>42158</v>
      </c>
      <c r="B210" s="183">
        <v>23066</v>
      </c>
      <c r="C210" s="183"/>
      <c r="D210" s="40" t="s">
        <v>56</v>
      </c>
      <c r="E210" s="105">
        <v>3627</v>
      </c>
      <c r="F210" s="23">
        <v>42159</v>
      </c>
      <c r="G210" s="106">
        <v>3627</v>
      </c>
      <c r="H210" s="31">
        <f t="shared" si="6"/>
        <v>0</v>
      </c>
      <c r="I210" s="68" t="s">
        <v>773</v>
      </c>
      <c r="M210" s="20">
        <v>42185</v>
      </c>
      <c r="N210" s="222" t="s">
        <v>2413</v>
      </c>
      <c r="O210" s="222" t="s">
        <v>1592</v>
      </c>
      <c r="P210" s="14" t="s">
        <v>89</v>
      </c>
      <c r="Q210" s="105">
        <v>3175.6</v>
      </c>
      <c r="R210" s="23">
        <v>42185</v>
      </c>
      <c r="S210" s="106">
        <v>3175.6</v>
      </c>
      <c r="T210" s="31">
        <f t="shared" si="7"/>
        <v>0</v>
      </c>
      <c r="U210" s="39" t="s">
        <v>9</v>
      </c>
    </row>
    <row r="211" spans="1:21" x14ac:dyDescent="0.25">
      <c r="A211" s="12">
        <v>42158</v>
      </c>
      <c r="B211" s="183">
        <v>23067</v>
      </c>
      <c r="C211" s="183"/>
      <c r="D211" s="40" t="s">
        <v>114</v>
      </c>
      <c r="E211" s="105">
        <v>1926.35</v>
      </c>
      <c r="F211" s="23">
        <v>42158</v>
      </c>
      <c r="G211" s="106">
        <v>1926.35</v>
      </c>
      <c r="H211" s="31">
        <f t="shared" si="6"/>
        <v>0</v>
      </c>
      <c r="I211" s="68" t="s">
        <v>9</v>
      </c>
      <c r="M211" s="12">
        <v>42160</v>
      </c>
      <c r="N211" s="183">
        <v>23299</v>
      </c>
      <c r="O211" s="183"/>
      <c r="P211" s="14" t="s">
        <v>292</v>
      </c>
      <c r="Q211" s="105">
        <v>3099.6</v>
      </c>
      <c r="R211" s="23">
        <v>42160</v>
      </c>
      <c r="S211" s="106">
        <v>3099.6</v>
      </c>
      <c r="T211" s="31">
        <f t="shared" si="7"/>
        <v>0</v>
      </c>
      <c r="U211" s="39" t="s">
        <v>59</v>
      </c>
    </row>
    <row r="212" spans="1:21" x14ac:dyDescent="0.25">
      <c r="A212" s="20">
        <v>42158</v>
      </c>
      <c r="B212" s="183">
        <v>23068</v>
      </c>
      <c r="C212" s="183"/>
      <c r="D212" s="40" t="s">
        <v>157</v>
      </c>
      <c r="E212" s="105">
        <v>515.20000000000005</v>
      </c>
      <c r="F212" s="23">
        <v>42158</v>
      </c>
      <c r="G212" s="106">
        <v>515.20000000000005</v>
      </c>
      <c r="H212" s="31">
        <f t="shared" si="6"/>
        <v>0</v>
      </c>
      <c r="I212" s="68" t="s">
        <v>9</v>
      </c>
      <c r="M212" s="20">
        <v>42161</v>
      </c>
      <c r="N212" s="183">
        <v>23393</v>
      </c>
      <c r="O212" s="183"/>
      <c r="P212" s="14" t="s">
        <v>292</v>
      </c>
      <c r="Q212" s="105">
        <v>4165.8</v>
      </c>
      <c r="R212" s="23">
        <v>42161</v>
      </c>
      <c r="S212" s="106">
        <v>4165.8</v>
      </c>
      <c r="T212" s="31">
        <f t="shared" si="7"/>
        <v>0</v>
      </c>
      <c r="U212" s="39" t="s">
        <v>59</v>
      </c>
    </row>
    <row r="213" spans="1:21" x14ac:dyDescent="0.25">
      <c r="A213" s="12">
        <v>42158</v>
      </c>
      <c r="B213" s="183">
        <v>23069</v>
      </c>
      <c r="C213" s="183"/>
      <c r="D213" s="40" t="s">
        <v>20</v>
      </c>
      <c r="E213" s="105">
        <v>1752</v>
      </c>
      <c r="F213" s="23">
        <v>42160</v>
      </c>
      <c r="G213" s="106">
        <v>1752</v>
      </c>
      <c r="H213" s="31">
        <f t="shared" si="6"/>
        <v>0</v>
      </c>
      <c r="I213" s="68" t="s">
        <v>94</v>
      </c>
      <c r="M213" s="12">
        <v>42163</v>
      </c>
      <c r="N213" s="183">
        <v>23530</v>
      </c>
      <c r="O213" s="183"/>
      <c r="P213" s="14" t="s">
        <v>292</v>
      </c>
      <c r="Q213" s="105">
        <v>2973.6</v>
      </c>
      <c r="R213" s="23">
        <v>42164</v>
      </c>
      <c r="S213" s="106">
        <v>2973.6</v>
      </c>
      <c r="T213" s="31">
        <f t="shared" si="7"/>
        <v>0</v>
      </c>
      <c r="U213" s="39" t="s">
        <v>59</v>
      </c>
    </row>
    <row r="214" spans="1:21" x14ac:dyDescent="0.25">
      <c r="A214" s="20">
        <v>42158</v>
      </c>
      <c r="B214" s="183">
        <v>23070</v>
      </c>
      <c r="C214" s="183"/>
      <c r="D214" s="40" t="s">
        <v>226</v>
      </c>
      <c r="E214" s="105">
        <v>116.6</v>
      </c>
      <c r="F214" s="23">
        <v>42158</v>
      </c>
      <c r="G214" s="106">
        <v>116.6</v>
      </c>
      <c r="H214" s="31">
        <f t="shared" si="6"/>
        <v>0</v>
      </c>
      <c r="I214" s="68" t="s">
        <v>94</v>
      </c>
      <c r="M214" s="20">
        <v>42165</v>
      </c>
      <c r="N214" s="183">
        <v>23769</v>
      </c>
      <c r="O214" s="183"/>
      <c r="P214" s="14" t="s">
        <v>292</v>
      </c>
      <c r="Q214" s="105">
        <v>2472.3000000000002</v>
      </c>
      <c r="R214" s="23">
        <v>42165</v>
      </c>
      <c r="S214" s="106">
        <v>2472.3000000000002</v>
      </c>
      <c r="T214" s="31">
        <f t="shared" si="7"/>
        <v>0</v>
      </c>
      <c r="U214" s="39" t="s">
        <v>1257</v>
      </c>
    </row>
    <row r="215" spans="1:21" x14ac:dyDescent="0.25">
      <c r="A215" s="12">
        <v>42158</v>
      </c>
      <c r="B215" s="183">
        <v>23071</v>
      </c>
      <c r="C215" s="183"/>
      <c r="D215" s="40" t="s">
        <v>226</v>
      </c>
      <c r="E215" s="105">
        <v>2713.2</v>
      </c>
      <c r="F215" s="23">
        <v>42158</v>
      </c>
      <c r="G215" s="106">
        <v>2713.2</v>
      </c>
      <c r="H215" s="31">
        <f t="shared" si="6"/>
        <v>0</v>
      </c>
      <c r="I215" s="68" t="s">
        <v>94</v>
      </c>
      <c r="M215" s="12">
        <v>42167</v>
      </c>
      <c r="N215" s="183">
        <v>23959</v>
      </c>
      <c r="O215" s="183"/>
      <c r="P215" s="14" t="s">
        <v>292</v>
      </c>
      <c r="Q215" s="105">
        <v>3013.5</v>
      </c>
      <c r="R215" s="23">
        <v>42168</v>
      </c>
      <c r="S215" s="106">
        <v>3013.5</v>
      </c>
      <c r="T215" s="31">
        <f t="shared" si="7"/>
        <v>0</v>
      </c>
      <c r="U215" s="39" t="s">
        <v>59</v>
      </c>
    </row>
    <row r="216" spans="1:21" x14ac:dyDescent="0.25">
      <c r="A216" s="20">
        <v>42158</v>
      </c>
      <c r="B216" s="183">
        <v>23072</v>
      </c>
      <c r="C216" s="183"/>
      <c r="D216" s="40" t="s">
        <v>99</v>
      </c>
      <c r="E216" s="105">
        <v>2637.6</v>
      </c>
      <c r="F216" s="23">
        <v>42158</v>
      </c>
      <c r="G216" s="106">
        <v>2637.6</v>
      </c>
      <c r="H216" s="31">
        <f t="shared" si="6"/>
        <v>0</v>
      </c>
      <c r="I216" s="68" t="s">
        <v>94</v>
      </c>
      <c r="M216" s="20">
        <v>42169</v>
      </c>
      <c r="N216" s="183">
        <v>24162</v>
      </c>
      <c r="O216" s="183"/>
      <c r="P216" s="14" t="s">
        <v>292</v>
      </c>
      <c r="Q216" s="105">
        <v>2320.6</v>
      </c>
      <c r="R216" s="23">
        <v>42169</v>
      </c>
      <c r="S216" s="106">
        <v>2320.6</v>
      </c>
      <c r="T216" s="31">
        <f t="shared" si="7"/>
        <v>0</v>
      </c>
      <c r="U216" s="39" t="s">
        <v>59</v>
      </c>
    </row>
    <row r="217" spans="1:21" x14ac:dyDescent="0.25">
      <c r="A217" s="12">
        <v>42158</v>
      </c>
      <c r="B217" s="183">
        <v>23073</v>
      </c>
      <c r="C217" s="183"/>
      <c r="D217" s="40" t="s">
        <v>906</v>
      </c>
      <c r="E217" s="105">
        <v>2847.6</v>
      </c>
      <c r="F217" s="23">
        <v>42160</v>
      </c>
      <c r="G217" s="106">
        <v>2847.6</v>
      </c>
      <c r="H217" s="31">
        <f t="shared" si="6"/>
        <v>0</v>
      </c>
      <c r="I217" s="68" t="s">
        <v>94</v>
      </c>
      <c r="M217" s="12">
        <v>42171</v>
      </c>
      <c r="N217" s="183">
        <v>24339</v>
      </c>
      <c r="O217" s="183"/>
      <c r="P217" s="14" t="s">
        <v>292</v>
      </c>
      <c r="Q217" s="105">
        <v>2956.1</v>
      </c>
      <c r="R217" s="23">
        <v>42173</v>
      </c>
      <c r="S217" s="106">
        <v>2956.1</v>
      </c>
      <c r="T217" s="48">
        <f t="shared" si="7"/>
        <v>0</v>
      </c>
      <c r="U217" s="39" t="s">
        <v>59</v>
      </c>
    </row>
    <row r="218" spans="1:21" x14ac:dyDescent="0.25">
      <c r="A218" s="20">
        <v>42158</v>
      </c>
      <c r="B218" s="183">
        <v>23074</v>
      </c>
      <c r="C218" s="183"/>
      <c r="D218" s="40" t="s">
        <v>151</v>
      </c>
      <c r="E218" s="105">
        <v>2560.8000000000002</v>
      </c>
      <c r="F218" s="23">
        <v>42159</v>
      </c>
      <c r="G218" s="106">
        <v>2560.8000000000002</v>
      </c>
      <c r="H218" s="31">
        <f t="shared" si="6"/>
        <v>0</v>
      </c>
      <c r="I218" s="68" t="s">
        <v>9</v>
      </c>
      <c r="M218" s="20">
        <v>42171</v>
      </c>
      <c r="N218" s="183">
        <v>24362</v>
      </c>
      <c r="O218" s="183"/>
      <c r="P218" s="14" t="s">
        <v>292</v>
      </c>
      <c r="Q218" s="105">
        <v>2120</v>
      </c>
      <c r="R218" s="23">
        <v>42171</v>
      </c>
      <c r="S218" s="106">
        <v>2120</v>
      </c>
      <c r="T218" s="48">
        <f t="shared" si="7"/>
        <v>0</v>
      </c>
      <c r="U218" s="39" t="s">
        <v>9</v>
      </c>
    </row>
    <row r="219" spans="1:21" x14ac:dyDescent="0.25">
      <c r="A219" s="12">
        <v>42158</v>
      </c>
      <c r="B219" s="183">
        <v>23075</v>
      </c>
      <c r="C219" s="183"/>
      <c r="D219" s="40" t="s">
        <v>285</v>
      </c>
      <c r="E219" s="105">
        <v>962.5</v>
      </c>
      <c r="F219" s="23">
        <v>42158</v>
      </c>
      <c r="G219" s="106">
        <v>962.5</v>
      </c>
      <c r="H219" s="31">
        <f t="shared" si="6"/>
        <v>0</v>
      </c>
      <c r="I219" s="68" t="s">
        <v>94</v>
      </c>
      <c r="M219" s="12">
        <v>42172</v>
      </c>
      <c r="N219" s="183">
        <v>24450</v>
      </c>
      <c r="O219" s="183"/>
      <c r="P219" s="14" t="s">
        <v>292</v>
      </c>
      <c r="Q219" s="105">
        <v>2603.5</v>
      </c>
      <c r="R219" s="23">
        <v>42172</v>
      </c>
      <c r="S219" s="106">
        <v>2603.5</v>
      </c>
      <c r="T219" s="48">
        <f t="shared" si="7"/>
        <v>0</v>
      </c>
      <c r="U219" s="39" t="s">
        <v>1257</v>
      </c>
    </row>
    <row r="220" spans="1:21" x14ac:dyDescent="0.25">
      <c r="A220" s="20">
        <v>42158</v>
      </c>
      <c r="B220" s="183">
        <v>23076</v>
      </c>
      <c r="C220" s="183"/>
      <c r="D220" s="40" t="s">
        <v>37</v>
      </c>
      <c r="E220" s="105">
        <v>13298.4</v>
      </c>
      <c r="F220" s="23">
        <v>42164</v>
      </c>
      <c r="G220" s="106">
        <v>13298.4</v>
      </c>
      <c r="H220" s="31">
        <f t="shared" si="6"/>
        <v>0</v>
      </c>
      <c r="I220" s="68" t="s">
        <v>773</v>
      </c>
      <c r="M220" s="20">
        <v>42174</v>
      </c>
      <c r="N220" s="183">
        <v>24662</v>
      </c>
      <c r="O220" s="183"/>
      <c r="P220" s="14" t="s">
        <v>292</v>
      </c>
      <c r="Q220" s="105">
        <v>2427.1999999999998</v>
      </c>
      <c r="R220" s="23">
        <v>42174</v>
      </c>
      <c r="S220" s="118">
        <v>2427.1999999999998</v>
      </c>
      <c r="T220" s="31">
        <f t="shared" si="7"/>
        <v>0</v>
      </c>
      <c r="U220" s="56" t="s">
        <v>59</v>
      </c>
    </row>
    <row r="221" spans="1:21" x14ac:dyDescent="0.25">
      <c r="A221" s="12">
        <v>42158</v>
      </c>
      <c r="B221" s="183">
        <v>23077</v>
      </c>
      <c r="C221" s="183"/>
      <c r="D221" s="40" t="s">
        <v>1186</v>
      </c>
      <c r="E221" s="105">
        <v>10409.700000000001</v>
      </c>
      <c r="F221" s="23">
        <v>42158</v>
      </c>
      <c r="G221" s="106">
        <v>10409.700000000001</v>
      </c>
      <c r="H221" s="31">
        <f t="shared" si="6"/>
        <v>0</v>
      </c>
      <c r="I221" s="68" t="s">
        <v>587</v>
      </c>
      <c r="M221" s="12">
        <v>42175</v>
      </c>
      <c r="N221" s="183">
        <v>24779</v>
      </c>
      <c r="O221" s="183"/>
      <c r="P221" s="14" t="s">
        <v>292</v>
      </c>
      <c r="Q221" s="105">
        <v>2894.6</v>
      </c>
      <c r="R221" s="23">
        <v>42175</v>
      </c>
      <c r="S221" s="106">
        <v>2894.6</v>
      </c>
      <c r="T221" s="31">
        <f t="shared" si="7"/>
        <v>0</v>
      </c>
      <c r="U221" s="39" t="s">
        <v>59</v>
      </c>
    </row>
    <row r="222" spans="1:21" x14ac:dyDescent="0.25">
      <c r="A222" s="20">
        <v>42158</v>
      </c>
      <c r="B222" s="183">
        <v>23078</v>
      </c>
      <c r="C222" s="183"/>
      <c r="D222" s="40" t="s">
        <v>1328</v>
      </c>
      <c r="E222" s="105">
        <v>14402.4</v>
      </c>
      <c r="F222" s="23">
        <v>42158</v>
      </c>
      <c r="G222" s="106">
        <v>14402.4</v>
      </c>
      <c r="H222" s="31">
        <f t="shared" si="6"/>
        <v>0</v>
      </c>
      <c r="I222" s="68" t="s">
        <v>587</v>
      </c>
      <c r="M222" s="20">
        <v>42178</v>
      </c>
      <c r="N222" s="223" t="s">
        <v>1675</v>
      </c>
      <c r="O222" s="223" t="s">
        <v>1592</v>
      </c>
      <c r="P222" s="15" t="s">
        <v>292</v>
      </c>
      <c r="Q222" s="122">
        <v>3252.2</v>
      </c>
      <c r="R222" s="23">
        <v>42178</v>
      </c>
      <c r="S222" s="118">
        <v>3252.2</v>
      </c>
      <c r="T222" s="31">
        <f t="shared" si="7"/>
        <v>0</v>
      </c>
      <c r="U222" s="68" t="s">
        <v>59</v>
      </c>
    </row>
    <row r="223" spans="1:21" x14ac:dyDescent="0.25">
      <c r="A223" s="12">
        <v>42158</v>
      </c>
      <c r="B223" s="183">
        <v>23079</v>
      </c>
      <c r="C223" s="183"/>
      <c r="D223" s="40" t="s">
        <v>1193</v>
      </c>
      <c r="E223" s="105">
        <v>3436</v>
      </c>
      <c r="F223" s="23">
        <v>42158</v>
      </c>
      <c r="G223" s="106">
        <v>3436</v>
      </c>
      <c r="H223" s="31">
        <f t="shared" si="6"/>
        <v>0</v>
      </c>
      <c r="I223" s="68" t="s">
        <v>587</v>
      </c>
      <c r="M223" s="12">
        <v>42179</v>
      </c>
      <c r="N223" s="223" t="s">
        <v>1774</v>
      </c>
      <c r="O223" s="223" t="s">
        <v>1592</v>
      </c>
      <c r="P223" s="14" t="s">
        <v>292</v>
      </c>
      <c r="Q223" s="105">
        <v>2644.5</v>
      </c>
      <c r="R223" s="23">
        <v>42179</v>
      </c>
      <c r="S223" s="106">
        <v>2644.5</v>
      </c>
      <c r="T223" s="31">
        <f t="shared" si="7"/>
        <v>0</v>
      </c>
      <c r="U223" s="39" t="s">
        <v>46</v>
      </c>
    </row>
    <row r="224" spans="1:21" x14ac:dyDescent="0.25">
      <c r="A224" s="20">
        <v>42158</v>
      </c>
      <c r="B224" s="183">
        <v>23080</v>
      </c>
      <c r="C224" s="183"/>
      <c r="D224" s="146" t="s">
        <v>696</v>
      </c>
      <c r="E224" s="105">
        <v>8870.08</v>
      </c>
      <c r="F224" s="23">
        <v>42158</v>
      </c>
      <c r="G224" s="106">
        <v>8870.08</v>
      </c>
      <c r="H224" s="31">
        <f t="shared" si="6"/>
        <v>0</v>
      </c>
      <c r="I224" s="68" t="s">
        <v>587</v>
      </c>
      <c r="M224" s="20">
        <v>42181</v>
      </c>
      <c r="N224" s="223" t="s">
        <v>1990</v>
      </c>
      <c r="O224" s="223" t="s">
        <v>1592</v>
      </c>
      <c r="P224" s="14" t="s">
        <v>292</v>
      </c>
      <c r="Q224" s="105">
        <v>2784.2</v>
      </c>
      <c r="R224" s="65">
        <v>42182</v>
      </c>
      <c r="S224" s="106">
        <v>2784.2</v>
      </c>
      <c r="T224" s="31">
        <f t="shared" si="7"/>
        <v>0</v>
      </c>
      <c r="U224" s="39" t="s">
        <v>59</v>
      </c>
    </row>
    <row r="225" spans="1:21" x14ac:dyDescent="0.25">
      <c r="A225" s="12">
        <v>42158</v>
      </c>
      <c r="B225" s="183">
        <v>23081</v>
      </c>
      <c r="C225" s="183"/>
      <c r="D225" s="40" t="s">
        <v>320</v>
      </c>
      <c r="E225" s="105">
        <v>7938</v>
      </c>
      <c r="F225" s="23">
        <v>42158</v>
      </c>
      <c r="G225" s="106">
        <v>7938</v>
      </c>
      <c r="H225" s="31">
        <f t="shared" si="6"/>
        <v>0</v>
      </c>
      <c r="I225" s="68" t="s">
        <v>587</v>
      </c>
      <c r="M225" s="12">
        <v>42182</v>
      </c>
      <c r="N225" s="222" t="s">
        <v>2117</v>
      </c>
      <c r="O225" s="222" t="s">
        <v>1592</v>
      </c>
      <c r="P225" s="14" t="s">
        <v>292</v>
      </c>
      <c r="Q225" s="105">
        <v>2218.1</v>
      </c>
      <c r="R225" s="65">
        <v>42182</v>
      </c>
      <c r="S225" s="106">
        <v>2218.1</v>
      </c>
      <c r="T225" s="31">
        <f t="shared" si="7"/>
        <v>0</v>
      </c>
      <c r="U225" s="39" t="s">
        <v>59</v>
      </c>
    </row>
    <row r="226" spans="1:21" x14ac:dyDescent="0.25">
      <c r="A226" s="20">
        <v>42158</v>
      </c>
      <c r="B226" s="183">
        <v>23082</v>
      </c>
      <c r="C226" s="183"/>
      <c r="D226" s="40" t="s">
        <v>137</v>
      </c>
      <c r="E226" s="105">
        <v>3017</v>
      </c>
      <c r="F226" s="23">
        <v>42158</v>
      </c>
      <c r="G226" s="106">
        <v>3017</v>
      </c>
      <c r="H226" s="31">
        <f t="shared" si="6"/>
        <v>0</v>
      </c>
      <c r="I226" s="68" t="s">
        <v>9</v>
      </c>
      <c r="M226" s="20">
        <v>42183</v>
      </c>
      <c r="N226" s="222" t="s">
        <v>2199</v>
      </c>
      <c r="O226" s="222" t="s">
        <v>1592</v>
      </c>
      <c r="P226" s="150" t="s">
        <v>292</v>
      </c>
      <c r="Q226" s="105">
        <v>2624</v>
      </c>
      <c r="R226" s="65">
        <v>42183</v>
      </c>
      <c r="S226" s="106">
        <v>2624</v>
      </c>
      <c r="T226" s="31">
        <f t="shared" si="7"/>
        <v>0</v>
      </c>
      <c r="U226" s="39" t="s">
        <v>59</v>
      </c>
    </row>
    <row r="227" spans="1:21" x14ac:dyDescent="0.25">
      <c r="A227" s="12">
        <v>42158</v>
      </c>
      <c r="B227" s="183">
        <v>23083</v>
      </c>
      <c r="C227" s="183"/>
      <c r="D227" s="40" t="s">
        <v>66</v>
      </c>
      <c r="E227" s="105">
        <v>1482</v>
      </c>
      <c r="F227" s="23">
        <v>42158</v>
      </c>
      <c r="G227" s="106">
        <v>1482</v>
      </c>
      <c r="H227" s="31">
        <f t="shared" si="6"/>
        <v>0</v>
      </c>
      <c r="I227" s="68" t="s">
        <v>9</v>
      </c>
      <c r="M227" s="12">
        <v>42166</v>
      </c>
      <c r="N227" s="183">
        <v>23893</v>
      </c>
      <c r="O227" s="183"/>
      <c r="P227" s="14" t="s">
        <v>200</v>
      </c>
      <c r="Q227" s="105">
        <v>2649.1</v>
      </c>
      <c r="R227" s="23">
        <v>42168</v>
      </c>
      <c r="S227" s="118">
        <v>2649.1</v>
      </c>
      <c r="T227" s="31">
        <f t="shared" si="7"/>
        <v>0</v>
      </c>
      <c r="U227" s="56" t="s">
        <v>149</v>
      </c>
    </row>
    <row r="228" spans="1:21" x14ac:dyDescent="0.25">
      <c r="A228" s="20">
        <v>42158</v>
      </c>
      <c r="B228" s="183">
        <v>23084</v>
      </c>
      <c r="C228" s="183"/>
      <c r="D228" s="40" t="s">
        <v>256</v>
      </c>
      <c r="E228" s="105">
        <v>4462.6000000000004</v>
      </c>
      <c r="F228" s="23">
        <v>42159</v>
      </c>
      <c r="G228" s="106">
        <v>4462.6000000000004</v>
      </c>
      <c r="H228" s="31">
        <f t="shared" si="6"/>
        <v>0</v>
      </c>
      <c r="I228" s="68" t="s">
        <v>773</v>
      </c>
      <c r="M228" s="20">
        <v>42173</v>
      </c>
      <c r="N228" s="183">
        <v>24587</v>
      </c>
      <c r="O228" s="183"/>
      <c r="P228" s="14" t="s">
        <v>200</v>
      </c>
      <c r="Q228" s="105">
        <v>3766.4</v>
      </c>
      <c r="R228" s="23">
        <v>42175</v>
      </c>
      <c r="S228" s="118">
        <v>3766.4</v>
      </c>
      <c r="T228" s="31">
        <f t="shared" si="7"/>
        <v>0</v>
      </c>
      <c r="U228" s="56" t="s">
        <v>149</v>
      </c>
    </row>
    <row r="229" spans="1:21" x14ac:dyDescent="0.25">
      <c r="A229" s="12">
        <v>42158</v>
      </c>
      <c r="B229" s="183">
        <v>23085</v>
      </c>
      <c r="C229" s="183"/>
      <c r="D229" s="40" t="s">
        <v>24</v>
      </c>
      <c r="E229" s="105">
        <v>65285.5</v>
      </c>
      <c r="F229" s="30">
        <v>42216</v>
      </c>
      <c r="G229" s="144">
        <v>65285.5</v>
      </c>
      <c r="H229" s="31">
        <f t="shared" si="6"/>
        <v>0</v>
      </c>
      <c r="I229" s="68" t="s">
        <v>46</v>
      </c>
      <c r="M229" s="12">
        <v>42177</v>
      </c>
      <c r="N229" s="222" t="s">
        <v>1605</v>
      </c>
      <c r="O229" s="222" t="s">
        <v>1592</v>
      </c>
      <c r="P229" s="14" t="s">
        <v>200</v>
      </c>
      <c r="Q229" s="105">
        <v>2630.4</v>
      </c>
      <c r="R229" s="23">
        <v>42179</v>
      </c>
      <c r="S229" s="106">
        <v>2630.4</v>
      </c>
      <c r="T229" s="31">
        <f t="shared" si="7"/>
        <v>0</v>
      </c>
      <c r="U229" s="39" t="s">
        <v>149</v>
      </c>
    </row>
    <row r="230" spans="1:21" x14ac:dyDescent="0.25">
      <c r="A230" s="20">
        <v>42158</v>
      </c>
      <c r="B230" s="183">
        <v>23086</v>
      </c>
      <c r="C230" s="183"/>
      <c r="D230" s="40" t="s">
        <v>236</v>
      </c>
      <c r="E230" s="105">
        <v>45231</v>
      </c>
      <c r="F230" s="23" t="s">
        <v>1498</v>
      </c>
      <c r="G230" s="106">
        <f>35000+5998.94+4232.06</f>
        <v>45231</v>
      </c>
      <c r="H230" s="31">
        <f t="shared" si="6"/>
        <v>0</v>
      </c>
      <c r="I230" s="68" t="s">
        <v>773</v>
      </c>
      <c r="M230" s="20">
        <v>42180</v>
      </c>
      <c r="N230" s="223" t="s">
        <v>1922</v>
      </c>
      <c r="O230" s="223" t="s">
        <v>1592</v>
      </c>
      <c r="P230" s="14" t="s">
        <v>200</v>
      </c>
      <c r="Q230" s="105">
        <v>2293.8000000000002</v>
      </c>
      <c r="R230" s="65">
        <v>42182</v>
      </c>
      <c r="S230" s="106">
        <v>2293.8000000000002</v>
      </c>
      <c r="T230" s="31">
        <f t="shared" si="7"/>
        <v>0</v>
      </c>
      <c r="U230" s="39" t="s">
        <v>149</v>
      </c>
    </row>
    <row r="231" spans="1:21" x14ac:dyDescent="0.25">
      <c r="A231" s="12">
        <v>42158</v>
      </c>
      <c r="B231" s="183">
        <v>23087</v>
      </c>
      <c r="C231" s="183"/>
      <c r="D231" s="40" t="s">
        <v>604</v>
      </c>
      <c r="E231" s="105">
        <v>3149</v>
      </c>
      <c r="F231" s="23">
        <v>42158</v>
      </c>
      <c r="G231" s="106">
        <v>3149</v>
      </c>
      <c r="H231" s="31">
        <f t="shared" si="6"/>
        <v>0</v>
      </c>
      <c r="I231" s="68" t="s">
        <v>9</v>
      </c>
      <c r="M231" s="12">
        <v>42184</v>
      </c>
      <c r="N231" s="223" t="s">
        <v>2353</v>
      </c>
      <c r="O231" s="223" t="s">
        <v>1592</v>
      </c>
      <c r="P231" s="14" t="s">
        <v>200</v>
      </c>
      <c r="Q231" s="105">
        <v>1784.1</v>
      </c>
      <c r="R231" s="23"/>
      <c r="S231" s="106"/>
      <c r="T231" s="31">
        <f t="shared" si="7"/>
        <v>1784.1</v>
      </c>
      <c r="U231" s="39" t="s">
        <v>149</v>
      </c>
    </row>
    <row r="232" spans="1:21" x14ac:dyDescent="0.25">
      <c r="A232" s="20">
        <v>42158</v>
      </c>
      <c r="B232" s="183">
        <v>23088</v>
      </c>
      <c r="C232" s="183"/>
      <c r="D232" s="40" t="s">
        <v>14</v>
      </c>
      <c r="E232" s="105">
        <v>291414.81</v>
      </c>
      <c r="F232" s="23">
        <v>42172</v>
      </c>
      <c r="G232" s="106">
        <v>291414.81</v>
      </c>
      <c r="H232" s="31">
        <f t="shared" si="6"/>
        <v>0</v>
      </c>
      <c r="I232" s="68" t="s">
        <v>9</v>
      </c>
      <c r="M232" s="20">
        <v>42157</v>
      </c>
      <c r="N232" s="183">
        <v>22999</v>
      </c>
      <c r="O232" s="183"/>
      <c r="P232" s="40" t="s">
        <v>21</v>
      </c>
      <c r="Q232" s="105">
        <v>2786</v>
      </c>
      <c r="R232" s="23">
        <v>42157</v>
      </c>
      <c r="S232" s="106">
        <v>2786</v>
      </c>
      <c r="T232" s="25">
        <f t="shared" si="7"/>
        <v>0</v>
      </c>
      <c r="U232" s="68" t="s">
        <v>9</v>
      </c>
    </row>
    <row r="233" spans="1:21" x14ac:dyDescent="0.25">
      <c r="A233" s="12">
        <v>42158</v>
      </c>
      <c r="B233" s="183">
        <v>23089</v>
      </c>
      <c r="C233" s="183"/>
      <c r="D233" s="40" t="s">
        <v>14</v>
      </c>
      <c r="E233" s="105">
        <v>237123.63</v>
      </c>
      <c r="F233" s="23">
        <v>42172</v>
      </c>
      <c r="G233" s="106">
        <v>237123.63</v>
      </c>
      <c r="H233" s="31">
        <f t="shared" si="6"/>
        <v>0</v>
      </c>
      <c r="I233" s="68" t="s">
        <v>9</v>
      </c>
      <c r="M233" s="12">
        <v>42164</v>
      </c>
      <c r="N233" s="183">
        <v>23645</v>
      </c>
      <c r="O233" s="183"/>
      <c r="P233" s="14" t="s">
        <v>21</v>
      </c>
      <c r="Q233" s="105">
        <v>2880.4</v>
      </c>
      <c r="R233" s="23">
        <v>42164</v>
      </c>
      <c r="S233" s="106">
        <v>2880.4</v>
      </c>
      <c r="T233" s="31">
        <f t="shared" si="7"/>
        <v>0</v>
      </c>
      <c r="U233" s="39" t="s">
        <v>9</v>
      </c>
    </row>
    <row r="234" spans="1:21" x14ac:dyDescent="0.25">
      <c r="A234" s="20">
        <v>42158</v>
      </c>
      <c r="B234" s="183">
        <v>23090</v>
      </c>
      <c r="C234" s="183"/>
      <c r="D234" s="40" t="s">
        <v>78</v>
      </c>
      <c r="E234" s="105">
        <v>7810.2</v>
      </c>
      <c r="F234" s="23">
        <v>42159</v>
      </c>
      <c r="G234" s="106">
        <v>7810.2</v>
      </c>
      <c r="H234" s="31">
        <f t="shared" si="6"/>
        <v>0</v>
      </c>
      <c r="I234" s="68" t="s">
        <v>62</v>
      </c>
      <c r="M234" s="20">
        <v>42165</v>
      </c>
      <c r="N234" s="183">
        <v>23718</v>
      </c>
      <c r="O234" s="183"/>
      <c r="P234" s="14" t="s">
        <v>21</v>
      </c>
      <c r="Q234" s="105">
        <v>7533.6</v>
      </c>
      <c r="R234" s="23">
        <v>42165</v>
      </c>
      <c r="S234" s="106">
        <v>7533.6</v>
      </c>
      <c r="T234" s="31">
        <f t="shared" si="7"/>
        <v>0</v>
      </c>
      <c r="U234" s="39" t="s">
        <v>9</v>
      </c>
    </row>
    <row r="235" spans="1:21" x14ac:dyDescent="0.25">
      <c r="A235" s="12">
        <v>42158</v>
      </c>
      <c r="B235" s="183">
        <v>23091</v>
      </c>
      <c r="C235" s="183"/>
      <c r="D235" s="40" t="s">
        <v>67</v>
      </c>
      <c r="E235" s="105">
        <v>3441.2</v>
      </c>
      <c r="F235" s="23">
        <v>42159</v>
      </c>
      <c r="G235" s="106">
        <v>3441.2</v>
      </c>
      <c r="H235" s="31">
        <f t="shared" si="6"/>
        <v>0</v>
      </c>
      <c r="I235" s="68" t="s">
        <v>62</v>
      </c>
      <c r="M235" s="12">
        <v>42166</v>
      </c>
      <c r="N235" s="183">
        <v>23804</v>
      </c>
      <c r="O235" s="183"/>
      <c r="P235" s="14" t="s">
        <v>21</v>
      </c>
      <c r="Q235" s="105">
        <v>5959.2</v>
      </c>
      <c r="R235" s="23">
        <v>42166</v>
      </c>
      <c r="S235" s="106">
        <v>5959.2</v>
      </c>
      <c r="T235" s="31">
        <f t="shared" si="7"/>
        <v>0</v>
      </c>
      <c r="U235" s="39" t="s">
        <v>9</v>
      </c>
    </row>
    <row r="236" spans="1:21" x14ac:dyDescent="0.25">
      <c r="A236" s="20">
        <v>42158</v>
      </c>
      <c r="B236" s="183">
        <v>23092</v>
      </c>
      <c r="C236" s="183"/>
      <c r="D236" s="40" t="s">
        <v>170</v>
      </c>
      <c r="E236" s="105">
        <v>4071.6</v>
      </c>
      <c r="F236" s="23">
        <v>42159</v>
      </c>
      <c r="G236" s="106">
        <v>4071.6</v>
      </c>
      <c r="H236" s="31">
        <f t="shared" si="6"/>
        <v>0</v>
      </c>
      <c r="I236" s="68" t="s">
        <v>62</v>
      </c>
      <c r="M236" s="20">
        <v>42167</v>
      </c>
      <c r="N236" s="183">
        <v>23947</v>
      </c>
      <c r="O236" s="183"/>
      <c r="P236" s="14" t="s">
        <v>21</v>
      </c>
      <c r="Q236" s="105">
        <v>8683</v>
      </c>
      <c r="R236" s="23">
        <v>42167</v>
      </c>
      <c r="S236" s="106">
        <v>8683</v>
      </c>
      <c r="T236" s="31">
        <f t="shared" si="7"/>
        <v>0</v>
      </c>
      <c r="U236" s="39" t="s">
        <v>9</v>
      </c>
    </row>
    <row r="237" spans="1:21" x14ac:dyDescent="0.25">
      <c r="A237" s="12">
        <v>42158</v>
      </c>
      <c r="B237" s="183">
        <v>23093</v>
      </c>
      <c r="C237" s="183"/>
      <c r="D237" s="40" t="s">
        <v>24</v>
      </c>
      <c r="E237" s="105">
        <v>5860.8</v>
      </c>
      <c r="F237" s="23">
        <v>42178</v>
      </c>
      <c r="G237" s="106">
        <v>5860.8</v>
      </c>
      <c r="H237" s="31">
        <f t="shared" si="6"/>
        <v>0</v>
      </c>
      <c r="I237" s="68" t="s">
        <v>9</v>
      </c>
      <c r="M237" s="12">
        <v>42168</v>
      </c>
      <c r="N237" s="183">
        <v>24042</v>
      </c>
      <c r="O237" s="183"/>
      <c r="P237" s="14" t="s">
        <v>21</v>
      </c>
      <c r="Q237" s="105">
        <v>3243.3</v>
      </c>
      <c r="R237" s="23">
        <v>42168</v>
      </c>
      <c r="S237" s="106">
        <v>3243.3</v>
      </c>
      <c r="T237" s="31">
        <f t="shared" si="7"/>
        <v>0</v>
      </c>
      <c r="U237" s="39" t="s">
        <v>9</v>
      </c>
    </row>
    <row r="238" spans="1:21" x14ac:dyDescent="0.25">
      <c r="A238" s="20">
        <v>42158</v>
      </c>
      <c r="B238" s="183">
        <v>23094</v>
      </c>
      <c r="C238" s="183"/>
      <c r="D238" s="40" t="s">
        <v>426</v>
      </c>
      <c r="E238" s="105">
        <v>24978.799999999999</v>
      </c>
      <c r="F238" s="23">
        <v>42159</v>
      </c>
      <c r="G238" s="106">
        <v>24978.799999999999</v>
      </c>
      <c r="H238" s="31">
        <f t="shared" si="6"/>
        <v>0</v>
      </c>
      <c r="I238" s="68" t="s">
        <v>62</v>
      </c>
      <c r="M238" s="20">
        <v>42179</v>
      </c>
      <c r="N238" s="223" t="s">
        <v>1745</v>
      </c>
      <c r="O238" s="223" t="s">
        <v>1592</v>
      </c>
      <c r="P238" s="14" t="s">
        <v>21</v>
      </c>
      <c r="Q238" s="105">
        <v>5181.3</v>
      </c>
      <c r="R238" s="23">
        <v>42179</v>
      </c>
      <c r="S238" s="106">
        <v>5181.3</v>
      </c>
      <c r="T238" s="31">
        <f t="shared" si="7"/>
        <v>0</v>
      </c>
      <c r="U238" s="39" t="s">
        <v>9</v>
      </c>
    </row>
    <row r="239" spans="1:21" x14ac:dyDescent="0.25">
      <c r="A239" s="12">
        <v>42158</v>
      </c>
      <c r="B239" s="183">
        <v>23095</v>
      </c>
      <c r="C239" s="183"/>
      <c r="D239" s="40" t="s">
        <v>131</v>
      </c>
      <c r="E239" s="105">
        <v>7743.8</v>
      </c>
      <c r="F239" s="23">
        <v>42159</v>
      </c>
      <c r="G239" s="106">
        <v>7743.8</v>
      </c>
      <c r="H239" s="31">
        <f t="shared" si="6"/>
        <v>0</v>
      </c>
      <c r="I239" s="68" t="s">
        <v>1257</v>
      </c>
      <c r="M239" s="12">
        <v>42156</v>
      </c>
      <c r="N239" s="183">
        <v>22950</v>
      </c>
      <c r="O239" s="183"/>
      <c r="P239" s="14" t="s">
        <v>851</v>
      </c>
      <c r="Q239" s="105">
        <v>2599.1999999999998</v>
      </c>
      <c r="R239" s="23">
        <v>42157</v>
      </c>
      <c r="S239" s="106">
        <v>2599.1999999999998</v>
      </c>
      <c r="T239" s="25">
        <f t="shared" si="7"/>
        <v>0</v>
      </c>
      <c r="U239" s="39" t="s">
        <v>59</v>
      </c>
    </row>
    <row r="240" spans="1:21" x14ac:dyDescent="0.25">
      <c r="A240" s="20">
        <v>42158</v>
      </c>
      <c r="B240" s="183">
        <v>23096</v>
      </c>
      <c r="C240" s="183"/>
      <c r="D240" s="40" t="s">
        <v>444</v>
      </c>
      <c r="E240" s="105">
        <v>12737.4</v>
      </c>
      <c r="F240" s="23">
        <v>42159</v>
      </c>
      <c r="G240" s="106">
        <v>12737.4</v>
      </c>
      <c r="H240" s="31">
        <f t="shared" si="6"/>
        <v>0</v>
      </c>
      <c r="I240" s="68" t="s">
        <v>62</v>
      </c>
      <c r="M240" s="20">
        <v>42159</v>
      </c>
      <c r="N240" s="183">
        <v>23244</v>
      </c>
      <c r="O240" s="183"/>
      <c r="P240" s="14" t="s">
        <v>851</v>
      </c>
      <c r="Q240" s="105">
        <v>1736</v>
      </c>
      <c r="R240" s="23">
        <v>42160</v>
      </c>
      <c r="S240" s="106">
        <v>1736</v>
      </c>
      <c r="T240" s="31">
        <f t="shared" si="7"/>
        <v>0</v>
      </c>
      <c r="U240" s="39" t="s">
        <v>19</v>
      </c>
    </row>
    <row r="241" spans="1:21" x14ac:dyDescent="0.25">
      <c r="A241" s="12">
        <v>42158</v>
      </c>
      <c r="B241" s="183">
        <v>23097</v>
      </c>
      <c r="C241" s="183"/>
      <c r="D241" s="40" t="s">
        <v>173</v>
      </c>
      <c r="E241" s="105">
        <v>26633.599999999999</v>
      </c>
      <c r="F241" s="30" t="s">
        <v>1499</v>
      </c>
      <c r="G241" s="106">
        <v>26633.599999999999</v>
      </c>
      <c r="H241" s="31">
        <f t="shared" si="6"/>
        <v>0</v>
      </c>
      <c r="I241" s="68" t="s">
        <v>62</v>
      </c>
      <c r="M241" s="12">
        <v>42163</v>
      </c>
      <c r="N241" s="183">
        <v>23593</v>
      </c>
      <c r="O241" s="183"/>
      <c r="P241" s="14" t="s">
        <v>851</v>
      </c>
      <c r="Q241" s="105">
        <v>3158.4</v>
      </c>
      <c r="R241" s="23">
        <v>42164</v>
      </c>
      <c r="S241" s="106">
        <v>3158.4</v>
      </c>
      <c r="T241" s="31">
        <f t="shared" si="7"/>
        <v>0</v>
      </c>
      <c r="U241" s="39" t="s">
        <v>94</v>
      </c>
    </row>
    <row r="242" spans="1:21" x14ac:dyDescent="0.25">
      <c r="A242" s="20">
        <v>42158</v>
      </c>
      <c r="B242" s="183">
        <v>23098</v>
      </c>
      <c r="C242" s="183"/>
      <c r="D242" s="40" t="s">
        <v>75</v>
      </c>
      <c r="E242" s="105">
        <v>24244</v>
      </c>
      <c r="F242" s="12" t="s">
        <v>1492</v>
      </c>
      <c r="G242" s="106">
        <f>16244+8000</f>
        <v>24244</v>
      </c>
      <c r="H242" s="31">
        <f t="shared" si="6"/>
        <v>0</v>
      </c>
      <c r="I242" s="68" t="s">
        <v>62</v>
      </c>
      <c r="M242" s="20">
        <v>42171</v>
      </c>
      <c r="N242" s="183">
        <v>24390</v>
      </c>
      <c r="O242" s="183"/>
      <c r="P242" s="14" t="s">
        <v>851</v>
      </c>
      <c r="Q242" s="105">
        <v>2367.1999999999998</v>
      </c>
      <c r="R242" s="23">
        <v>42171</v>
      </c>
      <c r="S242" s="106">
        <v>2367.1999999999998</v>
      </c>
      <c r="T242" s="48">
        <f t="shared" si="7"/>
        <v>0</v>
      </c>
      <c r="U242" s="39" t="s">
        <v>1257</v>
      </c>
    </row>
    <row r="243" spans="1:21" x14ac:dyDescent="0.25">
      <c r="A243" s="12">
        <v>42158</v>
      </c>
      <c r="B243" s="183">
        <v>23099</v>
      </c>
      <c r="C243" s="183"/>
      <c r="D243" s="40" t="s">
        <v>24</v>
      </c>
      <c r="E243" s="105">
        <v>43925.4</v>
      </c>
      <c r="F243" s="23">
        <v>42178</v>
      </c>
      <c r="G243" s="106">
        <v>43925.4</v>
      </c>
      <c r="H243" s="31">
        <f t="shared" si="6"/>
        <v>0</v>
      </c>
      <c r="I243" s="68" t="s">
        <v>46</v>
      </c>
      <c r="M243" s="12">
        <v>42174</v>
      </c>
      <c r="N243" s="183">
        <v>24705</v>
      </c>
      <c r="O243" s="183"/>
      <c r="P243" s="14" t="s">
        <v>851</v>
      </c>
      <c r="Q243" s="105">
        <v>1452</v>
      </c>
      <c r="R243" s="23">
        <v>42175</v>
      </c>
      <c r="S243" s="118">
        <v>1452</v>
      </c>
      <c r="T243" s="31">
        <f t="shared" si="7"/>
        <v>0</v>
      </c>
      <c r="U243" s="56" t="s">
        <v>59</v>
      </c>
    </row>
    <row r="244" spans="1:21" x14ac:dyDescent="0.25">
      <c r="A244" s="20">
        <v>42158</v>
      </c>
      <c r="B244" s="183">
        <v>23100</v>
      </c>
      <c r="C244" s="183"/>
      <c r="D244" s="40" t="s">
        <v>141</v>
      </c>
      <c r="E244" s="105">
        <v>3477.6</v>
      </c>
      <c r="F244" s="23">
        <v>42158</v>
      </c>
      <c r="G244" s="106">
        <v>3477.6</v>
      </c>
      <c r="H244" s="31">
        <f t="shared" si="6"/>
        <v>0</v>
      </c>
      <c r="I244" s="68" t="s">
        <v>62</v>
      </c>
      <c r="M244" s="20">
        <v>42180</v>
      </c>
      <c r="N244" s="222" t="s">
        <v>1915</v>
      </c>
      <c r="O244" s="222" t="s">
        <v>1592</v>
      </c>
      <c r="P244" s="14" t="s">
        <v>851</v>
      </c>
      <c r="Q244" s="105">
        <v>1905.2</v>
      </c>
      <c r="R244" s="65">
        <v>42181</v>
      </c>
      <c r="S244" s="106">
        <v>1905.2</v>
      </c>
      <c r="T244" s="31">
        <f t="shared" si="7"/>
        <v>0</v>
      </c>
      <c r="U244" s="39" t="s">
        <v>59</v>
      </c>
    </row>
    <row r="245" spans="1:21" x14ac:dyDescent="0.25">
      <c r="A245" s="12">
        <v>42158</v>
      </c>
      <c r="B245" s="183">
        <v>23101</v>
      </c>
      <c r="C245" s="183"/>
      <c r="D245" s="40" t="s">
        <v>53</v>
      </c>
      <c r="E245" s="105">
        <v>923.4</v>
      </c>
      <c r="F245" s="23">
        <v>42159</v>
      </c>
      <c r="G245" s="106">
        <v>923.4</v>
      </c>
      <c r="H245" s="31">
        <f t="shared" si="6"/>
        <v>0</v>
      </c>
      <c r="I245" s="68" t="s">
        <v>1257</v>
      </c>
      <c r="M245" s="12">
        <v>42185</v>
      </c>
      <c r="N245" s="222" t="s">
        <v>2431</v>
      </c>
      <c r="O245" s="222" t="s">
        <v>1592</v>
      </c>
      <c r="P245" s="14" t="s">
        <v>851</v>
      </c>
      <c r="Q245" s="105">
        <v>2389.1999999999998</v>
      </c>
      <c r="R245" s="23"/>
      <c r="S245" s="106"/>
      <c r="T245" s="31">
        <f t="shared" si="7"/>
        <v>2389.1999999999998</v>
      </c>
      <c r="U245" s="39" t="s">
        <v>94</v>
      </c>
    </row>
    <row r="246" spans="1:21" x14ac:dyDescent="0.25">
      <c r="A246" s="20">
        <v>42158</v>
      </c>
      <c r="B246" s="183">
        <v>23102</v>
      </c>
      <c r="C246" s="183"/>
      <c r="D246" s="40" t="s">
        <v>915</v>
      </c>
      <c r="E246" s="105">
        <v>551</v>
      </c>
      <c r="F246" s="23">
        <v>42159</v>
      </c>
      <c r="G246" s="106">
        <v>551</v>
      </c>
      <c r="H246" s="31">
        <f t="shared" si="6"/>
        <v>0</v>
      </c>
      <c r="I246" s="68" t="s">
        <v>1257</v>
      </c>
      <c r="M246" s="20">
        <v>42156</v>
      </c>
      <c r="N246" s="183">
        <v>22881</v>
      </c>
      <c r="O246" s="183"/>
      <c r="P246" s="14" t="s">
        <v>91</v>
      </c>
      <c r="Q246" s="105">
        <v>11977</v>
      </c>
      <c r="R246" s="23">
        <v>42156</v>
      </c>
      <c r="S246" s="106">
        <v>11977</v>
      </c>
      <c r="T246" s="25">
        <f t="shared" si="7"/>
        <v>0</v>
      </c>
      <c r="U246" s="39" t="s">
        <v>59</v>
      </c>
    </row>
    <row r="247" spans="1:21" x14ac:dyDescent="0.25">
      <c r="A247" s="12">
        <v>42158</v>
      </c>
      <c r="B247" s="183">
        <v>23103</v>
      </c>
      <c r="C247" s="183"/>
      <c r="D247" s="40" t="s">
        <v>81</v>
      </c>
      <c r="E247" s="105">
        <v>1632.1</v>
      </c>
      <c r="F247" s="23">
        <v>42159</v>
      </c>
      <c r="G247" s="106">
        <v>1632.1</v>
      </c>
      <c r="H247" s="31">
        <f t="shared" si="6"/>
        <v>0</v>
      </c>
      <c r="I247" s="68" t="s">
        <v>1257</v>
      </c>
      <c r="M247" s="12">
        <v>42157</v>
      </c>
      <c r="N247" s="183">
        <v>23049</v>
      </c>
      <c r="O247" s="183"/>
      <c r="P247" s="40" t="s">
        <v>91</v>
      </c>
      <c r="Q247" s="105">
        <v>24228.94</v>
      </c>
      <c r="R247" s="23">
        <v>42158</v>
      </c>
      <c r="S247" s="106">
        <v>24228.94</v>
      </c>
      <c r="T247" s="25">
        <f t="shared" si="7"/>
        <v>0</v>
      </c>
      <c r="U247" s="68" t="s">
        <v>59</v>
      </c>
    </row>
    <row r="248" spans="1:21" x14ac:dyDescent="0.25">
      <c r="A248" s="20">
        <v>42158</v>
      </c>
      <c r="B248" s="183">
        <v>23104</v>
      </c>
      <c r="C248" s="183"/>
      <c r="D248" s="40" t="s">
        <v>169</v>
      </c>
      <c r="E248" s="105">
        <v>932.4</v>
      </c>
      <c r="F248" s="23">
        <v>42159</v>
      </c>
      <c r="G248" s="106">
        <v>932.4</v>
      </c>
      <c r="H248" s="31">
        <f t="shared" si="6"/>
        <v>0</v>
      </c>
      <c r="I248" s="68" t="s">
        <v>1257</v>
      </c>
      <c r="M248" s="20">
        <v>42157</v>
      </c>
      <c r="N248" s="183">
        <v>23050</v>
      </c>
      <c r="O248" s="183"/>
      <c r="P248" s="40" t="s">
        <v>91</v>
      </c>
      <c r="Q248" s="105">
        <v>1252.1199999999999</v>
      </c>
      <c r="R248" s="23">
        <v>42158</v>
      </c>
      <c r="S248" s="106">
        <v>1252.1199999999999</v>
      </c>
      <c r="T248" s="25">
        <f t="shared" si="7"/>
        <v>0</v>
      </c>
      <c r="U248" s="68" t="s">
        <v>59</v>
      </c>
    </row>
    <row r="249" spans="1:21" x14ac:dyDescent="0.25">
      <c r="A249" s="12">
        <v>42158</v>
      </c>
      <c r="B249" s="183">
        <v>23105</v>
      </c>
      <c r="C249" s="183"/>
      <c r="D249" s="40" t="s">
        <v>82</v>
      </c>
      <c r="E249" s="105">
        <v>4178.3999999999996</v>
      </c>
      <c r="F249" s="23">
        <v>42159</v>
      </c>
      <c r="G249" s="106">
        <v>4178.3999999999996</v>
      </c>
      <c r="H249" s="31">
        <f t="shared" si="6"/>
        <v>0</v>
      </c>
      <c r="I249" s="68" t="s">
        <v>1257</v>
      </c>
      <c r="M249" s="12">
        <v>42159</v>
      </c>
      <c r="N249" s="183">
        <v>23181</v>
      </c>
      <c r="O249" s="183"/>
      <c r="P249" s="14" t="s">
        <v>91</v>
      </c>
      <c r="Q249" s="105">
        <v>23713.01</v>
      </c>
      <c r="R249" s="23">
        <v>42159</v>
      </c>
      <c r="S249" s="106">
        <v>23713.01</v>
      </c>
      <c r="T249" s="31">
        <f t="shared" si="7"/>
        <v>0</v>
      </c>
      <c r="U249" s="39" t="s">
        <v>59</v>
      </c>
    </row>
    <row r="250" spans="1:21" x14ac:dyDescent="0.25">
      <c r="A250" s="20">
        <v>42158</v>
      </c>
      <c r="B250" s="183">
        <v>23106</v>
      </c>
      <c r="C250" s="183"/>
      <c r="D250" s="40" t="s">
        <v>729</v>
      </c>
      <c r="E250" s="105">
        <v>1764</v>
      </c>
      <c r="F250" s="23">
        <v>42159</v>
      </c>
      <c r="G250" s="106">
        <v>1764</v>
      </c>
      <c r="H250" s="31">
        <f t="shared" si="6"/>
        <v>0</v>
      </c>
      <c r="I250" s="68" t="s">
        <v>1257</v>
      </c>
      <c r="M250" s="20">
        <v>42161</v>
      </c>
      <c r="N250" s="183">
        <v>23349</v>
      </c>
      <c r="O250" s="183"/>
      <c r="P250" s="14" t="s">
        <v>91</v>
      </c>
      <c r="Q250" s="105">
        <v>26023.35</v>
      </c>
      <c r="R250" s="23">
        <v>42161</v>
      </c>
      <c r="S250" s="106">
        <v>26023.35</v>
      </c>
      <c r="T250" s="31">
        <f t="shared" si="7"/>
        <v>0</v>
      </c>
      <c r="U250" s="39" t="s">
        <v>59</v>
      </c>
    </row>
    <row r="251" spans="1:21" x14ac:dyDescent="0.25">
      <c r="A251" s="12">
        <v>42158</v>
      </c>
      <c r="B251" s="183">
        <v>23107</v>
      </c>
      <c r="C251" s="183"/>
      <c r="D251" s="40" t="s">
        <v>1187</v>
      </c>
      <c r="E251" s="105">
        <v>2788.8</v>
      </c>
      <c r="F251" s="23">
        <v>42159</v>
      </c>
      <c r="G251" s="106">
        <v>2788.8</v>
      </c>
      <c r="H251" s="31">
        <f t="shared" si="6"/>
        <v>0</v>
      </c>
      <c r="I251" s="68" t="s">
        <v>9</v>
      </c>
      <c r="M251" s="12">
        <v>42162</v>
      </c>
      <c r="N251" s="183">
        <v>23461</v>
      </c>
      <c r="O251" s="183"/>
      <c r="P251" s="14" t="s">
        <v>91</v>
      </c>
      <c r="Q251" s="105">
        <v>24202.6</v>
      </c>
      <c r="R251" s="23">
        <v>42163</v>
      </c>
      <c r="S251" s="106">
        <v>24202.6</v>
      </c>
      <c r="T251" s="31">
        <f t="shared" si="7"/>
        <v>0</v>
      </c>
      <c r="U251" s="39" t="s">
        <v>59</v>
      </c>
    </row>
    <row r="252" spans="1:21" x14ac:dyDescent="0.25">
      <c r="A252" s="20">
        <v>42158</v>
      </c>
      <c r="B252" s="183">
        <v>23108</v>
      </c>
      <c r="C252" s="183"/>
      <c r="D252" s="44" t="s">
        <v>218</v>
      </c>
      <c r="E252" s="108">
        <v>0</v>
      </c>
      <c r="F252" s="23"/>
      <c r="G252" s="106"/>
      <c r="H252" s="31">
        <f t="shared" si="6"/>
        <v>0</v>
      </c>
      <c r="I252" s="68" t="s">
        <v>13</v>
      </c>
      <c r="M252" s="20">
        <v>42163</v>
      </c>
      <c r="N252" s="183">
        <v>23511</v>
      </c>
      <c r="O252" s="183"/>
      <c r="P252" s="14" t="s">
        <v>91</v>
      </c>
      <c r="Q252" s="105">
        <v>26410.99</v>
      </c>
      <c r="R252" s="23">
        <v>42163</v>
      </c>
      <c r="S252" s="106">
        <v>26410.99</v>
      </c>
      <c r="T252" s="31">
        <f t="shared" si="7"/>
        <v>0</v>
      </c>
      <c r="U252" s="39" t="s">
        <v>59</v>
      </c>
    </row>
    <row r="253" spans="1:21" x14ac:dyDescent="0.25">
      <c r="A253" s="12">
        <v>42158</v>
      </c>
      <c r="B253" s="183">
        <v>23109</v>
      </c>
      <c r="C253" s="183"/>
      <c r="D253" s="146" t="s">
        <v>47</v>
      </c>
      <c r="E253" s="105">
        <v>46160.78</v>
      </c>
      <c r="F253" s="23">
        <v>42158</v>
      </c>
      <c r="G253" s="106">
        <v>46160.78</v>
      </c>
      <c r="H253" s="31">
        <f t="shared" si="6"/>
        <v>0</v>
      </c>
      <c r="I253" s="68" t="s">
        <v>9</v>
      </c>
      <c r="M253" s="12">
        <v>42164</v>
      </c>
      <c r="N253" s="183">
        <v>23659</v>
      </c>
      <c r="O253" s="183"/>
      <c r="P253" s="14" t="s">
        <v>91</v>
      </c>
      <c r="Q253" s="105">
        <v>10542</v>
      </c>
      <c r="R253" s="23">
        <v>42164</v>
      </c>
      <c r="S253" s="106">
        <v>10542</v>
      </c>
      <c r="T253" s="31">
        <f t="shared" si="7"/>
        <v>0</v>
      </c>
      <c r="U253" s="39" t="s">
        <v>59</v>
      </c>
    </row>
    <row r="254" spans="1:21" x14ac:dyDescent="0.25">
      <c r="A254" s="20">
        <v>42158</v>
      </c>
      <c r="B254" s="183">
        <v>23110</v>
      </c>
      <c r="C254" s="183"/>
      <c r="D254" s="40" t="s">
        <v>61</v>
      </c>
      <c r="E254" s="105">
        <v>8289.44</v>
      </c>
      <c r="F254" s="23">
        <v>42159</v>
      </c>
      <c r="G254" s="106">
        <v>8289.44</v>
      </c>
      <c r="H254" s="31">
        <f t="shared" si="6"/>
        <v>0</v>
      </c>
      <c r="I254" s="68" t="s">
        <v>62</v>
      </c>
      <c r="M254" s="20">
        <v>42166</v>
      </c>
      <c r="N254" s="183">
        <v>23823</v>
      </c>
      <c r="O254" s="183"/>
      <c r="P254" s="14" t="s">
        <v>91</v>
      </c>
      <c r="Q254" s="105">
        <v>23730.57</v>
      </c>
      <c r="R254" s="23">
        <v>42166</v>
      </c>
      <c r="S254" s="106">
        <v>23730.57</v>
      </c>
      <c r="T254" s="31">
        <f t="shared" si="7"/>
        <v>0</v>
      </c>
      <c r="U254" s="39" t="s">
        <v>59</v>
      </c>
    </row>
    <row r="255" spans="1:21" x14ac:dyDescent="0.25">
      <c r="A255" s="12">
        <v>42158</v>
      </c>
      <c r="B255" s="183">
        <v>23111</v>
      </c>
      <c r="C255" s="183"/>
      <c r="D255" s="40" t="s">
        <v>45</v>
      </c>
      <c r="E255" s="105">
        <v>10705.2</v>
      </c>
      <c r="F255" s="23">
        <v>42172</v>
      </c>
      <c r="G255" s="106">
        <v>10705.2</v>
      </c>
      <c r="H255" s="31">
        <f t="shared" si="6"/>
        <v>0</v>
      </c>
      <c r="I255" s="68" t="s">
        <v>1257</v>
      </c>
      <c r="M255" s="12">
        <v>42167</v>
      </c>
      <c r="N255" s="183">
        <v>23952</v>
      </c>
      <c r="O255" s="183"/>
      <c r="P255" s="14" t="s">
        <v>91</v>
      </c>
      <c r="Q255" s="105">
        <v>27258.06</v>
      </c>
      <c r="R255" s="23">
        <v>42168</v>
      </c>
      <c r="S255" s="106">
        <v>27258.06</v>
      </c>
      <c r="T255" s="31">
        <f t="shared" si="7"/>
        <v>0</v>
      </c>
      <c r="U255" s="39" t="s">
        <v>59</v>
      </c>
    </row>
    <row r="256" spans="1:21" x14ac:dyDescent="0.25">
      <c r="A256" s="20">
        <v>42158</v>
      </c>
      <c r="B256" s="183">
        <v>23112</v>
      </c>
      <c r="C256" s="183"/>
      <c r="D256" s="40" t="s">
        <v>89</v>
      </c>
      <c r="E256" s="105">
        <v>3795.7</v>
      </c>
      <c r="F256" s="23">
        <v>42158</v>
      </c>
      <c r="G256" s="106">
        <v>3795.7</v>
      </c>
      <c r="H256" s="31">
        <f t="shared" si="6"/>
        <v>0</v>
      </c>
      <c r="I256" s="68" t="s">
        <v>9</v>
      </c>
      <c r="M256" s="20">
        <v>42168</v>
      </c>
      <c r="N256" s="183">
        <v>24043</v>
      </c>
      <c r="O256" s="183"/>
      <c r="P256" s="14" t="s">
        <v>91</v>
      </c>
      <c r="Q256" s="105">
        <v>26182.75</v>
      </c>
      <c r="R256" s="23">
        <v>42168</v>
      </c>
      <c r="S256" s="106">
        <v>26182.75</v>
      </c>
      <c r="T256" s="31">
        <f t="shared" si="7"/>
        <v>0</v>
      </c>
      <c r="U256" s="39" t="s">
        <v>59</v>
      </c>
    </row>
    <row r="257" spans="1:21" x14ac:dyDescent="0.25">
      <c r="A257" s="12">
        <v>42158</v>
      </c>
      <c r="B257" s="183">
        <v>23113</v>
      </c>
      <c r="C257" s="183"/>
      <c r="D257" s="40" t="s">
        <v>79</v>
      </c>
      <c r="E257" s="105">
        <v>2418.5</v>
      </c>
      <c r="F257" s="23">
        <v>42159</v>
      </c>
      <c r="G257" s="106">
        <v>2418.5</v>
      </c>
      <c r="H257" s="31">
        <f t="shared" si="6"/>
        <v>0</v>
      </c>
      <c r="I257" s="68" t="s">
        <v>62</v>
      </c>
      <c r="M257" s="12">
        <v>42170</v>
      </c>
      <c r="N257" s="183">
        <v>24202</v>
      </c>
      <c r="O257" s="183"/>
      <c r="P257" s="14" t="s">
        <v>91</v>
      </c>
      <c r="Q257" s="105">
        <v>25720.75</v>
      </c>
      <c r="R257" s="23">
        <v>42170</v>
      </c>
      <c r="S257" s="106">
        <v>25720.75</v>
      </c>
      <c r="T257" s="48">
        <f t="shared" si="7"/>
        <v>0</v>
      </c>
      <c r="U257" s="39" t="s">
        <v>59</v>
      </c>
    </row>
    <row r="258" spans="1:21" x14ac:dyDescent="0.25">
      <c r="A258" s="20">
        <v>42158</v>
      </c>
      <c r="B258" s="183">
        <v>23114</v>
      </c>
      <c r="C258" s="183"/>
      <c r="D258" s="40" t="s">
        <v>426</v>
      </c>
      <c r="E258" s="105">
        <v>670.8</v>
      </c>
      <c r="F258" s="23">
        <v>42159</v>
      </c>
      <c r="G258" s="106">
        <v>670.8</v>
      </c>
      <c r="H258" s="31">
        <f t="shared" si="6"/>
        <v>0</v>
      </c>
      <c r="I258" s="68" t="s">
        <v>62</v>
      </c>
      <c r="M258" s="20">
        <v>42171</v>
      </c>
      <c r="N258" s="183">
        <v>24335</v>
      </c>
      <c r="O258" s="183"/>
      <c r="P258" s="14" t="s">
        <v>91</v>
      </c>
      <c r="Q258" s="105">
        <v>883.68</v>
      </c>
      <c r="R258" s="23">
        <v>42173</v>
      </c>
      <c r="S258" s="106">
        <v>883.68</v>
      </c>
      <c r="T258" s="48">
        <f t="shared" si="7"/>
        <v>0</v>
      </c>
      <c r="U258" s="39" t="s">
        <v>59</v>
      </c>
    </row>
    <row r="259" spans="1:21" x14ac:dyDescent="0.25">
      <c r="A259" s="12">
        <v>42158</v>
      </c>
      <c r="B259" s="183">
        <v>23115</v>
      </c>
      <c r="C259" s="183"/>
      <c r="D259" s="40" t="s">
        <v>77</v>
      </c>
      <c r="E259" s="105">
        <v>8735.6</v>
      </c>
      <c r="F259" s="23">
        <v>42159</v>
      </c>
      <c r="G259" s="106">
        <v>8735.6</v>
      </c>
      <c r="H259" s="31">
        <f t="shared" ref="H259:H322" si="8">E259-G259</f>
        <v>0</v>
      </c>
      <c r="I259" s="68" t="s">
        <v>62</v>
      </c>
      <c r="M259" s="12">
        <v>42171</v>
      </c>
      <c r="N259" s="183">
        <v>24383</v>
      </c>
      <c r="O259" s="183"/>
      <c r="P259" s="14" t="s">
        <v>91</v>
      </c>
      <c r="Q259" s="105">
        <v>23122.55</v>
      </c>
      <c r="R259" s="23">
        <v>42173</v>
      </c>
      <c r="S259" s="106">
        <v>23122.55</v>
      </c>
      <c r="T259" s="48">
        <f t="shared" ref="T259:T322" si="9">Q259-S259</f>
        <v>0</v>
      </c>
      <c r="U259" s="39" t="s">
        <v>59</v>
      </c>
    </row>
    <row r="260" spans="1:21" x14ac:dyDescent="0.25">
      <c r="A260" s="20">
        <v>42158</v>
      </c>
      <c r="B260" s="183">
        <v>23116</v>
      </c>
      <c r="C260" s="183"/>
      <c r="D260" s="146" t="s">
        <v>245</v>
      </c>
      <c r="E260" s="105">
        <v>3135.21</v>
      </c>
      <c r="F260" s="23">
        <v>42180</v>
      </c>
      <c r="G260" s="106">
        <v>3135.21</v>
      </c>
      <c r="H260" s="31">
        <f t="shared" si="8"/>
        <v>0</v>
      </c>
      <c r="I260" s="68" t="s">
        <v>9</v>
      </c>
      <c r="M260" s="20">
        <v>42175</v>
      </c>
      <c r="N260" s="183">
        <v>24727</v>
      </c>
      <c r="O260" s="183"/>
      <c r="P260" s="14" t="s">
        <v>91</v>
      </c>
      <c r="Q260" s="105">
        <v>37144.25</v>
      </c>
      <c r="R260" s="65">
        <v>42175</v>
      </c>
      <c r="S260" s="106">
        <v>37144.25</v>
      </c>
      <c r="T260" s="31">
        <f t="shared" si="9"/>
        <v>0</v>
      </c>
      <c r="U260" s="39" t="s">
        <v>59</v>
      </c>
    </row>
    <row r="261" spans="1:21" x14ac:dyDescent="0.25">
      <c r="A261" s="12">
        <v>42158</v>
      </c>
      <c r="B261" s="183">
        <v>23117</v>
      </c>
      <c r="C261" s="183"/>
      <c r="D261" s="40" t="s">
        <v>130</v>
      </c>
      <c r="E261" s="105">
        <v>5702.9</v>
      </c>
      <c r="F261" s="23">
        <v>42159</v>
      </c>
      <c r="G261" s="106">
        <v>5702.9</v>
      </c>
      <c r="H261" s="31">
        <f t="shared" si="8"/>
        <v>0</v>
      </c>
      <c r="I261" s="68" t="s">
        <v>46</v>
      </c>
      <c r="M261" s="12">
        <v>42177</v>
      </c>
      <c r="N261" s="183">
        <v>24934</v>
      </c>
      <c r="O261" s="183"/>
      <c r="P261" s="14" t="s">
        <v>91</v>
      </c>
      <c r="Q261" s="105">
        <v>26610.79</v>
      </c>
      <c r="R261" s="23">
        <v>42177</v>
      </c>
      <c r="S261" s="118">
        <v>26610.79</v>
      </c>
      <c r="T261" s="31">
        <f t="shared" si="9"/>
        <v>0</v>
      </c>
      <c r="U261" s="56" t="s">
        <v>59</v>
      </c>
    </row>
    <row r="262" spans="1:21" x14ac:dyDescent="0.25">
      <c r="A262" s="20">
        <v>42158</v>
      </c>
      <c r="B262" s="183">
        <v>23118</v>
      </c>
      <c r="C262" s="183"/>
      <c r="D262" s="40" t="s">
        <v>165</v>
      </c>
      <c r="E262" s="105">
        <v>2905</v>
      </c>
      <c r="F262" s="23">
        <v>42158</v>
      </c>
      <c r="G262" s="106">
        <v>2905</v>
      </c>
      <c r="H262" s="31">
        <f t="shared" si="8"/>
        <v>0</v>
      </c>
      <c r="I262" s="68" t="s">
        <v>46</v>
      </c>
      <c r="M262" s="20">
        <v>42178</v>
      </c>
      <c r="N262" s="223" t="s">
        <v>1677</v>
      </c>
      <c r="O262" s="223" t="s">
        <v>1592</v>
      </c>
      <c r="P262" s="15" t="s">
        <v>91</v>
      </c>
      <c r="Q262" s="122">
        <v>12383</v>
      </c>
      <c r="R262" s="23">
        <v>42178</v>
      </c>
      <c r="S262" s="118">
        <v>12383</v>
      </c>
      <c r="T262" s="31">
        <f t="shared" si="9"/>
        <v>0</v>
      </c>
      <c r="U262" s="68" t="s">
        <v>59</v>
      </c>
    </row>
    <row r="263" spans="1:21" x14ac:dyDescent="0.25">
      <c r="A263" s="12">
        <v>42158</v>
      </c>
      <c r="B263" s="183">
        <v>23119</v>
      </c>
      <c r="C263" s="183"/>
      <c r="D263" s="40" t="s">
        <v>444</v>
      </c>
      <c r="E263" s="105">
        <v>1196.8</v>
      </c>
      <c r="F263" s="23">
        <v>42159</v>
      </c>
      <c r="G263" s="106">
        <v>1196.8</v>
      </c>
      <c r="H263" s="31">
        <f t="shared" si="8"/>
        <v>0</v>
      </c>
      <c r="I263" s="68" t="s">
        <v>62</v>
      </c>
      <c r="M263" s="12">
        <v>42182</v>
      </c>
      <c r="N263" s="223" t="s">
        <v>2141</v>
      </c>
      <c r="O263" s="223" t="s">
        <v>1592</v>
      </c>
      <c r="P263" s="14" t="s">
        <v>91</v>
      </c>
      <c r="Q263" s="105">
        <v>38731</v>
      </c>
      <c r="R263" s="65">
        <v>42182</v>
      </c>
      <c r="S263" s="106">
        <v>38731</v>
      </c>
      <c r="T263" s="31">
        <f t="shared" si="9"/>
        <v>0</v>
      </c>
      <c r="U263" s="39" t="s">
        <v>94</v>
      </c>
    </row>
    <row r="264" spans="1:21" x14ac:dyDescent="0.25">
      <c r="A264" s="20">
        <v>42158</v>
      </c>
      <c r="B264" s="183">
        <v>23120</v>
      </c>
      <c r="C264" s="183"/>
      <c r="D264" s="40" t="s">
        <v>78</v>
      </c>
      <c r="E264" s="105">
        <v>174.8</v>
      </c>
      <c r="F264" s="23">
        <v>42159</v>
      </c>
      <c r="G264" s="106">
        <v>174.8</v>
      </c>
      <c r="H264" s="31">
        <f t="shared" si="8"/>
        <v>0</v>
      </c>
      <c r="I264" s="68" t="s">
        <v>62</v>
      </c>
      <c r="M264" s="20">
        <v>42184</v>
      </c>
      <c r="N264" s="223" t="s">
        <v>2270</v>
      </c>
      <c r="O264" s="223" t="s">
        <v>1592</v>
      </c>
      <c r="P264" s="14" t="s">
        <v>91</v>
      </c>
      <c r="Q264" s="105">
        <v>944.64</v>
      </c>
      <c r="R264" s="65">
        <v>42185</v>
      </c>
      <c r="S264" s="106">
        <v>944.64</v>
      </c>
      <c r="T264" s="31">
        <f t="shared" si="9"/>
        <v>0</v>
      </c>
      <c r="U264" s="39" t="s">
        <v>59</v>
      </c>
    </row>
    <row r="265" spans="1:21" x14ac:dyDescent="0.25">
      <c r="A265" s="12">
        <v>42158</v>
      </c>
      <c r="B265" s="183">
        <v>23121</v>
      </c>
      <c r="C265" s="183"/>
      <c r="D265" s="40" t="s">
        <v>44</v>
      </c>
      <c r="E265" s="105">
        <v>1656</v>
      </c>
      <c r="F265" s="23">
        <v>42158</v>
      </c>
      <c r="G265" s="106">
        <v>1656</v>
      </c>
      <c r="H265" s="31">
        <f t="shared" si="8"/>
        <v>0</v>
      </c>
      <c r="I265" s="68" t="s">
        <v>9</v>
      </c>
      <c r="M265" s="12">
        <v>42184</v>
      </c>
      <c r="N265" s="223" t="s">
        <v>2337</v>
      </c>
      <c r="O265" s="223" t="s">
        <v>1592</v>
      </c>
      <c r="P265" s="14" t="s">
        <v>91</v>
      </c>
      <c r="Q265" s="105">
        <v>25583.25</v>
      </c>
      <c r="R265" s="23">
        <v>42185</v>
      </c>
      <c r="S265" s="106">
        <v>25583.25</v>
      </c>
      <c r="T265" s="31">
        <f t="shared" si="9"/>
        <v>0</v>
      </c>
      <c r="U265" s="39" t="s">
        <v>59</v>
      </c>
    </row>
    <row r="266" spans="1:21" x14ac:dyDescent="0.25">
      <c r="A266" s="20">
        <v>42158</v>
      </c>
      <c r="B266" s="183">
        <v>23122</v>
      </c>
      <c r="C266" s="183"/>
      <c r="D266" s="40" t="s">
        <v>335</v>
      </c>
      <c r="E266" s="105">
        <v>450.6</v>
      </c>
      <c r="F266" s="23">
        <v>42158</v>
      </c>
      <c r="G266" s="106">
        <v>450.6</v>
      </c>
      <c r="H266" s="31">
        <f t="shared" si="8"/>
        <v>0</v>
      </c>
      <c r="I266" s="68" t="s">
        <v>9</v>
      </c>
      <c r="M266" s="20">
        <v>42185</v>
      </c>
      <c r="N266" s="222" t="s">
        <v>2376</v>
      </c>
      <c r="O266" s="222" t="s">
        <v>1592</v>
      </c>
      <c r="P266" s="14" t="s">
        <v>91</v>
      </c>
      <c r="Q266" s="105">
        <v>10640</v>
      </c>
      <c r="R266" s="23">
        <v>42185</v>
      </c>
      <c r="S266" s="106">
        <v>10640</v>
      </c>
      <c r="T266" s="31">
        <f t="shared" si="9"/>
        <v>0</v>
      </c>
      <c r="U266" s="39" t="s">
        <v>9</v>
      </c>
    </row>
    <row r="267" spans="1:21" x14ac:dyDescent="0.25">
      <c r="A267" s="12">
        <v>42158</v>
      </c>
      <c r="B267" s="183">
        <v>23123</v>
      </c>
      <c r="C267" s="183"/>
      <c r="D267" s="40" t="s">
        <v>335</v>
      </c>
      <c r="E267" s="105">
        <v>605</v>
      </c>
      <c r="F267" s="23">
        <v>42158</v>
      </c>
      <c r="G267" s="106">
        <v>605</v>
      </c>
      <c r="H267" s="31">
        <f t="shared" si="8"/>
        <v>0</v>
      </c>
      <c r="I267" s="68" t="s">
        <v>9</v>
      </c>
      <c r="M267" s="12">
        <v>42179</v>
      </c>
      <c r="N267" s="222" t="s">
        <v>1773</v>
      </c>
      <c r="O267" s="222" t="s">
        <v>1592</v>
      </c>
      <c r="P267" s="14" t="s">
        <v>328</v>
      </c>
      <c r="Q267" s="105">
        <v>216</v>
      </c>
      <c r="R267" s="23">
        <v>42180</v>
      </c>
      <c r="S267" s="106">
        <v>216</v>
      </c>
      <c r="T267" s="31">
        <f t="shared" si="9"/>
        <v>0</v>
      </c>
      <c r="U267" s="39" t="s">
        <v>9</v>
      </c>
    </row>
    <row r="268" spans="1:21" x14ac:dyDescent="0.25">
      <c r="A268" s="20">
        <v>42158</v>
      </c>
      <c r="B268" s="183">
        <v>23124</v>
      </c>
      <c r="C268" s="183"/>
      <c r="D268" s="40" t="s">
        <v>1496</v>
      </c>
      <c r="E268" s="105">
        <v>7234.4</v>
      </c>
      <c r="F268" s="23">
        <v>42158</v>
      </c>
      <c r="G268" s="106">
        <v>7234.4</v>
      </c>
      <c r="H268" s="31">
        <f t="shared" si="8"/>
        <v>0</v>
      </c>
      <c r="I268" s="68" t="s">
        <v>9</v>
      </c>
      <c r="M268" s="20">
        <v>42181</v>
      </c>
      <c r="N268" s="222" t="s">
        <v>2030</v>
      </c>
      <c r="O268" s="222" t="s">
        <v>1592</v>
      </c>
      <c r="P268" s="14" t="s">
        <v>328</v>
      </c>
      <c r="Q268" s="105">
        <v>321.89999999999998</v>
      </c>
      <c r="R268" s="65">
        <v>42183</v>
      </c>
      <c r="S268" s="106">
        <v>321.89999999999998</v>
      </c>
      <c r="T268" s="31">
        <f t="shared" si="9"/>
        <v>0</v>
      </c>
      <c r="U268" s="39" t="s">
        <v>62</v>
      </c>
    </row>
    <row r="269" spans="1:21" x14ac:dyDescent="0.25">
      <c r="A269" s="12">
        <v>42158</v>
      </c>
      <c r="B269" s="183">
        <v>23125</v>
      </c>
      <c r="C269" s="183"/>
      <c r="D269" s="40" t="s">
        <v>251</v>
      </c>
      <c r="E269" s="105">
        <v>29190</v>
      </c>
      <c r="F269" s="23">
        <v>42159</v>
      </c>
      <c r="G269" s="106">
        <v>29190</v>
      </c>
      <c r="H269" s="31">
        <f t="shared" si="8"/>
        <v>0</v>
      </c>
      <c r="I269" s="68" t="s">
        <v>9</v>
      </c>
      <c r="M269" s="12">
        <v>42183</v>
      </c>
      <c r="N269" s="223" t="s">
        <v>2240</v>
      </c>
      <c r="O269" s="223" t="s">
        <v>1592</v>
      </c>
      <c r="P269" s="14" t="s">
        <v>328</v>
      </c>
      <c r="Q269" s="105">
        <v>33.44</v>
      </c>
      <c r="R269" s="65">
        <v>42184</v>
      </c>
      <c r="S269" s="106">
        <v>33.44</v>
      </c>
      <c r="T269" s="31">
        <f t="shared" si="9"/>
        <v>0</v>
      </c>
      <c r="U269" s="39" t="s">
        <v>9</v>
      </c>
    </row>
    <row r="270" spans="1:21" x14ac:dyDescent="0.25">
      <c r="A270" s="20">
        <v>42158</v>
      </c>
      <c r="B270" s="183">
        <v>23126</v>
      </c>
      <c r="C270" s="183"/>
      <c r="D270" s="40" t="s">
        <v>49</v>
      </c>
      <c r="E270" s="105">
        <v>949.2</v>
      </c>
      <c r="F270" s="23">
        <v>42158</v>
      </c>
      <c r="G270" s="106">
        <v>949.2</v>
      </c>
      <c r="H270" s="31">
        <f t="shared" si="8"/>
        <v>0</v>
      </c>
      <c r="I270" s="68" t="s">
        <v>41</v>
      </c>
      <c r="M270" s="20">
        <v>42158</v>
      </c>
      <c r="N270" s="183">
        <v>23096</v>
      </c>
      <c r="O270" s="183"/>
      <c r="P270" s="40" t="s">
        <v>444</v>
      </c>
      <c r="Q270" s="105">
        <v>12737.4</v>
      </c>
      <c r="R270" s="23">
        <v>42159</v>
      </c>
      <c r="S270" s="106">
        <v>12737.4</v>
      </c>
      <c r="T270" s="31">
        <f t="shared" si="9"/>
        <v>0</v>
      </c>
      <c r="U270" s="68" t="s">
        <v>62</v>
      </c>
    </row>
    <row r="271" spans="1:21" x14ac:dyDescent="0.25">
      <c r="A271" s="12">
        <v>42158</v>
      </c>
      <c r="B271" s="183">
        <v>23127</v>
      </c>
      <c r="C271" s="183"/>
      <c r="D271" s="40" t="s">
        <v>50</v>
      </c>
      <c r="E271" s="105">
        <v>2300</v>
      </c>
      <c r="F271" s="23">
        <v>42158</v>
      </c>
      <c r="G271" s="106">
        <v>2300</v>
      </c>
      <c r="H271" s="31">
        <f t="shared" si="8"/>
        <v>0</v>
      </c>
      <c r="I271" s="68" t="s">
        <v>41</v>
      </c>
      <c r="M271" s="12">
        <v>42158</v>
      </c>
      <c r="N271" s="183">
        <v>23119</v>
      </c>
      <c r="O271" s="183"/>
      <c r="P271" s="40" t="s">
        <v>444</v>
      </c>
      <c r="Q271" s="105">
        <v>1196.8</v>
      </c>
      <c r="R271" s="23">
        <v>42159</v>
      </c>
      <c r="S271" s="106">
        <v>1196.8</v>
      </c>
      <c r="T271" s="31">
        <f t="shared" si="9"/>
        <v>0</v>
      </c>
      <c r="U271" s="68" t="s">
        <v>62</v>
      </c>
    </row>
    <row r="272" spans="1:21" x14ac:dyDescent="0.25">
      <c r="A272" s="20">
        <v>42158</v>
      </c>
      <c r="B272" s="183">
        <v>23128</v>
      </c>
      <c r="C272" s="183"/>
      <c r="D272" s="40" t="s">
        <v>48</v>
      </c>
      <c r="E272" s="105">
        <v>1675.8</v>
      </c>
      <c r="F272" s="23">
        <v>42158</v>
      </c>
      <c r="G272" s="106">
        <v>1675.8</v>
      </c>
      <c r="H272" s="31">
        <f t="shared" si="8"/>
        <v>0</v>
      </c>
      <c r="I272" s="68" t="s">
        <v>41</v>
      </c>
      <c r="M272" s="20">
        <v>42161</v>
      </c>
      <c r="N272" s="183">
        <v>23377</v>
      </c>
      <c r="O272" s="183"/>
      <c r="P272" s="14" t="s">
        <v>444</v>
      </c>
      <c r="Q272" s="105">
        <v>20242.8</v>
      </c>
      <c r="R272" s="23">
        <v>42161</v>
      </c>
      <c r="S272" s="106">
        <v>20242.8</v>
      </c>
      <c r="T272" s="31">
        <f t="shared" si="9"/>
        <v>0</v>
      </c>
      <c r="U272" s="39" t="s">
        <v>773</v>
      </c>
    </row>
    <row r="273" spans="1:21" x14ac:dyDescent="0.25">
      <c r="A273" s="12">
        <v>42158</v>
      </c>
      <c r="B273" s="183">
        <v>23129</v>
      </c>
      <c r="C273" s="183"/>
      <c r="D273" s="40" t="s">
        <v>110</v>
      </c>
      <c r="E273" s="105">
        <v>29697.32</v>
      </c>
      <c r="F273" s="23">
        <v>42165</v>
      </c>
      <c r="G273" s="106">
        <v>29697.32</v>
      </c>
      <c r="H273" s="31">
        <f t="shared" si="8"/>
        <v>0</v>
      </c>
      <c r="I273" s="68" t="s">
        <v>46</v>
      </c>
      <c r="M273" s="12">
        <v>42167</v>
      </c>
      <c r="N273" s="183">
        <v>23976</v>
      </c>
      <c r="O273" s="183"/>
      <c r="P273" s="14" t="s">
        <v>444</v>
      </c>
      <c r="Q273" s="105">
        <v>12369</v>
      </c>
      <c r="R273" s="23">
        <v>42169</v>
      </c>
      <c r="S273" s="106">
        <v>12369</v>
      </c>
      <c r="T273" s="31">
        <f t="shared" si="9"/>
        <v>0</v>
      </c>
      <c r="U273" s="39" t="s">
        <v>62</v>
      </c>
    </row>
    <row r="274" spans="1:21" x14ac:dyDescent="0.25">
      <c r="A274" s="20">
        <v>42158</v>
      </c>
      <c r="B274" s="183">
        <v>23130</v>
      </c>
      <c r="C274" s="183"/>
      <c r="D274" s="40" t="s">
        <v>250</v>
      </c>
      <c r="E274" s="105">
        <v>2501.1</v>
      </c>
      <c r="F274" s="23">
        <v>42159</v>
      </c>
      <c r="G274" s="106">
        <v>2501.1</v>
      </c>
      <c r="H274" s="31">
        <f t="shared" si="8"/>
        <v>0</v>
      </c>
      <c r="I274" s="68" t="s">
        <v>94</v>
      </c>
      <c r="M274" s="20">
        <v>42171</v>
      </c>
      <c r="N274" s="183">
        <v>24394</v>
      </c>
      <c r="O274" s="183"/>
      <c r="P274" s="14" t="s">
        <v>444</v>
      </c>
      <c r="Q274" s="105">
        <v>4410</v>
      </c>
      <c r="R274" s="23">
        <v>42171</v>
      </c>
      <c r="S274" s="106">
        <v>4410</v>
      </c>
      <c r="T274" s="48">
        <f t="shared" si="9"/>
        <v>0</v>
      </c>
      <c r="U274" s="39" t="s">
        <v>9</v>
      </c>
    </row>
    <row r="275" spans="1:21" x14ac:dyDescent="0.25">
      <c r="A275" s="12">
        <v>42158</v>
      </c>
      <c r="B275" s="183">
        <v>23131</v>
      </c>
      <c r="C275" s="183"/>
      <c r="D275" s="40" t="s">
        <v>95</v>
      </c>
      <c r="E275" s="105">
        <v>1865.8</v>
      </c>
      <c r="F275" s="23">
        <v>42159</v>
      </c>
      <c r="G275" s="106">
        <v>1865.8</v>
      </c>
      <c r="H275" s="31">
        <f t="shared" si="8"/>
        <v>0</v>
      </c>
      <c r="I275" s="68" t="s">
        <v>94</v>
      </c>
      <c r="M275" s="12">
        <v>42179</v>
      </c>
      <c r="N275" s="222" t="s">
        <v>1792</v>
      </c>
      <c r="O275" s="222" t="s">
        <v>1592</v>
      </c>
      <c r="P275" s="14" t="s">
        <v>444</v>
      </c>
      <c r="Q275" s="105">
        <v>17476.88</v>
      </c>
      <c r="R275" s="23">
        <v>42180</v>
      </c>
      <c r="S275" s="106">
        <v>17476.88</v>
      </c>
      <c r="T275" s="31">
        <f t="shared" si="9"/>
        <v>0</v>
      </c>
      <c r="U275" s="39" t="s">
        <v>62</v>
      </c>
    </row>
    <row r="276" spans="1:21" x14ac:dyDescent="0.25">
      <c r="A276" s="20">
        <v>42158</v>
      </c>
      <c r="B276" s="183">
        <v>23132</v>
      </c>
      <c r="C276" s="183"/>
      <c r="D276" s="40" t="s">
        <v>95</v>
      </c>
      <c r="E276" s="105">
        <v>1561.8</v>
      </c>
      <c r="F276" s="23">
        <v>42159</v>
      </c>
      <c r="G276" s="106">
        <v>1561.8</v>
      </c>
      <c r="H276" s="31">
        <f t="shared" si="8"/>
        <v>0</v>
      </c>
      <c r="I276" s="68" t="s">
        <v>94</v>
      </c>
      <c r="M276" s="20">
        <v>42184</v>
      </c>
      <c r="N276" s="222" t="s">
        <v>2271</v>
      </c>
      <c r="O276" s="222" t="s">
        <v>1592</v>
      </c>
      <c r="P276" s="14" t="s">
        <v>444</v>
      </c>
      <c r="Q276" s="105">
        <v>15169.6</v>
      </c>
      <c r="R276" s="23">
        <v>42185</v>
      </c>
      <c r="S276" s="106">
        <v>15169.6</v>
      </c>
      <c r="T276" s="31">
        <f t="shared" si="9"/>
        <v>0</v>
      </c>
      <c r="U276" s="39" t="s">
        <v>62</v>
      </c>
    </row>
    <row r="277" spans="1:21" x14ac:dyDescent="0.25">
      <c r="A277" s="12">
        <v>42158</v>
      </c>
      <c r="B277" s="183">
        <v>23133</v>
      </c>
      <c r="C277" s="183"/>
      <c r="D277" s="40" t="s">
        <v>213</v>
      </c>
      <c r="E277" s="105">
        <v>13963.8</v>
      </c>
      <c r="F277" s="23">
        <v>42159</v>
      </c>
      <c r="G277" s="106">
        <v>13963.8</v>
      </c>
      <c r="H277" s="31">
        <f t="shared" si="8"/>
        <v>0</v>
      </c>
      <c r="I277" s="68" t="s">
        <v>46</v>
      </c>
      <c r="M277" s="12">
        <v>42165</v>
      </c>
      <c r="N277" s="183">
        <v>23714</v>
      </c>
      <c r="O277" s="183"/>
      <c r="P277" s="14" t="s">
        <v>122</v>
      </c>
      <c r="Q277" s="105">
        <v>26616.6</v>
      </c>
      <c r="R277" s="23">
        <v>42165</v>
      </c>
      <c r="S277" s="106">
        <v>26616.6</v>
      </c>
      <c r="T277" s="31">
        <f t="shared" si="9"/>
        <v>0</v>
      </c>
      <c r="U277" s="39" t="s">
        <v>9</v>
      </c>
    </row>
    <row r="278" spans="1:21" x14ac:dyDescent="0.25">
      <c r="A278" s="20">
        <v>42158</v>
      </c>
      <c r="B278" s="183">
        <v>23134</v>
      </c>
      <c r="C278" s="183"/>
      <c r="D278" s="40" t="s">
        <v>224</v>
      </c>
      <c r="E278" s="105">
        <v>4972.58</v>
      </c>
      <c r="F278" s="23">
        <v>42159</v>
      </c>
      <c r="G278" s="106">
        <v>4972.58</v>
      </c>
      <c r="H278" s="31">
        <f t="shared" si="8"/>
        <v>0</v>
      </c>
      <c r="I278" s="68" t="s">
        <v>94</v>
      </c>
      <c r="M278" s="20">
        <v>42174</v>
      </c>
      <c r="N278" s="183">
        <v>24628</v>
      </c>
      <c r="O278" s="183"/>
      <c r="P278" s="14" t="s">
        <v>122</v>
      </c>
      <c r="Q278" s="105">
        <v>18942</v>
      </c>
      <c r="R278" s="23">
        <v>42174</v>
      </c>
      <c r="S278" s="118">
        <v>18942</v>
      </c>
      <c r="T278" s="31">
        <f t="shared" si="9"/>
        <v>0</v>
      </c>
      <c r="U278" s="56" t="s">
        <v>9</v>
      </c>
    </row>
    <row r="279" spans="1:21" x14ac:dyDescent="0.25">
      <c r="A279" s="12">
        <v>42158</v>
      </c>
      <c r="B279" s="183">
        <v>23135</v>
      </c>
      <c r="C279" s="183"/>
      <c r="D279" s="40" t="s">
        <v>98</v>
      </c>
      <c r="E279" s="105">
        <v>1567.7</v>
      </c>
      <c r="F279" s="23">
        <v>42159</v>
      </c>
      <c r="G279" s="106">
        <v>1567.7</v>
      </c>
      <c r="H279" s="31">
        <f t="shared" si="8"/>
        <v>0</v>
      </c>
      <c r="I279" s="68" t="s">
        <v>94</v>
      </c>
      <c r="M279" s="12">
        <v>42175</v>
      </c>
      <c r="N279" s="183">
        <v>24770</v>
      </c>
      <c r="O279" s="183"/>
      <c r="P279" s="14" t="s">
        <v>122</v>
      </c>
      <c r="Q279" s="105">
        <v>3652</v>
      </c>
      <c r="R279" s="65">
        <v>42175</v>
      </c>
      <c r="S279" s="106">
        <v>3652</v>
      </c>
      <c r="T279" s="31">
        <f t="shared" si="9"/>
        <v>0</v>
      </c>
      <c r="U279" s="39" t="s">
        <v>9</v>
      </c>
    </row>
    <row r="280" spans="1:21" x14ac:dyDescent="0.25">
      <c r="A280" s="20">
        <v>42158</v>
      </c>
      <c r="B280" s="183">
        <v>23136</v>
      </c>
      <c r="C280" s="183"/>
      <c r="D280" s="40" t="s">
        <v>918</v>
      </c>
      <c r="E280" s="105">
        <v>38197.599999999999</v>
      </c>
      <c r="F280" s="23">
        <v>42159</v>
      </c>
      <c r="G280" s="106">
        <v>38197.599999999999</v>
      </c>
      <c r="H280" s="31">
        <f t="shared" si="8"/>
        <v>0</v>
      </c>
      <c r="I280" s="68" t="s">
        <v>9</v>
      </c>
      <c r="M280" s="20">
        <v>42180</v>
      </c>
      <c r="N280" s="222" t="s">
        <v>1933</v>
      </c>
      <c r="O280" s="222" t="s">
        <v>1592</v>
      </c>
      <c r="P280" s="14" t="s">
        <v>1934</v>
      </c>
      <c r="Q280" s="105">
        <v>2903.2</v>
      </c>
      <c r="R280" s="65">
        <v>42182</v>
      </c>
      <c r="S280" s="106">
        <v>2903.2</v>
      </c>
      <c r="T280" s="31">
        <f t="shared" si="9"/>
        <v>0</v>
      </c>
      <c r="U280" s="39" t="s">
        <v>149</v>
      </c>
    </row>
    <row r="281" spans="1:21" x14ac:dyDescent="0.25">
      <c r="A281" s="12">
        <v>42158</v>
      </c>
      <c r="B281" s="183">
        <v>23137</v>
      </c>
      <c r="C281" s="183"/>
      <c r="D281" s="217" t="s">
        <v>104</v>
      </c>
      <c r="E281" s="105">
        <v>22294.5</v>
      </c>
      <c r="F281" s="23">
        <v>42159</v>
      </c>
      <c r="G281" s="106">
        <v>22294.5</v>
      </c>
      <c r="H281" s="31">
        <f t="shared" si="8"/>
        <v>0</v>
      </c>
      <c r="I281" s="68" t="s">
        <v>94</v>
      </c>
      <c r="M281" s="12">
        <v>42157</v>
      </c>
      <c r="N281" s="183">
        <v>23056</v>
      </c>
      <c r="O281" s="183"/>
      <c r="P281" s="40" t="s">
        <v>416</v>
      </c>
      <c r="Q281" s="105">
        <v>3150</v>
      </c>
      <c r="R281" s="23"/>
      <c r="S281" s="106"/>
      <c r="T281" s="25">
        <f t="shared" si="9"/>
        <v>3150</v>
      </c>
      <c r="U281" s="68" t="s">
        <v>9</v>
      </c>
    </row>
    <row r="282" spans="1:21" x14ac:dyDescent="0.25">
      <c r="A282" s="20">
        <v>42158</v>
      </c>
      <c r="B282" s="183">
        <v>23138</v>
      </c>
      <c r="C282" s="183"/>
      <c r="D282" s="40" t="s">
        <v>213</v>
      </c>
      <c r="E282" s="105">
        <v>533645.47</v>
      </c>
      <c r="F282" s="23">
        <v>42158</v>
      </c>
      <c r="G282" s="106">
        <v>533645.47</v>
      </c>
      <c r="H282" s="31">
        <f t="shared" si="8"/>
        <v>0</v>
      </c>
      <c r="I282" s="68" t="s">
        <v>9</v>
      </c>
      <c r="M282" s="20">
        <v>42161</v>
      </c>
      <c r="N282" s="183">
        <v>23448</v>
      </c>
      <c r="O282" s="183"/>
      <c r="P282" s="14" t="s">
        <v>416</v>
      </c>
      <c r="Q282" s="105">
        <v>62</v>
      </c>
      <c r="R282" s="23">
        <v>42161</v>
      </c>
      <c r="S282" s="106">
        <v>62</v>
      </c>
      <c r="T282" s="31">
        <f t="shared" si="9"/>
        <v>0</v>
      </c>
      <c r="U282" s="39" t="s">
        <v>9</v>
      </c>
    </row>
    <row r="283" spans="1:21" x14ac:dyDescent="0.25">
      <c r="A283" s="12">
        <v>42158</v>
      </c>
      <c r="B283" s="183">
        <v>23139</v>
      </c>
      <c r="C283" s="183"/>
      <c r="D283" s="40" t="s">
        <v>411</v>
      </c>
      <c r="E283" s="105">
        <v>1734.6</v>
      </c>
      <c r="F283" s="23">
        <v>42158</v>
      </c>
      <c r="G283" s="106">
        <v>1734.6</v>
      </c>
      <c r="H283" s="31">
        <f t="shared" si="8"/>
        <v>0</v>
      </c>
      <c r="I283" s="68" t="s">
        <v>9</v>
      </c>
      <c r="M283" s="12">
        <v>42163</v>
      </c>
      <c r="N283" s="183">
        <v>23635</v>
      </c>
      <c r="O283" s="183"/>
      <c r="P283" s="14" t="s">
        <v>416</v>
      </c>
      <c r="Q283" s="105">
        <v>49.6</v>
      </c>
      <c r="R283" s="23">
        <v>42163</v>
      </c>
      <c r="S283" s="106">
        <v>49.6</v>
      </c>
      <c r="T283" s="31">
        <f t="shared" si="9"/>
        <v>0</v>
      </c>
      <c r="U283" s="39" t="s">
        <v>9</v>
      </c>
    </row>
    <row r="284" spans="1:21" x14ac:dyDescent="0.25">
      <c r="A284" s="20">
        <v>42158</v>
      </c>
      <c r="B284" s="183">
        <v>23140</v>
      </c>
      <c r="C284" s="183"/>
      <c r="D284" s="40" t="s">
        <v>1496</v>
      </c>
      <c r="E284" s="105">
        <v>2654.4</v>
      </c>
      <c r="F284" s="23">
        <v>42158</v>
      </c>
      <c r="G284" s="106">
        <v>2654.4</v>
      </c>
      <c r="H284" s="31">
        <f t="shared" si="8"/>
        <v>0</v>
      </c>
      <c r="I284" s="68" t="s">
        <v>9</v>
      </c>
      <c r="M284" s="20">
        <v>42168</v>
      </c>
      <c r="N284" s="183">
        <v>24101</v>
      </c>
      <c r="O284" s="183"/>
      <c r="P284" s="14" t="s">
        <v>416</v>
      </c>
      <c r="Q284" s="105">
        <v>88</v>
      </c>
      <c r="R284" s="23">
        <v>42170</v>
      </c>
      <c r="S284" s="106">
        <v>88</v>
      </c>
      <c r="T284" s="31">
        <f t="shared" si="9"/>
        <v>0</v>
      </c>
      <c r="U284" s="39" t="s">
        <v>9</v>
      </c>
    </row>
    <row r="285" spans="1:21" x14ac:dyDescent="0.25">
      <c r="A285" s="12">
        <v>42158</v>
      </c>
      <c r="B285" s="183">
        <v>23141</v>
      </c>
      <c r="C285" s="183"/>
      <c r="D285" s="40" t="s">
        <v>55</v>
      </c>
      <c r="E285" s="105">
        <v>23787.32</v>
      </c>
      <c r="F285" s="23">
        <v>42159</v>
      </c>
      <c r="G285" s="106">
        <v>23787.32</v>
      </c>
      <c r="H285" s="31">
        <f t="shared" si="8"/>
        <v>0</v>
      </c>
      <c r="I285" s="68" t="s">
        <v>1257</v>
      </c>
      <c r="M285" s="12">
        <v>42174</v>
      </c>
      <c r="N285" s="183">
        <v>24696</v>
      </c>
      <c r="O285" s="183"/>
      <c r="P285" s="14" t="s">
        <v>416</v>
      </c>
      <c r="Q285" s="105">
        <v>40</v>
      </c>
      <c r="R285" s="23">
        <v>42174</v>
      </c>
      <c r="S285" s="118">
        <v>40</v>
      </c>
      <c r="T285" s="31">
        <f t="shared" si="9"/>
        <v>0</v>
      </c>
      <c r="U285" s="56" t="s">
        <v>9</v>
      </c>
    </row>
    <row r="286" spans="1:21" x14ac:dyDescent="0.25">
      <c r="A286" s="20">
        <v>42158</v>
      </c>
      <c r="B286" s="183">
        <v>23142</v>
      </c>
      <c r="C286" s="183"/>
      <c r="D286" s="40" t="s">
        <v>110</v>
      </c>
      <c r="E286" s="105">
        <v>24630.14</v>
      </c>
      <c r="F286" s="23">
        <v>42165</v>
      </c>
      <c r="G286" s="106">
        <v>24630.14</v>
      </c>
      <c r="H286" s="31">
        <f t="shared" si="8"/>
        <v>0</v>
      </c>
      <c r="I286" s="68" t="s">
        <v>46</v>
      </c>
      <c r="M286" s="20">
        <v>42179</v>
      </c>
      <c r="N286" s="222" t="s">
        <v>1823</v>
      </c>
      <c r="O286" s="222" t="s">
        <v>1592</v>
      </c>
      <c r="P286" s="14" t="s">
        <v>416</v>
      </c>
      <c r="Q286" s="105">
        <v>44</v>
      </c>
      <c r="R286" s="23">
        <v>42179</v>
      </c>
      <c r="S286" s="106">
        <v>44</v>
      </c>
      <c r="T286" s="31">
        <f t="shared" si="9"/>
        <v>0</v>
      </c>
      <c r="U286" s="39" t="s">
        <v>9</v>
      </c>
    </row>
    <row r="287" spans="1:21" x14ac:dyDescent="0.25">
      <c r="A287" s="12">
        <v>42158</v>
      </c>
      <c r="B287" s="183">
        <v>23143</v>
      </c>
      <c r="C287" s="183"/>
      <c r="D287" s="40" t="s">
        <v>110</v>
      </c>
      <c r="E287" s="105">
        <v>2864</v>
      </c>
      <c r="F287" s="23">
        <v>42165</v>
      </c>
      <c r="G287" s="106">
        <v>2864</v>
      </c>
      <c r="H287" s="31">
        <f t="shared" si="8"/>
        <v>0</v>
      </c>
      <c r="I287" s="68" t="s">
        <v>46</v>
      </c>
      <c r="M287" s="12">
        <v>42182</v>
      </c>
      <c r="N287" s="223" t="s">
        <v>2174</v>
      </c>
      <c r="O287" s="223" t="s">
        <v>1592</v>
      </c>
      <c r="P287" s="14" t="s">
        <v>416</v>
      </c>
      <c r="Q287" s="105">
        <v>85.8</v>
      </c>
      <c r="R287" s="65">
        <v>42182</v>
      </c>
      <c r="S287" s="106">
        <v>85.8</v>
      </c>
      <c r="T287" s="31">
        <f t="shared" si="9"/>
        <v>0</v>
      </c>
      <c r="U287" s="39" t="s">
        <v>9</v>
      </c>
    </row>
    <row r="288" spans="1:21" x14ac:dyDescent="0.25">
      <c r="A288" s="20">
        <v>42158</v>
      </c>
      <c r="B288" s="183">
        <v>23144</v>
      </c>
      <c r="C288" s="183"/>
      <c r="D288" s="40" t="s">
        <v>24</v>
      </c>
      <c r="E288" s="105">
        <v>229872.57</v>
      </c>
      <c r="F288" s="23">
        <v>42178</v>
      </c>
      <c r="G288" s="106">
        <v>229872.57</v>
      </c>
      <c r="H288" s="31">
        <f t="shared" si="8"/>
        <v>0</v>
      </c>
      <c r="I288" s="68" t="s">
        <v>773</v>
      </c>
      <c r="M288" s="20">
        <v>42156</v>
      </c>
      <c r="N288" s="183">
        <v>22959</v>
      </c>
      <c r="O288" s="183"/>
      <c r="P288" s="14" t="s">
        <v>204</v>
      </c>
      <c r="Q288" s="105">
        <v>9519.4</v>
      </c>
      <c r="R288" s="23">
        <v>42158</v>
      </c>
      <c r="S288" s="106">
        <v>9519.4</v>
      </c>
      <c r="T288" s="25">
        <f t="shared" si="9"/>
        <v>0</v>
      </c>
      <c r="U288" s="39" t="s">
        <v>149</v>
      </c>
    </row>
    <row r="289" spans="1:21" x14ac:dyDescent="0.25">
      <c r="A289" s="12">
        <v>42158</v>
      </c>
      <c r="B289" s="183">
        <v>23145</v>
      </c>
      <c r="C289" s="183"/>
      <c r="D289" s="40" t="s">
        <v>1020</v>
      </c>
      <c r="E289" s="105">
        <v>3165.24</v>
      </c>
      <c r="F289" s="23">
        <v>42158</v>
      </c>
      <c r="G289" s="106">
        <v>3165.24</v>
      </c>
      <c r="H289" s="31">
        <f t="shared" si="8"/>
        <v>0</v>
      </c>
      <c r="I289" s="68" t="s">
        <v>9</v>
      </c>
      <c r="M289" s="12">
        <v>42159</v>
      </c>
      <c r="N289" s="183">
        <v>23240</v>
      </c>
      <c r="O289" s="183"/>
      <c r="P289" s="14" t="s">
        <v>204</v>
      </c>
      <c r="Q289" s="105">
        <v>2064</v>
      </c>
      <c r="R289" s="23">
        <v>42161</v>
      </c>
      <c r="S289" s="106">
        <v>2064</v>
      </c>
      <c r="T289" s="31">
        <f t="shared" si="9"/>
        <v>0</v>
      </c>
      <c r="U289" s="39" t="s">
        <v>149</v>
      </c>
    </row>
    <row r="290" spans="1:21" x14ac:dyDescent="0.25">
      <c r="A290" s="12">
        <v>42158</v>
      </c>
      <c r="B290" s="183">
        <v>23146</v>
      </c>
      <c r="C290" s="183"/>
      <c r="D290" s="40" t="s">
        <v>1101</v>
      </c>
      <c r="E290" s="105">
        <v>378</v>
      </c>
      <c r="F290" s="23">
        <v>42158</v>
      </c>
      <c r="G290" s="106">
        <v>378</v>
      </c>
      <c r="H290" s="31">
        <f t="shared" si="8"/>
        <v>0</v>
      </c>
      <c r="I290" s="68" t="s">
        <v>9</v>
      </c>
      <c r="M290" s="12">
        <v>42163</v>
      </c>
      <c r="N290" s="183">
        <v>23614</v>
      </c>
      <c r="O290" s="183"/>
      <c r="P290" s="14" t="s">
        <v>204</v>
      </c>
      <c r="Q290" s="105">
        <v>2328.3000000000002</v>
      </c>
      <c r="R290" s="23">
        <v>42165</v>
      </c>
      <c r="S290" s="106">
        <v>2328.3000000000002</v>
      </c>
      <c r="T290" s="31">
        <f t="shared" si="9"/>
        <v>0</v>
      </c>
      <c r="U290" s="39" t="s">
        <v>149</v>
      </c>
    </row>
    <row r="291" spans="1:21" x14ac:dyDescent="0.25">
      <c r="A291" s="20">
        <v>42159</v>
      </c>
      <c r="B291" s="183">
        <v>23147</v>
      </c>
      <c r="C291" s="183"/>
      <c r="D291" s="40" t="s">
        <v>24</v>
      </c>
      <c r="E291" s="105">
        <v>61530</v>
      </c>
      <c r="F291" s="23">
        <v>42178</v>
      </c>
      <c r="G291" s="106">
        <v>61530</v>
      </c>
      <c r="H291" s="31">
        <f t="shared" si="8"/>
        <v>0</v>
      </c>
      <c r="I291" s="68" t="s">
        <v>773</v>
      </c>
      <c r="M291" s="20">
        <v>42166</v>
      </c>
      <c r="N291" s="183">
        <v>23897</v>
      </c>
      <c r="O291" s="183"/>
      <c r="P291" s="14" t="s">
        <v>204</v>
      </c>
      <c r="Q291" s="105">
        <v>2219.1999999999998</v>
      </c>
      <c r="R291" s="23">
        <v>42168</v>
      </c>
      <c r="S291" s="118">
        <v>2219.1999999999998</v>
      </c>
      <c r="T291" s="31">
        <f t="shared" si="9"/>
        <v>0</v>
      </c>
      <c r="U291" s="56" t="s">
        <v>149</v>
      </c>
    </row>
    <row r="292" spans="1:21" x14ac:dyDescent="0.25">
      <c r="A292" s="12">
        <v>42159</v>
      </c>
      <c r="B292" s="183">
        <v>23148</v>
      </c>
      <c r="C292" s="183"/>
      <c r="D292" s="40" t="s">
        <v>720</v>
      </c>
      <c r="E292" s="105">
        <v>12190.7</v>
      </c>
      <c r="F292" s="23">
        <v>42159</v>
      </c>
      <c r="G292" s="106">
        <v>12190.7</v>
      </c>
      <c r="H292" s="31">
        <f t="shared" si="8"/>
        <v>0</v>
      </c>
      <c r="I292" s="68" t="s">
        <v>9</v>
      </c>
      <c r="M292" s="12">
        <v>42166</v>
      </c>
      <c r="N292" s="183">
        <v>23926</v>
      </c>
      <c r="O292" s="183"/>
      <c r="P292" s="14" t="s">
        <v>204</v>
      </c>
      <c r="Q292" s="105">
        <v>2743.6</v>
      </c>
      <c r="R292" s="23">
        <v>42168</v>
      </c>
      <c r="S292" s="106">
        <v>2743.6</v>
      </c>
      <c r="T292" s="31">
        <f t="shared" si="9"/>
        <v>0</v>
      </c>
      <c r="U292" s="39" t="s">
        <v>149</v>
      </c>
    </row>
    <row r="293" spans="1:21" x14ac:dyDescent="0.25">
      <c r="A293" s="20">
        <v>42159</v>
      </c>
      <c r="B293" s="183">
        <v>23149</v>
      </c>
      <c r="C293" s="183"/>
      <c r="D293" s="40" t="s">
        <v>22</v>
      </c>
      <c r="E293" s="105">
        <v>4716.8</v>
      </c>
      <c r="F293" s="23">
        <v>42159</v>
      </c>
      <c r="G293" s="106">
        <v>4716.8</v>
      </c>
      <c r="H293" s="31">
        <f t="shared" si="8"/>
        <v>0</v>
      </c>
      <c r="I293" s="68" t="s">
        <v>9</v>
      </c>
      <c r="M293" s="20">
        <v>42170</v>
      </c>
      <c r="N293" s="183">
        <v>24283</v>
      </c>
      <c r="O293" s="183"/>
      <c r="P293" s="14" t="s">
        <v>204</v>
      </c>
      <c r="Q293" s="105">
        <v>3231.9</v>
      </c>
      <c r="R293" s="23">
        <v>42172</v>
      </c>
      <c r="S293" s="106">
        <v>3231.9</v>
      </c>
      <c r="T293" s="48">
        <f t="shared" si="9"/>
        <v>0</v>
      </c>
      <c r="U293" s="39" t="s">
        <v>149</v>
      </c>
    </row>
    <row r="294" spans="1:21" x14ac:dyDescent="0.25">
      <c r="A294" s="12">
        <v>42159</v>
      </c>
      <c r="B294" s="183">
        <v>23150</v>
      </c>
      <c r="C294" s="183"/>
      <c r="D294" s="14" t="s">
        <v>383</v>
      </c>
      <c r="E294" s="105">
        <v>3441.6</v>
      </c>
      <c r="F294" s="23">
        <v>42159</v>
      </c>
      <c r="G294" s="106">
        <v>3441.6</v>
      </c>
      <c r="H294" s="31">
        <f t="shared" si="8"/>
        <v>0</v>
      </c>
      <c r="I294" s="39" t="s">
        <v>9</v>
      </c>
      <c r="M294" s="12">
        <v>42173</v>
      </c>
      <c r="N294" s="183">
        <v>24586</v>
      </c>
      <c r="O294" s="183"/>
      <c r="P294" s="14" t="s">
        <v>204</v>
      </c>
      <c r="Q294" s="105">
        <v>2671.2</v>
      </c>
      <c r="R294" s="23">
        <v>42175</v>
      </c>
      <c r="S294" s="118">
        <v>2671.2</v>
      </c>
      <c r="T294" s="31">
        <f t="shared" si="9"/>
        <v>0</v>
      </c>
      <c r="U294" s="56" t="s">
        <v>149</v>
      </c>
    </row>
    <row r="295" spans="1:21" x14ac:dyDescent="0.25">
      <c r="A295" s="20">
        <v>42159</v>
      </c>
      <c r="B295" s="183">
        <v>23151</v>
      </c>
      <c r="C295" s="183"/>
      <c r="D295" s="14" t="s">
        <v>16</v>
      </c>
      <c r="E295" s="105">
        <v>7855.2</v>
      </c>
      <c r="F295" s="23">
        <v>42159</v>
      </c>
      <c r="G295" s="106">
        <v>7855.2</v>
      </c>
      <c r="H295" s="31">
        <f t="shared" si="8"/>
        <v>0</v>
      </c>
      <c r="I295" s="39" t="s">
        <v>1257</v>
      </c>
      <c r="M295" s="20">
        <v>42184</v>
      </c>
      <c r="N295" s="223" t="s">
        <v>2359</v>
      </c>
      <c r="O295" s="223" t="s">
        <v>1592</v>
      </c>
      <c r="P295" s="14" t="s">
        <v>204</v>
      </c>
      <c r="Q295" s="105">
        <v>1198.4000000000001</v>
      </c>
      <c r="R295" s="23"/>
      <c r="S295" s="106"/>
      <c r="T295" s="31">
        <f t="shared" si="9"/>
        <v>1198.4000000000001</v>
      </c>
      <c r="U295" s="39" t="s">
        <v>149</v>
      </c>
    </row>
    <row r="296" spans="1:21" x14ac:dyDescent="0.25">
      <c r="A296" s="12">
        <v>42159</v>
      </c>
      <c r="B296" s="183">
        <v>23152</v>
      </c>
      <c r="C296" s="183"/>
      <c r="D296" s="14" t="s">
        <v>14</v>
      </c>
      <c r="E296" s="105">
        <v>26218.6</v>
      </c>
      <c r="F296" s="23">
        <v>42172</v>
      </c>
      <c r="G296" s="106">
        <v>26218.6</v>
      </c>
      <c r="H296" s="31">
        <f t="shared" si="8"/>
        <v>0</v>
      </c>
      <c r="I296" s="39" t="s">
        <v>15</v>
      </c>
      <c r="M296" s="12">
        <v>42158</v>
      </c>
      <c r="N296" s="183">
        <v>23065</v>
      </c>
      <c r="O296" s="183"/>
      <c r="P296" s="40" t="s">
        <v>123</v>
      </c>
      <c r="Q296" s="105">
        <v>9340.7999999999993</v>
      </c>
      <c r="R296" s="23">
        <v>42159</v>
      </c>
      <c r="S296" s="106">
        <v>9340.7999999999993</v>
      </c>
      <c r="T296" s="31">
        <f t="shared" si="9"/>
        <v>0</v>
      </c>
      <c r="U296" s="68" t="s">
        <v>773</v>
      </c>
    </row>
    <row r="297" spans="1:21" x14ac:dyDescent="0.25">
      <c r="A297" s="20">
        <v>42159</v>
      </c>
      <c r="B297" s="183">
        <v>23153</v>
      </c>
      <c r="C297" s="183"/>
      <c r="D297" s="14" t="s">
        <v>211</v>
      </c>
      <c r="E297" s="105">
        <v>95389.4</v>
      </c>
      <c r="F297" s="23">
        <v>42164</v>
      </c>
      <c r="G297" s="106">
        <v>95389.4</v>
      </c>
      <c r="H297" s="31">
        <f t="shared" si="8"/>
        <v>0</v>
      </c>
      <c r="I297" s="39" t="s">
        <v>9</v>
      </c>
      <c r="M297" s="20">
        <v>42174</v>
      </c>
      <c r="N297" s="183">
        <v>24650</v>
      </c>
      <c r="O297" s="183"/>
      <c r="P297" s="14" t="s">
        <v>123</v>
      </c>
      <c r="Q297" s="105">
        <v>7511.2</v>
      </c>
      <c r="R297" s="23">
        <v>42174</v>
      </c>
      <c r="S297" s="118">
        <v>7511.2</v>
      </c>
      <c r="T297" s="31">
        <f t="shared" si="9"/>
        <v>0</v>
      </c>
      <c r="U297" s="56" t="s">
        <v>773</v>
      </c>
    </row>
    <row r="298" spans="1:21" x14ac:dyDescent="0.25">
      <c r="A298" s="12">
        <v>42159</v>
      </c>
      <c r="B298" s="183">
        <v>23154</v>
      </c>
      <c r="C298" s="183"/>
      <c r="D298" s="14" t="s">
        <v>121</v>
      </c>
      <c r="E298" s="105">
        <v>3646.2</v>
      </c>
      <c r="F298" s="23">
        <v>42159</v>
      </c>
      <c r="G298" s="106">
        <v>3646.2</v>
      </c>
      <c r="H298" s="31">
        <f t="shared" si="8"/>
        <v>0</v>
      </c>
      <c r="I298" s="39" t="s">
        <v>9</v>
      </c>
      <c r="M298" s="12">
        <v>42178</v>
      </c>
      <c r="N298" s="222" t="s">
        <v>1725</v>
      </c>
      <c r="O298" s="222" t="s">
        <v>1592</v>
      </c>
      <c r="P298" s="14" t="s">
        <v>1726</v>
      </c>
      <c r="Q298" s="105">
        <v>500.8</v>
      </c>
      <c r="R298" s="23">
        <v>42178</v>
      </c>
      <c r="S298" s="106">
        <v>500.8</v>
      </c>
      <c r="T298" s="31">
        <f t="shared" si="9"/>
        <v>0</v>
      </c>
      <c r="U298" s="39" t="s">
        <v>9</v>
      </c>
    </row>
    <row r="299" spans="1:21" x14ac:dyDescent="0.25">
      <c r="A299" s="20">
        <v>42159</v>
      </c>
      <c r="B299" s="183">
        <v>23155</v>
      </c>
      <c r="C299" s="183"/>
      <c r="D299" s="14" t="s">
        <v>320</v>
      </c>
      <c r="E299" s="105">
        <v>17553.599999999999</v>
      </c>
      <c r="F299" s="23">
        <v>42159</v>
      </c>
      <c r="G299" s="106">
        <v>17553.599999999999</v>
      </c>
      <c r="H299" s="31">
        <f t="shared" si="8"/>
        <v>0</v>
      </c>
      <c r="I299" s="39" t="s">
        <v>587</v>
      </c>
      <c r="M299" s="20">
        <v>42181</v>
      </c>
      <c r="N299" s="222" t="s">
        <v>2064</v>
      </c>
      <c r="O299" s="222" t="s">
        <v>1592</v>
      </c>
      <c r="P299" s="14" t="s">
        <v>1726</v>
      </c>
      <c r="Q299" s="105">
        <v>556</v>
      </c>
      <c r="R299" s="65">
        <v>42181</v>
      </c>
      <c r="S299" s="106">
        <v>556</v>
      </c>
      <c r="T299" s="31">
        <f t="shared" si="9"/>
        <v>0</v>
      </c>
      <c r="U299" s="39" t="s">
        <v>9</v>
      </c>
    </row>
    <row r="300" spans="1:21" x14ac:dyDescent="0.25">
      <c r="A300" s="12">
        <v>42159</v>
      </c>
      <c r="B300" s="183">
        <v>23156</v>
      </c>
      <c r="C300" s="183"/>
      <c r="D300" s="14" t="s">
        <v>696</v>
      </c>
      <c r="E300" s="105">
        <v>2836</v>
      </c>
      <c r="F300" s="23">
        <v>42159</v>
      </c>
      <c r="G300" s="106">
        <v>2836</v>
      </c>
      <c r="H300" s="31">
        <f t="shared" si="8"/>
        <v>0</v>
      </c>
      <c r="I300" s="39" t="s">
        <v>587</v>
      </c>
      <c r="M300" s="12">
        <v>42156</v>
      </c>
      <c r="N300" s="183">
        <v>22887</v>
      </c>
      <c r="O300" s="183"/>
      <c r="P300" s="14" t="s">
        <v>53</v>
      </c>
      <c r="Q300" s="105">
        <v>364.8</v>
      </c>
      <c r="R300" s="23">
        <v>42156</v>
      </c>
      <c r="S300" s="106">
        <v>364.8</v>
      </c>
      <c r="T300" s="25">
        <f t="shared" si="9"/>
        <v>0</v>
      </c>
      <c r="U300" s="39" t="s">
        <v>59</v>
      </c>
    </row>
    <row r="301" spans="1:21" x14ac:dyDescent="0.25">
      <c r="A301" s="20">
        <v>42159</v>
      </c>
      <c r="B301" s="183">
        <v>23157</v>
      </c>
      <c r="C301" s="183"/>
      <c r="D301" s="14" t="s">
        <v>1193</v>
      </c>
      <c r="E301" s="105">
        <v>3024</v>
      </c>
      <c r="F301" s="23">
        <v>42159</v>
      </c>
      <c r="G301" s="106">
        <v>3024</v>
      </c>
      <c r="H301" s="31">
        <f t="shared" si="8"/>
        <v>0</v>
      </c>
      <c r="I301" s="39" t="s">
        <v>587</v>
      </c>
      <c r="M301" s="20">
        <v>42157</v>
      </c>
      <c r="N301" s="183">
        <v>23015</v>
      </c>
      <c r="O301" s="183"/>
      <c r="P301" s="40" t="s">
        <v>53</v>
      </c>
      <c r="Q301" s="105">
        <v>596.6</v>
      </c>
      <c r="R301" s="23">
        <v>42157</v>
      </c>
      <c r="S301" s="106">
        <v>596.6</v>
      </c>
      <c r="T301" s="25">
        <f t="shared" si="9"/>
        <v>0</v>
      </c>
      <c r="U301" s="68" t="s">
        <v>59</v>
      </c>
    </row>
    <row r="302" spans="1:21" x14ac:dyDescent="0.25">
      <c r="A302" s="12">
        <v>42159</v>
      </c>
      <c r="B302" s="183">
        <v>23158</v>
      </c>
      <c r="C302" s="183"/>
      <c r="D302" s="14" t="s">
        <v>940</v>
      </c>
      <c r="E302" s="105">
        <v>5088.6400000000003</v>
      </c>
      <c r="F302" s="23">
        <v>42159</v>
      </c>
      <c r="G302" s="106">
        <v>5088.6400000000003</v>
      </c>
      <c r="H302" s="31">
        <f t="shared" si="8"/>
        <v>0</v>
      </c>
      <c r="I302" s="39" t="s">
        <v>587</v>
      </c>
      <c r="M302" s="12">
        <v>42158</v>
      </c>
      <c r="N302" s="183">
        <v>23101</v>
      </c>
      <c r="O302" s="183"/>
      <c r="P302" s="40" t="s">
        <v>53</v>
      </c>
      <c r="Q302" s="105">
        <v>923.4</v>
      </c>
      <c r="R302" s="23">
        <v>42159</v>
      </c>
      <c r="S302" s="106">
        <v>923.4</v>
      </c>
      <c r="T302" s="31">
        <f t="shared" si="9"/>
        <v>0</v>
      </c>
      <c r="U302" s="68" t="s">
        <v>1257</v>
      </c>
    </row>
    <row r="303" spans="1:21" x14ac:dyDescent="0.25">
      <c r="A303" s="20">
        <v>42159</v>
      </c>
      <c r="B303" s="183">
        <v>23159</v>
      </c>
      <c r="C303" s="183"/>
      <c r="D303" s="14" t="s">
        <v>23</v>
      </c>
      <c r="E303" s="105">
        <v>2979</v>
      </c>
      <c r="F303" s="23">
        <v>42159</v>
      </c>
      <c r="G303" s="106">
        <v>2979</v>
      </c>
      <c r="H303" s="31">
        <f t="shared" si="8"/>
        <v>0</v>
      </c>
      <c r="I303" s="39" t="s">
        <v>9</v>
      </c>
      <c r="M303" s="20">
        <v>42160</v>
      </c>
      <c r="N303" s="183">
        <v>23290</v>
      </c>
      <c r="O303" s="183"/>
      <c r="P303" s="14" t="s">
        <v>53</v>
      </c>
      <c r="Q303" s="105">
        <v>912</v>
      </c>
      <c r="R303" s="23">
        <v>42160</v>
      </c>
      <c r="S303" s="106">
        <v>912</v>
      </c>
      <c r="T303" s="31">
        <f t="shared" si="9"/>
        <v>0</v>
      </c>
      <c r="U303" s="39" t="s">
        <v>59</v>
      </c>
    </row>
    <row r="304" spans="1:21" x14ac:dyDescent="0.25">
      <c r="A304" s="12">
        <v>42159</v>
      </c>
      <c r="B304" s="183">
        <v>23160</v>
      </c>
      <c r="C304" s="183"/>
      <c r="D304" s="14" t="s">
        <v>97</v>
      </c>
      <c r="E304" s="105">
        <v>5951.3</v>
      </c>
      <c r="F304" s="23">
        <v>42159</v>
      </c>
      <c r="G304" s="106">
        <v>5951.3</v>
      </c>
      <c r="H304" s="31">
        <f t="shared" si="8"/>
        <v>0</v>
      </c>
      <c r="I304" s="39" t="s">
        <v>9</v>
      </c>
      <c r="M304" s="12">
        <v>42161</v>
      </c>
      <c r="N304" s="183">
        <v>23401</v>
      </c>
      <c r="O304" s="183"/>
      <c r="P304" s="14" t="s">
        <v>53</v>
      </c>
      <c r="Q304" s="105">
        <v>2675.2</v>
      </c>
      <c r="R304" s="23">
        <v>42161</v>
      </c>
      <c r="S304" s="106">
        <v>2675.2</v>
      </c>
      <c r="T304" s="31">
        <f t="shared" si="9"/>
        <v>0</v>
      </c>
      <c r="U304" s="39" t="s">
        <v>59</v>
      </c>
    </row>
    <row r="305" spans="1:21" x14ac:dyDescent="0.25">
      <c r="A305" s="20">
        <v>42159</v>
      </c>
      <c r="B305" s="183">
        <v>23161</v>
      </c>
      <c r="C305" s="183"/>
      <c r="D305" s="14" t="s">
        <v>145</v>
      </c>
      <c r="E305" s="105">
        <v>1501.2</v>
      </c>
      <c r="F305" s="23">
        <v>42159</v>
      </c>
      <c r="G305" s="106">
        <v>1501.2</v>
      </c>
      <c r="H305" s="31">
        <f t="shared" si="8"/>
        <v>0</v>
      </c>
      <c r="I305" s="39" t="s">
        <v>9</v>
      </c>
      <c r="M305" s="20">
        <v>42162</v>
      </c>
      <c r="N305" s="183">
        <v>23464</v>
      </c>
      <c r="O305" s="183"/>
      <c r="P305" s="14" t="s">
        <v>53</v>
      </c>
      <c r="Q305" s="105">
        <v>2386.4</v>
      </c>
      <c r="R305" s="23">
        <v>42163</v>
      </c>
      <c r="S305" s="106">
        <v>2386.4</v>
      </c>
      <c r="T305" s="31">
        <f t="shared" si="9"/>
        <v>0</v>
      </c>
      <c r="U305" s="39" t="s">
        <v>59</v>
      </c>
    </row>
    <row r="306" spans="1:21" x14ac:dyDescent="0.25">
      <c r="A306" s="12">
        <v>42159</v>
      </c>
      <c r="B306" s="183">
        <v>23162</v>
      </c>
      <c r="C306" s="183"/>
      <c r="D306" s="14" t="s">
        <v>114</v>
      </c>
      <c r="E306" s="105">
        <v>2703.7</v>
      </c>
      <c r="F306" s="23">
        <v>42159</v>
      </c>
      <c r="G306" s="106">
        <v>2703.7</v>
      </c>
      <c r="H306" s="31">
        <f t="shared" si="8"/>
        <v>0</v>
      </c>
      <c r="I306" s="39" t="s">
        <v>9</v>
      </c>
      <c r="M306" s="12">
        <v>42163</v>
      </c>
      <c r="N306" s="183">
        <v>23531</v>
      </c>
      <c r="O306" s="183"/>
      <c r="P306" s="14" t="s">
        <v>53</v>
      </c>
      <c r="Q306" s="105">
        <v>1007</v>
      </c>
      <c r="R306" s="23">
        <v>42163</v>
      </c>
      <c r="S306" s="106">
        <v>1007</v>
      </c>
      <c r="T306" s="31">
        <f t="shared" si="9"/>
        <v>0</v>
      </c>
      <c r="U306" s="39" t="s">
        <v>59</v>
      </c>
    </row>
    <row r="307" spans="1:21" x14ac:dyDescent="0.25">
      <c r="A307" s="20">
        <v>42159</v>
      </c>
      <c r="B307" s="183">
        <v>23163</v>
      </c>
      <c r="C307" s="183"/>
      <c r="D307" s="14" t="s">
        <v>66</v>
      </c>
      <c r="E307" s="105">
        <v>1518.2</v>
      </c>
      <c r="F307" s="23">
        <v>42159</v>
      </c>
      <c r="G307" s="106">
        <v>1518.2</v>
      </c>
      <c r="H307" s="31">
        <f t="shared" si="8"/>
        <v>0</v>
      </c>
      <c r="I307" s="39" t="s">
        <v>9</v>
      </c>
      <c r="M307" s="20">
        <v>42165</v>
      </c>
      <c r="N307" s="183">
        <v>23760</v>
      </c>
      <c r="O307" s="183"/>
      <c r="P307" s="14" t="s">
        <v>53</v>
      </c>
      <c r="Q307" s="105">
        <v>1113.7</v>
      </c>
      <c r="R307" s="23">
        <v>42165</v>
      </c>
      <c r="S307" s="106">
        <v>1113.7</v>
      </c>
      <c r="T307" s="31">
        <f t="shared" si="9"/>
        <v>0</v>
      </c>
      <c r="U307" s="39" t="s">
        <v>1257</v>
      </c>
    </row>
    <row r="308" spans="1:21" x14ac:dyDescent="0.25">
      <c r="A308" s="12">
        <v>42159</v>
      </c>
      <c r="B308" s="183">
        <v>23164</v>
      </c>
      <c r="C308" s="183"/>
      <c r="D308" s="150" t="s">
        <v>56</v>
      </c>
      <c r="E308" s="105">
        <v>11336.8</v>
      </c>
      <c r="F308" s="23">
        <v>42159</v>
      </c>
      <c r="G308" s="106">
        <v>11336.8</v>
      </c>
      <c r="H308" s="31">
        <f t="shared" si="8"/>
        <v>0</v>
      </c>
      <c r="I308" s="39" t="s">
        <v>62</v>
      </c>
      <c r="M308" s="12">
        <v>42166</v>
      </c>
      <c r="N308" s="183">
        <v>23835</v>
      </c>
      <c r="O308" s="183"/>
      <c r="P308" s="14" t="s">
        <v>53</v>
      </c>
      <c r="Q308" s="105">
        <v>706.7</v>
      </c>
      <c r="R308" s="23">
        <v>42166</v>
      </c>
      <c r="S308" s="106">
        <v>706.7</v>
      </c>
      <c r="T308" s="31">
        <f t="shared" si="9"/>
        <v>0</v>
      </c>
      <c r="U308" s="39" t="s">
        <v>59</v>
      </c>
    </row>
    <row r="309" spans="1:21" x14ac:dyDescent="0.25">
      <c r="A309" s="20">
        <v>42159</v>
      </c>
      <c r="B309" s="183">
        <v>23165</v>
      </c>
      <c r="C309" s="183"/>
      <c r="D309" s="14" t="s">
        <v>125</v>
      </c>
      <c r="E309" s="105">
        <v>16261</v>
      </c>
      <c r="F309" s="23">
        <v>42159</v>
      </c>
      <c r="G309" s="106">
        <v>16261</v>
      </c>
      <c r="H309" s="31">
        <f t="shared" si="8"/>
        <v>0</v>
      </c>
      <c r="I309" s="39" t="s">
        <v>94</v>
      </c>
      <c r="M309" s="20">
        <v>42167</v>
      </c>
      <c r="N309" s="183">
        <v>23964</v>
      </c>
      <c r="O309" s="183"/>
      <c r="P309" s="14" t="s">
        <v>53</v>
      </c>
      <c r="Q309" s="105">
        <v>1439.3</v>
      </c>
      <c r="R309" s="23">
        <v>42168</v>
      </c>
      <c r="S309" s="106">
        <v>1439.3</v>
      </c>
      <c r="T309" s="31">
        <f t="shared" si="9"/>
        <v>0</v>
      </c>
      <c r="U309" s="39" t="s">
        <v>59</v>
      </c>
    </row>
    <row r="310" spans="1:21" x14ac:dyDescent="0.25">
      <c r="A310" s="12">
        <v>42159</v>
      </c>
      <c r="B310" s="183">
        <v>23166</v>
      </c>
      <c r="C310" s="183"/>
      <c r="D310" s="150" t="s">
        <v>20</v>
      </c>
      <c r="E310" s="105">
        <v>2650.4</v>
      </c>
      <c r="F310" s="23">
        <v>42160</v>
      </c>
      <c r="G310" s="106">
        <v>2650.4</v>
      </c>
      <c r="H310" s="31">
        <f t="shared" si="8"/>
        <v>0</v>
      </c>
      <c r="I310" s="39" t="s">
        <v>94</v>
      </c>
      <c r="M310" s="12">
        <v>42168</v>
      </c>
      <c r="N310" s="183">
        <v>24057</v>
      </c>
      <c r="O310" s="183"/>
      <c r="P310" s="14" t="s">
        <v>53</v>
      </c>
      <c r="Q310" s="105">
        <v>2627</v>
      </c>
      <c r="R310" s="23">
        <v>42168</v>
      </c>
      <c r="S310" s="106">
        <v>2627</v>
      </c>
      <c r="T310" s="31">
        <f t="shared" si="9"/>
        <v>0</v>
      </c>
      <c r="U310" s="39" t="s">
        <v>59</v>
      </c>
    </row>
    <row r="311" spans="1:21" x14ac:dyDescent="0.25">
      <c r="A311" s="20">
        <v>42159</v>
      </c>
      <c r="B311" s="183">
        <v>23167</v>
      </c>
      <c r="C311" s="183"/>
      <c r="D311" s="14" t="s">
        <v>151</v>
      </c>
      <c r="E311" s="105">
        <v>2248.9</v>
      </c>
      <c r="F311" s="23">
        <v>42163</v>
      </c>
      <c r="G311" s="106">
        <v>2248.9</v>
      </c>
      <c r="H311" s="31">
        <f t="shared" si="8"/>
        <v>0</v>
      </c>
      <c r="I311" s="39" t="s">
        <v>9</v>
      </c>
      <c r="M311" s="20">
        <v>42169</v>
      </c>
      <c r="N311" s="183">
        <v>24152</v>
      </c>
      <c r="O311" s="183"/>
      <c r="P311" s="14" t="s">
        <v>53</v>
      </c>
      <c r="Q311" s="105">
        <v>2442</v>
      </c>
      <c r="R311" s="23">
        <v>42169</v>
      </c>
      <c r="S311" s="106">
        <v>2442</v>
      </c>
      <c r="T311" s="31">
        <f t="shared" si="9"/>
        <v>0</v>
      </c>
      <c r="U311" s="39" t="s">
        <v>59</v>
      </c>
    </row>
    <row r="312" spans="1:21" x14ac:dyDescent="0.25">
      <c r="A312" s="12">
        <v>42159</v>
      </c>
      <c r="B312" s="183">
        <v>23168</v>
      </c>
      <c r="C312" s="183"/>
      <c r="D312" s="14" t="s">
        <v>48</v>
      </c>
      <c r="E312" s="105">
        <v>9345</v>
      </c>
      <c r="F312" s="23">
        <v>42159</v>
      </c>
      <c r="G312" s="106">
        <v>9345</v>
      </c>
      <c r="H312" s="31">
        <f t="shared" si="8"/>
        <v>0</v>
      </c>
      <c r="I312" s="39" t="s">
        <v>94</v>
      </c>
      <c r="M312" s="12">
        <v>42170</v>
      </c>
      <c r="N312" s="183">
        <v>24205</v>
      </c>
      <c r="O312" s="183"/>
      <c r="P312" s="14" t="s">
        <v>53</v>
      </c>
      <c r="Q312" s="105">
        <v>891.7</v>
      </c>
      <c r="R312" s="23">
        <v>42170</v>
      </c>
      <c r="S312" s="106">
        <v>891.7</v>
      </c>
      <c r="T312" s="31">
        <f t="shared" si="9"/>
        <v>0</v>
      </c>
      <c r="U312" s="39" t="s">
        <v>59</v>
      </c>
    </row>
    <row r="313" spans="1:21" x14ac:dyDescent="0.25">
      <c r="A313" s="20">
        <v>42159</v>
      </c>
      <c r="B313" s="183">
        <v>23169</v>
      </c>
      <c r="C313" s="183"/>
      <c r="D313" s="14" t="s">
        <v>37</v>
      </c>
      <c r="E313" s="105">
        <v>33881.599999999999</v>
      </c>
      <c r="F313" s="23">
        <v>42164</v>
      </c>
      <c r="G313" s="106">
        <v>33881.599999999999</v>
      </c>
      <c r="H313" s="31">
        <f t="shared" si="8"/>
        <v>0</v>
      </c>
      <c r="I313" s="39" t="s">
        <v>773</v>
      </c>
      <c r="M313" s="20">
        <v>42172</v>
      </c>
      <c r="N313" s="183">
        <v>24449</v>
      </c>
      <c r="O313" s="183"/>
      <c r="P313" s="14" t="s">
        <v>53</v>
      </c>
      <c r="Q313" s="105">
        <v>777</v>
      </c>
      <c r="R313" s="23">
        <v>42172</v>
      </c>
      <c r="S313" s="106">
        <v>777</v>
      </c>
      <c r="T313" s="48">
        <f t="shared" si="9"/>
        <v>0</v>
      </c>
      <c r="U313" s="39" t="s">
        <v>1257</v>
      </c>
    </row>
    <row r="314" spans="1:21" x14ac:dyDescent="0.25">
      <c r="A314" s="12">
        <v>42159</v>
      </c>
      <c r="B314" s="183">
        <v>23170</v>
      </c>
      <c r="C314" s="183"/>
      <c r="D314" s="14" t="s">
        <v>49</v>
      </c>
      <c r="E314" s="105">
        <v>6444.8</v>
      </c>
      <c r="F314" s="23">
        <v>42159</v>
      </c>
      <c r="G314" s="106">
        <v>6444.8</v>
      </c>
      <c r="H314" s="31">
        <f t="shared" si="8"/>
        <v>0</v>
      </c>
      <c r="I314" s="39" t="s">
        <v>94</v>
      </c>
      <c r="M314" s="12">
        <v>42174</v>
      </c>
      <c r="N314" s="183">
        <v>24663</v>
      </c>
      <c r="O314" s="183"/>
      <c r="P314" s="14" t="s">
        <v>53</v>
      </c>
      <c r="Q314" s="105">
        <v>1620.6</v>
      </c>
      <c r="R314" s="23">
        <v>42174</v>
      </c>
      <c r="S314" s="118">
        <v>1620.6</v>
      </c>
      <c r="T314" s="31">
        <f t="shared" si="9"/>
        <v>0</v>
      </c>
      <c r="U314" s="56" t="s">
        <v>59</v>
      </c>
    </row>
    <row r="315" spans="1:21" x14ac:dyDescent="0.25">
      <c r="A315" s="20">
        <v>42159</v>
      </c>
      <c r="B315" s="183">
        <v>23171</v>
      </c>
      <c r="C315" s="183"/>
      <c r="D315" s="14" t="s">
        <v>1053</v>
      </c>
      <c r="E315" s="105">
        <v>1021.8</v>
      </c>
      <c r="F315" s="23">
        <v>42159</v>
      </c>
      <c r="G315" s="106">
        <v>1021.8</v>
      </c>
      <c r="H315" s="31">
        <f t="shared" si="8"/>
        <v>0</v>
      </c>
      <c r="I315" s="39" t="s">
        <v>59</v>
      </c>
      <c r="M315" s="20">
        <v>42177</v>
      </c>
      <c r="N315" s="183">
        <v>24939</v>
      </c>
      <c r="O315" s="183"/>
      <c r="P315" s="14" t="s">
        <v>53</v>
      </c>
      <c r="Q315" s="105">
        <v>725.2</v>
      </c>
      <c r="R315" s="23">
        <v>42177</v>
      </c>
      <c r="S315" s="118">
        <v>725.2</v>
      </c>
      <c r="T315" s="31">
        <f t="shared" si="9"/>
        <v>0</v>
      </c>
      <c r="U315" s="56" t="s">
        <v>59</v>
      </c>
    </row>
    <row r="316" spans="1:21" x14ac:dyDescent="0.25">
      <c r="A316" s="12">
        <v>42159</v>
      </c>
      <c r="B316" s="183">
        <v>23172</v>
      </c>
      <c r="C316" s="183"/>
      <c r="D316" s="14" t="s">
        <v>1370</v>
      </c>
      <c r="E316" s="105">
        <v>220.8</v>
      </c>
      <c r="F316" s="23">
        <v>42159</v>
      </c>
      <c r="G316" s="106">
        <v>220.8</v>
      </c>
      <c r="H316" s="31">
        <f t="shared" si="8"/>
        <v>0</v>
      </c>
      <c r="I316" s="39" t="s">
        <v>9</v>
      </c>
      <c r="M316" s="12">
        <v>42179</v>
      </c>
      <c r="N316" s="223" t="s">
        <v>1768</v>
      </c>
      <c r="O316" s="223" t="s">
        <v>1592</v>
      </c>
      <c r="P316" s="14" t="s">
        <v>53</v>
      </c>
      <c r="Q316" s="105">
        <v>873.2</v>
      </c>
      <c r="R316" s="23">
        <v>42179</v>
      </c>
      <c r="S316" s="106">
        <v>873.2</v>
      </c>
      <c r="T316" s="31">
        <f t="shared" si="9"/>
        <v>0</v>
      </c>
      <c r="U316" s="39" t="s">
        <v>46</v>
      </c>
    </row>
    <row r="317" spans="1:21" x14ac:dyDescent="0.25">
      <c r="A317" s="20">
        <v>42159</v>
      </c>
      <c r="B317" s="183">
        <v>23173</v>
      </c>
      <c r="C317" s="183"/>
      <c r="D317" s="14" t="s">
        <v>81</v>
      </c>
      <c r="E317" s="105">
        <v>2605.6999999999998</v>
      </c>
      <c r="F317" s="23">
        <v>42159</v>
      </c>
      <c r="G317" s="106">
        <v>2605.6999999999998</v>
      </c>
      <c r="H317" s="31">
        <f t="shared" si="8"/>
        <v>0</v>
      </c>
      <c r="I317" s="39" t="s">
        <v>59</v>
      </c>
      <c r="M317" s="20">
        <v>42181</v>
      </c>
      <c r="N317" s="222" t="s">
        <v>1985</v>
      </c>
      <c r="O317" s="222" t="s">
        <v>1592</v>
      </c>
      <c r="P317" s="14" t="s">
        <v>53</v>
      </c>
      <c r="Q317" s="105">
        <v>1705.7</v>
      </c>
      <c r="R317" s="65">
        <v>42182</v>
      </c>
      <c r="S317" s="106">
        <v>1705.7</v>
      </c>
      <c r="T317" s="31">
        <f t="shared" si="9"/>
        <v>0</v>
      </c>
      <c r="U317" s="39" t="s">
        <v>59</v>
      </c>
    </row>
    <row r="318" spans="1:21" x14ac:dyDescent="0.25">
      <c r="A318" s="12">
        <v>42159</v>
      </c>
      <c r="B318" s="183">
        <v>23174</v>
      </c>
      <c r="C318" s="183"/>
      <c r="D318" s="14" t="s">
        <v>167</v>
      </c>
      <c r="E318" s="105">
        <v>693.6</v>
      </c>
      <c r="F318" s="23">
        <v>42159</v>
      </c>
      <c r="G318" s="106">
        <v>693.6</v>
      </c>
      <c r="H318" s="31">
        <f t="shared" si="8"/>
        <v>0</v>
      </c>
      <c r="I318" s="39" t="s">
        <v>9</v>
      </c>
      <c r="M318" s="12">
        <v>42182</v>
      </c>
      <c r="N318" s="222" t="s">
        <v>2123</v>
      </c>
      <c r="O318" s="222" t="s">
        <v>1592</v>
      </c>
      <c r="P318" s="14" t="s">
        <v>53</v>
      </c>
      <c r="Q318" s="105">
        <v>3120</v>
      </c>
      <c r="R318" s="65">
        <v>42182</v>
      </c>
      <c r="S318" s="106">
        <v>3120</v>
      </c>
      <c r="T318" s="31">
        <f t="shared" si="9"/>
        <v>0</v>
      </c>
      <c r="U318" s="39" t="s">
        <v>59</v>
      </c>
    </row>
    <row r="319" spans="1:21" x14ac:dyDescent="0.25">
      <c r="A319" s="20">
        <v>42159</v>
      </c>
      <c r="B319" s="183">
        <v>23175</v>
      </c>
      <c r="C319" s="183"/>
      <c r="D319" s="14" t="s">
        <v>82</v>
      </c>
      <c r="E319" s="105">
        <v>3291.6</v>
      </c>
      <c r="F319" s="23">
        <v>42159</v>
      </c>
      <c r="G319" s="106">
        <v>3291.6</v>
      </c>
      <c r="H319" s="31">
        <f t="shared" si="8"/>
        <v>0</v>
      </c>
      <c r="I319" s="39" t="s">
        <v>59</v>
      </c>
      <c r="M319" s="20">
        <v>42183</v>
      </c>
      <c r="N319" s="223" t="s">
        <v>2206</v>
      </c>
      <c r="O319" s="223" t="s">
        <v>1592</v>
      </c>
      <c r="P319" s="14" t="s">
        <v>53</v>
      </c>
      <c r="Q319" s="105">
        <v>1950</v>
      </c>
      <c r="R319" s="65">
        <v>42183</v>
      </c>
      <c r="S319" s="106">
        <v>1950</v>
      </c>
      <c r="T319" s="31">
        <f t="shared" si="9"/>
        <v>0</v>
      </c>
      <c r="U319" s="39" t="s">
        <v>59</v>
      </c>
    </row>
    <row r="320" spans="1:21" x14ac:dyDescent="0.25">
      <c r="A320" s="12">
        <v>42159</v>
      </c>
      <c r="B320" s="183">
        <v>23176</v>
      </c>
      <c r="C320" s="183"/>
      <c r="D320" s="14" t="s">
        <v>148</v>
      </c>
      <c r="E320" s="105">
        <v>2566.1999999999998</v>
      </c>
      <c r="F320" s="23">
        <v>42159</v>
      </c>
      <c r="G320" s="106">
        <v>2566.1999999999998</v>
      </c>
      <c r="H320" s="31">
        <f t="shared" si="8"/>
        <v>0</v>
      </c>
      <c r="I320" s="39" t="s">
        <v>59</v>
      </c>
      <c r="M320" s="12">
        <v>42185</v>
      </c>
      <c r="N320" s="223" t="s">
        <v>2387</v>
      </c>
      <c r="O320" s="223" t="s">
        <v>1592</v>
      </c>
      <c r="P320" s="14" t="s">
        <v>53</v>
      </c>
      <c r="Q320" s="105">
        <v>1084.0999999999999</v>
      </c>
      <c r="R320" s="23">
        <v>42185</v>
      </c>
      <c r="S320" s="106">
        <v>1084.0999999999999</v>
      </c>
      <c r="T320" s="31">
        <f t="shared" si="9"/>
        <v>0</v>
      </c>
      <c r="U320" s="39" t="s">
        <v>59</v>
      </c>
    </row>
    <row r="321" spans="1:21" x14ac:dyDescent="0.25">
      <c r="A321" s="20">
        <v>42159</v>
      </c>
      <c r="B321" s="183">
        <v>23177</v>
      </c>
      <c r="C321" s="183"/>
      <c r="D321" s="14" t="s">
        <v>915</v>
      </c>
      <c r="E321" s="105">
        <v>1118</v>
      </c>
      <c r="F321" s="23">
        <v>42159</v>
      </c>
      <c r="G321" s="106">
        <v>1118</v>
      </c>
      <c r="H321" s="31">
        <f t="shared" si="8"/>
        <v>0</v>
      </c>
      <c r="I321" s="39" t="s">
        <v>59</v>
      </c>
      <c r="M321" s="20">
        <v>42159</v>
      </c>
      <c r="N321" s="183">
        <v>23183</v>
      </c>
      <c r="O321" s="183"/>
      <c r="P321" s="14" t="s">
        <v>57</v>
      </c>
      <c r="Q321" s="105">
        <v>1320</v>
      </c>
      <c r="R321" s="23">
        <v>42159</v>
      </c>
      <c r="S321" s="106">
        <v>1320</v>
      </c>
      <c r="T321" s="31">
        <f t="shared" si="9"/>
        <v>0</v>
      </c>
      <c r="U321" s="39" t="s">
        <v>59</v>
      </c>
    </row>
    <row r="322" spans="1:21" x14ac:dyDescent="0.25">
      <c r="A322" s="12">
        <v>42159</v>
      </c>
      <c r="B322" s="183">
        <v>23178</v>
      </c>
      <c r="C322" s="183"/>
      <c r="D322" s="14" t="s">
        <v>169</v>
      </c>
      <c r="E322" s="105">
        <v>2696.4</v>
      </c>
      <c r="F322" s="23">
        <v>42159</v>
      </c>
      <c r="G322" s="106">
        <v>2696.4</v>
      </c>
      <c r="H322" s="31">
        <f t="shared" si="8"/>
        <v>0</v>
      </c>
      <c r="I322" s="39" t="s">
        <v>59</v>
      </c>
      <c r="M322" s="12">
        <v>42161</v>
      </c>
      <c r="N322" s="183">
        <v>23388</v>
      </c>
      <c r="O322" s="183"/>
      <c r="P322" s="14" t="s">
        <v>57</v>
      </c>
      <c r="Q322" s="105">
        <v>2080</v>
      </c>
      <c r="R322" s="23">
        <v>42161</v>
      </c>
      <c r="S322" s="106">
        <v>2080</v>
      </c>
      <c r="T322" s="31">
        <f t="shared" si="9"/>
        <v>0</v>
      </c>
      <c r="U322" s="39" t="s">
        <v>59</v>
      </c>
    </row>
    <row r="323" spans="1:21" x14ac:dyDescent="0.25">
      <c r="A323" s="20">
        <v>42159</v>
      </c>
      <c r="B323" s="183">
        <v>23179</v>
      </c>
      <c r="C323" s="183"/>
      <c r="D323" s="14" t="s">
        <v>24</v>
      </c>
      <c r="E323" s="105">
        <v>133426.4</v>
      </c>
      <c r="F323" s="23">
        <v>42178</v>
      </c>
      <c r="G323" s="106">
        <v>133426.4</v>
      </c>
      <c r="H323" s="31">
        <f t="shared" ref="H323:H386" si="10">E323-G323</f>
        <v>0</v>
      </c>
      <c r="I323" s="39" t="s">
        <v>46</v>
      </c>
      <c r="M323" s="20">
        <v>42173</v>
      </c>
      <c r="N323" s="183">
        <v>24546</v>
      </c>
      <c r="O323" s="183"/>
      <c r="P323" s="14" t="s">
        <v>57</v>
      </c>
      <c r="Q323" s="105">
        <v>2090</v>
      </c>
      <c r="R323" s="23">
        <v>42173</v>
      </c>
      <c r="S323" s="106">
        <v>2090</v>
      </c>
      <c r="T323" s="31">
        <f t="shared" ref="T323:T386" si="11">Q323-S323</f>
        <v>0</v>
      </c>
      <c r="U323" s="39" t="s">
        <v>59</v>
      </c>
    </row>
    <row r="324" spans="1:21" x14ac:dyDescent="0.25">
      <c r="A324" s="12">
        <v>42159</v>
      </c>
      <c r="B324" s="183">
        <v>23180</v>
      </c>
      <c r="C324" s="183"/>
      <c r="D324" s="14" t="s">
        <v>83</v>
      </c>
      <c r="E324" s="105">
        <v>9115.2000000000007</v>
      </c>
      <c r="F324" s="23">
        <v>42159</v>
      </c>
      <c r="G324" s="106">
        <v>9115.2000000000007</v>
      </c>
      <c r="H324" s="31">
        <f t="shared" si="10"/>
        <v>0</v>
      </c>
      <c r="I324" s="39" t="s">
        <v>59</v>
      </c>
      <c r="M324" s="12">
        <v>42174</v>
      </c>
      <c r="N324" s="183">
        <v>24656</v>
      </c>
      <c r="O324" s="183"/>
      <c r="P324" s="14" t="s">
        <v>57</v>
      </c>
      <c r="Q324" s="105">
        <v>2660</v>
      </c>
      <c r="R324" s="23">
        <v>42174</v>
      </c>
      <c r="S324" s="118">
        <v>2660</v>
      </c>
      <c r="T324" s="31">
        <f t="shared" si="11"/>
        <v>0</v>
      </c>
      <c r="U324" s="56" t="s">
        <v>59</v>
      </c>
    </row>
    <row r="325" spans="1:21" x14ac:dyDescent="0.25">
      <c r="A325" s="20">
        <v>42159</v>
      </c>
      <c r="B325" s="183">
        <v>23181</v>
      </c>
      <c r="C325" s="183"/>
      <c r="D325" s="14" t="s">
        <v>91</v>
      </c>
      <c r="E325" s="105">
        <v>23713.01</v>
      </c>
      <c r="F325" s="23">
        <v>42159</v>
      </c>
      <c r="G325" s="106">
        <v>23713.01</v>
      </c>
      <c r="H325" s="31">
        <f t="shared" si="10"/>
        <v>0</v>
      </c>
      <c r="I325" s="39" t="s">
        <v>59</v>
      </c>
      <c r="M325" s="20">
        <v>42175</v>
      </c>
      <c r="N325" s="183">
        <v>24785</v>
      </c>
      <c r="O325" s="183"/>
      <c r="P325" s="14" t="s">
        <v>57</v>
      </c>
      <c r="Q325" s="105">
        <v>1710</v>
      </c>
      <c r="R325" s="23">
        <v>42175</v>
      </c>
      <c r="S325" s="106">
        <v>1710</v>
      </c>
      <c r="T325" s="31">
        <f t="shared" si="11"/>
        <v>0</v>
      </c>
      <c r="U325" s="39" t="s">
        <v>59</v>
      </c>
    </row>
    <row r="326" spans="1:21" x14ac:dyDescent="0.25">
      <c r="A326" s="12">
        <v>42159</v>
      </c>
      <c r="B326" s="183">
        <v>23182</v>
      </c>
      <c r="C326" s="183"/>
      <c r="D326" s="110">
        <v>105</v>
      </c>
      <c r="E326" s="105">
        <v>1880</v>
      </c>
      <c r="F326" s="23">
        <v>42160</v>
      </c>
      <c r="G326" s="106">
        <v>1880</v>
      </c>
      <c r="H326" s="31">
        <f t="shared" si="10"/>
        <v>0</v>
      </c>
      <c r="I326" s="39" t="s">
        <v>59</v>
      </c>
      <c r="M326" s="12">
        <v>42176</v>
      </c>
      <c r="N326" s="183">
        <v>24865</v>
      </c>
      <c r="O326" s="183"/>
      <c r="P326" s="14" t="s">
        <v>57</v>
      </c>
      <c r="Q326" s="105">
        <v>1143.8</v>
      </c>
      <c r="R326" s="23">
        <v>42177</v>
      </c>
      <c r="S326" s="106">
        <v>1143.8</v>
      </c>
      <c r="T326" s="31">
        <f t="shared" si="11"/>
        <v>0</v>
      </c>
      <c r="U326" s="56" t="s">
        <v>59</v>
      </c>
    </row>
    <row r="327" spans="1:21" x14ac:dyDescent="0.25">
      <c r="A327" s="20">
        <v>42159</v>
      </c>
      <c r="B327" s="183">
        <v>23183</v>
      </c>
      <c r="C327" s="183"/>
      <c r="D327" s="14" t="s">
        <v>57</v>
      </c>
      <c r="E327" s="105">
        <v>1320</v>
      </c>
      <c r="F327" s="23">
        <v>42159</v>
      </c>
      <c r="G327" s="106">
        <v>1320</v>
      </c>
      <c r="H327" s="31">
        <f t="shared" si="10"/>
        <v>0</v>
      </c>
      <c r="I327" s="39" t="s">
        <v>59</v>
      </c>
      <c r="M327" s="20">
        <v>42177</v>
      </c>
      <c r="N327" s="183">
        <v>24954</v>
      </c>
      <c r="O327" s="183"/>
      <c r="P327" s="14" t="s">
        <v>57</v>
      </c>
      <c r="Q327" s="105">
        <v>760</v>
      </c>
      <c r="R327" s="23">
        <v>42177</v>
      </c>
      <c r="S327" s="118">
        <v>760</v>
      </c>
      <c r="T327" s="31">
        <f t="shared" si="11"/>
        <v>0</v>
      </c>
      <c r="U327" s="56" t="s">
        <v>59</v>
      </c>
    </row>
    <row r="328" spans="1:21" x14ac:dyDescent="0.25">
      <c r="A328" s="12">
        <v>42159</v>
      </c>
      <c r="B328" s="183">
        <v>23184</v>
      </c>
      <c r="C328" s="183"/>
      <c r="D328" s="14" t="s">
        <v>131</v>
      </c>
      <c r="E328" s="105">
        <v>12226.2</v>
      </c>
      <c r="F328" s="23">
        <v>42162</v>
      </c>
      <c r="G328" s="106">
        <v>12226.2</v>
      </c>
      <c r="H328" s="31">
        <f t="shared" si="10"/>
        <v>0</v>
      </c>
      <c r="I328" s="39" t="s">
        <v>1257</v>
      </c>
      <c r="M328" s="12">
        <v>42178</v>
      </c>
      <c r="N328" s="222" t="s">
        <v>1676</v>
      </c>
      <c r="O328" s="222" t="s">
        <v>1592</v>
      </c>
      <c r="P328" s="15" t="s">
        <v>57</v>
      </c>
      <c r="Q328" s="122">
        <v>1520</v>
      </c>
      <c r="R328" s="23">
        <v>42178</v>
      </c>
      <c r="S328" s="118">
        <v>1520</v>
      </c>
      <c r="T328" s="31">
        <f t="shared" si="11"/>
        <v>0</v>
      </c>
      <c r="U328" s="68" t="s">
        <v>59</v>
      </c>
    </row>
    <row r="329" spans="1:21" x14ac:dyDescent="0.25">
      <c r="A329" s="20">
        <v>42159</v>
      </c>
      <c r="B329" s="183">
        <v>23185</v>
      </c>
      <c r="C329" s="183"/>
      <c r="D329" s="14" t="s">
        <v>128</v>
      </c>
      <c r="E329" s="105">
        <v>5742.6</v>
      </c>
      <c r="F329" s="23">
        <v>42163</v>
      </c>
      <c r="G329" s="106">
        <v>5742.6</v>
      </c>
      <c r="H329" s="31">
        <f t="shared" si="10"/>
        <v>0</v>
      </c>
      <c r="I329" s="39" t="s">
        <v>1257</v>
      </c>
      <c r="M329" s="20">
        <v>42179</v>
      </c>
      <c r="N329" s="222" t="s">
        <v>1771</v>
      </c>
      <c r="O329" s="222" t="s">
        <v>1592</v>
      </c>
      <c r="P329" s="14" t="s">
        <v>57</v>
      </c>
      <c r="Q329" s="105">
        <v>380</v>
      </c>
      <c r="R329" s="23">
        <v>42179</v>
      </c>
      <c r="S329" s="106">
        <v>380</v>
      </c>
      <c r="T329" s="31">
        <f t="shared" si="11"/>
        <v>0</v>
      </c>
      <c r="U329" s="39" t="s">
        <v>46</v>
      </c>
    </row>
    <row r="330" spans="1:21" x14ac:dyDescent="0.25">
      <c r="A330" s="12">
        <v>42159</v>
      </c>
      <c r="B330" s="183">
        <v>23186</v>
      </c>
      <c r="C330" s="183"/>
      <c r="D330" s="14" t="s">
        <v>130</v>
      </c>
      <c r="E330" s="105">
        <v>3627.6</v>
      </c>
      <c r="F330" s="23">
        <v>42160</v>
      </c>
      <c r="G330" s="106">
        <v>3627.6</v>
      </c>
      <c r="H330" s="31">
        <f t="shared" si="10"/>
        <v>0</v>
      </c>
      <c r="I330" s="39" t="s">
        <v>1257</v>
      </c>
      <c r="M330" s="12">
        <v>42180</v>
      </c>
      <c r="N330" s="222" t="s">
        <v>1875</v>
      </c>
      <c r="O330" s="222" t="s">
        <v>1592</v>
      </c>
      <c r="P330" s="14" t="s">
        <v>57</v>
      </c>
      <c r="Q330" s="105">
        <v>2128</v>
      </c>
      <c r="R330" s="65">
        <v>42180</v>
      </c>
      <c r="S330" s="106">
        <v>2128</v>
      </c>
      <c r="T330" s="31">
        <f t="shared" si="11"/>
        <v>0</v>
      </c>
      <c r="U330" s="39" t="s">
        <v>59</v>
      </c>
    </row>
    <row r="331" spans="1:21" x14ac:dyDescent="0.25">
      <c r="A331" s="20">
        <v>42159</v>
      </c>
      <c r="B331" s="183">
        <v>23187</v>
      </c>
      <c r="C331" s="183"/>
      <c r="D331" s="14" t="s">
        <v>143</v>
      </c>
      <c r="E331" s="105">
        <v>2332.8000000000002</v>
      </c>
      <c r="F331" s="23">
        <v>42162</v>
      </c>
      <c r="G331" s="106">
        <v>2332.8000000000002</v>
      </c>
      <c r="H331" s="31">
        <f t="shared" si="10"/>
        <v>0</v>
      </c>
      <c r="I331" s="39" t="s">
        <v>1257</v>
      </c>
      <c r="M331" s="20">
        <v>42181</v>
      </c>
      <c r="N331" s="222" t="s">
        <v>1989</v>
      </c>
      <c r="O331" s="222" t="s">
        <v>1592</v>
      </c>
      <c r="P331" s="14" t="s">
        <v>57</v>
      </c>
      <c r="Q331" s="105">
        <v>2660</v>
      </c>
      <c r="R331" s="65">
        <v>42182</v>
      </c>
      <c r="S331" s="106">
        <v>2660</v>
      </c>
      <c r="T331" s="31">
        <f t="shared" si="11"/>
        <v>0</v>
      </c>
      <c r="U331" s="39" t="s">
        <v>59</v>
      </c>
    </row>
    <row r="332" spans="1:21" x14ac:dyDescent="0.25">
      <c r="A332" s="12">
        <v>42159</v>
      </c>
      <c r="B332" s="183">
        <v>23188</v>
      </c>
      <c r="C332" s="183"/>
      <c r="D332" s="14" t="s">
        <v>133</v>
      </c>
      <c r="E332" s="105">
        <v>12427.2</v>
      </c>
      <c r="F332" s="23">
        <v>42159</v>
      </c>
      <c r="G332" s="106">
        <v>12427.2</v>
      </c>
      <c r="H332" s="31">
        <f t="shared" si="10"/>
        <v>0</v>
      </c>
      <c r="I332" s="39" t="s">
        <v>9</v>
      </c>
      <c r="M332" s="12">
        <v>42182</v>
      </c>
      <c r="N332" s="223" t="s">
        <v>2108</v>
      </c>
      <c r="O332" s="223" t="s">
        <v>1592</v>
      </c>
      <c r="P332" s="14" t="s">
        <v>57</v>
      </c>
      <c r="Q332" s="105">
        <v>2470</v>
      </c>
      <c r="R332" s="65">
        <v>42182</v>
      </c>
      <c r="S332" s="106">
        <v>2470</v>
      </c>
      <c r="T332" s="31">
        <f t="shared" si="11"/>
        <v>0</v>
      </c>
      <c r="U332" s="39" t="s">
        <v>59</v>
      </c>
    </row>
    <row r="333" spans="1:21" x14ac:dyDescent="0.25">
      <c r="A333" s="20">
        <v>42159</v>
      </c>
      <c r="B333" s="183">
        <v>23189</v>
      </c>
      <c r="C333" s="183"/>
      <c r="D333" s="14" t="s">
        <v>14</v>
      </c>
      <c r="E333" s="105">
        <v>1840</v>
      </c>
      <c r="F333" s="23">
        <v>42172</v>
      </c>
      <c r="G333" s="106">
        <v>1840</v>
      </c>
      <c r="H333" s="31">
        <f t="shared" si="10"/>
        <v>0</v>
      </c>
      <c r="I333" s="39" t="s">
        <v>15</v>
      </c>
      <c r="M333" s="20">
        <v>42183</v>
      </c>
      <c r="N333" s="222" t="s">
        <v>2201</v>
      </c>
      <c r="O333" s="222" t="s">
        <v>1592</v>
      </c>
      <c r="P333" s="14" t="s">
        <v>57</v>
      </c>
      <c r="Q333" s="105">
        <v>1368</v>
      </c>
      <c r="R333" s="65">
        <v>42183</v>
      </c>
      <c r="S333" s="106">
        <v>1368</v>
      </c>
      <c r="T333" s="31">
        <f t="shared" si="11"/>
        <v>0</v>
      </c>
      <c r="U333" s="39" t="s">
        <v>59</v>
      </c>
    </row>
    <row r="334" spans="1:21" x14ac:dyDescent="0.25">
      <c r="A334" s="12">
        <v>42159</v>
      </c>
      <c r="B334" s="183">
        <v>23190</v>
      </c>
      <c r="C334" s="183"/>
      <c r="D334" s="14" t="s">
        <v>90</v>
      </c>
      <c r="E334" s="105">
        <v>153.6</v>
      </c>
      <c r="F334" s="23">
        <v>42159</v>
      </c>
      <c r="G334" s="106">
        <v>153.6</v>
      </c>
      <c r="H334" s="31">
        <f t="shared" si="10"/>
        <v>0</v>
      </c>
      <c r="I334" s="39" t="s">
        <v>9</v>
      </c>
      <c r="M334" s="12">
        <v>42156</v>
      </c>
      <c r="N334" s="183">
        <v>22949</v>
      </c>
      <c r="O334" s="183"/>
      <c r="P334" s="14" t="s">
        <v>206</v>
      </c>
      <c r="Q334" s="105">
        <v>70476</v>
      </c>
      <c r="R334" s="23">
        <v>42166</v>
      </c>
      <c r="S334" s="106">
        <v>70476</v>
      </c>
      <c r="T334" s="25">
        <f t="shared" si="11"/>
        <v>0</v>
      </c>
      <c r="U334" s="39" t="s">
        <v>149</v>
      </c>
    </row>
    <row r="335" spans="1:21" x14ac:dyDescent="0.25">
      <c r="A335" s="20">
        <v>42159</v>
      </c>
      <c r="B335" s="183">
        <v>23191</v>
      </c>
      <c r="C335" s="183"/>
      <c r="D335" s="14" t="s">
        <v>1500</v>
      </c>
      <c r="E335" s="105">
        <v>2613.6</v>
      </c>
      <c r="F335" s="23">
        <v>42159</v>
      </c>
      <c r="G335" s="106">
        <v>2613.6</v>
      </c>
      <c r="H335" s="31">
        <f t="shared" si="10"/>
        <v>0</v>
      </c>
      <c r="I335" s="39" t="s">
        <v>9</v>
      </c>
      <c r="M335" s="20">
        <v>42163</v>
      </c>
      <c r="N335" s="183">
        <v>23617</v>
      </c>
      <c r="O335" s="183"/>
      <c r="P335" s="14" t="s">
        <v>206</v>
      </c>
      <c r="Q335" s="105">
        <v>66085.240000000005</v>
      </c>
      <c r="R335" s="23">
        <v>42173</v>
      </c>
      <c r="S335" s="106">
        <v>66085.240000000005</v>
      </c>
      <c r="T335" s="31">
        <f t="shared" si="11"/>
        <v>0</v>
      </c>
      <c r="U335" s="39" t="s">
        <v>149</v>
      </c>
    </row>
    <row r="336" spans="1:21" x14ac:dyDescent="0.25">
      <c r="A336" s="12">
        <v>42159</v>
      </c>
      <c r="B336" s="183">
        <v>23192</v>
      </c>
      <c r="C336" s="183"/>
      <c r="D336" s="14" t="s">
        <v>305</v>
      </c>
      <c r="E336" s="105">
        <v>2670</v>
      </c>
      <c r="F336" s="23">
        <v>42159</v>
      </c>
      <c r="G336" s="106">
        <v>2670</v>
      </c>
      <c r="H336" s="31">
        <f t="shared" si="10"/>
        <v>0</v>
      </c>
      <c r="I336" s="39" t="s">
        <v>9</v>
      </c>
      <c r="M336" s="12">
        <v>42166</v>
      </c>
      <c r="N336" s="183">
        <v>23916</v>
      </c>
      <c r="O336" s="183"/>
      <c r="P336" s="14" t="s">
        <v>206</v>
      </c>
      <c r="Q336" s="105">
        <v>23184.7</v>
      </c>
      <c r="R336" s="23">
        <v>42173</v>
      </c>
      <c r="S336" s="118">
        <v>23184.7</v>
      </c>
      <c r="T336" s="31">
        <f t="shared" si="11"/>
        <v>0</v>
      </c>
      <c r="U336" s="56" t="s">
        <v>149</v>
      </c>
    </row>
    <row r="337" spans="1:21" x14ac:dyDescent="0.25">
      <c r="A337" s="20">
        <v>42159</v>
      </c>
      <c r="B337" s="183">
        <v>23193</v>
      </c>
      <c r="C337" s="183"/>
      <c r="D337" s="14" t="s">
        <v>89</v>
      </c>
      <c r="E337" s="105">
        <v>2796.4</v>
      </c>
      <c r="F337" s="23">
        <v>42159</v>
      </c>
      <c r="G337" s="106">
        <v>2796.4</v>
      </c>
      <c r="H337" s="31">
        <f t="shared" si="10"/>
        <v>0</v>
      </c>
      <c r="I337" s="39" t="s">
        <v>9</v>
      </c>
      <c r="M337" s="20">
        <v>42170</v>
      </c>
      <c r="N337" s="183">
        <v>24290</v>
      </c>
      <c r="O337" s="183"/>
      <c r="P337" s="14" t="s">
        <v>206</v>
      </c>
      <c r="Q337" s="105">
        <v>37308.699999999997</v>
      </c>
      <c r="R337" s="23">
        <v>42175</v>
      </c>
      <c r="S337" s="114">
        <v>4629.7</v>
      </c>
      <c r="T337" s="125">
        <f t="shared" si="11"/>
        <v>32678.999999999996</v>
      </c>
      <c r="U337" s="39" t="s">
        <v>149</v>
      </c>
    </row>
    <row r="338" spans="1:21" x14ac:dyDescent="0.25">
      <c r="A338" s="12">
        <v>42159</v>
      </c>
      <c r="B338" s="183">
        <v>23194</v>
      </c>
      <c r="C338" s="183"/>
      <c r="D338" s="14" t="s">
        <v>229</v>
      </c>
      <c r="E338" s="105">
        <v>5522.8</v>
      </c>
      <c r="F338" s="23">
        <v>42159</v>
      </c>
      <c r="G338" s="106">
        <v>5522.8</v>
      </c>
      <c r="H338" s="31">
        <f t="shared" si="10"/>
        <v>0</v>
      </c>
      <c r="I338" s="39" t="s">
        <v>9</v>
      </c>
      <c r="M338" s="12">
        <v>42177</v>
      </c>
      <c r="N338" s="222" t="s">
        <v>1619</v>
      </c>
      <c r="O338" s="222" t="s">
        <v>1592</v>
      </c>
      <c r="P338" s="15" t="s">
        <v>206</v>
      </c>
      <c r="Q338" s="122">
        <v>38802.050000000003</v>
      </c>
      <c r="R338" s="23"/>
      <c r="S338" s="106"/>
      <c r="T338" s="31">
        <f t="shared" si="11"/>
        <v>38802.050000000003</v>
      </c>
      <c r="U338" s="68" t="s">
        <v>149</v>
      </c>
    </row>
    <row r="339" spans="1:21" x14ac:dyDescent="0.25">
      <c r="A339" s="20">
        <v>42159</v>
      </c>
      <c r="B339" s="183">
        <v>23195</v>
      </c>
      <c r="C339" s="183"/>
      <c r="D339" s="14" t="s">
        <v>229</v>
      </c>
      <c r="E339" s="105">
        <v>327</v>
      </c>
      <c r="F339" s="23">
        <v>42159</v>
      </c>
      <c r="G339" s="106">
        <v>327</v>
      </c>
      <c r="H339" s="31">
        <f t="shared" si="10"/>
        <v>0</v>
      </c>
      <c r="I339" s="39" t="s">
        <v>9</v>
      </c>
      <c r="M339" s="20">
        <v>42180</v>
      </c>
      <c r="N339" s="222" t="s">
        <v>1925</v>
      </c>
      <c r="O339" s="222" t="s">
        <v>1592</v>
      </c>
      <c r="P339" s="14" t="s">
        <v>206</v>
      </c>
      <c r="Q339" s="105">
        <v>24241.8</v>
      </c>
      <c r="R339" s="65"/>
      <c r="S339" s="106"/>
      <c r="T339" s="31">
        <f t="shared" si="11"/>
        <v>24241.8</v>
      </c>
      <c r="U339" s="39" t="s">
        <v>149</v>
      </c>
    </row>
    <row r="340" spans="1:21" x14ac:dyDescent="0.25">
      <c r="A340" s="12">
        <v>42159</v>
      </c>
      <c r="B340" s="183">
        <v>23196</v>
      </c>
      <c r="C340" s="183"/>
      <c r="D340" s="14" t="s">
        <v>110</v>
      </c>
      <c r="E340" s="105">
        <v>34811.4</v>
      </c>
      <c r="F340" s="23">
        <v>42165</v>
      </c>
      <c r="G340" s="106">
        <v>34811.4</v>
      </c>
      <c r="H340" s="31">
        <f t="shared" si="10"/>
        <v>0</v>
      </c>
      <c r="I340" s="39" t="s">
        <v>9</v>
      </c>
      <c r="M340" s="12">
        <v>42184</v>
      </c>
      <c r="N340" s="222" t="s">
        <v>2338</v>
      </c>
      <c r="O340" s="222" t="s">
        <v>1592</v>
      </c>
      <c r="P340" s="14" t="s">
        <v>206</v>
      </c>
      <c r="Q340" s="105">
        <v>42233.95</v>
      </c>
      <c r="R340" s="23"/>
      <c r="S340" s="106"/>
      <c r="T340" s="31">
        <f t="shared" si="11"/>
        <v>42233.95</v>
      </c>
      <c r="U340" s="39" t="s">
        <v>149</v>
      </c>
    </row>
    <row r="341" spans="1:21" x14ac:dyDescent="0.25">
      <c r="A341" s="20">
        <v>42159</v>
      </c>
      <c r="B341" s="183">
        <v>23197</v>
      </c>
      <c r="C341" s="183"/>
      <c r="D341" s="14" t="s">
        <v>158</v>
      </c>
      <c r="E341" s="105">
        <v>2314.8000000000002</v>
      </c>
      <c r="F341" s="23">
        <v>42159</v>
      </c>
      <c r="G341" s="106">
        <v>2314.8000000000002</v>
      </c>
      <c r="H341" s="31">
        <f t="shared" si="10"/>
        <v>0</v>
      </c>
      <c r="I341" s="39" t="s">
        <v>9</v>
      </c>
      <c r="M341" s="20">
        <v>42163</v>
      </c>
      <c r="N341" s="183">
        <v>23519</v>
      </c>
      <c r="O341" s="183"/>
      <c r="P341" s="14" t="s">
        <v>238</v>
      </c>
      <c r="Q341" s="105">
        <v>740</v>
      </c>
      <c r="R341" s="23">
        <v>42163</v>
      </c>
      <c r="S341" s="106">
        <v>740</v>
      </c>
      <c r="T341" s="31">
        <f t="shared" si="11"/>
        <v>0</v>
      </c>
      <c r="U341" s="39" t="s">
        <v>59</v>
      </c>
    </row>
    <row r="342" spans="1:21" x14ac:dyDescent="0.25">
      <c r="A342" s="12">
        <v>42159</v>
      </c>
      <c r="B342" s="183">
        <v>23198</v>
      </c>
      <c r="C342" s="183"/>
      <c r="D342" s="14" t="s">
        <v>247</v>
      </c>
      <c r="E342" s="105">
        <v>6293.5</v>
      </c>
      <c r="F342" s="23">
        <v>42160</v>
      </c>
      <c r="G342" s="106">
        <v>6293.5</v>
      </c>
      <c r="H342" s="31">
        <f t="shared" si="10"/>
        <v>0</v>
      </c>
      <c r="I342" s="39" t="s">
        <v>19</v>
      </c>
      <c r="M342" s="12">
        <v>42175</v>
      </c>
      <c r="N342" s="183">
        <v>24782</v>
      </c>
      <c r="O342" s="183"/>
      <c r="P342" s="14" t="s">
        <v>238</v>
      </c>
      <c r="Q342" s="105">
        <v>370</v>
      </c>
      <c r="R342" s="23">
        <v>42175</v>
      </c>
      <c r="S342" s="106">
        <v>370</v>
      </c>
      <c r="T342" s="31">
        <f t="shared" si="11"/>
        <v>0</v>
      </c>
      <c r="U342" s="39" t="s">
        <v>59</v>
      </c>
    </row>
    <row r="343" spans="1:21" x14ac:dyDescent="0.25">
      <c r="A343" s="20">
        <v>42159</v>
      </c>
      <c r="B343" s="183">
        <v>23199</v>
      </c>
      <c r="C343" s="183"/>
      <c r="D343" s="14" t="s">
        <v>95</v>
      </c>
      <c r="E343" s="105">
        <v>1949.4</v>
      </c>
      <c r="F343" s="23">
        <v>42160</v>
      </c>
      <c r="G343" s="106">
        <v>1949.4</v>
      </c>
      <c r="H343" s="31">
        <f t="shared" si="10"/>
        <v>0</v>
      </c>
      <c r="I343" s="39" t="s">
        <v>19</v>
      </c>
      <c r="M343" s="20">
        <v>42185</v>
      </c>
      <c r="N343" s="222" t="s">
        <v>2378</v>
      </c>
      <c r="O343" s="222" t="s">
        <v>1592</v>
      </c>
      <c r="P343" s="14" t="s">
        <v>238</v>
      </c>
      <c r="Q343" s="105">
        <v>370</v>
      </c>
      <c r="R343" s="23">
        <v>42185</v>
      </c>
      <c r="S343" s="106">
        <v>370</v>
      </c>
      <c r="T343" s="31">
        <f t="shared" si="11"/>
        <v>0</v>
      </c>
      <c r="U343" s="39" t="s">
        <v>59</v>
      </c>
    </row>
    <row r="344" spans="1:21" x14ac:dyDescent="0.25">
      <c r="A344" s="12">
        <v>42159</v>
      </c>
      <c r="B344" s="183">
        <v>23200</v>
      </c>
      <c r="C344" s="183"/>
      <c r="D344" s="14" t="s">
        <v>1337</v>
      </c>
      <c r="E344" s="105">
        <v>640</v>
      </c>
      <c r="F344" s="23">
        <v>42160</v>
      </c>
      <c r="G344" s="106">
        <v>640</v>
      </c>
      <c r="H344" s="31">
        <f t="shared" si="10"/>
        <v>0</v>
      </c>
      <c r="I344" s="39" t="s">
        <v>19</v>
      </c>
      <c r="M344" s="12">
        <v>42156</v>
      </c>
      <c r="N344" s="183">
        <v>22946</v>
      </c>
      <c r="O344" s="183"/>
      <c r="P344" s="14" t="s">
        <v>262</v>
      </c>
      <c r="Q344" s="105">
        <v>44176.2</v>
      </c>
      <c r="R344" s="23" t="s">
        <v>1485</v>
      </c>
      <c r="S344" s="106">
        <f>14500+29676.2</f>
        <v>44176.2</v>
      </c>
      <c r="T344" s="25">
        <f t="shared" si="11"/>
        <v>0</v>
      </c>
      <c r="U344" s="39" t="s">
        <v>149</v>
      </c>
    </row>
    <row r="345" spans="1:21" x14ac:dyDescent="0.25">
      <c r="A345" s="20">
        <v>42159</v>
      </c>
      <c r="B345" s="183">
        <v>23201</v>
      </c>
      <c r="C345" s="183"/>
      <c r="D345" s="14" t="s">
        <v>98</v>
      </c>
      <c r="E345" s="105">
        <v>1243.05</v>
      </c>
      <c r="F345" s="23">
        <v>42160</v>
      </c>
      <c r="G345" s="106">
        <v>1243.05</v>
      </c>
      <c r="H345" s="31">
        <f t="shared" si="10"/>
        <v>0</v>
      </c>
      <c r="I345" s="39" t="s">
        <v>19</v>
      </c>
      <c r="M345" s="20">
        <v>42159</v>
      </c>
      <c r="N345" s="183">
        <v>23255</v>
      </c>
      <c r="O345" s="183"/>
      <c r="P345" s="14" t="s">
        <v>262</v>
      </c>
      <c r="Q345" s="105">
        <v>33922.050000000003</v>
      </c>
      <c r="R345" s="23">
        <v>42168</v>
      </c>
      <c r="S345" s="106">
        <v>33922.050000000003</v>
      </c>
      <c r="T345" s="31">
        <f t="shared" si="11"/>
        <v>0</v>
      </c>
      <c r="U345" s="39" t="s">
        <v>149</v>
      </c>
    </row>
    <row r="346" spans="1:21" x14ac:dyDescent="0.25">
      <c r="A346" s="12">
        <v>42159</v>
      </c>
      <c r="B346" s="183">
        <v>23202</v>
      </c>
      <c r="C346" s="183"/>
      <c r="D346" s="14" t="s">
        <v>65</v>
      </c>
      <c r="E346" s="105">
        <v>32397.7</v>
      </c>
      <c r="F346" s="23">
        <v>42157</v>
      </c>
      <c r="G346" s="106">
        <v>32397.7</v>
      </c>
      <c r="H346" s="31">
        <f t="shared" si="10"/>
        <v>0</v>
      </c>
      <c r="I346" s="39" t="s">
        <v>62</v>
      </c>
      <c r="M346" s="12">
        <v>42163</v>
      </c>
      <c r="N346" s="183">
        <v>23613</v>
      </c>
      <c r="O346" s="183"/>
      <c r="P346" s="14" t="s">
        <v>262</v>
      </c>
      <c r="Q346" s="105">
        <v>26277.200000000001</v>
      </c>
      <c r="R346" s="23">
        <v>42180</v>
      </c>
      <c r="S346" s="114">
        <v>12277.2</v>
      </c>
      <c r="T346" s="55">
        <f t="shared" si="11"/>
        <v>14000</v>
      </c>
      <c r="U346" s="39" t="s">
        <v>149</v>
      </c>
    </row>
    <row r="347" spans="1:21" x14ac:dyDescent="0.25">
      <c r="A347" s="20">
        <v>42159</v>
      </c>
      <c r="B347" s="183">
        <v>23203</v>
      </c>
      <c r="C347" s="183"/>
      <c r="D347" s="14" t="s">
        <v>361</v>
      </c>
      <c r="E347" s="105">
        <v>1391.4</v>
      </c>
      <c r="F347" s="23">
        <v>42160</v>
      </c>
      <c r="G347" s="106">
        <v>1391.4</v>
      </c>
      <c r="H347" s="31">
        <f t="shared" si="10"/>
        <v>0</v>
      </c>
      <c r="I347" s="39" t="s">
        <v>19</v>
      </c>
      <c r="M347" s="20">
        <v>42166</v>
      </c>
      <c r="N347" s="183">
        <v>23910</v>
      </c>
      <c r="O347" s="183"/>
      <c r="P347" s="14" t="s">
        <v>262</v>
      </c>
      <c r="Q347" s="105">
        <v>31788</v>
      </c>
      <c r="R347" s="23">
        <v>42175</v>
      </c>
      <c r="S347" s="118">
        <v>31788</v>
      </c>
      <c r="T347" s="31">
        <f t="shared" si="11"/>
        <v>0</v>
      </c>
      <c r="U347" s="56" t="s">
        <v>149</v>
      </c>
    </row>
    <row r="348" spans="1:21" x14ac:dyDescent="0.25">
      <c r="A348" s="12">
        <v>42159</v>
      </c>
      <c r="B348" s="183">
        <v>23204</v>
      </c>
      <c r="C348" s="183"/>
      <c r="D348" s="14" t="s">
        <v>305</v>
      </c>
      <c r="E348" s="105">
        <v>1556.8</v>
      </c>
      <c r="F348" s="23">
        <v>42159</v>
      </c>
      <c r="G348" s="106">
        <v>1556.8</v>
      </c>
      <c r="H348" s="31">
        <f t="shared" si="10"/>
        <v>0</v>
      </c>
      <c r="I348" s="39" t="s">
        <v>9</v>
      </c>
      <c r="M348" s="12">
        <v>42170</v>
      </c>
      <c r="N348" s="183">
        <v>24285</v>
      </c>
      <c r="O348" s="183"/>
      <c r="P348" s="14" t="s">
        <v>262</v>
      </c>
      <c r="Q348" s="105">
        <v>6885.4</v>
      </c>
      <c r="R348" s="23">
        <v>42180</v>
      </c>
      <c r="S348" s="106">
        <v>6885.4</v>
      </c>
      <c r="T348" s="48">
        <f t="shared" si="11"/>
        <v>0</v>
      </c>
      <c r="U348" s="39" t="s">
        <v>149</v>
      </c>
    </row>
    <row r="349" spans="1:21" x14ac:dyDescent="0.25">
      <c r="A349" s="20">
        <v>42159</v>
      </c>
      <c r="B349" s="183">
        <v>23205</v>
      </c>
      <c r="C349" s="183"/>
      <c r="D349" s="14" t="s">
        <v>106</v>
      </c>
      <c r="E349" s="105">
        <v>1307.5999999999999</v>
      </c>
      <c r="F349" s="23">
        <v>42163</v>
      </c>
      <c r="G349" s="106">
        <v>1307.5999999999999</v>
      </c>
      <c r="H349" s="31">
        <f t="shared" si="10"/>
        <v>0</v>
      </c>
      <c r="I349" s="39" t="s">
        <v>9</v>
      </c>
      <c r="M349" s="20">
        <v>42170</v>
      </c>
      <c r="N349" s="183">
        <v>24300</v>
      </c>
      <c r="O349" s="183"/>
      <c r="P349" s="14" t="s">
        <v>262</v>
      </c>
      <c r="Q349" s="105">
        <v>15359.6</v>
      </c>
      <c r="R349" s="23">
        <v>42180</v>
      </c>
      <c r="S349" s="106">
        <v>15359.6</v>
      </c>
      <c r="T349" s="48">
        <f t="shared" si="11"/>
        <v>0</v>
      </c>
      <c r="U349" s="39" t="s">
        <v>149</v>
      </c>
    </row>
    <row r="350" spans="1:21" x14ac:dyDescent="0.25">
      <c r="A350" s="12">
        <v>42159</v>
      </c>
      <c r="B350" s="183">
        <v>23206</v>
      </c>
      <c r="C350" s="183"/>
      <c r="D350" s="14" t="s">
        <v>136</v>
      </c>
      <c r="E350" s="105">
        <v>19425.599999999999</v>
      </c>
      <c r="F350" s="23" t="s">
        <v>1501</v>
      </c>
      <c r="G350" s="106">
        <f>10000+9425.6</f>
        <v>19425.599999999999</v>
      </c>
      <c r="H350" s="31">
        <f t="shared" si="10"/>
        <v>0</v>
      </c>
      <c r="I350" s="39" t="s">
        <v>9</v>
      </c>
      <c r="M350" s="12">
        <v>42164</v>
      </c>
      <c r="N350" s="183">
        <v>23689</v>
      </c>
      <c r="O350" s="183"/>
      <c r="P350" s="14" t="s">
        <v>108</v>
      </c>
      <c r="Q350" s="105">
        <v>13248</v>
      </c>
      <c r="R350" s="23">
        <v>42178</v>
      </c>
      <c r="S350" s="106">
        <v>13248</v>
      </c>
      <c r="T350" s="31">
        <f t="shared" si="11"/>
        <v>0</v>
      </c>
      <c r="U350" s="39" t="s">
        <v>9</v>
      </c>
    </row>
    <row r="351" spans="1:21" x14ac:dyDescent="0.25">
      <c r="A351" s="20">
        <v>42159</v>
      </c>
      <c r="B351" s="183">
        <v>23207</v>
      </c>
      <c r="C351" s="183"/>
      <c r="D351" s="14" t="s">
        <v>72</v>
      </c>
      <c r="E351" s="105">
        <v>22742.7</v>
      </c>
      <c r="F351" s="30" t="s">
        <v>1502</v>
      </c>
      <c r="G351" s="106">
        <v>22742.7</v>
      </c>
      <c r="H351" s="31">
        <f t="shared" si="10"/>
        <v>0</v>
      </c>
      <c r="I351" s="39" t="s">
        <v>62</v>
      </c>
      <c r="M351" s="20">
        <v>42166</v>
      </c>
      <c r="N351" s="183">
        <v>23865</v>
      </c>
      <c r="O351" s="183"/>
      <c r="P351" s="14" t="s">
        <v>108</v>
      </c>
      <c r="Q351" s="105">
        <v>9558.7999999999993</v>
      </c>
      <c r="R351" s="23">
        <v>42185</v>
      </c>
      <c r="S351" s="106">
        <v>9558.7999999999993</v>
      </c>
      <c r="T351" s="31">
        <f t="shared" si="11"/>
        <v>0</v>
      </c>
      <c r="U351" s="39" t="s">
        <v>1013</v>
      </c>
    </row>
    <row r="352" spans="1:21" x14ac:dyDescent="0.25">
      <c r="A352" s="12">
        <v>42159</v>
      </c>
      <c r="B352" s="183">
        <v>23208</v>
      </c>
      <c r="C352" s="183"/>
      <c r="D352" s="14" t="s">
        <v>176</v>
      </c>
      <c r="E352" s="105">
        <v>4854.7</v>
      </c>
      <c r="F352" s="30" t="s">
        <v>1503</v>
      </c>
      <c r="G352" s="106">
        <v>4854.7</v>
      </c>
      <c r="H352" s="31">
        <f t="shared" si="10"/>
        <v>0</v>
      </c>
      <c r="I352" s="39" t="s">
        <v>62</v>
      </c>
      <c r="M352" s="12">
        <v>42171</v>
      </c>
      <c r="N352" s="183">
        <v>24380</v>
      </c>
      <c r="O352" s="183"/>
      <c r="P352" s="14" t="s">
        <v>108</v>
      </c>
      <c r="Q352" s="105">
        <v>10662.8</v>
      </c>
      <c r="R352" s="12" t="s">
        <v>1565</v>
      </c>
      <c r="S352" s="106">
        <f>3257+7405.8</f>
        <v>10662.8</v>
      </c>
      <c r="T352" s="48">
        <f t="shared" si="11"/>
        <v>0</v>
      </c>
      <c r="U352" s="39" t="s">
        <v>19</v>
      </c>
    </row>
    <row r="353" spans="1:21" x14ac:dyDescent="0.25">
      <c r="A353" s="20">
        <v>42159</v>
      </c>
      <c r="B353" s="183">
        <v>23209</v>
      </c>
      <c r="C353" s="183"/>
      <c r="D353" s="14" t="s">
        <v>75</v>
      </c>
      <c r="E353" s="105">
        <v>1100.2</v>
      </c>
      <c r="F353" s="23">
        <v>42160</v>
      </c>
      <c r="G353" s="106">
        <v>1100.2</v>
      </c>
      <c r="H353" s="31">
        <f t="shared" si="10"/>
        <v>0</v>
      </c>
      <c r="I353" s="39" t="s">
        <v>62</v>
      </c>
      <c r="M353" s="20">
        <v>42179</v>
      </c>
      <c r="N353" s="222" t="s">
        <v>1807</v>
      </c>
      <c r="O353" s="222" t="s">
        <v>1592</v>
      </c>
      <c r="P353" s="14" t="s">
        <v>108</v>
      </c>
      <c r="Q353" s="105">
        <v>16111.6</v>
      </c>
      <c r="R353" s="23">
        <v>42179</v>
      </c>
      <c r="S353" s="114">
        <v>3346.4</v>
      </c>
      <c r="T353" s="55">
        <f t="shared" si="11"/>
        <v>12765.2</v>
      </c>
      <c r="U353" s="39" t="s">
        <v>773</v>
      </c>
    </row>
    <row r="354" spans="1:21" x14ac:dyDescent="0.25">
      <c r="A354" s="12">
        <v>42159</v>
      </c>
      <c r="B354" s="183">
        <v>23210</v>
      </c>
      <c r="C354" s="183"/>
      <c r="D354" s="14" t="s">
        <v>24</v>
      </c>
      <c r="E354" s="105">
        <v>1962.1</v>
      </c>
      <c r="F354" s="23">
        <v>42178</v>
      </c>
      <c r="G354" s="106">
        <v>1962.1</v>
      </c>
      <c r="H354" s="31">
        <f t="shared" si="10"/>
        <v>0</v>
      </c>
      <c r="I354" s="39" t="s">
        <v>9</v>
      </c>
      <c r="M354" s="12">
        <v>42182</v>
      </c>
      <c r="N354" s="222" t="s">
        <v>2160</v>
      </c>
      <c r="O354" s="222" t="s">
        <v>1592</v>
      </c>
      <c r="P354" s="14" t="s">
        <v>108</v>
      </c>
      <c r="Q354" s="105">
        <v>11562</v>
      </c>
      <c r="R354" s="65">
        <v>42182</v>
      </c>
      <c r="S354" s="114">
        <v>1729.6</v>
      </c>
      <c r="T354" s="55">
        <f t="shared" si="11"/>
        <v>9832.4</v>
      </c>
      <c r="U354" s="39" t="s">
        <v>149</v>
      </c>
    </row>
    <row r="355" spans="1:21" x14ac:dyDescent="0.25">
      <c r="A355" s="20">
        <v>42159</v>
      </c>
      <c r="B355" s="183">
        <v>23211</v>
      </c>
      <c r="C355" s="183"/>
      <c r="D355" s="14" t="s">
        <v>111</v>
      </c>
      <c r="E355" s="105">
        <v>180792</v>
      </c>
      <c r="F355" s="23">
        <v>42159</v>
      </c>
      <c r="G355" s="106">
        <v>180792</v>
      </c>
      <c r="H355" s="31">
        <f t="shared" si="10"/>
        <v>0</v>
      </c>
      <c r="I355" s="39" t="s">
        <v>9</v>
      </c>
      <c r="M355" s="20">
        <v>42185</v>
      </c>
      <c r="N355" s="223" t="s">
        <v>2426</v>
      </c>
      <c r="O355" s="223" t="s">
        <v>1592</v>
      </c>
      <c r="P355" s="14" t="s">
        <v>108</v>
      </c>
      <c r="Q355" s="105">
        <v>28007.3</v>
      </c>
      <c r="R355" s="23">
        <v>42185</v>
      </c>
      <c r="S355" s="114">
        <f>3581.4+145.7</f>
        <v>3727.1</v>
      </c>
      <c r="T355" s="55">
        <f t="shared" si="11"/>
        <v>24280.2</v>
      </c>
      <c r="U355" s="39" t="s">
        <v>1257</v>
      </c>
    </row>
    <row r="356" spans="1:21" x14ac:dyDescent="0.25">
      <c r="A356" s="12">
        <v>42159</v>
      </c>
      <c r="B356" s="183">
        <v>23212</v>
      </c>
      <c r="C356" s="183"/>
      <c r="D356" s="14" t="s">
        <v>111</v>
      </c>
      <c r="E356" s="105">
        <v>208782</v>
      </c>
      <c r="F356" s="23">
        <v>42163</v>
      </c>
      <c r="G356" s="106">
        <v>208782</v>
      </c>
      <c r="H356" s="31">
        <f t="shared" si="10"/>
        <v>0</v>
      </c>
      <c r="I356" s="39" t="s">
        <v>9</v>
      </c>
      <c r="M356" s="12">
        <v>42156</v>
      </c>
      <c r="N356" s="183">
        <v>22864</v>
      </c>
      <c r="O356" s="183"/>
      <c r="P356" s="26" t="s">
        <v>218</v>
      </c>
      <c r="Q356" s="108">
        <v>0</v>
      </c>
      <c r="R356" s="23"/>
      <c r="S356" s="106"/>
      <c r="T356" s="25">
        <f t="shared" si="11"/>
        <v>0</v>
      </c>
      <c r="U356" s="39" t="s">
        <v>13</v>
      </c>
    </row>
    <row r="357" spans="1:21" x14ac:dyDescent="0.25">
      <c r="A357" s="20">
        <v>42159</v>
      </c>
      <c r="B357" s="183">
        <v>23213</v>
      </c>
      <c r="C357" s="183"/>
      <c r="D357" s="14" t="s">
        <v>111</v>
      </c>
      <c r="E357" s="105">
        <v>177060</v>
      </c>
      <c r="F357" s="23">
        <v>42159</v>
      </c>
      <c r="G357" s="106">
        <v>177060</v>
      </c>
      <c r="H357" s="31">
        <f t="shared" si="10"/>
        <v>0</v>
      </c>
      <c r="I357" s="39" t="s">
        <v>9</v>
      </c>
      <c r="M357" s="20">
        <v>42156</v>
      </c>
      <c r="N357" s="183">
        <v>22908</v>
      </c>
      <c r="O357" s="183"/>
      <c r="P357" s="26" t="s">
        <v>218</v>
      </c>
      <c r="Q357" s="108">
        <v>0</v>
      </c>
      <c r="R357" s="23"/>
      <c r="S357" s="106"/>
      <c r="T357" s="25">
        <f t="shared" si="11"/>
        <v>0</v>
      </c>
      <c r="U357" s="39" t="s">
        <v>13</v>
      </c>
    </row>
    <row r="358" spans="1:21" x14ac:dyDescent="0.25">
      <c r="A358" s="12">
        <v>42159</v>
      </c>
      <c r="B358" s="183">
        <v>23214</v>
      </c>
      <c r="C358" s="183"/>
      <c r="D358" s="14" t="s">
        <v>720</v>
      </c>
      <c r="E358" s="105">
        <v>9616.6</v>
      </c>
      <c r="F358" s="23">
        <v>42159</v>
      </c>
      <c r="G358" s="106">
        <v>9616.6</v>
      </c>
      <c r="H358" s="31">
        <f t="shared" si="10"/>
        <v>0</v>
      </c>
      <c r="I358" s="39" t="s">
        <v>9</v>
      </c>
      <c r="M358" s="12">
        <v>42157</v>
      </c>
      <c r="N358" s="183">
        <v>22988</v>
      </c>
      <c r="O358" s="183"/>
      <c r="P358" s="44" t="s">
        <v>218</v>
      </c>
      <c r="Q358" s="108">
        <v>0</v>
      </c>
      <c r="R358" s="23"/>
      <c r="S358" s="106"/>
      <c r="T358" s="25">
        <f t="shared" si="11"/>
        <v>0</v>
      </c>
      <c r="U358" s="68" t="s">
        <v>13</v>
      </c>
    </row>
    <row r="359" spans="1:21" x14ac:dyDescent="0.25">
      <c r="A359" s="20">
        <v>42159</v>
      </c>
      <c r="B359" s="183">
        <v>23215</v>
      </c>
      <c r="C359" s="183"/>
      <c r="D359" s="14" t="s">
        <v>64</v>
      </c>
      <c r="E359" s="105">
        <v>5354.6</v>
      </c>
      <c r="F359" s="23">
        <v>42159</v>
      </c>
      <c r="G359" s="106">
        <v>5354.6</v>
      </c>
      <c r="H359" s="31">
        <f t="shared" si="10"/>
        <v>0</v>
      </c>
      <c r="I359" s="39" t="s">
        <v>9</v>
      </c>
      <c r="M359" s="20">
        <v>42157</v>
      </c>
      <c r="N359" s="183">
        <v>23029</v>
      </c>
      <c r="O359" s="183"/>
      <c r="P359" s="44" t="s">
        <v>218</v>
      </c>
      <c r="Q359" s="108">
        <v>0</v>
      </c>
      <c r="R359" s="23"/>
      <c r="S359" s="106"/>
      <c r="T359" s="25">
        <f t="shared" si="11"/>
        <v>0</v>
      </c>
      <c r="U359" s="68" t="s">
        <v>13</v>
      </c>
    </row>
    <row r="360" spans="1:21" x14ac:dyDescent="0.25">
      <c r="A360" s="12">
        <v>42159</v>
      </c>
      <c r="B360" s="183">
        <v>23216</v>
      </c>
      <c r="C360" s="183"/>
      <c r="D360" s="14" t="s">
        <v>158</v>
      </c>
      <c r="E360" s="105">
        <v>3485.4</v>
      </c>
      <c r="F360" s="23">
        <v>42159</v>
      </c>
      <c r="G360" s="106">
        <v>3485.4</v>
      </c>
      <c r="H360" s="31">
        <f t="shared" si="10"/>
        <v>0</v>
      </c>
      <c r="I360" s="39" t="s">
        <v>9</v>
      </c>
      <c r="M360" s="12">
        <v>42158</v>
      </c>
      <c r="N360" s="183">
        <v>23108</v>
      </c>
      <c r="O360" s="183"/>
      <c r="P360" s="44" t="s">
        <v>218</v>
      </c>
      <c r="Q360" s="108">
        <v>0</v>
      </c>
      <c r="R360" s="23"/>
      <c r="S360" s="106"/>
      <c r="T360" s="31">
        <f t="shared" si="11"/>
        <v>0</v>
      </c>
      <c r="U360" s="68" t="s">
        <v>13</v>
      </c>
    </row>
    <row r="361" spans="1:21" x14ac:dyDescent="0.25">
      <c r="A361" s="20">
        <v>42159</v>
      </c>
      <c r="B361" s="183">
        <v>23217</v>
      </c>
      <c r="C361" s="183"/>
      <c r="D361" s="14" t="s">
        <v>334</v>
      </c>
      <c r="E361" s="105">
        <v>2280</v>
      </c>
      <c r="F361" s="23">
        <v>42159</v>
      </c>
      <c r="G361" s="106">
        <v>2280</v>
      </c>
      <c r="H361" s="31">
        <f t="shared" si="10"/>
        <v>0</v>
      </c>
      <c r="I361" s="39" t="s">
        <v>94</v>
      </c>
      <c r="M361" s="20">
        <v>42159</v>
      </c>
      <c r="N361" s="183">
        <v>23218</v>
      </c>
      <c r="O361" s="183"/>
      <c r="P361" s="26" t="s">
        <v>218</v>
      </c>
      <c r="Q361" s="108">
        <v>0</v>
      </c>
      <c r="R361" s="23"/>
      <c r="S361" s="106"/>
      <c r="T361" s="31">
        <f t="shared" si="11"/>
        <v>0</v>
      </c>
      <c r="U361" s="39" t="s">
        <v>13</v>
      </c>
    </row>
    <row r="362" spans="1:21" ht="15.75" customHeight="1" x14ac:dyDescent="0.25">
      <c r="A362" s="12">
        <v>42159</v>
      </c>
      <c r="B362" s="183">
        <v>23218</v>
      </c>
      <c r="C362" s="183"/>
      <c r="D362" s="26" t="s">
        <v>218</v>
      </c>
      <c r="E362" s="108">
        <v>0</v>
      </c>
      <c r="F362" s="23"/>
      <c r="G362" s="106"/>
      <c r="H362" s="31">
        <f t="shared" si="10"/>
        <v>0</v>
      </c>
      <c r="I362" s="39" t="s">
        <v>13</v>
      </c>
      <c r="M362" s="12">
        <v>42159</v>
      </c>
      <c r="N362" s="183">
        <v>23229</v>
      </c>
      <c r="O362" s="183"/>
      <c r="P362" s="26" t="s">
        <v>218</v>
      </c>
      <c r="Q362" s="108">
        <v>0</v>
      </c>
      <c r="R362" s="23"/>
      <c r="S362" s="106"/>
      <c r="T362" s="31">
        <f t="shared" si="11"/>
        <v>0</v>
      </c>
      <c r="U362" s="39" t="s">
        <v>13</v>
      </c>
    </row>
    <row r="363" spans="1:21" x14ac:dyDescent="0.25">
      <c r="A363" s="20">
        <v>42159</v>
      </c>
      <c r="B363" s="183">
        <v>23219</v>
      </c>
      <c r="C363" s="183"/>
      <c r="D363" s="14" t="s">
        <v>256</v>
      </c>
      <c r="E363" s="105">
        <v>6028.4</v>
      </c>
      <c r="F363" s="23">
        <v>42159</v>
      </c>
      <c r="G363" s="106">
        <v>6028.4</v>
      </c>
      <c r="H363" s="31">
        <f t="shared" si="10"/>
        <v>0</v>
      </c>
      <c r="I363" s="39" t="s">
        <v>94</v>
      </c>
      <c r="M363" s="20">
        <v>42159</v>
      </c>
      <c r="N363" s="183">
        <v>23241</v>
      </c>
      <c r="O363" s="183"/>
      <c r="P363" s="26" t="s">
        <v>218</v>
      </c>
      <c r="Q363" s="108">
        <v>0</v>
      </c>
      <c r="R363" s="23"/>
      <c r="S363" s="106"/>
      <c r="T363" s="31">
        <f t="shared" si="11"/>
        <v>0</v>
      </c>
      <c r="U363" s="39" t="s">
        <v>13</v>
      </c>
    </row>
    <row r="364" spans="1:21" x14ac:dyDescent="0.25">
      <c r="A364" s="12">
        <v>42159</v>
      </c>
      <c r="B364" s="183">
        <v>23220</v>
      </c>
      <c r="C364" s="183"/>
      <c r="D364" s="14" t="s">
        <v>47</v>
      </c>
      <c r="E364" s="105">
        <v>19568.400000000001</v>
      </c>
      <c r="F364" s="23">
        <v>42169</v>
      </c>
      <c r="G364" s="106">
        <v>19568.400000000001</v>
      </c>
      <c r="H364" s="31">
        <f t="shared" si="10"/>
        <v>0</v>
      </c>
      <c r="I364" s="39" t="s">
        <v>94</v>
      </c>
      <c r="M364" s="12">
        <v>42160</v>
      </c>
      <c r="N364" s="183">
        <v>23318</v>
      </c>
      <c r="O364" s="183"/>
      <c r="P364" s="26" t="s">
        <v>218</v>
      </c>
      <c r="Q364" s="108">
        <v>0</v>
      </c>
      <c r="R364" s="23"/>
      <c r="S364" s="106"/>
      <c r="T364" s="31">
        <f t="shared" si="11"/>
        <v>0</v>
      </c>
      <c r="U364" s="39" t="s">
        <v>13</v>
      </c>
    </row>
    <row r="365" spans="1:21" x14ac:dyDescent="0.25">
      <c r="A365" s="20">
        <v>42159</v>
      </c>
      <c r="B365" s="183">
        <v>23221</v>
      </c>
      <c r="C365" s="183"/>
      <c r="D365" s="14" t="s">
        <v>239</v>
      </c>
      <c r="E365" s="105">
        <v>1292.5999999999999</v>
      </c>
      <c r="F365" s="23">
        <v>42164</v>
      </c>
      <c r="G365" s="106">
        <v>1292.5999999999999</v>
      </c>
      <c r="H365" s="31">
        <f t="shared" si="10"/>
        <v>0</v>
      </c>
      <c r="I365" s="39" t="s">
        <v>9</v>
      </c>
      <c r="M365" s="20">
        <v>42161</v>
      </c>
      <c r="N365" s="183">
        <v>23432</v>
      </c>
      <c r="O365" s="183"/>
      <c r="P365" s="26" t="s">
        <v>218</v>
      </c>
      <c r="Q365" s="108">
        <v>0</v>
      </c>
      <c r="R365" s="23"/>
      <c r="S365" s="106"/>
      <c r="T365" s="31">
        <f t="shared" si="11"/>
        <v>0</v>
      </c>
      <c r="U365" s="39" t="s">
        <v>13</v>
      </c>
    </row>
    <row r="366" spans="1:21" x14ac:dyDescent="0.25">
      <c r="A366" s="12">
        <v>42159</v>
      </c>
      <c r="B366" s="183">
        <v>23222</v>
      </c>
      <c r="C366" s="183"/>
      <c r="D366" s="14" t="s">
        <v>32</v>
      </c>
      <c r="E366" s="105">
        <v>214788.9</v>
      </c>
      <c r="F366" s="23">
        <v>42171</v>
      </c>
      <c r="G366" s="106">
        <v>214788.9</v>
      </c>
      <c r="H366" s="31">
        <f t="shared" si="10"/>
        <v>0</v>
      </c>
      <c r="I366" s="39" t="s">
        <v>9</v>
      </c>
      <c r="M366" s="12">
        <v>42162</v>
      </c>
      <c r="N366" s="183">
        <v>23481</v>
      </c>
      <c r="O366" s="183"/>
      <c r="P366" s="26" t="s">
        <v>218</v>
      </c>
      <c r="Q366" s="108">
        <v>0</v>
      </c>
      <c r="R366" s="23"/>
      <c r="S366" s="106"/>
      <c r="T366" s="31">
        <f t="shared" si="11"/>
        <v>0</v>
      </c>
      <c r="U366" s="39" t="s">
        <v>13</v>
      </c>
    </row>
    <row r="367" spans="1:21" x14ac:dyDescent="0.25">
      <c r="A367" s="20">
        <v>42159</v>
      </c>
      <c r="B367" s="183">
        <v>23223</v>
      </c>
      <c r="C367" s="183"/>
      <c r="D367" s="14" t="s">
        <v>336</v>
      </c>
      <c r="E367" s="105">
        <v>2707.2</v>
      </c>
      <c r="F367" s="23">
        <v>42159</v>
      </c>
      <c r="G367" s="106">
        <v>2707.2</v>
      </c>
      <c r="H367" s="31">
        <f t="shared" si="10"/>
        <v>0</v>
      </c>
      <c r="I367" s="39" t="s">
        <v>9</v>
      </c>
      <c r="M367" s="20">
        <v>42163</v>
      </c>
      <c r="N367" s="183">
        <v>23563</v>
      </c>
      <c r="O367" s="183"/>
      <c r="P367" s="26" t="s">
        <v>218</v>
      </c>
      <c r="Q367" s="108">
        <v>0</v>
      </c>
      <c r="R367" s="23"/>
      <c r="S367" s="106"/>
      <c r="T367" s="31">
        <f t="shared" si="11"/>
        <v>0</v>
      </c>
      <c r="U367" s="39" t="s">
        <v>13</v>
      </c>
    </row>
    <row r="368" spans="1:21" x14ac:dyDescent="0.25">
      <c r="A368" s="12">
        <v>42159</v>
      </c>
      <c r="B368" s="183">
        <v>23224</v>
      </c>
      <c r="C368" s="183"/>
      <c r="D368" s="14" t="s">
        <v>1504</v>
      </c>
      <c r="E368" s="105">
        <v>7872</v>
      </c>
      <c r="F368" s="23">
        <v>42159</v>
      </c>
      <c r="G368" s="106">
        <v>7872</v>
      </c>
      <c r="H368" s="31">
        <f t="shared" si="10"/>
        <v>0</v>
      </c>
      <c r="I368" s="39" t="s">
        <v>9</v>
      </c>
      <c r="M368" s="12">
        <v>42163</v>
      </c>
      <c r="N368" s="183">
        <v>23589</v>
      </c>
      <c r="O368" s="183"/>
      <c r="P368" s="26" t="s">
        <v>218</v>
      </c>
      <c r="Q368" s="108">
        <v>0</v>
      </c>
      <c r="R368" s="23"/>
      <c r="S368" s="106"/>
      <c r="T368" s="31">
        <f t="shared" si="11"/>
        <v>0</v>
      </c>
      <c r="U368" s="39" t="s">
        <v>13</v>
      </c>
    </row>
    <row r="369" spans="1:21" x14ac:dyDescent="0.25">
      <c r="A369" s="20">
        <v>42159</v>
      </c>
      <c r="B369" s="183">
        <v>23225</v>
      </c>
      <c r="C369" s="183"/>
      <c r="D369" s="14" t="s">
        <v>1504</v>
      </c>
      <c r="E369" s="105">
        <v>7616</v>
      </c>
      <c r="F369" s="23">
        <v>42159</v>
      </c>
      <c r="G369" s="106">
        <v>7616</v>
      </c>
      <c r="H369" s="31">
        <f t="shared" si="10"/>
        <v>0</v>
      </c>
      <c r="I369" s="39" t="s">
        <v>9</v>
      </c>
      <c r="M369" s="20">
        <v>42163</v>
      </c>
      <c r="N369" s="183">
        <v>23594</v>
      </c>
      <c r="O369" s="183"/>
      <c r="P369" s="26" t="s">
        <v>218</v>
      </c>
      <c r="Q369" s="108">
        <v>0</v>
      </c>
      <c r="R369" s="23"/>
      <c r="S369" s="106"/>
      <c r="T369" s="31">
        <f t="shared" si="11"/>
        <v>0</v>
      </c>
      <c r="U369" s="39" t="s">
        <v>13</v>
      </c>
    </row>
    <row r="370" spans="1:21" x14ac:dyDescent="0.25">
      <c r="A370" s="12">
        <v>42159</v>
      </c>
      <c r="B370" s="183">
        <v>23226</v>
      </c>
      <c r="C370" s="183"/>
      <c r="D370" s="14" t="s">
        <v>1504</v>
      </c>
      <c r="E370" s="105">
        <v>7424</v>
      </c>
      <c r="F370" s="23">
        <v>42159</v>
      </c>
      <c r="G370" s="106">
        <v>7424</v>
      </c>
      <c r="H370" s="31">
        <f t="shared" si="10"/>
        <v>0</v>
      </c>
      <c r="I370" s="39" t="s">
        <v>9</v>
      </c>
      <c r="M370" s="12">
        <v>42163</v>
      </c>
      <c r="N370" s="183">
        <v>23597</v>
      </c>
      <c r="O370" s="183"/>
      <c r="P370" s="26" t="s">
        <v>218</v>
      </c>
      <c r="Q370" s="108">
        <v>0</v>
      </c>
      <c r="R370" s="23"/>
      <c r="S370" s="106"/>
      <c r="T370" s="31">
        <f t="shared" si="11"/>
        <v>0</v>
      </c>
      <c r="U370" s="39" t="s">
        <v>13</v>
      </c>
    </row>
    <row r="371" spans="1:21" x14ac:dyDescent="0.25">
      <c r="A371" s="20">
        <v>42159</v>
      </c>
      <c r="B371" s="183">
        <v>23227</v>
      </c>
      <c r="C371" s="183"/>
      <c r="D371" s="14" t="s">
        <v>912</v>
      </c>
      <c r="E371" s="105">
        <v>3142.5</v>
      </c>
      <c r="F371" s="23">
        <v>42159</v>
      </c>
      <c r="G371" s="106">
        <v>3142.5</v>
      </c>
      <c r="H371" s="31">
        <f t="shared" si="10"/>
        <v>0</v>
      </c>
      <c r="I371" s="39" t="s">
        <v>9</v>
      </c>
      <c r="M371" s="20">
        <v>42163</v>
      </c>
      <c r="N371" s="183">
        <v>23628</v>
      </c>
      <c r="O371" s="183"/>
      <c r="P371" s="26" t="s">
        <v>218</v>
      </c>
      <c r="Q371" s="108">
        <v>0</v>
      </c>
      <c r="R371" s="23"/>
      <c r="S371" s="106"/>
      <c r="T371" s="31">
        <f t="shared" si="11"/>
        <v>0</v>
      </c>
      <c r="U371" s="39" t="s">
        <v>13</v>
      </c>
    </row>
    <row r="372" spans="1:21" x14ac:dyDescent="0.25">
      <c r="A372" s="12">
        <v>42159</v>
      </c>
      <c r="B372" s="183">
        <v>23228</v>
      </c>
      <c r="C372" s="183"/>
      <c r="D372" s="14" t="s">
        <v>265</v>
      </c>
      <c r="E372" s="105">
        <v>4696.2</v>
      </c>
      <c r="F372" s="23">
        <v>42159</v>
      </c>
      <c r="G372" s="106">
        <v>4696.2</v>
      </c>
      <c r="H372" s="31">
        <f t="shared" si="10"/>
        <v>0</v>
      </c>
      <c r="I372" s="39" t="s">
        <v>9</v>
      </c>
      <c r="M372" s="12">
        <v>42164</v>
      </c>
      <c r="N372" s="183">
        <v>23692</v>
      </c>
      <c r="O372" s="183"/>
      <c r="P372" s="26" t="s">
        <v>218</v>
      </c>
      <c r="Q372" s="108">
        <v>0</v>
      </c>
      <c r="R372" s="23"/>
      <c r="S372" s="106"/>
      <c r="T372" s="31">
        <f t="shared" si="11"/>
        <v>0</v>
      </c>
      <c r="U372" s="39" t="s">
        <v>9</v>
      </c>
    </row>
    <row r="373" spans="1:21" x14ac:dyDescent="0.25">
      <c r="A373" s="20">
        <v>42159</v>
      </c>
      <c r="B373" s="183">
        <v>23229</v>
      </c>
      <c r="C373" s="183"/>
      <c r="D373" s="26" t="s">
        <v>218</v>
      </c>
      <c r="E373" s="108">
        <v>0</v>
      </c>
      <c r="F373" s="23"/>
      <c r="G373" s="106"/>
      <c r="H373" s="31">
        <f t="shared" si="10"/>
        <v>0</v>
      </c>
      <c r="I373" s="39" t="s">
        <v>13</v>
      </c>
      <c r="M373" s="20">
        <v>42165</v>
      </c>
      <c r="N373" s="183">
        <v>23729</v>
      </c>
      <c r="O373" s="183"/>
      <c r="P373" s="26" t="s">
        <v>218</v>
      </c>
      <c r="Q373" s="108">
        <v>0</v>
      </c>
      <c r="R373" s="23"/>
      <c r="S373" s="106"/>
      <c r="T373" s="31">
        <f t="shared" si="11"/>
        <v>0</v>
      </c>
      <c r="U373" s="39" t="s">
        <v>13</v>
      </c>
    </row>
    <row r="374" spans="1:21" x14ac:dyDescent="0.25">
      <c r="A374" s="12">
        <v>42159</v>
      </c>
      <c r="B374" s="183">
        <v>23230</v>
      </c>
      <c r="C374" s="183"/>
      <c r="D374" s="14" t="s">
        <v>141</v>
      </c>
      <c r="E374" s="105">
        <v>1281</v>
      </c>
      <c r="F374" s="23">
        <v>42159</v>
      </c>
      <c r="G374" s="106">
        <v>1281</v>
      </c>
      <c r="H374" s="31">
        <f t="shared" si="10"/>
        <v>0</v>
      </c>
      <c r="I374" s="39" t="s">
        <v>9</v>
      </c>
      <c r="M374" s="12">
        <v>42165</v>
      </c>
      <c r="N374" s="183">
        <v>23756</v>
      </c>
      <c r="O374" s="183"/>
      <c r="P374" s="26" t="s">
        <v>218</v>
      </c>
      <c r="Q374" s="108">
        <v>0</v>
      </c>
      <c r="R374" s="23"/>
      <c r="S374" s="106"/>
      <c r="T374" s="31">
        <f t="shared" si="11"/>
        <v>0</v>
      </c>
      <c r="U374" s="39" t="s">
        <v>13</v>
      </c>
    </row>
    <row r="375" spans="1:21" x14ac:dyDescent="0.25">
      <c r="A375" s="20">
        <v>42159</v>
      </c>
      <c r="B375" s="183">
        <v>23231</v>
      </c>
      <c r="C375" s="183"/>
      <c r="D375" s="14" t="s">
        <v>1020</v>
      </c>
      <c r="E375" s="105">
        <v>2893.8</v>
      </c>
      <c r="F375" s="23">
        <v>42159</v>
      </c>
      <c r="G375" s="106">
        <v>2893.8</v>
      </c>
      <c r="H375" s="31">
        <f t="shared" si="10"/>
        <v>0</v>
      </c>
      <c r="I375" s="39" t="s">
        <v>9</v>
      </c>
      <c r="M375" s="20">
        <v>42166</v>
      </c>
      <c r="N375" s="183">
        <v>23881</v>
      </c>
      <c r="O375" s="183"/>
      <c r="P375" s="26" t="s">
        <v>218</v>
      </c>
      <c r="Q375" s="108">
        <v>0</v>
      </c>
      <c r="R375" s="23"/>
      <c r="S375" s="106"/>
      <c r="T375" s="31">
        <f t="shared" si="11"/>
        <v>0</v>
      </c>
      <c r="U375" s="56" t="s">
        <v>13</v>
      </c>
    </row>
    <row r="376" spans="1:21" x14ac:dyDescent="0.25">
      <c r="A376" s="12">
        <v>42159</v>
      </c>
      <c r="B376" s="183">
        <v>23232</v>
      </c>
      <c r="C376" s="183"/>
      <c r="D376" s="14" t="s">
        <v>45</v>
      </c>
      <c r="E376" s="105">
        <v>60369.440000000002</v>
      </c>
      <c r="F376" s="23">
        <v>42172</v>
      </c>
      <c r="G376" s="106">
        <v>60369.440000000002</v>
      </c>
      <c r="H376" s="31">
        <f t="shared" si="10"/>
        <v>0</v>
      </c>
      <c r="I376" s="39" t="s">
        <v>773</v>
      </c>
      <c r="M376" s="12">
        <v>42167</v>
      </c>
      <c r="N376" s="183">
        <v>23978</v>
      </c>
      <c r="O376" s="183"/>
      <c r="P376" s="26" t="s">
        <v>218</v>
      </c>
      <c r="Q376" s="108">
        <v>0</v>
      </c>
      <c r="R376" s="23"/>
      <c r="S376" s="106"/>
      <c r="T376" s="31">
        <f t="shared" si="11"/>
        <v>0</v>
      </c>
      <c r="U376" s="39" t="s">
        <v>13</v>
      </c>
    </row>
    <row r="377" spans="1:21" x14ac:dyDescent="0.25">
      <c r="A377" s="20">
        <v>42159</v>
      </c>
      <c r="B377" s="183">
        <v>23233</v>
      </c>
      <c r="C377" s="183"/>
      <c r="D377" s="14" t="s">
        <v>1370</v>
      </c>
      <c r="E377" s="105">
        <v>1218.4000000000001</v>
      </c>
      <c r="F377" s="23">
        <v>42159</v>
      </c>
      <c r="G377" s="106">
        <v>1218.4000000000001</v>
      </c>
      <c r="H377" s="31">
        <f t="shared" si="10"/>
        <v>0</v>
      </c>
      <c r="I377" s="39" t="s">
        <v>9</v>
      </c>
      <c r="M377" s="20">
        <v>42167</v>
      </c>
      <c r="N377" s="183">
        <v>23980</v>
      </c>
      <c r="O377" s="183"/>
      <c r="P377" s="26" t="s">
        <v>218</v>
      </c>
      <c r="Q377" s="108">
        <v>0</v>
      </c>
      <c r="R377" s="23"/>
      <c r="S377" s="106"/>
      <c r="T377" s="31">
        <f t="shared" si="11"/>
        <v>0</v>
      </c>
      <c r="U377" s="39" t="s">
        <v>13</v>
      </c>
    </row>
    <row r="378" spans="1:21" x14ac:dyDescent="0.25">
      <c r="A378" s="12">
        <v>42159</v>
      </c>
      <c r="B378" s="183">
        <v>23234</v>
      </c>
      <c r="C378" s="183"/>
      <c r="D378" s="14" t="s">
        <v>112</v>
      </c>
      <c r="E378" s="105">
        <v>43174.2</v>
      </c>
      <c r="F378" s="12" t="s">
        <v>1505</v>
      </c>
      <c r="G378" s="106">
        <f>20000+23174.2</f>
        <v>43174.2</v>
      </c>
      <c r="H378" s="31">
        <f t="shared" si="10"/>
        <v>0</v>
      </c>
      <c r="I378" s="39" t="s">
        <v>9</v>
      </c>
      <c r="M378" s="12">
        <v>42167</v>
      </c>
      <c r="N378" s="183">
        <v>23981</v>
      </c>
      <c r="O378" s="183"/>
      <c r="P378" s="26" t="s">
        <v>218</v>
      </c>
      <c r="Q378" s="108">
        <v>0</v>
      </c>
      <c r="R378" s="23"/>
      <c r="S378" s="106"/>
      <c r="T378" s="31">
        <f t="shared" si="11"/>
        <v>0</v>
      </c>
      <c r="U378" s="39" t="s">
        <v>13</v>
      </c>
    </row>
    <row r="379" spans="1:21" x14ac:dyDescent="0.25">
      <c r="A379" s="20">
        <v>42159</v>
      </c>
      <c r="B379" s="183">
        <v>23235</v>
      </c>
      <c r="C379" s="183"/>
      <c r="D379" s="14" t="s">
        <v>90</v>
      </c>
      <c r="E379" s="105">
        <v>980</v>
      </c>
      <c r="F379" s="23">
        <v>42159</v>
      </c>
      <c r="G379" s="106">
        <v>980</v>
      </c>
      <c r="H379" s="31">
        <f t="shared" si="10"/>
        <v>0</v>
      </c>
      <c r="I379" s="39" t="s">
        <v>9</v>
      </c>
      <c r="M379" s="20">
        <v>42168</v>
      </c>
      <c r="N379" s="183">
        <v>24056</v>
      </c>
      <c r="O379" s="183"/>
      <c r="P379" s="26" t="s">
        <v>218</v>
      </c>
      <c r="Q379" s="108">
        <v>0</v>
      </c>
      <c r="R379" s="23"/>
      <c r="S379" s="106"/>
      <c r="T379" s="31">
        <f t="shared" si="11"/>
        <v>0</v>
      </c>
      <c r="U379" s="39" t="s">
        <v>13</v>
      </c>
    </row>
    <row r="380" spans="1:21" x14ac:dyDescent="0.25">
      <c r="A380" s="12">
        <v>42159</v>
      </c>
      <c r="B380" s="183">
        <v>23236</v>
      </c>
      <c r="C380" s="183"/>
      <c r="D380" s="14" t="s">
        <v>877</v>
      </c>
      <c r="E380" s="105">
        <v>1905.5</v>
      </c>
      <c r="F380" s="23">
        <v>42161</v>
      </c>
      <c r="G380" s="106">
        <v>1905.5</v>
      </c>
      <c r="H380" s="31">
        <f t="shared" si="10"/>
        <v>0</v>
      </c>
      <c r="I380" s="39" t="s">
        <v>149</v>
      </c>
      <c r="M380" s="12">
        <v>42168</v>
      </c>
      <c r="N380" s="183">
        <v>24127</v>
      </c>
      <c r="O380" s="183"/>
      <c r="P380" s="26" t="s">
        <v>218</v>
      </c>
      <c r="Q380" s="108">
        <v>0</v>
      </c>
      <c r="R380" s="23"/>
      <c r="S380" s="106"/>
      <c r="T380" s="31">
        <f t="shared" si="11"/>
        <v>0</v>
      </c>
      <c r="U380" s="39" t="s">
        <v>13</v>
      </c>
    </row>
    <row r="381" spans="1:21" x14ac:dyDescent="0.25">
      <c r="A381" s="20">
        <v>42159</v>
      </c>
      <c r="B381" s="183">
        <v>23237</v>
      </c>
      <c r="C381" s="183"/>
      <c r="D381" s="14" t="s">
        <v>1275</v>
      </c>
      <c r="E381" s="105">
        <v>2178.15</v>
      </c>
      <c r="F381" s="23">
        <v>42161</v>
      </c>
      <c r="G381" s="106">
        <v>2178.15</v>
      </c>
      <c r="H381" s="31">
        <f t="shared" si="10"/>
        <v>0</v>
      </c>
      <c r="I381" s="39" t="s">
        <v>149</v>
      </c>
      <c r="M381" s="20">
        <v>42170</v>
      </c>
      <c r="N381" s="183">
        <v>24258</v>
      </c>
      <c r="O381" s="183"/>
      <c r="P381" s="185" t="s">
        <v>218</v>
      </c>
      <c r="Q381" s="108">
        <v>0</v>
      </c>
      <c r="R381" s="23"/>
      <c r="S381" s="106"/>
      <c r="T381" s="31">
        <f t="shared" si="11"/>
        <v>0</v>
      </c>
      <c r="U381" s="39" t="s">
        <v>13</v>
      </c>
    </row>
    <row r="382" spans="1:21" x14ac:dyDescent="0.25">
      <c r="A382" s="12">
        <v>42159</v>
      </c>
      <c r="B382" s="183">
        <v>23238</v>
      </c>
      <c r="C382" s="183"/>
      <c r="D382" s="14" t="s">
        <v>733</v>
      </c>
      <c r="E382" s="105">
        <v>4184.3999999999996</v>
      </c>
      <c r="F382" s="23">
        <v>42161</v>
      </c>
      <c r="G382" s="106">
        <v>4184.3999999999996</v>
      </c>
      <c r="H382" s="31">
        <f t="shared" si="10"/>
        <v>0</v>
      </c>
      <c r="I382" s="39" t="s">
        <v>149</v>
      </c>
      <c r="M382" s="12">
        <v>42170</v>
      </c>
      <c r="N382" s="183">
        <v>24284</v>
      </c>
      <c r="O382" s="183"/>
      <c r="P382" s="26" t="s">
        <v>218</v>
      </c>
      <c r="Q382" s="108">
        <v>0</v>
      </c>
      <c r="R382" s="23"/>
      <c r="S382" s="106"/>
      <c r="T382" s="48">
        <f t="shared" si="11"/>
        <v>0</v>
      </c>
      <c r="U382" s="39" t="s">
        <v>13</v>
      </c>
    </row>
    <row r="383" spans="1:21" x14ac:dyDescent="0.25">
      <c r="A383" s="20">
        <v>42159</v>
      </c>
      <c r="B383" s="183">
        <v>23239</v>
      </c>
      <c r="C383" s="183"/>
      <c r="D383" s="150" t="s">
        <v>207</v>
      </c>
      <c r="E383" s="105">
        <v>31289.5</v>
      </c>
      <c r="F383" s="23">
        <v>42165</v>
      </c>
      <c r="G383" s="106">
        <v>31289.5</v>
      </c>
      <c r="H383" s="31">
        <f t="shared" si="10"/>
        <v>0</v>
      </c>
      <c r="I383" s="39" t="s">
        <v>149</v>
      </c>
      <c r="M383" s="20">
        <v>42171</v>
      </c>
      <c r="N383" s="183">
        <v>24307</v>
      </c>
      <c r="O383" s="183"/>
      <c r="P383" s="26" t="s">
        <v>218</v>
      </c>
      <c r="Q383" s="108">
        <v>0</v>
      </c>
      <c r="R383" s="23"/>
      <c r="S383" s="106"/>
      <c r="T383" s="48">
        <f t="shared" si="11"/>
        <v>0</v>
      </c>
      <c r="U383" s="39" t="s">
        <v>13</v>
      </c>
    </row>
    <row r="384" spans="1:21" x14ac:dyDescent="0.25">
      <c r="A384" s="12">
        <v>42159</v>
      </c>
      <c r="B384" s="183">
        <v>23240</v>
      </c>
      <c r="C384" s="183"/>
      <c r="D384" s="14" t="s">
        <v>204</v>
      </c>
      <c r="E384" s="105">
        <v>2064</v>
      </c>
      <c r="F384" s="23">
        <v>42161</v>
      </c>
      <c r="G384" s="106">
        <v>2064</v>
      </c>
      <c r="H384" s="31">
        <f t="shared" si="10"/>
        <v>0</v>
      </c>
      <c r="I384" s="39" t="s">
        <v>149</v>
      </c>
      <c r="M384" s="12">
        <v>42171</v>
      </c>
      <c r="N384" s="183">
        <v>24393</v>
      </c>
      <c r="O384" s="183"/>
      <c r="P384" s="26" t="s">
        <v>218</v>
      </c>
      <c r="Q384" s="108">
        <v>0</v>
      </c>
      <c r="R384" s="23"/>
      <c r="S384" s="106"/>
      <c r="T384" s="48">
        <f t="shared" si="11"/>
        <v>0</v>
      </c>
      <c r="U384" s="39" t="s">
        <v>13</v>
      </c>
    </row>
    <row r="385" spans="1:21" x14ac:dyDescent="0.25">
      <c r="A385" s="20">
        <v>42159</v>
      </c>
      <c r="B385" s="183">
        <v>23241</v>
      </c>
      <c r="C385" s="183"/>
      <c r="D385" s="26" t="s">
        <v>218</v>
      </c>
      <c r="E385" s="108">
        <v>0</v>
      </c>
      <c r="F385" s="23"/>
      <c r="G385" s="106"/>
      <c r="H385" s="31">
        <f t="shared" si="10"/>
        <v>0</v>
      </c>
      <c r="I385" s="39" t="s">
        <v>13</v>
      </c>
      <c r="M385" s="20">
        <v>42172</v>
      </c>
      <c r="N385" s="183">
        <v>24402</v>
      </c>
      <c r="O385" s="183"/>
      <c r="P385" s="26" t="s">
        <v>218</v>
      </c>
      <c r="Q385" s="108">
        <v>0</v>
      </c>
      <c r="R385" s="23"/>
      <c r="S385" s="106"/>
      <c r="T385" s="48">
        <f t="shared" si="11"/>
        <v>0</v>
      </c>
      <c r="U385" s="39" t="s">
        <v>13</v>
      </c>
    </row>
    <row r="386" spans="1:21" x14ac:dyDescent="0.25">
      <c r="A386" s="12">
        <v>42159</v>
      </c>
      <c r="B386" s="183">
        <v>23242</v>
      </c>
      <c r="C386" s="183"/>
      <c r="D386" s="150" t="s">
        <v>110</v>
      </c>
      <c r="E386" s="105">
        <v>27584.799999999999</v>
      </c>
      <c r="F386" s="23">
        <v>42165</v>
      </c>
      <c r="G386" s="106">
        <v>27584.799999999999</v>
      </c>
      <c r="H386" s="31">
        <f t="shared" si="10"/>
        <v>0</v>
      </c>
      <c r="I386" s="39" t="s">
        <v>587</v>
      </c>
      <c r="M386" s="12">
        <v>42172</v>
      </c>
      <c r="N386" s="183">
        <v>24464</v>
      </c>
      <c r="O386" s="183"/>
      <c r="P386" s="26" t="s">
        <v>218</v>
      </c>
      <c r="Q386" s="108">
        <v>0</v>
      </c>
      <c r="R386" s="23"/>
      <c r="S386" s="106"/>
      <c r="T386" s="48">
        <f t="shared" si="11"/>
        <v>0</v>
      </c>
      <c r="U386" s="39" t="s">
        <v>13</v>
      </c>
    </row>
    <row r="387" spans="1:21" x14ac:dyDescent="0.25">
      <c r="A387" s="20">
        <v>42159</v>
      </c>
      <c r="B387" s="183">
        <v>23243</v>
      </c>
      <c r="C387" s="183"/>
      <c r="D387" s="14" t="s">
        <v>24</v>
      </c>
      <c r="E387" s="105">
        <v>191709.12</v>
      </c>
      <c r="F387" s="23">
        <v>42178</v>
      </c>
      <c r="G387" s="106">
        <v>191709.12</v>
      </c>
      <c r="H387" s="31">
        <f t="shared" ref="H387:H450" si="12">E387-G387</f>
        <v>0</v>
      </c>
      <c r="I387" s="39" t="s">
        <v>46</v>
      </c>
      <c r="M387" s="20">
        <v>42173</v>
      </c>
      <c r="N387" s="183">
        <v>24557</v>
      </c>
      <c r="O387" s="183"/>
      <c r="P387" s="26" t="s">
        <v>218</v>
      </c>
      <c r="Q387" s="108">
        <v>0</v>
      </c>
      <c r="R387" s="23"/>
      <c r="S387" s="118"/>
      <c r="T387" s="31">
        <f t="shared" ref="T387:T450" si="13">Q387-S387</f>
        <v>0</v>
      </c>
      <c r="U387" s="56" t="s">
        <v>13</v>
      </c>
    </row>
    <row r="388" spans="1:21" x14ac:dyDescent="0.25">
      <c r="A388" s="12">
        <v>42159</v>
      </c>
      <c r="B388" s="183">
        <v>23244</v>
      </c>
      <c r="C388" s="183"/>
      <c r="D388" s="14" t="s">
        <v>851</v>
      </c>
      <c r="E388" s="105">
        <v>1736</v>
      </c>
      <c r="F388" s="23">
        <v>42160</v>
      </c>
      <c r="G388" s="106">
        <v>1736</v>
      </c>
      <c r="H388" s="31">
        <f t="shared" si="12"/>
        <v>0</v>
      </c>
      <c r="I388" s="39" t="s">
        <v>19</v>
      </c>
      <c r="M388" s="12">
        <v>42174</v>
      </c>
      <c r="N388" s="183">
        <v>24685</v>
      </c>
      <c r="O388" s="183"/>
      <c r="P388" s="26" t="s">
        <v>218</v>
      </c>
      <c r="Q388" s="108">
        <v>0</v>
      </c>
      <c r="R388" s="23"/>
      <c r="S388" s="118"/>
      <c r="T388" s="31">
        <f t="shared" si="13"/>
        <v>0</v>
      </c>
      <c r="U388" s="56" t="s">
        <v>13</v>
      </c>
    </row>
    <row r="389" spans="1:21" x14ac:dyDescent="0.25">
      <c r="A389" s="20">
        <v>42159</v>
      </c>
      <c r="B389" s="183">
        <v>23245</v>
      </c>
      <c r="C389" s="183"/>
      <c r="D389" s="14" t="s">
        <v>1140</v>
      </c>
      <c r="E389" s="105">
        <v>1608</v>
      </c>
      <c r="F389" s="23">
        <v>42161</v>
      </c>
      <c r="G389" s="106">
        <v>1608</v>
      </c>
      <c r="H389" s="31">
        <f t="shared" si="12"/>
        <v>0</v>
      </c>
      <c r="I389" s="39" t="s">
        <v>149</v>
      </c>
      <c r="M389" s="20">
        <v>42176</v>
      </c>
      <c r="N389" s="183">
        <v>24867</v>
      </c>
      <c r="O389" s="183"/>
      <c r="P389" s="26" t="s">
        <v>218</v>
      </c>
      <c r="Q389" s="108">
        <v>0</v>
      </c>
      <c r="R389" s="30" t="s">
        <v>1587</v>
      </c>
      <c r="S389" s="106"/>
      <c r="T389" s="31">
        <f t="shared" si="13"/>
        <v>0</v>
      </c>
      <c r="U389" s="56" t="s">
        <v>13</v>
      </c>
    </row>
    <row r="390" spans="1:21" x14ac:dyDescent="0.25">
      <c r="A390" s="12">
        <v>42159</v>
      </c>
      <c r="B390" s="183">
        <v>23246</v>
      </c>
      <c r="C390" s="183"/>
      <c r="D390" s="14" t="s">
        <v>454</v>
      </c>
      <c r="E390" s="105">
        <v>2172</v>
      </c>
      <c r="F390" s="23">
        <v>42160</v>
      </c>
      <c r="G390" s="106">
        <v>2172</v>
      </c>
      <c r="H390" s="31">
        <f t="shared" si="12"/>
        <v>0</v>
      </c>
      <c r="I390" s="39" t="s">
        <v>19</v>
      </c>
      <c r="M390" s="12">
        <v>42177</v>
      </c>
      <c r="N390" s="183">
        <v>24943</v>
      </c>
      <c r="O390" s="183"/>
      <c r="P390" s="26" t="s">
        <v>218</v>
      </c>
      <c r="Q390" s="108">
        <v>0</v>
      </c>
      <c r="R390" s="23"/>
      <c r="S390" s="118"/>
      <c r="T390" s="31">
        <f t="shared" si="13"/>
        <v>0</v>
      </c>
      <c r="U390" s="56" t="s">
        <v>13</v>
      </c>
    </row>
    <row r="391" spans="1:21" x14ac:dyDescent="0.25">
      <c r="A391" s="20">
        <v>42159</v>
      </c>
      <c r="B391" s="183">
        <v>23247</v>
      </c>
      <c r="C391" s="183"/>
      <c r="D391" s="14" t="s">
        <v>195</v>
      </c>
      <c r="E391" s="105">
        <v>149553.79999999999</v>
      </c>
      <c r="F391" s="30" t="s">
        <v>1506</v>
      </c>
      <c r="G391" s="106">
        <v>149553.79999999999</v>
      </c>
      <c r="H391" s="31">
        <f t="shared" si="12"/>
        <v>0</v>
      </c>
      <c r="I391" s="39" t="s">
        <v>149</v>
      </c>
      <c r="M391" s="20">
        <v>42177</v>
      </c>
      <c r="N391" s="183">
        <v>24990</v>
      </c>
      <c r="O391" s="183"/>
      <c r="P391" s="26" t="s">
        <v>218</v>
      </c>
      <c r="Q391" s="108">
        <v>0</v>
      </c>
      <c r="R391" s="23"/>
      <c r="S391" s="106"/>
      <c r="T391" s="31">
        <f t="shared" si="13"/>
        <v>0</v>
      </c>
      <c r="U391" s="39" t="s">
        <v>13</v>
      </c>
    </row>
    <row r="392" spans="1:21" x14ac:dyDescent="0.25">
      <c r="A392" s="12">
        <v>42159</v>
      </c>
      <c r="B392" s="183">
        <v>23248</v>
      </c>
      <c r="C392" s="183"/>
      <c r="D392" s="14" t="s">
        <v>574</v>
      </c>
      <c r="E392" s="105">
        <v>23785.5</v>
      </c>
      <c r="F392" s="23">
        <v>42161</v>
      </c>
      <c r="G392" s="106">
        <v>23785.5</v>
      </c>
      <c r="H392" s="31">
        <f t="shared" si="12"/>
        <v>0</v>
      </c>
      <c r="I392" s="39" t="s">
        <v>149</v>
      </c>
      <c r="M392" s="12">
        <v>42177</v>
      </c>
      <c r="N392" s="223" t="s">
        <v>1606</v>
      </c>
      <c r="O392" s="223" t="s">
        <v>1592</v>
      </c>
      <c r="P392" s="26" t="s">
        <v>218</v>
      </c>
      <c r="Q392" s="108">
        <v>0</v>
      </c>
      <c r="R392" s="23"/>
      <c r="S392" s="106"/>
      <c r="T392" s="31">
        <f t="shared" si="13"/>
        <v>0</v>
      </c>
      <c r="U392" s="39" t="s">
        <v>13</v>
      </c>
    </row>
    <row r="393" spans="1:21" x14ac:dyDescent="0.25">
      <c r="A393" s="20">
        <v>42159</v>
      </c>
      <c r="B393" s="183">
        <v>23249</v>
      </c>
      <c r="C393" s="183"/>
      <c r="D393" s="14" t="s">
        <v>1101</v>
      </c>
      <c r="E393" s="105">
        <v>820.1</v>
      </c>
      <c r="F393" s="23">
        <v>42159</v>
      </c>
      <c r="G393" s="106">
        <v>820.1</v>
      </c>
      <c r="H393" s="31">
        <f t="shared" si="12"/>
        <v>0</v>
      </c>
      <c r="I393" s="39" t="s">
        <v>9</v>
      </c>
      <c r="M393" s="20">
        <v>42178</v>
      </c>
      <c r="N393" s="222" t="s">
        <v>1713</v>
      </c>
      <c r="O393" s="222" t="s">
        <v>1592</v>
      </c>
      <c r="P393" s="70" t="s">
        <v>218</v>
      </c>
      <c r="Q393" s="128">
        <v>0</v>
      </c>
      <c r="R393" s="23"/>
      <c r="S393" s="118"/>
      <c r="T393" s="31">
        <f t="shared" si="13"/>
        <v>0</v>
      </c>
      <c r="U393" s="68" t="s">
        <v>13</v>
      </c>
    </row>
    <row r="394" spans="1:21" x14ac:dyDescent="0.25">
      <c r="A394" s="12">
        <v>42159</v>
      </c>
      <c r="B394" s="183">
        <v>23250</v>
      </c>
      <c r="C394" s="183"/>
      <c r="D394" s="14" t="s">
        <v>198</v>
      </c>
      <c r="E394" s="105">
        <v>26406.68</v>
      </c>
      <c r="F394" s="23">
        <v>42161</v>
      </c>
      <c r="G394" s="106">
        <v>26406.68</v>
      </c>
      <c r="H394" s="31">
        <f t="shared" si="12"/>
        <v>0</v>
      </c>
      <c r="I394" s="39" t="s">
        <v>149</v>
      </c>
      <c r="M394" s="12">
        <v>42180</v>
      </c>
      <c r="N394" s="222" t="s">
        <v>1849</v>
      </c>
      <c r="O394" s="222" t="s">
        <v>1592</v>
      </c>
      <c r="P394" s="26" t="s">
        <v>218</v>
      </c>
      <c r="Q394" s="108">
        <v>0</v>
      </c>
      <c r="R394" s="65"/>
      <c r="S394" s="106"/>
      <c r="T394" s="31">
        <f t="shared" si="13"/>
        <v>0</v>
      </c>
      <c r="U394" s="39" t="s">
        <v>13</v>
      </c>
    </row>
    <row r="395" spans="1:21" x14ac:dyDescent="0.25">
      <c r="A395" s="20">
        <v>42159</v>
      </c>
      <c r="B395" s="183">
        <v>23251</v>
      </c>
      <c r="C395" s="183"/>
      <c r="D395" s="14" t="s">
        <v>1275</v>
      </c>
      <c r="E395" s="105">
        <v>14285.6</v>
      </c>
      <c r="F395" s="23">
        <v>42161</v>
      </c>
      <c r="G395" s="106">
        <v>14285.6</v>
      </c>
      <c r="H395" s="31">
        <f t="shared" si="12"/>
        <v>0</v>
      </c>
      <c r="I395" s="39" t="s">
        <v>149</v>
      </c>
      <c r="M395" s="20">
        <v>42181</v>
      </c>
      <c r="N395" s="222" t="s">
        <v>2032</v>
      </c>
      <c r="O395" s="222" t="s">
        <v>1592</v>
      </c>
      <c r="P395" s="26" t="s">
        <v>218</v>
      </c>
      <c r="Q395" s="108">
        <v>0</v>
      </c>
      <c r="R395" s="65"/>
      <c r="S395" s="106"/>
      <c r="T395" s="31">
        <f t="shared" si="13"/>
        <v>0</v>
      </c>
      <c r="U395" s="39" t="s">
        <v>13</v>
      </c>
    </row>
    <row r="396" spans="1:21" x14ac:dyDescent="0.25">
      <c r="A396" s="12">
        <v>42159</v>
      </c>
      <c r="B396" s="183">
        <v>23252</v>
      </c>
      <c r="C396" s="183"/>
      <c r="D396" s="14" t="s">
        <v>420</v>
      </c>
      <c r="E396" s="105">
        <v>7311.8</v>
      </c>
      <c r="F396" s="23">
        <v>42161</v>
      </c>
      <c r="G396" s="106">
        <v>7311.8</v>
      </c>
      <c r="H396" s="31">
        <f t="shared" si="12"/>
        <v>0</v>
      </c>
      <c r="I396" s="39" t="s">
        <v>149</v>
      </c>
      <c r="M396" s="12">
        <v>42181</v>
      </c>
      <c r="N396" s="223" t="s">
        <v>2049</v>
      </c>
      <c r="O396" s="223" t="s">
        <v>1592</v>
      </c>
      <c r="P396" s="26" t="s">
        <v>218</v>
      </c>
      <c r="Q396" s="108">
        <v>0</v>
      </c>
      <c r="R396" s="65"/>
      <c r="S396" s="106"/>
      <c r="T396" s="31">
        <f t="shared" si="13"/>
        <v>0</v>
      </c>
      <c r="U396" s="39" t="s">
        <v>13</v>
      </c>
    </row>
    <row r="397" spans="1:21" x14ac:dyDescent="0.25">
      <c r="A397" s="20">
        <v>42159</v>
      </c>
      <c r="B397" s="183">
        <v>23253</v>
      </c>
      <c r="C397" s="183"/>
      <c r="D397" s="14" t="s">
        <v>203</v>
      </c>
      <c r="E397" s="105">
        <v>3568.8</v>
      </c>
      <c r="F397" s="23">
        <v>42161</v>
      </c>
      <c r="G397" s="106">
        <v>3568.8</v>
      </c>
      <c r="H397" s="31">
        <f t="shared" si="12"/>
        <v>0</v>
      </c>
      <c r="I397" s="39" t="s">
        <v>149</v>
      </c>
      <c r="M397" s="20">
        <v>42184</v>
      </c>
      <c r="N397" s="222" t="s">
        <v>2263</v>
      </c>
      <c r="O397" s="222" t="s">
        <v>1592</v>
      </c>
      <c r="P397" s="26" t="s">
        <v>218</v>
      </c>
      <c r="Q397" s="108">
        <v>0</v>
      </c>
      <c r="R397" s="65"/>
      <c r="S397" s="106"/>
      <c r="T397" s="31">
        <f t="shared" si="13"/>
        <v>0</v>
      </c>
      <c r="U397" s="39" t="s">
        <v>13</v>
      </c>
    </row>
    <row r="398" spans="1:21" x14ac:dyDescent="0.25">
      <c r="A398" s="12">
        <v>42159</v>
      </c>
      <c r="B398" s="183">
        <v>23254</v>
      </c>
      <c r="C398" s="183"/>
      <c r="D398" s="14" t="s">
        <v>1103</v>
      </c>
      <c r="E398" s="105">
        <v>29652.7</v>
      </c>
      <c r="F398" s="23">
        <v>42161</v>
      </c>
      <c r="G398" s="106">
        <v>29652.7</v>
      </c>
      <c r="H398" s="31">
        <f t="shared" si="12"/>
        <v>0</v>
      </c>
      <c r="I398" s="39" t="s">
        <v>149</v>
      </c>
      <c r="M398" s="12">
        <v>42184</v>
      </c>
      <c r="N398" s="222" t="s">
        <v>2340</v>
      </c>
      <c r="O398" s="222" t="s">
        <v>1592</v>
      </c>
      <c r="P398" s="26" t="s">
        <v>218</v>
      </c>
      <c r="Q398" s="108">
        <v>0</v>
      </c>
      <c r="R398" s="23"/>
      <c r="S398" s="106"/>
      <c r="T398" s="31">
        <f t="shared" si="13"/>
        <v>0</v>
      </c>
      <c r="U398" s="39" t="s">
        <v>13</v>
      </c>
    </row>
    <row r="399" spans="1:21" x14ac:dyDescent="0.25">
      <c r="A399" s="20">
        <v>42159</v>
      </c>
      <c r="B399" s="183">
        <v>23255</v>
      </c>
      <c r="C399" s="183"/>
      <c r="D399" s="14" t="s">
        <v>262</v>
      </c>
      <c r="E399" s="105">
        <v>33922.050000000003</v>
      </c>
      <c r="F399" s="23">
        <v>42168</v>
      </c>
      <c r="G399" s="106">
        <v>33922.050000000003</v>
      </c>
      <c r="H399" s="31">
        <f t="shared" si="12"/>
        <v>0</v>
      </c>
      <c r="I399" s="39" t="s">
        <v>149</v>
      </c>
      <c r="M399" s="20">
        <v>42185</v>
      </c>
      <c r="N399" s="222" t="s">
        <v>2382</v>
      </c>
      <c r="O399" s="222" t="s">
        <v>1592</v>
      </c>
      <c r="P399" s="26" t="s">
        <v>218</v>
      </c>
      <c r="Q399" s="108">
        <v>0</v>
      </c>
      <c r="R399" s="23"/>
      <c r="S399" s="106"/>
      <c r="T399" s="31">
        <f t="shared" si="13"/>
        <v>0</v>
      </c>
      <c r="U399" s="39" t="s">
        <v>13</v>
      </c>
    </row>
    <row r="400" spans="1:21" x14ac:dyDescent="0.25">
      <c r="A400" s="20">
        <v>42159</v>
      </c>
      <c r="B400" s="183">
        <v>23256</v>
      </c>
      <c r="C400" s="183"/>
      <c r="D400" s="14" t="s">
        <v>449</v>
      </c>
      <c r="E400" s="105">
        <v>25209.7</v>
      </c>
      <c r="F400" s="23">
        <v>42161</v>
      </c>
      <c r="G400" s="106">
        <v>25209.7</v>
      </c>
      <c r="H400" s="31">
        <f t="shared" si="12"/>
        <v>0</v>
      </c>
      <c r="I400" s="39" t="s">
        <v>149</v>
      </c>
      <c r="M400" s="20">
        <v>42175</v>
      </c>
      <c r="N400" s="183">
        <v>24755</v>
      </c>
      <c r="O400" s="183"/>
      <c r="P400" s="26" t="s">
        <v>1582</v>
      </c>
      <c r="Q400" s="105">
        <v>23350.400000000001</v>
      </c>
      <c r="R400" s="74" t="s">
        <v>1583</v>
      </c>
      <c r="S400" s="106"/>
      <c r="T400" s="31">
        <f t="shared" si="13"/>
        <v>23350.400000000001</v>
      </c>
      <c r="U400" s="39" t="s">
        <v>773</v>
      </c>
    </row>
    <row r="401" spans="1:21" x14ac:dyDescent="0.25">
      <c r="A401" s="20">
        <v>42160</v>
      </c>
      <c r="B401" s="183">
        <v>23257</v>
      </c>
      <c r="C401" s="183"/>
      <c r="D401" s="14" t="s">
        <v>111</v>
      </c>
      <c r="E401" s="105">
        <v>164260</v>
      </c>
      <c r="F401" s="23">
        <v>42164</v>
      </c>
      <c r="G401" s="106">
        <v>164260</v>
      </c>
      <c r="H401" s="31">
        <f t="shared" si="12"/>
        <v>0</v>
      </c>
      <c r="I401" s="39" t="s">
        <v>9</v>
      </c>
      <c r="M401" s="20">
        <v>42169</v>
      </c>
      <c r="N401" s="183">
        <v>24164</v>
      </c>
      <c r="O401" s="183"/>
      <c r="P401" s="26" t="s">
        <v>1555</v>
      </c>
      <c r="Q401" s="108">
        <v>0</v>
      </c>
      <c r="R401" s="12" t="s">
        <v>1556</v>
      </c>
      <c r="S401" s="106"/>
      <c r="T401" s="31">
        <f t="shared" si="13"/>
        <v>0</v>
      </c>
      <c r="U401" s="39" t="s">
        <v>13</v>
      </c>
    </row>
    <row r="402" spans="1:21" x14ac:dyDescent="0.25">
      <c r="A402" s="20">
        <v>42160</v>
      </c>
      <c r="B402" s="183">
        <v>23258</v>
      </c>
      <c r="C402" s="183"/>
      <c r="D402" s="14" t="s">
        <v>720</v>
      </c>
      <c r="E402" s="105">
        <v>17813</v>
      </c>
      <c r="F402" s="23">
        <v>42160</v>
      </c>
      <c r="G402" s="106">
        <v>17813</v>
      </c>
      <c r="H402" s="31">
        <f t="shared" si="12"/>
        <v>0</v>
      </c>
      <c r="I402" s="39" t="s">
        <v>9</v>
      </c>
      <c r="M402" s="20">
        <v>42172</v>
      </c>
      <c r="N402" s="183">
        <v>24454</v>
      </c>
      <c r="O402" s="183"/>
      <c r="P402" s="26" t="s">
        <v>1568</v>
      </c>
      <c r="Q402" s="105">
        <v>0</v>
      </c>
      <c r="R402" s="30" t="s">
        <v>1569</v>
      </c>
      <c r="S402" s="106"/>
      <c r="T402" s="48">
        <f t="shared" si="13"/>
        <v>0</v>
      </c>
      <c r="U402" s="39" t="s">
        <v>13</v>
      </c>
    </row>
    <row r="403" spans="1:21" x14ac:dyDescent="0.25">
      <c r="A403" s="20">
        <v>42160</v>
      </c>
      <c r="B403" s="183">
        <v>23259</v>
      </c>
      <c r="C403" s="183"/>
      <c r="D403" s="14" t="s">
        <v>25</v>
      </c>
      <c r="E403" s="105">
        <v>707.2</v>
      </c>
      <c r="F403" s="23">
        <v>42160</v>
      </c>
      <c r="G403" s="106">
        <v>707.2</v>
      </c>
      <c r="H403" s="31">
        <f t="shared" si="12"/>
        <v>0</v>
      </c>
      <c r="I403" s="39" t="s">
        <v>9</v>
      </c>
      <c r="M403" s="20">
        <v>42157</v>
      </c>
      <c r="N403" s="183">
        <v>23037</v>
      </c>
      <c r="O403" s="183"/>
      <c r="P403" s="40" t="s">
        <v>64</v>
      </c>
      <c r="Q403" s="105">
        <v>1624</v>
      </c>
      <c r="R403" s="23">
        <v>42157</v>
      </c>
      <c r="S403" s="106">
        <v>1624</v>
      </c>
      <c r="T403" s="25">
        <f t="shared" si="13"/>
        <v>0</v>
      </c>
      <c r="U403" s="68" t="s">
        <v>9</v>
      </c>
    </row>
    <row r="404" spans="1:21" x14ac:dyDescent="0.25">
      <c r="A404" s="20">
        <v>42160</v>
      </c>
      <c r="B404" s="183">
        <v>23260</v>
      </c>
      <c r="C404" s="183"/>
      <c r="D404" s="14" t="s">
        <v>1197</v>
      </c>
      <c r="E404" s="105">
        <v>2703.2</v>
      </c>
      <c r="F404" s="23">
        <v>42160</v>
      </c>
      <c r="G404" s="106">
        <v>2703.2</v>
      </c>
      <c r="H404" s="31">
        <f t="shared" si="12"/>
        <v>0</v>
      </c>
      <c r="I404" s="39" t="s">
        <v>9</v>
      </c>
      <c r="M404" s="20">
        <v>42159</v>
      </c>
      <c r="N404" s="183">
        <v>23215</v>
      </c>
      <c r="O404" s="183"/>
      <c r="P404" s="14" t="s">
        <v>64</v>
      </c>
      <c r="Q404" s="105">
        <v>5354.6</v>
      </c>
      <c r="R404" s="23">
        <v>42159</v>
      </c>
      <c r="S404" s="106">
        <v>5354.6</v>
      </c>
      <c r="T404" s="31">
        <f t="shared" si="13"/>
        <v>0</v>
      </c>
      <c r="U404" s="39" t="s">
        <v>9</v>
      </c>
    </row>
    <row r="405" spans="1:21" x14ac:dyDescent="0.25">
      <c r="A405" s="20">
        <v>42160</v>
      </c>
      <c r="B405" s="183">
        <v>23261</v>
      </c>
      <c r="C405" s="183"/>
      <c r="D405" s="14" t="s">
        <v>1193</v>
      </c>
      <c r="E405" s="105">
        <v>6036.5</v>
      </c>
      <c r="F405" s="23">
        <v>42160</v>
      </c>
      <c r="G405" s="106">
        <v>6036.5</v>
      </c>
      <c r="H405" s="31">
        <f t="shared" si="12"/>
        <v>0</v>
      </c>
      <c r="I405" s="39" t="s">
        <v>587</v>
      </c>
      <c r="M405" s="20">
        <v>42162</v>
      </c>
      <c r="N405" s="183">
        <v>23503</v>
      </c>
      <c r="O405" s="183"/>
      <c r="P405" s="14" t="s">
        <v>64</v>
      </c>
      <c r="Q405" s="105">
        <v>1562.1</v>
      </c>
      <c r="R405" s="23">
        <v>42162</v>
      </c>
      <c r="S405" s="106">
        <v>1562.1</v>
      </c>
      <c r="T405" s="31">
        <f t="shared" si="13"/>
        <v>0</v>
      </c>
      <c r="U405" s="39" t="s">
        <v>9</v>
      </c>
    </row>
    <row r="406" spans="1:21" x14ac:dyDescent="0.25">
      <c r="A406" s="20">
        <v>42160</v>
      </c>
      <c r="B406" s="183">
        <v>23262</v>
      </c>
      <c r="C406" s="183"/>
      <c r="D406" s="14" t="s">
        <v>1290</v>
      </c>
      <c r="E406" s="105">
        <v>8687</v>
      </c>
      <c r="F406" s="23">
        <v>42160</v>
      </c>
      <c r="G406" s="106">
        <v>8687</v>
      </c>
      <c r="H406" s="31">
        <f t="shared" si="12"/>
        <v>0</v>
      </c>
      <c r="I406" s="39" t="s">
        <v>587</v>
      </c>
      <c r="M406" s="20">
        <v>42163</v>
      </c>
      <c r="N406" s="183">
        <v>23596</v>
      </c>
      <c r="O406" s="183"/>
      <c r="P406" s="14" t="s">
        <v>64</v>
      </c>
      <c r="Q406" s="105">
        <v>680.6</v>
      </c>
      <c r="R406" s="23">
        <v>42163</v>
      </c>
      <c r="S406" s="106">
        <v>680.6</v>
      </c>
      <c r="T406" s="31">
        <f t="shared" si="13"/>
        <v>0</v>
      </c>
      <c r="U406" s="39" t="s">
        <v>9</v>
      </c>
    </row>
    <row r="407" spans="1:21" x14ac:dyDescent="0.25">
      <c r="A407" s="20">
        <v>42160</v>
      </c>
      <c r="B407" s="183">
        <v>23263</v>
      </c>
      <c r="C407" s="183"/>
      <c r="D407" s="14" t="s">
        <v>696</v>
      </c>
      <c r="E407" s="105">
        <v>11095</v>
      </c>
      <c r="F407" s="23">
        <v>42160</v>
      </c>
      <c r="G407" s="106">
        <v>11095</v>
      </c>
      <c r="H407" s="31">
        <f t="shared" si="12"/>
        <v>0</v>
      </c>
      <c r="I407" s="39" t="s">
        <v>587</v>
      </c>
      <c r="M407" s="20">
        <v>42164</v>
      </c>
      <c r="N407" s="183">
        <v>23701</v>
      </c>
      <c r="O407" s="183"/>
      <c r="P407" s="14" t="s">
        <v>64</v>
      </c>
      <c r="Q407" s="105">
        <v>592</v>
      </c>
      <c r="R407" s="23">
        <v>42164</v>
      </c>
      <c r="S407" s="106">
        <v>592</v>
      </c>
      <c r="T407" s="31">
        <f t="shared" si="13"/>
        <v>0</v>
      </c>
      <c r="U407" s="39" t="s">
        <v>9</v>
      </c>
    </row>
    <row r="408" spans="1:21" x14ac:dyDescent="0.25">
      <c r="A408" s="20">
        <v>42160</v>
      </c>
      <c r="B408" s="183">
        <v>23264</v>
      </c>
      <c r="C408" s="183"/>
      <c r="D408" s="14" t="s">
        <v>940</v>
      </c>
      <c r="E408" s="105">
        <v>2922</v>
      </c>
      <c r="F408" s="23">
        <v>42160</v>
      </c>
      <c r="G408" s="106">
        <v>2922</v>
      </c>
      <c r="H408" s="31">
        <f t="shared" si="12"/>
        <v>0</v>
      </c>
      <c r="I408" s="39" t="s">
        <v>587</v>
      </c>
      <c r="M408" s="20">
        <v>42165</v>
      </c>
      <c r="N408" s="183">
        <v>23787</v>
      </c>
      <c r="O408" s="183"/>
      <c r="P408" s="14" t="s">
        <v>64</v>
      </c>
      <c r="Q408" s="105">
        <v>656.6</v>
      </c>
      <c r="R408" s="23">
        <v>42165</v>
      </c>
      <c r="S408" s="106">
        <v>656.6</v>
      </c>
      <c r="T408" s="31">
        <f t="shared" si="13"/>
        <v>0</v>
      </c>
      <c r="U408" s="39" t="s">
        <v>9</v>
      </c>
    </row>
    <row r="409" spans="1:21" x14ac:dyDescent="0.25">
      <c r="A409" s="20">
        <v>42160</v>
      </c>
      <c r="B409" s="183">
        <v>23265</v>
      </c>
      <c r="C409" s="183"/>
      <c r="D409" s="14" t="s">
        <v>1174</v>
      </c>
      <c r="E409" s="105">
        <v>13100.5</v>
      </c>
      <c r="F409" s="23">
        <v>42160</v>
      </c>
      <c r="G409" s="106">
        <v>13100.5</v>
      </c>
      <c r="H409" s="31">
        <f t="shared" si="12"/>
        <v>0</v>
      </c>
      <c r="I409" s="39" t="s">
        <v>587</v>
      </c>
      <c r="M409" s="20">
        <v>42166</v>
      </c>
      <c r="N409" s="183">
        <v>23887</v>
      </c>
      <c r="O409" s="183"/>
      <c r="P409" s="14" t="s">
        <v>64</v>
      </c>
      <c r="Q409" s="105">
        <v>548</v>
      </c>
      <c r="R409" s="23">
        <v>42166</v>
      </c>
      <c r="S409" s="118">
        <v>548</v>
      </c>
      <c r="T409" s="31">
        <f t="shared" si="13"/>
        <v>0</v>
      </c>
      <c r="U409" s="56" t="s">
        <v>9</v>
      </c>
    </row>
    <row r="410" spans="1:21" x14ac:dyDescent="0.25">
      <c r="A410" s="20">
        <v>42160</v>
      </c>
      <c r="B410" s="183">
        <v>23266</v>
      </c>
      <c r="C410" s="183"/>
      <c r="D410" s="14" t="s">
        <v>1175</v>
      </c>
      <c r="E410" s="105">
        <v>27135.5</v>
      </c>
      <c r="F410" s="23">
        <v>42160</v>
      </c>
      <c r="G410" s="106">
        <v>27135.5</v>
      </c>
      <c r="H410" s="31">
        <f t="shared" si="12"/>
        <v>0</v>
      </c>
      <c r="I410" s="39" t="s">
        <v>587</v>
      </c>
      <c r="M410" s="20">
        <v>42168</v>
      </c>
      <c r="N410" s="183">
        <v>24109</v>
      </c>
      <c r="O410" s="183"/>
      <c r="P410" s="14" t="s">
        <v>64</v>
      </c>
      <c r="Q410" s="105">
        <v>2384</v>
      </c>
      <c r="R410" s="23">
        <v>42168</v>
      </c>
      <c r="S410" s="106">
        <v>2384</v>
      </c>
      <c r="T410" s="31">
        <f t="shared" si="13"/>
        <v>0</v>
      </c>
      <c r="U410" s="39" t="s">
        <v>9</v>
      </c>
    </row>
    <row r="411" spans="1:21" x14ac:dyDescent="0.25">
      <c r="A411" s="20">
        <v>42160</v>
      </c>
      <c r="B411" s="183">
        <v>23267</v>
      </c>
      <c r="C411" s="183"/>
      <c r="D411" s="14" t="s">
        <v>320</v>
      </c>
      <c r="E411" s="105">
        <v>17342.400000000001</v>
      </c>
      <c r="F411" s="23">
        <v>42160</v>
      </c>
      <c r="G411" s="106">
        <v>17342.400000000001</v>
      </c>
      <c r="H411" s="31">
        <f t="shared" si="12"/>
        <v>0</v>
      </c>
      <c r="I411" s="39" t="s">
        <v>587</v>
      </c>
      <c r="M411" s="20">
        <v>42172</v>
      </c>
      <c r="N411" s="183">
        <v>24477</v>
      </c>
      <c r="O411" s="183"/>
      <c r="P411" s="14" t="s">
        <v>64</v>
      </c>
      <c r="Q411" s="105">
        <v>640</v>
      </c>
      <c r="R411" s="23">
        <v>42172</v>
      </c>
      <c r="S411" s="106">
        <v>640</v>
      </c>
      <c r="T411" s="48">
        <f t="shared" si="13"/>
        <v>0</v>
      </c>
      <c r="U411" s="39" t="s">
        <v>9</v>
      </c>
    </row>
    <row r="412" spans="1:21" x14ac:dyDescent="0.25">
      <c r="A412" s="20">
        <v>42160</v>
      </c>
      <c r="B412" s="183">
        <v>23268</v>
      </c>
      <c r="C412" s="183"/>
      <c r="D412" s="14" t="s">
        <v>14</v>
      </c>
      <c r="E412" s="105">
        <v>18418.599999999999</v>
      </c>
      <c r="F412" s="23">
        <v>42172</v>
      </c>
      <c r="G412" s="106">
        <v>18418.599999999999</v>
      </c>
      <c r="H412" s="31">
        <f t="shared" si="12"/>
        <v>0</v>
      </c>
      <c r="I412" s="39" t="s">
        <v>9</v>
      </c>
      <c r="M412" s="20">
        <v>42173</v>
      </c>
      <c r="N412" s="183">
        <v>24571</v>
      </c>
      <c r="O412" s="183"/>
      <c r="P412" s="14" t="s">
        <v>64</v>
      </c>
      <c r="Q412" s="105">
        <v>720</v>
      </c>
      <c r="R412" s="23">
        <v>42173</v>
      </c>
      <c r="S412" s="118">
        <v>720</v>
      </c>
      <c r="T412" s="31">
        <f t="shared" si="13"/>
        <v>0</v>
      </c>
      <c r="U412" s="56" t="s">
        <v>9</v>
      </c>
    </row>
    <row r="413" spans="1:21" x14ac:dyDescent="0.25">
      <c r="A413" s="20">
        <v>42160</v>
      </c>
      <c r="B413" s="183">
        <v>23269</v>
      </c>
      <c r="C413" s="183"/>
      <c r="D413" s="14" t="s">
        <v>16</v>
      </c>
      <c r="E413" s="105">
        <v>15217.2</v>
      </c>
      <c r="F413" s="23">
        <v>42160</v>
      </c>
      <c r="G413" s="106">
        <v>15217.2</v>
      </c>
      <c r="H413" s="31">
        <f t="shared" si="12"/>
        <v>0</v>
      </c>
      <c r="I413" s="39" t="s">
        <v>1257</v>
      </c>
      <c r="M413" s="20">
        <v>42175</v>
      </c>
      <c r="N413" s="183">
        <v>24814</v>
      </c>
      <c r="O413" s="183"/>
      <c r="P413" s="14" t="s">
        <v>64</v>
      </c>
      <c r="Q413" s="105">
        <v>936.1</v>
      </c>
      <c r="R413" s="23">
        <v>42175</v>
      </c>
      <c r="S413" s="118">
        <v>936.1</v>
      </c>
      <c r="T413" s="31">
        <f t="shared" si="13"/>
        <v>0</v>
      </c>
      <c r="U413" s="56" t="s">
        <v>9</v>
      </c>
    </row>
    <row r="414" spans="1:21" x14ac:dyDescent="0.25">
      <c r="A414" s="20">
        <v>42160</v>
      </c>
      <c r="B414" s="183">
        <v>23270</v>
      </c>
      <c r="C414" s="183"/>
      <c r="D414" s="14" t="s">
        <v>215</v>
      </c>
      <c r="E414" s="105">
        <v>26490.7</v>
      </c>
      <c r="F414" s="23">
        <v>42160</v>
      </c>
      <c r="G414" s="106">
        <v>26490.7</v>
      </c>
      <c r="H414" s="31">
        <f t="shared" si="12"/>
        <v>0</v>
      </c>
      <c r="I414" s="39" t="s">
        <v>9</v>
      </c>
      <c r="M414" s="20">
        <v>42177</v>
      </c>
      <c r="N414" s="223" t="s">
        <v>1600</v>
      </c>
      <c r="O414" s="223" t="s">
        <v>1592</v>
      </c>
      <c r="P414" s="14" t="s">
        <v>64</v>
      </c>
      <c r="Q414" s="105">
        <v>1916.6</v>
      </c>
      <c r="R414" s="23">
        <v>42177</v>
      </c>
      <c r="S414" s="106">
        <v>1916.6</v>
      </c>
      <c r="T414" s="31">
        <f t="shared" si="13"/>
        <v>0</v>
      </c>
      <c r="U414" s="39" t="s">
        <v>9</v>
      </c>
    </row>
    <row r="415" spans="1:21" x14ac:dyDescent="0.25">
      <c r="A415" s="20">
        <v>42160</v>
      </c>
      <c r="B415" s="183">
        <v>23271</v>
      </c>
      <c r="C415" s="183"/>
      <c r="D415" s="14" t="s">
        <v>294</v>
      </c>
      <c r="E415" s="105">
        <v>3142.8</v>
      </c>
      <c r="F415" s="23">
        <v>42160</v>
      </c>
      <c r="G415" s="106">
        <v>3142.8</v>
      </c>
      <c r="H415" s="31">
        <f t="shared" si="12"/>
        <v>0</v>
      </c>
      <c r="I415" s="39" t="s">
        <v>9</v>
      </c>
      <c r="M415" s="20">
        <v>42179</v>
      </c>
      <c r="N415" s="223" t="s">
        <v>1804</v>
      </c>
      <c r="O415" s="223" t="s">
        <v>1592</v>
      </c>
      <c r="P415" s="14" t="s">
        <v>64</v>
      </c>
      <c r="Q415" s="105">
        <v>1668.7</v>
      </c>
      <c r="R415" s="23">
        <v>42179</v>
      </c>
      <c r="S415" s="106">
        <v>1668.7</v>
      </c>
      <c r="T415" s="31">
        <f t="shared" si="13"/>
        <v>0</v>
      </c>
      <c r="U415" s="39" t="s">
        <v>9</v>
      </c>
    </row>
    <row r="416" spans="1:21" x14ac:dyDescent="0.25">
      <c r="A416" s="20">
        <v>42160</v>
      </c>
      <c r="B416" s="183">
        <v>23272</v>
      </c>
      <c r="C416" s="183"/>
      <c r="D416" s="14" t="s">
        <v>43</v>
      </c>
      <c r="E416" s="105">
        <v>14381.04</v>
      </c>
      <c r="F416" s="23">
        <v>42160</v>
      </c>
      <c r="G416" s="106">
        <v>14381.04</v>
      </c>
      <c r="H416" s="31">
        <f t="shared" si="12"/>
        <v>0</v>
      </c>
      <c r="I416" s="39" t="s">
        <v>9</v>
      </c>
      <c r="M416" s="20">
        <v>42181</v>
      </c>
      <c r="N416" s="223" t="s">
        <v>2033</v>
      </c>
      <c r="O416" s="223" t="s">
        <v>1592</v>
      </c>
      <c r="P416" s="14" t="s">
        <v>64</v>
      </c>
      <c r="Q416" s="105">
        <v>1927.7</v>
      </c>
      <c r="R416" s="65">
        <v>42181</v>
      </c>
      <c r="S416" s="106">
        <v>1927.7</v>
      </c>
      <c r="T416" s="31">
        <f t="shared" si="13"/>
        <v>0</v>
      </c>
      <c r="U416" s="39" t="s">
        <v>9</v>
      </c>
    </row>
    <row r="417" spans="1:21" x14ac:dyDescent="0.25">
      <c r="A417" s="20">
        <v>42160</v>
      </c>
      <c r="B417" s="183">
        <v>23273</v>
      </c>
      <c r="C417" s="183"/>
      <c r="D417" s="14" t="s">
        <v>854</v>
      </c>
      <c r="E417" s="105">
        <v>2061</v>
      </c>
      <c r="F417" s="23">
        <v>42161</v>
      </c>
      <c r="G417" s="106">
        <v>2061</v>
      </c>
      <c r="H417" s="31">
        <f t="shared" si="12"/>
        <v>0</v>
      </c>
      <c r="I417" s="39" t="s">
        <v>9</v>
      </c>
      <c r="M417" s="20">
        <v>42184</v>
      </c>
      <c r="N417" s="222" t="s">
        <v>2315</v>
      </c>
      <c r="O417" s="222" t="s">
        <v>1592</v>
      </c>
      <c r="P417" s="14" t="s">
        <v>64</v>
      </c>
      <c r="Q417" s="105">
        <v>2208.9</v>
      </c>
      <c r="R417" s="23">
        <v>42184</v>
      </c>
      <c r="S417" s="106">
        <v>2208.9</v>
      </c>
      <c r="T417" s="31">
        <f t="shared" si="13"/>
        <v>0</v>
      </c>
      <c r="U417" s="39" t="s">
        <v>9</v>
      </c>
    </row>
    <row r="418" spans="1:21" x14ac:dyDescent="0.25">
      <c r="A418" s="20">
        <v>42160</v>
      </c>
      <c r="B418" s="183">
        <v>23274</v>
      </c>
      <c r="C418" s="183"/>
      <c r="D418" s="14" t="s">
        <v>1182</v>
      </c>
      <c r="E418" s="105">
        <v>7596</v>
      </c>
      <c r="F418" s="23">
        <v>42160</v>
      </c>
      <c r="G418" s="106">
        <v>7596</v>
      </c>
      <c r="H418" s="31">
        <f t="shared" si="12"/>
        <v>0</v>
      </c>
      <c r="I418" s="39" t="s">
        <v>9</v>
      </c>
      <c r="M418" s="20">
        <v>42172</v>
      </c>
      <c r="N418" s="183">
        <v>24498</v>
      </c>
      <c r="O418" s="183"/>
      <c r="P418" s="14" t="s">
        <v>482</v>
      </c>
      <c r="Q418" s="105">
        <v>340</v>
      </c>
      <c r="R418" s="23">
        <v>42172</v>
      </c>
      <c r="S418" s="106">
        <v>340</v>
      </c>
      <c r="T418" s="48">
        <f t="shared" si="13"/>
        <v>0</v>
      </c>
      <c r="U418" s="39" t="s">
        <v>9</v>
      </c>
    </row>
    <row r="419" spans="1:21" x14ac:dyDescent="0.25">
      <c r="A419" s="20">
        <v>42160</v>
      </c>
      <c r="B419" s="183">
        <v>23275</v>
      </c>
      <c r="C419" s="183"/>
      <c r="D419" s="14" t="s">
        <v>18</v>
      </c>
      <c r="E419" s="105">
        <v>2906.8</v>
      </c>
      <c r="F419" s="23">
        <v>42160</v>
      </c>
      <c r="G419" s="106">
        <v>2906.8</v>
      </c>
      <c r="H419" s="31">
        <f t="shared" si="12"/>
        <v>0</v>
      </c>
      <c r="I419" s="39" t="s">
        <v>9</v>
      </c>
      <c r="M419" s="20">
        <v>42161</v>
      </c>
      <c r="N419" s="183">
        <v>23408</v>
      </c>
      <c r="O419" s="183"/>
      <c r="P419" s="14" t="s">
        <v>228</v>
      </c>
      <c r="Q419" s="105">
        <v>3415.1</v>
      </c>
      <c r="R419" s="23">
        <v>42161</v>
      </c>
      <c r="S419" s="106">
        <v>3415.1</v>
      </c>
      <c r="T419" s="31">
        <f t="shared" si="13"/>
        <v>0</v>
      </c>
      <c r="U419" s="39" t="s">
        <v>9</v>
      </c>
    </row>
    <row r="420" spans="1:21" x14ac:dyDescent="0.25">
      <c r="A420" s="20">
        <v>42160</v>
      </c>
      <c r="B420" s="183">
        <v>23276</v>
      </c>
      <c r="C420" s="183"/>
      <c r="D420" s="14" t="s">
        <v>125</v>
      </c>
      <c r="E420" s="105">
        <v>21770</v>
      </c>
      <c r="F420" s="23">
        <v>42167</v>
      </c>
      <c r="G420" s="106">
        <v>21770</v>
      </c>
      <c r="H420" s="31">
        <f t="shared" si="12"/>
        <v>0</v>
      </c>
      <c r="I420" s="39" t="s">
        <v>94</v>
      </c>
      <c r="M420" s="20">
        <v>42171</v>
      </c>
      <c r="N420" s="183">
        <v>24385</v>
      </c>
      <c r="O420" s="183"/>
      <c r="P420" s="14" t="s">
        <v>228</v>
      </c>
      <c r="Q420" s="105">
        <v>3564.4</v>
      </c>
      <c r="R420" s="23">
        <v>42171</v>
      </c>
      <c r="S420" s="106">
        <v>3564.4</v>
      </c>
      <c r="T420" s="48">
        <f t="shared" si="13"/>
        <v>0</v>
      </c>
      <c r="U420" s="39" t="s">
        <v>9</v>
      </c>
    </row>
    <row r="421" spans="1:21" x14ac:dyDescent="0.25">
      <c r="A421" s="20">
        <v>42160</v>
      </c>
      <c r="B421" s="183">
        <v>23277</v>
      </c>
      <c r="C421" s="183"/>
      <c r="D421" s="14" t="s">
        <v>863</v>
      </c>
      <c r="E421" s="105">
        <v>9180</v>
      </c>
      <c r="F421" s="23">
        <v>42160</v>
      </c>
      <c r="G421" s="106">
        <v>9180</v>
      </c>
      <c r="H421" s="31">
        <f t="shared" si="12"/>
        <v>0</v>
      </c>
      <c r="I421" s="39" t="s">
        <v>9</v>
      </c>
      <c r="M421" s="20">
        <v>42156</v>
      </c>
      <c r="N421" s="183">
        <v>22953</v>
      </c>
      <c r="O421" s="183"/>
      <c r="P421" s="14" t="s">
        <v>203</v>
      </c>
      <c r="Q421" s="105">
        <v>2470.1</v>
      </c>
      <c r="R421" s="23">
        <v>42158</v>
      </c>
      <c r="S421" s="106">
        <v>2470.1</v>
      </c>
      <c r="T421" s="25">
        <f t="shared" si="13"/>
        <v>0</v>
      </c>
      <c r="U421" s="39" t="s">
        <v>149</v>
      </c>
    </row>
    <row r="422" spans="1:21" x14ac:dyDescent="0.25">
      <c r="A422" s="20">
        <v>42160</v>
      </c>
      <c r="B422" s="183">
        <v>23278</v>
      </c>
      <c r="C422" s="183"/>
      <c r="D422" s="14" t="s">
        <v>20</v>
      </c>
      <c r="E422" s="105">
        <v>2382.1999999999998</v>
      </c>
      <c r="F422" s="23">
        <v>42160</v>
      </c>
      <c r="G422" s="106">
        <v>2382.1999999999998</v>
      </c>
      <c r="H422" s="31">
        <f t="shared" si="12"/>
        <v>0</v>
      </c>
      <c r="I422" s="39" t="s">
        <v>94</v>
      </c>
      <c r="M422" s="20">
        <v>42159</v>
      </c>
      <c r="N422" s="183">
        <v>23253</v>
      </c>
      <c r="O422" s="183"/>
      <c r="P422" s="14" t="s">
        <v>203</v>
      </c>
      <c r="Q422" s="105">
        <v>3568.8</v>
      </c>
      <c r="R422" s="23">
        <v>42161</v>
      </c>
      <c r="S422" s="106">
        <v>3568.8</v>
      </c>
      <c r="T422" s="31">
        <f t="shared" si="13"/>
        <v>0</v>
      </c>
      <c r="U422" s="39" t="s">
        <v>149</v>
      </c>
    </row>
    <row r="423" spans="1:21" x14ac:dyDescent="0.25">
      <c r="A423" s="20">
        <v>42160</v>
      </c>
      <c r="B423" s="183">
        <v>23279</v>
      </c>
      <c r="C423" s="183"/>
      <c r="D423" s="14" t="s">
        <v>49</v>
      </c>
      <c r="E423" s="105">
        <v>1470.6</v>
      </c>
      <c r="F423" s="23">
        <v>42160</v>
      </c>
      <c r="G423" s="106">
        <v>1470.6</v>
      </c>
      <c r="H423" s="31">
        <f t="shared" si="12"/>
        <v>0</v>
      </c>
      <c r="I423" s="39" t="s">
        <v>94</v>
      </c>
      <c r="M423" s="20">
        <v>42163</v>
      </c>
      <c r="N423" s="183">
        <v>23615</v>
      </c>
      <c r="O423" s="183"/>
      <c r="P423" s="14" t="s">
        <v>203</v>
      </c>
      <c r="Q423" s="105">
        <v>2960.7</v>
      </c>
      <c r="R423" s="23">
        <v>42165</v>
      </c>
      <c r="S423" s="106">
        <v>2960.7</v>
      </c>
      <c r="T423" s="31">
        <f t="shared" si="13"/>
        <v>0</v>
      </c>
      <c r="U423" s="39" t="s">
        <v>149</v>
      </c>
    </row>
    <row r="424" spans="1:21" x14ac:dyDescent="0.25">
      <c r="A424" s="20">
        <v>42160</v>
      </c>
      <c r="B424" s="183">
        <v>23280</v>
      </c>
      <c r="C424" s="183"/>
      <c r="D424" s="14" t="s">
        <v>121</v>
      </c>
      <c r="E424" s="105">
        <v>2853.4</v>
      </c>
      <c r="F424" s="23">
        <v>42160</v>
      </c>
      <c r="G424" s="106">
        <v>2853.4</v>
      </c>
      <c r="H424" s="31">
        <f t="shared" si="12"/>
        <v>0</v>
      </c>
      <c r="I424" s="39" t="s">
        <v>9</v>
      </c>
      <c r="M424" s="20">
        <v>42163</v>
      </c>
      <c r="N424" s="183">
        <v>23634</v>
      </c>
      <c r="O424" s="183"/>
      <c r="P424" s="14" t="s">
        <v>203</v>
      </c>
      <c r="Q424" s="105">
        <v>662.4</v>
      </c>
      <c r="R424" s="23">
        <v>42165</v>
      </c>
      <c r="S424" s="106">
        <v>662.4</v>
      </c>
      <c r="T424" s="31">
        <f t="shared" si="13"/>
        <v>0</v>
      </c>
      <c r="U424" s="39" t="s">
        <v>9</v>
      </c>
    </row>
    <row r="425" spans="1:21" x14ac:dyDescent="0.25">
      <c r="A425" s="20">
        <v>42160</v>
      </c>
      <c r="B425" s="183">
        <v>23281</v>
      </c>
      <c r="C425" s="183"/>
      <c r="D425" s="14" t="s">
        <v>141</v>
      </c>
      <c r="E425" s="105">
        <v>4613.3</v>
      </c>
      <c r="F425" s="23">
        <v>42165</v>
      </c>
      <c r="G425" s="106">
        <v>4613.3</v>
      </c>
      <c r="H425" s="31">
        <f t="shared" si="12"/>
        <v>0</v>
      </c>
      <c r="I425" s="39" t="s">
        <v>9</v>
      </c>
      <c r="M425" s="20">
        <v>42166</v>
      </c>
      <c r="N425" s="183">
        <v>23900</v>
      </c>
      <c r="O425" s="183"/>
      <c r="P425" s="14" t="s">
        <v>203</v>
      </c>
      <c r="Q425" s="105">
        <v>2415.5</v>
      </c>
      <c r="R425" s="23">
        <v>42168</v>
      </c>
      <c r="S425" s="118">
        <v>2415.5</v>
      </c>
      <c r="T425" s="31">
        <f t="shared" si="13"/>
        <v>0</v>
      </c>
      <c r="U425" s="56" t="s">
        <v>149</v>
      </c>
    </row>
    <row r="426" spans="1:21" x14ac:dyDescent="0.25">
      <c r="A426" s="20">
        <v>42160</v>
      </c>
      <c r="B426" s="183">
        <v>23282</v>
      </c>
      <c r="C426" s="183"/>
      <c r="D426" s="14" t="s">
        <v>32</v>
      </c>
      <c r="E426" s="105">
        <v>158000.4</v>
      </c>
      <c r="F426" s="23">
        <v>42171</v>
      </c>
      <c r="G426" s="106">
        <v>158000.4</v>
      </c>
      <c r="H426" s="31">
        <f t="shared" si="12"/>
        <v>0</v>
      </c>
      <c r="I426" s="39" t="s">
        <v>19</v>
      </c>
      <c r="M426" s="20">
        <v>42170</v>
      </c>
      <c r="N426" s="183">
        <v>24282</v>
      </c>
      <c r="O426" s="183"/>
      <c r="P426" s="150" t="s">
        <v>203</v>
      </c>
      <c r="Q426" s="105">
        <v>2624</v>
      </c>
      <c r="R426" s="23">
        <v>42172</v>
      </c>
      <c r="S426" s="106">
        <v>2624</v>
      </c>
      <c r="T426" s="48">
        <f t="shared" si="13"/>
        <v>0</v>
      </c>
      <c r="U426" s="39" t="s">
        <v>149</v>
      </c>
    </row>
    <row r="427" spans="1:21" x14ac:dyDescent="0.25">
      <c r="A427" s="20">
        <v>42160</v>
      </c>
      <c r="B427" s="183">
        <v>23283</v>
      </c>
      <c r="C427" s="183"/>
      <c r="D427" s="14" t="s">
        <v>55</v>
      </c>
      <c r="E427" s="105">
        <v>26346.5</v>
      </c>
      <c r="F427" s="23">
        <v>42160</v>
      </c>
      <c r="G427" s="106">
        <v>26346.5</v>
      </c>
      <c r="H427" s="31">
        <f t="shared" si="12"/>
        <v>0</v>
      </c>
      <c r="I427" s="39" t="s">
        <v>773</v>
      </c>
      <c r="M427" s="20">
        <v>42177</v>
      </c>
      <c r="N427" s="222" t="s">
        <v>1607</v>
      </c>
      <c r="O427" s="222" t="s">
        <v>1592</v>
      </c>
      <c r="P427" s="14" t="s">
        <v>203</v>
      </c>
      <c r="Q427" s="105">
        <v>2440.6</v>
      </c>
      <c r="R427" s="23">
        <v>42179</v>
      </c>
      <c r="S427" s="106">
        <v>2440.6</v>
      </c>
      <c r="T427" s="31">
        <f t="shared" si="13"/>
        <v>0</v>
      </c>
      <c r="U427" s="39" t="s">
        <v>149</v>
      </c>
    </row>
    <row r="428" spans="1:21" x14ac:dyDescent="0.25">
      <c r="A428" s="20">
        <v>42160</v>
      </c>
      <c r="B428" s="183">
        <v>23284</v>
      </c>
      <c r="C428" s="183"/>
      <c r="D428" s="14" t="s">
        <v>114</v>
      </c>
      <c r="E428" s="105">
        <v>3668.4</v>
      </c>
      <c r="F428" s="23">
        <v>42160</v>
      </c>
      <c r="G428" s="106">
        <v>3668.4</v>
      </c>
      <c r="H428" s="31">
        <f t="shared" si="12"/>
        <v>0</v>
      </c>
      <c r="I428" s="39" t="s">
        <v>9</v>
      </c>
      <c r="M428" s="20">
        <v>42180</v>
      </c>
      <c r="N428" s="222" t="s">
        <v>1927</v>
      </c>
      <c r="O428" s="222" t="s">
        <v>1592</v>
      </c>
      <c r="P428" s="14" t="s">
        <v>203</v>
      </c>
      <c r="Q428" s="105">
        <v>2012.8</v>
      </c>
      <c r="R428" s="65">
        <v>42182</v>
      </c>
      <c r="S428" s="106">
        <v>2012.8</v>
      </c>
      <c r="T428" s="31">
        <f t="shared" si="13"/>
        <v>0</v>
      </c>
      <c r="U428" s="39" t="s">
        <v>149</v>
      </c>
    </row>
    <row r="429" spans="1:21" x14ac:dyDescent="0.25">
      <c r="A429" s="20">
        <v>42160</v>
      </c>
      <c r="B429" s="183">
        <v>23285</v>
      </c>
      <c r="C429" s="183"/>
      <c r="D429" s="14" t="s">
        <v>1187</v>
      </c>
      <c r="E429" s="105">
        <v>2773.5</v>
      </c>
      <c r="F429" s="23">
        <v>42160</v>
      </c>
      <c r="G429" s="106">
        <v>2773.5</v>
      </c>
      <c r="H429" s="31">
        <f t="shared" si="12"/>
        <v>0</v>
      </c>
      <c r="I429" s="39" t="s">
        <v>59</v>
      </c>
      <c r="M429" s="20">
        <v>42184</v>
      </c>
      <c r="N429" s="222" t="s">
        <v>2356</v>
      </c>
      <c r="O429" s="222" t="s">
        <v>1592</v>
      </c>
      <c r="P429" s="14" t="s">
        <v>203</v>
      </c>
      <c r="Q429" s="105">
        <v>2940.9</v>
      </c>
      <c r="R429" s="23"/>
      <c r="S429" s="106"/>
      <c r="T429" s="31">
        <f t="shared" si="13"/>
        <v>2940.9</v>
      </c>
      <c r="U429" s="39" t="s">
        <v>149</v>
      </c>
    </row>
    <row r="430" spans="1:21" x14ac:dyDescent="0.25">
      <c r="A430" s="20">
        <v>42160</v>
      </c>
      <c r="B430" s="183">
        <v>23286</v>
      </c>
      <c r="C430" s="183"/>
      <c r="D430" s="14" t="s">
        <v>296</v>
      </c>
      <c r="E430" s="105">
        <v>2136</v>
      </c>
      <c r="F430" s="23">
        <v>42160</v>
      </c>
      <c r="G430" s="106">
        <v>2136</v>
      </c>
      <c r="H430" s="48">
        <f t="shared" si="12"/>
        <v>0</v>
      </c>
      <c r="I430" s="39" t="s">
        <v>9</v>
      </c>
      <c r="M430" s="20">
        <v>42161</v>
      </c>
      <c r="N430" s="183">
        <v>23380</v>
      </c>
      <c r="O430" s="183"/>
      <c r="P430" s="14" t="s">
        <v>159</v>
      </c>
      <c r="Q430" s="105">
        <v>20555.599999999999</v>
      </c>
      <c r="R430" s="23">
        <v>42161</v>
      </c>
      <c r="S430" s="106">
        <v>20555.599999999999</v>
      </c>
      <c r="T430" s="31">
        <f t="shared" si="13"/>
        <v>0</v>
      </c>
      <c r="U430" s="39" t="s">
        <v>9</v>
      </c>
    </row>
    <row r="431" spans="1:21" x14ac:dyDescent="0.25">
      <c r="A431" s="20">
        <v>42160</v>
      </c>
      <c r="B431" s="183">
        <v>23287</v>
      </c>
      <c r="C431" s="183"/>
      <c r="D431" s="14" t="s">
        <v>148</v>
      </c>
      <c r="E431" s="105">
        <v>7247.7</v>
      </c>
      <c r="F431" s="23">
        <v>42160</v>
      </c>
      <c r="G431" s="106">
        <v>7247.7</v>
      </c>
      <c r="H431" s="31">
        <f t="shared" si="12"/>
        <v>0</v>
      </c>
      <c r="I431" s="39" t="s">
        <v>59</v>
      </c>
      <c r="M431" s="20">
        <v>42168</v>
      </c>
      <c r="N431" s="183">
        <v>24115</v>
      </c>
      <c r="O431" s="183"/>
      <c r="P431" s="14" t="s">
        <v>159</v>
      </c>
      <c r="Q431" s="105">
        <v>16336.3</v>
      </c>
      <c r="R431" s="23">
        <v>42168</v>
      </c>
      <c r="S431" s="106">
        <v>16336.3</v>
      </c>
      <c r="T431" s="31">
        <f t="shared" si="13"/>
        <v>0</v>
      </c>
      <c r="U431" s="39" t="s">
        <v>9</v>
      </c>
    </row>
    <row r="432" spans="1:21" x14ac:dyDescent="0.25">
      <c r="A432" s="20">
        <v>42160</v>
      </c>
      <c r="B432" s="183">
        <v>23288</v>
      </c>
      <c r="C432" s="183"/>
      <c r="D432" s="14" t="s">
        <v>296</v>
      </c>
      <c r="E432" s="105">
        <v>312</v>
      </c>
      <c r="F432" s="23">
        <v>42160</v>
      </c>
      <c r="G432" s="106">
        <v>312</v>
      </c>
      <c r="H432" s="31">
        <f t="shared" si="12"/>
        <v>0</v>
      </c>
      <c r="I432" s="39" t="s">
        <v>9</v>
      </c>
      <c r="M432" s="20">
        <v>42176</v>
      </c>
      <c r="N432" s="183">
        <v>24903</v>
      </c>
      <c r="O432" s="183"/>
      <c r="P432" s="14" t="s">
        <v>159</v>
      </c>
      <c r="Q432" s="105">
        <v>16418.2</v>
      </c>
      <c r="R432" s="23">
        <v>42176</v>
      </c>
      <c r="S432" s="118">
        <v>16418.2</v>
      </c>
      <c r="T432" s="31">
        <f t="shared" si="13"/>
        <v>0</v>
      </c>
      <c r="U432" s="56" t="s">
        <v>9</v>
      </c>
    </row>
    <row r="433" spans="1:21" x14ac:dyDescent="0.25">
      <c r="A433" s="20">
        <v>42160</v>
      </c>
      <c r="B433" s="183">
        <v>23289</v>
      </c>
      <c r="C433" s="183"/>
      <c r="D433" s="14" t="s">
        <v>145</v>
      </c>
      <c r="E433" s="105">
        <v>4820.3999999999996</v>
      </c>
      <c r="F433" s="23">
        <v>42160</v>
      </c>
      <c r="G433" s="106">
        <v>4820.3999999999996</v>
      </c>
      <c r="H433" s="31">
        <f t="shared" si="12"/>
        <v>0</v>
      </c>
      <c r="I433" s="39" t="s">
        <v>9</v>
      </c>
      <c r="M433" s="20">
        <v>42182</v>
      </c>
      <c r="N433" s="223" t="s">
        <v>2159</v>
      </c>
      <c r="O433" s="223" t="s">
        <v>1592</v>
      </c>
      <c r="P433" s="14" t="s">
        <v>159</v>
      </c>
      <c r="Q433" s="105">
        <v>10821.6</v>
      </c>
      <c r="R433" s="65">
        <v>42182</v>
      </c>
      <c r="S433" s="106">
        <v>10821.6</v>
      </c>
      <c r="T433" s="31">
        <f t="shared" si="13"/>
        <v>0</v>
      </c>
      <c r="U433" s="39" t="s">
        <v>312</v>
      </c>
    </row>
    <row r="434" spans="1:21" x14ac:dyDescent="0.25">
      <c r="A434" s="20">
        <v>42160</v>
      </c>
      <c r="B434" s="183">
        <v>23290</v>
      </c>
      <c r="C434" s="183"/>
      <c r="D434" s="14" t="s">
        <v>53</v>
      </c>
      <c r="E434" s="105">
        <v>912</v>
      </c>
      <c r="F434" s="23">
        <v>42160</v>
      </c>
      <c r="G434" s="106">
        <v>912</v>
      </c>
      <c r="H434" s="31">
        <f t="shared" si="12"/>
        <v>0</v>
      </c>
      <c r="I434" s="39" t="s">
        <v>59</v>
      </c>
      <c r="M434" s="20">
        <v>42156</v>
      </c>
      <c r="N434" s="183">
        <v>22916</v>
      </c>
      <c r="O434" s="183"/>
      <c r="P434" s="14" t="s">
        <v>1172</v>
      </c>
      <c r="Q434" s="105">
        <v>10366.64</v>
      </c>
      <c r="R434" s="23">
        <v>42156</v>
      </c>
      <c r="S434" s="106">
        <v>10366.64</v>
      </c>
      <c r="T434" s="25">
        <f t="shared" si="13"/>
        <v>0</v>
      </c>
      <c r="U434" s="39" t="s">
        <v>587</v>
      </c>
    </row>
    <row r="435" spans="1:21" x14ac:dyDescent="0.25">
      <c r="A435" s="20">
        <v>42160</v>
      </c>
      <c r="B435" s="183">
        <v>23291</v>
      </c>
      <c r="C435" s="183"/>
      <c r="D435" s="14" t="s">
        <v>120</v>
      </c>
      <c r="E435" s="105">
        <v>1843.8</v>
      </c>
      <c r="F435" s="23">
        <v>42160</v>
      </c>
      <c r="G435" s="106">
        <v>1843.8</v>
      </c>
      <c r="H435" s="31">
        <f t="shared" si="12"/>
        <v>0</v>
      </c>
      <c r="I435" s="39" t="s">
        <v>59</v>
      </c>
      <c r="M435" s="20">
        <v>42157</v>
      </c>
      <c r="N435" s="183">
        <v>22989</v>
      </c>
      <c r="O435" s="183"/>
      <c r="P435" s="40" t="s">
        <v>1172</v>
      </c>
      <c r="Q435" s="105">
        <v>28003.9</v>
      </c>
      <c r="R435" s="23">
        <v>42157</v>
      </c>
      <c r="S435" s="106">
        <v>28003.9</v>
      </c>
      <c r="T435" s="25">
        <f t="shared" si="13"/>
        <v>0</v>
      </c>
      <c r="U435" s="68" t="s">
        <v>587</v>
      </c>
    </row>
    <row r="436" spans="1:21" x14ac:dyDescent="0.25">
      <c r="A436" s="20">
        <v>42160</v>
      </c>
      <c r="B436" s="183">
        <v>23292</v>
      </c>
      <c r="C436" s="183"/>
      <c r="D436" s="14" t="s">
        <v>167</v>
      </c>
      <c r="E436" s="105">
        <v>670.8</v>
      </c>
      <c r="F436" s="23">
        <v>42160</v>
      </c>
      <c r="G436" s="106">
        <v>670.8</v>
      </c>
      <c r="H436" s="31">
        <f t="shared" si="12"/>
        <v>0</v>
      </c>
      <c r="I436" s="39" t="s">
        <v>59</v>
      </c>
      <c r="M436" s="20">
        <v>42161</v>
      </c>
      <c r="N436" s="183">
        <v>23367</v>
      </c>
      <c r="O436" s="183"/>
      <c r="P436" s="14" t="s">
        <v>1172</v>
      </c>
      <c r="Q436" s="105">
        <v>3775.2</v>
      </c>
      <c r="R436" s="23">
        <v>42161</v>
      </c>
      <c r="S436" s="106">
        <v>3775.2</v>
      </c>
      <c r="T436" s="31">
        <f t="shared" si="13"/>
        <v>0</v>
      </c>
      <c r="U436" s="39" t="s">
        <v>587</v>
      </c>
    </row>
    <row r="437" spans="1:21" x14ac:dyDescent="0.25">
      <c r="A437" s="20">
        <v>42160</v>
      </c>
      <c r="B437" s="183">
        <v>23293</v>
      </c>
      <c r="C437" s="183"/>
      <c r="D437" s="14" t="s">
        <v>82</v>
      </c>
      <c r="E437" s="105">
        <v>4242.8</v>
      </c>
      <c r="F437" s="23">
        <v>42160</v>
      </c>
      <c r="G437" s="106">
        <v>4242.8</v>
      </c>
      <c r="H437" s="31">
        <f t="shared" si="12"/>
        <v>0</v>
      </c>
      <c r="I437" s="39" t="s">
        <v>59</v>
      </c>
      <c r="M437" s="20">
        <v>42164</v>
      </c>
      <c r="N437" s="183">
        <v>23660</v>
      </c>
      <c r="O437" s="183"/>
      <c r="P437" s="14" t="s">
        <v>1172</v>
      </c>
      <c r="Q437" s="105">
        <v>27533.25</v>
      </c>
      <c r="R437" s="23">
        <v>42164</v>
      </c>
      <c r="S437" s="106">
        <v>27533.25</v>
      </c>
      <c r="T437" s="31">
        <f t="shared" si="13"/>
        <v>0</v>
      </c>
      <c r="U437" s="39" t="s">
        <v>587</v>
      </c>
    </row>
    <row r="438" spans="1:21" x14ac:dyDescent="0.25">
      <c r="A438" s="20">
        <v>42160</v>
      </c>
      <c r="B438" s="183">
        <v>23294</v>
      </c>
      <c r="C438" s="183"/>
      <c r="D438" s="14" t="s">
        <v>155</v>
      </c>
      <c r="E438" s="105">
        <v>1460.2</v>
      </c>
      <c r="F438" s="23">
        <v>42160</v>
      </c>
      <c r="G438" s="106">
        <v>1460.2</v>
      </c>
      <c r="H438" s="31">
        <f t="shared" si="12"/>
        <v>0</v>
      </c>
      <c r="I438" s="39" t="s">
        <v>59</v>
      </c>
      <c r="M438" s="20">
        <v>42167</v>
      </c>
      <c r="N438" s="183">
        <v>23942</v>
      </c>
      <c r="O438" s="183"/>
      <c r="P438" s="14" t="s">
        <v>1172</v>
      </c>
      <c r="Q438" s="105">
        <v>39444.019999999997</v>
      </c>
      <c r="R438" s="23">
        <v>42167</v>
      </c>
      <c r="S438" s="106">
        <v>39444.019999999997</v>
      </c>
      <c r="T438" s="31">
        <f t="shared" si="13"/>
        <v>0</v>
      </c>
      <c r="U438" s="39" t="s">
        <v>587</v>
      </c>
    </row>
    <row r="439" spans="1:21" x14ac:dyDescent="0.25">
      <c r="A439" s="20">
        <v>42160</v>
      </c>
      <c r="B439" s="183">
        <v>23295</v>
      </c>
      <c r="C439" s="183"/>
      <c r="D439" s="14" t="s">
        <v>285</v>
      </c>
      <c r="E439" s="105">
        <v>618</v>
      </c>
      <c r="F439" s="23">
        <v>42160</v>
      </c>
      <c r="G439" s="106">
        <v>618</v>
      </c>
      <c r="H439" s="31">
        <f t="shared" si="12"/>
        <v>0</v>
      </c>
      <c r="I439" s="39" t="s">
        <v>41</v>
      </c>
      <c r="M439" s="20">
        <v>42168</v>
      </c>
      <c r="N439" s="183">
        <v>24053</v>
      </c>
      <c r="O439" s="183"/>
      <c r="P439" s="14" t="s">
        <v>1172</v>
      </c>
      <c r="Q439" s="105">
        <v>14888.22</v>
      </c>
      <c r="R439" s="23">
        <v>42168</v>
      </c>
      <c r="S439" s="106">
        <v>14888.22</v>
      </c>
      <c r="T439" s="31">
        <f t="shared" si="13"/>
        <v>0</v>
      </c>
      <c r="U439" s="39" t="s">
        <v>587</v>
      </c>
    </row>
    <row r="440" spans="1:21" x14ac:dyDescent="0.25">
      <c r="A440" s="20">
        <v>42160</v>
      </c>
      <c r="B440" s="183">
        <v>23296</v>
      </c>
      <c r="C440" s="183"/>
      <c r="D440" s="14" t="s">
        <v>99</v>
      </c>
      <c r="E440" s="105">
        <v>688</v>
      </c>
      <c r="F440" s="23">
        <v>42160</v>
      </c>
      <c r="G440" s="106">
        <v>688</v>
      </c>
      <c r="H440" s="31">
        <f t="shared" si="12"/>
        <v>0</v>
      </c>
      <c r="I440" s="39" t="s">
        <v>59</v>
      </c>
      <c r="M440" s="20">
        <v>42170</v>
      </c>
      <c r="N440" s="183">
        <v>24231</v>
      </c>
      <c r="O440" s="183"/>
      <c r="P440" s="14" t="s">
        <v>1172</v>
      </c>
      <c r="Q440" s="105">
        <v>3962.24</v>
      </c>
      <c r="R440" s="23">
        <v>42171</v>
      </c>
      <c r="S440" s="106">
        <v>3962.24</v>
      </c>
      <c r="T440" s="31">
        <f t="shared" si="13"/>
        <v>0</v>
      </c>
      <c r="U440" s="39" t="s">
        <v>587</v>
      </c>
    </row>
    <row r="441" spans="1:21" x14ac:dyDescent="0.25">
      <c r="A441" s="20">
        <v>42160</v>
      </c>
      <c r="B441" s="183">
        <v>23297</v>
      </c>
      <c r="C441" s="183"/>
      <c r="D441" s="14" t="s">
        <v>226</v>
      </c>
      <c r="E441" s="105">
        <v>1118</v>
      </c>
      <c r="F441" s="23">
        <v>42160</v>
      </c>
      <c r="G441" s="106">
        <v>1118</v>
      </c>
      <c r="H441" s="31">
        <f t="shared" si="12"/>
        <v>0</v>
      </c>
      <c r="I441" s="39" t="s">
        <v>41</v>
      </c>
      <c r="M441" s="20">
        <v>42172</v>
      </c>
      <c r="N441" s="183">
        <v>24408</v>
      </c>
      <c r="O441" s="183"/>
      <c r="P441" s="14" t="s">
        <v>1172</v>
      </c>
      <c r="Q441" s="105">
        <v>1755</v>
      </c>
      <c r="R441" s="23">
        <v>42172</v>
      </c>
      <c r="S441" s="106">
        <v>1755</v>
      </c>
      <c r="T441" s="48">
        <f t="shared" si="13"/>
        <v>0</v>
      </c>
      <c r="U441" s="39" t="s">
        <v>587</v>
      </c>
    </row>
    <row r="442" spans="1:21" x14ac:dyDescent="0.25">
      <c r="A442" s="20">
        <v>42160</v>
      </c>
      <c r="B442" s="183">
        <v>23298</v>
      </c>
      <c r="C442" s="183"/>
      <c r="D442" s="110">
        <v>105</v>
      </c>
      <c r="E442" s="105">
        <v>2600</v>
      </c>
      <c r="F442" s="23">
        <v>42163</v>
      </c>
      <c r="G442" s="106">
        <v>2600</v>
      </c>
      <c r="H442" s="31">
        <f t="shared" si="12"/>
        <v>0</v>
      </c>
      <c r="I442" s="39" t="s">
        <v>59</v>
      </c>
      <c r="M442" s="20">
        <v>42173</v>
      </c>
      <c r="N442" s="183">
        <v>24533</v>
      </c>
      <c r="O442" s="183"/>
      <c r="P442" s="14" t="s">
        <v>1172</v>
      </c>
      <c r="Q442" s="105">
        <v>22885.7</v>
      </c>
      <c r="R442" s="23">
        <v>42173</v>
      </c>
      <c r="S442" s="106">
        <v>22885.74</v>
      </c>
      <c r="T442" s="31">
        <f t="shared" si="13"/>
        <v>-4.0000000000873115E-2</v>
      </c>
      <c r="U442" s="39" t="s">
        <v>587</v>
      </c>
    </row>
    <row r="443" spans="1:21" x14ac:dyDescent="0.25">
      <c r="A443" s="20">
        <v>42160</v>
      </c>
      <c r="B443" s="183">
        <v>23299</v>
      </c>
      <c r="C443" s="183"/>
      <c r="D443" s="14" t="s">
        <v>292</v>
      </c>
      <c r="E443" s="105">
        <v>3099.6</v>
      </c>
      <c r="F443" s="23">
        <v>42160</v>
      </c>
      <c r="G443" s="106">
        <v>3099.6</v>
      </c>
      <c r="H443" s="31">
        <f t="shared" si="12"/>
        <v>0</v>
      </c>
      <c r="I443" s="39" t="s">
        <v>59</v>
      </c>
      <c r="M443" s="20">
        <v>42175</v>
      </c>
      <c r="N443" s="183">
        <v>24740</v>
      </c>
      <c r="O443" s="183"/>
      <c r="P443" s="14" t="s">
        <v>1172</v>
      </c>
      <c r="Q443" s="105">
        <v>9226.7999999999993</v>
      </c>
      <c r="R443" s="65">
        <v>42175</v>
      </c>
      <c r="S443" s="106">
        <v>9226.7999999999993</v>
      </c>
      <c r="T443" s="31">
        <f t="shared" si="13"/>
        <v>0</v>
      </c>
      <c r="U443" s="39" t="s">
        <v>587</v>
      </c>
    </row>
    <row r="444" spans="1:21" x14ac:dyDescent="0.25">
      <c r="A444" s="20">
        <v>42160</v>
      </c>
      <c r="B444" s="183">
        <v>23300</v>
      </c>
      <c r="C444" s="183"/>
      <c r="D444" s="14" t="s">
        <v>24</v>
      </c>
      <c r="E444" s="105">
        <v>3181.4</v>
      </c>
      <c r="F444" s="23">
        <v>42178</v>
      </c>
      <c r="G444" s="106">
        <v>3181.4</v>
      </c>
      <c r="H444" s="31">
        <f t="shared" si="12"/>
        <v>0</v>
      </c>
      <c r="I444" s="39" t="s">
        <v>1013</v>
      </c>
      <c r="M444" s="20">
        <v>42177</v>
      </c>
      <c r="N444" s="183">
        <v>24950</v>
      </c>
      <c r="O444" s="183"/>
      <c r="P444" s="14" t="s">
        <v>1172</v>
      </c>
      <c r="Q444" s="105">
        <v>25644.6</v>
      </c>
      <c r="R444" s="23">
        <v>42177</v>
      </c>
      <c r="S444" s="118">
        <v>25644.6</v>
      </c>
      <c r="T444" s="31">
        <f t="shared" si="13"/>
        <v>0</v>
      </c>
      <c r="U444" s="56" t="s">
        <v>587</v>
      </c>
    </row>
    <row r="445" spans="1:21" x14ac:dyDescent="0.25">
      <c r="A445" s="20">
        <v>42160</v>
      </c>
      <c r="B445" s="183">
        <v>23301</v>
      </c>
      <c r="C445" s="183"/>
      <c r="D445" s="14" t="s">
        <v>50</v>
      </c>
      <c r="E445" s="105">
        <v>4571.6000000000004</v>
      </c>
      <c r="F445" s="23">
        <v>42160</v>
      </c>
      <c r="G445" s="106">
        <v>4571.6000000000004</v>
      </c>
      <c r="H445" s="31">
        <f t="shared" si="12"/>
        <v>0</v>
      </c>
      <c r="I445" s="39" t="s">
        <v>41</v>
      </c>
      <c r="M445" s="20">
        <v>42177</v>
      </c>
      <c r="N445" s="183">
        <v>24966</v>
      </c>
      <c r="O445" s="183"/>
      <c r="P445" s="14" t="s">
        <v>1172</v>
      </c>
      <c r="Q445" s="105">
        <v>1599.5</v>
      </c>
      <c r="R445" s="23">
        <v>42177</v>
      </c>
      <c r="S445" s="118">
        <v>1599.5</v>
      </c>
      <c r="T445" s="31">
        <f t="shared" si="13"/>
        <v>0</v>
      </c>
      <c r="U445" s="56" t="s">
        <v>587</v>
      </c>
    </row>
    <row r="446" spans="1:21" x14ac:dyDescent="0.25">
      <c r="A446" s="20">
        <v>42160</v>
      </c>
      <c r="B446" s="183">
        <v>23302</v>
      </c>
      <c r="C446" s="183"/>
      <c r="D446" s="14" t="s">
        <v>128</v>
      </c>
      <c r="E446" s="105">
        <v>4888</v>
      </c>
      <c r="F446" s="23">
        <v>42160</v>
      </c>
      <c r="G446" s="106">
        <v>4888</v>
      </c>
      <c r="H446" s="31">
        <f t="shared" si="12"/>
        <v>0</v>
      </c>
      <c r="I446" s="39" t="s">
        <v>41</v>
      </c>
      <c r="M446" s="20">
        <v>42178</v>
      </c>
      <c r="N446" s="222" t="s">
        <v>1663</v>
      </c>
      <c r="O446" s="222" t="s">
        <v>1592</v>
      </c>
      <c r="P446" s="15" t="s">
        <v>1172</v>
      </c>
      <c r="Q446" s="122">
        <v>5436.6</v>
      </c>
      <c r="R446" s="23">
        <v>42178</v>
      </c>
      <c r="S446" s="118">
        <v>5436.6</v>
      </c>
      <c r="T446" s="31">
        <f t="shared" si="13"/>
        <v>0</v>
      </c>
      <c r="U446" s="68" t="s">
        <v>587</v>
      </c>
    </row>
    <row r="447" spans="1:21" x14ac:dyDescent="0.25">
      <c r="A447" s="20">
        <v>42160</v>
      </c>
      <c r="B447" s="183">
        <v>23303</v>
      </c>
      <c r="C447" s="183"/>
      <c r="D447" s="150" t="s">
        <v>81</v>
      </c>
      <c r="E447" s="105">
        <v>2781.8</v>
      </c>
      <c r="F447" s="23">
        <v>42160</v>
      </c>
      <c r="G447" s="106">
        <v>2781.8</v>
      </c>
      <c r="H447" s="31">
        <f t="shared" si="12"/>
        <v>0</v>
      </c>
      <c r="I447" s="39" t="s">
        <v>59</v>
      </c>
      <c r="M447" s="20">
        <v>42179</v>
      </c>
      <c r="N447" s="222" t="s">
        <v>1754</v>
      </c>
      <c r="O447" s="222" t="s">
        <v>1592</v>
      </c>
      <c r="P447" s="14" t="s">
        <v>1172</v>
      </c>
      <c r="Q447" s="105">
        <v>23664.75</v>
      </c>
      <c r="R447" s="23">
        <v>42179</v>
      </c>
      <c r="S447" s="106">
        <v>23664.75</v>
      </c>
      <c r="T447" s="31">
        <f t="shared" si="13"/>
        <v>0</v>
      </c>
      <c r="U447" s="39" t="s">
        <v>587</v>
      </c>
    </row>
    <row r="448" spans="1:21" x14ac:dyDescent="0.25">
      <c r="A448" s="20">
        <v>42160</v>
      </c>
      <c r="B448" s="183">
        <v>23304</v>
      </c>
      <c r="C448" s="183"/>
      <c r="D448" s="14" t="s">
        <v>118</v>
      </c>
      <c r="E448" s="105">
        <v>3046.5</v>
      </c>
      <c r="F448" s="23">
        <v>42175</v>
      </c>
      <c r="G448" s="106">
        <v>3046.5</v>
      </c>
      <c r="H448" s="31">
        <f t="shared" si="12"/>
        <v>0</v>
      </c>
      <c r="I448" s="39" t="s">
        <v>62</v>
      </c>
      <c r="M448" s="20">
        <v>42180</v>
      </c>
      <c r="N448" s="222" t="s">
        <v>1863</v>
      </c>
      <c r="O448" s="222" t="s">
        <v>1592</v>
      </c>
      <c r="P448" s="14" t="s">
        <v>1172</v>
      </c>
      <c r="Q448" s="105">
        <v>23021.73</v>
      </c>
      <c r="R448" s="65">
        <v>42180</v>
      </c>
      <c r="S448" s="106">
        <v>23021.73</v>
      </c>
      <c r="T448" s="31">
        <f t="shared" si="13"/>
        <v>0</v>
      </c>
      <c r="U448" s="39" t="s">
        <v>587</v>
      </c>
    </row>
    <row r="449" spans="1:21" x14ac:dyDescent="0.25">
      <c r="A449" s="20">
        <v>42160</v>
      </c>
      <c r="B449" s="183">
        <v>23305</v>
      </c>
      <c r="C449" s="183"/>
      <c r="D449" s="14" t="s">
        <v>131</v>
      </c>
      <c r="E449" s="105">
        <v>5239.2</v>
      </c>
      <c r="F449" s="23">
        <v>42160</v>
      </c>
      <c r="G449" s="106">
        <v>5239.2</v>
      </c>
      <c r="H449" s="31">
        <f t="shared" si="12"/>
        <v>0</v>
      </c>
      <c r="I449" s="39" t="s">
        <v>9</v>
      </c>
      <c r="M449" s="20">
        <v>42182</v>
      </c>
      <c r="N449" s="222" t="s">
        <v>2091</v>
      </c>
      <c r="O449" s="222" t="s">
        <v>1592</v>
      </c>
      <c r="P449" s="14" t="s">
        <v>1172</v>
      </c>
      <c r="Q449" s="105">
        <v>16331.04</v>
      </c>
      <c r="R449" s="65">
        <v>42182</v>
      </c>
      <c r="S449" s="106">
        <v>16331.04</v>
      </c>
      <c r="T449" s="31">
        <f t="shared" si="13"/>
        <v>0</v>
      </c>
      <c r="U449" s="39" t="s">
        <v>587</v>
      </c>
    </row>
    <row r="450" spans="1:21" x14ac:dyDescent="0.25">
      <c r="A450" s="20">
        <v>42160</v>
      </c>
      <c r="B450" s="183">
        <v>23306</v>
      </c>
      <c r="C450" s="183"/>
      <c r="D450" s="14" t="s">
        <v>137</v>
      </c>
      <c r="E450" s="105">
        <v>340.2</v>
      </c>
      <c r="F450" s="23">
        <v>42160</v>
      </c>
      <c r="G450" s="106">
        <v>340.2</v>
      </c>
      <c r="H450" s="31">
        <f t="shared" si="12"/>
        <v>0</v>
      </c>
      <c r="I450" s="39" t="s">
        <v>9</v>
      </c>
      <c r="M450" s="20">
        <v>42171</v>
      </c>
      <c r="N450" s="183">
        <v>24367</v>
      </c>
      <c r="O450" s="183"/>
      <c r="P450" s="14" t="s">
        <v>1564</v>
      </c>
      <c r="Q450" s="105">
        <v>275</v>
      </c>
      <c r="R450" s="23">
        <v>42172</v>
      </c>
      <c r="S450" s="106">
        <v>275</v>
      </c>
      <c r="T450" s="48">
        <f t="shared" si="13"/>
        <v>0</v>
      </c>
      <c r="U450" s="39" t="s">
        <v>94</v>
      </c>
    </row>
    <row r="451" spans="1:21" x14ac:dyDescent="0.25">
      <c r="A451" s="20">
        <v>42160</v>
      </c>
      <c r="B451" s="183">
        <v>23307</v>
      </c>
      <c r="C451" s="183"/>
      <c r="D451" s="14" t="s">
        <v>24</v>
      </c>
      <c r="E451" s="105">
        <v>129004.2</v>
      </c>
      <c r="F451" s="23">
        <v>42178</v>
      </c>
      <c r="G451" s="106">
        <v>129004.2</v>
      </c>
      <c r="H451" s="31">
        <f t="shared" ref="H451:H514" si="14">E451-G451</f>
        <v>0</v>
      </c>
      <c r="I451" s="39" t="s">
        <v>9</v>
      </c>
      <c r="M451" s="20">
        <v>42165</v>
      </c>
      <c r="N451" s="183">
        <v>23733</v>
      </c>
      <c r="O451" s="183"/>
      <c r="P451" s="14" t="s">
        <v>333</v>
      </c>
      <c r="Q451" s="105">
        <v>7395</v>
      </c>
      <c r="R451" s="23">
        <v>42165</v>
      </c>
      <c r="S451" s="106">
        <v>7395</v>
      </c>
      <c r="T451" s="31">
        <f t="shared" ref="T451:T514" si="15">Q451-S451</f>
        <v>0</v>
      </c>
      <c r="U451" s="39" t="s">
        <v>587</v>
      </c>
    </row>
    <row r="452" spans="1:21" x14ac:dyDescent="0.25">
      <c r="A452" s="20">
        <v>42160</v>
      </c>
      <c r="B452" s="183">
        <v>23308</v>
      </c>
      <c r="C452" s="183"/>
      <c r="D452" s="14" t="s">
        <v>127</v>
      </c>
      <c r="E452" s="105">
        <v>9944.5</v>
      </c>
      <c r="F452" s="23">
        <v>42160</v>
      </c>
      <c r="G452" s="106">
        <v>9944.5</v>
      </c>
      <c r="H452" s="31">
        <f t="shared" si="14"/>
        <v>0</v>
      </c>
      <c r="I452" s="39" t="s">
        <v>9</v>
      </c>
      <c r="M452" s="20">
        <v>42156</v>
      </c>
      <c r="N452" s="183">
        <v>22915</v>
      </c>
      <c r="O452" s="183"/>
      <c r="P452" s="14" t="s">
        <v>1186</v>
      </c>
      <c r="Q452" s="105">
        <v>8930.2000000000007</v>
      </c>
      <c r="R452" s="23">
        <v>42156</v>
      </c>
      <c r="S452" s="106">
        <v>8930.2000000000007</v>
      </c>
      <c r="T452" s="25">
        <f t="shared" si="15"/>
        <v>0</v>
      </c>
      <c r="U452" s="39" t="s">
        <v>587</v>
      </c>
    </row>
    <row r="453" spans="1:21" x14ac:dyDescent="0.25">
      <c r="A453" s="20">
        <v>42160</v>
      </c>
      <c r="B453" s="183">
        <v>23309</v>
      </c>
      <c r="C453" s="183"/>
      <c r="D453" s="14" t="s">
        <v>130</v>
      </c>
      <c r="E453" s="105">
        <v>6715.1</v>
      </c>
      <c r="F453" s="23">
        <v>42162</v>
      </c>
      <c r="G453" s="106">
        <v>6715.1</v>
      </c>
      <c r="H453" s="31">
        <f t="shared" si="14"/>
        <v>0</v>
      </c>
      <c r="I453" s="39" t="s">
        <v>9</v>
      </c>
      <c r="M453" s="20">
        <v>42158</v>
      </c>
      <c r="N453" s="183">
        <v>23077</v>
      </c>
      <c r="O453" s="183"/>
      <c r="P453" s="40" t="s">
        <v>1186</v>
      </c>
      <c r="Q453" s="105">
        <v>10409.700000000001</v>
      </c>
      <c r="R453" s="23">
        <v>42158</v>
      </c>
      <c r="S453" s="106">
        <v>10409.700000000001</v>
      </c>
      <c r="T453" s="31">
        <f t="shared" si="15"/>
        <v>0</v>
      </c>
      <c r="U453" s="68" t="s">
        <v>587</v>
      </c>
    </row>
    <row r="454" spans="1:21" x14ac:dyDescent="0.25">
      <c r="A454" s="20">
        <v>42160</v>
      </c>
      <c r="B454" s="183">
        <v>23310</v>
      </c>
      <c r="C454" s="183"/>
      <c r="D454" s="14" t="s">
        <v>78</v>
      </c>
      <c r="E454" s="105">
        <v>10194.6</v>
      </c>
      <c r="F454" s="23">
        <v>42161</v>
      </c>
      <c r="G454" s="106">
        <v>10194.6</v>
      </c>
      <c r="H454" s="31">
        <f t="shared" si="14"/>
        <v>0</v>
      </c>
      <c r="I454" s="39" t="s">
        <v>62</v>
      </c>
      <c r="M454" s="20">
        <v>42161</v>
      </c>
      <c r="N454" s="183">
        <v>23364</v>
      </c>
      <c r="O454" s="183"/>
      <c r="P454" s="14" t="s">
        <v>1186</v>
      </c>
      <c r="Q454" s="105">
        <v>26075.4</v>
      </c>
      <c r="R454" s="23">
        <v>42161</v>
      </c>
      <c r="S454" s="106">
        <v>26075.4</v>
      </c>
      <c r="T454" s="31">
        <f t="shared" si="15"/>
        <v>0</v>
      </c>
      <c r="U454" s="39" t="s">
        <v>587</v>
      </c>
    </row>
    <row r="455" spans="1:21" x14ac:dyDescent="0.25">
      <c r="A455" s="20">
        <v>42160</v>
      </c>
      <c r="B455" s="183">
        <v>23311</v>
      </c>
      <c r="C455" s="183"/>
      <c r="D455" s="14" t="s">
        <v>106</v>
      </c>
      <c r="E455" s="105">
        <v>756.8</v>
      </c>
      <c r="F455" s="23">
        <v>42160</v>
      </c>
      <c r="G455" s="106">
        <v>756.8</v>
      </c>
      <c r="H455" s="31">
        <f t="shared" si="14"/>
        <v>0</v>
      </c>
      <c r="I455" s="39" t="s">
        <v>9</v>
      </c>
      <c r="M455" s="20">
        <v>42168</v>
      </c>
      <c r="N455" s="183">
        <v>24051</v>
      </c>
      <c r="O455" s="183"/>
      <c r="P455" s="14" t="s">
        <v>1186</v>
      </c>
      <c r="Q455" s="105">
        <v>14732</v>
      </c>
      <c r="R455" s="23">
        <v>42168</v>
      </c>
      <c r="S455" s="106">
        <v>14732</v>
      </c>
      <c r="T455" s="31">
        <f t="shared" si="15"/>
        <v>0</v>
      </c>
      <c r="U455" s="39" t="s">
        <v>587</v>
      </c>
    </row>
    <row r="456" spans="1:21" x14ac:dyDescent="0.25">
      <c r="A456" s="20">
        <v>42160</v>
      </c>
      <c r="B456" s="183">
        <v>23312</v>
      </c>
      <c r="C456" s="183"/>
      <c r="D456" s="14" t="s">
        <v>67</v>
      </c>
      <c r="E456" s="105">
        <v>4154</v>
      </c>
      <c r="F456" s="23">
        <v>42161</v>
      </c>
      <c r="G456" s="106">
        <v>4154</v>
      </c>
      <c r="H456" s="31">
        <f t="shared" si="14"/>
        <v>0</v>
      </c>
      <c r="I456" s="39" t="s">
        <v>62</v>
      </c>
      <c r="M456" s="20">
        <v>42172</v>
      </c>
      <c r="N456" s="183">
        <v>24412</v>
      </c>
      <c r="O456" s="183"/>
      <c r="P456" s="14" t="s">
        <v>1186</v>
      </c>
      <c r="Q456" s="105">
        <v>12846.4</v>
      </c>
      <c r="R456" s="23">
        <v>42172</v>
      </c>
      <c r="S456" s="106">
        <v>12846.4</v>
      </c>
      <c r="T456" s="48">
        <f t="shared" si="15"/>
        <v>0</v>
      </c>
      <c r="U456" s="39" t="s">
        <v>46</v>
      </c>
    </row>
    <row r="457" spans="1:21" x14ac:dyDescent="0.25">
      <c r="A457" s="20">
        <v>42160</v>
      </c>
      <c r="B457" s="183">
        <v>23313</v>
      </c>
      <c r="C457" s="183"/>
      <c r="D457" s="14" t="s">
        <v>170</v>
      </c>
      <c r="E457" s="105">
        <v>3946.8</v>
      </c>
      <c r="F457" s="23">
        <v>42161</v>
      </c>
      <c r="G457" s="106">
        <v>3946.8</v>
      </c>
      <c r="H457" s="31">
        <f t="shared" si="14"/>
        <v>0</v>
      </c>
      <c r="I457" s="39" t="s">
        <v>62</v>
      </c>
      <c r="M457" s="20">
        <v>42173</v>
      </c>
      <c r="N457" s="183">
        <v>24526</v>
      </c>
      <c r="O457" s="183"/>
      <c r="P457" s="14" t="s">
        <v>1186</v>
      </c>
      <c r="Q457" s="105">
        <v>11145.5</v>
      </c>
      <c r="R457" s="23">
        <v>42173</v>
      </c>
      <c r="S457" s="106">
        <v>11145.5</v>
      </c>
      <c r="T457" s="48">
        <f t="shared" si="15"/>
        <v>0</v>
      </c>
      <c r="U457" s="39" t="s">
        <v>587</v>
      </c>
    </row>
    <row r="458" spans="1:21" x14ac:dyDescent="0.25">
      <c r="A458" s="20">
        <v>42160</v>
      </c>
      <c r="B458" s="183">
        <v>23314</v>
      </c>
      <c r="C458" s="183"/>
      <c r="D458" s="14" t="s">
        <v>86</v>
      </c>
      <c r="E458" s="105">
        <v>487.3</v>
      </c>
      <c r="F458" s="23">
        <v>42160</v>
      </c>
      <c r="G458" s="106">
        <v>487.3</v>
      </c>
      <c r="H458" s="31">
        <f t="shared" si="14"/>
        <v>0</v>
      </c>
      <c r="I458" s="39" t="s">
        <v>9</v>
      </c>
      <c r="M458" s="20">
        <v>42175</v>
      </c>
      <c r="N458" s="183">
        <v>24736</v>
      </c>
      <c r="O458" s="183"/>
      <c r="P458" s="14" t="s">
        <v>1186</v>
      </c>
      <c r="Q458" s="105">
        <v>24733.1</v>
      </c>
      <c r="R458" s="65">
        <v>42175</v>
      </c>
      <c r="S458" s="106">
        <v>20733.099999999999</v>
      </c>
      <c r="T458" s="31">
        <f t="shared" si="15"/>
        <v>4000</v>
      </c>
      <c r="U458" s="39" t="s">
        <v>587</v>
      </c>
    </row>
    <row r="459" spans="1:21" x14ac:dyDescent="0.25">
      <c r="A459" s="20">
        <v>42160</v>
      </c>
      <c r="B459" s="183">
        <v>23315</v>
      </c>
      <c r="C459" s="183"/>
      <c r="D459" s="14" t="s">
        <v>89</v>
      </c>
      <c r="E459" s="105">
        <v>3499.1</v>
      </c>
      <c r="F459" s="23">
        <v>42160</v>
      </c>
      <c r="G459" s="106">
        <v>3499.1</v>
      </c>
      <c r="H459" s="31">
        <f t="shared" si="14"/>
        <v>0</v>
      </c>
      <c r="I459" s="39" t="s">
        <v>9</v>
      </c>
      <c r="M459" s="20">
        <v>42180</v>
      </c>
      <c r="N459" s="223" t="s">
        <v>1864</v>
      </c>
      <c r="O459" s="223" t="s">
        <v>1592</v>
      </c>
      <c r="P459" s="14" t="s">
        <v>1186</v>
      </c>
      <c r="Q459" s="105">
        <v>8264.7999999999993</v>
      </c>
      <c r="R459" s="65">
        <v>42182</v>
      </c>
      <c r="S459" s="106">
        <v>8264.7999999999993</v>
      </c>
      <c r="T459" s="31">
        <f t="shared" si="15"/>
        <v>0</v>
      </c>
      <c r="U459" s="39" t="s">
        <v>587</v>
      </c>
    </row>
    <row r="460" spans="1:21" x14ac:dyDescent="0.25">
      <c r="A460" s="20">
        <v>42160</v>
      </c>
      <c r="B460" s="183">
        <v>23316</v>
      </c>
      <c r="C460" s="183"/>
      <c r="D460" s="14" t="s">
        <v>332</v>
      </c>
      <c r="E460" s="105">
        <v>2699.9</v>
      </c>
      <c r="F460" s="23">
        <v>42160</v>
      </c>
      <c r="G460" s="106">
        <v>2699.9</v>
      </c>
      <c r="H460" s="31">
        <f t="shared" si="14"/>
        <v>0</v>
      </c>
      <c r="I460" s="39" t="s">
        <v>9</v>
      </c>
      <c r="M460" s="20">
        <v>42182</v>
      </c>
      <c r="N460" s="223" t="s">
        <v>2092</v>
      </c>
      <c r="O460" s="223" t="s">
        <v>1592</v>
      </c>
      <c r="P460" s="14" t="s">
        <v>1186</v>
      </c>
      <c r="Q460" s="105">
        <v>21020.6</v>
      </c>
      <c r="R460" s="65">
        <v>42182</v>
      </c>
      <c r="S460" s="106">
        <v>21020.6</v>
      </c>
      <c r="T460" s="31">
        <f t="shared" si="15"/>
        <v>0</v>
      </c>
      <c r="U460" s="39" t="s">
        <v>587</v>
      </c>
    </row>
    <row r="461" spans="1:21" x14ac:dyDescent="0.25">
      <c r="A461" s="20">
        <v>42160</v>
      </c>
      <c r="B461" s="183">
        <v>23317</v>
      </c>
      <c r="C461" s="183"/>
      <c r="D461" s="14" t="s">
        <v>1507</v>
      </c>
      <c r="E461" s="105">
        <v>14328.1</v>
      </c>
      <c r="F461" s="23">
        <v>42161</v>
      </c>
      <c r="G461" s="106">
        <v>14328.1</v>
      </c>
      <c r="H461" s="31">
        <f t="shared" si="14"/>
        <v>0</v>
      </c>
      <c r="I461" s="39" t="s">
        <v>94</v>
      </c>
      <c r="M461" s="20">
        <v>42156</v>
      </c>
      <c r="N461" s="183">
        <v>22921</v>
      </c>
      <c r="O461" s="183"/>
      <c r="P461" s="14" t="s">
        <v>940</v>
      </c>
      <c r="Q461" s="105">
        <v>842.5</v>
      </c>
      <c r="R461" s="23">
        <v>42156</v>
      </c>
      <c r="S461" s="106">
        <v>842.5</v>
      </c>
      <c r="T461" s="25">
        <f t="shared" si="15"/>
        <v>0</v>
      </c>
      <c r="U461" s="39" t="s">
        <v>587</v>
      </c>
    </row>
    <row r="462" spans="1:21" x14ac:dyDescent="0.25">
      <c r="A462" s="20">
        <v>42160</v>
      </c>
      <c r="B462" s="183">
        <v>23318</v>
      </c>
      <c r="C462" s="183"/>
      <c r="D462" s="26" t="s">
        <v>218</v>
      </c>
      <c r="E462" s="108">
        <v>0</v>
      </c>
      <c r="F462" s="23"/>
      <c r="G462" s="106"/>
      <c r="H462" s="31">
        <f t="shared" si="14"/>
        <v>0</v>
      </c>
      <c r="I462" s="39" t="s">
        <v>13</v>
      </c>
      <c r="M462" s="20">
        <v>42157</v>
      </c>
      <c r="N462" s="183">
        <v>22986</v>
      </c>
      <c r="O462" s="183"/>
      <c r="P462" s="40" t="s">
        <v>940</v>
      </c>
      <c r="Q462" s="105">
        <v>2618</v>
      </c>
      <c r="R462" s="23">
        <v>42157</v>
      </c>
      <c r="S462" s="106">
        <v>2618</v>
      </c>
      <c r="T462" s="25">
        <f t="shared" si="15"/>
        <v>0</v>
      </c>
      <c r="U462" s="68" t="s">
        <v>587</v>
      </c>
    </row>
    <row r="463" spans="1:21" x14ac:dyDescent="0.25">
      <c r="A463" s="20">
        <v>42160</v>
      </c>
      <c r="B463" s="183">
        <v>23319</v>
      </c>
      <c r="C463" s="183"/>
      <c r="D463" s="14" t="s">
        <v>102</v>
      </c>
      <c r="E463" s="105">
        <v>2580</v>
      </c>
      <c r="F463" s="23">
        <v>42160</v>
      </c>
      <c r="G463" s="106">
        <v>2580</v>
      </c>
      <c r="H463" s="31">
        <f t="shared" si="14"/>
        <v>0</v>
      </c>
      <c r="I463" s="39" t="s">
        <v>9</v>
      </c>
      <c r="M463" s="20">
        <v>42159</v>
      </c>
      <c r="N463" s="183">
        <v>23158</v>
      </c>
      <c r="O463" s="183"/>
      <c r="P463" s="14" t="s">
        <v>940</v>
      </c>
      <c r="Q463" s="105">
        <v>5088.6400000000003</v>
      </c>
      <c r="R463" s="23">
        <v>42159</v>
      </c>
      <c r="S463" s="106">
        <v>5088.6400000000003</v>
      </c>
      <c r="T463" s="31">
        <f t="shared" si="15"/>
        <v>0</v>
      </c>
      <c r="U463" s="39" t="s">
        <v>587</v>
      </c>
    </row>
    <row r="464" spans="1:21" x14ac:dyDescent="0.25">
      <c r="A464" s="20">
        <v>42160</v>
      </c>
      <c r="B464" s="183">
        <v>23320</v>
      </c>
      <c r="C464" s="183"/>
      <c r="D464" s="14" t="s">
        <v>256</v>
      </c>
      <c r="E464" s="105">
        <v>8339</v>
      </c>
      <c r="F464" s="23">
        <v>42161</v>
      </c>
      <c r="G464" s="106">
        <v>8339</v>
      </c>
      <c r="H464" s="31">
        <f t="shared" si="14"/>
        <v>0</v>
      </c>
      <c r="I464" s="39" t="s">
        <v>94</v>
      </c>
      <c r="M464" s="20">
        <v>42160</v>
      </c>
      <c r="N464" s="183">
        <v>23264</v>
      </c>
      <c r="O464" s="183"/>
      <c r="P464" s="14" t="s">
        <v>940</v>
      </c>
      <c r="Q464" s="105">
        <v>2922</v>
      </c>
      <c r="R464" s="23">
        <v>42160</v>
      </c>
      <c r="S464" s="106">
        <v>2922</v>
      </c>
      <c r="T464" s="31">
        <f t="shared" si="15"/>
        <v>0</v>
      </c>
      <c r="U464" s="39" t="s">
        <v>587</v>
      </c>
    </row>
    <row r="465" spans="1:21" x14ac:dyDescent="0.25">
      <c r="A465" s="20">
        <v>42160</v>
      </c>
      <c r="B465" s="183">
        <v>23321</v>
      </c>
      <c r="C465" s="183"/>
      <c r="D465" s="14" t="s">
        <v>24</v>
      </c>
      <c r="E465" s="105">
        <v>5382</v>
      </c>
      <c r="F465" s="23">
        <v>42178</v>
      </c>
      <c r="G465" s="106">
        <v>5382</v>
      </c>
      <c r="H465" s="31">
        <f t="shared" si="14"/>
        <v>0</v>
      </c>
      <c r="I465" s="39" t="s">
        <v>94</v>
      </c>
      <c r="M465" s="20">
        <v>42166</v>
      </c>
      <c r="N465" s="183">
        <v>23832</v>
      </c>
      <c r="O465" s="183"/>
      <c r="P465" s="14" t="s">
        <v>940</v>
      </c>
      <c r="Q465" s="105">
        <v>3278.2</v>
      </c>
      <c r="R465" s="23">
        <v>42166</v>
      </c>
      <c r="S465" s="106">
        <v>3278.2</v>
      </c>
      <c r="T465" s="31">
        <f t="shared" si="15"/>
        <v>0</v>
      </c>
      <c r="U465" s="39" t="s">
        <v>587</v>
      </c>
    </row>
    <row r="466" spans="1:21" x14ac:dyDescent="0.25">
      <c r="A466" s="20">
        <v>42160</v>
      </c>
      <c r="B466" s="183">
        <v>23322</v>
      </c>
      <c r="C466" s="183"/>
      <c r="D466" s="14" t="s">
        <v>335</v>
      </c>
      <c r="E466" s="105">
        <v>160.80000000000001</v>
      </c>
      <c r="F466" s="23">
        <v>42160</v>
      </c>
      <c r="G466" s="106">
        <v>160.80000000000001</v>
      </c>
      <c r="H466" s="31">
        <f t="shared" si="14"/>
        <v>0</v>
      </c>
      <c r="I466" s="39" t="s">
        <v>9</v>
      </c>
      <c r="M466" s="20">
        <v>42167</v>
      </c>
      <c r="N466" s="183">
        <v>23945</v>
      </c>
      <c r="O466" s="183"/>
      <c r="P466" s="14" t="s">
        <v>940</v>
      </c>
      <c r="Q466" s="105">
        <v>1339.2</v>
      </c>
      <c r="R466" s="23">
        <v>42167</v>
      </c>
      <c r="S466" s="106">
        <v>1339.2</v>
      </c>
      <c r="T466" s="31">
        <f t="shared" si="15"/>
        <v>0</v>
      </c>
      <c r="U466" s="39" t="s">
        <v>587</v>
      </c>
    </row>
    <row r="467" spans="1:21" x14ac:dyDescent="0.25">
      <c r="A467" s="20">
        <v>42160</v>
      </c>
      <c r="B467" s="183">
        <v>23323</v>
      </c>
      <c r="C467" s="183"/>
      <c r="D467" s="14" t="s">
        <v>173</v>
      </c>
      <c r="E467" s="105">
        <v>38528.400000000001</v>
      </c>
      <c r="F467" s="30" t="s">
        <v>1508</v>
      </c>
      <c r="G467" s="106">
        <v>38528.400000000001</v>
      </c>
      <c r="H467" s="31">
        <f t="shared" si="14"/>
        <v>0</v>
      </c>
      <c r="I467" s="39" t="s">
        <v>62</v>
      </c>
      <c r="M467" s="20">
        <v>42171</v>
      </c>
      <c r="N467" s="183">
        <v>24348</v>
      </c>
      <c r="O467" s="183"/>
      <c r="P467" s="14" t="s">
        <v>940</v>
      </c>
      <c r="Q467" s="105">
        <v>3352.2</v>
      </c>
      <c r="R467" s="23">
        <v>42171</v>
      </c>
      <c r="S467" s="106">
        <v>3352.2</v>
      </c>
      <c r="T467" s="48">
        <f t="shared" si="15"/>
        <v>0</v>
      </c>
      <c r="U467" s="39" t="s">
        <v>59</v>
      </c>
    </row>
    <row r="468" spans="1:21" x14ac:dyDescent="0.25">
      <c r="A468" s="20">
        <v>42160</v>
      </c>
      <c r="B468" s="183">
        <v>23324</v>
      </c>
      <c r="C468" s="183"/>
      <c r="D468" s="14" t="s">
        <v>426</v>
      </c>
      <c r="E468" s="105">
        <v>14055.6</v>
      </c>
      <c r="F468" s="23">
        <v>42161</v>
      </c>
      <c r="G468" s="106">
        <v>14055.6</v>
      </c>
      <c r="H468" s="31">
        <f t="shared" si="14"/>
        <v>0</v>
      </c>
      <c r="I468" s="39" t="s">
        <v>62</v>
      </c>
      <c r="M468" s="20">
        <v>42173</v>
      </c>
      <c r="N468" s="183">
        <v>24534</v>
      </c>
      <c r="O468" s="183"/>
      <c r="P468" s="14" t="s">
        <v>940</v>
      </c>
      <c r="Q468" s="105">
        <v>4631.84</v>
      </c>
      <c r="R468" s="23">
        <v>42173</v>
      </c>
      <c r="S468" s="106">
        <v>4631.84</v>
      </c>
      <c r="T468" s="31">
        <f t="shared" si="15"/>
        <v>0</v>
      </c>
      <c r="U468" s="39" t="s">
        <v>587</v>
      </c>
    </row>
    <row r="469" spans="1:21" x14ac:dyDescent="0.25">
      <c r="A469" s="20">
        <v>42160</v>
      </c>
      <c r="B469" s="183">
        <v>23325</v>
      </c>
      <c r="C469" s="183"/>
      <c r="D469" s="14" t="s">
        <v>1509</v>
      </c>
      <c r="E469" s="105">
        <v>1200</v>
      </c>
      <c r="F469" s="23">
        <v>42161</v>
      </c>
      <c r="G469" s="106">
        <v>1200</v>
      </c>
      <c r="H469" s="31">
        <f t="shared" si="14"/>
        <v>0</v>
      </c>
      <c r="I469" s="39" t="s">
        <v>19</v>
      </c>
      <c r="M469" s="20">
        <v>42177</v>
      </c>
      <c r="N469" s="183">
        <v>24971</v>
      </c>
      <c r="O469" s="183"/>
      <c r="P469" s="14" t="s">
        <v>940</v>
      </c>
      <c r="Q469" s="105">
        <v>3122.8</v>
      </c>
      <c r="R469" s="23">
        <v>42177</v>
      </c>
      <c r="S469" s="106">
        <v>3122.8</v>
      </c>
      <c r="T469" s="31">
        <f t="shared" si="15"/>
        <v>0</v>
      </c>
      <c r="U469" s="39" t="s">
        <v>587</v>
      </c>
    </row>
    <row r="470" spans="1:21" x14ac:dyDescent="0.25">
      <c r="A470" s="20">
        <v>42160</v>
      </c>
      <c r="B470" s="183">
        <v>23326</v>
      </c>
      <c r="C470" s="183"/>
      <c r="D470" s="14" t="s">
        <v>47</v>
      </c>
      <c r="E470" s="105">
        <v>29641.7</v>
      </c>
      <c r="F470" s="23">
        <v>42163</v>
      </c>
      <c r="G470" s="106">
        <v>29641.7</v>
      </c>
      <c r="H470" s="31">
        <f t="shared" si="14"/>
        <v>0</v>
      </c>
      <c r="I470" s="39" t="s">
        <v>9</v>
      </c>
      <c r="M470" s="20">
        <v>42180</v>
      </c>
      <c r="N470" s="222" t="s">
        <v>1869</v>
      </c>
      <c r="O470" s="222" t="s">
        <v>1592</v>
      </c>
      <c r="P470" s="14" t="s">
        <v>940</v>
      </c>
      <c r="Q470" s="105">
        <v>4271.3999999999996</v>
      </c>
      <c r="R470" s="65">
        <v>42180</v>
      </c>
      <c r="S470" s="106">
        <v>4271.3999999999996</v>
      </c>
      <c r="T470" s="31">
        <f t="shared" si="15"/>
        <v>0</v>
      </c>
      <c r="U470" s="39" t="s">
        <v>587</v>
      </c>
    </row>
    <row r="471" spans="1:21" x14ac:dyDescent="0.25">
      <c r="A471" s="20">
        <v>42160</v>
      </c>
      <c r="B471" s="183">
        <v>23327</v>
      </c>
      <c r="C471" s="183"/>
      <c r="D471" s="14" t="s">
        <v>274</v>
      </c>
      <c r="E471" s="105">
        <v>43880.800000000003</v>
      </c>
      <c r="F471" s="30" t="s">
        <v>1510</v>
      </c>
      <c r="G471" s="106">
        <v>43880.800000000003</v>
      </c>
      <c r="H471" s="31">
        <f t="shared" si="14"/>
        <v>0</v>
      </c>
      <c r="I471" s="39" t="s">
        <v>62</v>
      </c>
      <c r="M471" s="20">
        <v>42181</v>
      </c>
      <c r="N471" s="222" t="s">
        <v>1955</v>
      </c>
      <c r="O471" s="222" t="s">
        <v>1592</v>
      </c>
      <c r="P471" s="14" t="s">
        <v>940</v>
      </c>
      <c r="Q471" s="105">
        <v>5063.4399999999996</v>
      </c>
      <c r="R471" s="186">
        <v>42182</v>
      </c>
      <c r="S471" s="106">
        <v>5063.4399999999996</v>
      </c>
      <c r="T471" s="31">
        <f t="shared" si="15"/>
        <v>0</v>
      </c>
      <c r="U471" s="39" t="s">
        <v>587</v>
      </c>
    </row>
    <row r="472" spans="1:21" x14ac:dyDescent="0.25">
      <c r="A472" s="20">
        <v>42160</v>
      </c>
      <c r="B472" s="183">
        <v>23328</v>
      </c>
      <c r="C472" s="183"/>
      <c r="D472" s="14" t="s">
        <v>75</v>
      </c>
      <c r="E472" s="105">
        <v>20301</v>
      </c>
      <c r="F472" s="23">
        <v>42161</v>
      </c>
      <c r="G472" s="106">
        <v>20301</v>
      </c>
      <c r="H472" s="31">
        <f t="shared" si="14"/>
        <v>0</v>
      </c>
      <c r="I472" s="39" t="s">
        <v>62</v>
      </c>
      <c r="M472" s="20">
        <v>42181</v>
      </c>
      <c r="N472" s="223" t="s">
        <v>1956</v>
      </c>
      <c r="O472" s="223" t="s">
        <v>1592</v>
      </c>
      <c r="P472" s="14" t="s">
        <v>940</v>
      </c>
      <c r="Q472" s="105">
        <v>1683.6</v>
      </c>
      <c r="R472" s="65">
        <v>42182</v>
      </c>
      <c r="S472" s="106">
        <v>1683.6</v>
      </c>
      <c r="T472" s="31">
        <f t="shared" si="15"/>
        <v>0</v>
      </c>
      <c r="U472" s="39" t="s">
        <v>587</v>
      </c>
    </row>
    <row r="473" spans="1:21" x14ac:dyDescent="0.25">
      <c r="A473" s="20">
        <v>42160</v>
      </c>
      <c r="B473" s="183">
        <v>23329</v>
      </c>
      <c r="C473" s="183"/>
      <c r="D473" s="14" t="s">
        <v>95</v>
      </c>
      <c r="E473" s="105">
        <v>3203.4</v>
      </c>
      <c r="F473" s="23">
        <v>42161</v>
      </c>
      <c r="G473" s="106">
        <v>3203.4</v>
      </c>
      <c r="H473" s="31">
        <f t="shared" si="14"/>
        <v>0</v>
      </c>
      <c r="I473" s="39" t="s">
        <v>19</v>
      </c>
      <c r="M473" s="20">
        <v>42184</v>
      </c>
      <c r="N473" s="222" t="s">
        <v>2293</v>
      </c>
      <c r="O473" s="222" t="s">
        <v>1592</v>
      </c>
      <c r="P473" s="14" t="s">
        <v>940</v>
      </c>
      <c r="Q473" s="105">
        <v>4612.6000000000004</v>
      </c>
      <c r="R473" s="23">
        <v>42184</v>
      </c>
      <c r="S473" s="106">
        <v>4612.6000000000004</v>
      </c>
      <c r="T473" s="31">
        <f t="shared" si="15"/>
        <v>0</v>
      </c>
      <c r="U473" s="39" t="s">
        <v>9</v>
      </c>
    </row>
    <row r="474" spans="1:21" x14ac:dyDescent="0.25">
      <c r="A474" s="20">
        <v>42160</v>
      </c>
      <c r="B474" s="183">
        <v>23330</v>
      </c>
      <c r="C474" s="183"/>
      <c r="D474" s="14" t="s">
        <v>75</v>
      </c>
      <c r="E474" s="105">
        <v>1950</v>
      </c>
      <c r="F474" s="23">
        <v>42161</v>
      </c>
      <c r="G474" s="106">
        <v>1950</v>
      </c>
      <c r="H474" s="31">
        <f t="shared" si="14"/>
        <v>0</v>
      </c>
      <c r="I474" s="39" t="s">
        <v>62</v>
      </c>
      <c r="M474" s="20">
        <v>42160</v>
      </c>
      <c r="N474" s="183">
        <v>23265</v>
      </c>
      <c r="O474" s="183"/>
      <c r="P474" s="14" t="s">
        <v>1174</v>
      </c>
      <c r="Q474" s="105">
        <v>13100.5</v>
      </c>
      <c r="R474" s="23">
        <v>42160</v>
      </c>
      <c r="S474" s="106">
        <v>13100.5</v>
      </c>
      <c r="T474" s="31">
        <f t="shared" si="15"/>
        <v>0</v>
      </c>
      <c r="U474" s="39" t="s">
        <v>587</v>
      </c>
    </row>
    <row r="475" spans="1:21" x14ac:dyDescent="0.25">
      <c r="A475" s="20">
        <v>42160</v>
      </c>
      <c r="B475" s="183">
        <v>23331</v>
      </c>
      <c r="C475" s="183"/>
      <c r="D475" s="14" t="s">
        <v>61</v>
      </c>
      <c r="E475" s="105">
        <v>6009.2</v>
      </c>
      <c r="F475" s="23">
        <v>42161</v>
      </c>
      <c r="G475" s="106">
        <v>6009.2</v>
      </c>
      <c r="H475" s="31">
        <f t="shared" si="14"/>
        <v>0</v>
      </c>
      <c r="I475" s="39" t="s">
        <v>62</v>
      </c>
      <c r="M475" s="20">
        <v>42163</v>
      </c>
      <c r="N475" s="183">
        <v>23551</v>
      </c>
      <c r="O475" s="183"/>
      <c r="P475" s="14" t="s">
        <v>1174</v>
      </c>
      <c r="Q475" s="105">
        <v>2693.6</v>
      </c>
      <c r="R475" s="23">
        <v>42163</v>
      </c>
      <c r="S475" s="106">
        <v>2693.6</v>
      </c>
      <c r="T475" s="31">
        <f t="shared" si="15"/>
        <v>0</v>
      </c>
      <c r="U475" s="39" t="s">
        <v>587</v>
      </c>
    </row>
    <row r="476" spans="1:21" x14ac:dyDescent="0.25">
      <c r="A476" s="20">
        <v>42160</v>
      </c>
      <c r="B476" s="183">
        <v>23332</v>
      </c>
      <c r="C476" s="183"/>
      <c r="D476" s="150" t="s">
        <v>95</v>
      </c>
      <c r="E476" s="105">
        <v>3165.4</v>
      </c>
      <c r="F476" s="23">
        <v>42161</v>
      </c>
      <c r="G476" s="106">
        <v>3165.4</v>
      </c>
      <c r="H476" s="31">
        <f t="shared" si="14"/>
        <v>0</v>
      </c>
      <c r="I476" s="39" t="s">
        <v>19</v>
      </c>
      <c r="M476" s="20">
        <v>42164</v>
      </c>
      <c r="N476" s="183">
        <v>23665</v>
      </c>
      <c r="O476" s="183"/>
      <c r="P476" s="14" t="s">
        <v>1174</v>
      </c>
      <c r="Q476" s="105">
        <v>5994</v>
      </c>
      <c r="R476" s="23">
        <v>42164</v>
      </c>
      <c r="S476" s="106">
        <v>5994</v>
      </c>
      <c r="T476" s="31">
        <f t="shared" si="15"/>
        <v>0</v>
      </c>
      <c r="U476" s="39" t="s">
        <v>587</v>
      </c>
    </row>
    <row r="477" spans="1:21" x14ac:dyDescent="0.25">
      <c r="A477" s="20">
        <v>42160</v>
      </c>
      <c r="B477" s="183">
        <v>23333</v>
      </c>
      <c r="C477" s="183"/>
      <c r="D477" s="14" t="s">
        <v>190</v>
      </c>
      <c r="E477" s="105">
        <v>3786</v>
      </c>
      <c r="F477" s="23">
        <v>42161</v>
      </c>
      <c r="G477" s="106">
        <v>3786</v>
      </c>
      <c r="H477" s="31">
        <f t="shared" si="14"/>
        <v>0</v>
      </c>
      <c r="I477" s="39" t="s">
        <v>19</v>
      </c>
      <c r="M477" s="20">
        <v>42172</v>
      </c>
      <c r="N477" s="183">
        <v>24411</v>
      </c>
      <c r="O477" s="183"/>
      <c r="P477" s="150" t="s">
        <v>1174</v>
      </c>
      <c r="Q477" s="105">
        <v>7303.8</v>
      </c>
      <c r="R477" s="23">
        <v>42172</v>
      </c>
      <c r="S477" s="106">
        <v>7303.8</v>
      </c>
      <c r="T477" s="48">
        <f t="shared" si="15"/>
        <v>0</v>
      </c>
      <c r="U477" s="39" t="s">
        <v>587</v>
      </c>
    </row>
    <row r="478" spans="1:21" x14ac:dyDescent="0.25">
      <c r="A478" s="20">
        <v>42160</v>
      </c>
      <c r="B478" s="183">
        <v>23334</v>
      </c>
      <c r="C478" s="183"/>
      <c r="D478" s="14" t="s">
        <v>689</v>
      </c>
      <c r="E478" s="105">
        <v>12384</v>
      </c>
      <c r="F478" s="23">
        <v>42161</v>
      </c>
      <c r="G478" s="106">
        <v>12384</v>
      </c>
      <c r="H478" s="31">
        <f t="shared" si="14"/>
        <v>0</v>
      </c>
      <c r="I478" s="39" t="s">
        <v>19</v>
      </c>
      <c r="M478" s="20">
        <v>42174</v>
      </c>
      <c r="N478" s="183">
        <v>24633</v>
      </c>
      <c r="O478" s="183"/>
      <c r="P478" s="14" t="s">
        <v>1174</v>
      </c>
      <c r="Q478" s="105">
        <v>17353</v>
      </c>
      <c r="R478" s="23">
        <v>42175</v>
      </c>
      <c r="S478" s="118">
        <v>17353</v>
      </c>
      <c r="T478" s="31">
        <f t="shared" si="15"/>
        <v>0</v>
      </c>
      <c r="U478" s="56" t="s">
        <v>587</v>
      </c>
    </row>
    <row r="479" spans="1:21" x14ac:dyDescent="0.25">
      <c r="A479" s="20">
        <v>42160</v>
      </c>
      <c r="B479" s="183">
        <v>23335</v>
      </c>
      <c r="C479" s="183"/>
      <c r="D479" s="14" t="s">
        <v>101</v>
      </c>
      <c r="E479" s="105">
        <v>716</v>
      </c>
      <c r="F479" s="23">
        <v>42161</v>
      </c>
      <c r="G479" s="106">
        <v>716</v>
      </c>
      <c r="H479" s="31">
        <f t="shared" si="14"/>
        <v>0</v>
      </c>
      <c r="I479" s="39" t="s">
        <v>19</v>
      </c>
      <c r="M479" s="20">
        <v>42179</v>
      </c>
      <c r="N479" s="223" t="s">
        <v>1755</v>
      </c>
      <c r="O479" s="223" t="s">
        <v>1592</v>
      </c>
      <c r="P479" s="14" t="s">
        <v>1174</v>
      </c>
      <c r="Q479" s="105">
        <v>6956</v>
      </c>
      <c r="R479" s="23">
        <v>42179</v>
      </c>
      <c r="S479" s="106">
        <v>6956</v>
      </c>
      <c r="T479" s="31">
        <f t="shared" si="15"/>
        <v>0</v>
      </c>
      <c r="U479" s="39" t="s">
        <v>587</v>
      </c>
    </row>
    <row r="480" spans="1:21" x14ac:dyDescent="0.25">
      <c r="A480" s="20">
        <v>42160</v>
      </c>
      <c r="B480" s="183">
        <v>23336</v>
      </c>
      <c r="C480" s="183"/>
      <c r="D480" s="14" t="s">
        <v>66</v>
      </c>
      <c r="E480" s="105">
        <v>1201.2</v>
      </c>
      <c r="F480" s="23">
        <v>42160</v>
      </c>
      <c r="G480" s="106">
        <v>1201.2</v>
      </c>
      <c r="H480" s="31">
        <f t="shared" si="14"/>
        <v>0</v>
      </c>
      <c r="I480" s="39" t="s">
        <v>9</v>
      </c>
      <c r="M480" s="20">
        <v>42181</v>
      </c>
      <c r="N480" s="223" t="s">
        <v>1962</v>
      </c>
      <c r="O480" s="223" t="s">
        <v>1592</v>
      </c>
      <c r="P480" s="14" t="s">
        <v>1174</v>
      </c>
      <c r="Q480" s="105">
        <v>16785</v>
      </c>
      <c r="R480" s="65">
        <v>42182</v>
      </c>
      <c r="S480" s="106">
        <v>16785</v>
      </c>
      <c r="T480" s="31">
        <f t="shared" si="15"/>
        <v>0</v>
      </c>
      <c r="U480" s="39" t="s">
        <v>587</v>
      </c>
    </row>
    <row r="481" spans="1:21" x14ac:dyDescent="0.25">
      <c r="A481" s="20">
        <v>42160</v>
      </c>
      <c r="B481" s="183">
        <v>23337</v>
      </c>
      <c r="C481" s="183"/>
      <c r="D481" s="14" t="s">
        <v>472</v>
      </c>
      <c r="E481" s="105">
        <v>9072.7999999999993</v>
      </c>
      <c r="F481" s="23">
        <v>42161</v>
      </c>
      <c r="G481" s="106">
        <v>9072.7999999999993</v>
      </c>
      <c r="H481" s="31">
        <f t="shared" si="14"/>
        <v>0</v>
      </c>
      <c r="I481" s="39" t="s">
        <v>19</v>
      </c>
      <c r="M481" s="20">
        <v>42184</v>
      </c>
      <c r="N481" s="223" t="s">
        <v>2276</v>
      </c>
      <c r="O481" s="223" t="s">
        <v>1592</v>
      </c>
      <c r="P481" s="14" t="s">
        <v>1174</v>
      </c>
      <c r="Q481" s="105">
        <v>9267.5</v>
      </c>
      <c r="R481" s="23">
        <v>42184</v>
      </c>
      <c r="S481" s="106">
        <v>9267.5</v>
      </c>
      <c r="T481" s="31">
        <f t="shared" si="15"/>
        <v>0</v>
      </c>
      <c r="U481" s="39" t="s">
        <v>587</v>
      </c>
    </row>
    <row r="482" spans="1:21" x14ac:dyDescent="0.25">
      <c r="A482" s="20">
        <v>42160</v>
      </c>
      <c r="B482" s="183">
        <v>23338</v>
      </c>
      <c r="C482" s="183"/>
      <c r="D482" s="14" t="s">
        <v>20</v>
      </c>
      <c r="E482" s="105">
        <v>3960</v>
      </c>
      <c r="F482" s="12" t="s">
        <v>1511</v>
      </c>
      <c r="G482" s="106">
        <f>3000+960</f>
        <v>3960</v>
      </c>
      <c r="H482" s="31">
        <f t="shared" si="14"/>
        <v>0</v>
      </c>
      <c r="I482" s="39" t="s">
        <v>9</v>
      </c>
      <c r="M482" s="20">
        <v>42166</v>
      </c>
      <c r="N482" s="183">
        <v>23880</v>
      </c>
      <c r="O482" s="183"/>
      <c r="P482" s="14" t="s">
        <v>223</v>
      </c>
      <c r="Q482" s="105">
        <v>2225.8000000000002</v>
      </c>
      <c r="R482" s="23">
        <v>42167</v>
      </c>
      <c r="S482" s="106">
        <v>2225.8000000000002</v>
      </c>
      <c r="T482" s="31">
        <f t="shared" si="15"/>
        <v>0</v>
      </c>
      <c r="U482" s="56" t="s">
        <v>19</v>
      </c>
    </row>
    <row r="483" spans="1:21" x14ac:dyDescent="0.25">
      <c r="A483" s="20">
        <v>42160</v>
      </c>
      <c r="B483" s="183">
        <v>23339</v>
      </c>
      <c r="C483" s="183"/>
      <c r="D483" s="14" t="s">
        <v>55</v>
      </c>
      <c r="E483" s="105">
        <v>317.2</v>
      </c>
      <c r="F483" s="23">
        <v>42160</v>
      </c>
      <c r="G483" s="106">
        <v>317.2</v>
      </c>
      <c r="H483" s="31">
        <f t="shared" si="14"/>
        <v>0</v>
      </c>
      <c r="I483" s="39" t="s">
        <v>9</v>
      </c>
      <c r="M483" s="20">
        <v>42157</v>
      </c>
      <c r="N483" s="183">
        <v>22994</v>
      </c>
      <c r="O483" s="183"/>
      <c r="P483" s="40" t="s">
        <v>696</v>
      </c>
      <c r="Q483" s="105">
        <v>4747</v>
      </c>
      <c r="R483" s="23">
        <v>42157</v>
      </c>
      <c r="S483" s="106">
        <v>4747</v>
      </c>
      <c r="T483" s="25">
        <f t="shared" si="15"/>
        <v>0</v>
      </c>
      <c r="U483" s="68" t="s">
        <v>587</v>
      </c>
    </row>
    <row r="484" spans="1:21" x14ac:dyDescent="0.25">
      <c r="A484" s="20">
        <v>42160</v>
      </c>
      <c r="B484" s="183">
        <v>23340</v>
      </c>
      <c r="C484" s="183"/>
      <c r="D484" s="14" t="s">
        <v>1512</v>
      </c>
      <c r="E484" s="105">
        <v>356.5</v>
      </c>
      <c r="F484" s="23">
        <v>42160</v>
      </c>
      <c r="G484" s="106">
        <v>356.5</v>
      </c>
      <c r="H484" s="31">
        <f t="shared" si="14"/>
        <v>0</v>
      </c>
      <c r="I484" s="39" t="s">
        <v>9</v>
      </c>
      <c r="M484" s="20">
        <v>42158</v>
      </c>
      <c r="N484" s="183">
        <v>23080</v>
      </c>
      <c r="O484" s="183"/>
      <c r="P484" s="146" t="s">
        <v>696</v>
      </c>
      <c r="Q484" s="105">
        <v>8870.08</v>
      </c>
      <c r="R484" s="23">
        <v>42158</v>
      </c>
      <c r="S484" s="106">
        <v>8870.08</v>
      </c>
      <c r="T484" s="31">
        <f t="shared" si="15"/>
        <v>0</v>
      </c>
      <c r="U484" s="68" t="s">
        <v>587</v>
      </c>
    </row>
    <row r="485" spans="1:21" x14ac:dyDescent="0.25">
      <c r="A485" s="20">
        <v>42160</v>
      </c>
      <c r="B485" s="183">
        <v>23341</v>
      </c>
      <c r="C485" s="183"/>
      <c r="D485" s="14" t="s">
        <v>110</v>
      </c>
      <c r="E485" s="105">
        <v>75748.92</v>
      </c>
      <c r="F485" s="23">
        <v>42165</v>
      </c>
      <c r="G485" s="106">
        <v>75748.92</v>
      </c>
      <c r="H485" s="31">
        <f t="shared" si="14"/>
        <v>0</v>
      </c>
      <c r="I485" s="39" t="s">
        <v>773</v>
      </c>
      <c r="M485" s="20">
        <v>42159</v>
      </c>
      <c r="N485" s="183">
        <v>23156</v>
      </c>
      <c r="O485" s="183"/>
      <c r="P485" s="14" t="s">
        <v>696</v>
      </c>
      <c r="Q485" s="105">
        <v>2836</v>
      </c>
      <c r="R485" s="23">
        <v>42159</v>
      </c>
      <c r="S485" s="106">
        <v>2836</v>
      </c>
      <c r="T485" s="31">
        <f t="shared" si="15"/>
        <v>0</v>
      </c>
      <c r="U485" s="39" t="s">
        <v>587</v>
      </c>
    </row>
    <row r="486" spans="1:21" x14ac:dyDescent="0.25">
      <c r="A486" s="20">
        <v>42160</v>
      </c>
      <c r="B486" s="183">
        <v>23342</v>
      </c>
      <c r="C486" s="183"/>
      <c r="D486" s="14" t="s">
        <v>90</v>
      </c>
      <c r="E486" s="105">
        <v>1208.8</v>
      </c>
      <c r="F486" s="23">
        <v>42160</v>
      </c>
      <c r="G486" s="106">
        <v>1208.8</v>
      </c>
      <c r="H486" s="31">
        <f t="shared" si="14"/>
        <v>0</v>
      </c>
      <c r="I486" s="39" t="s">
        <v>9</v>
      </c>
      <c r="M486" s="20">
        <v>42160</v>
      </c>
      <c r="N486" s="183">
        <v>23263</v>
      </c>
      <c r="O486" s="183"/>
      <c r="P486" s="14" t="s">
        <v>696</v>
      </c>
      <c r="Q486" s="105">
        <v>11095</v>
      </c>
      <c r="R486" s="23">
        <v>42160</v>
      </c>
      <c r="S486" s="106">
        <v>11095</v>
      </c>
      <c r="T486" s="31">
        <f t="shared" si="15"/>
        <v>0</v>
      </c>
      <c r="U486" s="39" t="s">
        <v>587</v>
      </c>
    </row>
    <row r="487" spans="1:21" x14ac:dyDescent="0.25">
      <c r="A487" s="20">
        <v>42160</v>
      </c>
      <c r="B487" s="183">
        <v>23343</v>
      </c>
      <c r="C487" s="183"/>
      <c r="D487" s="14" t="s">
        <v>249</v>
      </c>
      <c r="E487" s="105">
        <v>1686.4</v>
      </c>
      <c r="F487" s="23">
        <v>42177</v>
      </c>
      <c r="G487" s="106">
        <v>1686.4</v>
      </c>
      <c r="H487" s="31">
        <f t="shared" si="14"/>
        <v>0</v>
      </c>
      <c r="I487" s="39" t="s">
        <v>9</v>
      </c>
      <c r="M487" s="20">
        <v>42161</v>
      </c>
      <c r="N487" s="183">
        <v>23368</v>
      </c>
      <c r="O487" s="183"/>
      <c r="P487" s="14" t="s">
        <v>696</v>
      </c>
      <c r="Q487" s="105">
        <v>6859</v>
      </c>
      <c r="R487" s="23">
        <v>42161</v>
      </c>
      <c r="S487" s="106">
        <v>6859</v>
      </c>
      <c r="T487" s="31">
        <f t="shared" si="15"/>
        <v>0</v>
      </c>
      <c r="U487" s="39" t="s">
        <v>587</v>
      </c>
    </row>
    <row r="488" spans="1:21" x14ac:dyDescent="0.25">
      <c r="A488" s="20">
        <v>42160</v>
      </c>
      <c r="B488" s="183">
        <v>23344</v>
      </c>
      <c r="C488" s="183"/>
      <c r="D488" s="14" t="s">
        <v>141</v>
      </c>
      <c r="E488" s="105">
        <v>96</v>
      </c>
      <c r="F488" s="23">
        <v>42160</v>
      </c>
      <c r="G488" s="106">
        <v>96</v>
      </c>
      <c r="H488" s="31">
        <f t="shared" si="14"/>
        <v>0</v>
      </c>
      <c r="I488" s="39" t="s">
        <v>9</v>
      </c>
      <c r="M488" s="20">
        <v>42163</v>
      </c>
      <c r="N488" s="183">
        <v>23547</v>
      </c>
      <c r="O488" s="183"/>
      <c r="P488" s="14" t="s">
        <v>696</v>
      </c>
      <c r="Q488" s="105">
        <v>2160</v>
      </c>
      <c r="R488" s="23">
        <v>42163</v>
      </c>
      <c r="S488" s="106">
        <v>2160</v>
      </c>
      <c r="T488" s="31">
        <f t="shared" si="15"/>
        <v>0</v>
      </c>
      <c r="U488" s="39" t="s">
        <v>587</v>
      </c>
    </row>
    <row r="489" spans="1:21" x14ac:dyDescent="0.25">
      <c r="A489" s="20">
        <v>42160</v>
      </c>
      <c r="B489" s="183">
        <v>23345</v>
      </c>
      <c r="C489" s="183"/>
      <c r="D489" s="14" t="s">
        <v>24</v>
      </c>
      <c r="E489" s="105">
        <v>141487.87</v>
      </c>
      <c r="F489" s="23">
        <v>42178</v>
      </c>
      <c r="G489" s="106">
        <v>141487.87</v>
      </c>
      <c r="H489" s="31">
        <f t="shared" si="14"/>
        <v>0</v>
      </c>
      <c r="I489" s="39" t="s">
        <v>46</v>
      </c>
      <c r="M489" s="20">
        <v>42164</v>
      </c>
      <c r="N489" s="183">
        <v>23663</v>
      </c>
      <c r="O489" s="183"/>
      <c r="P489" s="14" t="s">
        <v>696</v>
      </c>
      <c r="Q489" s="105">
        <v>3040</v>
      </c>
      <c r="R489" s="23">
        <v>42164</v>
      </c>
      <c r="S489" s="106">
        <v>3040</v>
      </c>
      <c r="T489" s="31">
        <f t="shared" si="15"/>
        <v>0</v>
      </c>
      <c r="U489" s="39" t="s">
        <v>587</v>
      </c>
    </row>
    <row r="490" spans="1:21" x14ac:dyDescent="0.25">
      <c r="A490" s="20">
        <v>42160</v>
      </c>
      <c r="B490" s="183">
        <v>23346</v>
      </c>
      <c r="C490" s="183"/>
      <c r="D490" s="14" t="s">
        <v>1020</v>
      </c>
      <c r="E490" s="105">
        <v>4481.1000000000004</v>
      </c>
      <c r="F490" s="23">
        <v>42160</v>
      </c>
      <c r="G490" s="106">
        <v>4481.1000000000004</v>
      </c>
      <c r="H490" s="31">
        <f t="shared" si="14"/>
        <v>0</v>
      </c>
      <c r="I490" s="39" t="s">
        <v>9</v>
      </c>
      <c r="M490" s="20">
        <v>42165</v>
      </c>
      <c r="N490" s="183">
        <v>23727</v>
      </c>
      <c r="O490" s="183"/>
      <c r="P490" s="14" t="s">
        <v>696</v>
      </c>
      <c r="Q490" s="105">
        <v>6265.2</v>
      </c>
      <c r="R490" s="23">
        <v>42165</v>
      </c>
      <c r="S490" s="106">
        <v>6265.2</v>
      </c>
      <c r="T490" s="31">
        <f t="shared" si="15"/>
        <v>0</v>
      </c>
      <c r="U490" s="39" t="s">
        <v>587</v>
      </c>
    </row>
    <row r="491" spans="1:21" x14ac:dyDescent="0.25">
      <c r="A491" s="20">
        <v>42160</v>
      </c>
      <c r="B491" s="183">
        <v>23347</v>
      </c>
      <c r="C491" s="183"/>
      <c r="D491" s="14" t="s">
        <v>823</v>
      </c>
      <c r="E491" s="105">
        <v>326.60000000000002</v>
      </c>
      <c r="F491" s="23">
        <v>42160</v>
      </c>
      <c r="G491" s="106">
        <v>326.60000000000002</v>
      </c>
      <c r="H491" s="31">
        <f t="shared" si="14"/>
        <v>0</v>
      </c>
      <c r="I491" s="39" t="s">
        <v>9</v>
      </c>
      <c r="M491" s="20">
        <v>42166</v>
      </c>
      <c r="N491" s="183">
        <v>23829</v>
      </c>
      <c r="O491" s="183"/>
      <c r="P491" s="14" t="s">
        <v>696</v>
      </c>
      <c r="Q491" s="105">
        <v>5616</v>
      </c>
      <c r="R491" s="23">
        <v>42166</v>
      </c>
      <c r="S491" s="106">
        <v>5616</v>
      </c>
      <c r="T491" s="31">
        <f t="shared" si="15"/>
        <v>0</v>
      </c>
      <c r="U491" s="39" t="s">
        <v>587</v>
      </c>
    </row>
    <row r="492" spans="1:21" x14ac:dyDescent="0.25">
      <c r="A492" s="20">
        <v>42160</v>
      </c>
      <c r="B492" s="183">
        <v>23348</v>
      </c>
      <c r="C492" s="183"/>
      <c r="D492" s="150" t="s">
        <v>106</v>
      </c>
      <c r="E492" s="105">
        <v>33640</v>
      </c>
      <c r="F492" s="23">
        <v>42161</v>
      </c>
      <c r="G492" s="106">
        <v>33640</v>
      </c>
      <c r="H492" s="31">
        <f t="shared" si="14"/>
        <v>0</v>
      </c>
      <c r="I492" s="39" t="s">
        <v>773</v>
      </c>
      <c r="M492" s="20">
        <v>42167</v>
      </c>
      <c r="N492" s="183">
        <v>23944</v>
      </c>
      <c r="O492" s="183"/>
      <c r="P492" s="14" t="s">
        <v>696</v>
      </c>
      <c r="Q492" s="105">
        <v>5918.4</v>
      </c>
      <c r="R492" s="23">
        <v>42167</v>
      </c>
      <c r="S492" s="106">
        <v>5918.4</v>
      </c>
      <c r="T492" s="31">
        <f t="shared" si="15"/>
        <v>0</v>
      </c>
      <c r="U492" s="39" t="s">
        <v>587</v>
      </c>
    </row>
    <row r="493" spans="1:21" x14ac:dyDescent="0.25">
      <c r="A493" s="20">
        <v>42161</v>
      </c>
      <c r="B493" s="183">
        <v>23349</v>
      </c>
      <c r="C493" s="183"/>
      <c r="D493" s="14" t="s">
        <v>91</v>
      </c>
      <c r="E493" s="105">
        <v>26023.35</v>
      </c>
      <c r="F493" s="23">
        <v>42161</v>
      </c>
      <c r="G493" s="106">
        <v>26023.35</v>
      </c>
      <c r="H493" s="31">
        <f t="shared" si="14"/>
        <v>0</v>
      </c>
      <c r="I493" s="39" t="s">
        <v>59</v>
      </c>
      <c r="M493" s="20">
        <v>42168</v>
      </c>
      <c r="N493" s="183">
        <v>24052</v>
      </c>
      <c r="O493" s="183"/>
      <c r="P493" s="14" t="s">
        <v>696</v>
      </c>
      <c r="Q493" s="105">
        <v>6797.84</v>
      </c>
      <c r="R493" s="23">
        <v>42168</v>
      </c>
      <c r="S493" s="106">
        <v>6797.84</v>
      </c>
      <c r="T493" s="31">
        <f t="shared" si="15"/>
        <v>0</v>
      </c>
      <c r="U493" s="39" t="s">
        <v>587</v>
      </c>
    </row>
    <row r="494" spans="1:21" x14ac:dyDescent="0.25">
      <c r="A494" s="20">
        <v>42161</v>
      </c>
      <c r="B494" s="183">
        <v>23350</v>
      </c>
      <c r="C494" s="183"/>
      <c r="D494" s="218" t="s">
        <v>211</v>
      </c>
      <c r="E494" s="105">
        <v>60876.9</v>
      </c>
      <c r="F494" s="23">
        <v>42164</v>
      </c>
      <c r="G494" s="106">
        <v>60876.9</v>
      </c>
      <c r="H494" s="31">
        <f t="shared" si="14"/>
        <v>0</v>
      </c>
      <c r="I494" s="39" t="s">
        <v>9</v>
      </c>
      <c r="M494" s="20">
        <v>42170</v>
      </c>
      <c r="N494" s="183">
        <v>24232</v>
      </c>
      <c r="O494" s="183"/>
      <c r="P494" s="14" t="s">
        <v>696</v>
      </c>
      <c r="Q494" s="105">
        <v>15397.5</v>
      </c>
      <c r="R494" s="23">
        <v>42170</v>
      </c>
      <c r="S494" s="106">
        <v>15397.5</v>
      </c>
      <c r="T494" s="31">
        <f t="shared" si="15"/>
        <v>0</v>
      </c>
      <c r="U494" s="39" t="s">
        <v>587</v>
      </c>
    </row>
    <row r="495" spans="1:21" x14ac:dyDescent="0.25">
      <c r="A495" s="20">
        <v>42161</v>
      </c>
      <c r="B495" s="183">
        <v>23351</v>
      </c>
      <c r="C495" s="183"/>
      <c r="D495" s="14" t="s">
        <v>16</v>
      </c>
      <c r="E495" s="105">
        <v>12621.6</v>
      </c>
      <c r="F495" s="23">
        <v>42161</v>
      </c>
      <c r="G495" s="106">
        <v>12621</v>
      </c>
      <c r="H495" s="31">
        <f t="shared" si="14"/>
        <v>0.6000000000003638</v>
      </c>
      <c r="I495" s="39" t="s">
        <v>9</v>
      </c>
      <c r="M495" s="20">
        <v>42171</v>
      </c>
      <c r="N495" s="183">
        <v>24346</v>
      </c>
      <c r="O495" s="183"/>
      <c r="P495" s="14" t="s">
        <v>696</v>
      </c>
      <c r="Q495" s="105">
        <v>19236.900000000001</v>
      </c>
      <c r="R495" s="23">
        <v>42171</v>
      </c>
      <c r="S495" s="106">
        <v>19236.900000000001</v>
      </c>
      <c r="T495" s="48">
        <f t="shared" si="15"/>
        <v>0</v>
      </c>
      <c r="U495" s="39" t="s">
        <v>587</v>
      </c>
    </row>
    <row r="496" spans="1:21" x14ac:dyDescent="0.25">
      <c r="A496" s="20">
        <v>42161</v>
      </c>
      <c r="B496" s="183">
        <v>23352</v>
      </c>
      <c r="C496" s="183"/>
      <c r="D496" s="14" t="s">
        <v>24</v>
      </c>
      <c r="E496" s="105">
        <v>10143</v>
      </c>
      <c r="F496" s="23">
        <v>42178</v>
      </c>
      <c r="G496" s="106">
        <v>10143</v>
      </c>
      <c r="H496" s="31">
        <f t="shared" si="14"/>
        <v>0</v>
      </c>
      <c r="I496" s="39" t="s">
        <v>312</v>
      </c>
      <c r="M496" s="20">
        <v>42172</v>
      </c>
      <c r="N496" s="183">
        <v>24407</v>
      </c>
      <c r="O496" s="183"/>
      <c r="P496" s="14" t="s">
        <v>696</v>
      </c>
      <c r="Q496" s="105">
        <v>9207</v>
      </c>
      <c r="R496" s="23">
        <v>42172</v>
      </c>
      <c r="S496" s="106">
        <v>9207</v>
      </c>
      <c r="T496" s="48">
        <f t="shared" si="15"/>
        <v>0</v>
      </c>
      <c r="U496" s="39" t="s">
        <v>587</v>
      </c>
    </row>
    <row r="497" spans="1:21" x14ac:dyDescent="0.25">
      <c r="A497" s="20">
        <v>42161</v>
      </c>
      <c r="B497" s="183">
        <v>23353</v>
      </c>
      <c r="C497" s="183"/>
      <c r="D497" s="14" t="s">
        <v>1012</v>
      </c>
      <c r="E497" s="105">
        <v>18374.8</v>
      </c>
      <c r="F497" s="23">
        <v>42161</v>
      </c>
      <c r="G497" s="106">
        <v>18374.8</v>
      </c>
      <c r="H497" s="31">
        <f t="shared" si="14"/>
        <v>0</v>
      </c>
      <c r="I497" s="39" t="s">
        <v>9</v>
      </c>
      <c r="M497" s="20">
        <v>42173</v>
      </c>
      <c r="N497" s="183">
        <v>24531</v>
      </c>
      <c r="O497" s="183"/>
      <c r="P497" s="14" t="s">
        <v>696</v>
      </c>
      <c r="Q497" s="105">
        <v>23034.2</v>
      </c>
      <c r="R497" s="23">
        <v>42173</v>
      </c>
      <c r="S497" s="106">
        <v>23034.2</v>
      </c>
      <c r="T497" s="48">
        <f t="shared" si="15"/>
        <v>0</v>
      </c>
      <c r="U497" s="39" t="s">
        <v>587</v>
      </c>
    </row>
    <row r="498" spans="1:21" x14ac:dyDescent="0.25">
      <c r="A498" s="20">
        <v>42161</v>
      </c>
      <c r="B498" s="183">
        <v>23354</v>
      </c>
      <c r="C498" s="183"/>
      <c r="D498" s="14" t="s">
        <v>45</v>
      </c>
      <c r="E498" s="105">
        <v>21736.799999999999</v>
      </c>
      <c r="F498" s="23">
        <v>42172</v>
      </c>
      <c r="G498" s="106">
        <v>21736.799999999999</v>
      </c>
      <c r="H498" s="31">
        <f t="shared" si="14"/>
        <v>0</v>
      </c>
      <c r="I498" s="39" t="s">
        <v>1257</v>
      </c>
      <c r="M498" s="20">
        <v>42174</v>
      </c>
      <c r="N498" s="183">
        <v>24629</v>
      </c>
      <c r="O498" s="183"/>
      <c r="P498" s="14" t="s">
        <v>696</v>
      </c>
      <c r="Q498" s="105">
        <v>6265.2</v>
      </c>
      <c r="R498" s="23">
        <v>42174</v>
      </c>
      <c r="S498" s="118">
        <v>6265.2</v>
      </c>
      <c r="T498" s="31">
        <f t="shared" si="15"/>
        <v>0</v>
      </c>
      <c r="U498" s="56" t="s">
        <v>587</v>
      </c>
    </row>
    <row r="499" spans="1:21" x14ac:dyDescent="0.25">
      <c r="A499" s="20">
        <v>42161</v>
      </c>
      <c r="B499" s="183">
        <v>23355</v>
      </c>
      <c r="C499" s="183"/>
      <c r="D499" s="14" t="s">
        <v>14</v>
      </c>
      <c r="E499" s="105">
        <v>22796.400000000001</v>
      </c>
      <c r="F499" s="23">
        <v>42172</v>
      </c>
      <c r="G499" s="106">
        <v>22796.400000000001</v>
      </c>
      <c r="H499" s="31">
        <f t="shared" si="14"/>
        <v>0</v>
      </c>
      <c r="I499" s="39" t="s">
        <v>15</v>
      </c>
      <c r="M499" s="20">
        <v>42175</v>
      </c>
      <c r="N499" s="183">
        <v>24738</v>
      </c>
      <c r="O499" s="183"/>
      <c r="P499" s="14" t="s">
        <v>696</v>
      </c>
      <c r="Q499" s="105">
        <v>20881.2</v>
      </c>
      <c r="R499" s="65">
        <v>42175</v>
      </c>
      <c r="S499" s="106">
        <v>20881.2</v>
      </c>
      <c r="T499" s="31">
        <f t="shared" si="15"/>
        <v>0</v>
      </c>
      <c r="U499" s="39" t="s">
        <v>587</v>
      </c>
    </row>
    <row r="500" spans="1:21" x14ac:dyDescent="0.25">
      <c r="A500" s="20">
        <v>42161</v>
      </c>
      <c r="B500" s="183">
        <v>23356</v>
      </c>
      <c r="C500" s="183"/>
      <c r="D500" s="14" t="s">
        <v>296</v>
      </c>
      <c r="E500" s="105">
        <v>2179.5</v>
      </c>
      <c r="F500" s="23">
        <v>42161</v>
      </c>
      <c r="G500" s="106">
        <v>2179.5</v>
      </c>
      <c r="H500" s="31">
        <f t="shared" si="14"/>
        <v>0</v>
      </c>
      <c r="I500" s="39" t="s">
        <v>9</v>
      </c>
      <c r="M500" s="20">
        <v>42178</v>
      </c>
      <c r="N500" s="223" t="s">
        <v>1651</v>
      </c>
      <c r="O500" s="223" t="s">
        <v>1592</v>
      </c>
      <c r="P500" s="15" t="s">
        <v>696</v>
      </c>
      <c r="Q500" s="122">
        <v>7446.2</v>
      </c>
      <c r="R500" s="23">
        <v>42178</v>
      </c>
      <c r="S500" s="118">
        <v>7446.2</v>
      </c>
      <c r="T500" s="31">
        <f t="shared" si="15"/>
        <v>0</v>
      </c>
      <c r="U500" s="68" t="s">
        <v>587</v>
      </c>
    </row>
    <row r="501" spans="1:21" x14ac:dyDescent="0.25">
      <c r="A501" s="20">
        <v>42161</v>
      </c>
      <c r="B501" s="183">
        <v>23357</v>
      </c>
      <c r="C501" s="183"/>
      <c r="D501" s="14" t="s">
        <v>18</v>
      </c>
      <c r="E501" s="105">
        <v>3181.4</v>
      </c>
      <c r="F501" s="23">
        <v>42161</v>
      </c>
      <c r="G501" s="106">
        <v>3181.4</v>
      </c>
      <c r="H501" s="31">
        <f t="shared" si="14"/>
        <v>0</v>
      </c>
      <c r="I501" s="39" t="s">
        <v>9</v>
      </c>
      <c r="M501" s="20">
        <v>42179</v>
      </c>
      <c r="N501" s="222" t="s">
        <v>1758</v>
      </c>
      <c r="O501" s="222" t="s">
        <v>1592</v>
      </c>
      <c r="P501" s="14" t="s">
        <v>696</v>
      </c>
      <c r="Q501" s="105">
        <v>12096</v>
      </c>
      <c r="R501" s="23">
        <v>42179</v>
      </c>
      <c r="S501" s="106">
        <v>12096</v>
      </c>
      <c r="T501" s="31">
        <f t="shared" si="15"/>
        <v>0</v>
      </c>
      <c r="U501" s="39" t="s">
        <v>587</v>
      </c>
    </row>
    <row r="502" spans="1:21" x14ac:dyDescent="0.25">
      <c r="A502" s="20">
        <v>42161</v>
      </c>
      <c r="B502" s="183">
        <v>23358</v>
      </c>
      <c r="C502" s="183"/>
      <c r="D502" s="14" t="s">
        <v>881</v>
      </c>
      <c r="E502" s="105">
        <v>4950.3999999999996</v>
      </c>
      <c r="F502" s="23">
        <v>42161</v>
      </c>
      <c r="G502" s="106">
        <v>4950.3999999999996</v>
      </c>
      <c r="H502" s="31">
        <f t="shared" si="14"/>
        <v>0</v>
      </c>
      <c r="I502" s="39" t="s">
        <v>9</v>
      </c>
      <c r="M502" s="20">
        <v>42180</v>
      </c>
      <c r="N502" s="223" t="s">
        <v>1868</v>
      </c>
      <c r="O502" s="223" t="s">
        <v>1592</v>
      </c>
      <c r="P502" s="150" t="s">
        <v>696</v>
      </c>
      <c r="Q502" s="105">
        <v>1897.2</v>
      </c>
      <c r="R502" s="65">
        <v>42180</v>
      </c>
      <c r="S502" s="106">
        <v>1897.2</v>
      </c>
      <c r="T502" s="31">
        <f t="shared" si="15"/>
        <v>0</v>
      </c>
      <c r="U502" s="39" t="s">
        <v>587</v>
      </c>
    </row>
    <row r="503" spans="1:21" x14ac:dyDescent="0.25">
      <c r="A503" s="20">
        <v>42161</v>
      </c>
      <c r="B503" s="183">
        <v>23359</v>
      </c>
      <c r="C503" s="183"/>
      <c r="D503" s="14" t="s">
        <v>1197</v>
      </c>
      <c r="E503" s="105">
        <v>14129.8</v>
      </c>
      <c r="F503" s="23">
        <v>42161</v>
      </c>
      <c r="G503" s="106">
        <v>14129.8</v>
      </c>
      <c r="H503" s="31">
        <f t="shared" si="14"/>
        <v>0</v>
      </c>
      <c r="I503" s="39" t="s">
        <v>9</v>
      </c>
      <c r="M503" s="20">
        <v>42181</v>
      </c>
      <c r="N503" s="222" t="s">
        <v>1959</v>
      </c>
      <c r="O503" s="222" t="s">
        <v>1592</v>
      </c>
      <c r="P503" s="14" t="s">
        <v>696</v>
      </c>
      <c r="Q503" s="105">
        <v>14280</v>
      </c>
      <c r="R503" s="65">
        <v>42182</v>
      </c>
      <c r="S503" s="106">
        <v>14280</v>
      </c>
      <c r="T503" s="31">
        <f t="shared" si="15"/>
        <v>0</v>
      </c>
      <c r="U503" s="39" t="s">
        <v>587</v>
      </c>
    </row>
    <row r="504" spans="1:21" x14ac:dyDescent="0.25">
      <c r="A504" s="20">
        <v>42161</v>
      </c>
      <c r="B504" s="183">
        <v>23360</v>
      </c>
      <c r="C504" s="183"/>
      <c r="D504" s="14" t="s">
        <v>881</v>
      </c>
      <c r="E504" s="105">
        <v>124.8</v>
      </c>
      <c r="F504" s="23">
        <v>42161</v>
      </c>
      <c r="G504" s="106">
        <v>124.8</v>
      </c>
      <c r="H504" s="31">
        <f t="shared" si="14"/>
        <v>0</v>
      </c>
      <c r="I504" s="39" t="s">
        <v>9</v>
      </c>
      <c r="M504" s="20">
        <v>42182</v>
      </c>
      <c r="N504" s="223" t="s">
        <v>2094</v>
      </c>
      <c r="O504" s="223" t="s">
        <v>1592</v>
      </c>
      <c r="P504" s="14" t="s">
        <v>696</v>
      </c>
      <c r="Q504" s="105">
        <v>5847.5</v>
      </c>
      <c r="R504" s="65">
        <v>42182</v>
      </c>
      <c r="S504" s="106">
        <v>5847.5</v>
      </c>
      <c r="T504" s="31">
        <f t="shared" si="15"/>
        <v>0</v>
      </c>
      <c r="U504" s="39" t="s">
        <v>587</v>
      </c>
    </row>
    <row r="505" spans="1:21" x14ac:dyDescent="0.25">
      <c r="A505" s="20">
        <v>42161</v>
      </c>
      <c r="B505" s="183">
        <v>23361</v>
      </c>
      <c r="C505" s="183"/>
      <c r="D505" s="14" t="s">
        <v>49</v>
      </c>
      <c r="E505" s="105">
        <v>1363.1</v>
      </c>
      <c r="F505" s="23">
        <v>42161</v>
      </c>
      <c r="G505" s="106">
        <v>1363.1</v>
      </c>
      <c r="H505" s="31">
        <f t="shared" si="14"/>
        <v>0</v>
      </c>
      <c r="I505" s="39" t="s">
        <v>94</v>
      </c>
      <c r="M505" s="20">
        <v>42184</v>
      </c>
      <c r="N505" s="223" t="s">
        <v>2280</v>
      </c>
      <c r="O505" s="223" t="s">
        <v>1592</v>
      </c>
      <c r="P505" s="14" t="s">
        <v>696</v>
      </c>
      <c r="Q505" s="105">
        <v>3340.8</v>
      </c>
      <c r="R505" s="23">
        <v>42184</v>
      </c>
      <c r="S505" s="106">
        <v>3340.8</v>
      </c>
      <c r="T505" s="31">
        <f t="shared" si="15"/>
        <v>0</v>
      </c>
      <c r="U505" s="39" t="s">
        <v>587</v>
      </c>
    </row>
    <row r="506" spans="1:21" x14ac:dyDescent="0.25">
      <c r="A506" s="20">
        <v>42161</v>
      </c>
      <c r="B506" s="183">
        <v>23362</v>
      </c>
      <c r="C506" s="183"/>
      <c r="D506" s="14" t="s">
        <v>125</v>
      </c>
      <c r="E506" s="105">
        <v>22809.599999999999</v>
      </c>
      <c r="F506" s="23">
        <v>42161</v>
      </c>
      <c r="G506" s="106">
        <v>22809.599999999999</v>
      </c>
      <c r="H506" s="31">
        <f t="shared" si="14"/>
        <v>0</v>
      </c>
      <c r="I506" s="39" t="s">
        <v>94</v>
      </c>
      <c r="M506" s="20">
        <v>42172</v>
      </c>
      <c r="N506" s="183">
        <v>24469</v>
      </c>
      <c r="O506" s="183"/>
      <c r="P506" s="14" t="s">
        <v>314</v>
      </c>
      <c r="Q506" s="105">
        <v>3755.3</v>
      </c>
      <c r="R506" s="23">
        <v>42173</v>
      </c>
      <c r="S506" s="106">
        <v>3755.3</v>
      </c>
      <c r="T506" s="48">
        <f t="shared" si="15"/>
        <v>0</v>
      </c>
      <c r="U506" s="39" t="s">
        <v>312</v>
      </c>
    </row>
    <row r="507" spans="1:21" x14ac:dyDescent="0.25">
      <c r="A507" s="20">
        <v>42161</v>
      </c>
      <c r="B507" s="183">
        <v>23363</v>
      </c>
      <c r="C507" s="183"/>
      <c r="D507" s="14" t="s">
        <v>125</v>
      </c>
      <c r="E507" s="105">
        <v>512.4</v>
      </c>
      <c r="F507" s="23">
        <v>42161</v>
      </c>
      <c r="G507" s="106">
        <v>512.4</v>
      </c>
      <c r="H507" s="31">
        <f t="shared" si="14"/>
        <v>0</v>
      </c>
      <c r="I507" s="39" t="s">
        <v>94</v>
      </c>
      <c r="M507" s="20">
        <v>42162</v>
      </c>
      <c r="N507" s="183">
        <v>23468</v>
      </c>
      <c r="O507" s="183"/>
      <c r="P507" s="14" t="s">
        <v>1185</v>
      </c>
      <c r="Q507" s="105">
        <v>2907</v>
      </c>
      <c r="R507" s="23">
        <v>42162</v>
      </c>
      <c r="S507" s="106">
        <v>2907</v>
      </c>
      <c r="T507" s="31">
        <f t="shared" si="15"/>
        <v>0</v>
      </c>
      <c r="U507" s="39" t="s">
        <v>9</v>
      </c>
    </row>
    <row r="508" spans="1:21" x14ac:dyDescent="0.25">
      <c r="A508" s="20">
        <v>42161</v>
      </c>
      <c r="B508" s="183">
        <v>23364</v>
      </c>
      <c r="C508" s="183"/>
      <c r="D508" s="14" t="s">
        <v>1186</v>
      </c>
      <c r="E508" s="105">
        <v>26075.4</v>
      </c>
      <c r="F508" s="23">
        <v>42161</v>
      </c>
      <c r="G508" s="106">
        <v>26075.4</v>
      </c>
      <c r="H508" s="31">
        <f t="shared" si="14"/>
        <v>0</v>
      </c>
      <c r="I508" s="39" t="s">
        <v>587</v>
      </c>
      <c r="M508" s="20">
        <v>42156</v>
      </c>
      <c r="N508" s="183">
        <v>22894</v>
      </c>
      <c r="O508" s="183"/>
      <c r="P508" s="14" t="s">
        <v>173</v>
      </c>
      <c r="Q508" s="105">
        <v>26897.7</v>
      </c>
      <c r="R508" s="23"/>
      <c r="S508" s="106"/>
      <c r="T508" s="25">
        <f t="shared" si="15"/>
        <v>26897.7</v>
      </c>
      <c r="U508" s="39" t="s">
        <v>62</v>
      </c>
    </row>
    <row r="509" spans="1:21" x14ac:dyDescent="0.25">
      <c r="A509" s="20">
        <v>42161</v>
      </c>
      <c r="B509" s="183">
        <v>23365</v>
      </c>
      <c r="C509" s="183"/>
      <c r="D509" s="14" t="s">
        <v>1175</v>
      </c>
      <c r="E509" s="105">
        <v>15148.8</v>
      </c>
      <c r="F509" s="23">
        <v>42161</v>
      </c>
      <c r="G509" s="106">
        <v>15148.8</v>
      </c>
      <c r="H509" s="31">
        <f t="shared" si="14"/>
        <v>0</v>
      </c>
      <c r="I509" s="39" t="s">
        <v>587</v>
      </c>
      <c r="M509" s="20">
        <v>42158</v>
      </c>
      <c r="N509" s="183">
        <v>23097</v>
      </c>
      <c r="O509" s="183"/>
      <c r="P509" s="40" t="s">
        <v>173</v>
      </c>
      <c r="Q509" s="105">
        <v>26633.599999999999</v>
      </c>
      <c r="R509" s="30" t="s">
        <v>1499</v>
      </c>
      <c r="S509" s="106">
        <v>26633.599999999999</v>
      </c>
      <c r="T509" s="31">
        <f t="shared" si="15"/>
        <v>0</v>
      </c>
      <c r="U509" s="68" t="s">
        <v>62</v>
      </c>
    </row>
    <row r="510" spans="1:21" x14ac:dyDescent="0.25">
      <c r="A510" s="20">
        <v>42161</v>
      </c>
      <c r="B510" s="183">
        <v>23366</v>
      </c>
      <c r="C510" s="183"/>
      <c r="D510" s="14" t="s">
        <v>1193</v>
      </c>
      <c r="E510" s="105">
        <v>9100.7999999999993</v>
      </c>
      <c r="F510" s="23">
        <v>42161</v>
      </c>
      <c r="G510" s="106">
        <v>9100.7999999999993</v>
      </c>
      <c r="H510" s="31">
        <f t="shared" si="14"/>
        <v>0</v>
      </c>
      <c r="I510" s="39" t="s">
        <v>587</v>
      </c>
      <c r="M510" s="20">
        <v>42160</v>
      </c>
      <c r="N510" s="183">
        <v>23323</v>
      </c>
      <c r="O510" s="183"/>
      <c r="P510" s="14" t="s">
        <v>173</v>
      </c>
      <c r="Q510" s="105">
        <v>38528.400000000001</v>
      </c>
      <c r="R510" s="30" t="s">
        <v>1508</v>
      </c>
      <c r="S510" s="106">
        <v>38528.400000000001</v>
      </c>
      <c r="T510" s="31">
        <f t="shared" si="15"/>
        <v>0</v>
      </c>
      <c r="U510" s="39" t="s">
        <v>62</v>
      </c>
    </row>
    <row r="511" spans="1:21" x14ac:dyDescent="0.25">
      <c r="A511" s="20">
        <v>42161</v>
      </c>
      <c r="B511" s="183">
        <v>23367</v>
      </c>
      <c r="C511" s="183"/>
      <c r="D511" s="14" t="s">
        <v>1172</v>
      </c>
      <c r="E511" s="105">
        <v>3775.2</v>
      </c>
      <c r="F511" s="23">
        <v>42161</v>
      </c>
      <c r="G511" s="106">
        <v>3775.2</v>
      </c>
      <c r="H511" s="31">
        <f t="shared" si="14"/>
        <v>0</v>
      </c>
      <c r="I511" s="39" t="s">
        <v>587</v>
      </c>
      <c r="M511" s="20">
        <v>42163</v>
      </c>
      <c r="N511" s="183">
        <v>23571</v>
      </c>
      <c r="O511" s="183"/>
      <c r="P511" s="14" t="s">
        <v>173</v>
      </c>
      <c r="Q511" s="105">
        <v>27848.7</v>
      </c>
      <c r="R511" s="30" t="s">
        <v>1521</v>
      </c>
      <c r="S511" s="106">
        <v>27848.7</v>
      </c>
      <c r="T511" s="31">
        <f t="shared" si="15"/>
        <v>0</v>
      </c>
      <c r="U511" s="39" t="s">
        <v>62</v>
      </c>
    </row>
    <row r="512" spans="1:21" x14ac:dyDescent="0.25">
      <c r="A512" s="20">
        <v>42161</v>
      </c>
      <c r="B512" s="183">
        <v>23368</v>
      </c>
      <c r="C512" s="183"/>
      <c r="D512" s="14" t="s">
        <v>696</v>
      </c>
      <c r="E512" s="105">
        <v>6859</v>
      </c>
      <c r="F512" s="23">
        <v>42161</v>
      </c>
      <c r="G512" s="106">
        <v>6859</v>
      </c>
      <c r="H512" s="31">
        <f t="shared" si="14"/>
        <v>0</v>
      </c>
      <c r="I512" s="39" t="s">
        <v>587</v>
      </c>
      <c r="M512" s="20">
        <v>42165</v>
      </c>
      <c r="N512" s="183">
        <v>23759</v>
      </c>
      <c r="O512" s="183"/>
      <c r="P512" s="14" t="s">
        <v>173</v>
      </c>
      <c r="Q512" s="105">
        <v>27160.2</v>
      </c>
      <c r="R512" s="23"/>
      <c r="S512" s="106"/>
      <c r="T512" s="31">
        <f t="shared" si="15"/>
        <v>27160.2</v>
      </c>
      <c r="U512" s="39" t="s">
        <v>62</v>
      </c>
    </row>
    <row r="513" spans="1:21" x14ac:dyDescent="0.25">
      <c r="A513" s="20">
        <v>42161</v>
      </c>
      <c r="B513" s="183">
        <v>23369</v>
      </c>
      <c r="C513" s="183"/>
      <c r="D513" s="14" t="s">
        <v>864</v>
      </c>
      <c r="E513" s="105">
        <v>1143</v>
      </c>
      <c r="F513" s="23">
        <v>42161</v>
      </c>
      <c r="G513" s="106">
        <v>1143</v>
      </c>
      <c r="H513" s="31">
        <f t="shared" si="14"/>
        <v>0</v>
      </c>
      <c r="I513" s="39" t="s">
        <v>9</v>
      </c>
      <c r="M513" s="20">
        <v>42167</v>
      </c>
      <c r="N513" s="183">
        <v>23993</v>
      </c>
      <c r="O513" s="183"/>
      <c r="P513" s="150" t="s">
        <v>173</v>
      </c>
      <c r="Q513" s="105">
        <v>36172</v>
      </c>
      <c r="R513" s="23"/>
      <c r="S513" s="106"/>
      <c r="T513" s="31">
        <f t="shared" si="15"/>
        <v>36172</v>
      </c>
      <c r="U513" s="39" t="s">
        <v>62</v>
      </c>
    </row>
    <row r="514" spans="1:21" x14ac:dyDescent="0.25">
      <c r="A514" s="20">
        <v>42161</v>
      </c>
      <c r="B514" s="183">
        <v>23370</v>
      </c>
      <c r="C514" s="183"/>
      <c r="D514" s="14" t="s">
        <v>118</v>
      </c>
      <c r="E514" s="105">
        <v>25821.599999999999</v>
      </c>
      <c r="F514" s="30">
        <v>42211</v>
      </c>
      <c r="G514" s="144">
        <v>25821.599999999999</v>
      </c>
      <c r="H514" s="31">
        <f t="shared" si="14"/>
        <v>0</v>
      </c>
      <c r="I514" s="39" t="s">
        <v>46</v>
      </c>
      <c r="M514" s="20">
        <v>42167</v>
      </c>
      <c r="N514" s="183">
        <v>23995</v>
      </c>
      <c r="O514" s="183"/>
      <c r="P514" s="14" t="s">
        <v>173</v>
      </c>
      <c r="Q514" s="105">
        <v>46289.8</v>
      </c>
      <c r="R514" s="23"/>
      <c r="S514" s="106"/>
      <c r="T514" s="31">
        <f t="shared" si="15"/>
        <v>46289.8</v>
      </c>
      <c r="U514" s="39" t="s">
        <v>62</v>
      </c>
    </row>
    <row r="515" spans="1:21" x14ac:dyDescent="0.25">
      <c r="A515" s="20">
        <v>42161</v>
      </c>
      <c r="B515" s="183">
        <v>23371</v>
      </c>
      <c r="C515" s="183"/>
      <c r="D515" s="14" t="s">
        <v>45</v>
      </c>
      <c r="E515" s="105">
        <v>79764.5</v>
      </c>
      <c r="F515" s="23">
        <v>42172</v>
      </c>
      <c r="G515" s="106">
        <v>79764.5</v>
      </c>
      <c r="H515" s="31">
        <f t="shared" ref="H515:H578" si="16">E515-G515</f>
        <v>0</v>
      </c>
      <c r="I515" s="39" t="s">
        <v>46</v>
      </c>
      <c r="M515" s="20">
        <v>42170</v>
      </c>
      <c r="N515" s="183">
        <v>24243</v>
      </c>
      <c r="O515" s="183"/>
      <c r="P515" s="14" t="s">
        <v>173</v>
      </c>
      <c r="Q515" s="105">
        <v>24184.2</v>
      </c>
      <c r="R515" s="23"/>
      <c r="S515" s="106"/>
      <c r="T515" s="31">
        <f t="shared" ref="T515:T578" si="17">Q515-S515</f>
        <v>24184.2</v>
      </c>
      <c r="U515" s="39" t="s">
        <v>62</v>
      </c>
    </row>
    <row r="516" spans="1:21" x14ac:dyDescent="0.25">
      <c r="A516" s="20">
        <v>42161</v>
      </c>
      <c r="B516" s="183">
        <v>23372</v>
      </c>
      <c r="C516" s="183"/>
      <c r="D516" s="150" t="s">
        <v>854</v>
      </c>
      <c r="E516" s="105">
        <v>3319</v>
      </c>
      <c r="F516" s="23">
        <v>42162</v>
      </c>
      <c r="G516" s="106">
        <v>3319</v>
      </c>
      <c r="H516" s="31">
        <f t="shared" si="16"/>
        <v>0</v>
      </c>
      <c r="I516" s="39" t="s">
        <v>9</v>
      </c>
      <c r="M516" s="20">
        <v>42172</v>
      </c>
      <c r="N516" s="183">
        <v>24434</v>
      </c>
      <c r="O516" s="183"/>
      <c r="P516" s="14" t="s">
        <v>173</v>
      </c>
      <c r="Q516" s="105">
        <v>27387</v>
      </c>
      <c r="R516" s="23"/>
      <c r="S516" s="106"/>
      <c r="T516" s="48">
        <f t="shared" si="17"/>
        <v>27387</v>
      </c>
      <c r="U516" s="39" t="s">
        <v>62</v>
      </c>
    </row>
    <row r="517" spans="1:21" x14ac:dyDescent="0.25">
      <c r="A517" s="20">
        <v>42161</v>
      </c>
      <c r="B517" s="183">
        <v>23373</v>
      </c>
      <c r="C517" s="183"/>
      <c r="D517" s="14" t="s">
        <v>114</v>
      </c>
      <c r="E517" s="105">
        <v>6619.5</v>
      </c>
      <c r="F517" s="23">
        <v>42161</v>
      </c>
      <c r="G517" s="106">
        <v>6619.5</v>
      </c>
      <c r="H517" s="31">
        <f t="shared" si="16"/>
        <v>0</v>
      </c>
      <c r="I517" s="39" t="s">
        <v>9</v>
      </c>
      <c r="M517" s="20">
        <v>42174</v>
      </c>
      <c r="N517" s="183">
        <v>24669</v>
      </c>
      <c r="O517" s="183"/>
      <c r="P517" s="14" t="s">
        <v>173</v>
      </c>
      <c r="Q517" s="105">
        <v>35663</v>
      </c>
      <c r="R517" s="23"/>
      <c r="S517" s="118"/>
      <c r="T517" s="31">
        <f t="shared" si="17"/>
        <v>35663</v>
      </c>
      <c r="U517" s="56" t="s">
        <v>62</v>
      </c>
    </row>
    <row r="518" spans="1:21" x14ac:dyDescent="0.25">
      <c r="A518" s="20">
        <v>42161</v>
      </c>
      <c r="B518" s="183">
        <v>23374</v>
      </c>
      <c r="C518" s="183"/>
      <c r="D518" s="14" t="s">
        <v>464</v>
      </c>
      <c r="E518" s="105">
        <v>1608</v>
      </c>
      <c r="F518" s="23">
        <v>42161</v>
      </c>
      <c r="G518" s="106">
        <v>1608</v>
      </c>
      <c r="H518" s="31">
        <f t="shared" si="16"/>
        <v>0</v>
      </c>
      <c r="I518" s="39" t="s">
        <v>9</v>
      </c>
      <c r="M518" s="20">
        <v>42177</v>
      </c>
      <c r="N518" s="183">
        <v>24976</v>
      </c>
      <c r="O518" s="183"/>
      <c r="P518" s="14" t="s">
        <v>173</v>
      </c>
      <c r="Q518" s="105">
        <v>28573.599999999999</v>
      </c>
      <c r="R518" s="23"/>
      <c r="S518" s="106"/>
      <c r="T518" s="31">
        <f t="shared" si="17"/>
        <v>28573.599999999999</v>
      </c>
      <c r="U518" s="39" t="s">
        <v>62</v>
      </c>
    </row>
    <row r="519" spans="1:21" x14ac:dyDescent="0.25">
      <c r="A519" s="20">
        <v>42161</v>
      </c>
      <c r="B519" s="183">
        <v>23375</v>
      </c>
      <c r="C519" s="183"/>
      <c r="D519" s="14" t="s">
        <v>23</v>
      </c>
      <c r="E519" s="105">
        <v>576</v>
      </c>
      <c r="F519" s="23">
        <v>42161</v>
      </c>
      <c r="G519" s="106">
        <v>576</v>
      </c>
      <c r="H519" s="31">
        <f t="shared" si="16"/>
        <v>0</v>
      </c>
      <c r="I519" s="39" t="s">
        <v>9</v>
      </c>
      <c r="M519" s="20">
        <v>42179</v>
      </c>
      <c r="N519" s="222" t="s">
        <v>1789</v>
      </c>
      <c r="O519" s="222" t="s">
        <v>1592</v>
      </c>
      <c r="P519" s="14" t="s">
        <v>173</v>
      </c>
      <c r="Q519" s="105">
        <v>32682.2</v>
      </c>
      <c r="R519" s="23"/>
      <c r="S519" s="106"/>
      <c r="T519" s="31">
        <f t="shared" si="17"/>
        <v>32682.2</v>
      </c>
      <c r="U519" s="39" t="s">
        <v>62</v>
      </c>
    </row>
    <row r="520" spans="1:21" x14ac:dyDescent="0.25">
      <c r="A520" s="20">
        <v>42161</v>
      </c>
      <c r="B520" s="183">
        <v>23376</v>
      </c>
      <c r="C520" s="183"/>
      <c r="D520" s="14" t="s">
        <v>215</v>
      </c>
      <c r="E520" s="105">
        <v>34971.42</v>
      </c>
      <c r="F520" s="23">
        <v>42161</v>
      </c>
      <c r="G520" s="106">
        <v>34971.42</v>
      </c>
      <c r="H520" s="31">
        <f t="shared" si="16"/>
        <v>0</v>
      </c>
      <c r="I520" s="39" t="s">
        <v>19</v>
      </c>
      <c r="M520" s="20">
        <v>42181</v>
      </c>
      <c r="N520" s="222" t="s">
        <v>2011</v>
      </c>
      <c r="O520" s="222" t="s">
        <v>1592</v>
      </c>
      <c r="P520" s="14" t="s">
        <v>173</v>
      </c>
      <c r="Q520" s="105">
        <v>36669.199999999997</v>
      </c>
      <c r="R520" s="65"/>
      <c r="S520" s="106"/>
      <c r="T520" s="31">
        <f t="shared" si="17"/>
        <v>36669.199999999997</v>
      </c>
      <c r="U520" s="39" t="s">
        <v>62</v>
      </c>
    </row>
    <row r="521" spans="1:21" x14ac:dyDescent="0.25">
      <c r="A521" s="20">
        <v>42161</v>
      </c>
      <c r="B521" s="183">
        <v>23377</v>
      </c>
      <c r="C521" s="183"/>
      <c r="D521" s="14" t="s">
        <v>444</v>
      </c>
      <c r="E521" s="105">
        <v>20242.8</v>
      </c>
      <c r="F521" s="23">
        <v>42161</v>
      </c>
      <c r="G521" s="106">
        <v>20242.8</v>
      </c>
      <c r="H521" s="31">
        <f t="shared" si="16"/>
        <v>0</v>
      </c>
      <c r="I521" s="39" t="s">
        <v>773</v>
      </c>
      <c r="M521" s="20">
        <v>42184</v>
      </c>
      <c r="N521" s="223" t="s">
        <v>2272</v>
      </c>
      <c r="O521" s="223" t="s">
        <v>1592</v>
      </c>
      <c r="P521" s="14" t="s">
        <v>173</v>
      </c>
      <c r="Q521" s="105">
        <v>27069.4</v>
      </c>
      <c r="R521" s="23"/>
      <c r="S521" s="106"/>
      <c r="T521" s="31">
        <f t="shared" si="17"/>
        <v>27069.4</v>
      </c>
      <c r="U521" s="39" t="s">
        <v>62</v>
      </c>
    </row>
    <row r="522" spans="1:21" x14ac:dyDescent="0.25">
      <c r="A522" s="20">
        <v>42161</v>
      </c>
      <c r="B522" s="183">
        <v>23378</v>
      </c>
      <c r="C522" s="183"/>
      <c r="D522" s="14" t="s">
        <v>84</v>
      </c>
      <c r="E522" s="105">
        <v>38380.199999999997</v>
      </c>
      <c r="F522" s="30" t="s">
        <v>2451</v>
      </c>
      <c r="G522" s="144">
        <v>38380.199999999997</v>
      </c>
      <c r="H522" s="31">
        <f t="shared" si="16"/>
        <v>0</v>
      </c>
      <c r="I522" s="39" t="s">
        <v>9</v>
      </c>
      <c r="M522" s="20">
        <v>42161</v>
      </c>
      <c r="N522" s="183">
        <v>23424</v>
      </c>
      <c r="O522" s="183"/>
      <c r="P522" s="14" t="s">
        <v>235</v>
      </c>
      <c r="Q522" s="105">
        <v>2360.4</v>
      </c>
      <c r="R522" s="23">
        <v>42162</v>
      </c>
      <c r="S522" s="106">
        <v>2360.4</v>
      </c>
      <c r="T522" s="31">
        <f t="shared" si="17"/>
        <v>0</v>
      </c>
      <c r="U522" s="39" t="s">
        <v>1257</v>
      </c>
    </row>
    <row r="523" spans="1:21" x14ac:dyDescent="0.25">
      <c r="A523" s="20">
        <v>42161</v>
      </c>
      <c r="B523" s="183">
        <v>23379</v>
      </c>
      <c r="C523" s="183"/>
      <c r="D523" s="14" t="s">
        <v>112</v>
      </c>
      <c r="E523" s="105">
        <v>1680</v>
      </c>
      <c r="F523" s="23">
        <v>42161</v>
      </c>
      <c r="G523" s="106">
        <v>1680</v>
      </c>
      <c r="H523" s="31">
        <f t="shared" si="16"/>
        <v>0</v>
      </c>
      <c r="I523" s="39" t="s">
        <v>9</v>
      </c>
      <c r="M523" s="20">
        <v>42165</v>
      </c>
      <c r="N523" s="183">
        <v>23795</v>
      </c>
      <c r="O523" s="183"/>
      <c r="P523" s="14" t="s">
        <v>235</v>
      </c>
      <c r="Q523" s="105">
        <v>2222.1999999999998</v>
      </c>
      <c r="R523" s="23">
        <v>42165</v>
      </c>
      <c r="S523" s="106">
        <v>2222.1999999999998</v>
      </c>
      <c r="T523" s="31">
        <f t="shared" si="17"/>
        <v>0</v>
      </c>
      <c r="U523" s="39" t="s">
        <v>1257</v>
      </c>
    </row>
    <row r="524" spans="1:21" x14ac:dyDescent="0.25">
      <c r="A524" s="20">
        <v>42161</v>
      </c>
      <c r="B524" s="183">
        <v>23380</v>
      </c>
      <c r="C524" s="183"/>
      <c r="D524" s="14" t="s">
        <v>159</v>
      </c>
      <c r="E524" s="105">
        <v>20555.599999999999</v>
      </c>
      <c r="F524" s="23">
        <v>42161</v>
      </c>
      <c r="G524" s="106">
        <v>20555.599999999999</v>
      </c>
      <c r="H524" s="31">
        <f t="shared" si="16"/>
        <v>0</v>
      </c>
      <c r="I524" s="39" t="s">
        <v>9</v>
      </c>
      <c r="M524" s="20">
        <v>42169</v>
      </c>
      <c r="N524" s="183">
        <v>24187</v>
      </c>
      <c r="O524" s="183"/>
      <c r="P524" s="14" t="s">
        <v>235</v>
      </c>
      <c r="Q524" s="105">
        <v>2189.4</v>
      </c>
      <c r="R524" s="23">
        <v>42169</v>
      </c>
      <c r="S524" s="106">
        <v>2189.4</v>
      </c>
      <c r="T524" s="31">
        <f t="shared" si="17"/>
        <v>0</v>
      </c>
      <c r="U524" s="39" t="s">
        <v>1257</v>
      </c>
    </row>
    <row r="525" spans="1:21" x14ac:dyDescent="0.25">
      <c r="A525" s="20">
        <v>42161</v>
      </c>
      <c r="B525" s="183">
        <v>23381</v>
      </c>
      <c r="C525" s="183"/>
      <c r="D525" s="14" t="s">
        <v>335</v>
      </c>
      <c r="E525" s="105">
        <v>404</v>
      </c>
      <c r="F525" s="23">
        <v>42161</v>
      </c>
      <c r="G525" s="106">
        <v>404</v>
      </c>
      <c r="H525" s="31">
        <f t="shared" si="16"/>
        <v>0</v>
      </c>
      <c r="I525" s="39" t="s">
        <v>9</v>
      </c>
      <c r="M525" s="20">
        <v>42177</v>
      </c>
      <c r="N525" s="223" t="s">
        <v>1624</v>
      </c>
      <c r="O525" s="223" t="s">
        <v>1592</v>
      </c>
      <c r="P525" s="15" t="s">
        <v>235</v>
      </c>
      <c r="Q525" s="122">
        <v>2353.4</v>
      </c>
      <c r="R525" s="23">
        <v>42177</v>
      </c>
      <c r="S525" s="118">
        <v>2353.4</v>
      </c>
      <c r="T525" s="31">
        <f t="shared" si="17"/>
        <v>0</v>
      </c>
      <c r="U525" s="68" t="s">
        <v>1257</v>
      </c>
    </row>
    <row r="526" spans="1:21" x14ac:dyDescent="0.25">
      <c r="A526" s="20">
        <v>42161</v>
      </c>
      <c r="B526" s="183">
        <v>23382</v>
      </c>
      <c r="C526" s="183"/>
      <c r="D526" s="14" t="s">
        <v>1513</v>
      </c>
      <c r="E526" s="105">
        <v>1709</v>
      </c>
      <c r="F526" s="23">
        <v>42161</v>
      </c>
      <c r="G526" s="106">
        <v>1709</v>
      </c>
      <c r="H526" s="31">
        <f t="shared" si="16"/>
        <v>0</v>
      </c>
      <c r="I526" s="39" t="s">
        <v>9</v>
      </c>
      <c r="M526" s="20">
        <v>42182</v>
      </c>
      <c r="N526" s="223" t="s">
        <v>2157</v>
      </c>
      <c r="O526" s="223" t="s">
        <v>1592</v>
      </c>
      <c r="P526" s="14" t="s">
        <v>235</v>
      </c>
      <c r="Q526" s="105">
        <v>2250.9</v>
      </c>
      <c r="R526" s="65">
        <v>42183</v>
      </c>
      <c r="S526" s="106">
        <v>2250.9</v>
      </c>
      <c r="T526" s="31">
        <f t="shared" si="17"/>
        <v>0</v>
      </c>
      <c r="U526" s="39" t="s">
        <v>1257</v>
      </c>
    </row>
    <row r="527" spans="1:21" x14ac:dyDescent="0.25">
      <c r="A527" s="20">
        <v>42161</v>
      </c>
      <c r="B527" s="183">
        <v>23383</v>
      </c>
      <c r="C527" s="183"/>
      <c r="D527" s="14" t="s">
        <v>1142</v>
      </c>
      <c r="E527" s="105">
        <v>3060</v>
      </c>
      <c r="F527" s="23">
        <v>42161</v>
      </c>
      <c r="G527" s="106">
        <v>3060</v>
      </c>
      <c r="H527" s="31">
        <f t="shared" si="16"/>
        <v>0</v>
      </c>
      <c r="I527" s="39" t="s">
        <v>9</v>
      </c>
      <c r="M527" s="20">
        <v>42161</v>
      </c>
      <c r="N527" s="183">
        <v>23440</v>
      </c>
      <c r="O527" s="183"/>
      <c r="P527" s="14" t="s">
        <v>1318</v>
      </c>
      <c r="Q527" s="105">
        <v>16651.599999999999</v>
      </c>
      <c r="R527" s="23">
        <v>42161</v>
      </c>
      <c r="S527" s="106">
        <v>16651.599999999999</v>
      </c>
      <c r="T527" s="31">
        <f t="shared" si="17"/>
        <v>0</v>
      </c>
      <c r="U527" s="39" t="s">
        <v>9</v>
      </c>
    </row>
    <row r="528" spans="1:21" x14ac:dyDescent="0.25">
      <c r="A528" s="20">
        <v>42161</v>
      </c>
      <c r="B528" s="183">
        <v>23384</v>
      </c>
      <c r="C528" s="183"/>
      <c r="D528" s="14" t="s">
        <v>604</v>
      </c>
      <c r="E528" s="105">
        <v>3537.2</v>
      </c>
      <c r="F528" s="23">
        <v>42161</v>
      </c>
      <c r="G528" s="106">
        <v>3537.2</v>
      </c>
      <c r="H528" s="31">
        <f t="shared" si="16"/>
        <v>0</v>
      </c>
      <c r="I528" s="39" t="s">
        <v>9</v>
      </c>
      <c r="M528" s="20">
        <v>42178</v>
      </c>
      <c r="N528" s="223" t="s">
        <v>1714</v>
      </c>
      <c r="O528" s="223" t="s">
        <v>1592</v>
      </c>
      <c r="P528" s="15" t="s">
        <v>1318</v>
      </c>
      <c r="Q528" s="122">
        <v>33378.800000000003</v>
      </c>
      <c r="R528" s="23">
        <v>42178</v>
      </c>
      <c r="S528" s="118">
        <v>33378.800000000003</v>
      </c>
      <c r="T528" s="31">
        <f t="shared" si="17"/>
        <v>0</v>
      </c>
      <c r="U528" s="68" t="s">
        <v>9</v>
      </c>
    </row>
    <row r="529" spans="1:21" x14ac:dyDescent="0.25">
      <c r="A529" s="20">
        <v>42161</v>
      </c>
      <c r="B529" s="183">
        <v>23385</v>
      </c>
      <c r="C529" s="183"/>
      <c r="D529" s="14" t="s">
        <v>332</v>
      </c>
      <c r="E529" s="105">
        <v>2760.2</v>
      </c>
      <c r="F529" s="23">
        <v>42161</v>
      </c>
      <c r="G529" s="106">
        <v>2760.2</v>
      </c>
      <c r="H529" s="31">
        <f t="shared" si="16"/>
        <v>0</v>
      </c>
      <c r="I529" s="39" t="s">
        <v>9</v>
      </c>
      <c r="M529" s="20">
        <v>42177</v>
      </c>
      <c r="N529" s="183">
        <v>24996</v>
      </c>
      <c r="O529" s="183"/>
      <c r="P529" s="14" t="s">
        <v>390</v>
      </c>
      <c r="Q529" s="105">
        <v>5192.3</v>
      </c>
      <c r="R529" s="23">
        <v>42178</v>
      </c>
      <c r="S529" s="106">
        <v>5192.3</v>
      </c>
      <c r="T529" s="31">
        <f t="shared" si="17"/>
        <v>0</v>
      </c>
      <c r="U529" s="39" t="s">
        <v>94</v>
      </c>
    </row>
    <row r="530" spans="1:21" x14ac:dyDescent="0.25">
      <c r="A530" s="20">
        <v>42161</v>
      </c>
      <c r="B530" s="183">
        <v>23386</v>
      </c>
      <c r="C530" s="183"/>
      <c r="D530" s="14" t="s">
        <v>131</v>
      </c>
      <c r="E530" s="105">
        <v>14694.6</v>
      </c>
      <c r="F530" s="23">
        <v>42162</v>
      </c>
      <c r="G530" s="106">
        <v>14694.6</v>
      </c>
      <c r="H530" s="31">
        <f t="shared" si="16"/>
        <v>0</v>
      </c>
      <c r="I530" s="39" t="s">
        <v>9</v>
      </c>
      <c r="M530" s="20">
        <v>42159</v>
      </c>
      <c r="N530" s="183">
        <v>23200</v>
      </c>
      <c r="O530" s="183"/>
      <c r="P530" s="14" t="s">
        <v>1337</v>
      </c>
      <c r="Q530" s="105">
        <v>640</v>
      </c>
      <c r="R530" s="23">
        <v>42160</v>
      </c>
      <c r="S530" s="106">
        <v>640</v>
      </c>
      <c r="T530" s="31">
        <f t="shared" si="17"/>
        <v>0</v>
      </c>
      <c r="U530" s="39" t="s">
        <v>19</v>
      </c>
    </row>
    <row r="531" spans="1:21" x14ac:dyDescent="0.25">
      <c r="A531" s="20">
        <v>42161</v>
      </c>
      <c r="B531" s="183">
        <v>23387</v>
      </c>
      <c r="C531" s="183"/>
      <c r="D531" s="14" t="s">
        <v>65</v>
      </c>
      <c r="E531" s="105">
        <v>17896.8</v>
      </c>
      <c r="F531" s="23">
        <v>42161</v>
      </c>
      <c r="G531" s="106">
        <v>17896.8</v>
      </c>
      <c r="H531" s="31">
        <f t="shared" si="16"/>
        <v>0</v>
      </c>
      <c r="I531" s="39" t="s">
        <v>773</v>
      </c>
      <c r="M531" s="20">
        <v>42161</v>
      </c>
      <c r="N531" s="183">
        <v>23428</v>
      </c>
      <c r="O531" s="183"/>
      <c r="P531" s="14" t="s">
        <v>1337</v>
      </c>
      <c r="Q531" s="105">
        <v>568</v>
      </c>
      <c r="R531" s="23">
        <v>42163</v>
      </c>
      <c r="S531" s="106">
        <v>568</v>
      </c>
      <c r="T531" s="31">
        <f t="shared" si="17"/>
        <v>0</v>
      </c>
      <c r="U531" s="39" t="s">
        <v>19</v>
      </c>
    </row>
    <row r="532" spans="1:21" x14ac:dyDescent="0.25">
      <c r="A532" s="20">
        <v>42161</v>
      </c>
      <c r="B532" s="183">
        <v>23388</v>
      </c>
      <c r="C532" s="183"/>
      <c r="D532" s="14" t="s">
        <v>57</v>
      </c>
      <c r="E532" s="105">
        <v>2080</v>
      </c>
      <c r="F532" s="23">
        <v>42161</v>
      </c>
      <c r="G532" s="106">
        <v>2080</v>
      </c>
      <c r="H532" s="31">
        <f t="shared" si="16"/>
        <v>0</v>
      </c>
      <c r="I532" s="39" t="s">
        <v>59</v>
      </c>
      <c r="M532" s="20">
        <v>42157</v>
      </c>
      <c r="N532" s="183">
        <v>23045</v>
      </c>
      <c r="O532" s="183"/>
      <c r="P532" s="40" t="s">
        <v>45</v>
      </c>
      <c r="Q532" s="105">
        <v>78393.990000000005</v>
      </c>
      <c r="R532" s="23">
        <v>42172</v>
      </c>
      <c r="S532" s="106">
        <v>78393.990000000005</v>
      </c>
      <c r="T532" s="25">
        <f t="shared" si="17"/>
        <v>0</v>
      </c>
      <c r="U532" s="68" t="s">
        <v>62</v>
      </c>
    </row>
    <row r="533" spans="1:21" x14ac:dyDescent="0.25">
      <c r="A533" s="20">
        <v>42161</v>
      </c>
      <c r="B533" s="183">
        <v>23389</v>
      </c>
      <c r="C533" s="183"/>
      <c r="D533" s="50" t="s">
        <v>239</v>
      </c>
      <c r="E533" s="105">
        <v>361.8</v>
      </c>
      <c r="F533" s="23">
        <v>42161</v>
      </c>
      <c r="G533" s="106">
        <v>361.8</v>
      </c>
      <c r="H533" s="31">
        <f t="shared" si="16"/>
        <v>0</v>
      </c>
      <c r="I533" s="39" t="s">
        <v>9</v>
      </c>
      <c r="M533" s="20">
        <v>42158</v>
      </c>
      <c r="N533" s="183">
        <v>23111</v>
      </c>
      <c r="O533" s="183"/>
      <c r="P533" s="40" t="s">
        <v>45</v>
      </c>
      <c r="Q533" s="105">
        <v>10705.2</v>
      </c>
      <c r="R533" s="23">
        <v>42172</v>
      </c>
      <c r="S533" s="106">
        <v>10705.2</v>
      </c>
      <c r="T533" s="31">
        <f t="shared" si="17"/>
        <v>0</v>
      </c>
      <c r="U533" s="68" t="s">
        <v>1257</v>
      </c>
    </row>
    <row r="534" spans="1:21" x14ac:dyDescent="0.25">
      <c r="A534" s="20">
        <v>42161</v>
      </c>
      <c r="B534" s="183">
        <v>23390</v>
      </c>
      <c r="C534" s="183"/>
      <c r="D534" s="14" t="s">
        <v>169</v>
      </c>
      <c r="E534" s="105">
        <v>2846.6</v>
      </c>
      <c r="F534" s="23">
        <v>42161</v>
      </c>
      <c r="G534" s="106">
        <v>2846.6</v>
      </c>
      <c r="H534" s="31">
        <f t="shared" si="16"/>
        <v>0</v>
      </c>
      <c r="I534" s="39" t="s">
        <v>59</v>
      </c>
      <c r="M534" s="20">
        <v>42159</v>
      </c>
      <c r="N534" s="183">
        <v>23232</v>
      </c>
      <c r="O534" s="183"/>
      <c r="P534" s="14" t="s">
        <v>45</v>
      </c>
      <c r="Q534" s="105">
        <v>60369.440000000002</v>
      </c>
      <c r="R534" s="23">
        <v>42172</v>
      </c>
      <c r="S534" s="106">
        <v>60369.440000000002</v>
      </c>
      <c r="T534" s="31">
        <f t="shared" si="17"/>
        <v>0</v>
      </c>
      <c r="U534" s="39" t="s">
        <v>773</v>
      </c>
    </row>
    <row r="535" spans="1:21" x14ac:dyDescent="0.25">
      <c r="A535" s="20">
        <v>42161</v>
      </c>
      <c r="B535" s="183">
        <v>23391</v>
      </c>
      <c r="C535" s="183"/>
      <c r="D535" s="14" t="s">
        <v>83</v>
      </c>
      <c r="E535" s="105">
        <v>4968</v>
      </c>
      <c r="F535" s="23">
        <v>42161</v>
      </c>
      <c r="G535" s="106">
        <v>4968</v>
      </c>
      <c r="H535" s="31">
        <f t="shared" si="16"/>
        <v>0</v>
      </c>
      <c r="I535" s="39" t="s">
        <v>59</v>
      </c>
      <c r="M535" s="20">
        <v>42161</v>
      </c>
      <c r="N535" s="183">
        <v>23354</v>
      </c>
      <c r="O535" s="183"/>
      <c r="P535" s="14" t="s">
        <v>45</v>
      </c>
      <c r="Q535" s="105">
        <v>21736.799999999999</v>
      </c>
      <c r="R535" s="23">
        <v>42172</v>
      </c>
      <c r="S535" s="106">
        <v>21736.799999999999</v>
      </c>
      <c r="T535" s="31">
        <f t="shared" si="17"/>
        <v>0</v>
      </c>
      <c r="U535" s="39" t="s">
        <v>1257</v>
      </c>
    </row>
    <row r="536" spans="1:21" x14ac:dyDescent="0.25">
      <c r="A536" s="20">
        <v>42161</v>
      </c>
      <c r="B536" s="183">
        <v>23392</v>
      </c>
      <c r="C536" s="183"/>
      <c r="D536" s="14" t="s">
        <v>148</v>
      </c>
      <c r="E536" s="105">
        <v>4452</v>
      </c>
      <c r="F536" s="23">
        <v>42161</v>
      </c>
      <c r="G536" s="106">
        <v>4452</v>
      </c>
      <c r="H536" s="31">
        <f t="shared" si="16"/>
        <v>0</v>
      </c>
      <c r="I536" s="39" t="s">
        <v>59</v>
      </c>
      <c r="M536" s="20">
        <v>42161</v>
      </c>
      <c r="N536" s="183">
        <v>23371</v>
      </c>
      <c r="O536" s="183"/>
      <c r="P536" s="14" t="s">
        <v>45</v>
      </c>
      <c r="Q536" s="105">
        <v>79764.5</v>
      </c>
      <c r="R536" s="23">
        <v>42172</v>
      </c>
      <c r="S536" s="106">
        <v>79764.5</v>
      </c>
      <c r="T536" s="31">
        <f t="shared" si="17"/>
        <v>0</v>
      </c>
      <c r="U536" s="39" t="s">
        <v>46</v>
      </c>
    </row>
    <row r="537" spans="1:21" x14ac:dyDescent="0.25">
      <c r="A537" s="20">
        <v>42161</v>
      </c>
      <c r="B537" s="183">
        <v>23393</v>
      </c>
      <c r="C537" s="183"/>
      <c r="D537" s="14" t="s">
        <v>292</v>
      </c>
      <c r="E537" s="105">
        <v>4165.8</v>
      </c>
      <c r="F537" s="23">
        <v>42161</v>
      </c>
      <c r="G537" s="106">
        <v>4165.8</v>
      </c>
      <c r="H537" s="31">
        <f t="shared" si="16"/>
        <v>0</v>
      </c>
      <c r="I537" s="39" t="s">
        <v>59</v>
      </c>
      <c r="M537" s="20">
        <v>42163</v>
      </c>
      <c r="N537" s="183">
        <v>23541</v>
      </c>
      <c r="O537" s="183"/>
      <c r="P537" s="14" t="s">
        <v>45</v>
      </c>
      <c r="Q537" s="105">
        <v>35664</v>
      </c>
      <c r="R537" s="23">
        <v>42172</v>
      </c>
      <c r="S537" s="106">
        <v>35664</v>
      </c>
      <c r="T537" s="31">
        <f t="shared" si="17"/>
        <v>0</v>
      </c>
      <c r="U537" s="39" t="s">
        <v>1013</v>
      </c>
    </row>
    <row r="538" spans="1:21" x14ac:dyDescent="0.25">
      <c r="A538" s="20">
        <v>42161</v>
      </c>
      <c r="B538" s="183">
        <v>23394</v>
      </c>
      <c r="C538" s="183"/>
      <c r="D538" s="14" t="s">
        <v>130</v>
      </c>
      <c r="E538" s="105">
        <v>7561.9</v>
      </c>
      <c r="F538" s="23">
        <v>42163</v>
      </c>
      <c r="G538" s="106">
        <v>7561.9</v>
      </c>
      <c r="H538" s="31">
        <f t="shared" si="16"/>
        <v>0</v>
      </c>
      <c r="I538" s="39" t="s">
        <v>9</v>
      </c>
      <c r="M538" s="20">
        <v>42165</v>
      </c>
      <c r="N538" s="183">
        <v>23767</v>
      </c>
      <c r="O538" s="183"/>
      <c r="P538" s="14" t="s">
        <v>45</v>
      </c>
      <c r="Q538" s="105">
        <v>6543.2</v>
      </c>
      <c r="R538" s="23">
        <v>42172</v>
      </c>
      <c r="S538" s="106">
        <v>6543.2</v>
      </c>
      <c r="T538" s="31">
        <f t="shared" si="17"/>
        <v>0</v>
      </c>
      <c r="U538" s="39" t="s">
        <v>1257</v>
      </c>
    </row>
    <row r="539" spans="1:21" x14ac:dyDescent="0.25">
      <c r="A539" s="20">
        <v>42161</v>
      </c>
      <c r="B539" s="183">
        <v>23395</v>
      </c>
      <c r="C539" s="183"/>
      <c r="D539" s="14" t="s">
        <v>82</v>
      </c>
      <c r="E539" s="105">
        <v>3794.4</v>
      </c>
      <c r="F539" s="23">
        <v>42161</v>
      </c>
      <c r="G539" s="106">
        <v>3794.4</v>
      </c>
      <c r="H539" s="31">
        <f t="shared" si="16"/>
        <v>0</v>
      </c>
      <c r="I539" s="39" t="s">
        <v>59</v>
      </c>
      <c r="M539" s="20">
        <v>42166</v>
      </c>
      <c r="N539" s="183">
        <v>23856</v>
      </c>
      <c r="O539" s="183"/>
      <c r="P539" s="14" t="s">
        <v>45</v>
      </c>
      <c r="Q539" s="105">
        <v>78369.14</v>
      </c>
      <c r="R539" s="23">
        <v>42172</v>
      </c>
      <c r="S539" s="106">
        <v>78369.14</v>
      </c>
      <c r="T539" s="31">
        <f t="shared" si="17"/>
        <v>0</v>
      </c>
      <c r="U539" s="39" t="s">
        <v>62</v>
      </c>
    </row>
    <row r="540" spans="1:21" x14ac:dyDescent="0.25">
      <c r="A540" s="20">
        <v>42161</v>
      </c>
      <c r="B540" s="183">
        <v>23396</v>
      </c>
      <c r="C540" s="183"/>
      <c r="D540" s="14" t="s">
        <v>130</v>
      </c>
      <c r="E540" s="105">
        <v>752</v>
      </c>
      <c r="F540" s="23">
        <v>42163</v>
      </c>
      <c r="G540" s="106">
        <v>752</v>
      </c>
      <c r="H540" s="31">
        <f t="shared" si="16"/>
        <v>0</v>
      </c>
      <c r="I540" s="39" t="s">
        <v>9</v>
      </c>
      <c r="M540" s="20">
        <v>42166</v>
      </c>
      <c r="N540" s="183">
        <v>23858</v>
      </c>
      <c r="O540" s="183"/>
      <c r="P540" s="14" t="s">
        <v>45</v>
      </c>
      <c r="Q540" s="105">
        <v>1457.5</v>
      </c>
      <c r="R540" s="23">
        <v>42172</v>
      </c>
      <c r="S540" s="106">
        <v>1457.5</v>
      </c>
      <c r="T540" s="31">
        <f t="shared" si="17"/>
        <v>0</v>
      </c>
      <c r="U540" s="39" t="s">
        <v>62</v>
      </c>
    </row>
    <row r="541" spans="1:21" x14ac:dyDescent="0.25">
      <c r="A541" s="20">
        <v>42161</v>
      </c>
      <c r="B541" s="183">
        <v>23397</v>
      </c>
      <c r="C541" s="183"/>
      <c r="D541" s="14" t="s">
        <v>120</v>
      </c>
      <c r="E541" s="105">
        <v>1776.6</v>
      </c>
      <c r="F541" s="23">
        <v>42161</v>
      </c>
      <c r="G541" s="106">
        <v>1776.6</v>
      </c>
      <c r="H541" s="31">
        <f t="shared" si="16"/>
        <v>0</v>
      </c>
      <c r="I541" s="39" t="s">
        <v>59</v>
      </c>
      <c r="M541" s="20">
        <v>42167</v>
      </c>
      <c r="N541" s="183">
        <v>24012</v>
      </c>
      <c r="O541" s="183"/>
      <c r="P541" s="14" t="s">
        <v>45</v>
      </c>
      <c r="Q541" s="105">
        <v>20202.54</v>
      </c>
      <c r="R541" s="23">
        <v>42172</v>
      </c>
      <c r="S541" s="114">
        <v>5347.52</v>
      </c>
      <c r="T541" s="55">
        <f t="shared" si="17"/>
        <v>14855.02</v>
      </c>
      <c r="U541" s="39" t="s">
        <v>1013</v>
      </c>
    </row>
    <row r="542" spans="1:21" x14ac:dyDescent="0.25">
      <c r="A542" s="20">
        <v>42161</v>
      </c>
      <c r="B542" s="183">
        <v>23398</v>
      </c>
      <c r="C542" s="183"/>
      <c r="D542" s="14" t="s">
        <v>217</v>
      </c>
      <c r="E542" s="105">
        <v>2907.8</v>
      </c>
      <c r="F542" s="23">
        <v>42161</v>
      </c>
      <c r="G542" s="106">
        <v>2907.8</v>
      </c>
      <c r="H542" s="31">
        <f t="shared" si="16"/>
        <v>0</v>
      </c>
      <c r="I542" s="39" t="s">
        <v>59</v>
      </c>
      <c r="M542" s="20">
        <v>42168</v>
      </c>
      <c r="N542" s="183">
        <v>24107</v>
      </c>
      <c r="O542" s="183"/>
      <c r="P542" s="14" t="s">
        <v>45</v>
      </c>
      <c r="Q542" s="105">
        <v>77081.64</v>
      </c>
      <c r="R542" s="23"/>
      <c r="S542" s="106"/>
      <c r="T542" s="31">
        <f t="shared" si="17"/>
        <v>77081.64</v>
      </c>
      <c r="U542" s="39" t="s">
        <v>1013</v>
      </c>
    </row>
    <row r="543" spans="1:21" x14ac:dyDescent="0.25">
      <c r="A543" s="20">
        <v>42161</v>
      </c>
      <c r="B543" s="183">
        <v>23399</v>
      </c>
      <c r="C543" s="183"/>
      <c r="D543" s="14" t="s">
        <v>137</v>
      </c>
      <c r="E543" s="105">
        <v>1494.75</v>
      </c>
      <c r="F543" s="23">
        <v>42161</v>
      </c>
      <c r="G543" s="106">
        <v>1494.75</v>
      </c>
      <c r="H543" s="31">
        <f t="shared" si="16"/>
        <v>0</v>
      </c>
      <c r="I543" s="39" t="s">
        <v>9</v>
      </c>
      <c r="M543" s="20">
        <v>42170</v>
      </c>
      <c r="N543" s="183">
        <v>24264</v>
      </c>
      <c r="O543" s="183"/>
      <c r="P543" s="14" t="s">
        <v>45</v>
      </c>
      <c r="Q543" s="105">
        <v>14416.4</v>
      </c>
      <c r="R543" s="23"/>
      <c r="S543" s="106"/>
      <c r="T543" s="31">
        <f t="shared" si="17"/>
        <v>14416.4</v>
      </c>
      <c r="U543" s="39" t="s">
        <v>94</v>
      </c>
    </row>
    <row r="544" spans="1:21" x14ac:dyDescent="0.25">
      <c r="A544" s="20">
        <v>42161</v>
      </c>
      <c r="B544" s="183">
        <v>23400</v>
      </c>
      <c r="C544" s="183"/>
      <c r="D544" s="14" t="s">
        <v>81</v>
      </c>
      <c r="E544" s="105">
        <v>3286.1</v>
      </c>
      <c r="F544" s="51">
        <v>42161</v>
      </c>
      <c r="G544" s="106">
        <v>3286.1</v>
      </c>
      <c r="H544" s="31">
        <f t="shared" si="16"/>
        <v>0</v>
      </c>
      <c r="I544" s="39" t="s">
        <v>59</v>
      </c>
      <c r="M544" s="20">
        <v>42171</v>
      </c>
      <c r="N544" s="183">
        <v>24349</v>
      </c>
      <c r="O544" s="183"/>
      <c r="P544" s="14" t="s">
        <v>45</v>
      </c>
      <c r="Q544" s="105">
        <v>1145</v>
      </c>
      <c r="R544" s="23"/>
      <c r="S544" s="106"/>
      <c r="T544" s="48">
        <f t="shared" si="17"/>
        <v>1145</v>
      </c>
      <c r="U544" s="39" t="s">
        <v>59</v>
      </c>
    </row>
    <row r="545" spans="1:21" x14ac:dyDescent="0.25">
      <c r="A545" s="20">
        <v>42161</v>
      </c>
      <c r="B545" s="183">
        <v>23401</v>
      </c>
      <c r="C545" s="183"/>
      <c r="D545" s="14" t="s">
        <v>53</v>
      </c>
      <c r="E545" s="105">
        <v>2675.2</v>
      </c>
      <c r="F545" s="23">
        <v>42161</v>
      </c>
      <c r="G545" s="106">
        <v>2675.2</v>
      </c>
      <c r="H545" s="31">
        <f t="shared" si="16"/>
        <v>0</v>
      </c>
      <c r="I545" s="39" t="s">
        <v>59</v>
      </c>
      <c r="M545" s="20">
        <v>42171</v>
      </c>
      <c r="N545" s="183">
        <v>24381</v>
      </c>
      <c r="O545" s="183"/>
      <c r="P545" s="14" t="s">
        <v>45</v>
      </c>
      <c r="Q545" s="105">
        <v>71111.740000000005</v>
      </c>
      <c r="R545" s="23"/>
      <c r="S545" s="106"/>
      <c r="T545" s="48">
        <f t="shared" si="17"/>
        <v>71111.740000000005</v>
      </c>
      <c r="U545" s="39" t="s">
        <v>62</v>
      </c>
    </row>
    <row r="546" spans="1:21" x14ac:dyDescent="0.25">
      <c r="A546" s="20">
        <v>42161</v>
      </c>
      <c r="B546" s="183">
        <v>23402</v>
      </c>
      <c r="C546" s="183"/>
      <c r="D546" s="14" t="s">
        <v>141</v>
      </c>
      <c r="E546" s="105">
        <v>5243.4</v>
      </c>
      <c r="F546" s="23">
        <v>42170</v>
      </c>
      <c r="G546" s="106">
        <v>5243.4</v>
      </c>
      <c r="H546" s="31">
        <f t="shared" si="16"/>
        <v>0</v>
      </c>
      <c r="I546" s="39" t="s">
        <v>94</v>
      </c>
      <c r="M546" s="20">
        <v>42172</v>
      </c>
      <c r="N546" s="183">
        <v>24460</v>
      </c>
      <c r="O546" s="183"/>
      <c r="P546" s="14" t="s">
        <v>45</v>
      </c>
      <c r="Q546" s="105">
        <v>14871.78</v>
      </c>
      <c r="R546" s="23"/>
      <c r="S546" s="106"/>
      <c r="T546" s="48">
        <f t="shared" si="17"/>
        <v>14871.78</v>
      </c>
      <c r="U546" s="39" t="s">
        <v>1257</v>
      </c>
    </row>
    <row r="547" spans="1:21" x14ac:dyDescent="0.25">
      <c r="A547" s="20">
        <v>42161</v>
      </c>
      <c r="B547" s="183">
        <v>23403</v>
      </c>
      <c r="C547" s="183"/>
      <c r="D547" s="14" t="s">
        <v>99</v>
      </c>
      <c r="E547" s="105">
        <v>2700.4</v>
      </c>
      <c r="F547" s="23">
        <v>42161</v>
      </c>
      <c r="G547" s="106">
        <v>2700.4</v>
      </c>
      <c r="H547" s="31">
        <f t="shared" si="16"/>
        <v>0</v>
      </c>
      <c r="I547" s="39" t="s">
        <v>94</v>
      </c>
      <c r="M547" s="20">
        <v>42173</v>
      </c>
      <c r="N547" s="183">
        <v>24570</v>
      </c>
      <c r="O547" s="183"/>
      <c r="P547" s="14" t="s">
        <v>45</v>
      </c>
      <c r="Q547" s="105">
        <v>70692.86</v>
      </c>
      <c r="R547" s="23"/>
      <c r="S547" s="118"/>
      <c r="T547" s="31">
        <f t="shared" si="17"/>
        <v>70692.86</v>
      </c>
      <c r="U547" s="56" t="s">
        <v>19</v>
      </c>
    </row>
    <row r="548" spans="1:21" x14ac:dyDescent="0.25">
      <c r="A548" s="20">
        <v>42161</v>
      </c>
      <c r="B548" s="183">
        <v>23404</v>
      </c>
      <c r="C548" s="183"/>
      <c r="D548" s="14" t="s">
        <v>24</v>
      </c>
      <c r="E548" s="105">
        <v>171380.2</v>
      </c>
      <c r="F548" s="23">
        <v>42178</v>
      </c>
      <c r="G548" s="106">
        <v>171380.2</v>
      </c>
      <c r="H548" s="31">
        <f t="shared" si="16"/>
        <v>0</v>
      </c>
      <c r="I548" s="39" t="s">
        <v>1013</v>
      </c>
      <c r="M548" s="20">
        <v>42174</v>
      </c>
      <c r="N548" s="183">
        <v>24653</v>
      </c>
      <c r="O548" s="183"/>
      <c r="P548" s="14" t="s">
        <v>45</v>
      </c>
      <c r="Q548" s="105">
        <v>24500.400000000001</v>
      </c>
      <c r="R548" s="23"/>
      <c r="S548" s="118"/>
      <c r="T548" s="31">
        <f t="shared" si="17"/>
        <v>24500.400000000001</v>
      </c>
      <c r="U548" s="56" t="s">
        <v>59</v>
      </c>
    </row>
    <row r="549" spans="1:21" x14ac:dyDescent="0.25">
      <c r="A549" s="20">
        <v>42161</v>
      </c>
      <c r="B549" s="183">
        <v>23405</v>
      </c>
      <c r="C549" s="183"/>
      <c r="D549" s="14" t="s">
        <v>71</v>
      </c>
      <c r="E549" s="105">
        <v>8110.5</v>
      </c>
      <c r="F549" s="23">
        <v>42161</v>
      </c>
      <c r="G549" s="106">
        <v>8110.5</v>
      </c>
      <c r="H549" s="31">
        <f t="shared" si="16"/>
        <v>0</v>
      </c>
      <c r="I549" s="39" t="s">
        <v>9</v>
      </c>
      <c r="M549" s="20">
        <v>42175</v>
      </c>
      <c r="N549" s="183">
        <v>24840</v>
      </c>
      <c r="O549" s="183"/>
      <c r="P549" s="14" t="s">
        <v>45</v>
      </c>
      <c r="Q549" s="105">
        <v>76689.25</v>
      </c>
      <c r="R549" s="23"/>
      <c r="S549" s="118"/>
      <c r="T549" s="31">
        <f t="shared" si="17"/>
        <v>76689.25</v>
      </c>
      <c r="U549" s="56" t="s">
        <v>46</v>
      </c>
    </row>
    <row r="550" spans="1:21" x14ac:dyDescent="0.25">
      <c r="A550" s="20">
        <v>42161</v>
      </c>
      <c r="B550" s="183">
        <v>23406</v>
      </c>
      <c r="C550" s="183"/>
      <c r="D550" s="14" t="s">
        <v>136</v>
      </c>
      <c r="E550" s="105">
        <v>38022.800000000003</v>
      </c>
      <c r="F550" s="23" t="s">
        <v>1514</v>
      </c>
      <c r="G550" s="106">
        <f>4000+25800+8222.8</f>
        <v>38022.800000000003</v>
      </c>
      <c r="H550" s="31">
        <f t="shared" si="16"/>
        <v>0</v>
      </c>
      <c r="I550" s="39" t="s">
        <v>9</v>
      </c>
      <c r="M550" s="20">
        <v>42175</v>
      </c>
      <c r="N550" s="183">
        <v>24841</v>
      </c>
      <c r="O550" s="183"/>
      <c r="P550" s="14" t="s">
        <v>45</v>
      </c>
      <c r="Q550" s="105">
        <v>31984.2</v>
      </c>
      <c r="R550" s="23"/>
      <c r="S550" s="118"/>
      <c r="T550" s="31">
        <f t="shared" si="17"/>
        <v>31984.2</v>
      </c>
      <c r="U550" s="56" t="s">
        <v>46</v>
      </c>
    </row>
    <row r="551" spans="1:21" x14ac:dyDescent="0.25">
      <c r="A551" s="20">
        <v>42161</v>
      </c>
      <c r="B551" s="183">
        <v>23407</v>
      </c>
      <c r="C551" s="183"/>
      <c r="D551" s="14" t="s">
        <v>89</v>
      </c>
      <c r="E551" s="105">
        <v>4132.5</v>
      </c>
      <c r="F551" s="23">
        <v>42161</v>
      </c>
      <c r="G551" s="106">
        <v>4132.5</v>
      </c>
      <c r="H551" s="31">
        <f t="shared" si="16"/>
        <v>0</v>
      </c>
      <c r="I551" s="39" t="s">
        <v>9</v>
      </c>
      <c r="M551" s="20">
        <v>42177</v>
      </c>
      <c r="N551" s="183">
        <v>24948</v>
      </c>
      <c r="O551" s="183"/>
      <c r="P551" s="14" t="s">
        <v>45</v>
      </c>
      <c r="Q551" s="105">
        <v>12545.66</v>
      </c>
      <c r="R551" s="23"/>
      <c r="S551" s="118"/>
      <c r="T551" s="31">
        <f t="shared" si="17"/>
        <v>12545.66</v>
      </c>
      <c r="U551" s="56" t="s">
        <v>59</v>
      </c>
    </row>
    <row r="552" spans="1:21" x14ac:dyDescent="0.25">
      <c r="A552" s="20">
        <v>42161</v>
      </c>
      <c r="B552" s="183">
        <v>23408</v>
      </c>
      <c r="C552" s="183"/>
      <c r="D552" s="14" t="s">
        <v>228</v>
      </c>
      <c r="E552" s="105">
        <v>3415.1</v>
      </c>
      <c r="F552" s="23">
        <v>42161</v>
      </c>
      <c r="G552" s="106">
        <v>3415.1</v>
      </c>
      <c r="H552" s="31">
        <f t="shared" si="16"/>
        <v>0</v>
      </c>
      <c r="I552" s="39" t="s">
        <v>9</v>
      </c>
      <c r="M552" s="20">
        <v>42179</v>
      </c>
      <c r="N552" s="222" t="s">
        <v>1819</v>
      </c>
      <c r="O552" s="222" t="s">
        <v>1592</v>
      </c>
      <c r="P552" s="14" t="s">
        <v>1338</v>
      </c>
      <c r="Q552" s="105">
        <v>16640.2</v>
      </c>
      <c r="R552" s="23"/>
      <c r="S552" s="106"/>
      <c r="T552" s="31">
        <f t="shared" si="17"/>
        <v>16640.2</v>
      </c>
      <c r="U552" s="39" t="s">
        <v>94</v>
      </c>
    </row>
    <row r="553" spans="1:21" x14ac:dyDescent="0.25">
      <c r="A553" s="20">
        <v>42161</v>
      </c>
      <c r="B553" s="183">
        <v>23409</v>
      </c>
      <c r="C553" s="183"/>
      <c r="D553" s="14" t="s">
        <v>66</v>
      </c>
      <c r="E553" s="105">
        <v>3067.6</v>
      </c>
      <c r="F553" s="23">
        <v>42161</v>
      </c>
      <c r="G553" s="106">
        <v>3067.6</v>
      </c>
      <c r="H553" s="31">
        <f t="shared" si="16"/>
        <v>0</v>
      </c>
      <c r="I553" s="39" t="s">
        <v>9</v>
      </c>
      <c r="M553" s="20">
        <v>42180</v>
      </c>
      <c r="N553" s="223" t="s">
        <v>1886</v>
      </c>
      <c r="O553" s="223" t="s">
        <v>1592</v>
      </c>
      <c r="P553" s="14" t="s">
        <v>1338</v>
      </c>
      <c r="Q553" s="105">
        <v>97343.32</v>
      </c>
      <c r="R553" s="65"/>
      <c r="S553" s="106"/>
      <c r="T553" s="31">
        <f t="shared" si="17"/>
        <v>97343.32</v>
      </c>
      <c r="U553" s="39" t="s">
        <v>62</v>
      </c>
    </row>
    <row r="554" spans="1:21" x14ac:dyDescent="0.25">
      <c r="A554" s="20">
        <v>42161</v>
      </c>
      <c r="B554" s="183">
        <v>23410</v>
      </c>
      <c r="C554" s="183"/>
      <c r="D554" s="14" t="s">
        <v>25</v>
      </c>
      <c r="E554" s="105">
        <v>467.4</v>
      </c>
      <c r="F554" s="23">
        <v>42161</v>
      </c>
      <c r="G554" s="106">
        <v>467.4</v>
      </c>
      <c r="H554" s="31">
        <f t="shared" si="16"/>
        <v>0</v>
      </c>
      <c r="I554" s="39" t="s">
        <v>9</v>
      </c>
      <c r="M554" s="20">
        <v>42181</v>
      </c>
      <c r="N554" s="222" t="s">
        <v>1987</v>
      </c>
      <c r="O554" s="222" t="s">
        <v>1592</v>
      </c>
      <c r="P554" s="14" t="s">
        <v>1338</v>
      </c>
      <c r="Q554" s="105">
        <v>3000</v>
      </c>
      <c r="R554" s="65"/>
      <c r="S554" s="106"/>
      <c r="T554" s="31">
        <f t="shared" si="17"/>
        <v>3000</v>
      </c>
      <c r="U554" s="39" t="s">
        <v>59</v>
      </c>
    </row>
    <row r="555" spans="1:21" x14ac:dyDescent="0.25">
      <c r="A555" s="20">
        <v>42161</v>
      </c>
      <c r="B555" s="183">
        <v>23411</v>
      </c>
      <c r="C555" s="183"/>
      <c r="D555" s="14" t="s">
        <v>1182</v>
      </c>
      <c r="E555" s="105">
        <v>3712.6</v>
      </c>
      <c r="F555" s="23">
        <v>42161</v>
      </c>
      <c r="G555" s="106">
        <v>3712.6</v>
      </c>
      <c r="H555" s="31">
        <f t="shared" si="16"/>
        <v>0</v>
      </c>
      <c r="I555" s="39" t="s">
        <v>9</v>
      </c>
      <c r="M555" s="20">
        <v>42182</v>
      </c>
      <c r="N555" s="223" t="s">
        <v>2100</v>
      </c>
      <c r="O555" s="223" t="s">
        <v>1592</v>
      </c>
      <c r="P555" s="14" t="s">
        <v>1338</v>
      </c>
      <c r="Q555" s="105">
        <v>91966.35</v>
      </c>
      <c r="R555" s="65"/>
      <c r="S555" s="106"/>
      <c r="T555" s="31">
        <f t="shared" si="17"/>
        <v>91966.35</v>
      </c>
      <c r="U555" s="39" t="s">
        <v>1013</v>
      </c>
    </row>
    <row r="556" spans="1:21" x14ac:dyDescent="0.25">
      <c r="A556" s="20">
        <v>42161</v>
      </c>
      <c r="B556" s="183">
        <v>23412</v>
      </c>
      <c r="C556" s="183"/>
      <c r="D556" s="14" t="s">
        <v>86</v>
      </c>
      <c r="E556" s="105">
        <v>70.2</v>
      </c>
      <c r="F556" s="23">
        <v>42161</v>
      </c>
      <c r="G556" s="106">
        <v>70.2</v>
      </c>
      <c r="H556" s="31">
        <f t="shared" si="16"/>
        <v>0</v>
      </c>
      <c r="I556" s="39" t="s">
        <v>9</v>
      </c>
      <c r="M556" s="20">
        <v>42184</v>
      </c>
      <c r="N556" s="223" t="s">
        <v>2288</v>
      </c>
      <c r="O556" s="223" t="s">
        <v>1592</v>
      </c>
      <c r="P556" s="14" t="s">
        <v>1338</v>
      </c>
      <c r="Q556" s="105">
        <v>32690.7</v>
      </c>
      <c r="R556" s="23"/>
      <c r="S556" s="106"/>
      <c r="T556" s="31">
        <f t="shared" si="17"/>
        <v>32690.7</v>
      </c>
      <c r="U556" s="39" t="s">
        <v>59</v>
      </c>
    </row>
    <row r="557" spans="1:21" x14ac:dyDescent="0.25">
      <c r="A557" s="20">
        <v>42161</v>
      </c>
      <c r="B557" s="183">
        <v>23413</v>
      </c>
      <c r="C557" s="183"/>
      <c r="D557" s="14" t="s">
        <v>1012</v>
      </c>
      <c r="E557" s="105">
        <v>3052</v>
      </c>
      <c r="F557" s="23">
        <v>42162</v>
      </c>
      <c r="G557" s="106">
        <v>3052</v>
      </c>
      <c r="H557" s="31">
        <f t="shared" si="16"/>
        <v>0</v>
      </c>
      <c r="I557" s="39" t="s">
        <v>1257</v>
      </c>
      <c r="M557" s="20">
        <v>42156</v>
      </c>
      <c r="N557" s="183">
        <v>22873</v>
      </c>
      <c r="O557" s="183"/>
      <c r="P557" s="14" t="s">
        <v>14</v>
      </c>
      <c r="Q557" s="105">
        <v>23867.56</v>
      </c>
      <c r="R557" s="23">
        <v>42172</v>
      </c>
      <c r="S557" s="106">
        <v>23867.56</v>
      </c>
      <c r="T557" s="25">
        <f t="shared" si="17"/>
        <v>0</v>
      </c>
      <c r="U557" s="39" t="s">
        <v>9</v>
      </c>
    </row>
    <row r="558" spans="1:21" x14ac:dyDescent="0.25">
      <c r="A558" s="20">
        <v>42161</v>
      </c>
      <c r="B558" s="183">
        <v>23414</v>
      </c>
      <c r="C558" s="183"/>
      <c r="D558" s="14" t="s">
        <v>1182</v>
      </c>
      <c r="E558" s="105">
        <v>2114</v>
      </c>
      <c r="F558" s="23">
        <v>42161</v>
      </c>
      <c r="G558" s="106">
        <v>2114</v>
      </c>
      <c r="H558" s="31">
        <f t="shared" si="16"/>
        <v>0</v>
      </c>
      <c r="I558" s="39" t="s">
        <v>9</v>
      </c>
      <c r="M558" s="20">
        <v>42156</v>
      </c>
      <c r="N558" s="183">
        <v>22893</v>
      </c>
      <c r="O558" s="183"/>
      <c r="P558" s="14" t="s">
        <v>14</v>
      </c>
      <c r="Q558" s="105">
        <v>123953.68</v>
      </c>
      <c r="R558" s="23">
        <v>42172</v>
      </c>
      <c r="S558" s="106">
        <v>123953.68</v>
      </c>
      <c r="T558" s="25">
        <f t="shared" si="17"/>
        <v>0</v>
      </c>
      <c r="U558" s="39" t="s">
        <v>9</v>
      </c>
    </row>
    <row r="559" spans="1:21" x14ac:dyDescent="0.25">
      <c r="A559" s="20">
        <v>42161</v>
      </c>
      <c r="B559" s="183">
        <v>23415</v>
      </c>
      <c r="C559" s="183"/>
      <c r="D559" s="14" t="s">
        <v>191</v>
      </c>
      <c r="E559" s="105">
        <v>10836</v>
      </c>
      <c r="F559" s="23"/>
      <c r="G559" s="106"/>
      <c r="H559" s="31">
        <f t="shared" si="16"/>
        <v>10836</v>
      </c>
      <c r="I559" s="39" t="s">
        <v>9</v>
      </c>
      <c r="M559" s="20">
        <v>42157</v>
      </c>
      <c r="N559" s="183">
        <v>22976</v>
      </c>
      <c r="O559" s="183"/>
      <c r="P559" s="14" t="s">
        <v>14</v>
      </c>
      <c r="Q559" s="105">
        <v>26459.200000000001</v>
      </c>
      <c r="R559" s="23">
        <v>42172</v>
      </c>
      <c r="S559" s="106">
        <v>26459.200000000001</v>
      </c>
      <c r="T559" s="25">
        <f t="shared" si="17"/>
        <v>0</v>
      </c>
      <c r="U559" s="39" t="s">
        <v>15</v>
      </c>
    </row>
    <row r="560" spans="1:21" x14ac:dyDescent="0.25">
      <c r="A560" s="20">
        <v>42161</v>
      </c>
      <c r="B560" s="183">
        <v>23416</v>
      </c>
      <c r="C560" s="183"/>
      <c r="D560" s="14" t="s">
        <v>136</v>
      </c>
      <c r="E560" s="105">
        <v>5084.3999999999996</v>
      </c>
      <c r="F560" s="23">
        <v>42161</v>
      </c>
      <c r="G560" s="106">
        <v>5084.3999999999996</v>
      </c>
      <c r="H560" s="31">
        <f t="shared" si="16"/>
        <v>0</v>
      </c>
      <c r="I560" s="39" t="s">
        <v>9</v>
      </c>
      <c r="M560" s="20">
        <v>42157</v>
      </c>
      <c r="N560" s="183">
        <v>22977</v>
      </c>
      <c r="O560" s="183"/>
      <c r="P560" s="14" t="s">
        <v>14</v>
      </c>
      <c r="Q560" s="105">
        <v>763.2</v>
      </c>
      <c r="R560" s="23">
        <v>42172</v>
      </c>
      <c r="S560" s="106">
        <v>763.2</v>
      </c>
      <c r="T560" s="25">
        <f t="shared" si="17"/>
        <v>0</v>
      </c>
      <c r="U560" s="39" t="s">
        <v>15</v>
      </c>
    </row>
    <row r="561" spans="1:21" x14ac:dyDescent="0.25">
      <c r="A561" s="20">
        <v>42161</v>
      </c>
      <c r="B561" s="183">
        <v>23417</v>
      </c>
      <c r="C561" s="183"/>
      <c r="D561" s="14" t="s">
        <v>102</v>
      </c>
      <c r="E561" s="105">
        <v>2804</v>
      </c>
      <c r="F561" s="23">
        <v>42161</v>
      </c>
      <c r="G561" s="106">
        <v>2804</v>
      </c>
      <c r="H561" s="31">
        <f t="shared" si="16"/>
        <v>0</v>
      </c>
      <c r="I561" s="39" t="s">
        <v>9</v>
      </c>
      <c r="M561" s="20">
        <v>42158</v>
      </c>
      <c r="N561" s="183">
        <v>23059</v>
      </c>
      <c r="O561" s="183"/>
      <c r="P561" s="40" t="s">
        <v>14</v>
      </c>
      <c r="Q561" s="105">
        <v>17213</v>
      </c>
      <c r="R561" s="23">
        <v>42172</v>
      </c>
      <c r="S561" s="106">
        <v>17213</v>
      </c>
      <c r="T561" s="25">
        <f t="shared" si="17"/>
        <v>0</v>
      </c>
      <c r="U561" s="68" t="s">
        <v>15</v>
      </c>
    </row>
    <row r="562" spans="1:21" x14ac:dyDescent="0.25">
      <c r="A562" s="20">
        <v>42161</v>
      </c>
      <c r="B562" s="183">
        <v>23418</v>
      </c>
      <c r="C562" s="183"/>
      <c r="D562" s="14" t="s">
        <v>143</v>
      </c>
      <c r="E562" s="105">
        <v>29314.799999999999</v>
      </c>
      <c r="F562" s="23">
        <v>42162</v>
      </c>
      <c r="G562" s="106">
        <v>29314.799999999999</v>
      </c>
      <c r="H562" s="31">
        <f t="shared" si="16"/>
        <v>0</v>
      </c>
      <c r="I562" s="39" t="s">
        <v>1257</v>
      </c>
      <c r="M562" s="20">
        <v>42158</v>
      </c>
      <c r="N562" s="183">
        <v>23088</v>
      </c>
      <c r="O562" s="183"/>
      <c r="P562" s="40" t="s">
        <v>14</v>
      </c>
      <c r="Q562" s="105">
        <v>291414.81</v>
      </c>
      <c r="R562" s="23">
        <v>42172</v>
      </c>
      <c r="S562" s="106">
        <v>291414.81</v>
      </c>
      <c r="T562" s="31">
        <f t="shared" si="17"/>
        <v>0</v>
      </c>
      <c r="U562" s="68" t="s">
        <v>9</v>
      </c>
    </row>
    <row r="563" spans="1:21" x14ac:dyDescent="0.25">
      <c r="A563" s="20">
        <v>42161</v>
      </c>
      <c r="B563" s="183">
        <v>23419</v>
      </c>
      <c r="C563" s="183"/>
      <c r="D563" s="14" t="s">
        <v>361</v>
      </c>
      <c r="E563" s="105">
        <v>9039.6</v>
      </c>
      <c r="F563" s="23">
        <v>42163</v>
      </c>
      <c r="G563" s="106">
        <v>9039.6</v>
      </c>
      <c r="H563" s="31">
        <f t="shared" si="16"/>
        <v>0</v>
      </c>
      <c r="I563" s="39" t="s">
        <v>19</v>
      </c>
      <c r="M563" s="20">
        <v>42158</v>
      </c>
      <c r="N563" s="183">
        <v>23089</v>
      </c>
      <c r="O563" s="183"/>
      <c r="P563" s="40" t="s">
        <v>14</v>
      </c>
      <c r="Q563" s="105">
        <v>237123.63</v>
      </c>
      <c r="R563" s="23">
        <v>42172</v>
      </c>
      <c r="S563" s="106">
        <v>237123.63</v>
      </c>
      <c r="T563" s="31">
        <f t="shared" si="17"/>
        <v>0</v>
      </c>
      <c r="U563" s="68" t="s">
        <v>9</v>
      </c>
    </row>
    <row r="564" spans="1:21" x14ac:dyDescent="0.25">
      <c r="A564" s="20">
        <v>42161</v>
      </c>
      <c r="B564" s="183">
        <v>23420</v>
      </c>
      <c r="C564" s="183"/>
      <c r="D564" s="14" t="s">
        <v>1012</v>
      </c>
      <c r="E564" s="105">
        <v>1186.8</v>
      </c>
      <c r="F564" s="23">
        <v>42162</v>
      </c>
      <c r="G564" s="106">
        <v>1186.8</v>
      </c>
      <c r="H564" s="31">
        <f t="shared" si="16"/>
        <v>0</v>
      </c>
      <c r="I564" s="39" t="s">
        <v>9</v>
      </c>
      <c r="M564" s="20">
        <v>42159</v>
      </c>
      <c r="N564" s="183">
        <v>23152</v>
      </c>
      <c r="O564" s="183"/>
      <c r="P564" s="14" t="s">
        <v>14</v>
      </c>
      <c r="Q564" s="105">
        <v>26218.6</v>
      </c>
      <c r="R564" s="23">
        <v>42172</v>
      </c>
      <c r="S564" s="106">
        <v>26218.6</v>
      </c>
      <c r="T564" s="31">
        <f t="shared" si="17"/>
        <v>0</v>
      </c>
      <c r="U564" s="39" t="s">
        <v>15</v>
      </c>
    </row>
    <row r="565" spans="1:21" x14ac:dyDescent="0.25">
      <c r="A565" s="20">
        <v>42161</v>
      </c>
      <c r="B565" s="183">
        <v>23421</v>
      </c>
      <c r="C565" s="183"/>
      <c r="D565" s="14" t="s">
        <v>95</v>
      </c>
      <c r="E565" s="105">
        <v>2470</v>
      </c>
      <c r="F565" s="23">
        <v>42164</v>
      </c>
      <c r="G565" s="106">
        <v>2470</v>
      </c>
      <c r="H565" s="31">
        <f t="shared" si="16"/>
        <v>0</v>
      </c>
      <c r="I565" s="39" t="s">
        <v>19</v>
      </c>
      <c r="M565" s="20">
        <v>42159</v>
      </c>
      <c r="N565" s="183">
        <v>23189</v>
      </c>
      <c r="O565" s="183"/>
      <c r="P565" s="14" t="s">
        <v>14</v>
      </c>
      <c r="Q565" s="105">
        <v>1840</v>
      </c>
      <c r="R565" s="23">
        <v>42172</v>
      </c>
      <c r="S565" s="106">
        <v>1840</v>
      </c>
      <c r="T565" s="31">
        <f t="shared" si="17"/>
        <v>0</v>
      </c>
      <c r="U565" s="39" t="s">
        <v>15</v>
      </c>
    </row>
    <row r="566" spans="1:21" x14ac:dyDescent="0.25">
      <c r="A566" s="20">
        <v>42161</v>
      </c>
      <c r="B566" s="183">
        <v>23422</v>
      </c>
      <c r="C566" s="183"/>
      <c r="D566" s="14" t="s">
        <v>131</v>
      </c>
      <c r="E566" s="105">
        <v>1317.8</v>
      </c>
      <c r="F566" s="23">
        <v>42162</v>
      </c>
      <c r="G566" s="106">
        <v>1317.8</v>
      </c>
      <c r="H566" s="31">
        <f t="shared" si="16"/>
        <v>0</v>
      </c>
      <c r="I566" s="39" t="s">
        <v>1257</v>
      </c>
      <c r="M566" s="20">
        <v>42160</v>
      </c>
      <c r="N566" s="183">
        <v>23268</v>
      </c>
      <c r="O566" s="183"/>
      <c r="P566" s="14" t="s">
        <v>14</v>
      </c>
      <c r="Q566" s="105">
        <v>18418.599999999999</v>
      </c>
      <c r="R566" s="23">
        <v>42172</v>
      </c>
      <c r="S566" s="106">
        <v>18418.599999999999</v>
      </c>
      <c r="T566" s="31">
        <f t="shared" si="17"/>
        <v>0</v>
      </c>
      <c r="U566" s="39" t="s">
        <v>9</v>
      </c>
    </row>
    <row r="567" spans="1:21" x14ac:dyDescent="0.25">
      <c r="A567" s="20">
        <v>42161</v>
      </c>
      <c r="B567" s="183">
        <v>23423</v>
      </c>
      <c r="C567" s="183"/>
      <c r="D567" s="14" t="s">
        <v>50</v>
      </c>
      <c r="E567" s="105">
        <v>4103.8</v>
      </c>
      <c r="F567" s="23">
        <v>42166</v>
      </c>
      <c r="G567" s="106">
        <v>4103.8</v>
      </c>
      <c r="H567" s="31">
        <f t="shared" si="16"/>
        <v>0</v>
      </c>
      <c r="I567" s="39" t="s">
        <v>1257</v>
      </c>
      <c r="M567" s="20">
        <v>42161</v>
      </c>
      <c r="N567" s="183">
        <v>23355</v>
      </c>
      <c r="O567" s="183"/>
      <c r="P567" s="14" t="s">
        <v>14</v>
      </c>
      <c r="Q567" s="105">
        <v>22796.400000000001</v>
      </c>
      <c r="R567" s="23">
        <v>42172</v>
      </c>
      <c r="S567" s="106">
        <v>22796.400000000001</v>
      </c>
      <c r="T567" s="31">
        <f t="shared" si="17"/>
        <v>0</v>
      </c>
      <c r="U567" s="39" t="s">
        <v>15</v>
      </c>
    </row>
    <row r="568" spans="1:21" x14ac:dyDescent="0.25">
      <c r="A568" s="20">
        <v>42161</v>
      </c>
      <c r="B568" s="183">
        <v>23424</v>
      </c>
      <c r="C568" s="183"/>
      <c r="D568" s="14" t="s">
        <v>235</v>
      </c>
      <c r="E568" s="105">
        <v>2360.4</v>
      </c>
      <c r="F568" s="23">
        <v>42162</v>
      </c>
      <c r="G568" s="106">
        <v>2360.4</v>
      </c>
      <c r="H568" s="31">
        <f t="shared" si="16"/>
        <v>0</v>
      </c>
      <c r="I568" s="39" t="s">
        <v>1257</v>
      </c>
      <c r="M568" s="20">
        <v>42161</v>
      </c>
      <c r="N568" s="183">
        <v>23446</v>
      </c>
      <c r="O568" s="183"/>
      <c r="P568" s="14" t="s">
        <v>14</v>
      </c>
      <c r="Q568" s="105">
        <v>249443.5</v>
      </c>
      <c r="R568" s="23">
        <v>42172</v>
      </c>
      <c r="S568" s="106">
        <v>249443.5</v>
      </c>
      <c r="T568" s="31">
        <f t="shared" si="17"/>
        <v>0</v>
      </c>
      <c r="U568" s="39" t="s">
        <v>149</v>
      </c>
    </row>
    <row r="569" spans="1:21" x14ac:dyDescent="0.25">
      <c r="A569" s="20">
        <v>42161</v>
      </c>
      <c r="B569" s="183">
        <v>23425</v>
      </c>
      <c r="C569" s="183"/>
      <c r="D569" s="14" t="s">
        <v>1515</v>
      </c>
      <c r="E569" s="105">
        <v>3159.8</v>
      </c>
      <c r="F569" s="23">
        <v>42163</v>
      </c>
      <c r="G569" s="106">
        <v>3159.8</v>
      </c>
      <c r="H569" s="31">
        <f t="shared" si="16"/>
        <v>0</v>
      </c>
      <c r="I569" s="39" t="s">
        <v>1257</v>
      </c>
      <c r="M569" s="20">
        <v>42163</v>
      </c>
      <c r="N569" s="183">
        <v>23514</v>
      </c>
      <c r="O569" s="183"/>
      <c r="P569" s="14" t="s">
        <v>14</v>
      </c>
      <c r="Q569" s="105">
        <v>22808.400000000001</v>
      </c>
      <c r="R569" s="23">
        <v>42172</v>
      </c>
      <c r="S569" s="106">
        <v>22808.400000000001</v>
      </c>
      <c r="T569" s="31">
        <f t="shared" si="17"/>
        <v>0</v>
      </c>
      <c r="U569" s="39" t="s">
        <v>15</v>
      </c>
    </row>
    <row r="570" spans="1:21" x14ac:dyDescent="0.25">
      <c r="A570" s="20">
        <v>42161</v>
      </c>
      <c r="B570" s="183">
        <v>23426</v>
      </c>
      <c r="C570" s="183"/>
      <c r="D570" s="14" t="s">
        <v>98</v>
      </c>
      <c r="E570" s="105">
        <v>5368.8</v>
      </c>
      <c r="F570" s="23">
        <v>42163</v>
      </c>
      <c r="G570" s="106">
        <v>5368.8</v>
      </c>
      <c r="H570" s="31">
        <f t="shared" si="16"/>
        <v>0</v>
      </c>
      <c r="I570" s="39" t="s">
        <v>19</v>
      </c>
      <c r="M570" s="20">
        <v>42163</v>
      </c>
      <c r="N570" s="183">
        <v>23591</v>
      </c>
      <c r="O570" s="183"/>
      <c r="P570" s="14" t="s">
        <v>14</v>
      </c>
      <c r="Q570" s="105">
        <v>158728.6</v>
      </c>
      <c r="R570" s="23">
        <v>42172</v>
      </c>
      <c r="S570" s="106">
        <v>158728.6</v>
      </c>
      <c r="T570" s="31">
        <f t="shared" si="17"/>
        <v>0</v>
      </c>
      <c r="U570" s="39" t="s">
        <v>46</v>
      </c>
    </row>
    <row r="571" spans="1:21" x14ac:dyDescent="0.25">
      <c r="A571" s="20">
        <v>42161</v>
      </c>
      <c r="B571" s="183">
        <v>23427</v>
      </c>
      <c r="C571" s="183"/>
      <c r="D571" s="14" t="s">
        <v>411</v>
      </c>
      <c r="E571" s="105">
        <v>1268.4000000000001</v>
      </c>
      <c r="F571" s="23">
        <v>42161</v>
      </c>
      <c r="G571" s="106">
        <v>1268.4000000000001</v>
      </c>
      <c r="H571" s="31">
        <f t="shared" si="16"/>
        <v>0</v>
      </c>
      <c r="I571" s="39" t="s">
        <v>9</v>
      </c>
      <c r="M571" s="20">
        <v>42164</v>
      </c>
      <c r="N571" s="183">
        <v>23640</v>
      </c>
      <c r="O571" s="183"/>
      <c r="P571" s="14" t="s">
        <v>14</v>
      </c>
      <c r="Q571" s="105">
        <v>29984</v>
      </c>
      <c r="R571" s="23">
        <v>42172</v>
      </c>
      <c r="S571" s="106">
        <v>29984</v>
      </c>
      <c r="T571" s="31">
        <f t="shared" si="17"/>
        <v>0</v>
      </c>
      <c r="U571" s="39" t="s">
        <v>15</v>
      </c>
    </row>
    <row r="572" spans="1:21" x14ac:dyDescent="0.25">
      <c r="A572" s="20">
        <v>42161</v>
      </c>
      <c r="B572" s="183">
        <v>23428</v>
      </c>
      <c r="C572" s="183"/>
      <c r="D572" s="14" t="s">
        <v>1337</v>
      </c>
      <c r="E572" s="105">
        <v>568</v>
      </c>
      <c r="F572" s="23">
        <v>42163</v>
      </c>
      <c r="G572" s="106">
        <v>568</v>
      </c>
      <c r="H572" s="31">
        <f t="shared" si="16"/>
        <v>0</v>
      </c>
      <c r="I572" s="39" t="s">
        <v>19</v>
      </c>
      <c r="M572" s="20">
        <v>42165</v>
      </c>
      <c r="N572" s="183">
        <v>23711</v>
      </c>
      <c r="O572" s="183"/>
      <c r="P572" s="14" t="s">
        <v>14</v>
      </c>
      <c r="Q572" s="105">
        <v>15268.4</v>
      </c>
      <c r="R572" s="23">
        <v>42172</v>
      </c>
      <c r="S572" s="106">
        <v>15268.4</v>
      </c>
      <c r="T572" s="31">
        <f t="shared" si="17"/>
        <v>0</v>
      </c>
      <c r="U572" s="39" t="s">
        <v>15</v>
      </c>
    </row>
    <row r="573" spans="1:21" x14ac:dyDescent="0.25">
      <c r="A573" s="20">
        <v>42161</v>
      </c>
      <c r="B573" s="183">
        <v>23429</v>
      </c>
      <c r="C573" s="183"/>
      <c r="D573" s="14" t="s">
        <v>106</v>
      </c>
      <c r="E573" s="105">
        <v>1483.2</v>
      </c>
      <c r="F573" s="23">
        <v>42163</v>
      </c>
      <c r="G573" s="106">
        <v>1483.2</v>
      </c>
      <c r="H573" s="31">
        <f t="shared" si="16"/>
        <v>0</v>
      </c>
      <c r="I573" s="39" t="s">
        <v>19</v>
      </c>
      <c r="M573" s="20">
        <v>42165</v>
      </c>
      <c r="N573" s="183">
        <v>23780</v>
      </c>
      <c r="O573" s="183"/>
      <c r="P573" s="14" t="s">
        <v>14</v>
      </c>
      <c r="Q573" s="105">
        <v>329571.45</v>
      </c>
      <c r="R573" s="23"/>
      <c r="S573" s="106"/>
      <c r="T573" s="31">
        <f t="shared" si="17"/>
        <v>329571.45</v>
      </c>
      <c r="U573" s="39" t="s">
        <v>9</v>
      </c>
    </row>
    <row r="574" spans="1:21" x14ac:dyDescent="0.25">
      <c r="A574" s="20">
        <v>42161</v>
      </c>
      <c r="B574" s="183">
        <v>23430</v>
      </c>
      <c r="C574" s="183"/>
      <c r="D574" s="14" t="s">
        <v>47</v>
      </c>
      <c r="E574" s="105">
        <v>22488</v>
      </c>
      <c r="F574" s="23">
        <v>42163</v>
      </c>
      <c r="G574" s="106">
        <v>22488</v>
      </c>
      <c r="H574" s="31">
        <f t="shared" si="16"/>
        <v>0</v>
      </c>
      <c r="I574" s="39" t="s">
        <v>94</v>
      </c>
      <c r="M574" s="20">
        <v>42165</v>
      </c>
      <c r="N574" s="183">
        <v>23781</v>
      </c>
      <c r="O574" s="183"/>
      <c r="P574" s="14" t="s">
        <v>14</v>
      </c>
      <c r="Q574" s="105">
        <v>155841.03</v>
      </c>
      <c r="R574" s="23"/>
      <c r="S574" s="106"/>
      <c r="T574" s="31">
        <f t="shared" si="17"/>
        <v>155841.03</v>
      </c>
      <c r="U574" s="39" t="s">
        <v>9</v>
      </c>
    </row>
    <row r="575" spans="1:21" x14ac:dyDescent="0.25">
      <c r="A575" s="20">
        <v>42161</v>
      </c>
      <c r="B575" s="183">
        <v>23431</v>
      </c>
      <c r="C575" s="183"/>
      <c r="D575" s="14" t="s">
        <v>110</v>
      </c>
      <c r="E575" s="105">
        <v>85960.94</v>
      </c>
      <c r="F575" s="23">
        <v>42165</v>
      </c>
      <c r="G575" s="106">
        <v>85960.94</v>
      </c>
      <c r="H575" s="31">
        <f t="shared" si="16"/>
        <v>0</v>
      </c>
      <c r="I575" s="39" t="s">
        <v>1013</v>
      </c>
      <c r="M575" s="20">
        <v>42166</v>
      </c>
      <c r="N575" s="183">
        <v>23807</v>
      </c>
      <c r="O575" s="183"/>
      <c r="P575" s="14" t="s">
        <v>14</v>
      </c>
      <c r="Q575" s="105">
        <v>29648.400000000001</v>
      </c>
      <c r="R575" s="23">
        <v>42172</v>
      </c>
      <c r="S575" s="106">
        <v>29648.400000000001</v>
      </c>
      <c r="T575" s="31">
        <f t="shared" si="17"/>
        <v>0</v>
      </c>
      <c r="U575" s="39" t="s">
        <v>9</v>
      </c>
    </row>
    <row r="576" spans="1:21" x14ac:dyDescent="0.25">
      <c r="A576" s="20">
        <v>42161</v>
      </c>
      <c r="B576" s="183">
        <v>23432</v>
      </c>
      <c r="C576" s="183"/>
      <c r="D576" s="26" t="s">
        <v>218</v>
      </c>
      <c r="E576" s="108">
        <v>0</v>
      </c>
      <c r="F576" s="23"/>
      <c r="G576" s="106"/>
      <c r="H576" s="31">
        <f t="shared" si="16"/>
        <v>0</v>
      </c>
      <c r="I576" s="39" t="s">
        <v>13</v>
      </c>
      <c r="M576" s="20">
        <v>42167</v>
      </c>
      <c r="N576" s="183">
        <v>23935</v>
      </c>
      <c r="O576" s="183"/>
      <c r="P576" s="14" t="s">
        <v>14</v>
      </c>
      <c r="Q576" s="105">
        <v>24595.599999999999</v>
      </c>
      <c r="R576" s="23">
        <v>42172</v>
      </c>
      <c r="S576" s="106">
        <v>24595.599999999999</v>
      </c>
      <c r="T576" s="31">
        <f t="shared" si="17"/>
        <v>0</v>
      </c>
      <c r="U576" s="39" t="s">
        <v>15</v>
      </c>
    </row>
    <row r="577" spans="1:21" x14ac:dyDescent="0.25">
      <c r="A577" s="20">
        <v>42161</v>
      </c>
      <c r="B577" s="183">
        <v>23433</v>
      </c>
      <c r="C577" s="183"/>
      <c r="D577" s="14" t="s">
        <v>440</v>
      </c>
      <c r="E577" s="105">
        <v>14976</v>
      </c>
      <c r="F577" s="23">
        <v>42161</v>
      </c>
      <c r="G577" s="106">
        <v>14976</v>
      </c>
      <c r="H577" s="31">
        <f t="shared" si="16"/>
        <v>0</v>
      </c>
      <c r="I577" s="39" t="s">
        <v>9</v>
      </c>
      <c r="M577" s="20">
        <v>42167</v>
      </c>
      <c r="N577" s="183">
        <v>24024</v>
      </c>
      <c r="O577" s="183"/>
      <c r="P577" s="14" t="s">
        <v>14</v>
      </c>
      <c r="Q577" s="105">
        <v>1226.5</v>
      </c>
      <c r="R577" s="23">
        <v>42172</v>
      </c>
      <c r="S577" s="106">
        <v>1226.5</v>
      </c>
      <c r="T577" s="31">
        <f t="shared" si="17"/>
        <v>0</v>
      </c>
      <c r="U577" s="39" t="s">
        <v>15</v>
      </c>
    </row>
    <row r="578" spans="1:21" x14ac:dyDescent="0.25">
      <c r="A578" s="20">
        <v>42161</v>
      </c>
      <c r="B578" s="183">
        <v>23434</v>
      </c>
      <c r="C578" s="183"/>
      <c r="D578" s="150" t="s">
        <v>256</v>
      </c>
      <c r="E578" s="105">
        <v>7803.4</v>
      </c>
      <c r="F578" s="23">
        <v>42163</v>
      </c>
      <c r="G578" s="106">
        <v>7803.4</v>
      </c>
      <c r="H578" s="31">
        <f t="shared" si="16"/>
        <v>0</v>
      </c>
      <c r="I578" s="39" t="s">
        <v>94</v>
      </c>
      <c r="M578" s="20">
        <v>42168</v>
      </c>
      <c r="N578" s="183">
        <v>24037</v>
      </c>
      <c r="O578" s="183"/>
      <c r="P578" s="14" t="s">
        <v>14</v>
      </c>
      <c r="Q578" s="105">
        <v>39601.199999999997</v>
      </c>
      <c r="R578" s="23">
        <v>42172</v>
      </c>
      <c r="S578" s="106">
        <v>39601.199999999997</v>
      </c>
      <c r="T578" s="31">
        <f t="shared" si="17"/>
        <v>0</v>
      </c>
      <c r="U578" s="39" t="s">
        <v>15</v>
      </c>
    </row>
    <row r="579" spans="1:21" x14ac:dyDescent="0.25">
      <c r="A579" s="20">
        <v>42161</v>
      </c>
      <c r="B579" s="183">
        <v>23435</v>
      </c>
      <c r="C579" s="183"/>
      <c r="D579" s="14" t="s">
        <v>56</v>
      </c>
      <c r="E579" s="105">
        <v>8101.6</v>
      </c>
      <c r="F579" s="23">
        <v>42163</v>
      </c>
      <c r="G579" s="106">
        <v>8101.6</v>
      </c>
      <c r="H579" s="31">
        <f t="shared" ref="H579:H642" si="18">E579-G579</f>
        <v>0</v>
      </c>
      <c r="I579" s="39" t="s">
        <v>94</v>
      </c>
      <c r="M579" s="20">
        <v>42168</v>
      </c>
      <c r="N579" s="183">
        <v>24108</v>
      </c>
      <c r="O579" s="183"/>
      <c r="P579" s="14" t="s">
        <v>14</v>
      </c>
      <c r="Q579" s="105">
        <v>127572.5</v>
      </c>
      <c r="R579" s="23" t="s">
        <v>1552</v>
      </c>
      <c r="S579" s="114">
        <f>5700+25801.62+2950</f>
        <v>34451.619999999995</v>
      </c>
      <c r="T579" s="55">
        <f t="shared" ref="T579:T642" si="19">Q579-S579</f>
        <v>93120.88</v>
      </c>
      <c r="U579" s="39" t="s">
        <v>1013</v>
      </c>
    </row>
    <row r="580" spans="1:21" x14ac:dyDescent="0.25">
      <c r="A580" s="20">
        <v>42161</v>
      </c>
      <c r="B580" s="183">
        <v>23436</v>
      </c>
      <c r="C580" s="183"/>
      <c r="D580" s="14" t="s">
        <v>484</v>
      </c>
      <c r="E580" s="105">
        <v>18770.2</v>
      </c>
      <c r="F580" s="23">
        <v>42168</v>
      </c>
      <c r="G580" s="106">
        <v>18770.2</v>
      </c>
      <c r="H580" s="31">
        <f t="shared" si="18"/>
        <v>0</v>
      </c>
      <c r="I580" s="39" t="s">
        <v>9</v>
      </c>
      <c r="M580" s="20">
        <v>42169</v>
      </c>
      <c r="N580" s="183">
        <v>24184</v>
      </c>
      <c r="O580" s="183"/>
      <c r="P580" s="14" t="s">
        <v>14</v>
      </c>
      <c r="Q580" s="105">
        <v>11463.2</v>
      </c>
      <c r="R580" s="23"/>
      <c r="S580" s="106"/>
      <c r="T580" s="31">
        <f t="shared" si="19"/>
        <v>11463.2</v>
      </c>
      <c r="U580" s="39" t="s">
        <v>1257</v>
      </c>
    </row>
    <row r="581" spans="1:21" x14ac:dyDescent="0.25">
      <c r="A581" s="20">
        <v>42161</v>
      </c>
      <c r="B581" s="183">
        <v>23437</v>
      </c>
      <c r="C581" s="183"/>
      <c r="D581" s="14" t="s">
        <v>42</v>
      </c>
      <c r="E581" s="105">
        <v>96</v>
      </c>
      <c r="F581" s="23">
        <v>42161</v>
      </c>
      <c r="G581" s="106">
        <v>96</v>
      </c>
      <c r="H581" s="31">
        <f t="shared" si="18"/>
        <v>0</v>
      </c>
      <c r="I581" s="39" t="s">
        <v>9</v>
      </c>
      <c r="M581" s="20">
        <v>42170</v>
      </c>
      <c r="N581" s="183">
        <v>24196</v>
      </c>
      <c r="O581" s="183"/>
      <c r="P581" s="14" t="s">
        <v>14</v>
      </c>
      <c r="Q581" s="105">
        <v>18636.8</v>
      </c>
      <c r="R581" s="23"/>
      <c r="S581" s="106"/>
      <c r="T581" s="31">
        <f t="shared" si="19"/>
        <v>18636.8</v>
      </c>
      <c r="U581" s="39" t="s">
        <v>15</v>
      </c>
    </row>
    <row r="582" spans="1:21" x14ac:dyDescent="0.25">
      <c r="A582" s="20">
        <v>42161</v>
      </c>
      <c r="B582" s="183">
        <v>23438</v>
      </c>
      <c r="C582" s="183"/>
      <c r="D582" s="14" t="s">
        <v>141</v>
      </c>
      <c r="E582" s="105">
        <v>6926.4</v>
      </c>
      <c r="F582" s="23">
        <v>42170</v>
      </c>
      <c r="G582" s="106">
        <v>6926.4</v>
      </c>
      <c r="H582" s="31">
        <f t="shared" si="18"/>
        <v>0</v>
      </c>
      <c r="I582" s="39" t="s">
        <v>149</v>
      </c>
      <c r="M582" s="20">
        <v>42170</v>
      </c>
      <c r="N582" s="183">
        <v>24242</v>
      </c>
      <c r="O582" s="183"/>
      <c r="P582" s="14" t="s">
        <v>14</v>
      </c>
      <c r="Q582" s="105">
        <v>13823</v>
      </c>
      <c r="R582" s="23"/>
      <c r="S582" s="106"/>
      <c r="T582" s="31">
        <f t="shared" si="19"/>
        <v>13823</v>
      </c>
      <c r="U582" s="39" t="s">
        <v>15</v>
      </c>
    </row>
    <row r="583" spans="1:21" x14ac:dyDescent="0.25">
      <c r="A583" s="20">
        <v>42161</v>
      </c>
      <c r="B583" s="183">
        <v>23439</v>
      </c>
      <c r="C583" s="183"/>
      <c r="D583" s="14" t="s">
        <v>95</v>
      </c>
      <c r="E583" s="105">
        <v>4377.6000000000004</v>
      </c>
      <c r="F583" s="23">
        <v>42163</v>
      </c>
      <c r="G583" s="106">
        <v>4377.6000000000004</v>
      </c>
      <c r="H583" s="31">
        <f t="shared" si="18"/>
        <v>0</v>
      </c>
      <c r="I583" s="39" t="s">
        <v>19</v>
      </c>
      <c r="M583" s="20">
        <v>42170</v>
      </c>
      <c r="N583" s="183">
        <v>24272</v>
      </c>
      <c r="O583" s="183"/>
      <c r="P583" s="14" t="s">
        <v>14</v>
      </c>
      <c r="Q583" s="105">
        <v>109013.4</v>
      </c>
      <c r="R583" s="23"/>
      <c r="S583" s="106"/>
      <c r="T583" s="31">
        <f t="shared" si="19"/>
        <v>109013.4</v>
      </c>
      <c r="U583" s="39" t="s">
        <v>149</v>
      </c>
    </row>
    <row r="584" spans="1:21" x14ac:dyDescent="0.25">
      <c r="A584" s="20">
        <v>42161</v>
      </c>
      <c r="B584" s="183">
        <v>23440</v>
      </c>
      <c r="C584" s="183"/>
      <c r="D584" s="14" t="s">
        <v>1318</v>
      </c>
      <c r="E584" s="105">
        <v>16651.599999999999</v>
      </c>
      <c r="F584" s="23">
        <v>42161</v>
      </c>
      <c r="G584" s="106">
        <v>16651.599999999999</v>
      </c>
      <c r="H584" s="31">
        <f t="shared" si="18"/>
        <v>0</v>
      </c>
      <c r="I584" s="39" t="s">
        <v>9</v>
      </c>
      <c r="M584" s="20">
        <v>42170</v>
      </c>
      <c r="N584" s="183">
        <v>24302</v>
      </c>
      <c r="O584" s="183"/>
      <c r="P584" s="14" t="s">
        <v>14</v>
      </c>
      <c r="Q584" s="105">
        <v>11813.2</v>
      </c>
      <c r="R584" s="23"/>
      <c r="S584" s="106"/>
      <c r="T584" s="48">
        <f t="shared" si="19"/>
        <v>11813.2</v>
      </c>
      <c r="U584" s="39" t="s">
        <v>9</v>
      </c>
    </row>
    <row r="585" spans="1:21" x14ac:dyDescent="0.25">
      <c r="A585" s="20">
        <v>42161</v>
      </c>
      <c r="B585" s="183">
        <v>23441</v>
      </c>
      <c r="C585" s="183"/>
      <c r="D585" s="14" t="s">
        <v>1182</v>
      </c>
      <c r="E585" s="105">
        <v>64</v>
      </c>
      <c r="F585" s="23">
        <v>42161</v>
      </c>
      <c r="G585" s="106">
        <v>64</v>
      </c>
      <c r="H585" s="31">
        <f t="shared" si="18"/>
        <v>0</v>
      </c>
      <c r="I585" s="39" t="s">
        <v>9</v>
      </c>
      <c r="M585" s="20">
        <v>42171</v>
      </c>
      <c r="N585" s="183">
        <v>24304</v>
      </c>
      <c r="O585" s="183"/>
      <c r="P585" s="14" t="s">
        <v>14</v>
      </c>
      <c r="Q585" s="105">
        <v>24613.200000000001</v>
      </c>
      <c r="R585" s="23"/>
      <c r="S585" s="106"/>
      <c r="T585" s="48">
        <f t="shared" si="19"/>
        <v>24613.200000000001</v>
      </c>
      <c r="U585" s="39" t="s">
        <v>15</v>
      </c>
    </row>
    <row r="586" spans="1:21" x14ac:dyDescent="0.25">
      <c r="A586" s="20">
        <v>42161</v>
      </c>
      <c r="B586" s="183">
        <v>23442</v>
      </c>
      <c r="C586" s="183"/>
      <c r="D586" s="14" t="s">
        <v>161</v>
      </c>
      <c r="E586" s="105">
        <v>26714.799999999999</v>
      </c>
      <c r="F586" s="23">
        <v>42161</v>
      </c>
      <c r="G586" s="106">
        <v>26714.799999999999</v>
      </c>
      <c r="H586" s="31">
        <f t="shared" si="18"/>
        <v>0</v>
      </c>
      <c r="I586" s="39" t="s">
        <v>9</v>
      </c>
      <c r="M586" s="20">
        <v>42171</v>
      </c>
      <c r="N586" s="183">
        <v>24396</v>
      </c>
      <c r="O586" s="183"/>
      <c r="P586" s="14" t="s">
        <v>14</v>
      </c>
      <c r="Q586" s="105">
        <v>249183.5</v>
      </c>
      <c r="R586" s="23"/>
      <c r="S586" s="106"/>
      <c r="T586" s="48">
        <f t="shared" si="19"/>
        <v>249183.5</v>
      </c>
      <c r="U586" s="39" t="s">
        <v>9</v>
      </c>
    </row>
    <row r="587" spans="1:21" x14ac:dyDescent="0.25">
      <c r="A587" s="20">
        <v>42161</v>
      </c>
      <c r="B587" s="183">
        <v>23443</v>
      </c>
      <c r="C587" s="183"/>
      <c r="D587" s="14" t="s">
        <v>128</v>
      </c>
      <c r="E587" s="105">
        <v>8080.8</v>
      </c>
      <c r="F587" s="23">
        <v>42163</v>
      </c>
      <c r="G587" s="106">
        <v>8080.8</v>
      </c>
      <c r="H587" s="31">
        <f t="shared" si="18"/>
        <v>0</v>
      </c>
      <c r="I587" s="39" t="s">
        <v>1257</v>
      </c>
      <c r="M587" s="20">
        <v>42172</v>
      </c>
      <c r="N587" s="183">
        <v>24398</v>
      </c>
      <c r="O587" s="183"/>
      <c r="P587" s="14" t="s">
        <v>14</v>
      </c>
      <c r="Q587" s="105">
        <v>34176.400000000001</v>
      </c>
      <c r="R587" s="23"/>
      <c r="S587" s="106"/>
      <c r="T587" s="48">
        <f t="shared" si="19"/>
        <v>34176.400000000001</v>
      </c>
      <c r="U587" s="39" t="s">
        <v>15</v>
      </c>
    </row>
    <row r="588" spans="1:21" x14ac:dyDescent="0.25">
      <c r="A588" s="20">
        <v>42161</v>
      </c>
      <c r="B588" s="183">
        <v>23444</v>
      </c>
      <c r="C588" s="183"/>
      <c r="D588" s="14" t="s">
        <v>1020</v>
      </c>
      <c r="E588" s="105">
        <v>4633.2</v>
      </c>
      <c r="F588" s="23">
        <v>42161</v>
      </c>
      <c r="G588" s="106">
        <v>4633.2</v>
      </c>
      <c r="H588" s="31">
        <f t="shared" si="18"/>
        <v>0</v>
      </c>
      <c r="I588" s="39" t="s">
        <v>9</v>
      </c>
      <c r="M588" s="20">
        <v>42173</v>
      </c>
      <c r="N588" s="183">
        <v>24510</v>
      </c>
      <c r="O588" s="183"/>
      <c r="P588" s="14" t="s">
        <v>14</v>
      </c>
      <c r="Q588" s="105">
        <v>24315.200000000001</v>
      </c>
      <c r="R588" s="23"/>
      <c r="S588" s="106"/>
      <c r="T588" s="48">
        <f t="shared" si="19"/>
        <v>24315.200000000001</v>
      </c>
      <c r="U588" s="39" t="s">
        <v>15</v>
      </c>
    </row>
    <row r="589" spans="1:21" x14ac:dyDescent="0.25">
      <c r="A589" s="20">
        <v>42161</v>
      </c>
      <c r="B589" s="183">
        <v>23445</v>
      </c>
      <c r="C589" s="183"/>
      <c r="D589" s="14" t="s">
        <v>266</v>
      </c>
      <c r="E589" s="105">
        <v>155</v>
      </c>
      <c r="F589" s="23" t="s">
        <v>1516</v>
      </c>
      <c r="G589" s="106">
        <f>55+100</f>
        <v>155</v>
      </c>
      <c r="H589" s="31">
        <f t="shared" si="18"/>
        <v>0</v>
      </c>
      <c r="I589" s="39" t="s">
        <v>9</v>
      </c>
      <c r="M589" s="20">
        <v>42173</v>
      </c>
      <c r="N589" s="183">
        <v>24538</v>
      </c>
      <c r="O589" s="183"/>
      <c r="P589" s="14" t="s">
        <v>14</v>
      </c>
      <c r="Q589" s="105">
        <v>4623</v>
      </c>
      <c r="R589" s="23"/>
      <c r="S589" s="106"/>
      <c r="T589" s="31">
        <f t="shared" si="19"/>
        <v>4623</v>
      </c>
      <c r="U589" s="39" t="s">
        <v>15</v>
      </c>
    </row>
    <row r="590" spans="1:21" x14ac:dyDescent="0.25">
      <c r="A590" s="20">
        <v>42161</v>
      </c>
      <c r="B590" s="183">
        <v>23446</v>
      </c>
      <c r="C590" s="183"/>
      <c r="D590" s="14" t="s">
        <v>14</v>
      </c>
      <c r="E590" s="105">
        <v>249443.5</v>
      </c>
      <c r="F590" s="23">
        <v>42172</v>
      </c>
      <c r="G590" s="106">
        <v>249443.5</v>
      </c>
      <c r="H590" s="31">
        <f t="shared" si="18"/>
        <v>0</v>
      </c>
      <c r="I590" s="39" t="s">
        <v>149</v>
      </c>
      <c r="M590" s="20">
        <v>42174</v>
      </c>
      <c r="N590" s="183">
        <v>24617</v>
      </c>
      <c r="O590" s="183"/>
      <c r="P590" s="14" t="s">
        <v>14</v>
      </c>
      <c r="Q590" s="105">
        <v>16711.599999999999</v>
      </c>
      <c r="R590" s="23"/>
      <c r="S590" s="118"/>
      <c r="T590" s="31">
        <f t="shared" si="19"/>
        <v>16711.599999999999</v>
      </c>
      <c r="U590" s="56" t="s">
        <v>15</v>
      </c>
    </row>
    <row r="591" spans="1:21" x14ac:dyDescent="0.25">
      <c r="A591" s="20">
        <v>42161</v>
      </c>
      <c r="B591" s="183">
        <v>23447</v>
      </c>
      <c r="C591" s="183"/>
      <c r="D591" s="14" t="s">
        <v>24</v>
      </c>
      <c r="E591" s="105">
        <v>249250.15</v>
      </c>
      <c r="F591" s="23">
        <v>42178</v>
      </c>
      <c r="G591" s="106">
        <v>249250.15</v>
      </c>
      <c r="H591" s="31">
        <f t="shared" si="18"/>
        <v>0</v>
      </c>
      <c r="I591" s="39" t="s">
        <v>46</v>
      </c>
      <c r="M591" s="20">
        <v>42174</v>
      </c>
      <c r="N591" s="183">
        <v>24657</v>
      </c>
      <c r="O591" s="183"/>
      <c r="P591" s="14" t="s">
        <v>14</v>
      </c>
      <c r="Q591" s="105">
        <v>3986.5</v>
      </c>
      <c r="R591" s="23"/>
      <c r="S591" s="118"/>
      <c r="T591" s="31">
        <f t="shared" si="19"/>
        <v>3986.5</v>
      </c>
      <c r="U591" s="56" t="s">
        <v>15</v>
      </c>
    </row>
    <row r="592" spans="1:21" x14ac:dyDescent="0.25">
      <c r="A592" s="20">
        <v>42161</v>
      </c>
      <c r="B592" s="183">
        <v>23448</v>
      </c>
      <c r="C592" s="183"/>
      <c r="D592" s="14" t="s">
        <v>416</v>
      </c>
      <c r="E592" s="105">
        <v>62</v>
      </c>
      <c r="F592" s="23">
        <v>42161</v>
      </c>
      <c r="G592" s="106">
        <v>62</v>
      </c>
      <c r="H592" s="31">
        <f t="shared" si="18"/>
        <v>0</v>
      </c>
      <c r="I592" s="39" t="s">
        <v>9</v>
      </c>
      <c r="M592" s="20">
        <v>42174</v>
      </c>
      <c r="N592" s="183">
        <v>24709</v>
      </c>
      <c r="O592" s="183"/>
      <c r="P592" s="14" t="s">
        <v>14</v>
      </c>
      <c r="Q592" s="105">
        <v>72198.5</v>
      </c>
      <c r="R592" s="23"/>
      <c r="S592" s="118"/>
      <c r="T592" s="31">
        <f t="shared" si="19"/>
        <v>72198.5</v>
      </c>
      <c r="U592" s="56" t="s">
        <v>46</v>
      </c>
    </row>
    <row r="593" spans="1:21" x14ac:dyDescent="0.25">
      <c r="A593" s="20">
        <v>42161</v>
      </c>
      <c r="B593" s="183">
        <v>23449</v>
      </c>
      <c r="C593" s="183"/>
      <c r="D593" s="14" t="s">
        <v>111</v>
      </c>
      <c r="E593" s="105">
        <v>384128.5</v>
      </c>
      <c r="F593" s="23">
        <v>42166</v>
      </c>
      <c r="G593" s="106">
        <v>384128.5</v>
      </c>
      <c r="H593" s="31">
        <f t="shared" si="18"/>
        <v>0</v>
      </c>
      <c r="I593" s="39" t="s">
        <v>9</v>
      </c>
      <c r="M593" s="20">
        <v>42175</v>
      </c>
      <c r="N593" s="183">
        <v>24744</v>
      </c>
      <c r="O593" s="183"/>
      <c r="P593" s="14" t="s">
        <v>14</v>
      </c>
      <c r="Q593" s="105">
        <v>7258</v>
      </c>
      <c r="R593" s="65"/>
      <c r="S593" s="106"/>
      <c r="T593" s="31">
        <f t="shared" si="19"/>
        <v>7258</v>
      </c>
      <c r="U593" s="39" t="s">
        <v>15</v>
      </c>
    </row>
    <row r="594" spans="1:21" x14ac:dyDescent="0.25">
      <c r="A594" s="20">
        <v>42161</v>
      </c>
      <c r="B594" s="183">
        <v>23450</v>
      </c>
      <c r="C594" s="183"/>
      <c r="D594" s="14" t="s">
        <v>24</v>
      </c>
      <c r="E594" s="105">
        <v>106168.3</v>
      </c>
      <c r="F594" s="23">
        <v>42178</v>
      </c>
      <c r="G594" s="106">
        <v>106168.3</v>
      </c>
      <c r="H594" s="31">
        <f t="shared" si="18"/>
        <v>0</v>
      </c>
      <c r="I594" s="39" t="s">
        <v>46</v>
      </c>
      <c r="M594" s="20">
        <v>42175</v>
      </c>
      <c r="N594" s="183">
        <v>24762</v>
      </c>
      <c r="O594" s="183"/>
      <c r="P594" s="14" t="s">
        <v>14</v>
      </c>
      <c r="Q594" s="105">
        <v>16127.6</v>
      </c>
      <c r="R594" s="65"/>
      <c r="S594" s="106"/>
      <c r="T594" s="31">
        <f t="shared" si="19"/>
        <v>16127.6</v>
      </c>
      <c r="U594" s="39" t="s">
        <v>9</v>
      </c>
    </row>
    <row r="595" spans="1:21" x14ac:dyDescent="0.25">
      <c r="A595" s="20">
        <v>42161</v>
      </c>
      <c r="B595" s="183">
        <v>23451</v>
      </c>
      <c r="C595" s="183"/>
      <c r="D595" s="14" t="s">
        <v>24</v>
      </c>
      <c r="E595" s="105">
        <v>4653.6000000000004</v>
      </c>
      <c r="F595" s="23">
        <v>42178</v>
      </c>
      <c r="G595" s="106">
        <v>4653.6000000000004</v>
      </c>
      <c r="H595" s="31">
        <f t="shared" si="18"/>
        <v>0</v>
      </c>
      <c r="I595" s="39" t="s">
        <v>46</v>
      </c>
      <c r="M595" s="20">
        <v>42175</v>
      </c>
      <c r="N595" s="183">
        <v>24801</v>
      </c>
      <c r="O595" s="183"/>
      <c r="P595" s="14" t="s">
        <v>14</v>
      </c>
      <c r="Q595" s="105">
        <v>130680</v>
      </c>
      <c r="R595" s="23"/>
      <c r="S595" s="118"/>
      <c r="T595" s="31">
        <f t="shared" si="19"/>
        <v>130680</v>
      </c>
      <c r="U595" s="56" t="s">
        <v>9</v>
      </c>
    </row>
    <row r="596" spans="1:21" x14ac:dyDescent="0.25">
      <c r="A596" s="20">
        <v>42162</v>
      </c>
      <c r="B596" s="183">
        <v>23452</v>
      </c>
      <c r="C596" s="183"/>
      <c r="D596" s="14" t="s">
        <v>121</v>
      </c>
      <c r="E596" s="105">
        <v>3517.2</v>
      </c>
      <c r="F596" s="23">
        <v>42162</v>
      </c>
      <c r="G596" s="106">
        <v>3517.2</v>
      </c>
      <c r="H596" s="31">
        <f t="shared" si="18"/>
        <v>0</v>
      </c>
      <c r="I596" s="39" t="s">
        <v>9</v>
      </c>
      <c r="M596" s="20">
        <v>42175</v>
      </c>
      <c r="N596" s="183">
        <v>24812</v>
      </c>
      <c r="O596" s="183"/>
      <c r="P596" s="14" t="s">
        <v>14</v>
      </c>
      <c r="Q596" s="105">
        <v>12802.8</v>
      </c>
      <c r="R596" s="23"/>
      <c r="S596" s="118"/>
      <c r="T596" s="31">
        <f t="shared" si="19"/>
        <v>12802.8</v>
      </c>
      <c r="U596" s="56" t="s">
        <v>9</v>
      </c>
    </row>
    <row r="597" spans="1:21" x14ac:dyDescent="0.25">
      <c r="A597" s="20">
        <v>42162</v>
      </c>
      <c r="B597" s="183">
        <v>23453</v>
      </c>
      <c r="C597" s="183"/>
      <c r="D597" s="14" t="s">
        <v>16</v>
      </c>
      <c r="E597" s="105">
        <v>10353.6</v>
      </c>
      <c r="F597" s="23">
        <v>42162</v>
      </c>
      <c r="G597" s="106">
        <v>10353.6</v>
      </c>
      <c r="H597" s="31">
        <f t="shared" si="18"/>
        <v>0</v>
      </c>
      <c r="I597" s="39" t="s">
        <v>1257</v>
      </c>
      <c r="M597" s="20">
        <v>42176</v>
      </c>
      <c r="N597" s="183">
        <v>24885</v>
      </c>
      <c r="O597" s="183"/>
      <c r="P597" s="14" t="s">
        <v>14</v>
      </c>
      <c r="Q597" s="105">
        <v>15318.8</v>
      </c>
      <c r="R597" s="23"/>
      <c r="S597" s="118"/>
      <c r="T597" s="31">
        <f t="shared" si="19"/>
        <v>15318.8</v>
      </c>
      <c r="U597" s="56" t="s">
        <v>9</v>
      </c>
    </row>
    <row r="598" spans="1:21" x14ac:dyDescent="0.25">
      <c r="A598" s="20">
        <v>42162</v>
      </c>
      <c r="B598" s="183">
        <v>23454</v>
      </c>
      <c r="C598" s="183"/>
      <c r="D598" s="14" t="s">
        <v>161</v>
      </c>
      <c r="E598" s="105">
        <v>3522.6</v>
      </c>
      <c r="F598" s="23">
        <v>42162</v>
      </c>
      <c r="G598" s="106">
        <v>3522.6</v>
      </c>
      <c r="H598" s="31">
        <f t="shared" si="18"/>
        <v>0</v>
      </c>
      <c r="I598" s="39" t="s">
        <v>9</v>
      </c>
      <c r="M598" s="20">
        <v>42177</v>
      </c>
      <c r="N598" s="183">
        <v>24916</v>
      </c>
      <c r="O598" s="183"/>
      <c r="P598" s="14" t="s">
        <v>14</v>
      </c>
      <c r="Q598" s="105">
        <v>21606.799999999999</v>
      </c>
      <c r="R598" s="23"/>
      <c r="S598" s="118"/>
      <c r="T598" s="31">
        <f t="shared" si="19"/>
        <v>21606.799999999999</v>
      </c>
      <c r="U598" s="56" t="s">
        <v>15</v>
      </c>
    </row>
    <row r="599" spans="1:21" x14ac:dyDescent="0.25">
      <c r="A599" s="20">
        <v>42162</v>
      </c>
      <c r="B599" s="183">
        <v>23455</v>
      </c>
      <c r="C599" s="183"/>
      <c r="D599" s="14" t="s">
        <v>675</v>
      </c>
      <c r="E599" s="105">
        <v>1700.5</v>
      </c>
      <c r="F599" s="23">
        <v>42162</v>
      </c>
      <c r="G599" s="106">
        <v>1700.5</v>
      </c>
      <c r="H599" s="31">
        <f t="shared" si="18"/>
        <v>0</v>
      </c>
      <c r="I599" s="39" t="s">
        <v>9</v>
      </c>
      <c r="M599" s="20">
        <v>42177</v>
      </c>
      <c r="N599" s="222" t="s">
        <v>1630</v>
      </c>
      <c r="O599" s="222" t="s">
        <v>1592</v>
      </c>
      <c r="P599" s="15" t="s">
        <v>14</v>
      </c>
      <c r="Q599" s="122">
        <v>203585.25</v>
      </c>
      <c r="R599" s="23"/>
      <c r="S599" s="118"/>
      <c r="T599" s="31">
        <f t="shared" si="19"/>
        <v>203585.25</v>
      </c>
      <c r="U599" s="68" t="s">
        <v>9</v>
      </c>
    </row>
    <row r="600" spans="1:21" x14ac:dyDescent="0.25">
      <c r="A600" s="20">
        <v>42162</v>
      </c>
      <c r="B600" s="183">
        <v>23456</v>
      </c>
      <c r="C600" s="183"/>
      <c r="D600" s="14" t="s">
        <v>720</v>
      </c>
      <c r="E600" s="105">
        <v>21830.400000000001</v>
      </c>
      <c r="F600" s="23">
        <v>42162</v>
      </c>
      <c r="G600" s="106">
        <v>21830.400000000001</v>
      </c>
      <c r="H600" s="31">
        <f t="shared" si="18"/>
        <v>0</v>
      </c>
      <c r="I600" s="39" t="s">
        <v>9</v>
      </c>
      <c r="M600" s="20">
        <v>42178</v>
      </c>
      <c r="N600" s="223" t="s">
        <v>1645</v>
      </c>
      <c r="O600" s="223" t="s">
        <v>1592</v>
      </c>
      <c r="P600" s="15" t="s">
        <v>14</v>
      </c>
      <c r="Q600" s="122">
        <v>22191.599999999999</v>
      </c>
      <c r="R600" s="23"/>
      <c r="S600" s="118"/>
      <c r="T600" s="31">
        <f t="shared" si="19"/>
        <v>22191.599999999999</v>
      </c>
      <c r="U600" s="68" t="s">
        <v>9</v>
      </c>
    </row>
    <row r="601" spans="1:21" x14ac:dyDescent="0.25">
      <c r="A601" s="20">
        <v>42162</v>
      </c>
      <c r="B601" s="183">
        <v>23457</v>
      </c>
      <c r="C601" s="183"/>
      <c r="D601" s="14" t="s">
        <v>114</v>
      </c>
      <c r="E601" s="105">
        <v>6400.2</v>
      </c>
      <c r="F601" s="23">
        <v>42162</v>
      </c>
      <c r="G601" s="106">
        <v>6400.2</v>
      </c>
      <c r="H601" s="31">
        <f t="shared" si="18"/>
        <v>0</v>
      </c>
      <c r="I601" s="39" t="s">
        <v>9</v>
      </c>
      <c r="M601" s="20">
        <v>42178</v>
      </c>
      <c r="N601" s="222" t="s">
        <v>1656</v>
      </c>
      <c r="O601" s="222" t="s">
        <v>1592</v>
      </c>
      <c r="P601" s="15" t="s">
        <v>14</v>
      </c>
      <c r="Q601" s="122">
        <v>5306.4</v>
      </c>
      <c r="R601" s="23"/>
      <c r="S601" s="118"/>
      <c r="T601" s="31">
        <f t="shared" si="19"/>
        <v>5306.4</v>
      </c>
      <c r="U601" s="68" t="s">
        <v>9</v>
      </c>
    </row>
    <row r="602" spans="1:21" x14ac:dyDescent="0.25">
      <c r="A602" s="20">
        <v>42162</v>
      </c>
      <c r="B602" s="183">
        <v>23458</v>
      </c>
      <c r="C602" s="183"/>
      <c r="D602" s="14" t="s">
        <v>864</v>
      </c>
      <c r="E602" s="105">
        <v>1545.6</v>
      </c>
      <c r="F602" s="23">
        <v>42162</v>
      </c>
      <c r="G602" s="106">
        <v>1545.6</v>
      </c>
      <c r="H602" s="31">
        <f t="shared" si="18"/>
        <v>0</v>
      </c>
      <c r="I602" s="39" t="s">
        <v>9</v>
      </c>
      <c r="M602" s="20">
        <v>42178</v>
      </c>
      <c r="N602" s="223" t="s">
        <v>1669</v>
      </c>
      <c r="O602" s="223" t="s">
        <v>1592</v>
      </c>
      <c r="P602" s="15" t="s">
        <v>14</v>
      </c>
      <c r="Q602" s="122">
        <v>2982.4</v>
      </c>
      <c r="R602" s="23"/>
      <c r="S602" s="118"/>
      <c r="T602" s="31">
        <f t="shared" si="19"/>
        <v>2982.4</v>
      </c>
      <c r="U602" s="68" t="s">
        <v>15</v>
      </c>
    </row>
    <row r="603" spans="1:21" x14ac:dyDescent="0.25">
      <c r="A603" s="20">
        <v>42162</v>
      </c>
      <c r="B603" s="183">
        <v>23459</v>
      </c>
      <c r="C603" s="183"/>
      <c r="D603" s="14" t="s">
        <v>1370</v>
      </c>
      <c r="E603" s="105">
        <v>1181.8</v>
      </c>
      <c r="F603" s="23">
        <v>42162</v>
      </c>
      <c r="G603" s="106">
        <v>1181.8</v>
      </c>
      <c r="H603" s="31">
        <f t="shared" si="18"/>
        <v>0</v>
      </c>
      <c r="I603" s="39" t="s">
        <v>9</v>
      </c>
      <c r="M603" s="20">
        <v>42178</v>
      </c>
      <c r="N603" s="222" t="s">
        <v>1728</v>
      </c>
      <c r="O603" s="222" t="s">
        <v>1592</v>
      </c>
      <c r="P603" s="14" t="s">
        <v>14</v>
      </c>
      <c r="Q603" s="105">
        <v>19722.3</v>
      </c>
      <c r="R603" s="23"/>
      <c r="S603" s="106"/>
      <c r="T603" s="31">
        <f t="shared" si="19"/>
        <v>19722.3</v>
      </c>
      <c r="U603" s="39" t="s">
        <v>15</v>
      </c>
    </row>
    <row r="604" spans="1:21" x14ac:dyDescent="0.25">
      <c r="A604" s="20">
        <v>42162</v>
      </c>
      <c r="B604" s="183">
        <v>23460</v>
      </c>
      <c r="C604" s="183"/>
      <c r="D604" s="14" t="s">
        <v>854</v>
      </c>
      <c r="E604" s="105">
        <v>2169.6</v>
      </c>
      <c r="F604" s="23">
        <v>42163</v>
      </c>
      <c r="G604" s="106">
        <v>2169.6</v>
      </c>
      <c r="H604" s="31">
        <f t="shared" si="18"/>
        <v>0</v>
      </c>
      <c r="I604" s="39" t="s">
        <v>9</v>
      </c>
      <c r="M604" s="20">
        <v>42179</v>
      </c>
      <c r="N604" s="222" t="s">
        <v>1732</v>
      </c>
      <c r="O604" s="222" t="s">
        <v>1592</v>
      </c>
      <c r="P604" s="14" t="s">
        <v>14</v>
      </c>
      <c r="Q604" s="105">
        <v>22383.599999999999</v>
      </c>
      <c r="R604" s="23"/>
      <c r="S604" s="106"/>
      <c r="T604" s="31">
        <f t="shared" si="19"/>
        <v>22383.599999999999</v>
      </c>
      <c r="U604" s="39" t="s">
        <v>9</v>
      </c>
    </row>
    <row r="605" spans="1:21" x14ac:dyDescent="0.25">
      <c r="A605" s="20">
        <v>42162</v>
      </c>
      <c r="B605" s="183">
        <v>23461</v>
      </c>
      <c r="C605" s="183"/>
      <c r="D605" s="14" t="s">
        <v>91</v>
      </c>
      <c r="E605" s="105">
        <v>24202.6</v>
      </c>
      <c r="F605" s="23">
        <v>42163</v>
      </c>
      <c r="G605" s="106">
        <v>24202.6</v>
      </c>
      <c r="H605" s="31">
        <f t="shared" si="18"/>
        <v>0</v>
      </c>
      <c r="I605" s="39" t="s">
        <v>59</v>
      </c>
      <c r="M605" s="20">
        <v>42179</v>
      </c>
      <c r="N605" s="223" t="s">
        <v>1814</v>
      </c>
      <c r="O605" s="223" t="s">
        <v>1592</v>
      </c>
      <c r="P605" s="14" t="s">
        <v>14</v>
      </c>
      <c r="Q605" s="105">
        <v>307390.71999999997</v>
      </c>
      <c r="R605" s="23"/>
      <c r="S605" s="106"/>
      <c r="T605" s="31">
        <f t="shared" si="19"/>
        <v>307390.71999999997</v>
      </c>
      <c r="U605" s="39" t="s">
        <v>9</v>
      </c>
    </row>
    <row r="606" spans="1:21" x14ac:dyDescent="0.25">
      <c r="A606" s="20">
        <v>42162</v>
      </c>
      <c r="B606" s="183">
        <v>23462</v>
      </c>
      <c r="C606" s="183"/>
      <c r="D606" s="14" t="s">
        <v>86</v>
      </c>
      <c r="E606" s="105">
        <v>333</v>
      </c>
      <c r="F606" s="23">
        <v>42162</v>
      </c>
      <c r="G606" s="106">
        <v>333</v>
      </c>
      <c r="H606" s="31">
        <f t="shared" si="18"/>
        <v>0</v>
      </c>
      <c r="I606" s="39" t="s">
        <v>9</v>
      </c>
      <c r="M606" s="20">
        <v>42179</v>
      </c>
      <c r="N606" s="222" t="s">
        <v>1815</v>
      </c>
      <c r="O606" s="222" t="s">
        <v>1592</v>
      </c>
      <c r="P606" s="14" t="s">
        <v>14</v>
      </c>
      <c r="Q606" s="105">
        <v>208444.6</v>
      </c>
      <c r="R606" s="23"/>
      <c r="S606" s="106"/>
      <c r="T606" s="31">
        <f t="shared" si="19"/>
        <v>208444.6</v>
      </c>
      <c r="U606" s="39" t="s">
        <v>9</v>
      </c>
    </row>
    <row r="607" spans="1:21" x14ac:dyDescent="0.25">
      <c r="A607" s="20">
        <v>42162</v>
      </c>
      <c r="B607" s="183">
        <v>23463</v>
      </c>
      <c r="C607" s="183"/>
      <c r="D607" s="14" t="s">
        <v>152</v>
      </c>
      <c r="E607" s="105">
        <v>9742.7999999999993</v>
      </c>
      <c r="F607" s="23">
        <v>42163</v>
      </c>
      <c r="G607" s="106">
        <v>9742.7999999999993</v>
      </c>
      <c r="H607" s="31">
        <f t="shared" si="18"/>
        <v>0</v>
      </c>
      <c r="I607" s="39" t="s">
        <v>59</v>
      </c>
      <c r="M607" s="20">
        <v>42179</v>
      </c>
      <c r="N607" s="223" t="s">
        <v>1816</v>
      </c>
      <c r="O607" s="223" t="s">
        <v>1592</v>
      </c>
      <c r="P607" s="14" t="s">
        <v>14</v>
      </c>
      <c r="Q607" s="105">
        <v>11956</v>
      </c>
      <c r="R607" s="23"/>
      <c r="S607" s="106"/>
      <c r="T607" s="31">
        <f t="shared" si="19"/>
        <v>11956</v>
      </c>
      <c r="U607" s="39" t="s">
        <v>1257</v>
      </c>
    </row>
    <row r="608" spans="1:21" x14ac:dyDescent="0.25">
      <c r="A608" s="20">
        <v>42162</v>
      </c>
      <c r="B608" s="183">
        <v>23464</v>
      </c>
      <c r="C608" s="183"/>
      <c r="D608" s="14" t="s">
        <v>53</v>
      </c>
      <c r="E608" s="105">
        <v>2386.4</v>
      </c>
      <c r="F608" s="23">
        <v>42163</v>
      </c>
      <c r="G608" s="106">
        <v>2386.4</v>
      </c>
      <c r="H608" s="31">
        <f t="shared" si="18"/>
        <v>0</v>
      </c>
      <c r="I608" s="39" t="s">
        <v>59</v>
      </c>
      <c r="M608" s="20">
        <v>42180</v>
      </c>
      <c r="N608" s="223" t="s">
        <v>1830</v>
      </c>
      <c r="O608" s="223" t="s">
        <v>1592</v>
      </c>
      <c r="P608" s="14" t="s">
        <v>14</v>
      </c>
      <c r="Q608" s="105">
        <v>14171.6</v>
      </c>
      <c r="R608" s="23"/>
      <c r="S608" s="106"/>
      <c r="T608" s="31">
        <f t="shared" si="19"/>
        <v>14171.6</v>
      </c>
      <c r="U608" s="39" t="s">
        <v>15</v>
      </c>
    </row>
    <row r="609" spans="1:21" x14ac:dyDescent="0.25">
      <c r="A609" s="20">
        <v>42162</v>
      </c>
      <c r="B609" s="183">
        <v>23465</v>
      </c>
      <c r="C609" s="183"/>
      <c r="D609" s="14" t="s">
        <v>872</v>
      </c>
      <c r="E609" s="105">
        <v>592.20000000000005</v>
      </c>
      <c r="F609" s="23">
        <v>42163</v>
      </c>
      <c r="G609" s="106">
        <v>592.20000000000005</v>
      </c>
      <c r="H609" s="31">
        <f t="shared" si="18"/>
        <v>0</v>
      </c>
      <c r="I609" s="39" t="s">
        <v>59</v>
      </c>
      <c r="M609" s="20">
        <v>42181</v>
      </c>
      <c r="N609" s="223" t="s">
        <v>1946</v>
      </c>
      <c r="O609" s="223" t="s">
        <v>1592</v>
      </c>
      <c r="P609" s="14" t="s">
        <v>14</v>
      </c>
      <c r="Q609" s="105">
        <v>25791.9</v>
      </c>
      <c r="R609" s="65"/>
      <c r="S609" s="106"/>
      <c r="T609" s="31">
        <f t="shared" si="19"/>
        <v>25791.9</v>
      </c>
      <c r="U609" s="39" t="s">
        <v>15</v>
      </c>
    </row>
    <row r="610" spans="1:21" x14ac:dyDescent="0.25">
      <c r="A610" s="20">
        <v>42162</v>
      </c>
      <c r="B610" s="183">
        <v>23466</v>
      </c>
      <c r="C610" s="183"/>
      <c r="D610" s="150" t="s">
        <v>120</v>
      </c>
      <c r="E610" s="105">
        <v>1554</v>
      </c>
      <c r="F610" s="23">
        <v>42163</v>
      </c>
      <c r="G610" s="106">
        <v>1554</v>
      </c>
      <c r="H610" s="31">
        <f t="shared" si="18"/>
        <v>0</v>
      </c>
      <c r="I610" s="39" t="s">
        <v>59</v>
      </c>
      <c r="M610" s="20">
        <v>42181</v>
      </c>
      <c r="N610" s="222" t="s">
        <v>1949</v>
      </c>
      <c r="O610" s="222" t="s">
        <v>1592</v>
      </c>
      <c r="P610" s="14" t="s">
        <v>14</v>
      </c>
      <c r="Q610" s="105">
        <v>4247.8</v>
      </c>
      <c r="R610" s="65"/>
      <c r="S610" s="106"/>
      <c r="T610" s="31">
        <f t="shared" si="19"/>
        <v>4247.8</v>
      </c>
      <c r="U610" s="39" t="s">
        <v>9</v>
      </c>
    </row>
    <row r="611" spans="1:21" x14ac:dyDescent="0.25">
      <c r="A611" s="20">
        <v>42162</v>
      </c>
      <c r="B611" s="183">
        <v>23467</v>
      </c>
      <c r="C611" s="183"/>
      <c r="D611" s="14" t="s">
        <v>82</v>
      </c>
      <c r="E611" s="105">
        <v>3749</v>
      </c>
      <c r="F611" s="23">
        <v>42163</v>
      </c>
      <c r="G611" s="106">
        <v>3749</v>
      </c>
      <c r="H611" s="31">
        <f t="shared" si="18"/>
        <v>0</v>
      </c>
      <c r="I611" s="39" t="s">
        <v>59</v>
      </c>
      <c r="M611" s="20">
        <v>42181</v>
      </c>
      <c r="N611" s="223" t="s">
        <v>2055</v>
      </c>
      <c r="O611" s="223" t="s">
        <v>1592</v>
      </c>
      <c r="P611" s="14" t="s">
        <v>14</v>
      </c>
      <c r="Q611" s="105">
        <v>10282.299999999999</v>
      </c>
      <c r="R611" s="65"/>
      <c r="S611" s="106"/>
      <c r="T611" s="31">
        <f t="shared" si="19"/>
        <v>10282.299999999999</v>
      </c>
      <c r="U611" s="39" t="s">
        <v>15</v>
      </c>
    </row>
    <row r="612" spans="1:21" x14ac:dyDescent="0.25">
      <c r="A612" s="20">
        <v>42162</v>
      </c>
      <c r="B612" s="183">
        <v>23468</v>
      </c>
      <c r="C612" s="183"/>
      <c r="D612" s="14" t="s">
        <v>1185</v>
      </c>
      <c r="E612" s="105">
        <v>2907</v>
      </c>
      <c r="F612" s="23">
        <v>42162</v>
      </c>
      <c r="G612" s="106">
        <v>2907</v>
      </c>
      <c r="H612" s="31">
        <f t="shared" si="18"/>
        <v>0</v>
      </c>
      <c r="I612" s="39" t="s">
        <v>9</v>
      </c>
      <c r="M612" s="20">
        <v>42182</v>
      </c>
      <c r="N612" s="223" t="s">
        <v>2079</v>
      </c>
      <c r="O612" s="223" t="s">
        <v>1592</v>
      </c>
      <c r="P612" s="14" t="s">
        <v>14</v>
      </c>
      <c r="Q612" s="105">
        <v>31680</v>
      </c>
      <c r="R612" s="65"/>
      <c r="S612" s="106"/>
      <c r="T612" s="31">
        <f t="shared" si="19"/>
        <v>31680</v>
      </c>
      <c r="U612" s="39" t="s">
        <v>15</v>
      </c>
    </row>
    <row r="613" spans="1:21" x14ac:dyDescent="0.25">
      <c r="A613" s="20">
        <v>42162</v>
      </c>
      <c r="B613" s="183">
        <v>23469</v>
      </c>
      <c r="C613" s="183"/>
      <c r="D613" s="14" t="s">
        <v>675</v>
      </c>
      <c r="E613" s="105">
        <v>336</v>
      </c>
      <c r="F613" s="23">
        <v>42162</v>
      </c>
      <c r="G613" s="106">
        <v>336</v>
      </c>
      <c r="H613" s="31">
        <f t="shared" si="18"/>
        <v>0</v>
      </c>
      <c r="I613" s="39" t="s">
        <v>9</v>
      </c>
      <c r="M613" s="20">
        <v>42184</v>
      </c>
      <c r="N613" s="222" t="s">
        <v>2243</v>
      </c>
      <c r="O613" s="222" t="s">
        <v>1592</v>
      </c>
      <c r="P613" s="14" t="s">
        <v>14</v>
      </c>
      <c r="Q613" s="105">
        <v>24730.400000000001</v>
      </c>
      <c r="R613" s="65"/>
      <c r="S613" s="106"/>
      <c r="T613" s="31">
        <f t="shared" si="19"/>
        <v>24730.400000000001</v>
      </c>
      <c r="U613" s="39" t="s">
        <v>9</v>
      </c>
    </row>
    <row r="614" spans="1:21" x14ac:dyDescent="0.25">
      <c r="A614" s="20">
        <v>42162</v>
      </c>
      <c r="B614" s="183">
        <v>23470</v>
      </c>
      <c r="C614" s="183"/>
      <c r="D614" s="14" t="s">
        <v>148</v>
      </c>
      <c r="E614" s="105">
        <v>5129.6000000000004</v>
      </c>
      <c r="F614" s="23">
        <v>42163</v>
      </c>
      <c r="G614" s="106">
        <v>5129.6000000000004</v>
      </c>
      <c r="H614" s="31">
        <f t="shared" si="18"/>
        <v>0</v>
      </c>
      <c r="I614" s="39" t="s">
        <v>9</v>
      </c>
      <c r="M614" s="20">
        <v>42184</v>
      </c>
      <c r="N614" s="223" t="s">
        <v>2298</v>
      </c>
      <c r="O614" s="223" t="s">
        <v>1592</v>
      </c>
      <c r="P614" s="14" t="s">
        <v>14</v>
      </c>
      <c r="Q614" s="105">
        <v>44897.599999999999</v>
      </c>
      <c r="R614" s="23"/>
      <c r="S614" s="106"/>
      <c r="T614" s="31">
        <f t="shared" si="19"/>
        <v>44897.599999999999</v>
      </c>
      <c r="U614" s="39" t="s">
        <v>15</v>
      </c>
    </row>
    <row r="615" spans="1:21" x14ac:dyDescent="0.25">
      <c r="A615" s="20">
        <v>42162</v>
      </c>
      <c r="B615" s="183">
        <v>23471</v>
      </c>
      <c r="C615" s="183"/>
      <c r="D615" s="14" t="s">
        <v>229</v>
      </c>
      <c r="E615" s="105">
        <v>6026.6</v>
      </c>
      <c r="F615" s="23">
        <v>42162</v>
      </c>
      <c r="G615" s="106">
        <v>6026.6</v>
      </c>
      <c r="H615" s="31">
        <f t="shared" si="18"/>
        <v>0</v>
      </c>
      <c r="I615" s="39" t="s">
        <v>9</v>
      </c>
      <c r="M615" s="20">
        <v>42184</v>
      </c>
      <c r="N615" s="222" t="s">
        <v>2330</v>
      </c>
      <c r="O615" s="222" t="s">
        <v>1592</v>
      </c>
      <c r="P615" s="14" t="s">
        <v>14</v>
      </c>
      <c r="Q615" s="105">
        <v>288544.26</v>
      </c>
      <c r="R615" s="23"/>
      <c r="S615" s="106"/>
      <c r="T615" s="31">
        <f t="shared" si="19"/>
        <v>288544.26</v>
      </c>
      <c r="U615" s="39" t="s">
        <v>9</v>
      </c>
    </row>
    <row r="616" spans="1:21" x14ac:dyDescent="0.25">
      <c r="A616" s="20">
        <v>42162</v>
      </c>
      <c r="B616" s="183">
        <v>23472</v>
      </c>
      <c r="C616" s="183"/>
      <c r="D616" s="14" t="s">
        <v>167</v>
      </c>
      <c r="E616" s="105">
        <v>592.79999999999995</v>
      </c>
      <c r="F616" s="23">
        <v>42163</v>
      </c>
      <c r="G616" s="106">
        <v>592.79999999999995</v>
      </c>
      <c r="H616" s="31">
        <f t="shared" si="18"/>
        <v>0</v>
      </c>
      <c r="I616" s="39" t="s">
        <v>59</v>
      </c>
      <c r="M616" s="20">
        <v>42184</v>
      </c>
      <c r="N616" s="222" t="s">
        <v>2332</v>
      </c>
      <c r="O616" s="222" t="s">
        <v>1592</v>
      </c>
      <c r="P616" s="14" t="s">
        <v>14</v>
      </c>
      <c r="Q616" s="105">
        <v>205877.35</v>
      </c>
      <c r="R616" s="23"/>
      <c r="S616" s="106"/>
      <c r="T616" s="31">
        <f t="shared" si="19"/>
        <v>205877.35</v>
      </c>
      <c r="U616" s="39" t="s">
        <v>9</v>
      </c>
    </row>
    <row r="617" spans="1:21" x14ac:dyDescent="0.25">
      <c r="A617" s="20">
        <v>42162</v>
      </c>
      <c r="B617" s="183">
        <v>23473</v>
      </c>
      <c r="C617" s="183"/>
      <c r="D617" s="14" t="s">
        <v>20</v>
      </c>
      <c r="E617" s="105">
        <v>6444</v>
      </c>
      <c r="F617" s="23">
        <v>42162</v>
      </c>
      <c r="G617" s="106">
        <v>6444</v>
      </c>
      <c r="H617" s="31">
        <f t="shared" si="18"/>
        <v>0</v>
      </c>
      <c r="I617" s="39" t="s">
        <v>9</v>
      </c>
      <c r="M617" s="20">
        <v>42185</v>
      </c>
      <c r="N617" s="222" t="s">
        <v>2366</v>
      </c>
      <c r="O617" s="222" t="s">
        <v>1592</v>
      </c>
      <c r="P617" s="14" t="s">
        <v>14</v>
      </c>
      <c r="Q617" s="105">
        <v>17556</v>
      </c>
      <c r="R617" s="23"/>
      <c r="S617" s="106"/>
      <c r="T617" s="31">
        <f t="shared" si="19"/>
        <v>17556</v>
      </c>
      <c r="U617" s="39" t="s">
        <v>9</v>
      </c>
    </row>
    <row r="618" spans="1:21" x14ac:dyDescent="0.25">
      <c r="A618" s="20">
        <v>42162</v>
      </c>
      <c r="B618" s="183">
        <v>23474</v>
      </c>
      <c r="C618" s="183"/>
      <c r="D618" s="14" t="s">
        <v>24</v>
      </c>
      <c r="E618" s="105">
        <v>5301.8</v>
      </c>
      <c r="F618" s="23">
        <v>42178</v>
      </c>
      <c r="G618" s="106">
        <v>5301.8</v>
      </c>
      <c r="H618" s="31">
        <f t="shared" si="18"/>
        <v>0</v>
      </c>
      <c r="I618" s="39" t="s">
        <v>312</v>
      </c>
      <c r="M618" s="20">
        <v>42156</v>
      </c>
      <c r="N618" s="183">
        <v>22878</v>
      </c>
      <c r="O618" s="183"/>
      <c r="P618" s="14" t="s">
        <v>110</v>
      </c>
      <c r="Q618" s="105">
        <v>34832.379999999997</v>
      </c>
      <c r="R618" s="23">
        <v>42165</v>
      </c>
      <c r="S618" s="106">
        <v>34832.379999999997</v>
      </c>
      <c r="T618" s="25">
        <f t="shared" si="19"/>
        <v>0</v>
      </c>
      <c r="U618" s="39" t="s">
        <v>19</v>
      </c>
    </row>
    <row r="619" spans="1:21" x14ac:dyDescent="0.25">
      <c r="A619" s="20">
        <v>42162</v>
      </c>
      <c r="B619" s="183">
        <v>23475</v>
      </c>
      <c r="C619" s="183"/>
      <c r="D619" s="14" t="s">
        <v>55</v>
      </c>
      <c r="E619" s="105">
        <v>24081.31</v>
      </c>
      <c r="F619" s="23">
        <v>42162</v>
      </c>
      <c r="G619" s="106">
        <v>24081.31</v>
      </c>
      <c r="H619" s="31">
        <f t="shared" si="18"/>
        <v>0</v>
      </c>
      <c r="I619" s="39" t="s">
        <v>773</v>
      </c>
      <c r="M619" s="20">
        <v>42157</v>
      </c>
      <c r="N619" s="183">
        <v>22987</v>
      </c>
      <c r="O619" s="183"/>
      <c r="P619" s="40" t="s">
        <v>110</v>
      </c>
      <c r="Q619" s="105">
        <v>3996</v>
      </c>
      <c r="R619" s="23">
        <v>42165</v>
      </c>
      <c r="S619" s="106">
        <v>3996</v>
      </c>
      <c r="T619" s="25">
        <f t="shared" si="19"/>
        <v>0</v>
      </c>
      <c r="U619" s="68" t="s">
        <v>19</v>
      </c>
    </row>
    <row r="620" spans="1:21" x14ac:dyDescent="0.25">
      <c r="A620" s="20">
        <v>42162</v>
      </c>
      <c r="B620" s="183">
        <v>23476</v>
      </c>
      <c r="C620" s="183"/>
      <c r="D620" s="14" t="s">
        <v>35</v>
      </c>
      <c r="E620" s="105">
        <v>22332.03</v>
      </c>
      <c r="F620" s="23">
        <v>42162</v>
      </c>
      <c r="G620" s="106">
        <v>22332.03</v>
      </c>
      <c r="H620" s="31">
        <f t="shared" si="18"/>
        <v>0</v>
      </c>
      <c r="I620" s="39" t="s">
        <v>773</v>
      </c>
      <c r="M620" s="20">
        <v>42157</v>
      </c>
      <c r="N620" s="183">
        <v>23028</v>
      </c>
      <c r="O620" s="183"/>
      <c r="P620" s="40" t="s">
        <v>110</v>
      </c>
      <c r="Q620" s="105">
        <v>29685.65</v>
      </c>
      <c r="R620" s="23">
        <v>42165</v>
      </c>
      <c r="S620" s="106">
        <v>29685.65</v>
      </c>
      <c r="T620" s="25">
        <f t="shared" si="19"/>
        <v>0</v>
      </c>
      <c r="U620" s="68" t="s">
        <v>94</v>
      </c>
    </row>
    <row r="621" spans="1:21" x14ac:dyDescent="0.25">
      <c r="A621" s="20">
        <v>42162</v>
      </c>
      <c r="B621" s="183">
        <v>23477</v>
      </c>
      <c r="C621" s="183"/>
      <c r="D621" s="14" t="s">
        <v>103</v>
      </c>
      <c r="E621" s="105">
        <v>25097.93</v>
      </c>
      <c r="F621" s="23">
        <v>42167</v>
      </c>
      <c r="G621" s="106">
        <v>25097.93</v>
      </c>
      <c r="H621" s="31">
        <f t="shared" si="18"/>
        <v>0</v>
      </c>
      <c r="I621" s="39" t="s">
        <v>773</v>
      </c>
      <c r="M621" s="20">
        <v>42158</v>
      </c>
      <c r="N621" s="183">
        <v>23129</v>
      </c>
      <c r="O621" s="183"/>
      <c r="P621" s="40" t="s">
        <v>110</v>
      </c>
      <c r="Q621" s="105">
        <v>29697.32</v>
      </c>
      <c r="R621" s="23">
        <v>42165</v>
      </c>
      <c r="S621" s="106">
        <v>29697.32</v>
      </c>
      <c r="T621" s="31">
        <f t="shared" si="19"/>
        <v>0</v>
      </c>
      <c r="U621" s="68" t="s">
        <v>46</v>
      </c>
    </row>
    <row r="622" spans="1:21" x14ac:dyDescent="0.25">
      <c r="A622" s="20">
        <v>42162</v>
      </c>
      <c r="B622" s="183">
        <v>23478</v>
      </c>
      <c r="C622" s="183"/>
      <c r="D622" s="14" t="s">
        <v>125</v>
      </c>
      <c r="E622" s="105">
        <v>13178.9</v>
      </c>
      <c r="F622" s="23">
        <v>42167</v>
      </c>
      <c r="G622" s="106">
        <v>13178.9</v>
      </c>
      <c r="H622" s="31">
        <f t="shared" si="18"/>
        <v>0</v>
      </c>
      <c r="I622" s="39" t="s">
        <v>312</v>
      </c>
      <c r="M622" s="20">
        <v>42158</v>
      </c>
      <c r="N622" s="183">
        <v>23142</v>
      </c>
      <c r="O622" s="183"/>
      <c r="P622" s="40" t="s">
        <v>110</v>
      </c>
      <c r="Q622" s="105">
        <v>24630.14</v>
      </c>
      <c r="R622" s="23">
        <v>42165</v>
      </c>
      <c r="S622" s="106">
        <v>24630.14</v>
      </c>
      <c r="T622" s="31">
        <f t="shared" si="19"/>
        <v>0</v>
      </c>
      <c r="U622" s="68" t="s">
        <v>46</v>
      </c>
    </row>
    <row r="623" spans="1:21" x14ac:dyDescent="0.25">
      <c r="A623" s="20">
        <v>42162</v>
      </c>
      <c r="B623" s="183">
        <v>23479</v>
      </c>
      <c r="C623" s="183"/>
      <c r="D623" s="14" t="s">
        <v>256</v>
      </c>
      <c r="E623" s="105">
        <v>8572</v>
      </c>
      <c r="F623" s="23">
        <v>42162</v>
      </c>
      <c r="G623" s="106">
        <v>8572</v>
      </c>
      <c r="H623" s="31">
        <f t="shared" si="18"/>
        <v>0</v>
      </c>
      <c r="I623" s="39" t="s">
        <v>773</v>
      </c>
      <c r="M623" s="20">
        <v>42158</v>
      </c>
      <c r="N623" s="183">
        <v>23143</v>
      </c>
      <c r="O623" s="183"/>
      <c r="P623" s="40" t="s">
        <v>110</v>
      </c>
      <c r="Q623" s="105">
        <v>2864</v>
      </c>
      <c r="R623" s="23">
        <v>42165</v>
      </c>
      <c r="S623" s="106">
        <v>2864</v>
      </c>
      <c r="T623" s="31">
        <f t="shared" si="19"/>
        <v>0</v>
      </c>
      <c r="U623" s="68" t="s">
        <v>46</v>
      </c>
    </row>
    <row r="624" spans="1:21" x14ac:dyDescent="0.25">
      <c r="A624" s="20">
        <v>42162</v>
      </c>
      <c r="B624" s="183">
        <v>23480</v>
      </c>
      <c r="C624" s="183"/>
      <c r="D624" s="14" t="s">
        <v>48</v>
      </c>
      <c r="E624" s="105">
        <v>540</v>
      </c>
      <c r="F624" s="23">
        <v>42165</v>
      </c>
      <c r="G624" s="106">
        <v>540</v>
      </c>
      <c r="H624" s="31">
        <f t="shared" si="18"/>
        <v>0</v>
      </c>
      <c r="I624" s="39" t="s">
        <v>312</v>
      </c>
      <c r="M624" s="20">
        <v>42159</v>
      </c>
      <c r="N624" s="183">
        <v>23196</v>
      </c>
      <c r="O624" s="183"/>
      <c r="P624" s="14" t="s">
        <v>110</v>
      </c>
      <c r="Q624" s="105">
        <v>34811.4</v>
      </c>
      <c r="R624" s="23">
        <v>42165</v>
      </c>
      <c r="S624" s="106">
        <v>34811.4</v>
      </c>
      <c r="T624" s="31">
        <f t="shared" si="19"/>
        <v>0</v>
      </c>
      <c r="U624" s="39" t="s">
        <v>9</v>
      </c>
    </row>
    <row r="625" spans="1:21" x14ac:dyDescent="0.25">
      <c r="A625" s="20">
        <v>42162</v>
      </c>
      <c r="B625" s="183">
        <v>23481</v>
      </c>
      <c r="C625" s="183"/>
      <c r="D625" s="26" t="s">
        <v>218</v>
      </c>
      <c r="E625" s="108">
        <v>0</v>
      </c>
      <c r="F625" s="23"/>
      <c r="G625" s="106"/>
      <c r="H625" s="31">
        <f t="shared" si="18"/>
        <v>0</v>
      </c>
      <c r="I625" s="39" t="s">
        <v>13</v>
      </c>
      <c r="M625" s="20">
        <v>42159</v>
      </c>
      <c r="N625" s="183">
        <v>23242</v>
      </c>
      <c r="O625" s="183"/>
      <c r="P625" s="150" t="s">
        <v>110</v>
      </c>
      <c r="Q625" s="105">
        <v>27584.799999999999</v>
      </c>
      <c r="R625" s="23">
        <v>42165</v>
      </c>
      <c r="S625" s="106">
        <v>27584.799999999999</v>
      </c>
      <c r="T625" s="31">
        <f t="shared" si="19"/>
        <v>0</v>
      </c>
      <c r="U625" s="39" t="s">
        <v>587</v>
      </c>
    </row>
    <row r="626" spans="1:21" x14ac:dyDescent="0.25">
      <c r="A626" s="20">
        <v>42162</v>
      </c>
      <c r="B626" s="183">
        <v>23482</v>
      </c>
      <c r="C626" s="183"/>
      <c r="D626" s="14" t="s">
        <v>285</v>
      </c>
      <c r="E626" s="105">
        <v>1870.8</v>
      </c>
      <c r="F626" s="23">
        <v>42165</v>
      </c>
      <c r="G626" s="106">
        <v>1870.8</v>
      </c>
      <c r="H626" s="31">
        <f t="shared" si="18"/>
        <v>0</v>
      </c>
      <c r="I626" s="39" t="s">
        <v>312</v>
      </c>
      <c r="M626" s="20">
        <v>42160</v>
      </c>
      <c r="N626" s="183">
        <v>23341</v>
      </c>
      <c r="O626" s="183"/>
      <c r="P626" s="14" t="s">
        <v>110</v>
      </c>
      <c r="Q626" s="105">
        <v>75748.92</v>
      </c>
      <c r="R626" s="23">
        <v>42165</v>
      </c>
      <c r="S626" s="106">
        <v>75748.92</v>
      </c>
      <c r="T626" s="31">
        <f t="shared" si="19"/>
        <v>0</v>
      </c>
      <c r="U626" s="39" t="s">
        <v>773</v>
      </c>
    </row>
    <row r="627" spans="1:21" x14ac:dyDescent="0.25">
      <c r="A627" s="20">
        <v>42162</v>
      </c>
      <c r="B627" s="183">
        <v>23483</v>
      </c>
      <c r="C627" s="183"/>
      <c r="D627" s="150" t="s">
        <v>127</v>
      </c>
      <c r="E627" s="105">
        <v>4492.2</v>
      </c>
      <c r="F627" s="23">
        <v>42162</v>
      </c>
      <c r="G627" s="106">
        <v>4492.2</v>
      </c>
      <c r="H627" s="31">
        <f t="shared" si="18"/>
        <v>0</v>
      </c>
      <c r="I627" s="39" t="s">
        <v>9</v>
      </c>
      <c r="M627" s="20">
        <v>42161</v>
      </c>
      <c r="N627" s="183">
        <v>23431</v>
      </c>
      <c r="O627" s="183"/>
      <c r="P627" s="14" t="s">
        <v>110</v>
      </c>
      <c r="Q627" s="105">
        <v>85960.94</v>
      </c>
      <c r="R627" s="23">
        <v>42165</v>
      </c>
      <c r="S627" s="106">
        <v>85960.94</v>
      </c>
      <c r="T627" s="31">
        <f t="shared" si="19"/>
        <v>0</v>
      </c>
      <c r="U627" s="39" t="s">
        <v>1013</v>
      </c>
    </row>
    <row r="628" spans="1:21" x14ac:dyDescent="0.25">
      <c r="A628" s="20">
        <v>42162</v>
      </c>
      <c r="B628" s="183">
        <v>23484</v>
      </c>
      <c r="C628" s="183"/>
      <c r="D628" s="14" t="s">
        <v>164</v>
      </c>
      <c r="E628" s="105">
        <v>3270.6</v>
      </c>
      <c r="F628" s="23">
        <v>42162</v>
      </c>
      <c r="G628" s="106">
        <v>3270.6</v>
      </c>
      <c r="H628" s="31">
        <f t="shared" si="18"/>
        <v>0</v>
      </c>
      <c r="I628" s="39" t="s">
        <v>9</v>
      </c>
      <c r="M628" s="20">
        <v>42163</v>
      </c>
      <c r="N628" s="183">
        <v>23516</v>
      </c>
      <c r="O628" s="183"/>
      <c r="P628" s="14" t="s">
        <v>110</v>
      </c>
      <c r="Q628" s="105">
        <v>5768.4</v>
      </c>
      <c r="R628" s="23">
        <v>42165</v>
      </c>
      <c r="S628" s="106">
        <v>5768.4</v>
      </c>
      <c r="T628" s="31">
        <f t="shared" si="19"/>
        <v>0</v>
      </c>
      <c r="U628" s="39" t="s">
        <v>19</v>
      </c>
    </row>
    <row r="629" spans="1:21" x14ac:dyDescent="0.25">
      <c r="A629" s="20">
        <v>42162</v>
      </c>
      <c r="B629" s="183">
        <v>23485</v>
      </c>
      <c r="C629" s="183"/>
      <c r="D629" s="14" t="s">
        <v>215</v>
      </c>
      <c r="E629" s="105">
        <v>27536.400000000001</v>
      </c>
      <c r="F629" s="23" t="s">
        <v>1517</v>
      </c>
      <c r="G629" s="106">
        <f>25000+2536.4</f>
        <v>27536.400000000001</v>
      </c>
      <c r="H629" s="31">
        <f t="shared" si="18"/>
        <v>0</v>
      </c>
      <c r="I629" s="39" t="s">
        <v>9</v>
      </c>
      <c r="M629" s="20">
        <v>42163</v>
      </c>
      <c r="N629" s="183">
        <v>23599</v>
      </c>
      <c r="O629" s="183"/>
      <c r="P629" s="14" t="s">
        <v>110</v>
      </c>
      <c r="Q629" s="105">
        <v>36408.5</v>
      </c>
      <c r="R629" s="23" t="s">
        <v>1524</v>
      </c>
      <c r="S629" s="106">
        <f>19483.37+16925.13</f>
        <v>36408.5</v>
      </c>
      <c r="T629" s="31">
        <f t="shared" si="19"/>
        <v>0</v>
      </c>
      <c r="U629" s="39" t="s">
        <v>1013</v>
      </c>
    </row>
    <row r="630" spans="1:21" x14ac:dyDescent="0.25">
      <c r="A630" s="20">
        <v>42162</v>
      </c>
      <c r="B630" s="183">
        <v>23486</v>
      </c>
      <c r="C630" s="183"/>
      <c r="D630" s="14" t="s">
        <v>37</v>
      </c>
      <c r="E630" s="105">
        <v>18847.2</v>
      </c>
      <c r="F630" s="23">
        <v>42164</v>
      </c>
      <c r="G630" s="106">
        <v>18847.2</v>
      </c>
      <c r="H630" s="31">
        <f t="shared" si="18"/>
        <v>0</v>
      </c>
      <c r="I630" s="39" t="s">
        <v>773</v>
      </c>
      <c r="M630" s="20">
        <v>42164</v>
      </c>
      <c r="N630" s="183">
        <v>23703</v>
      </c>
      <c r="O630" s="183"/>
      <c r="P630" s="14" t="s">
        <v>110</v>
      </c>
      <c r="Q630" s="105">
        <v>53043.14</v>
      </c>
      <c r="R630" s="23">
        <v>42178</v>
      </c>
      <c r="S630" s="106">
        <v>53043.14</v>
      </c>
      <c r="T630" s="31">
        <f t="shared" si="19"/>
        <v>0</v>
      </c>
      <c r="U630" s="39" t="s">
        <v>1013</v>
      </c>
    </row>
    <row r="631" spans="1:21" x14ac:dyDescent="0.25">
      <c r="A631" s="20">
        <v>42162</v>
      </c>
      <c r="B631" s="183">
        <v>23487</v>
      </c>
      <c r="C631" s="183"/>
      <c r="D631" s="14" t="s">
        <v>102</v>
      </c>
      <c r="E631" s="105">
        <v>1116.5</v>
      </c>
      <c r="F631" s="23">
        <v>42162</v>
      </c>
      <c r="G631" s="106">
        <v>1116.5</v>
      </c>
      <c r="H631" s="31">
        <f t="shared" si="18"/>
        <v>0</v>
      </c>
      <c r="I631" s="39" t="s">
        <v>9</v>
      </c>
      <c r="M631" s="20">
        <v>42165</v>
      </c>
      <c r="N631" s="183">
        <v>23792</v>
      </c>
      <c r="O631" s="183"/>
      <c r="P631" s="14" t="s">
        <v>110</v>
      </c>
      <c r="Q631" s="105">
        <v>34394.86</v>
      </c>
      <c r="R631" s="23">
        <v>42178</v>
      </c>
      <c r="S631" s="106">
        <v>34394.86</v>
      </c>
      <c r="T631" s="31">
        <f t="shared" si="19"/>
        <v>0</v>
      </c>
      <c r="U631" s="39" t="s">
        <v>773</v>
      </c>
    </row>
    <row r="632" spans="1:21" x14ac:dyDescent="0.25">
      <c r="A632" s="20">
        <v>42162</v>
      </c>
      <c r="B632" s="183">
        <v>23488</v>
      </c>
      <c r="C632" s="183"/>
      <c r="D632" s="150" t="s">
        <v>305</v>
      </c>
      <c r="E632" s="105">
        <v>492</v>
      </c>
      <c r="F632" s="23">
        <v>42162</v>
      </c>
      <c r="G632" s="106">
        <v>492</v>
      </c>
      <c r="H632" s="31">
        <f t="shared" si="18"/>
        <v>0</v>
      </c>
      <c r="I632" s="39" t="s">
        <v>9</v>
      </c>
      <c r="M632" s="20">
        <v>42166</v>
      </c>
      <c r="N632" s="183">
        <v>23861</v>
      </c>
      <c r="O632" s="183"/>
      <c r="P632" s="14" t="s">
        <v>110</v>
      </c>
      <c r="Q632" s="105">
        <v>70083.48</v>
      </c>
      <c r="R632" s="23">
        <v>42178</v>
      </c>
      <c r="S632" s="106">
        <v>70083.48</v>
      </c>
      <c r="T632" s="31">
        <f t="shared" si="19"/>
        <v>0</v>
      </c>
      <c r="U632" s="39" t="s">
        <v>62</v>
      </c>
    </row>
    <row r="633" spans="1:21" x14ac:dyDescent="0.25">
      <c r="A633" s="20">
        <v>42162</v>
      </c>
      <c r="B633" s="183">
        <v>23489</v>
      </c>
      <c r="C633" s="183"/>
      <c r="D633" s="14" t="s">
        <v>131</v>
      </c>
      <c r="E633" s="105">
        <v>8744.4</v>
      </c>
      <c r="F633" s="23">
        <v>42163</v>
      </c>
      <c r="G633" s="106">
        <v>8744.4</v>
      </c>
      <c r="H633" s="31">
        <f t="shared" si="18"/>
        <v>0</v>
      </c>
      <c r="I633" s="39" t="s">
        <v>1257</v>
      </c>
      <c r="M633" s="20">
        <v>42167</v>
      </c>
      <c r="N633" s="183">
        <v>24023</v>
      </c>
      <c r="O633" s="183"/>
      <c r="P633" s="14" t="s">
        <v>110</v>
      </c>
      <c r="Q633" s="105">
        <v>6708.74</v>
      </c>
      <c r="R633" s="23">
        <v>42178</v>
      </c>
      <c r="S633" s="106">
        <v>6708.74</v>
      </c>
      <c r="T633" s="31">
        <f t="shared" si="19"/>
        <v>0</v>
      </c>
      <c r="U633" s="39" t="s">
        <v>1013</v>
      </c>
    </row>
    <row r="634" spans="1:21" x14ac:dyDescent="0.25">
      <c r="A634" s="20">
        <v>42162</v>
      </c>
      <c r="B634" s="183">
        <v>23490</v>
      </c>
      <c r="C634" s="183"/>
      <c r="D634" s="14" t="s">
        <v>1515</v>
      </c>
      <c r="E634" s="105">
        <v>2956.4</v>
      </c>
      <c r="F634" s="23">
        <v>42163</v>
      </c>
      <c r="G634" s="106">
        <v>2956.4</v>
      </c>
      <c r="H634" s="31">
        <f t="shared" si="18"/>
        <v>0</v>
      </c>
      <c r="I634" s="39" t="s">
        <v>1257</v>
      </c>
      <c r="M634" s="20">
        <v>42168</v>
      </c>
      <c r="N634" s="183">
        <v>24039</v>
      </c>
      <c r="O634" s="183"/>
      <c r="P634" s="14" t="s">
        <v>110</v>
      </c>
      <c r="Q634" s="105">
        <v>50274</v>
      </c>
      <c r="R634" s="23">
        <v>42178</v>
      </c>
      <c r="S634" s="106">
        <v>50274</v>
      </c>
      <c r="T634" s="31">
        <f t="shared" si="19"/>
        <v>0</v>
      </c>
      <c r="U634" s="39" t="s">
        <v>773</v>
      </c>
    </row>
    <row r="635" spans="1:21" x14ac:dyDescent="0.25">
      <c r="A635" s="20">
        <v>42162</v>
      </c>
      <c r="B635" s="183">
        <v>23491</v>
      </c>
      <c r="C635" s="183"/>
      <c r="D635" s="14" t="s">
        <v>130</v>
      </c>
      <c r="E635" s="105">
        <v>6630.5</v>
      </c>
      <c r="F635" s="23">
        <v>42163</v>
      </c>
      <c r="G635" s="106">
        <v>6630.5</v>
      </c>
      <c r="H635" s="31">
        <f t="shared" si="18"/>
        <v>0</v>
      </c>
      <c r="I635" s="39" t="s">
        <v>1257</v>
      </c>
      <c r="M635" s="20">
        <v>42168</v>
      </c>
      <c r="N635" s="183">
        <v>24122</v>
      </c>
      <c r="O635" s="183"/>
      <c r="P635" s="14" t="s">
        <v>110</v>
      </c>
      <c r="Q635" s="105">
        <v>76630.7</v>
      </c>
      <c r="R635" s="23">
        <v>42178</v>
      </c>
      <c r="S635" s="106">
        <v>76630.7</v>
      </c>
      <c r="T635" s="31">
        <f t="shared" si="19"/>
        <v>0</v>
      </c>
      <c r="U635" s="39" t="s">
        <v>587</v>
      </c>
    </row>
    <row r="636" spans="1:21" x14ac:dyDescent="0.25">
      <c r="A636" s="20">
        <v>42162</v>
      </c>
      <c r="B636" s="183">
        <v>23492</v>
      </c>
      <c r="C636" s="183"/>
      <c r="D636" s="14" t="s">
        <v>882</v>
      </c>
      <c r="E636" s="105">
        <v>4698.2</v>
      </c>
      <c r="F636" s="23">
        <v>42162</v>
      </c>
      <c r="G636" s="106">
        <v>4698.2</v>
      </c>
      <c r="H636" s="31">
        <f t="shared" si="18"/>
        <v>0</v>
      </c>
      <c r="I636" s="39" t="s">
        <v>1257</v>
      </c>
      <c r="M636" s="20">
        <v>42170</v>
      </c>
      <c r="N636" s="183">
        <v>24221</v>
      </c>
      <c r="O636" s="183"/>
      <c r="P636" s="14" t="s">
        <v>110</v>
      </c>
      <c r="Q636" s="105">
        <v>60227.15</v>
      </c>
      <c r="R636" s="23">
        <v>42178</v>
      </c>
      <c r="S636" s="106">
        <v>60227.15</v>
      </c>
      <c r="T636" s="31">
        <f t="shared" si="19"/>
        <v>0</v>
      </c>
      <c r="U636" s="39" t="s">
        <v>19</v>
      </c>
    </row>
    <row r="637" spans="1:21" x14ac:dyDescent="0.25">
      <c r="A637" s="20">
        <v>42162</v>
      </c>
      <c r="B637" s="183">
        <v>23493</v>
      </c>
      <c r="C637" s="183"/>
      <c r="D637" s="14" t="s">
        <v>137</v>
      </c>
      <c r="E637" s="105">
        <v>1657.6</v>
      </c>
      <c r="F637" s="23">
        <v>42162</v>
      </c>
      <c r="G637" s="106">
        <v>1657.6</v>
      </c>
      <c r="H637" s="31">
        <f t="shared" si="18"/>
        <v>0</v>
      </c>
      <c r="I637" s="39" t="s">
        <v>9</v>
      </c>
      <c r="M637" s="20">
        <v>42171</v>
      </c>
      <c r="N637" s="183">
        <v>24382</v>
      </c>
      <c r="O637" s="183"/>
      <c r="P637" s="14" t="s">
        <v>110</v>
      </c>
      <c r="Q637" s="105">
        <v>47344.42</v>
      </c>
      <c r="R637" s="23">
        <v>42178</v>
      </c>
      <c r="S637" s="106">
        <v>47344.42</v>
      </c>
      <c r="T637" s="48">
        <f t="shared" si="19"/>
        <v>0</v>
      </c>
      <c r="U637" s="39" t="s">
        <v>62</v>
      </c>
    </row>
    <row r="638" spans="1:21" x14ac:dyDescent="0.25">
      <c r="A638" s="20">
        <v>42162</v>
      </c>
      <c r="B638" s="183">
        <v>23494</v>
      </c>
      <c r="C638" s="183"/>
      <c r="D638" s="14" t="s">
        <v>135</v>
      </c>
      <c r="E638" s="105">
        <v>1220.0999999999999</v>
      </c>
      <c r="F638" s="23">
        <v>42162</v>
      </c>
      <c r="G638" s="106">
        <v>1220.0999999999999</v>
      </c>
      <c r="H638" s="31">
        <f t="shared" si="18"/>
        <v>0</v>
      </c>
      <c r="I638" s="39" t="s">
        <v>9</v>
      </c>
      <c r="M638" s="20">
        <v>42172</v>
      </c>
      <c r="N638" s="183">
        <v>24493</v>
      </c>
      <c r="O638" s="183"/>
      <c r="P638" s="14" t="s">
        <v>110</v>
      </c>
      <c r="Q638" s="105">
        <v>36401.300000000003</v>
      </c>
      <c r="R638" s="23">
        <v>42178</v>
      </c>
      <c r="S638" s="106">
        <v>36401.300000000003</v>
      </c>
      <c r="T638" s="48">
        <f t="shared" si="19"/>
        <v>0</v>
      </c>
      <c r="U638" s="39" t="s">
        <v>19</v>
      </c>
    </row>
    <row r="639" spans="1:21" x14ac:dyDescent="0.25">
      <c r="A639" s="20">
        <v>42162</v>
      </c>
      <c r="B639" s="183">
        <v>23495</v>
      </c>
      <c r="C639" s="183"/>
      <c r="D639" s="14" t="s">
        <v>44</v>
      </c>
      <c r="E639" s="105">
        <v>1084.2</v>
      </c>
      <c r="F639" s="23">
        <v>42162</v>
      </c>
      <c r="G639" s="106">
        <v>1084.2</v>
      </c>
      <c r="H639" s="31">
        <f t="shared" si="18"/>
        <v>0</v>
      </c>
      <c r="I639" s="39" t="s">
        <v>9</v>
      </c>
      <c r="M639" s="20">
        <v>42173</v>
      </c>
      <c r="N639" s="183">
        <v>24575</v>
      </c>
      <c r="O639" s="183"/>
      <c r="P639" s="14" t="s">
        <v>110</v>
      </c>
      <c r="Q639" s="105">
        <v>29397.919999999998</v>
      </c>
      <c r="R639" s="23">
        <v>42178</v>
      </c>
      <c r="S639" s="118">
        <v>29397.919999999998</v>
      </c>
      <c r="T639" s="31">
        <f t="shared" si="19"/>
        <v>0</v>
      </c>
      <c r="U639" s="56" t="s">
        <v>19</v>
      </c>
    </row>
    <row r="640" spans="1:21" x14ac:dyDescent="0.25">
      <c r="A640" s="20">
        <v>42162</v>
      </c>
      <c r="B640" s="183">
        <v>23496</v>
      </c>
      <c r="C640" s="183"/>
      <c r="D640" s="14" t="s">
        <v>16</v>
      </c>
      <c r="E640" s="105">
        <v>11073.6</v>
      </c>
      <c r="F640" s="23">
        <v>42162</v>
      </c>
      <c r="G640" s="106">
        <v>11073.6</v>
      </c>
      <c r="H640" s="31">
        <f t="shared" si="18"/>
        <v>0</v>
      </c>
      <c r="I640" s="39" t="s">
        <v>9</v>
      </c>
      <c r="M640" s="20">
        <v>42173</v>
      </c>
      <c r="N640" s="183">
        <v>24577</v>
      </c>
      <c r="O640" s="183"/>
      <c r="P640" s="14" t="s">
        <v>110</v>
      </c>
      <c r="Q640" s="105">
        <v>24382.05</v>
      </c>
      <c r="R640" s="23">
        <v>42178</v>
      </c>
      <c r="S640" s="118">
        <v>24382.05</v>
      </c>
      <c r="T640" s="31">
        <f t="shared" si="19"/>
        <v>0</v>
      </c>
      <c r="U640" s="56" t="s">
        <v>19</v>
      </c>
    </row>
    <row r="641" spans="1:21" x14ac:dyDescent="0.25">
      <c r="A641" s="20">
        <v>42162</v>
      </c>
      <c r="B641" s="183">
        <v>23497</v>
      </c>
      <c r="C641" s="183"/>
      <c r="D641" s="14" t="s">
        <v>829</v>
      </c>
      <c r="E641" s="105">
        <v>7438.6</v>
      </c>
      <c r="F641" s="23">
        <v>42162</v>
      </c>
      <c r="G641" s="106">
        <v>7438.6</v>
      </c>
      <c r="H641" s="31">
        <f t="shared" si="18"/>
        <v>0</v>
      </c>
      <c r="I641" s="39" t="s">
        <v>9</v>
      </c>
      <c r="M641" s="20">
        <v>42174</v>
      </c>
      <c r="N641" s="183">
        <v>24706</v>
      </c>
      <c r="O641" s="183"/>
      <c r="P641" s="14" t="s">
        <v>110</v>
      </c>
      <c r="Q641" s="105">
        <v>30668.9</v>
      </c>
      <c r="R641" s="23">
        <v>42178</v>
      </c>
      <c r="S641" s="118">
        <v>30668.9</v>
      </c>
      <c r="T641" s="31">
        <f t="shared" si="19"/>
        <v>0</v>
      </c>
      <c r="U641" s="56" t="s">
        <v>59</v>
      </c>
    </row>
    <row r="642" spans="1:21" x14ac:dyDescent="0.25">
      <c r="A642" s="20">
        <v>42162</v>
      </c>
      <c r="B642" s="183">
        <v>23498</v>
      </c>
      <c r="C642" s="183"/>
      <c r="D642" s="14" t="s">
        <v>89</v>
      </c>
      <c r="E642" s="105">
        <v>3533.2</v>
      </c>
      <c r="F642" s="23">
        <v>42162</v>
      </c>
      <c r="G642" s="106">
        <v>3533.2</v>
      </c>
      <c r="H642" s="31">
        <f t="shared" si="18"/>
        <v>0</v>
      </c>
      <c r="I642" s="39" t="s">
        <v>9</v>
      </c>
      <c r="M642" s="20">
        <v>42174</v>
      </c>
      <c r="N642" s="183">
        <v>24710</v>
      </c>
      <c r="O642" s="183"/>
      <c r="P642" s="14" t="s">
        <v>110</v>
      </c>
      <c r="Q642" s="105">
        <v>23925</v>
      </c>
      <c r="R642" s="23">
        <v>42178</v>
      </c>
      <c r="S642" s="118">
        <v>23925</v>
      </c>
      <c r="T642" s="31">
        <f t="shared" si="19"/>
        <v>0</v>
      </c>
      <c r="U642" s="56" t="s">
        <v>1257</v>
      </c>
    </row>
    <row r="643" spans="1:21" x14ac:dyDescent="0.25">
      <c r="A643" s="20">
        <v>42162</v>
      </c>
      <c r="B643" s="183">
        <v>23499</v>
      </c>
      <c r="C643" s="183"/>
      <c r="D643" s="14" t="s">
        <v>180</v>
      </c>
      <c r="E643" s="105">
        <v>6218.4</v>
      </c>
      <c r="F643" s="23">
        <v>42162</v>
      </c>
      <c r="G643" s="106">
        <v>6218.4</v>
      </c>
      <c r="H643" s="31">
        <f t="shared" ref="H643:H706" si="20">E643-G643</f>
        <v>0</v>
      </c>
      <c r="I643" s="39" t="s">
        <v>9</v>
      </c>
      <c r="M643" s="20">
        <v>42175</v>
      </c>
      <c r="N643" s="183">
        <v>24807</v>
      </c>
      <c r="O643" s="183"/>
      <c r="P643" s="14" t="s">
        <v>110</v>
      </c>
      <c r="Q643" s="105">
        <v>34084</v>
      </c>
      <c r="R643" s="23">
        <v>42178</v>
      </c>
      <c r="S643" s="118">
        <v>34084</v>
      </c>
      <c r="T643" s="31">
        <f t="shared" ref="T643:T706" si="21">Q643-S643</f>
        <v>0</v>
      </c>
      <c r="U643" s="56" t="s">
        <v>19</v>
      </c>
    </row>
    <row r="644" spans="1:21" x14ac:dyDescent="0.25">
      <c r="A644" s="20">
        <v>42162</v>
      </c>
      <c r="B644" s="183">
        <v>23500</v>
      </c>
      <c r="C644" s="183"/>
      <c r="D644" s="14" t="s">
        <v>265</v>
      </c>
      <c r="E644" s="105">
        <v>1266</v>
      </c>
      <c r="F644" s="23">
        <v>42162</v>
      </c>
      <c r="G644" s="106">
        <v>1266</v>
      </c>
      <c r="H644" s="31">
        <f t="shared" si="20"/>
        <v>0</v>
      </c>
      <c r="I644" s="39" t="s">
        <v>9</v>
      </c>
      <c r="M644" s="20">
        <v>42175</v>
      </c>
      <c r="N644" s="183">
        <v>24816</v>
      </c>
      <c r="O644" s="183"/>
      <c r="P644" s="150" t="s">
        <v>110</v>
      </c>
      <c r="Q644" s="105">
        <v>29511.4</v>
      </c>
      <c r="R644" s="23">
        <v>42178</v>
      </c>
      <c r="S644" s="118">
        <v>29511.4</v>
      </c>
      <c r="T644" s="31">
        <f t="shared" si="21"/>
        <v>0</v>
      </c>
      <c r="U644" s="56" t="s">
        <v>1257</v>
      </c>
    </row>
    <row r="645" spans="1:21" x14ac:dyDescent="0.25">
      <c r="A645" s="20">
        <v>42162</v>
      </c>
      <c r="B645" s="183">
        <v>23501</v>
      </c>
      <c r="C645" s="183"/>
      <c r="D645" s="14" t="s">
        <v>158</v>
      </c>
      <c r="E645" s="105">
        <v>1626.7</v>
      </c>
      <c r="F645" s="23">
        <v>42162</v>
      </c>
      <c r="G645" s="106">
        <v>1626.7</v>
      </c>
      <c r="H645" s="31">
        <f t="shared" si="20"/>
        <v>0</v>
      </c>
      <c r="I645" s="39" t="s">
        <v>9</v>
      </c>
      <c r="M645" s="20">
        <v>42175</v>
      </c>
      <c r="N645" s="183">
        <v>24821</v>
      </c>
      <c r="O645" s="183"/>
      <c r="P645" s="14" t="s">
        <v>110</v>
      </c>
      <c r="Q645" s="105">
        <v>24161.5</v>
      </c>
      <c r="R645" s="23">
        <v>42178</v>
      </c>
      <c r="S645" s="124">
        <v>11248.31</v>
      </c>
      <c r="T645" s="55">
        <f t="shared" si="21"/>
        <v>12913.19</v>
      </c>
      <c r="U645" s="56" t="s">
        <v>94</v>
      </c>
    </row>
    <row r="646" spans="1:21" x14ac:dyDescent="0.25">
      <c r="A646" s="20">
        <v>42162</v>
      </c>
      <c r="B646" s="183">
        <v>23502</v>
      </c>
      <c r="C646" s="183"/>
      <c r="D646" s="14" t="s">
        <v>229</v>
      </c>
      <c r="E646" s="105">
        <v>3417.23</v>
      </c>
      <c r="F646" s="23">
        <v>42162</v>
      </c>
      <c r="G646" s="106">
        <v>3417.23</v>
      </c>
      <c r="H646" s="31">
        <f t="shared" si="20"/>
        <v>0</v>
      </c>
      <c r="I646" s="39" t="s">
        <v>9</v>
      </c>
      <c r="M646" s="20">
        <v>42176</v>
      </c>
      <c r="N646" s="183">
        <v>24883</v>
      </c>
      <c r="O646" s="183"/>
      <c r="P646" s="14" t="s">
        <v>110</v>
      </c>
      <c r="Q646" s="105">
        <v>53722.95</v>
      </c>
      <c r="R646" s="23"/>
      <c r="S646" s="118"/>
      <c r="T646" s="31">
        <f t="shared" si="21"/>
        <v>53722.95</v>
      </c>
      <c r="U646" s="56" t="s">
        <v>773</v>
      </c>
    </row>
    <row r="647" spans="1:21" x14ac:dyDescent="0.25">
      <c r="A647" s="20">
        <v>42162</v>
      </c>
      <c r="B647" s="183">
        <v>23503</v>
      </c>
      <c r="C647" s="183"/>
      <c r="D647" s="14" t="s">
        <v>64</v>
      </c>
      <c r="E647" s="105">
        <v>1562.1</v>
      </c>
      <c r="F647" s="23">
        <v>42162</v>
      </c>
      <c r="G647" s="106">
        <v>1562.1</v>
      </c>
      <c r="H647" s="31">
        <f t="shared" si="20"/>
        <v>0</v>
      </c>
      <c r="I647" s="39" t="s">
        <v>9</v>
      </c>
      <c r="M647" s="20">
        <v>42177</v>
      </c>
      <c r="N647" s="223" t="s">
        <v>1626</v>
      </c>
      <c r="O647" s="223" t="s">
        <v>1592</v>
      </c>
      <c r="P647" s="15" t="s">
        <v>110</v>
      </c>
      <c r="Q647" s="122">
        <v>33848.199999999997</v>
      </c>
      <c r="R647" s="23"/>
      <c r="S647" s="118"/>
      <c r="T647" s="31">
        <f t="shared" si="21"/>
        <v>33848.199999999997</v>
      </c>
      <c r="U647" s="68" t="s">
        <v>1257</v>
      </c>
    </row>
    <row r="648" spans="1:21" x14ac:dyDescent="0.25">
      <c r="A648" s="20">
        <v>42162</v>
      </c>
      <c r="B648" s="183">
        <v>23504</v>
      </c>
      <c r="C648" s="183"/>
      <c r="D648" s="14" t="s">
        <v>102</v>
      </c>
      <c r="E648" s="105">
        <v>1528</v>
      </c>
      <c r="F648" s="23">
        <v>42162</v>
      </c>
      <c r="G648" s="106">
        <v>1528</v>
      </c>
      <c r="H648" s="31">
        <f t="shared" si="20"/>
        <v>0</v>
      </c>
      <c r="I648" s="39" t="s">
        <v>9</v>
      </c>
      <c r="M648" s="20">
        <v>42178</v>
      </c>
      <c r="N648" s="222" t="s">
        <v>1704</v>
      </c>
      <c r="O648" s="222" t="s">
        <v>1592</v>
      </c>
      <c r="P648" s="15" t="s">
        <v>110</v>
      </c>
      <c r="Q648" s="122">
        <v>35304.050000000003</v>
      </c>
      <c r="R648" s="23"/>
      <c r="S648" s="118"/>
      <c r="T648" s="31">
        <f t="shared" si="21"/>
        <v>35304.050000000003</v>
      </c>
      <c r="U648" s="68" t="s">
        <v>19</v>
      </c>
    </row>
    <row r="649" spans="1:21" x14ac:dyDescent="0.25">
      <c r="A649" s="20">
        <v>42162</v>
      </c>
      <c r="B649" s="183">
        <v>23505</v>
      </c>
      <c r="C649" s="183"/>
      <c r="D649" s="14" t="s">
        <v>24</v>
      </c>
      <c r="E649" s="105">
        <v>53753.3</v>
      </c>
      <c r="F649" s="23">
        <v>42178</v>
      </c>
      <c r="G649" s="106">
        <v>53753.3</v>
      </c>
      <c r="H649" s="31">
        <f t="shared" si="20"/>
        <v>0</v>
      </c>
      <c r="I649" s="39" t="s">
        <v>1257</v>
      </c>
      <c r="M649" s="20">
        <v>42179</v>
      </c>
      <c r="N649" s="222" t="s">
        <v>1817</v>
      </c>
      <c r="O649" s="222" t="s">
        <v>1592</v>
      </c>
      <c r="P649" s="14" t="s">
        <v>110</v>
      </c>
      <c r="Q649" s="105">
        <v>34365.360000000001</v>
      </c>
      <c r="R649" s="23"/>
      <c r="S649" s="106"/>
      <c r="T649" s="48">
        <f t="shared" si="21"/>
        <v>34365.360000000001</v>
      </c>
      <c r="U649" s="39" t="s">
        <v>94</v>
      </c>
    </row>
    <row r="650" spans="1:21" x14ac:dyDescent="0.25">
      <c r="A650" s="20">
        <v>42162</v>
      </c>
      <c r="B650" s="183">
        <v>23506</v>
      </c>
      <c r="C650" s="183"/>
      <c r="D650" s="14" t="s">
        <v>1101</v>
      </c>
      <c r="E650" s="105">
        <v>381</v>
      </c>
      <c r="F650" s="23">
        <v>42162</v>
      </c>
      <c r="G650" s="106">
        <v>381</v>
      </c>
      <c r="H650" s="31">
        <f t="shared" si="20"/>
        <v>0</v>
      </c>
      <c r="I650" s="39" t="s">
        <v>9</v>
      </c>
      <c r="M650" s="20">
        <v>42180</v>
      </c>
      <c r="N650" s="222" t="s">
        <v>1845</v>
      </c>
      <c r="O650" s="222" t="s">
        <v>1592</v>
      </c>
      <c r="P650" s="14" t="s">
        <v>110</v>
      </c>
      <c r="Q650" s="105">
        <v>106449.26</v>
      </c>
      <c r="R650" s="65"/>
      <c r="S650" s="106"/>
      <c r="T650" s="31">
        <f t="shared" si="21"/>
        <v>106449.26</v>
      </c>
      <c r="U650" s="39" t="s">
        <v>62</v>
      </c>
    </row>
    <row r="651" spans="1:21" x14ac:dyDescent="0.25">
      <c r="A651" s="20">
        <v>42162</v>
      </c>
      <c r="B651" s="183">
        <v>23507</v>
      </c>
      <c r="C651" s="183"/>
      <c r="D651" s="14" t="s">
        <v>1182</v>
      </c>
      <c r="E651" s="105">
        <v>398</v>
      </c>
      <c r="F651" s="23">
        <v>42163</v>
      </c>
      <c r="G651" s="106">
        <v>398</v>
      </c>
      <c r="H651" s="31">
        <f t="shared" si="20"/>
        <v>0</v>
      </c>
      <c r="I651" s="39" t="s">
        <v>9</v>
      </c>
      <c r="M651" s="20">
        <v>42180</v>
      </c>
      <c r="N651" s="222" t="s">
        <v>1885</v>
      </c>
      <c r="O651" s="222" t="s">
        <v>1592</v>
      </c>
      <c r="P651" s="14" t="s">
        <v>110</v>
      </c>
      <c r="Q651" s="105">
        <v>6843.2</v>
      </c>
      <c r="R651" s="65"/>
      <c r="S651" s="106"/>
      <c r="T651" s="31">
        <f t="shared" si="21"/>
        <v>6843.2</v>
      </c>
      <c r="U651" s="39" t="s">
        <v>62</v>
      </c>
    </row>
    <row r="652" spans="1:21" x14ac:dyDescent="0.25">
      <c r="A652" s="20">
        <v>42163</v>
      </c>
      <c r="B652" s="183">
        <v>23508</v>
      </c>
      <c r="C652" s="183"/>
      <c r="D652" s="14" t="s">
        <v>16</v>
      </c>
      <c r="E652" s="105">
        <v>8049.6</v>
      </c>
      <c r="F652" s="23">
        <v>42163</v>
      </c>
      <c r="G652" s="106">
        <v>8049.6</v>
      </c>
      <c r="H652" s="31">
        <f t="shared" si="20"/>
        <v>0</v>
      </c>
      <c r="I652" s="39" t="s">
        <v>9</v>
      </c>
      <c r="M652" s="20">
        <v>42181</v>
      </c>
      <c r="N652" s="223" t="s">
        <v>2053</v>
      </c>
      <c r="O652" s="223" t="s">
        <v>1592</v>
      </c>
      <c r="P652" s="14" t="s">
        <v>110</v>
      </c>
      <c r="Q652" s="105">
        <v>12844.8</v>
      </c>
      <c r="R652" s="65"/>
      <c r="S652" s="106"/>
      <c r="T652" s="31">
        <f t="shared" si="21"/>
        <v>12844.8</v>
      </c>
      <c r="U652" s="39" t="s">
        <v>59</v>
      </c>
    </row>
    <row r="653" spans="1:21" x14ac:dyDescent="0.25">
      <c r="A653" s="20">
        <v>42163</v>
      </c>
      <c r="B653" s="183">
        <v>23509</v>
      </c>
      <c r="C653" s="183"/>
      <c r="D653" s="14" t="s">
        <v>720</v>
      </c>
      <c r="E653" s="105">
        <v>15517.2</v>
      </c>
      <c r="F653" s="23">
        <v>42163</v>
      </c>
      <c r="G653" s="106">
        <v>15517.2</v>
      </c>
      <c r="H653" s="31">
        <f t="shared" si="20"/>
        <v>0</v>
      </c>
      <c r="I653" s="39" t="s">
        <v>9</v>
      </c>
      <c r="M653" s="20">
        <v>42182</v>
      </c>
      <c r="N653" s="222" t="s">
        <v>2074</v>
      </c>
      <c r="O653" s="222" t="s">
        <v>1592</v>
      </c>
      <c r="P653" s="14" t="s">
        <v>110</v>
      </c>
      <c r="Q653" s="105">
        <v>25121.25</v>
      </c>
      <c r="R653" s="65"/>
      <c r="S653" s="106"/>
      <c r="T653" s="31">
        <f t="shared" si="21"/>
        <v>25121.25</v>
      </c>
      <c r="U653" s="39" t="s">
        <v>59</v>
      </c>
    </row>
    <row r="654" spans="1:21" x14ac:dyDescent="0.25">
      <c r="A654" s="20">
        <v>42163</v>
      </c>
      <c r="B654" s="183">
        <v>23510</v>
      </c>
      <c r="C654" s="183"/>
      <c r="D654" s="14" t="s">
        <v>18</v>
      </c>
      <c r="E654" s="105">
        <v>2826.8</v>
      </c>
      <c r="F654" s="23">
        <v>42163</v>
      </c>
      <c r="G654" s="106">
        <v>2826.8</v>
      </c>
      <c r="H654" s="31">
        <f t="shared" si="20"/>
        <v>0</v>
      </c>
      <c r="I654" s="39" t="s">
        <v>9</v>
      </c>
      <c r="M654" s="20">
        <v>42182</v>
      </c>
      <c r="N654" s="223" t="s">
        <v>2088</v>
      </c>
      <c r="O654" s="223" t="s">
        <v>1592</v>
      </c>
      <c r="P654" s="14" t="s">
        <v>110</v>
      </c>
      <c r="Q654" s="105">
        <v>50517.5</v>
      </c>
      <c r="R654" s="65"/>
      <c r="S654" s="106"/>
      <c r="T654" s="31">
        <f t="shared" si="21"/>
        <v>50517.5</v>
      </c>
      <c r="U654" s="39" t="s">
        <v>46</v>
      </c>
    </row>
    <row r="655" spans="1:21" x14ac:dyDescent="0.25">
      <c r="A655" s="20">
        <v>42163</v>
      </c>
      <c r="B655" s="183">
        <v>23511</v>
      </c>
      <c r="C655" s="183"/>
      <c r="D655" s="14" t="s">
        <v>91</v>
      </c>
      <c r="E655" s="105">
        <v>26410.99</v>
      </c>
      <c r="F655" s="23">
        <v>42163</v>
      </c>
      <c r="G655" s="106">
        <v>26410.99</v>
      </c>
      <c r="H655" s="31">
        <f t="shared" si="20"/>
        <v>0</v>
      </c>
      <c r="I655" s="39" t="s">
        <v>59</v>
      </c>
      <c r="M655" s="20">
        <v>42182</v>
      </c>
      <c r="N655" s="223" t="s">
        <v>2090</v>
      </c>
      <c r="O655" s="223" t="s">
        <v>1592</v>
      </c>
      <c r="P655" s="14" t="s">
        <v>110</v>
      </c>
      <c r="Q655" s="105">
        <v>4929.3999999999996</v>
      </c>
      <c r="R655" s="65"/>
      <c r="S655" s="106"/>
      <c r="T655" s="31">
        <f t="shared" si="21"/>
        <v>4929.3999999999996</v>
      </c>
      <c r="U655" s="39" t="s">
        <v>46</v>
      </c>
    </row>
    <row r="656" spans="1:21" x14ac:dyDescent="0.25">
      <c r="A656" s="20">
        <v>42163</v>
      </c>
      <c r="B656" s="183">
        <v>23512</v>
      </c>
      <c r="C656" s="183"/>
      <c r="D656" s="14" t="s">
        <v>383</v>
      </c>
      <c r="E656" s="105">
        <v>3792.9</v>
      </c>
      <c r="F656" s="23">
        <v>42163</v>
      </c>
      <c r="G656" s="106">
        <v>3792.9</v>
      </c>
      <c r="H656" s="31">
        <f t="shared" si="20"/>
        <v>0</v>
      </c>
      <c r="I656" s="39" t="s">
        <v>9</v>
      </c>
      <c r="M656" s="20">
        <v>42182</v>
      </c>
      <c r="N656" s="223" t="s">
        <v>2165</v>
      </c>
      <c r="O656" s="223" t="s">
        <v>1592</v>
      </c>
      <c r="P656" s="150" t="s">
        <v>110</v>
      </c>
      <c r="Q656" s="105">
        <v>92028.44</v>
      </c>
      <c r="R656" s="65"/>
      <c r="S656" s="106"/>
      <c r="T656" s="31">
        <f t="shared" si="21"/>
        <v>92028.44</v>
      </c>
      <c r="U656" s="39" t="s">
        <v>149</v>
      </c>
    </row>
    <row r="657" spans="1:21" x14ac:dyDescent="0.25">
      <c r="A657" s="20">
        <v>42163</v>
      </c>
      <c r="B657" s="183">
        <v>23513</v>
      </c>
      <c r="C657" s="183"/>
      <c r="D657" s="14" t="s">
        <v>112</v>
      </c>
      <c r="E657" s="105">
        <v>5865.3</v>
      </c>
      <c r="F657" s="23">
        <v>42163</v>
      </c>
      <c r="G657" s="106">
        <v>5865.3</v>
      </c>
      <c r="H657" s="31">
        <f t="shared" si="20"/>
        <v>0</v>
      </c>
      <c r="I657" s="39" t="s">
        <v>9</v>
      </c>
      <c r="M657" s="20">
        <v>42183</v>
      </c>
      <c r="N657" s="222" t="s">
        <v>2189</v>
      </c>
      <c r="O657" s="222" t="s">
        <v>1592</v>
      </c>
      <c r="P657" s="14" t="s">
        <v>110</v>
      </c>
      <c r="Q657" s="105">
        <v>2229.2800000000002</v>
      </c>
      <c r="R657" s="65"/>
      <c r="S657" s="106"/>
      <c r="T657" s="31">
        <f t="shared" si="21"/>
        <v>2229.2800000000002</v>
      </c>
      <c r="U657" s="39" t="s">
        <v>773</v>
      </c>
    </row>
    <row r="658" spans="1:21" x14ac:dyDescent="0.25">
      <c r="A658" s="20">
        <v>42163</v>
      </c>
      <c r="B658" s="183">
        <v>23514</v>
      </c>
      <c r="C658" s="183"/>
      <c r="D658" s="14" t="s">
        <v>14</v>
      </c>
      <c r="E658" s="105">
        <v>22808.400000000001</v>
      </c>
      <c r="F658" s="23">
        <v>42172</v>
      </c>
      <c r="G658" s="106">
        <v>22808.400000000001</v>
      </c>
      <c r="H658" s="31">
        <f t="shared" si="20"/>
        <v>0</v>
      </c>
      <c r="I658" s="39" t="s">
        <v>15</v>
      </c>
      <c r="M658" s="20">
        <v>42183</v>
      </c>
      <c r="N658" s="222" t="s">
        <v>2228</v>
      </c>
      <c r="O658" s="222" t="s">
        <v>1592</v>
      </c>
      <c r="P658" s="150" t="s">
        <v>110</v>
      </c>
      <c r="Q658" s="105">
        <v>3271.8</v>
      </c>
      <c r="R658" s="65"/>
      <c r="S658" s="106"/>
      <c r="T658" s="31">
        <f t="shared" si="21"/>
        <v>3271.8</v>
      </c>
      <c r="U658" s="39" t="s">
        <v>9</v>
      </c>
    </row>
    <row r="659" spans="1:21" x14ac:dyDescent="0.25">
      <c r="A659" s="20">
        <v>42163</v>
      </c>
      <c r="B659" s="183">
        <v>23515</v>
      </c>
      <c r="C659" s="183"/>
      <c r="D659" s="14" t="s">
        <v>863</v>
      </c>
      <c r="E659" s="105">
        <v>9264</v>
      </c>
      <c r="F659" s="23">
        <v>42163</v>
      </c>
      <c r="G659" s="106">
        <v>9264</v>
      </c>
      <c r="H659" s="31">
        <f t="shared" si="20"/>
        <v>0</v>
      </c>
      <c r="I659" s="39" t="s">
        <v>9</v>
      </c>
      <c r="M659" s="20">
        <v>42184</v>
      </c>
      <c r="N659" s="222" t="s">
        <v>2299</v>
      </c>
      <c r="O659" s="222" t="s">
        <v>1592</v>
      </c>
      <c r="P659" s="14" t="s">
        <v>110</v>
      </c>
      <c r="Q659" s="105">
        <v>60605.25</v>
      </c>
      <c r="R659" s="23"/>
      <c r="S659" s="106"/>
      <c r="T659" s="31">
        <f t="shared" si="21"/>
        <v>60605.25</v>
      </c>
      <c r="U659" s="39" t="s">
        <v>1013</v>
      </c>
    </row>
    <row r="660" spans="1:21" x14ac:dyDescent="0.25">
      <c r="A660" s="20">
        <v>42163</v>
      </c>
      <c r="B660" s="183">
        <v>23516</v>
      </c>
      <c r="C660" s="183"/>
      <c r="D660" s="14" t="s">
        <v>110</v>
      </c>
      <c r="E660" s="105">
        <v>5768.4</v>
      </c>
      <c r="F660" s="23">
        <v>42165</v>
      </c>
      <c r="G660" s="106">
        <v>5768.4</v>
      </c>
      <c r="H660" s="31">
        <f t="shared" si="20"/>
        <v>0</v>
      </c>
      <c r="I660" s="39" t="s">
        <v>19</v>
      </c>
      <c r="M660" s="20">
        <v>42185</v>
      </c>
      <c r="N660" s="223" t="s">
        <v>2402</v>
      </c>
      <c r="O660" s="223" t="s">
        <v>1592</v>
      </c>
      <c r="P660" s="14" t="s">
        <v>110</v>
      </c>
      <c r="Q660" s="105">
        <v>36628.75</v>
      </c>
      <c r="R660" s="23"/>
      <c r="S660" s="106"/>
      <c r="T660" s="31">
        <f t="shared" si="21"/>
        <v>36628.75</v>
      </c>
      <c r="U660" s="39" t="s">
        <v>62</v>
      </c>
    </row>
    <row r="661" spans="1:21" x14ac:dyDescent="0.25">
      <c r="A661" s="20">
        <v>42163</v>
      </c>
      <c r="B661" s="183">
        <v>23517</v>
      </c>
      <c r="C661" s="183"/>
      <c r="D661" s="14" t="s">
        <v>25</v>
      </c>
      <c r="E661" s="105">
        <v>1220</v>
      </c>
      <c r="F661" s="23">
        <v>42163</v>
      </c>
      <c r="G661" s="106">
        <v>1220</v>
      </c>
      <c r="H661" s="31">
        <f t="shared" si="20"/>
        <v>0</v>
      </c>
      <c r="I661" s="39" t="s">
        <v>9</v>
      </c>
      <c r="M661" s="20">
        <v>42156</v>
      </c>
      <c r="N661" s="183">
        <v>22871</v>
      </c>
      <c r="O661" s="183"/>
      <c r="P661" s="14" t="s">
        <v>24</v>
      </c>
      <c r="Q661" s="105">
        <v>134052.1</v>
      </c>
      <c r="R661" s="23">
        <v>42173</v>
      </c>
      <c r="S661" s="106">
        <v>134052.1</v>
      </c>
      <c r="T661" s="25">
        <f t="shared" si="21"/>
        <v>0</v>
      </c>
      <c r="U661" s="39" t="s">
        <v>1257</v>
      </c>
    </row>
    <row r="662" spans="1:21" x14ac:dyDescent="0.25">
      <c r="A662" s="20">
        <v>42163</v>
      </c>
      <c r="B662" s="183">
        <v>23518</v>
      </c>
      <c r="C662" s="183"/>
      <c r="D662" s="14" t="s">
        <v>43</v>
      </c>
      <c r="E662" s="105">
        <v>19267.04</v>
      </c>
      <c r="F662" s="23">
        <v>42163</v>
      </c>
      <c r="G662" s="106">
        <v>19267.04</v>
      </c>
      <c r="H662" s="31">
        <f t="shared" si="20"/>
        <v>0</v>
      </c>
      <c r="I662" s="39" t="s">
        <v>9</v>
      </c>
      <c r="M662" s="20">
        <v>42156</v>
      </c>
      <c r="N662" s="183">
        <v>22943</v>
      </c>
      <c r="O662" s="183"/>
      <c r="P662" s="14" t="s">
        <v>24</v>
      </c>
      <c r="Q662" s="105">
        <v>140815.98000000001</v>
      </c>
      <c r="R662" s="23">
        <v>42173</v>
      </c>
      <c r="S662" s="106">
        <v>140815.98000000001</v>
      </c>
      <c r="T662" s="25">
        <f t="shared" si="21"/>
        <v>0</v>
      </c>
      <c r="U662" s="39" t="s">
        <v>46</v>
      </c>
    </row>
    <row r="663" spans="1:21" x14ac:dyDescent="0.25">
      <c r="A663" s="20">
        <v>42163</v>
      </c>
      <c r="B663" s="183">
        <v>23519</v>
      </c>
      <c r="C663" s="183"/>
      <c r="D663" s="14" t="s">
        <v>238</v>
      </c>
      <c r="E663" s="105">
        <v>740</v>
      </c>
      <c r="F663" s="23">
        <v>42163</v>
      </c>
      <c r="G663" s="106">
        <v>740</v>
      </c>
      <c r="H663" s="31">
        <f t="shared" si="20"/>
        <v>0</v>
      </c>
      <c r="I663" s="39" t="s">
        <v>59</v>
      </c>
      <c r="M663" s="20">
        <v>42156</v>
      </c>
      <c r="N663" s="183">
        <v>22944</v>
      </c>
      <c r="O663" s="183"/>
      <c r="P663" s="14" t="s">
        <v>24</v>
      </c>
      <c r="Q663" s="105">
        <v>9806.7999999999993</v>
      </c>
      <c r="R663" s="23">
        <v>42173</v>
      </c>
      <c r="S663" s="106">
        <v>9806.7999999999993</v>
      </c>
      <c r="T663" s="25">
        <f t="shared" si="21"/>
        <v>0</v>
      </c>
      <c r="U663" s="39" t="s">
        <v>46</v>
      </c>
    </row>
    <row r="664" spans="1:21" x14ac:dyDescent="0.25">
      <c r="A664" s="20">
        <v>42163</v>
      </c>
      <c r="B664" s="183">
        <v>23520</v>
      </c>
      <c r="C664" s="183"/>
      <c r="D664" s="14" t="s">
        <v>605</v>
      </c>
      <c r="E664" s="105">
        <v>935.1</v>
      </c>
      <c r="F664" s="23">
        <v>42163</v>
      </c>
      <c r="G664" s="106">
        <v>935.1</v>
      </c>
      <c r="H664" s="31">
        <f t="shared" si="20"/>
        <v>0</v>
      </c>
      <c r="I664" s="39" t="s">
        <v>59</v>
      </c>
      <c r="M664" s="20">
        <v>42157</v>
      </c>
      <c r="N664" s="183">
        <v>22978</v>
      </c>
      <c r="O664" s="183"/>
      <c r="P664" s="14" t="s">
        <v>24</v>
      </c>
      <c r="Q664" s="105">
        <v>5684.6</v>
      </c>
      <c r="R664" s="23">
        <v>42173</v>
      </c>
      <c r="S664" s="106">
        <v>5684.6</v>
      </c>
      <c r="T664" s="25">
        <f t="shared" si="21"/>
        <v>0</v>
      </c>
      <c r="U664" s="39" t="s">
        <v>1257</v>
      </c>
    </row>
    <row r="665" spans="1:21" x14ac:dyDescent="0.25">
      <c r="A665" s="20">
        <v>42163</v>
      </c>
      <c r="B665" s="183">
        <v>23521</v>
      </c>
      <c r="C665" s="183"/>
      <c r="D665" s="14" t="s">
        <v>854</v>
      </c>
      <c r="E665" s="105">
        <v>2744.5</v>
      </c>
      <c r="F665" s="23">
        <v>42166</v>
      </c>
      <c r="G665" s="106">
        <v>2744.5</v>
      </c>
      <c r="H665" s="31">
        <f t="shared" si="20"/>
        <v>0</v>
      </c>
      <c r="I665" s="39" t="s">
        <v>9</v>
      </c>
      <c r="M665" s="20">
        <v>42157</v>
      </c>
      <c r="N665" s="183">
        <v>23018</v>
      </c>
      <c r="O665" s="183"/>
      <c r="P665" s="40" t="s">
        <v>24</v>
      </c>
      <c r="Q665" s="105">
        <v>94099.5</v>
      </c>
      <c r="R665" s="23" t="s">
        <v>1495</v>
      </c>
      <c r="S665" s="106">
        <f>16761.93+77337.57</f>
        <v>94099.5</v>
      </c>
      <c r="T665" s="25">
        <f t="shared" si="21"/>
        <v>0</v>
      </c>
      <c r="U665" s="68" t="s">
        <v>1013</v>
      </c>
    </row>
    <row r="666" spans="1:21" x14ac:dyDescent="0.25">
      <c r="A666" s="20">
        <v>42163</v>
      </c>
      <c r="B666" s="183">
        <v>23522</v>
      </c>
      <c r="C666" s="183"/>
      <c r="D666" s="14" t="s">
        <v>114</v>
      </c>
      <c r="E666" s="105">
        <v>4091.3</v>
      </c>
      <c r="F666" s="23">
        <v>42163</v>
      </c>
      <c r="G666" s="106">
        <v>4091.3</v>
      </c>
      <c r="H666" s="31">
        <f t="shared" si="20"/>
        <v>0</v>
      </c>
      <c r="I666" s="39" t="s">
        <v>9</v>
      </c>
      <c r="M666" s="20">
        <v>42157</v>
      </c>
      <c r="N666" s="183">
        <v>23035</v>
      </c>
      <c r="O666" s="183"/>
      <c r="P666" s="40" t="s">
        <v>24</v>
      </c>
      <c r="Q666" s="105">
        <v>3456</v>
      </c>
      <c r="R666" s="23">
        <v>42178</v>
      </c>
      <c r="S666" s="106">
        <v>3456</v>
      </c>
      <c r="T666" s="25">
        <f t="shared" si="21"/>
        <v>0</v>
      </c>
      <c r="U666" s="68" t="s">
        <v>9</v>
      </c>
    </row>
    <row r="667" spans="1:21" x14ac:dyDescent="0.25">
      <c r="A667" s="20">
        <v>42163</v>
      </c>
      <c r="B667" s="183">
        <v>23523</v>
      </c>
      <c r="C667" s="183"/>
      <c r="D667" s="14" t="s">
        <v>83</v>
      </c>
      <c r="E667" s="105">
        <v>2966.4</v>
      </c>
      <c r="F667" s="23">
        <v>42163</v>
      </c>
      <c r="G667" s="106">
        <v>2966.4</v>
      </c>
      <c r="H667" s="31">
        <f t="shared" si="20"/>
        <v>0</v>
      </c>
      <c r="I667" s="39" t="s">
        <v>59</v>
      </c>
      <c r="M667" s="20">
        <v>42157</v>
      </c>
      <c r="N667" s="183">
        <v>23054</v>
      </c>
      <c r="O667" s="183"/>
      <c r="P667" s="40" t="s">
        <v>24</v>
      </c>
      <c r="Q667" s="105">
        <v>86144.33</v>
      </c>
      <c r="R667" s="23">
        <v>42178</v>
      </c>
      <c r="S667" s="106">
        <v>86144.33</v>
      </c>
      <c r="T667" s="25">
        <f t="shared" si="21"/>
        <v>0</v>
      </c>
      <c r="U667" s="68" t="s">
        <v>1013</v>
      </c>
    </row>
    <row r="668" spans="1:21" x14ac:dyDescent="0.25">
      <c r="A668" s="20">
        <v>42163</v>
      </c>
      <c r="B668" s="183">
        <v>23524</v>
      </c>
      <c r="C668" s="183"/>
      <c r="D668" s="14" t="s">
        <v>155</v>
      </c>
      <c r="E668" s="105">
        <v>261</v>
      </c>
      <c r="F668" s="23">
        <v>42163</v>
      </c>
      <c r="G668" s="106">
        <v>261</v>
      </c>
      <c r="H668" s="31">
        <f t="shared" si="20"/>
        <v>0</v>
      </c>
      <c r="I668" s="39" t="s">
        <v>59</v>
      </c>
      <c r="M668" s="20">
        <v>42158</v>
      </c>
      <c r="N668" s="183">
        <v>23085</v>
      </c>
      <c r="O668" s="183"/>
      <c r="P668" s="40" t="s">
        <v>24</v>
      </c>
      <c r="Q668" s="105">
        <v>65285.5</v>
      </c>
      <c r="R668" s="23"/>
      <c r="S668" s="106"/>
      <c r="T668" s="31">
        <f t="shared" si="21"/>
        <v>65285.5</v>
      </c>
      <c r="U668" s="68" t="s">
        <v>46</v>
      </c>
    </row>
    <row r="669" spans="1:21" x14ac:dyDescent="0.25">
      <c r="A669" s="20">
        <v>42163</v>
      </c>
      <c r="B669" s="183">
        <v>23525</v>
      </c>
      <c r="C669" s="183"/>
      <c r="D669" s="14" t="s">
        <v>169</v>
      </c>
      <c r="E669" s="105">
        <v>1741.5</v>
      </c>
      <c r="F669" s="23">
        <v>42164</v>
      </c>
      <c r="G669" s="106">
        <v>1741.5</v>
      </c>
      <c r="H669" s="31">
        <f t="shared" si="20"/>
        <v>0</v>
      </c>
      <c r="I669" s="39" t="s">
        <v>59</v>
      </c>
      <c r="M669" s="20">
        <v>42158</v>
      </c>
      <c r="N669" s="183">
        <v>23093</v>
      </c>
      <c r="O669" s="183"/>
      <c r="P669" s="40" t="s">
        <v>24</v>
      </c>
      <c r="Q669" s="105">
        <v>5860.8</v>
      </c>
      <c r="R669" s="23">
        <v>42178</v>
      </c>
      <c r="S669" s="106">
        <v>5860.8</v>
      </c>
      <c r="T669" s="31">
        <f t="shared" si="21"/>
        <v>0</v>
      </c>
      <c r="U669" s="68" t="s">
        <v>9</v>
      </c>
    </row>
    <row r="670" spans="1:21" x14ac:dyDescent="0.25">
      <c r="A670" s="20">
        <v>42163</v>
      </c>
      <c r="B670" s="183">
        <v>23526</v>
      </c>
      <c r="C670" s="183"/>
      <c r="D670" s="14" t="s">
        <v>82</v>
      </c>
      <c r="E670" s="105">
        <v>2044.8</v>
      </c>
      <c r="F670" s="23">
        <v>42163</v>
      </c>
      <c r="G670" s="106">
        <v>2044.8</v>
      </c>
      <c r="H670" s="31">
        <f t="shared" si="20"/>
        <v>0</v>
      </c>
      <c r="I670" s="39" t="s">
        <v>59</v>
      </c>
      <c r="M670" s="20">
        <v>42158</v>
      </c>
      <c r="N670" s="183">
        <v>23099</v>
      </c>
      <c r="O670" s="183"/>
      <c r="P670" s="40" t="s">
        <v>24</v>
      </c>
      <c r="Q670" s="105">
        <v>43925.4</v>
      </c>
      <c r="R670" s="23">
        <v>42178</v>
      </c>
      <c r="S670" s="106">
        <v>43925.4</v>
      </c>
      <c r="T670" s="31">
        <f t="shared" si="21"/>
        <v>0</v>
      </c>
      <c r="U670" s="68" t="s">
        <v>46</v>
      </c>
    </row>
    <row r="671" spans="1:21" x14ac:dyDescent="0.25">
      <c r="A671" s="20">
        <v>42163</v>
      </c>
      <c r="B671" s="183">
        <v>23527</v>
      </c>
      <c r="C671" s="183"/>
      <c r="D671" s="14" t="s">
        <v>1187</v>
      </c>
      <c r="E671" s="105">
        <v>498.8</v>
      </c>
      <c r="F671" s="23">
        <v>42163</v>
      </c>
      <c r="G671" s="106">
        <v>498.8</v>
      </c>
      <c r="H671" s="31">
        <f t="shared" si="20"/>
        <v>0</v>
      </c>
      <c r="I671" s="39" t="s">
        <v>59</v>
      </c>
      <c r="M671" s="20">
        <v>42158</v>
      </c>
      <c r="N671" s="183">
        <v>23144</v>
      </c>
      <c r="O671" s="183"/>
      <c r="P671" s="40" t="s">
        <v>24</v>
      </c>
      <c r="Q671" s="105">
        <v>229872.57</v>
      </c>
      <c r="R671" s="23">
        <v>42178</v>
      </c>
      <c r="S671" s="106">
        <v>229872.57</v>
      </c>
      <c r="T671" s="31">
        <f t="shared" si="21"/>
        <v>0</v>
      </c>
      <c r="U671" s="68" t="s">
        <v>773</v>
      </c>
    </row>
    <row r="672" spans="1:21" x14ac:dyDescent="0.25">
      <c r="A672" s="20">
        <v>42163</v>
      </c>
      <c r="B672" s="183">
        <v>23528</v>
      </c>
      <c r="C672" s="183"/>
      <c r="D672" s="14" t="s">
        <v>148</v>
      </c>
      <c r="E672" s="105">
        <v>2856</v>
      </c>
      <c r="F672" s="23">
        <v>42163</v>
      </c>
      <c r="G672" s="106">
        <v>2856</v>
      </c>
      <c r="H672" s="31">
        <f t="shared" si="20"/>
        <v>0</v>
      </c>
      <c r="I672" s="39" t="s">
        <v>59</v>
      </c>
      <c r="M672" s="20">
        <v>42159</v>
      </c>
      <c r="N672" s="183">
        <v>23147</v>
      </c>
      <c r="O672" s="183"/>
      <c r="P672" s="40" t="s">
        <v>24</v>
      </c>
      <c r="Q672" s="105">
        <v>61530</v>
      </c>
      <c r="R672" s="23">
        <v>42178</v>
      </c>
      <c r="S672" s="106">
        <v>61530</v>
      </c>
      <c r="T672" s="31">
        <f t="shared" si="21"/>
        <v>0</v>
      </c>
      <c r="U672" s="68" t="s">
        <v>773</v>
      </c>
    </row>
    <row r="673" spans="1:21" x14ac:dyDescent="0.25">
      <c r="A673" s="20">
        <v>42163</v>
      </c>
      <c r="B673" s="183">
        <v>23529</v>
      </c>
      <c r="C673" s="183"/>
      <c r="D673" s="14" t="s">
        <v>675</v>
      </c>
      <c r="E673" s="105">
        <v>320</v>
      </c>
      <c r="F673" s="23">
        <v>42163</v>
      </c>
      <c r="G673" s="106">
        <v>320</v>
      </c>
      <c r="H673" s="31">
        <f t="shared" si="20"/>
        <v>0</v>
      </c>
      <c r="I673" s="39" t="s">
        <v>9</v>
      </c>
      <c r="M673" s="20">
        <v>42159</v>
      </c>
      <c r="N673" s="183">
        <v>23179</v>
      </c>
      <c r="O673" s="183"/>
      <c r="P673" s="14" t="s">
        <v>24</v>
      </c>
      <c r="Q673" s="105">
        <v>133426.4</v>
      </c>
      <c r="R673" s="23">
        <v>42178</v>
      </c>
      <c r="S673" s="106">
        <v>133426.4</v>
      </c>
      <c r="T673" s="31">
        <f t="shared" si="21"/>
        <v>0</v>
      </c>
      <c r="U673" s="39" t="s">
        <v>46</v>
      </c>
    </row>
    <row r="674" spans="1:21" x14ac:dyDescent="0.25">
      <c r="A674" s="20">
        <v>42163</v>
      </c>
      <c r="B674" s="183">
        <v>23530</v>
      </c>
      <c r="C674" s="183"/>
      <c r="D674" s="14" t="s">
        <v>292</v>
      </c>
      <c r="E674" s="105">
        <v>2973.6</v>
      </c>
      <c r="F674" s="23">
        <v>42164</v>
      </c>
      <c r="G674" s="106">
        <v>2973.6</v>
      </c>
      <c r="H674" s="31">
        <f t="shared" si="20"/>
        <v>0</v>
      </c>
      <c r="I674" s="39" t="s">
        <v>59</v>
      </c>
      <c r="M674" s="20">
        <v>42159</v>
      </c>
      <c r="N674" s="183">
        <v>23210</v>
      </c>
      <c r="O674" s="183"/>
      <c r="P674" s="14" t="s">
        <v>24</v>
      </c>
      <c r="Q674" s="105">
        <v>1962.1</v>
      </c>
      <c r="R674" s="23">
        <v>42178</v>
      </c>
      <c r="S674" s="106">
        <v>1962.1</v>
      </c>
      <c r="T674" s="31">
        <f t="shared" si="21"/>
        <v>0</v>
      </c>
      <c r="U674" s="39" t="s">
        <v>9</v>
      </c>
    </row>
    <row r="675" spans="1:21" x14ac:dyDescent="0.25">
      <c r="A675" s="20">
        <v>42163</v>
      </c>
      <c r="B675" s="183">
        <v>23531</v>
      </c>
      <c r="C675" s="183"/>
      <c r="D675" s="14" t="s">
        <v>53</v>
      </c>
      <c r="E675" s="105">
        <v>1007</v>
      </c>
      <c r="F675" s="23">
        <v>42163</v>
      </c>
      <c r="G675" s="106">
        <v>1007</v>
      </c>
      <c r="H675" s="31">
        <f t="shared" si="20"/>
        <v>0</v>
      </c>
      <c r="I675" s="39" t="s">
        <v>59</v>
      </c>
      <c r="M675" s="20">
        <v>42159</v>
      </c>
      <c r="N675" s="183">
        <v>23243</v>
      </c>
      <c r="O675" s="183"/>
      <c r="P675" s="14" t="s">
        <v>24</v>
      </c>
      <c r="Q675" s="105">
        <v>191709.12</v>
      </c>
      <c r="R675" s="23">
        <v>42178</v>
      </c>
      <c r="S675" s="106">
        <v>191709.12</v>
      </c>
      <c r="T675" s="31">
        <f t="shared" si="21"/>
        <v>0</v>
      </c>
      <c r="U675" s="39" t="s">
        <v>46</v>
      </c>
    </row>
    <row r="676" spans="1:21" x14ac:dyDescent="0.25">
      <c r="A676" s="20">
        <v>42163</v>
      </c>
      <c r="B676" s="183">
        <v>23532</v>
      </c>
      <c r="C676" s="183"/>
      <c r="D676" s="14" t="s">
        <v>135</v>
      </c>
      <c r="E676" s="105">
        <v>1396.5</v>
      </c>
      <c r="F676" s="23">
        <v>42163</v>
      </c>
      <c r="G676" s="106">
        <v>1396.5</v>
      </c>
      <c r="H676" s="31">
        <f t="shared" si="20"/>
        <v>0</v>
      </c>
      <c r="I676" s="39" t="s">
        <v>9</v>
      </c>
      <c r="M676" s="20">
        <v>42160</v>
      </c>
      <c r="N676" s="183">
        <v>23300</v>
      </c>
      <c r="O676" s="183"/>
      <c r="P676" s="14" t="s">
        <v>24</v>
      </c>
      <c r="Q676" s="105">
        <v>3181.4</v>
      </c>
      <c r="R676" s="23">
        <v>42178</v>
      </c>
      <c r="S676" s="106">
        <v>3181.4</v>
      </c>
      <c r="T676" s="31">
        <f t="shared" si="21"/>
        <v>0</v>
      </c>
      <c r="U676" s="39" t="s">
        <v>1013</v>
      </c>
    </row>
    <row r="677" spans="1:21" x14ac:dyDescent="0.25">
      <c r="A677" s="20">
        <v>42163</v>
      </c>
      <c r="B677" s="183">
        <v>23533</v>
      </c>
      <c r="C677" s="183"/>
      <c r="D677" s="14" t="s">
        <v>20</v>
      </c>
      <c r="E677" s="105">
        <v>6335</v>
      </c>
      <c r="F677" s="23">
        <v>42163</v>
      </c>
      <c r="G677" s="106">
        <v>6335</v>
      </c>
      <c r="H677" s="31">
        <f t="shared" si="20"/>
        <v>0</v>
      </c>
      <c r="I677" s="39" t="s">
        <v>94</v>
      </c>
      <c r="M677" s="20">
        <v>42160</v>
      </c>
      <c r="N677" s="183">
        <v>23307</v>
      </c>
      <c r="O677" s="183"/>
      <c r="P677" s="14" t="s">
        <v>24</v>
      </c>
      <c r="Q677" s="105">
        <v>129004.2</v>
      </c>
      <c r="R677" s="23">
        <v>42178</v>
      </c>
      <c r="S677" s="106">
        <v>129004.2</v>
      </c>
      <c r="T677" s="31">
        <f t="shared" si="21"/>
        <v>0</v>
      </c>
      <c r="U677" s="39" t="s">
        <v>9</v>
      </c>
    </row>
    <row r="678" spans="1:21" x14ac:dyDescent="0.25">
      <c r="A678" s="20">
        <v>42163</v>
      </c>
      <c r="B678" s="183">
        <v>23534</v>
      </c>
      <c r="C678" s="183"/>
      <c r="D678" s="14" t="s">
        <v>125</v>
      </c>
      <c r="E678" s="105">
        <v>11174</v>
      </c>
      <c r="F678" s="23">
        <v>42167</v>
      </c>
      <c r="G678" s="106">
        <v>11174</v>
      </c>
      <c r="H678" s="31">
        <f t="shared" si="20"/>
        <v>0</v>
      </c>
      <c r="I678" s="39" t="s">
        <v>94</v>
      </c>
      <c r="M678" s="20">
        <v>42160</v>
      </c>
      <c r="N678" s="183">
        <v>23321</v>
      </c>
      <c r="O678" s="183"/>
      <c r="P678" s="14" t="s">
        <v>24</v>
      </c>
      <c r="Q678" s="105">
        <v>5382</v>
      </c>
      <c r="R678" s="23">
        <v>42178</v>
      </c>
      <c r="S678" s="106">
        <v>5382</v>
      </c>
      <c r="T678" s="31">
        <f t="shared" si="21"/>
        <v>0</v>
      </c>
      <c r="U678" s="39" t="s">
        <v>94</v>
      </c>
    </row>
    <row r="679" spans="1:21" x14ac:dyDescent="0.25">
      <c r="A679" s="20">
        <v>42163</v>
      </c>
      <c r="B679" s="183">
        <v>23535</v>
      </c>
      <c r="C679" s="183"/>
      <c r="D679" s="14" t="s">
        <v>1434</v>
      </c>
      <c r="E679" s="105">
        <v>4488.8</v>
      </c>
      <c r="F679" s="23">
        <v>42163</v>
      </c>
      <c r="G679" s="106">
        <v>4488.8</v>
      </c>
      <c r="H679" s="31">
        <f t="shared" si="20"/>
        <v>0</v>
      </c>
      <c r="I679" s="39" t="s">
        <v>9</v>
      </c>
      <c r="M679" s="20">
        <v>42160</v>
      </c>
      <c r="N679" s="183">
        <v>23345</v>
      </c>
      <c r="O679" s="183"/>
      <c r="P679" s="14" t="s">
        <v>24</v>
      </c>
      <c r="Q679" s="105">
        <v>141487.87</v>
      </c>
      <c r="R679" s="23">
        <v>42178</v>
      </c>
      <c r="S679" s="106">
        <v>141487.87</v>
      </c>
      <c r="T679" s="31">
        <f t="shared" si="21"/>
        <v>0</v>
      </c>
      <c r="U679" s="39" t="s">
        <v>46</v>
      </c>
    </row>
    <row r="680" spans="1:21" x14ac:dyDescent="0.25">
      <c r="A680" s="20">
        <v>42163</v>
      </c>
      <c r="B680" s="183">
        <v>23536</v>
      </c>
      <c r="C680" s="183"/>
      <c r="D680" s="14" t="s">
        <v>226</v>
      </c>
      <c r="E680" s="105">
        <v>2971.6</v>
      </c>
      <c r="F680" s="23">
        <v>42167</v>
      </c>
      <c r="G680" s="106">
        <v>2971.6</v>
      </c>
      <c r="H680" s="31">
        <f t="shared" si="20"/>
        <v>0</v>
      </c>
      <c r="I680" s="39" t="s">
        <v>94</v>
      </c>
      <c r="M680" s="20">
        <v>42161</v>
      </c>
      <c r="N680" s="183">
        <v>23352</v>
      </c>
      <c r="O680" s="183"/>
      <c r="P680" s="14" t="s">
        <v>24</v>
      </c>
      <c r="Q680" s="105">
        <v>10143</v>
      </c>
      <c r="R680" s="23">
        <v>42178</v>
      </c>
      <c r="S680" s="106">
        <v>10143</v>
      </c>
      <c r="T680" s="31">
        <f t="shared" si="21"/>
        <v>0</v>
      </c>
      <c r="U680" s="39" t="s">
        <v>312</v>
      </c>
    </row>
    <row r="681" spans="1:21" x14ac:dyDescent="0.25">
      <c r="A681" s="20">
        <v>42163</v>
      </c>
      <c r="B681" s="183">
        <v>23537</v>
      </c>
      <c r="C681" s="183"/>
      <c r="D681" s="14" t="s">
        <v>32</v>
      </c>
      <c r="E681" s="105">
        <v>109878.9</v>
      </c>
      <c r="F681" s="23">
        <v>42171</v>
      </c>
      <c r="G681" s="106">
        <v>109878.9</v>
      </c>
      <c r="H681" s="31">
        <f t="shared" si="20"/>
        <v>0</v>
      </c>
      <c r="I681" s="39" t="s">
        <v>149</v>
      </c>
      <c r="M681" s="20">
        <v>42161</v>
      </c>
      <c r="N681" s="183">
        <v>23404</v>
      </c>
      <c r="O681" s="183"/>
      <c r="P681" s="14" t="s">
        <v>24</v>
      </c>
      <c r="Q681" s="105">
        <v>171380.2</v>
      </c>
      <c r="R681" s="23">
        <v>42178</v>
      </c>
      <c r="S681" s="106">
        <v>171380.2</v>
      </c>
      <c r="T681" s="31">
        <f t="shared" si="21"/>
        <v>0</v>
      </c>
      <c r="U681" s="39" t="s">
        <v>1013</v>
      </c>
    </row>
    <row r="682" spans="1:21" x14ac:dyDescent="0.25">
      <c r="A682" s="20">
        <v>42163</v>
      </c>
      <c r="B682" s="183">
        <v>23538</v>
      </c>
      <c r="C682" s="183"/>
      <c r="D682" s="14" t="s">
        <v>179</v>
      </c>
      <c r="E682" s="105">
        <v>3992.4</v>
      </c>
      <c r="F682" s="23">
        <v>42163</v>
      </c>
      <c r="G682" s="106">
        <v>3992.4</v>
      </c>
      <c r="H682" s="31">
        <f t="shared" si="20"/>
        <v>0</v>
      </c>
      <c r="I682" s="39" t="s">
        <v>94</v>
      </c>
      <c r="M682" s="20">
        <v>42161</v>
      </c>
      <c r="N682" s="183">
        <v>23447</v>
      </c>
      <c r="O682" s="183"/>
      <c r="P682" s="14" t="s">
        <v>24</v>
      </c>
      <c r="Q682" s="105">
        <v>249250.15</v>
      </c>
      <c r="R682" s="23">
        <v>42178</v>
      </c>
      <c r="S682" s="106">
        <v>249250.15</v>
      </c>
      <c r="T682" s="31">
        <f t="shared" si="21"/>
        <v>0</v>
      </c>
      <c r="U682" s="39" t="s">
        <v>46</v>
      </c>
    </row>
    <row r="683" spans="1:21" x14ac:dyDescent="0.25">
      <c r="A683" s="20">
        <v>42163</v>
      </c>
      <c r="B683" s="183">
        <v>23539</v>
      </c>
      <c r="C683" s="183"/>
      <c r="D683" s="14" t="s">
        <v>99</v>
      </c>
      <c r="E683" s="105">
        <v>842.6</v>
      </c>
      <c r="F683" s="23">
        <v>42163</v>
      </c>
      <c r="G683" s="106">
        <v>842.6</v>
      </c>
      <c r="H683" s="31">
        <f t="shared" si="20"/>
        <v>0</v>
      </c>
      <c r="I683" s="39" t="s">
        <v>94</v>
      </c>
      <c r="M683" s="20">
        <v>42161</v>
      </c>
      <c r="N683" s="183">
        <v>23450</v>
      </c>
      <c r="O683" s="183"/>
      <c r="P683" s="14" t="s">
        <v>24</v>
      </c>
      <c r="Q683" s="105">
        <v>106168.3</v>
      </c>
      <c r="R683" s="23">
        <v>42178</v>
      </c>
      <c r="S683" s="106">
        <v>106168.3</v>
      </c>
      <c r="T683" s="31">
        <f t="shared" si="21"/>
        <v>0</v>
      </c>
      <c r="U683" s="39" t="s">
        <v>46</v>
      </c>
    </row>
    <row r="684" spans="1:21" x14ac:dyDescent="0.25">
      <c r="A684" s="20">
        <v>42163</v>
      </c>
      <c r="B684" s="183">
        <v>23540</v>
      </c>
      <c r="C684" s="183"/>
      <c r="D684" s="150" t="s">
        <v>285</v>
      </c>
      <c r="E684" s="105">
        <v>1017.5</v>
      </c>
      <c r="F684" s="23">
        <v>42163</v>
      </c>
      <c r="G684" s="106">
        <v>1017.5</v>
      </c>
      <c r="H684" s="31">
        <f t="shared" si="20"/>
        <v>0</v>
      </c>
      <c r="I684" s="39" t="s">
        <v>94</v>
      </c>
      <c r="M684" s="20">
        <v>42161</v>
      </c>
      <c r="N684" s="183">
        <v>23451</v>
      </c>
      <c r="O684" s="183"/>
      <c r="P684" s="14" t="s">
        <v>24</v>
      </c>
      <c r="Q684" s="105">
        <v>4653.6000000000004</v>
      </c>
      <c r="R684" s="23">
        <v>42178</v>
      </c>
      <c r="S684" s="106">
        <v>4653.6000000000004</v>
      </c>
      <c r="T684" s="31">
        <f t="shared" si="21"/>
        <v>0</v>
      </c>
      <c r="U684" s="39" t="s">
        <v>46</v>
      </c>
    </row>
    <row r="685" spans="1:21" x14ac:dyDescent="0.25">
      <c r="A685" s="20">
        <v>42163</v>
      </c>
      <c r="B685" s="183">
        <v>23541</v>
      </c>
      <c r="C685" s="183"/>
      <c r="D685" s="14" t="s">
        <v>45</v>
      </c>
      <c r="E685" s="105">
        <v>35664</v>
      </c>
      <c r="F685" s="23">
        <v>42172</v>
      </c>
      <c r="G685" s="106">
        <v>35664</v>
      </c>
      <c r="H685" s="31">
        <f t="shared" si="20"/>
        <v>0</v>
      </c>
      <c r="I685" s="39" t="s">
        <v>1013</v>
      </c>
      <c r="M685" s="20">
        <v>42162</v>
      </c>
      <c r="N685" s="183">
        <v>23474</v>
      </c>
      <c r="O685" s="183"/>
      <c r="P685" s="14" t="s">
        <v>24</v>
      </c>
      <c r="Q685" s="105">
        <v>5301.8</v>
      </c>
      <c r="R685" s="23">
        <v>42178</v>
      </c>
      <c r="S685" s="106">
        <v>5301.8</v>
      </c>
      <c r="T685" s="31">
        <f t="shared" si="21"/>
        <v>0</v>
      </c>
      <c r="U685" s="39" t="s">
        <v>312</v>
      </c>
    </row>
    <row r="686" spans="1:21" x14ac:dyDescent="0.25">
      <c r="A686" s="20">
        <v>42163</v>
      </c>
      <c r="B686" s="183">
        <v>23542</v>
      </c>
      <c r="C686" s="183"/>
      <c r="D686" s="14" t="s">
        <v>158</v>
      </c>
      <c r="E686" s="105">
        <v>7087.8</v>
      </c>
      <c r="F686" s="23">
        <v>42163</v>
      </c>
      <c r="G686" s="106">
        <v>7087.8</v>
      </c>
      <c r="H686" s="31">
        <f t="shared" si="20"/>
        <v>0</v>
      </c>
      <c r="I686" s="39" t="s">
        <v>9</v>
      </c>
      <c r="M686" s="20">
        <v>42162</v>
      </c>
      <c r="N686" s="183">
        <v>23505</v>
      </c>
      <c r="O686" s="183"/>
      <c r="P686" s="14" t="s">
        <v>24</v>
      </c>
      <c r="Q686" s="105">
        <v>53753.3</v>
      </c>
      <c r="R686" s="23">
        <v>42178</v>
      </c>
      <c r="S686" s="106">
        <v>53753.3</v>
      </c>
      <c r="T686" s="31">
        <f t="shared" si="21"/>
        <v>0</v>
      </c>
      <c r="U686" s="39" t="s">
        <v>1257</v>
      </c>
    </row>
    <row r="687" spans="1:21" x14ac:dyDescent="0.25">
      <c r="A687" s="20">
        <v>42163</v>
      </c>
      <c r="B687" s="183">
        <v>23543</v>
      </c>
      <c r="C687" s="183"/>
      <c r="D687" s="14" t="s">
        <v>130</v>
      </c>
      <c r="E687" s="105">
        <v>7360.6</v>
      </c>
      <c r="F687" s="23">
        <v>42165</v>
      </c>
      <c r="G687" s="106">
        <v>7360.6</v>
      </c>
      <c r="H687" s="31">
        <f t="shared" si="20"/>
        <v>0</v>
      </c>
      <c r="I687" s="39" t="s">
        <v>1257</v>
      </c>
      <c r="M687" s="20">
        <v>42163</v>
      </c>
      <c r="N687" s="183">
        <v>23560</v>
      </c>
      <c r="O687" s="183"/>
      <c r="P687" s="14" t="s">
        <v>24</v>
      </c>
      <c r="Q687" s="105">
        <v>224748.6</v>
      </c>
      <c r="R687" s="23">
        <v>42178</v>
      </c>
      <c r="S687" s="106">
        <v>224748.6</v>
      </c>
      <c r="T687" s="31">
        <f t="shared" si="21"/>
        <v>0</v>
      </c>
      <c r="U687" s="39" t="s">
        <v>9</v>
      </c>
    </row>
    <row r="688" spans="1:21" x14ac:dyDescent="0.25">
      <c r="A688" s="20">
        <v>42163</v>
      </c>
      <c r="B688" s="183">
        <v>23544</v>
      </c>
      <c r="C688" s="183"/>
      <c r="D688" s="14" t="s">
        <v>131</v>
      </c>
      <c r="E688" s="105">
        <v>6581.8</v>
      </c>
      <c r="F688" s="23">
        <v>42165</v>
      </c>
      <c r="G688" s="106">
        <v>6581.8</v>
      </c>
      <c r="H688" s="31">
        <f t="shared" si="20"/>
        <v>0</v>
      </c>
      <c r="I688" s="39" t="s">
        <v>1257</v>
      </c>
      <c r="M688" s="20">
        <v>42163</v>
      </c>
      <c r="N688" s="183">
        <v>23561</v>
      </c>
      <c r="O688" s="183"/>
      <c r="P688" s="14" t="s">
        <v>24</v>
      </c>
      <c r="Q688" s="105">
        <v>36792.400000000001</v>
      </c>
      <c r="R688" s="23">
        <v>42178</v>
      </c>
      <c r="S688" s="106">
        <v>36792.400000000001</v>
      </c>
      <c r="T688" s="31">
        <f t="shared" si="21"/>
        <v>0</v>
      </c>
      <c r="U688" s="39" t="s">
        <v>9</v>
      </c>
    </row>
    <row r="689" spans="1:21" x14ac:dyDescent="0.25">
      <c r="A689" s="20">
        <v>42163</v>
      </c>
      <c r="B689" s="183">
        <v>23545</v>
      </c>
      <c r="C689" s="183"/>
      <c r="D689" s="14" t="s">
        <v>1515</v>
      </c>
      <c r="E689" s="105">
        <v>2880.4</v>
      </c>
      <c r="F689" s="23">
        <v>42163</v>
      </c>
      <c r="G689" s="106">
        <v>2880.4</v>
      </c>
      <c r="H689" s="31">
        <f t="shared" si="20"/>
        <v>0</v>
      </c>
      <c r="I689" s="39" t="s">
        <v>1257</v>
      </c>
      <c r="M689" s="20">
        <v>42164</v>
      </c>
      <c r="N689" s="183">
        <v>23650</v>
      </c>
      <c r="O689" s="183"/>
      <c r="P689" s="14" t="s">
        <v>24</v>
      </c>
      <c r="Q689" s="105">
        <v>48077.599999999999</v>
      </c>
      <c r="R689" s="23">
        <v>42178</v>
      </c>
      <c r="S689" s="106">
        <v>48077.599999999999</v>
      </c>
      <c r="T689" s="31">
        <f t="shared" si="21"/>
        <v>0</v>
      </c>
      <c r="U689" s="39" t="s">
        <v>9</v>
      </c>
    </row>
    <row r="690" spans="1:21" x14ac:dyDescent="0.25">
      <c r="A690" s="20">
        <v>42163</v>
      </c>
      <c r="B690" s="183">
        <v>23546</v>
      </c>
      <c r="C690" s="183"/>
      <c r="D690" s="14" t="s">
        <v>128</v>
      </c>
      <c r="E690" s="105">
        <v>5003.2</v>
      </c>
      <c r="F690" s="23">
        <v>42163</v>
      </c>
      <c r="G690" s="106">
        <v>5003.2</v>
      </c>
      <c r="H690" s="31">
        <f t="shared" si="20"/>
        <v>0</v>
      </c>
      <c r="I690" s="39" t="s">
        <v>1257</v>
      </c>
      <c r="M690" s="20">
        <v>42164</v>
      </c>
      <c r="N690" s="183">
        <v>23693</v>
      </c>
      <c r="O690" s="183"/>
      <c r="P690" s="14" t="s">
        <v>24</v>
      </c>
      <c r="Q690" s="105">
        <v>69334.399999999994</v>
      </c>
      <c r="R690" s="23" t="s">
        <v>1535</v>
      </c>
      <c r="S690" s="106">
        <f>16067.37+53267.03</f>
        <v>69334.399999999994</v>
      </c>
      <c r="T690" s="31">
        <f t="shared" si="21"/>
        <v>0</v>
      </c>
      <c r="U690" s="39" t="s">
        <v>9</v>
      </c>
    </row>
    <row r="691" spans="1:21" x14ac:dyDescent="0.25">
      <c r="A691" s="20">
        <v>42163</v>
      </c>
      <c r="B691" s="183">
        <v>23547</v>
      </c>
      <c r="C691" s="183"/>
      <c r="D691" s="14" t="s">
        <v>696</v>
      </c>
      <c r="E691" s="105">
        <v>2160</v>
      </c>
      <c r="F691" s="23">
        <v>42163</v>
      </c>
      <c r="G691" s="106">
        <v>2160</v>
      </c>
      <c r="H691" s="31">
        <f t="shared" si="20"/>
        <v>0</v>
      </c>
      <c r="I691" s="39" t="s">
        <v>587</v>
      </c>
      <c r="M691" s="20">
        <v>42165</v>
      </c>
      <c r="N691" s="183">
        <v>23706</v>
      </c>
      <c r="O691" s="183"/>
      <c r="P691" s="14" t="s">
        <v>24</v>
      </c>
      <c r="Q691" s="105">
        <v>215950.18</v>
      </c>
      <c r="R691" s="23">
        <v>42178</v>
      </c>
      <c r="S691" s="106">
        <v>215950.18</v>
      </c>
      <c r="T691" s="31">
        <f t="shared" si="21"/>
        <v>0</v>
      </c>
      <c r="U691" s="39" t="s">
        <v>1013</v>
      </c>
    </row>
    <row r="692" spans="1:21" x14ac:dyDescent="0.25">
      <c r="A692" s="20">
        <v>42163</v>
      </c>
      <c r="B692" s="183">
        <v>23548</v>
      </c>
      <c r="C692" s="183"/>
      <c r="D692" s="14" t="s">
        <v>320</v>
      </c>
      <c r="E692" s="105">
        <v>3328.8</v>
      </c>
      <c r="F692" s="23">
        <v>42163</v>
      </c>
      <c r="G692" s="106">
        <v>3328.8</v>
      </c>
      <c r="H692" s="31">
        <f t="shared" si="20"/>
        <v>0</v>
      </c>
      <c r="I692" s="39" t="s">
        <v>1257</v>
      </c>
      <c r="M692" s="20">
        <v>42165</v>
      </c>
      <c r="N692" s="183">
        <v>23744</v>
      </c>
      <c r="O692" s="183"/>
      <c r="P692" s="14" t="s">
        <v>24</v>
      </c>
      <c r="Q692" s="105">
        <v>83928.2</v>
      </c>
      <c r="R692" s="23">
        <v>42178</v>
      </c>
      <c r="S692" s="106">
        <v>83928.2</v>
      </c>
      <c r="T692" s="31">
        <f t="shared" si="21"/>
        <v>0</v>
      </c>
      <c r="U692" s="39" t="s">
        <v>1013</v>
      </c>
    </row>
    <row r="693" spans="1:21" x14ac:dyDescent="0.25">
      <c r="A693" s="20">
        <v>42163</v>
      </c>
      <c r="B693" s="183">
        <v>23549</v>
      </c>
      <c r="C693" s="183"/>
      <c r="D693" s="14" t="s">
        <v>1518</v>
      </c>
      <c r="E693" s="105">
        <v>2560.4</v>
      </c>
      <c r="F693" s="23">
        <v>42163</v>
      </c>
      <c r="G693" s="106">
        <v>2560.4</v>
      </c>
      <c r="H693" s="31">
        <f t="shared" si="20"/>
        <v>0</v>
      </c>
      <c r="I693" s="39" t="s">
        <v>587</v>
      </c>
      <c r="M693" s="20">
        <v>42165</v>
      </c>
      <c r="N693" s="183">
        <v>23793</v>
      </c>
      <c r="O693" s="183"/>
      <c r="P693" s="14" t="s">
        <v>24</v>
      </c>
      <c r="Q693" s="105">
        <v>206995.24</v>
      </c>
      <c r="R693" s="23">
        <v>42178</v>
      </c>
      <c r="S693" s="106">
        <v>206995.24</v>
      </c>
      <c r="T693" s="31">
        <f t="shared" si="21"/>
        <v>0</v>
      </c>
      <c r="U693" s="39" t="s">
        <v>46</v>
      </c>
    </row>
    <row r="694" spans="1:21" x14ac:dyDescent="0.25">
      <c r="A694" s="20">
        <v>42163</v>
      </c>
      <c r="B694" s="183">
        <v>23550</v>
      </c>
      <c r="C694" s="183"/>
      <c r="D694" s="14" t="s">
        <v>1290</v>
      </c>
      <c r="E694" s="105">
        <v>2612.1999999999998</v>
      </c>
      <c r="F694" s="23">
        <v>42163</v>
      </c>
      <c r="G694" s="106">
        <v>2612.1999999999998</v>
      </c>
      <c r="H694" s="31">
        <f t="shared" si="20"/>
        <v>0</v>
      </c>
      <c r="I694" s="39" t="s">
        <v>587</v>
      </c>
      <c r="M694" s="20">
        <v>42165</v>
      </c>
      <c r="N694" s="183">
        <v>23798</v>
      </c>
      <c r="O694" s="183"/>
      <c r="P694" s="14" t="s">
        <v>24</v>
      </c>
      <c r="Q694" s="105">
        <v>1685</v>
      </c>
      <c r="R694" s="23">
        <v>42178</v>
      </c>
      <c r="S694" s="106">
        <v>1685</v>
      </c>
      <c r="T694" s="31">
        <f t="shared" si="21"/>
        <v>0</v>
      </c>
      <c r="U694" s="39" t="s">
        <v>46</v>
      </c>
    </row>
    <row r="695" spans="1:21" x14ac:dyDescent="0.25">
      <c r="A695" s="20">
        <v>42163</v>
      </c>
      <c r="B695" s="183">
        <v>23551</v>
      </c>
      <c r="C695" s="183"/>
      <c r="D695" s="14" t="s">
        <v>1174</v>
      </c>
      <c r="E695" s="105">
        <v>2693.6</v>
      </c>
      <c r="F695" s="23">
        <v>42163</v>
      </c>
      <c r="G695" s="106">
        <v>2693.6</v>
      </c>
      <c r="H695" s="31">
        <f t="shared" si="20"/>
        <v>0</v>
      </c>
      <c r="I695" s="39" t="s">
        <v>587</v>
      </c>
      <c r="M695" s="20">
        <v>42165</v>
      </c>
      <c r="N695" s="183">
        <v>23799</v>
      </c>
      <c r="O695" s="183"/>
      <c r="P695" s="14" t="s">
        <v>24</v>
      </c>
      <c r="Q695" s="105">
        <v>1554.8</v>
      </c>
      <c r="R695" s="23">
        <v>42178</v>
      </c>
      <c r="S695" s="106">
        <v>1554.8</v>
      </c>
      <c r="T695" s="31">
        <f t="shared" si="21"/>
        <v>0</v>
      </c>
      <c r="U695" s="39" t="s">
        <v>94</v>
      </c>
    </row>
    <row r="696" spans="1:21" x14ac:dyDescent="0.25">
      <c r="A696" s="20">
        <v>42163</v>
      </c>
      <c r="B696" s="183">
        <v>23552</v>
      </c>
      <c r="C696" s="183"/>
      <c r="D696" s="14" t="s">
        <v>1175</v>
      </c>
      <c r="E696" s="105">
        <v>5505.6</v>
      </c>
      <c r="F696" s="23">
        <v>42163</v>
      </c>
      <c r="G696" s="106">
        <v>5505.6</v>
      </c>
      <c r="H696" s="31">
        <f t="shared" si="20"/>
        <v>0</v>
      </c>
      <c r="I696" s="39" t="s">
        <v>587</v>
      </c>
      <c r="M696" s="20">
        <v>42166</v>
      </c>
      <c r="N696" s="183">
        <v>23870</v>
      </c>
      <c r="O696" s="183"/>
      <c r="P696" s="14" t="s">
        <v>24</v>
      </c>
      <c r="Q696" s="105">
        <v>5280</v>
      </c>
      <c r="R696" s="23">
        <v>42178</v>
      </c>
      <c r="S696" s="106">
        <v>5280</v>
      </c>
      <c r="T696" s="31">
        <f t="shared" si="21"/>
        <v>0</v>
      </c>
      <c r="U696" s="39" t="s">
        <v>312</v>
      </c>
    </row>
    <row r="697" spans="1:21" x14ac:dyDescent="0.25">
      <c r="A697" s="20">
        <v>42163</v>
      </c>
      <c r="B697" s="183">
        <v>23553</v>
      </c>
      <c r="C697" s="183"/>
      <c r="D697" s="14" t="s">
        <v>422</v>
      </c>
      <c r="E697" s="105">
        <v>471</v>
      </c>
      <c r="F697" s="23">
        <v>42163</v>
      </c>
      <c r="G697" s="106">
        <v>471</v>
      </c>
      <c r="H697" s="31">
        <f t="shared" si="20"/>
        <v>0</v>
      </c>
      <c r="I697" s="39" t="s">
        <v>9</v>
      </c>
      <c r="M697" s="20">
        <v>42166</v>
      </c>
      <c r="N697" s="183">
        <v>23872</v>
      </c>
      <c r="O697" s="183"/>
      <c r="P697" s="14" t="s">
        <v>24</v>
      </c>
      <c r="Q697" s="105">
        <v>38632.6</v>
      </c>
      <c r="R697" s="51">
        <v>42178</v>
      </c>
      <c r="S697" s="106">
        <v>38632.6</v>
      </c>
      <c r="T697" s="31">
        <f t="shared" si="21"/>
        <v>0</v>
      </c>
      <c r="U697" s="39" t="s">
        <v>312</v>
      </c>
    </row>
    <row r="698" spans="1:21" x14ac:dyDescent="0.25">
      <c r="A698" s="20">
        <v>42163</v>
      </c>
      <c r="B698" s="183">
        <v>23554</v>
      </c>
      <c r="C698" s="183"/>
      <c r="D698" s="14" t="s">
        <v>256</v>
      </c>
      <c r="E698" s="105">
        <v>3183.8</v>
      </c>
      <c r="F698" s="23">
        <v>42163</v>
      </c>
      <c r="G698" s="106">
        <v>3183.8</v>
      </c>
      <c r="H698" s="31">
        <f t="shared" si="20"/>
        <v>0</v>
      </c>
      <c r="I698" s="39" t="s">
        <v>587</v>
      </c>
      <c r="M698" s="20">
        <v>42166</v>
      </c>
      <c r="N698" s="183">
        <v>23875</v>
      </c>
      <c r="O698" s="183"/>
      <c r="P698" s="14" t="s">
        <v>24</v>
      </c>
      <c r="Q698" s="105">
        <v>6305.8</v>
      </c>
      <c r="R698" s="23">
        <v>42178</v>
      </c>
      <c r="S698" s="106">
        <v>6305.8</v>
      </c>
      <c r="T698" s="31">
        <f t="shared" si="21"/>
        <v>0</v>
      </c>
      <c r="U698" s="39" t="s">
        <v>9</v>
      </c>
    </row>
    <row r="699" spans="1:21" x14ac:dyDescent="0.25">
      <c r="A699" s="20">
        <v>42163</v>
      </c>
      <c r="B699" s="183">
        <v>23555</v>
      </c>
      <c r="C699" s="183"/>
      <c r="D699" s="14" t="s">
        <v>549</v>
      </c>
      <c r="E699" s="105">
        <v>30119.5</v>
      </c>
      <c r="F699" s="23">
        <v>42163</v>
      </c>
      <c r="G699" s="106">
        <v>30119.5</v>
      </c>
      <c r="H699" s="31">
        <f t="shared" si="20"/>
        <v>0</v>
      </c>
      <c r="I699" s="39" t="s">
        <v>773</v>
      </c>
      <c r="M699" s="20">
        <v>42166</v>
      </c>
      <c r="N699" s="183">
        <v>23914</v>
      </c>
      <c r="O699" s="183"/>
      <c r="P699" s="14" t="s">
        <v>24</v>
      </c>
      <c r="Q699" s="105">
        <v>150438.76999999999</v>
      </c>
      <c r="R699" s="23">
        <v>42178</v>
      </c>
      <c r="S699" s="118">
        <v>150438.76999999999</v>
      </c>
      <c r="T699" s="31">
        <f t="shared" si="21"/>
        <v>0</v>
      </c>
      <c r="U699" s="56" t="s">
        <v>1013</v>
      </c>
    </row>
    <row r="700" spans="1:21" x14ac:dyDescent="0.25">
      <c r="A700" s="20">
        <v>42163</v>
      </c>
      <c r="B700" s="183">
        <v>23556</v>
      </c>
      <c r="C700" s="183"/>
      <c r="D700" s="14" t="s">
        <v>679</v>
      </c>
      <c r="E700" s="105">
        <v>13397.8</v>
      </c>
      <c r="F700" s="23">
        <v>42163</v>
      </c>
      <c r="G700" s="106">
        <v>13397.8</v>
      </c>
      <c r="H700" s="31">
        <f t="shared" si="20"/>
        <v>0</v>
      </c>
      <c r="I700" s="39" t="s">
        <v>773</v>
      </c>
      <c r="M700" s="20">
        <v>42166</v>
      </c>
      <c r="N700" s="183">
        <v>23915</v>
      </c>
      <c r="O700" s="183"/>
      <c r="P700" s="14" t="s">
        <v>24</v>
      </c>
      <c r="Q700" s="105">
        <v>99688</v>
      </c>
      <c r="R700" s="23">
        <v>42178</v>
      </c>
      <c r="S700" s="118">
        <v>99688</v>
      </c>
      <c r="T700" s="31">
        <f t="shared" si="21"/>
        <v>0</v>
      </c>
      <c r="U700" s="56" t="s">
        <v>1013</v>
      </c>
    </row>
    <row r="701" spans="1:21" x14ac:dyDescent="0.25">
      <c r="A701" s="20">
        <v>42163</v>
      </c>
      <c r="B701" s="183">
        <v>23557</v>
      </c>
      <c r="C701" s="183"/>
      <c r="D701" s="14" t="s">
        <v>185</v>
      </c>
      <c r="E701" s="105">
        <v>35101.199999999997</v>
      </c>
      <c r="F701" s="23">
        <v>42163</v>
      </c>
      <c r="G701" s="106">
        <v>35101.199999999997</v>
      </c>
      <c r="H701" s="31">
        <f t="shared" si="20"/>
        <v>0</v>
      </c>
      <c r="I701" s="39" t="s">
        <v>773</v>
      </c>
      <c r="M701" s="20">
        <v>42167</v>
      </c>
      <c r="N701" s="183">
        <v>23960</v>
      </c>
      <c r="O701" s="183"/>
      <c r="P701" s="14" t="s">
        <v>24</v>
      </c>
      <c r="Q701" s="105">
        <v>31193.200000000001</v>
      </c>
      <c r="R701" s="23">
        <v>42178</v>
      </c>
      <c r="S701" s="106">
        <v>31193.200000000001</v>
      </c>
      <c r="T701" s="31">
        <f t="shared" si="21"/>
        <v>0</v>
      </c>
      <c r="U701" s="39" t="s">
        <v>773</v>
      </c>
    </row>
    <row r="702" spans="1:21" x14ac:dyDescent="0.25">
      <c r="A702" s="20">
        <v>42163</v>
      </c>
      <c r="B702" s="183">
        <v>23558</v>
      </c>
      <c r="C702" s="183"/>
      <c r="D702" s="14" t="s">
        <v>164</v>
      </c>
      <c r="E702" s="105">
        <v>3010</v>
      </c>
      <c r="F702" s="23">
        <v>42163</v>
      </c>
      <c r="G702" s="106">
        <v>3010</v>
      </c>
      <c r="H702" s="31">
        <f t="shared" si="20"/>
        <v>0</v>
      </c>
      <c r="I702" s="39" t="s">
        <v>9</v>
      </c>
      <c r="M702" s="20">
        <v>42167</v>
      </c>
      <c r="N702" s="183">
        <v>23970</v>
      </c>
      <c r="O702" s="183"/>
      <c r="P702" s="14" t="s">
        <v>24</v>
      </c>
      <c r="Q702" s="105">
        <v>6246</v>
      </c>
      <c r="R702" s="23">
        <v>42178</v>
      </c>
      <c r="S702" s="106">
        <v>6246</v>
      </c>
      <c r="T702" s="31">
        <f t="shared" si="21"/>
        <v>0</v>
      </c>
      <c r="U702" s="39" t="s">
        <v>59</v>
      </c>
    </row>
    <row r="703" spans="1:21" x14ac:dyDescent="0.25">
      <c r="A703" s="20">
        <v>42163</v>
      </c>
      <c r="B703" s="183">
        <v>23559</v>
      </c>
      <c r="C703" s="183"/>
      <c r="D703" s="150" t="s">
        <v>834</v>
      </c>
      <c r="E703" s="105">
        <v>8411.2000000000007</v>
      </c>
      <c r="F703" s="23">
        <v>42163</v>
      </c>
      <c r="G703" s="106">
        <v>8411.2000000000007</v>
      </c>
      <c r="H703" s="31">
        <f t="shared" si="20"/>
        <v>0</v>
      </c>
      <c r="I703" s="39" t="s">
        <v>9</v>
      </c>
      <c r="M703" s="20">
        <v>42167</v>
      </c>
      <c r="N703" s="183">
        <v>24017</v>
      </c>
      <c r="O703" s="183"/>
      <c r="P703" s="14" t="s">
        <v>24</v>
      </c>
      <c r="Q703" s="105">
        <v>800</v>
      </c>
      <c r="R703" s="23">
        <v>42178</v>
      </c>
      <c r="S703" s="106">
        <v>800</v>
      </c>
      <c r="T703" s="31">
        <f t="shared" si="21"/>
        <v>0</v>
      </c>
      <c r="U703" s="39" t="s">
        <v>9</v>
      </c>
    </row>
    <row r="704" spans="1:21" x14ac:dyDescent="0.25">
      <c r="A704" s="20">
        <v>42163</v>
      </c>
      <c r="B704" s="183">
        <v>23560</v>
      </c>
      <c r="C704" s="183"/>
      <c r="D704" s="14" t="s">
        <v>24</v>
      </c>
      <c r="E704" s="105">
        <v>224748.6</v>
      </c>
      <c r="F704" s="23">
        <v>42178</v>
      </c>
      <c r="G704" s="106">
        <v>224748.6</v>
      </c>
      <c r="H704" s="31">
        <f t="shared" si="20"/>
        <v>0</v>
      </c>
      <c r="I704" s="39" t="s">
        <v>9</v>
      </c>
      <c r="M704" s="20">
        <v>42167</v>
      </c>
      <c r="N704" s="183">
        <v>24022</v>
      </c>
      <c r="O704" s="183"/>
      <c r="P704" s="14" t="s">
        <v>24</v>
      </c>
      <c r="Q704" s="105">
        <v>50641.760000000002</v>
      </c>
      <c r="R704" s="23">
        <v>42178</v>
      </c>
      <c r="S704" s="106">
        <v>50641.760000000002</v>
      </c>
      <c r="T704" s="31">
        <f t="shared" si="21"/>
        <v>0</v>
      </c>
      <c r="U704" s="39" t="s">
        <v>19</v>
      </c>
    </row>
    <row r="705" spans="1:21" x14ac:dyDescent="0.25">
      <c r="A705" s="20">
        <v>42163</v>
      </c>
      <c r="B705" s="183">
        <v>23561</v>
      </c>
      <c r="C705" s="183"/>
      <c r="D705" s="14" t="s">
        <v>24</v>
      </c>
      <c r="E705" s="105">
        <v>36792.400000000001</v>
      </c>
      <c r="F705" s="23">
        <v>42178</v>
      </c>
      <c r="G705" s="106">
        <v>36792.400000000001</v>
      </c>
      <c r="H705" s="31">
        <f t="shared" si="20"/>
        <v>0</v>
      </c>
      <c r="I705" s="39" t="s">
        <v>9</v>
      </c>
      <c r="M705" s="20">
        <v>42167</v>
      </c>
      <c r="N705" s="183">
        <v>24032</v>
      </c>
      <c r="O705" s="183"/>
      <c r="P705" s="14" t="s">
        <v>24</v>
      </c>
      <c r="Q705" s="105">
        <v>176844.6</v>
      </c>
      <c r="R705" s="23">
        <v>42178</v>
      </c>
      <c r="S705" s="106">
        <v>176844.6</v>
      </c>
      <c r="T705" s="31">
        <f t="shared" si="21"/>
        <v>0</v>
      </c>
      <c r="U705" s="39" t="s">
        <v>1013</v>
      </c>
    </row>
    <row r="706" spans="1:21" x14ac:dyDescent="0.25">
      <c r="A706" s="20">
        <v>42163</v>
      </c>
      <c r="B706" s="183">
        <v>23562</v>
      </c>
      <c r="C706" s="183"/>
      <c r="D706" s="14" t="s">
        <v>170</v>
      </c>
      <c r="E706" s="105">
        <v>5935.8</v>
      </c>
      <c r="F706" s="23">
        <v>42164</v>
      </c>
      <c r="G706" s="106">
        <v>5935.8</v>
      </c>
      <c r="H706" s="31">
        <f t="shared" si="20"/>
        <v>0</v>
      </c>
      <c r="I706" s="39" t="s">
        <v>62</v>
      </c>
      <c r="M706" s="20">
        <v>42168</v>
      </c>
      <c r="N706" s="183">
        <v>24081</v>
      </c>
      <c r="O706" s="183"/>
      <c r="P706" s="14" t="s">
        <v>24</v>
      </c>
      <c r="Q706" s="105">
        <v>23258.2</v>
      </c>
      <c r="R706" s="23">
        <v>42178</v>
      </c>
      <c r="S706" s="106">
        <v>23258.2</v>
      </c>
      <c r="T706" s="31">
        <f t="shared" si="21"/>
        <v>0</v>
      </c>
      <c r="U706" s="39" t="s">
        <v>9</v>
      </c>
    </row>
    <row r="707" spans="1:21" x14ac:dyDescent="0.25">
      <c r="A707" s="20">
        <v>42163</v>
      </c>
      <c r="B707" s="183">
        <v>23563</v>
      </c>
      <c r="C707" s="183"/>
      <c r="D707" s="26" t="s">
        <v>218</v>
      </c>
      <c r="E707" s="108">
        <v>0</v>
      </c>
      <c r="F707" s="23"/>
      <c r="G707" s="106"/>
      <c r="H707" s="31">
        <f t="shared" ref="H707:H770" si="22">E707-G707</f>
        <v>0</v>
      </c>
      <c r="I707" s="39" t="s">
        <v>13</v>
      </c>
      <c r="M707" s="20">
        <v>42168</v>
      </c>
      <c r="N707" s="183">
        <v>24085</v>
      </c>
      <c r="O707" s="183"/>
      <c r="P707" s="14" t="s">
        <v>24</v>
      </c>
      <c r="Q707" s="105">
        <v>3289</v>
      </c>
      <c r="R707" s="23">
        <v>42178</v>
      </c>
      <c r="S707" s="106">
        <v>3289</v>
      </c>
      <c r="T707" s="31">
        <f t="shared" ref="T707:T770" si="23">Q707-S707</f>
        <v>0</v>
      </c>
      <c r="U707" s="39" t="s">
        <v>312</v>
      </c>
    </row>
    <row r="708" spans="1:21" x14ac:dyDescent="0.25">
      <c r="A708" s="20">
        <v>42163</v>
      </c>
      <c r="B708" s="183">
        <v>23564</v>
      </c>
      <c r="C708" s="183"/>
      <c r="D708" s="14" t="s">
        <v>78</v>
      </c>
      <c r="E708" s="105">
        <v>9564</v>
      </c>
      <c r="F708" s="23">
        <v>42164</v>
      </c>
      <c r="G708" s="106">
        <v>9564</v>
      </c>
      <c r="H708" s="31">
        <f t="shared" si="22"/>
        <v>0</v>
      </c>
      <c r="I708" s="39" t="s">
        <v>62</v>
      </c>
      <c r="M708" s="20">
        <v>42168</v>
      </c>
      <c r="N708" s="183">
        <v>24119</v>
      </c>
      <c r="O708" s="183"/>
      <c r="P708" s="14" t="s">
        <v>24</v>
      </c>
      <c r="Q708" s="105">
        <v>52205.5</v>
      </c>
      <c r="R708" s="51">
        <v>42178</v>
      </c>
      <c r="S708" s="106">
        <v>53205.5</v>
      </c>
      <c r="T708" s="31">
        <f t="shared" si="23"/>
        <v>-1000</v>
      </c>
      <c r="U708" s="39" t="s">
        <v>9</v>
      </c>
    </row>
    <row r="709" spans="1:21" x14ac:dyDescent="0.25">
      <c r="A709" s="20">
        <v>42163</v>
      </c>
      <c r="B709" s="183">
        <v>23565</v>
      </c>
      <c r="C709" s="183"/>
      <c r="D709" s="14" t="s">
        <v>67</v>
      </c>
      <c r="E709" s="105">
        <v>3322.2</v>
      </c>
      <c r="F709" s="23">
        <v>42164</v>
      </c>
      <c r="G709" s="106">
        <v>3322.2</v>
      </c>
      <c r="H709" s="31">
        <f t="shared" si="22"/>
        <v>0</v>
      </c>
      <c r="I709" s="39" t="s">
        <v>62</v>
      </c>
      <c r="M709" s="20">
        <v>42168</v>
      </c>
      <c r="N709" s="183">
        <v>24125</v>
      </c>
      <c r="O709" s="183"/>
      <c r="P709" s="150" t="s">
        <v>24</v>
      </c>
      <c r="Q709" s="105">
        <v>187530.46</v>
      </c>
      <c r="R709" s="23"/>
      <c r="S709" s="106"/>
      <c r="T709" s="31">
        <f t="shared" si="23"/>
        <v>187530.46</v>
      </c>
      <c r="U709" s="39" t="s">
        <v>773</v>
      </c>
    </row>
    <row r="710" spans="1:21" x14ac:dyDescent="0.25">
      <c r="A710" s="20">
        <v>42163</v>
      </c>
      <c r="B710" s="183">
        <v>23566</v>
      </c>
      <c r="C710" s="183"/>
      <c r="D710" s="14" t="s">
        <v>1058</v>
      </c>
      <c r="E710" s="105">
        <v>4909.6000000000004</v>
      </c>
      <c r="F710" s="23">
        <v>42163</v>
      </c>
      <c r="G710" s="106">
        <v>4909.6000000000004</v>
      </c>
      <c r="H710" s="31">
        <f t="shared" si="22"/>
        <v>0</v>
      </c>
      <c r="I710" s="39" t="s">
        <v>9</v>
      </c>
      <c r="M710" s="20">
        <v>42168</v>
      </c>
      <c r="N710" s="183">
        <v>24131</v>
      </c>
      <c r="O710" s="183"/>
      <c r="P710" s="14" t="s">
        <v>24</v>
      </c>
      <c r="Q710" s="105">
        <v>195687.3</v>
      </c>
      <c r="R710" s="23">
        <v>42178</v>
      </c>
      <c r="S710" s="106">
        <v>195687.3</v>
      </c>
      <c r="T710" s="31">
        <f t="shared" si="23"/>
        <v>0</v>
      </c>
      <c r="U710" s="39" t="s">
        <v>1013</v>
      </c>
    </row>
    <row r="711" spans="1:21" x14ac:dyDescent="0.25">
      <c r="A711" s="20">
        <v>42163</v>
      </c>
      <c r="B711" s="183">
        <v>23567</v>
      </c>
      <c r="C711" s="183"/>
      <c r="D711" s="14" t="s">
        <v>102</v>
      </c>
      <c r="E711" s="105">
        <v>797.9</v>
      </c>
      <c r="F711" s="23">
        <v>42163</v>
      </c>
      <c r="G711" s="106">
        <v>797.9</v>
      </c>
      <c r="H711" s="31">
        <f t="shared" si="22"/>
        <v>0</v>
      </c>
      <c r="I711" s="39" t="s">
        <v>9</v>
      </c>
      <c r="M711" s="20">
        <v>42168</v>
      </c>
      <c r="N711" s="183">
        <v>24132</v>
      </c>
      <c r="O711" s="183"/>
      <c r="P711" s="14" t="s">
        <v>24</v>
      </c>
      <c r="Q711" s="105">
        <v>4540</v>
      </c>
      <c r="R711" s="23">
        <v>42178</v>
      </c>
      <c r="S711" s="106">
        <v>4540</v>
      </c>
      <c r="T711" s="31">
        <f t="shared" si="23"/>
        <v>0</v>
      </c>
      <c r="U711" s="39" t="s">
        <v>1013</v>
      </c>
    </row>
    <row r="712" spans="1:21" x14ac:dyDescent="0.25">
      <c r="A712" s="20">
        <v>42163</v>
      </c>
      <c r="B712" s="183">
        <v>23568</v>
      </c>
      <c r="C712" s="183"/>
      <c r="D712" s="14" t="s">
        <v>84</v>
      </c>
      <c r="E712" s="105">
        <v>56418.7</v>
      </c>
      <c r="F712" s="30" t="s">
        <v>1519</v>
      </c>
      <c r="G712" s="106">
        <v>56418.7</v>
      </c>
      <c r="H712" s="31">
        <f t="shared" si="22"/>
        <v>0</v>
      </c>
      <c r="I712" s="39" t="s">
        <v>62</v>
      </c>
      <c r="M712" s="20">
        <v>42169</v>
      </c>
      <c r="N712" s="183">
        <v>24172</v>
      </c>
      <c r="O712" s="183"/>
      <c r="P712" s="14" t="s">
        <v>24</v>
      </c>
      <c r="Q712" s="105">
        <v>27717.3</v>
      </c>
      <c r="R712" s="23">
        <v>42178</v>
      </c>
      <c r="S712" s="106">
        <v>27717.3</v>
      </c>
      <c r="T712" s="31">
        <f t="shared" si="23"/>
        <v>0</v>
      </c>
      <c r="U712" s="39" t="s">
        <v>9</v>
      </c>
    </row>
    <row r="713" spans="1:21" x14ac:dyDescent="0.25">
      <c r="A713" s="20">
        <v>42163</v>
      </c>
      <c r="B713" s="183">
        <v>23569</v>
      </c>
      <c r="C713" s="183"/>
      <c r="D713" s="14" t="s">
        <v>268</v>
      </c>
      <c r="E713" s="105">
        <v>2885.4</v>
      </c>
      <c r="F713" s="23">
        <v>42164</v>
      </c>
      <c r="G713" s="106">
        <v>2885.4</v>
      </c>
      <c r="H713" s="31">
        <f t="shared" si="22"/>
        <v>0</v>
      </c>
      <c r="I713" s="39" t="s">
        <v>62</v>
      </c>
      <c r="M713" s="20">
        <v>42169</v>
      </c>
      <c r="N713" s="183">
        <v>24185</v>
      </c>
      <c r="O713" s="183"/>
      <c r="P713" s="14" t="s">
        <v>24</v>
      </c>
      <c r="Q713" s="105">
        <v>24608</v>
      </c>
      <c r="R713" s="23">
        <v>42178</v>
      </c>
      <c r="S713" s="106">
        <v>24608</v>
      </c>
      <c r="T713" s="31">
        <f t="shared" si="23"/>
        <v>0</v>
      </c>
      <c r="U713" s="39" t="s">
        <v>1257</v>
      </c>
    </row>
    <row r="714" spans="1:21" x14ac:dyDescent="0.25">
      <c r="A714" s="20">
        <v>42163</v>
      </c>
      <c r="B714" s="183">
        <v>23570</v>
      </c>
      <c r="C714" s="183"/>
      <c r="D714" s="14" t="s">
        <v>1520</v>
      </c>
      <c r="E714" s="105">
        <v>11840.8</v>
      </c>
      <c r="F714" s="23">
        <v>42164</v>
      </c>
      <c r="G714" s="106">
        <v>11840.8</v>
      </c>
      <c r="H714" s="31">
        <f t="shared" si="22"/>
        <v>0</v>
      </c>
      <c r="I714" s="39" t="s">
        <v>62</v>
      </c>
      <c r="M714" s="20">
        <v>42170</v>
      </c>
      <c r="N714" s="183">
        <v>24194</v>
      </c>
      <c r="O714" s="183"/>
      <c r="P714" s="14" t="s">
        <v>24</v>
      </c>
      <c r="Q714" s="105">
        <v>7470</v>
      </c>
      <c r="R714" s="23">
        <v>42178</v>
      </c>
      <c r="S714" s="106">
        <v>7470</v>
      </c>
      <c r="T714" s="31">
        <f t="shared" si="23"/>
        <v>0</v>
      </c>
      <c r="U714" s="39" t="s">
        <v>9</v>
      </c>
    </row>
    <row r="715" spans="1:21" x14ac:dyDescent="0.25">
      <c r="A715" s="20">
        <v>42163</v>
      </c>
      <c r="B715" s="183">
        <v>23571</v>
      </c>
      <c r="C715" s="183"/>
      <c r="D715" s="14" t="s">
        <v>173</v>
      </c>
      <c r="E715" s="105">
        <v>27848.7</v>
      </c>
      <c r="F715" s="30" t="s">
        <v>1521</v>
      </c>
      <c r="G715" s="106">
        <v>27848.7</v>
      </c>
      <c r="H715" s="31">
        <f t="shared" si="22"/>
        <v>0</v>
      </c>
      <c r="I715" s="39" t="s">
        <v>62</v>
      </c>
      <c r="M715" s="20">
        <v>42170</v>
      </c>
      <c r="N715" s="183">
        <v>24197</v>
      </c>
      <c r="O715" s="183"/>
      <c r="P715" s="14" t="s">
        <v>24</v>
      </c>
      <c r="Q715" s="105">
        <v>62004.6</v>
      </c>
      <c r="R715" s="23">
        <v>42178</v>
      </c>
      <c r="S715" s="106">
        <v>62004.6</v>
      </c>
      <c r="T715" s="31">
        <f t="shared" si="23"/>
        <v>0</v>
      </c>
      <c r="U715" s="39" t="s">
        <v>19</v>
      </c>
    </row>
    <row r="716" spans="1:21" x14ac:dyDescent="0.25">
      <c r="A716" s="20">
        <v>42163</v>
      </c>
      <c r="B716" s="183">
        <v>23572</v>
      </c>
      <c r="C716" s="183"/>
      <c r="D716" s="14" t="s">
        <v>151</v>
      </c>
      <c r="E716" s="105">
        <v>4722.8</v>
      </c>
      <c r="F716" s="23">
        <v>42165</v>
      </c>
      <c r="G716" s="106">
        <v>4722.8</v>
      </c>
      <c r="H716" s="31">
        <f t="shared" si="22"/>
        <v>0</v>
      </c>
      <c r="I716" s="39" t="s">
        <v>9</v>
      </c>
      <c r="M716" s="20">
        <v>42170</v>
      </c>
      <c r="N716" s="183">
        <v>24277</v>
      </c>
      <c r="O716" s="183"/>
      <c r="P716" s="14" t="s">
        <v>24</v>
      </c>
      <c r="Q716" s="105">
        <v>51732</v>
      </c>
      <c r="R716" s="23">
        <v>42178</v>
      </c>
      <c r="S716" s="106">
        <v>51732</v>
      </c>
      <c r="T716" s="31">
        <f t="shared" si="23"/>
        <v>0</v>
      </c>
      <c r="U716" s="39" t="s">
        <v>19</v>
      </c>
    </row>
    <row r="717" spans="1:21" x14ac:dyDescent="0.25">
      <c r="A717" s="20">
        <v>42163</v>
      </c>
      <c r="B717" s="183">
        <v>23573</v>
      </c>
      <c r="C717" s="183"/>
      <c r="D717" s="14" t="s">
        <v>75</v>
      </c>
      <c r="E717" s="105">
        <v>16128.6</v>
      </c>
      <c r="F717" s="23">
        <v>42164</v>
      </c>
      <c r="G717" s="106">
        <v>16128.6</v>
      </c>
      <c r="H717" s="31">
        <f t="shared" si="22"/>
        <v>0</v>
      </c>
      <c r="I717" s="39" t="s">
        <v>62</v>
      </c>
      <c r="M717" s="20">
        <v>42171</v>
      </c>
      <c r="N717" s="183">
        <v>24311</v>
      </c>
      <c r="O717" s="183"/>
      <c r="P717" s="14" t="s">
        <v>24</v>
      </c>
      <c r="Q717" s="105">
        <v>42558.400000000001</v>
      </c>
      <c r="R717" s="23">
        <v>42178</v>
      </c>
      <c r="S717" s="106">
        <v>42558.400000000001</v>
      </c>
      <c r="T717" s="48">
        <f t="shared" si="23"/>
        <v>0</v>
      </c>
      <c r="U717" s="39" t="s">
        <v>19</v>
      </c>
    </row>
    <row r="718" spans="1:21" x14ac:dyDescent="0.25">
      <c r="A718" s="20">
        <v>42163</v>
      </c>
      <c r="B718" s="183">
        <v>23574</v>
      </c>
      <c r="C718" s="183"/>
      <c r="D718" s="14" t="s">
        <v>176</v>
      </c>
      <c r="E718" s="105">
        <v>14523.6</v>
      </c>
      <c r="F718" s="30" t="s">
        <v>1522</v>
      </c>
      <c r="G718" s="106">
        <v>14523.6</v>
      </c>
      <c r="H718" s="31">
        <f t="shared" si="22"/>
        <v>0</v>
      </c>
      <c r="I718" s="39" t="s">
        <v>62</v>
      </c>
      <c r="M718" s="20">
        <v>42171</v>
      </c>
      <c r="N718" s="183">
        <v>24329</v>
      </c>
      <c r="O718" s="183"/>
      <c r="P718" s="14" t="s">
        <v>24</v>
      </c>
      <c r="Q718" s="105">
        <v>7028</v>
      </c>
      <c r="R718" s="23">
        <v>42178</v>
      </c>
      <c r="S718" s="106">
        <v>7028</v>
      </c>
      <c r="T718" s="48">
        <f t="shared" si="23"/>
        <v>0</v>
      </c>
      <c r="U718" s="39" t="s">
        <v>9</v>
      </c>
    </row>
    <row r="719" spans="1:21" x14ac:dyDescent="0.25">
      <c r="A719" s="20">
        <v>42163</v>
      </c>
      <c r="B719" s="183">
        <v>23575</v>
      </c>
      <c r="C719" s="183"/>
      <c r="D719" s="14" t="s">
        <v>79</v>
      </c>
      <c r="E719" s="105">
        <v>3974.48</v>
      </c>
      <c r="F719" s="23">
        <v>42164</v>
      </c>
      <c r="G719" s="106">
        <v>3974.48</v>
      </c>
      <c r="H719" s="31">
        <f t="shared" si="22"/>
        <v>0</v>
      </c>
      <c r="I719" s="39" t="s">
        <v>62</v>
      </c>
      <c r="M719" s="20">
        <v>42171</v>
      </c>
      <c r="N719" s="183">
        <v>24377</v>
      </c>
      <c r="O719" s="183"/>
      <c r="P719" s="14" t="s">
        <v>24</v>
      </c>
      <c r="Q719" s="105">
        <v>86106.8</v>
      </c>
      <c r="R719" s="23">
        <v>42178</v>
      </c>
      <c r="S719" s="114">
        <v>62859.6</v>
      </c>
      <c r="T719" s="125">
        <f t="shared" si="23"/>
        <v>23247.200000000004</v>
      </c>
      <c r="U719" s="39" t="s">
        <v>19</v>
      </c>
    </row>
    <row r="720" spans="1:21" x14ac:dyDescent="0.25">
      <c r="A720" s="20">
        <v>42163</v>
      </c>
      <c r="B720" s="183">
        <v>23576</v>
      </c>
      <c r="C720" s="183"/>
      <c r="D720" s="14" t="s">
        <v>912</v>
      </c>
      <c r="E720" s="105">
        <v>31861</v>
      </c>
      <c r="F720" s="23">
        <v>42163</v>
      </c>
      <c r="G720" s="106">
        <v>31861</v>
      </c>
      <c r="H720" s="31">
        <f t="shared" si="22"/>
        <v>0</v>
      </c>
      <c r="I720" s="39" t="s">
        <v>19</v>
      </c>
      <c r="M720" s="20">
        <v>42171</v>
      </c>
      <c r="N720" s="183">
        <v>24384</v>
      </c>
      <c r="O720" s="183"/>
      <c r="P720" s="14" t="s">
        <v>24</v>
      </c>
      <c r="Q720" s="105">
        <v>92365.06</v>
      </c>
      <c r="R720" s="23"/>
      <c r="S720" s="106"/>
      <c r="T720" s="48">
        <f t="shared" si="23"/>
        <v>92365.06</v>
      </c>
      <c r="U720" s="39" t="s">
        <v>46</v>
      </c>
    </row>
    <row r="721" spans="1:21" x14ac:dyDescent="0.25">
      <c r="A721" s="20">
        <v>42163</v>
      </c>
      <c r="B721" s="183">
        <v>23577</v>
      </c>
      <c r="C721" s="183"/>
      <c r="D721" s="14" t="s">
        <v>215</v>
      </c>
      <c r="E721" s="105">
        <v>8423.7999999999993</v>
      </c>
      <c r="F721" s="23">
        <v>42163</v>
      </c>
      <c r="G721" s="106">
        <v>8423.7999999999993</v>
      </c>
      <c r="H721" s="31">
        <f t="shared" si="22"/>
        <v>0</v>
      </c>
      <c r="I721" s="39" t="s">
        <v>19</v>
      </c>
      <c r="M721" s="20">
        <v>42171</v>
      </c>
      <c r="N721" s="183">
        <v>24388</v>
      </c>
      <c r="O721" s="183"/>
      <c r="P721" s="14" t="s">
        <v>24</v>
      </c>
      <c r="Q721" s="105">
        <v>99205.24</v>
      </c>
      <c r="R721" s="23"/>
      <c r="S721" s="106"/>
      <c r="T721" s="48">
        <f t="shared" si="23"/>
        <v>99205.24</v>
      </c>
      <c r="U721" s="39" t="s">
        <v>46</v>
      </c>
    </row>
    <row r="722" spans="1:21" x14ac:dyDescent="0.25">
      <c r="A722" s="20">
        <v>42163</v>
      </c>
      <c r="B722" s="183">
        <v>23578</v>
      </c>
      <c r="C722" s="183"/>
      <c r="D722" s="14" t="s">
        <v>49</v>
      </c>
      <c r="E722" s="105">
        <v>1779.6</v>
      </c>
      <c r="F722" s="23">
        <v>42163</v>
      </c>
      <c r="G722" s="106">
        <v>1779.6</v>
      </c>
      <c r="H722" s="31">
        <f t="shared" si="22"/>
        <v>0</v>
      </c>
      <c r="I722" s="39" t="s">
        <v>149</v>
      </c>
      <c r="M722" s="20">
        <v>42172</v>
      </c>
      <c r="N722" s="183">
        <v>24400</v>
      </c>
      <c r="O722" s="183"/>
      <c r="P722" s="14" t="s">
        <v>24</v>
      </c>
      <c r="Q722" s="105">
        <v>13798.4</v>
      </c>
      <c r="R722" s="23">
        <v>42178</v>
      </c>
      <c r="S722" s="106">
        <v>13798.4</v>
      </c>
      <c r="T722" s="48">
        <f t="shared" si="23"/>
        <v>0</v>
      </c>
      <c r="U722" s="39" t="s">
        <v>312</v>
      </c>
    </row>
    <row r="723" spans="1:21" x14ac:dyDescent="0.25">
      <c r="A723" s="20">
        <v>42163</v>
      </c>
      <c r="B723" s="183">
        <v>23579</v>
      </c>
      <c r="C723" s="183"/>
      <c r="D723" s="14" t="s">
        <v>906</v>
      </c>
      <c r="E723" s="105">
        <v>2755.4</v>
      </c>
      <c r="F723" s="23">
        <v>42170</v>
      </c>
      <c r="G723" s="106">
        <v>2755.4</v>
      </c>
      <c r="H723" s="31">
        <f t="shared" si="22"/>
        <v>0</v>
      </c>
      <c r="I723" s="39" t="s">
        <v>149</v>
      </c>
      <c r="M723" s="20">
        <v>42172</v>
      </c>
      <c r="N723" s="183">
        <v>24488</v>
      </c>
      <c r="O723" s="183"/>
      <c r="P723" s="14" t="s">
        <v>24</v>
      </c>
      <c r="Q723" s="105">
        <v>1834.8</v>
      </c>
      <c r="R723" s="23"/>
      <c r="S723" s="106"/>
      <c r="T723" s="48">
        <f t="shared" si="23"/>
        <v>1834.8</v>
      </c>
      <c r="U723" s="39" t="s">
        <v>9</v>
      </c>
    </row>
    <row r="724" spans="1:21" x14ac:dyDescent="0.25">
      <c r="A724" s="20">
        <v>42163</v>
      </c>
      <c r="B724" s="183">
        <v>23580</v>
      </c>
      <c r="C724" s="183"/>
      <c r="D724" s="14" t="s">
        <v>66</v>
      </c>
      <c r="E724" s="105">
        <v>1462.3</v>
      </c>
      <c r="F724" s="23">
        <v>42163</v>
      </c>
      <c r="G724" s="106">
        <v>1462.3</v>
      </c>
      <c r="H724" s="31">
        <f t="shared" si="22"/>
        <v>0</v>
      </c>
      <c r="I724" s="39" t="s">
        <v>9</v>
      </c>
      <c r="M724" s="20">
        <v>42172</v>
      </c>
      <c r="N724" s="183">
        <v>24491</v>
      </c>
      <c r="O724" s="183"/>
      <c r="P724" s="14" t="s">
        <v>24</v>
      </c>
      <c r="Q724" s="105">
        <v>42744.1</v>
      </c>
      <c r="R724" s="23"/>
      <c r="S724" s="106"/>
      <c r="T724" s="48">
        <f t="shared" si="23"/>
        <v>42744.1</v>
      </c>
      <c r="U724" s="39" t="s">
        <v>46</v>
      </c>
    </row>
    <row r="725" spans="1:21" x14ac:dyDescent="0.25">
      <c r="A725" s="20">
        <v>42163</v>
      </c>
      <c r="B725" s="183">
        <v>23581</v>
      </c>
      <c r="C725" s="183"/>
      <c r="D725" s="14" t="s">
        <v>33</v>
      </c>
      <c r="E725" s="105">
        <v>7207</v>
      </c>
      <c r="F725" s="23">
        <v>42163</v>
      </c>
      <c r="G725" s="106">
        <v>7207</v>
      </c>
      <c r="H725" s="31">
        <f t="shared" si="22"/>
        <v>0</v>
      </c>
      <c r="I725" s="39" t="s">
        <v>9</v>
      </c>
      <c r="M725" s="20">
        <v>42172</v>
      </c>
      <c r="N725" s="183">
        <v>24492</v>
      </c>
      <c r="O725" s="183"/>
      <c r="P725" s="14" t="s">
        <v>24</v>
      </c>
      <c r="Q725" s="105">
        <v>124877</v>
      </c>
      <c r="R725" s="23"/>
      <c r="S725" s="106"/>
      <c r="T725" s="48">
        <f t="shared" si="23"/>
        <v>124877</v>
      </c>
      <c r="U725" s="39" t="s">
        <v>9</v>
      </c>
    </row>
    <row r="726" spans="1:21" x14ac:dyDescent="0.25">
      <c r="A726" s="20">
        <v>42163</v>
      </c>
      <c r="B726" s="183">
        <v>23582</v>
      </c>
      <c r="C726" s="183"/>
      <c r="D726" s="14" t="s">
        <v>426</v>
      </c>
      <c r="E726" s="105">
        <v>8000.4</v>
      </c>
      <c r="F726" s="23">
        <v>42164</v>
      </c>
      <c r="G726" s="106">
        <v>8000.4</v>
      </c>
      <c r="H726" s="31">
        <f t="shared" si="22"/>
        <v>0</v>
      </c>
      <c r="I726" s="39" t="s">
        <v>62</v>
      </c>
      <c r="M726" s="20">
        <v>42173</v>
      </c>
      <c r="N726" s="183">
        <v>24500</v>
      </c>
      <c r="O726" s="183"/>
      <c r="P726" s="14" t="s">
        <v>24</v>
      </c>
      <c r="Q726" s="105">
        <v>141491.07999999999</v>
      </c>
      <c r="R726" s="23"/>
      <c r="S726" s="106"/>
      <c r="T726" s="48">
        <f t="shared" si="23"/>
        <v>141491.07999999999</v>
      </c>
      <c r="U726" s="39" t="s">
        <v>9</v>
      </c>
    </row>
    <row r="727" spans="1:21" x14ac:dyDescent="0.25">
      <c r="A727" s="20">
        <v>42163</v>
      </c>
      <c r="B727" s="183">
        <v>23583</v>
      </c>
      <c r="C727" s="183"/>
      <c r="D727" s="14" t="s">
        <v>141</v>
      </c>
      <c r="E727" s="105">
        <v>18362.400000000001</v>
      </c>
      <c r="F727" s="30" t="s">
        <v>2479</v>
      </c>
      <c r="G727" s="144">
        <f>4362.4+10000+4000</f>
        <v>18362.400000000001</v>
      </c>
      <c r="H727" s="31">
        <f t="shared" si="22"/>
        <v>0</v>
      </c>
      <c r="I727" s="39" t="s">
        <v>1013</v>
      </c>
      <c r="M727" s="20">
        <v>42173</v>
      </c>
      <c r="N727" s="183">
        <v>24513</v>
      </c>
      <c r="O727" s="183"/>
      <c r="P727" s="14" t="s">
        <v>24</v>
      </c>
      <c r="Q727" s="105">
        <v>2797.2</v>
      </c>
      <c r="R727" s="23"/>
      <c r="S727" s="106"/>
      <c r="T727" s="48">
        <f t="shared" si="23"/>
        <v>2797.2</v>
      </c>
      <c r="U727" s="39" t="s">
        <v>62</v>
      </c>
    </row>
    <row r="728" spans="1:21" x14ac:dyDescent="0.25">
      <c r="A728" s="20">
        <v>42163</v>
      </c>
      <c r="B728" s="183">
        <v>23584</v>
      </c>
      <c r="C728" s="183"/>
      <c r="D728" s="14" t="s">
        <v>95</v>
      </c>
      <c r="E728" s="105">
        <v>1873.4</v>
      </c>
      <c r="F728" s="23">
        <v>42164</v>
      </c>
      <c r="G728" s="106">
        <v>1873.4</v>
      </c>
      <c r="H728" s="31">
        <f t="shared" si="22"/>
        <v>0</v>
      </c>
      <c r="I728" s="39" t="s">
        <v>94</v>
      </c>
      <c r="M728" s="20">
        <v>42173</v>
      </c>
      <c r="N728" s="183">
        <v>24578</v>
      </c>
      <c r="O728" s="183"/>
      <c r="P728" s="14" t="s">
        <v>24</v>
      </c>
      <c r="Q728" s="105">
        <v>27660.3</v>
      </c>
      <c r="R728" s="23"/>
      <c r="S728" s="118"/>
      <c r="T728" s="31">
        <f t="shared" si="23"/>
        <v>27660.3</v>
      </c>
      <c r="U728" s="56" t="s">
        <v>62</v>
      </c>
    </row>
    <row r="729" spans="1:21" x14ac:dyDescent="0.25">
      <c r="A729" s="20">
        <v>42163</v>
      </c>
      <c r="B729" s="183">
        <v>23585</v>
      </c>
      <c r="C729" s="183"/>
      <c r="D729" s="14" t="s">
        <v>361</v>
      </c>
      <c r="E729" s="105">
        <v>720</v>
      </c>
      <c r="F729" s="23">
        <v>42164</v>
      </c>
      <c r="G729" s="106">
        <v>720</v>
      </c>
      <c r="H729" s="31">
        <f t="shared" si="22"/>
        <v>0</v>
      </c>
      <c r="I729" s="39" t="s">
        <v>94</v>
      </c>
      <c r="M729" s="20">
        <v>42173</v>
      </c>
      <c r="N729" s="183">
        <v>24583</v>
      </c>
      <c r="O729" s="183"/>
      <c r="P729" s="14" t="s">
        <v>24</v>
      </c>
      <c r="Q729" s="105">
        <v>109551.1</v>
      </c>
      <c r="R729" s="23"/>
      <c r="S729" s="118"/>
      <c r="T729" s="31">
        <f t="shared" si="23"/>
        <v>109551.1</v>
      </c>
      <c r="U729" s="56" t="s">
        <v>94</v>
      </c>
    </row>
    <row r="730" spans="1:21" x14ac:dyDescent="0.25">
      <c r="A730" s="20">
        <v>42163</v>
      </c>
      <c r="B730" s="183">
        <v>23586</v>
      </c>
      <c r="C730" s="183"/>
      <c r="D730" s="14" t="s">
        <v>98</v>
      </c>
      <c r="E730" s="105">
        <v>2667.2</v>
      </c>
      <c r="F730" s="23">
        <v>42164</v>
      </c>
      <c r="G730" s="106">
        <v>2667.2</v>
      </c>
      <c r="H730" s="31">
        <f t="shared" si="22"/>
        <v>0</v>
      </c>
      <c r="I730" s="39" t="s">
        <v>94</v>
      </c>
      <c r="M730" s="20">
        <v>42173</v>
      </c>
      <c r="N730" s="183">
        <v>24609</v>
      </c>
      <c r="O730" s="183"/>
      <c r="P730" s="14" t="s">
        <v>24</v>
      </c>
      <c r="Q730" s="105">
        <v>200601.05</v>
      </c>
      <c r="R730" s="23"/>
      <c r="S730" s="118"/>
      <c r="T730" s="31">
        <f t="shared" si="23"/>
        <v>200601.05</v>
      </c>
      <c r="U730" s="56" t="s">
        <v>46</v>
      </c>
    </row>
    <row r="731" spans="1:21" x14ac:dyDescent="0.25">
      <c r="A731" s="20">
        <v>42163</v>
      </c>
      <c r="B731" s="183">
        <v>23587</v>
      </c>
      <c r="C731" s="183"/>
      <c r="D731" s="14" t="s">
        <v>72</v>
      </c>
      <c r="E731" s="105">
        <v>26088.880000000001</v>
      </c>
      <c r="F731" s="30" t="s">
        <v>1523</v>
      </c>
      <c r="G731" s="106">
        <v>26088.880000000001</v>
      </c>
      <c r="H731" s="31">
        <f t="shared" si="22"/>
        <v>0</v>
      </c>
      <c r="I731" s="39" t="s">
        <v>62</v>
      </c>
      <c r="M731" s="20">
        <v>42174</v>
      </c>
      <c r="N731" s="183">
        <v>24701</v>
      </c>
      <c r="O731" s="183"/>
      <c r="P731" s="14" t="s">
        <v>24</v>
      </c>
      <c r="Q731" s="105">
        <v>132230.54</v>
      </c>
      <c r="R731" s="23"/>
      <c r="S731" s="118"/>
      <c r="T731" s="31">
        <f t="shared" si="23"/>
        <v>132230.54</v>
      </c>
      <c r="U731" s="56" t="s">
        <v>773</v>
      </c>
    </row>
    <row r="732" spans="1:21" x14ac:dyDescent="0.25">
      <c r="A732" s="20">
        <v>42163</v>
      </c>
      <c r="B732" s="183">
        <v>23588</v>
      </c>
      <c r="C732" s="183"/>
      <c r="D732" s="14" t="s">
        <v>77</v>
      </c>
      <c r="E732" s="105">
        <v>8732.4</v>
      </c>
      <c r="F732" s="23">
        <v>42164</v>
      </c>
      <c r="G732" s="106">
        <v>8732.4</v>
      </c>
      <c r="H732" s="31">
        <f t="shared" si="22"/>
        <v>0</v>
      </c>
      <c r="I732" s="39" t="s">
        <v>62</v>
      </c>
      <c r="M732" s="20">
        <v>42174</v>
      </c>
      <c r="N732" s="183">
        <v>24702</v>
      </c>
      <c r="O732" s="183"/>
      <c r="P732" s="14" t="s">
        <v>24</v>
      </c>
      <c r="Q732" s="105">
        <v>40615.5</v>
      </c>
      <c r="R732" s="23"/>
      <c r="S732" s="118"/>
      <c r="T732" s="31">
        <f t="shared" si="23"/>
        <v>40615.5</v>
      </c>
      <c r="U732" s="56" t="s">
        <v>773</v>
      </c>
    </row>
    <row r="733" spans="1:21" x14ac:dyDescent="0.25">
      <c r="A733" s="20">
        <v>42163</v>
      </c>
      <c r="B733" s="183">
        <v>23589</v>
      </c>
      <c r="C733" s="183"/>
      <c r="D733" s="26" t="s">
        <v>218</v>
      </c>
      <c r="E733" s="108">
        <v>0</v>
      </c>
      <c r="F733" s="23"/>
      <c r="G733" s="106"/>
      <c r="H733" s="31">
        <f t="shared" si="22"/>
        <v>0</v>
      </c>
      <c r="I733" s="39" t="s">
        <v>13</v>
      </c>
      <c r="M733" s="20">
        <v>42174</v>
      </c>
      <c r="N733" s="183">
        <v>24708</v>
      </c>
      <c r="O733" s="183"/>
      <c r="P733" s="14" t="s">
        <v>24</v>
      </c>
      <c r="Q733" s="105">
        <v>100981.1</v>
      </c>
      <c r="R733" s="23"/>
      <c r="S733" s="118"/>
      <c r="T733" s="31">
        <f t="shared" si="23"/>
        <v>100981.1</v>
      </c>
      <c r="U733" s="56" t="s">
        <v>46</v>
      </c>
    </row>
    <row r="734" spans="1:21" x14ac:dyDescent="0.25">
      <c r="A734" s="20">
        <v>42163</v>
      </c>
      <c r="B734" s="183">
        <v>23590</v>
      </c>
      <c r="C734" s="183"/>
      <c r="D734" s="14" t="s">
        <v>192</v>
      </c>
      <c r="E734" s="105">
        <v>280</v>
      </c>
      <c r="F734" s="23">
        <v>42163</v>
      </c>
      <c r="G734" s="106">
        <v>280</v>
      </c>
      <c r="H734" s="31">
        <f t="shared" si="22"/>
        <v>0</v>
      </c>
      <c r="I734" s="39" t="s">
        <v>9</v>
      </c>
      <c r="M734" s="20">
        <v>42175</v>
      </c>
      <c r="N734" s="183">
        <v>24797</v>
      </c>
      <c r="O734" s="183"/>
      <c r="P734" s="14" t="s">
        <v>24</v>
      </c>
      <c r="Q734" s="105">
        <v>7902.8</v>
      </c>
      <c r="R734" s="23"/>
      <c r="S734" s="118"/>
      <c r="T734" s="31">
        <f t="shared" si="23"/>
        <v>7902.8</v>
      </c>
      <c r="U734" s="56" t="s">
        <v>9</v>
      </c>
    </row>
    <row r="735" spans="1:21" x14ac:dyDescent="0.25">
      <c r="A735" s="20">
        <v>42163</v>
      </c>
      <c r="B735" s="183">
        <v>23591</v>
      </c>
      <c r="C735" s="183"/>
      <c r="D735" s="14" t="s">
        <v>14</v>
      </c>
      <c r="E735" s="105">
        <v>158728.6</v>
      </c>
      <c r="F735" s="23">
        <v>42172</v>
      </c>
      <c r="G735" s="106">
        <v>158728.6</v>
      </c>
      <c r="H735" s="31">
        <f t="shared" si="22"/>
        <v>0</v>
      </c>
      <c r="I735" s="39" t="s">
        <v>46</v>
      </c>
      <c r="M735" s="20">
        <v>42175</v>
      </c>
      <c r="N735" s="183">
        <v>24799</v>
      </c>
      <c r="O735" s="183"/>
      <c r="P735" s="14" t="s">
        <v>24</v>
      </c>
      <c r="Q735" s="105">
        <v>3135.6</v>
      </c>
      <c r="R735" s="23"/>
      <c r="S735" s="118"/>
      <c r="T735" s="31">
        <f t="shared" si="23"/>
        <v>3135.6</v>
      </c>
      <c r="U735" s="56" t="s">
        <v>9</v>
      </c>
    </row>
    <row r="736" spans="1:21" x14ac:dyDescent="0.25">
      <c r="A736" s="20">
        <v>42163</v>
      </c>
      <c r="B736" s="183">
        <v>23592</v>
      </c>
      <c r="C736" s="183"/>
      <c r="D736" s="14" t="s">
        <v>1182</v>
      </c>
      <c r="E736" s="105">
        <v>3124.8</v>
      </c>
      <c r="F736" s="23">
        <v>42163</v>
      </c>
      <c r="G736" s="106">
        <v>3124.8</v>
      </c>
      <c r="H736" s="31">
        <f t="shared" si="22"/>
        <v>0</v>
      </c>
      <c r="I736" s="39" t="s">
        <v>9</v>
      </c>
      <c r="M736" s="20">
        <v>42175</v>
      </c>
      <c r="N736" s="183">
        <v>24810</v>
      </c>
      <c r="O736" s="183"/>
      <c r="P736" s="14" t="s">
        <v>24</v>
      </c>
      <c r="Q736" s="105">
        <v>199740.75</v>
      </c>
      <c r="R736" s="23"/>
      <c r="S736" s="118"/>
      <c r="T736" s="31">
        <f t="shared" si="23"/>
        <v>199740.75</v>
      </c>
      <c r="U736" s="56" t="s">
        <v>41</v>
      </c>
    </row>
    <row r="737" spans="1:21" x14ac:dyDescent="0.25">
      <c r="A737" s="20">
        <v>42163</v>
      </c>
      <c r="B737" s="183">
        <v>23593</v>
      </c>
      <c r="C737" s="183"/>
      <c r="D737" s="14" t="s">
        <v>851</v>
      </c>
      <c r="E737" s="105">
        <v>3158.4</v>
      </c>
      <c r="F737" s="23">
        <v>42164</v>
      </c>
      <c r="G737" s="106">
        <v>3158.4</v>
      </c>
      <c r="H737" s="31">
        <f t="shared" si="22"/>
        <v>0</v>
      </c>
      <c r="I737" s="39" t="s">
        <v>94</v>
      </c>
      <c r="M737" s="20">
        <v>42175</v>
      </c>
      <c r="N737" s="183">
        <v>24837</v>
      </c>
      <c r="O737" s="183"/>
      <c r="P737" s="14" t="s">
        <v>24</v>
      </c>
      <c r="Q737" s="105">
        <v>179777.72</v>
      </c>
      <c r="R737" s="23"/>
      <c r="S737" s="118"/>
      <c r="T737" s="31">
        <f t="shared" si="23"/>
        <v>179777.72</v>
      </c>
      <c r="U737" s="56" t="s">
        <v>149</v>
      </c>
    </row>
    <row r="738" spans="1:21" x14ac:dyDescent="0.25">
      <c r="A738" s="20">
        <v>42163</v>
      </c>
      <c r="B738" s="183">
        <v>23594</v>
      </c>
      <c r="C738" s="183"/>
      <c r="D738" s="26" t="s">
        <v>218</v>
      </c>
      <c r="E738" s="108">
        <v>0</v>
      </c>
      <c r="F738" s="23"/>
      <c r="G738" s="106"/>
      <c r="H738" s="31">
        <f t="shared" si="22"/>
        <v>0</v>
      </c>
      <c r="I738" s="39" t="s">
        <v>13</v>
      </c>
      <c r="M738" s="20">
        <v>42176</v>
      </c>
      <c r="N738" s="183">
        <v>24863</v>
      </c>
      <c r="O738" s="183"/>
      <c r="P738" s="14" t="s">
        <v>24</v>
      </c>
      <c r="Q738" s="105">
        <v>187664.17</v>
      </c>
      <c r="R738" s="23"/>
      <c r="S738" s="106"/>
      <c r="T738" s="31">
        <f t="shared" si="23"/>
        <v>187664.17</v>
      </c>
      <c r="U738" s="56" t="s">
        <v>62</v>
      </c>
    </row>
    <row r="739" spans="1:21" x14ac:dyDescent="0.25">
      <c r="A739" s="20">
        <v>42163</v>
      </c>
      <c r="B739" s="183">
        <v>23595</v>
      </c>
      <c r="C739" s="183"/>
      <c r="D739" s="14" t="s">
        <v>252</v>
      </c>
      <c r="E739" s="105">
        <v>2960.2</v>
      </c>
      <c r="F739" s="23">
        <v>42163</v>
      </c>
      <c r="G739" s="106">
        <v>2960.2</v>
      </c>
      <c r="H739" s="31">
        <f t="shared" si="22"/>
        <v>0</v>
      </c>
      <c r="I739" s="39" t="s">
        <v>9</v>
      </c>
      <c r="M739" s="20">
        <v>42176</v>
      </c>
      <c r="N739" s="183">
        <v>24897</v>
      </c>
      <c r="O739" s="183"/>
      <c r="P739" s="14" t="s">
        <v>24</v>
      </c>
      <c r="Q739" s="105">
        <v>2653.6</v>
      </c>
      <c r="R739" s="23"/>
      <c r="S739" s="118"/>
      <c r="T739" s="31">
        <f t="shared" si="23"/>
        <v>2653.6</v>
      </c>
      <c r="U739" s="56" t="s">
        <v>9</v>
      </c>
    </row>
    <row r="740" spans="1:21" x14ac:dyDescent="0.25">
      <c r="A740" s="20">
        <v>42163</v>
      </c>
      <c r="B740" s="183">
        <v>23596</v>
      </c>
      <c r="C740" s="183"/>
      <c r="D740" s="14" t="s">
        <v>64</v>
      </c>
      <c r="E740" s="105">
        <v>680.6</v>
      </c>
      <c r="F740" s="23">
        <v>42163</v>
      </c>
      <c r="G740" s="106">
        <v>680.6</v>
      </c>
      <c r="H740" s="31">
        <f t="shared" si="22"/>
        <v>0</v>
      </c>
      <c r="I740" s="39" t="s">
        <v>9</v>
      </c>
      <c r="M740" s="20">
        <v>42176</v>
      </c>
      <c r="N740" s="183">
        <v>24905</v>
      </c>
      <c r="O740" s="183"/>
      <c r="P740" s="14" t="s">
        <v>24</v>
      </c>
      <c r="Q740" s="105">
        <v>52302.25</v>
      </c>
      <c r="R740" s="23"/>
      <c r="S740" s="118"/>
      <c r="T740" s="31">
        <f t="shared" si="23"/>
        <v>52302.25</v>
      </c>
      <c r="U740" s="56" t="s">
        <v>9</v>
      </c>
    </row>
    <row r="741" spans="1:21" x14ac:dyDescent="0.25">
      <c r="A741" s="20">
        <v>42163</v>
      </c>
      <c r="B741" s="183">
        <v>23597</v>
      </c>
      <c r="C741" s="183"/>
      <c r="D741" s="26" t="s">
        <v>218</v>
      </c>
      <c r="E741" s="108">
        <v>0</v>
      </c>
      <c r="F741" s="23"/>
      <c r="G741" s="106"/>
      <c r="H741" s="31">
        <f t="shared" si="22"/>
        <v>0</v>
      </c>
      <c r="I741" s="39" t="s">
        <v>13</v>
      </c>
      <c r="M741" s="20">
        <v>42176</v>
      </c>
      <c r="N741" s="183">
        <v>24906</v>
      </c>
      <c r="O741" s="183"/>
      <c r="P741" s="14" t="s">
        <v>24</v>
      </c>
      <c r="Q741" s="105">
        <v>694.6</v>
      </c>
      <c r="R741" s="23"/>
      <c r="S741" s="118"/>
      <c r="T741" s="31">
        <f t="shared" si="23"/>
        <v>694.6</v>
      </c>
      <c r="U741" s="56" t="s">
        <v>9</v>
      </c>
    </row>
    <row r="742" spans="1:21" x14ac:dyDescent="0.25">
      <c r="A742" s="20">
        <v>42163</v>
      </c>
      <c r="B742" s="183">
        <v>23598</v>
      </c>
      <c r="C742" s="183"/>
      <c r="D742" s="14" t="s">
        <v>213</v>
      </c>
      <c r="E742" s="105">
        <v>538805.42000000004</v>
      </c>
      <c r="F742" s="23">
        <v>42165</v>
      </c>
      <c r="G742" s="106">
        <v>538805.42000000004</v>
      </c>
      <c r="H742" s="31">
        <f t="shared" si="22"/>
        <v>0</v>
      </c>
      <c r="I742" s="39" t="s">
        <v>9</v>
      </c>
      <c r="M742" s="20">
        <v>42177</v>
      </c>
      <c r="N742" s="183">
        <v>24922</v>
      </c>
      <c r="O742" s="183"/>
      <c r="P742" s="14" t="s">
        <v>24</v>
      </c>
      <c r="Q742" s="105">
        <v>131970.72</v>
      </c>
      <c r="R742" s="23"/>
      <c r="S742" s="118"/>
      <c r="T742" s="31">
        <f t="shared" si="23"/>
        <v>131970.72</v>
      </c>
      <c r="U742" s="56" t="s">
        <v>19</v>
      </c>
    </row>
    <row r="743" spans="1:21" x14ac:dyDescent="0.25">
      <c r="A743" s="20">
        <v>42163</v>
      </c>
      <c r="B743" s="183">
        <v>23599</v>
      </c>
      <c r="C743" s="183"/>
      <c r="D743" s="14" t="s">
        <v>110</v>
      </c>
      <c r="E743" s="105">
        <v>36408.5</v>
      </c>
      <c r="F743" s="23" t="s">
        <v>1524</v>
      </c>
      <c r="G743" s="106">
        <f>19483.37+16925.13</f>
        <v>36408.5</v>
      </c>
      <c r="H743" s="31">
        <f t="shared" si="22"/>
        <v>0</v>
      </c>
      <c r="I743" s="39" t="s">
        <v>1013</v>
      </c>
      <c r="M743" s="20">
        <v>42177</v>
      </c>
      <c r="N743" s="183">
        <v>24925</v>
      </c>
      <c r="O743" s="183"/>
      <c r="P743" s="14" t="s">
        <v>24</v>
      </c>
      <c r="Q743" s="105">
        <v>4120.8999999999996</v>
      </c>
      <c r="R743" s="23"/>
      <c r="S743" s="118"/>
      <c r="T743" s="31">
        <f t="shared" si="23"/>
        <v>4120.8999999999996</v>
      </c>
      <c r="U743" s="56" t="s">
        <v>19</v>
      </c>
    </row>
    <row r="744" spans="1:21" x14ac:dyDescent="0.25">
      <c r="A744" s="20">
        <v>42163</v>
      </c>
      <c r="B744" s="183">
        <v>23600</v>
      </c>
      <c r="C744" s="183"/>
      <c r="D744" s="14" t="s">
        <v>35</v>
      </c>
      <c r="E744" s="105">
        <v>25198.81</v>
      </c>
      <c r="F744" s="23">
        <v>42163</v>
      </c>
      <c r="G744" s="106">
        <v>25198.81</v>
      </c>
      <c r="H744" s="31">
        <f t="shared" si="22"/>
        <v>0</v>
      </c>
      <c r="I744" s="39" t="s">
        <v>1257</v>
      </c>
      <c r="M744" s="20">
        <v>42177</v>
      </c>
      <c r="N744" s="183">
        <v>24927</v>
      </c>
      <c r="O744" s="183"/>
      <c r="P744" s="14" t="s">
        <v>24</v>
      </c>
      <c r="Q744" s="105">
        <v>124695.22</v>
      </c>
      <c r="R744" s="23"/>
      <c r="S744" s="118"/>
      <c r="T744" s="31">
        <f t="shared" si="23"/>
        <v>124695.22</v>
      </c>
      <c r="U744" s="56" t="s">
        <v>1013</v>
      </c>
    </row>
    <row r="745" spans="1:21" x14ac:dyDescent="0.25">
      <c r="A745" s="20">
        <v>42163</v>
      </c>
      <c r="B745" s="183">
        <v>23601</v>
      </c>
      <c r="C745" s="183"/>
      <c r="D745" s="14" t="s">
        <v>37</v>
      </c>
      <c r="E745" s="105">
        <v>22895.32</v>
      </c>
      <c r="F745" s="23">
        <v>42172</v>
      </c>
      <c r="G745" s="106">
        <v>22895.32</v>
      </c>
      <c r="H745" s="31">
        <f t="shared" si="22"/>
        <v>0</v>
      </c>
      <c r="I745" s="39" t="s">
        <v>1257</v>
      </c>
      <c r="M745" s="20">
        <v>42177</v>
      </c>
      <c r="N745" s="223" t="s">
        <v>1610</v>
      </c>
      <c r="O745" s="223" t="s">
        <v>1592</v>
      </c>
      <c r="P745" s="15" t="s">
        <v>24</v>
      </c>
      <c r="Q745" s="122">
        <v>2667.6</v>
      </c>
      <c r="R745" s="23"/>
      <c r="S745" s="106"/>
      <c r="T745" s="31">
        <f t="shared" si="23"/>
        <v>2667.6</v>
      </c>
      <c r="U745" s="68" t="s">
        <v>9</v>
      </c>
    </row>
    <row r="746" spans="1:21" x14ac:dyDescent="0.25">
      <c r="A746" s="20">
        <v>42163</v>
      </c>
      <c r="B746" s="183">
        <v>23602</v>
      </c>
      <c r="C746" s="183"/>
      <c r="D746" s="14" t="s">
        <v>47</v>
      </c>
      <c r="E746" s="105">
        <v>5680</v>
      </c>
      <c r="F746" s="23">
        <v>42165</v>
      </c>
      <c r="G746" s="106">
        <v>5680</v>
      </c>
      <c r="H746" s="31">
        <f t="shared" si="22"/>
        <v>0</v>
      </c>
      <c r="I746" s="39" t="s">
        <v>9</v>
      </c>
      <c r="M746" s="20">
        <v>42177</v>
      </c>
      <c r="N746" s="223" t="s">
        <v>1629</v>
      </c>
      <c r="O746" s="223" t="s">
        <v>1592</v>
      </c>
      <c r="P746" s="15" t="s">
        <v>24</v>
      </c>
      <c r="Q746" s="122">
        <v>88479.3</v>
      </c>
      <c r="R746" s="23"/>
      <c r="S746" s="118"/>
      <c r="T746" s="31">
        <f t="shared" si="23"/>
        <v>88479.3</v>
      </c>
      <c r="U746" s="68" t="s">
        <v>773</v>
      </c>
    </row>
    <row r="747" spans="1:21" x14ac:dyDescent="0.25">
      <c r="A747" s="20">
        <v>42163</v>
      </c>
      <c r="B747" s="183">
        <v>23603</v>
      </c>
      <c r="C747" s="183"/>
      <c r="D747" s="14" t="s">
        <v>136</v>
      </c>
      <c r="E747" s="105">
        <v>14200.6</v>
      </c>
      <c r="F747" s="23">
        <v>42163</v>
      </c>
      <c r="G747" s="106">
        <v>14200.6</v>
      </c>
      <c r="H747" s="31">
        <f t="shared" si="22"/>
        <v>0</v>
      </c>
      <c r="I747" s="39" t="s">
        <v>9</v>
      </c>
      <c r="M747" s="20">
        <v>42178</v>
      </c>
      <c r="N747" s="223" t="s">
        <v>1697</v>
      </c>
      <c r="O747" s="223" t="s">
        <v>1592</v>
      </c>
      <c r="P747" s="15" t="s">
        <v>24</v>
      </c>
      <c r="Q747" s="122">
        <v>7415.1</v>
      </c>
      <c r="R747" s="23"/>
      <c r="S747" s="118"/>
      <c r="T747" s="31">
        <f t="shared" si="23"/>
        <v>7415.1</v>
      </c>
      <c r="U747" s="68" t="s">
        <v>62</v>
      </c>
    </row>
    <row r="748" spans="1:21" x14ac:dyDescent="0.25">
      <c r="A748" s="20">
        <v>42163</v>
      </c>
      <c r="B748" s="183">
        <v>23604</v>
      </c>
      <c r="C748" s="183"/>
      <c r="D748" s="14" t="s">
        <v>65</v>
      </c>
      <c r="E748" s="105">
        <v>15484.7</v>
      </c>
      <c r="F748" s="23">
        <v>42164</v>
      </c>
      <c r="G748" s="106">
        <v>15484.7</v>
      </c>
      <c r="H748" s="31">
        <f t="shared" si="22"/>
        <v>0</v>
      </c>
      <c r="I748" s="39" t="s">
        <v>62</v>
      </c>
      <c r="M748" s="20">
        <v>42178</v>
      </c>
      <c r="N748" s="222" t="s">
        <v>1715</v>
      </c>
      <c r="O748" s="222" t="s">
        <v>1592</v>
      </c>
      <c r="P748" s="15" t="s">
        <v>24</v>
      </c>
      <c r="Q748" s="122">
        <v>216924.24</v>
      </c>
      <c r="R748" s="23"/>
      <c r="S748" s="118"/>
      <c r="T748" s="31">
        <f t="shared" si="23"/>
        <v>216924.24</v>
      </c>
      <c r="U748" s="68" t="s">
        <v>46</v>
      </c>
    </row>
    <row r="749" spans="1:21" x14ac:dyDescent="0.25">
      <c r="A749" s="20">
        <v>42163</v>
      </c>
      <c r="B749" s="183">
        <v>23605</v>
      </c>
      <c r="C749" s="183"/>
      <c r="D749" s="150" t="s">
        <v>158</v>
      </c>
      <c r="E749" s="105">
        <v>6744.2</v>
      </c>
      <c r="F749" s="23">
        <v>42163</v>
      </c>
      <c r="G749" s="106">
        <v>6744.2</v>
      </c>
      <c r="H749" s="31">
        <f t="shared" si="22"/>
        <v>0</v>
      </c>
      <c r="I749" s="39" t="s">
        <v>9</v>
      </c>
      <c r="M749" s="20">
        <v>42178</v>
      </c>
      <c r="N749" s="223" t="s">
        <v>1718</v>
      </c>
      <c r="O749" s="223" t="s">
        <v>1592</v>
      </c>
      <c r="P749" s="15" t="s">
        <v>24</v>
      </c>
      <c r="Q749" s="122">
        <v>74491.899999999994</v>
      </c>
      <c r="R749" s="23"/>
      <c r="S749" s="118"/>
      <c r="T749" s="31">
        <f t="shared" si="23"/>
        <v>74491.899999999994</v>
      </c>
      <c r="U749" s="68" t="s">
        <v>9</v>
      </c>
    </row>
    <row r="750" spans="1:21" x14ac:dyDescent="0.25">
      <c r="A750" s="20">
        <v>42163</v>
      </c>
      <c r="B750" s="183">
        <v>23606</v>
      </c>
      <c r="C750" s="183"/>
      <c r="D750" s="14" t="s">
        <v>170</v>
      </c>
      <c r="E750" s="105">
        <v>2234.6999999999998</v>
      </c>
      <c r="F750" s="23">
        <v>42164</v>
      </c>
      <c r="G750" s="106">
        <v>2234.6999999999998</v>
      </c>
      <c r="H750" s="31">
        <f t="shared" si="22"/>
        <v>0</v>
      </c>
      <c r="I750" s="39" t="s">
        <v>62</v>
      </c>
      <c r="M750" s="20">
        <v>42179</v>
      </c>
      <c r="N750" s="222" t="s">
        <v>1734</v>
      </c>
      <c r="O750" s="222" t="s">
        <v>1592</v>
      </c>
      <c r="P750" s="14" t="s">
        <v>24</v>
      </c>
      <c r="Q750" s="105">
        <v>1360</v>
      </c>
      <c r="R750" s="23"/>
      <c r="S750" s="106"/>
      <c r="T750" s="31">
        <f t="shared" si="23"/>
        <v>1360</v>
      </c>
      <c r="U750" s="39" t="s">
        <v>312</v>
      </c>
    </row>
    <row r="751" spans="1:21" x14ac:dyDescent="0.25">
      <c r="A751" s="20">
        <v>42163</v>
      </c>
      <c r="B751" s="183">
        <v>23607</v>
      </c>
      <c r="C751" s="183"/>
      <c r="D751" s="14" t="s">
        <v>336</v>
      </c>
      <c r="E751" s="105">
        <v>6414</v>
      </c>
      <c r="F751" s="23">
        <v>42163</v>
      </c>
      <c r="G751" s="106">
        <v>6414</v>
      </c>
      <c r="H751" s="31">
        <f t="shared" si="22"/>
        <v>0</v>
      </c>
      <c r="I751" s="39" t="s">
        <v>9</v>
      </c>
      <c r="M751" s="20">
        <v>42179</v>
      </c>
      <c r="N751" s="222" t="s">
        <v>1811</v>
      </c>
      <c r="O751" s="222" t="s">
        <v>1592</v>
      </c>
      <c r="P751" s="14" t="s">
        <v>24</v>
      </c>
      <c r="Q751" s="105">
        <v>145392.56</v>
      </c>
      <c r="R751" s="23"/>
      <c r="S751" s="106"/>
      <c r="T751" s="31">
        <f t="shared" si="23"/>
        <v>145392.56</v>
      </c>
      <c r="U751" s="39" t="s">
        <v>1013</v>
      </c>
    </row>
    <row r="752" spans="1:21" x14ac:dyDescent="0.25">
      <c r="A752" s="20">
        <v>42163</v>
      </c>
      <c r="B752" s="183">
        <v>23608</v>
      </c>
      <c r="C752" s="183"/>
      <c r="D752" s="14" t="s">
        <v>131</v>
      </c>
      <c r="E752" s="105">
        <v>700</v>
      </c>
      <c r="F752" s="23">
        <v>42163</v>
      </c>
      <c r="G752" s="106">
        <v>700</v>
      </c>
      <c r="H752" s="31">
        <f t="shared" si="22"/>
        <v>0</v>
      </c>
      <c r="I752" s="39" t="s">
        <v>9</v>
      </c>
      <c r="M752" s="20">
        <v>42179</v>
      </c>
      <c r="N752" s="223" t="s">
        <v>1826</v>
      </c>
      <c r="O752" s="223" t="s">
        <v>1592</v>
      </c>
      <c r="P752" s="14" t="s">
        <v>24</v>
      </c>
      <c r="Q752" s="105">
        <v>116634.56</v>
      </c>
      <c r="R752" s="23"/>
      <c r="S752" s="106"/>
      <c r="T752" s="31">
        <f t="shared" si="23"/>
        <v>116634.56</v>
      </c>
      <c r="U752" s="39" t="s">
        <v>9</v>
      </c>
    </row>
    <row r="753" spans="1:21" x14ac:dyDescent="0.25">
      <c r="A753" s="20">
        <v>42163</v>
      </c>
      <c r="B753" s="183">
        <v>23609</v>
      </c>
      <c r="C753" s="183"/>
      <c r="D753" s="14" t="s">
        <v>131</v>
      </c>
      <c r="E753" s="105">
        <v>175</v>
      </c>
      <c r="F753" s="23">
        <v>42163</v>
      </c>
      <c r="G753" s="106">
        <v>175</v>
      </c>
      <c r="H753" s="31">
        <f t="shared" si="22"/>
        <v>0</v>
      </c>
      <c r="I753" s="39" t="s">
        <v>9</v>
      </c>
      <c r="M753" s="20">
        <v>42180</v>
      </c>
      <c r="N753" s="223" t="s">
        <v>1838</v>
      </c>
      <c r="O753" s="223" t="s">
        <v>1592</v>
      </c>
      <c r="P753" s="14" t="s">
        <v>24</v>
      </c>
      <c r="Q753" s="105">
        <v>15291</v>
      </c>
      <c r="R753" s="23"/>
      <c r="S753" s="106"/>
      <c r="T753" s="31">
        <f t="shared" si="23"/>
        <v>15291</v>
      </c>
      <c r="U753" s="39" t="s">
        <v>9</v>
      </c>
    </row>
    <row r="754" spans="1:21" x14ac:dyDescent="0.25">
      <c r="A754" s="20">
        <v>42163</v>
      </c>
      <c r="B754" s="183">
        <v>23610</v>
      </c>
      <c r="C754" s="183"/>
      <c r="D754" s="14" t="s">
        <v>264</v>
      </c>
      <c r="E754" s="105">
        <v>740</v>
      </c>
      <c r="F754" s="23">
        <v>42163</v>
      </c>
      <c r="G754" s="106">
        <v>740</v>
      </c>
      <c r="H754" s="31">
        <f t="shared" si="22"/>
        <v>0</v>
      </c>
      <c r="I754" s="39" t="s">
        <v>9</v>
      </c>
      <c r="M754" s="20">
        <v>42180</v>
      </c>
      <c r="N754" s="223" t="s">
        <v>1916</v>
      </c>
      <c r="O754" s="223" t="s">
        <v>1592</v>
      </c>
      <c r="P754" s="14" t="s">
        <v>24</v>
      </c>
      <c r="Q754" s="105">
        <v>138708.79999999999</v>
      </c>
      <c r="R754" s="65"/>
      <c r="S754" s="106"/>
      <c r="T754" s="31">
        <f t="shared" si="23"/>
        <v>138708.79999999999</v>
      </c>
      <c r="U754" s="39" t="s">
        <v>46</v>
      </c>
    </row>
    <row r="755" spans="1:21" x14ac:dyDescent="0.25">
      <c r="A755" s="20">
        <v>42163</v>
      </c>
      <c r="B755" s="183">
        <v>23611</v>
      </c>
      <c r="C755" s="183"/>
      <c r="D755" s="14" t="s">
        <v>199</v>
      </c>
      <c r="E755" s="105">
        <v>11670</v>
      </c>
      <c r="F755" s="23">
        <v>42165</v>
      </c>
      <c r="G755" s="106">
        <v>11670</v>
      </c>
      <c r="H755" s="31">
        <f t="shared" si="22"/>
        <v>0</v>
      </c>
      <c r="I755" s="39" t="s">
        <v>149</v>
      </c>
      <c r="M755" s="20">
        <v>42180</v>
      </c>
      <c r="N755" s="223" t="s">
        <v>1920</v>
      </c>
      <c r="O755" s="223" t="s">
        <v>1592</v>
      </c>
      <c r="P755" s="14" t="s">
        <v>24</v>
      </c>
      <c r="Q755" s="105">
        <v>130299.1</v>
      </c>
      <c r="R755" s="65"/>
      <c r="S755" s="106"/>
      <c r="T755" s="31">
        <f t="shared" si="23"/>
        <v>130299.1</v>
      </c>
      <c r="U755" s="39" t="s">
        <v>46</v>
      </c>
    </row>
    <row r="756" spans="1:21" x14ac:dyDescent="0.25">
      <c r="A756" s="20">
        <v>42163</v>
      </c>
      <c r="B756" s="183">
        <v>23612</v>
      </c>
      <c r="C756" s="183"/>
      <c r="D756" s="14" t="s">
        <v>207</v>
      </c>
      <c r="E756" s="105">
        <v>36750.9</v>
      </c>
      <c r="F756" s="23">
        <v>42168</v>
      </c>
      <c r="G756" s="106">
        <v>36750.9</v>
      </c>
      <c r="H756" s="31">
        <f t="shared" si="22"/>
        <v>0</v>
      </c>
      <c r="I756" s="39" t="s">
        <v>149</v>
      </c>
      <c r="M756" s="20">
        <v>42180</v>
      </c>
      <c r="N756" s="222" t="s">
        <v>1921</v>
      </c>
      <c r="O756" s="222" t="s">
        <v>1592</v>
      </c>
      <c r="P756" s="14" t="s">
        <v>24</v>
      </c>
      <c r="Q756" s="105">
        <v>2523.1999999999998</v>
      </c>
      <c r="R756" s="65"/>
      <c r="S756" s="106"/>
      <c r="T756" s="31">
        <f t="shared" si="23"/>
        <v>2523.1999999999998</v>
      </c>
      <c r="U756" s="39" t="s">
        <v>9</v>
      </c>
    </row>
    <row r="757" spans="1:21" ht="45" x14ac:dyDescent="0.25">
      <c r="A757" s="20">
        <v>42163</v>
      </c>
      <c r="B757" s="183">
        <v>23613</v>
      </c>
      <c r="C757" s="183"/>
      <c r="D757" s="14" t="s">
        <v>262</v>
      </c>
      <c r="E757" s="105">
        <v>26277.200000000001</v>
      </c>
      <c r="F757" s="264" t="s">
        <v>6314</v>
      </c>
      <c r="G757" s="248">
        <f>12277.2+2000+1000</f>
        <v>15277.2</v>
      </c>
      <c r="H757" s="55">
        <f t="shared" si="22"/>
        <v>11000</v>
      </c>
      <c r="I757" s="39" t="s">
        <v>149</v>
      </c>
      <c r="M757" s="20">
        <v>42180</v>
      </c>
      <c r="N757" s="223" t="s">
        <v>1937</v>
      </c>
      <c r="O757" s="223" t="s">
        <v>1592</v>
      </c>
      <c r="P757" s="14" t="s">
        <v>24</v>
      </c>
      <c r="Q757" s="105">
        <v>720.44</v>
      </c>
      <c r="R757" s="65"/>
      <c r="S757" s="106"/>
      <c r="T757" s="31">
        <f t="shared" si="23"/>
        <v>720.44</v>
      </c>
      <c r="U757" s="39" t="s">
        <v>9</v>
      </c>
    </row>
    <row r="758" spans="1:21" x14ac:dyDescent="0.25">
      <c r="A758" s="20">
        <v>42163</v>
      </c>
      <c r="B758" s="183">
        <v>23614</v>
      </c>
      <c r="C758" s="183"/>
      <c r="D758" s="14" t="s">
        <v>204</v>
      </c>
      <c r="E758" s="105">
        <v>2328.3000000000002</v>
      </c>
      <c r="F758" s="23">
        <v>42165</v>
      </c>
      <c r="G758" s="106">
        <v>2328.3000000000002</v>
      </c>
      <c r="H758" s="31">
        <f t="shared" si="22"/>
        <v>0</v>
      </c>
      <c r="I758" s="39" t="s">
        <v>149</v>
      </c>
      <c r="M758" s="20">
        <v>42181</v>
      </c>
      <c r="N758" s="222" t="s">
        <v>2038</v>
      </c>
      <c r="O758" s="222" t="s">
        <v>1592</v>
      </c>
      <c r="P758" s="14" t="s">
        <v>24</v>
      </c>
      <c r="Q758" s="105">
        <v>200017.3</v>
      </c>
      <c r="R758" s="65"/>
      <c r="S758" s="106"/>
      <c r="T758" s="31">
        <f t="shared" si="23"/>
        <v>200017.3</v>
      </c>
      <c r="U758" s="39" t="s">
        <v>19</v>
      </c>
    </row>
    <row r="759" spans="1:21" x14ac:dyDescent="0.25">
      <c r="A759" s="20">
        <v>42163</v>
      </c>
      <c r="B759" s="183">
        <v>23615</v>
      </c>
      <c r="C759" s="183"/>
      <c r="D759" s="14" t="s">
        <v>203</v>
      </c>
      <c r="E759" s="105">
        <v>2960.7</v>
      </c>
      <c r="F759" s="23">
        <v>42165</v>
      </c>
      <c r="G759" s="106">
        <v>2960.7</v>
      </c>
      <c r="H759" s="31">
        <f t="shared" si="22"/>
        <v>0</v>
      </c>
      <c r="I759" s="39" t="s">
        <v>149</v>
      </c>
      <c r="M759" s="20">
        <v>42181</v>
      </c>
      <c r="N759" s="222" t="s">
        <v>2046</v>
      </c>
      <c r="O759" s="222" t="s">
        <v>1592</v>
      </c>
      <c r="P759" s="14" t="s">
        <v>24</v>
      </c>
      <c r="Q759" s="105">
        <v>3795</v>
      </c>
      <c r="R759" s="65"/>
      <c r="S759" s="106"/>
      <c r="T759" s="31">
        <f t="shared" si="23"/>
        <v>3795</v>
      </c>
      <c r="U759" s="39" t="s">
        <v>9</v>
      </c>
    </row>
    <row r="760" spans="1:21" x14ac:dyDescent="0.25">
      <c r="A760" s="20">
        <v>42163</v>
      </c>
      <c r="B760" s="183">
        <v>23616</v>
      </c>
      <c r="C760" s="183"/>
      <c r="D760" s="14" t="s">
        <v>1182</v>
      </c>
      <c r="E760" s="105">
        <v>96.2</v>
      </c>
      <c r="F760" s="23">
        <v>42163</v>
      </c>
      <c r="G760" s="106">
        <v>96.2</v>
      </c>
      <c r="H760" s="31">
        <f t="shared" si="22"/>
        <v>0</v>
      </c>
      <c r="I760" s="39" t="s">
        <v>9</v>
      </c>
      <c r="M760" s="20">
        <v>42181</v>
      </c>
      <c r="N760" s="223" t="s">
        <v>2047</v>
      </c>
      <c r="O760" s="223" t="s">
        <v>1592</v>
      </c>
      <c r="P760" s="14" t="s">
        <v>24</v>
      </c>
      <c r="Q760" s="105">
        <v>6498</v>
      </c>
      <c r="R760" s="65"/>
      <c r="S760" s="106"/>
      <c r="T760" s="31">
        <f t="shared" si="23"/>
        <v>6498</v>
      </c>
      <c r="U760" s="39" t="s">
        <v>9</v>
      </c>
    </row>
    <row r="761" spans="1:21" x14ac:dyDescent="0.25">
      <c r="A761" s="20">
        <v>42163</v>
      </c>
      <c r="B761" s="183">
        <v>23617</v>
      </c>
      <c r="C761" s="183"/>
      <c r="D761" s="14" t="s">
        <v>206</v>
      </c>
      <c r="E761" s="105">
        <v>66085.240000000005</v>
      </c>
      <c r="F761" s="23">
        <v>42173</v>
      </c>
      <c r="G761" s="106">
        <v>66085.240000000005</v>
      </c>
      <c r="H761" s="31">
        <f t="shared" si="22"/>
        <v>0</v>
      </c>
      <c r="I761" s="39" t="s">
        <v>149</v>
      </c>
      <c r="M761" s="20">
        <v>42181</v>
      </c>
      <c r="N761" s="223" t="s">
        <v>2057</v>
      </c>
      <c r="O761" s="223" t="s">
        <v>1592</v>
      </c>
      <c r="P761" s="14" t="s">
        <v>24</v>
      </c>
      <c r="Q761" s="105">
        <v>23669.8</v>
      </c>
      <c r="R761" s="65"/>
      <c r="S761" s="106"/>
      <c r="T761" s="31">
        <f t="shared" si="23"/>
        <v>23669.8</v>
      </c>
      <c r="U761" s="39" t="s">
        <v>59</v>
      </c>
    </row>
    <row r="762" spans="1:21" x14ac:dyDescent="0.25">
      <c r="A762" s="20">
        <v>42163</v>
      </c>
      <c r="B762" s="183">
        <v>23618</v>
      </c>
      <c r="C762" s="183"/>
      <c r="D762" s="14" t="s">
        <v>1275</v>
      </c>
      <c r="E762" s="105">
        <v>14458.7</v>
      </c>
      <c r="F762" s="23">
        <v>42165</v>
      </c>
      <c r="G762" s="106">
        <v>14458.7</v>
      </c>
      <c r="H762" s="31">
        <f t="shared" si="22"/>
        <v>0</v>
      </c>
      <c r="I762" s="39" t="s">
        <v>149</v>
      </c>
      <c r="M762" s="20">
        <v>42181</v>
      </c>
      <c r="N762" s="222" t="s">
        <v>2058</v>
      </c>
      <c r="O762" s="222" t="s">
        <v>1592</v>
      </c>
      <c r="P762" s="14" t="s">
        <v>24</v>
      </c>
      <c r="Q762" s="105">
        <v>11856</v>
      </c>
      <c r="R762" s="65"/>
      <c r="S762" s="106"/>
      <c r="T762" s="31">
        <f t="shared" si="23"/>
        <v>11856</v>
      </c>
      <c r="U762" s="39" t="s">
        <v>15</v>
      </c>
    </row>
    <row r="763" spans="1:21" x14ac:dyDescent="0.25">
      <c r="A763" s="20">
        <v>42163</v>
      </c>
      <c r="B763" s="183">
        <v>23619</v>
      </c>
      <c r="C763" s="183"/>
      <c r="D763" s="14" t="s">
        <v>733</v>
      </c>
      <c r="E763" s="105">
        <v>10410.700000000001</v>
      </c>
      <c r="F763" s="23">
        <v>42165</v>
      </c>
      <c r="G763" s="106">
        <v>10410.700000000001</v>
      </c>
      <c r="H763" s="31">
        <f t="shared" si="22"/>
        <v>0</v>
      </c>
      <c r="I763" s="39" t="s">
        <v>149</v>
      </c>
      <c r="M763" s="20">
        <v>42182</v>
      </c>
      <c r="N763" s="222" t="s">
        <v>2068</v>
      </c>
      <c r="O763" s="222" t="s">
        <v>1592</v>
      </c>
      <c r="P763" s="14" t="s">
        <v>24</v>
      </c>
      <c r="Q763" s="105">
        <v>151258.25</v>
      </c>
      <c r="R763" s="65"/>
      <c r="S763" s="106"/>
      <c r="T763" s="31">
        <f t="shared" si="23"/>
        <v>151258.25</v>
      </c>
      <c r="U763" s="39" t="s">
        <v>9</v>
      </c>
    </row>
    <row r="764" spans="1:21" x14ac:dyDescent="0.25">
      <c r="A764" s="20">
        <v>42163</v>
      </c>
      <c r="B764" s="183">
        <v>23620</v>
      </c>
      <c r="C764" s="183"/>
      <c r="D764" s="14" t="s">
        <v>420</v>
      </c>
      <c r="E764" s="105">
        <v>5943.6</v>
      </c>
      <c r="F764" s="23">
        <v>42165</v>
      </c>
      <c r="G764" s="106">
        <v>5943.6</v>
      </c>
      <c r="H764" s="31">
        <f t="shared" si="22"/>
        <v>0</v>
      </c>
      <c r="I764" s="39" t="s">
        <v>149</v>
      </c>
      <c r="M764" s="20">
        <v>42182</v>
      </c>
      <c r="N764" s="222" t="s">
        <v>2099</v>
      </c>
      <c r="O764" s="222" t="s">
        <v>1592</v>
      </c>
      <c r="P764" s="14" t="s">
        <v>24</v>
      </c>
      <c r="Q764" s="105">
        <v>4233.1000000000004</v>
      </c>
      <c r="R764" s="65"/>
      <c r="S764" s="106"/>
      <c r="T764" s="31">
        <f t="shared" si="23"/>
        <v>4233.1000000000004</v>
      </c>
      <c r="U764" s="39" t="s">
        <v>9</v>
      </c>
    </row>
    <row r="765" spans="1:21" x14ac:dyDescent="0.25">
      <c r="A765" s="20">
        <v>42163</v>
      </c>
      <c r="B765" s="183">
        <v>23621</v>
      </c>
      <c r="C765" s="183"/>
      <c r="D765" s="14" t="s">
        <v>198</v>
      </c>
      <c r="E765" s="105">
        <v>17101.2</v>
      </c>
      <c r="F765" s="23">
        <v>42165</v>
      </c>
      <c r="G765" s="106">
        <v>17101.2</v>
      </c>
      <c r="H765" s="31">
        <f t="shared" si="22"/>
        <v>0</v>
      </c>
      <c r="I765" s="39" t="s">
        <v>149</v>
      </c>
      <c r="M765" s="20">
        <v>42182</v>
      </c>
      <c r="N765" s="222" t="s">
        <v>2166</v>
      </c>
      <c r="O765" s="222" t="s">
        <v>1592</v>
      </c>
      <c r="P765" s="14" t="s">
        <v>24</v>
      </c>
      <c r="Q765" s="105">
        <v>210441.7</v>
      </c>
      <c r="R765" s="65"/>
      <c r="S765" s="106"/>
      <c r="T765" s="31">
        <f t="shared" si="23"/>
        <v>210441.7</v>
      </c>
      <c r="U765" s="39" t="s">
        <v>46</v>
      </c>
    </row>
    <row r="766" spans="1:21" x14ac:dyDescent="0.25">
      <c r="A766" s="20">
        <v>42163</v>
      </c>
      <c r="B766" s="183">
        <v>23622</v>
      </c>
      <c r="C766" s="183"/>
      <c r="D766" s="14" t="s">
        <v>193</v>
      </c>
      <c r="E766" s="105">
        <v>11686.52</v>
      </c>
      <c r="F766" s="30" t="s">
        <v>1525</v>
      </c>
      <c r="G766" s="106">
        <v>11686.52</v>
      </c>
      <c r="H766" s="31">
        <f t="shared" si="22"/>
        <v>0</v>
      </c>
      <c r="I766" s="39" t="s">
        <v>9</v>
      </c>
      <c r="M766" s="20">
        <v>42182</v>
      </c>
      <c r="N766" s="223" t="s">
        <v>2167</v>
      </c>
      <c r="O766" s="223" t="s">
        <v>1592</v>
      </c>
      <c r="P766" s="14" t="s">
        <v>24</v>
      </c>
      <c r="Q766" s="105">
        <v>121610.92</v>
      </c>
      <c r="R766" s="65"/>
      <c r="S766" s="106"/>
      <c r="T766" s="31">
        <f t="shared" si="23"/>
        <v>121610.92</v>
      </c>
      <c r="U766" s="39" t="s">
        <v>46</v>
      </c>
    </row>
    <row r="767" spans="1:21" x14ac:dyDescent="0.25">
      <c r="A767" s="20">
        <v>42163</v>
      </c>
      <c r="B767" s="183">
        <v>23623</v>
      </c>
      <c r="C767" s="183"/>
      <c r="D767" s="14" t="s">
        <v>1103</v>
      </c>
      <c r="E767" s="105">
        <v>22401.58</v>
      </c>
      <c r="F767" s="23">
        <v>42165</v>
      </c>
      <c r="G767" s="106">
        <v>22401.58</v>
      </c>
      <c r="H767" s="31">
        <f t="shared" si="22"/>
        <v>0</v>
      </c>
      <c r="I767" s="39" t="s">
        <v>149</v>
      </c>
      <c r="M767" s="20">
        <v>42182</v>
      </c>
      <c r="N767" s="222" t="s">
        <v>2171</v>
      </c>
      <c r="O767" s="222" t="s">
        <v>1592</v>
      </c>
      <c r="P767" s="14" t="s">
        <v>24</v>
      </c>
      <c r="Q767" s="105">
        <v>3762</v>
      </c>
      <c r="R767" s="65"/>
      <c r="S767" s="106"/>
      <c r="T767" s="31">
        <f t="shared" si="23"/>
        <v>3762</v>
      </c>
      <c r="U767" s="39" t="s">
        <v>312</v>
      </c>
    </row>
    <row r="768" spans="1:21" x14ac:dyDescent="0.25">
      <c r="A768" s="20">
        <v>42163</v>
      </c>
      <c r="B768" s="183">
        <v>23624</v>
      </c>
      <c r="C768" s="183"/>
      <c r="D768" s="14" t="s">
        <v>877</v>
      </c>
      <c r="E768" s="105">
        <v>6305.6</v>
      </c>
      <c r="F768" s="23">
        <v>42165</v>
      </c>
      <c r="G768" s="106">
        <v>6305.6</v>
      </c>
      <c r="H768" s="31">
        <f t="shared" si="22"/>
        <v>0</v>
      </c>
      <c r="I768" s="39" t="s">
        <v>149</v>
      </c>
      <c r="M768" s="20">
        <v>42183</v>
      </c>
      <c r="N768" s="222" t="s">
        <v>2183</v>
      </c>
      <c r="O768" s="222" t="s">
        <v>1592</v>
      </c>
      <c r="P768" s="14" t="s">
        <v>24</v>
      </c>
      <c r="Q768" s="105">
        <v>9326.7999999999993</v>
      </c>
      <c r="R768" s="65"/>
      <c r="S768" s="106"/>
      <c r="T768" s="31">
        <f t="shared" si="23"/>
        <v>9326.7999999999993</v>
      </c>
      <c r="U768" s="39" t="s">
        <v>312</v>
      </c>
    </row>
    <row r="769" spans="1:21" x14ac:dyDescent="0.25">
      <c r="A769" s="20">
        <v>42163</v>
      </c>
      <c r="B769" s="183">
        <v>23625</v>
      </c>
      <c r="C769" s="183"/>
      <c r="D769" s="14" t="s">
        <v>102</v>
      </c>
      <c r="E769" s="105">
        <v>2491.8000000000002</v>
      </c>
      <c r="F769" s="23">
        <v>42163</v>
      </c>
      <c r="G769" s="106">
        <v>2491.8000000000002</v>
      </c>
      <c r="H769" s="31">
        <f t="shared" si="22"/>
        <v>0</v>
      </c>
      <c r="I769" s="39" t="s">
        <v>9</v>
      </c>
      <c r="M769" s="20">
        <v>42183</v>
      </c>
      <c r="N769" s="223" t="s">
        <v>2229</v>
      </c>
      <c r="O769" s="223" t="s">
        <v>1592</v>
      </c>
      <c r="P769" s="14" t="s">
        <v>24</v>
      </c>
      <c r="Q769" s="105">
        <v>71226.5</v>
      </c>
      <c r="R769" s="65"/>
      <c r="S769" s="106"/>
      <c r="T769" s="31">
        <f t="shared" si="23"/>
        <v>71226.5</v>
      </c>
      <c r="U769" s="39" t="s">
        <v>62</v>
      </c>
    </row>
    <row r="770" spans="1:21" x14ac:dyDescent="0.25">
      <c r="A770" s="20">
        <v>42163</v>
      </c>
      <c r="B770" s="183">
        <v>23626</v>
      </c>
      <c r="C770" s="183"/>
      <c r="D770" s="14" t="s">
        <v>675</v>
      </c>
      <c r="E770" s="105">
        <v>377.6</v>
      </c>
      <c r="F770" s="23">
        <v>42163</v>
      </c>
      <c r="G770" s="106">
        <v>377.6</v>
      </c>
      <c r="H770" s="31">
        <f t="shared" si="22"/>
        <v>0</v>
      </c>
      <c r="I770" s="39" t="s">
        <v>9</v>
      </c>
      <c r="M770" s="20">
        <v>42184</v>
      </c>
      <c r="N770" s="223" t="s">
        <v>2268</v>
      </c>
      <c r="O770" s="223" t="s">
        <v>1592</v>
      </c>
      <c r="P770" s="150" t="s">
        <v>24</v>
      </c>
      <c r="Q770" s="105">
        <v>5446</v>
      </c>
      <c r="R770" s="65"/>
      <c r="S770" s="106"/>
      <c r="T770" s="31">
        <f t="shared" si="23"/>
        <v>5446</v>
      </c>
      <c r="U770" s="39" t="s">
        <v>9</v>
      </c>
    </row>
    <row r="771" spans="1:21" x14ac:dyDescent="0.25">
      <c r="A771" s="20">
        <v>42163</v>
      </c>
      <c r="B771" s="183">
        <v>23627</v>
      </c>
      <c r="C771" s="183"/>
      <c r="D771" s="14" t="s">
        <v>1182</v>
      </c>
      <c r="E771" s="105">
        <v>28</v>
      </c>
      <c r="F771" s="23">
        <v>42163</v>
      </c>
      <c r="G771" s="106">
        <v>28</v>
      </c>
      <c r="H771" s="31">
        <f t="shared" ref="H771:H834" si="24">E771-G771</f>
        <v>0</v>
      </c>
      <c r="I771" s="39" t="s">
        <v>9</v>
      </c>
      <c r="M771" s="20">
        <v>42184</v>
      </c>
      <c r="N771" s="222" t="s">
        <v>2326</v>
      </c>
      <c r="O771" s="222" t="s">
        <v>1592</v>
      </c>
      <c r="P771" s="14" t="s">
        <v>24</v>
      </c>
      <c r="Q771" s="105">
        <v>145896.35</v>
      </c>
      <c r="R771" s="23"/>
      <c r="S771" s="106"/>
      <c r="T771" s="31">
        <f t="shared" ref="T771:T834" si="25">Q771-S771</f>
        <v>145896.35</v>
      </c>
      <c r="U771" s="39" t="s">
        <v>1013</v>
      </c>
    </row>
    <row r="772" spans="1:21" x14ac:dyDescent="0.25">
      <c r="A772" s="20">
        <v>42163</v>
      </c>
      <c r="B772" s="183">
        <v>23628</v>
      </c>
      <c r="C772" s="183"/>
      <c r="D772" s="26" t="s">
        <v>218</v>
      </c>
      <c r="E772" s="108">
        <v>0</v>
      </c>
      <c r="F772" s="23"/>
      <c r="G772" s="106"/>
      <c r="H772" s="31">
        <f t="shared" si="24"/>
        <v>0</v>
      </c>
      <c r="I772" s="39" t="s">
        <v>13</v>
      </c>
      <c r="M772" s="20">
        <v>42184</v>
      </c>
      <c r="N772" s="223" t="s">
        <v>2333</v>
      </c>
      <c r="O772" s="223" t="s">
        <v>1592</v>
      </c>
      <c r="P772" s="14" t="s">
        <v>24</v>
      </c>
      <c r="Q772" s="105">
        <v>80727.05</v>
      </c>
      <c r="R772" s="23"/>
      <c r="S772" s="106"/>
      <c r="T772" s="31">
        <f t="shared" si="25"/>
        <v>80727.05</v>
      </c>
      <c r="U772" s="39" t="s">
        <v>1013</v>
      </c>
    </row>
    <row r="773" spans="1:21" x14ac:dyDescent="0.25">
      <c r="A773" s="20">
        <v>42163</v>
      </c>
      <c r="B773" s="183">
        <v>23629</v>
      </c>
      <c r="C773" s="183"/>
      <c r="D773" s="14" t="s">
        <v>195</v>
      </c>
      <c r="E773" s="105">
        <v>175690.5</v>
      </c>
      <c r="F773" s="97" t="s">
        <v>1526</v>
      </c>
      <c r="G773" s="106">
        <v>175690.5</v>
      </c>
      <c r="H773" s="31">
        <f t="shared" si="24"/>
        <v>0</v>
      </c>
      <c r="I773" s="39" t="s">
        <v>149</v>
      </c>
      <c r="M773" s="20">
        <v>42185</v>
      </c>
      <c r="N773" s="223" t="s">
        <v>2371</v>
      </c>
      <c r="O773" s="223" t="s">
        <v>1592</v>
      </c>
      <c r="P773" s="14" t="s">
        <v>24</v>
      </c>
      <c r="Q773" s="105">
        <v>14383.4</v>
      </c>
      <c r="R773" s="23"/>
      <c r="S773" s="106"/>
      <c r="T773" s="31">
        <f t="shared" si="25"/>
        <v>14383.4</v>
      </c>
      <c r="U773" s="39" t="s">
        <v>9</v>
      </c>
    </row>
    <row r="774" spans="1:21" x14ac:dyDescent="0.25">
      <c r="A774" s="20">
        <v>42163</v>
      </c>
      <c r="B774" s="183">
        <v>23630</v>
      </c>
      <c r="C774" s="183"/>
      <c r="D774" s="14" t="s">
        <v>454</v>
      </c>
      <c r="E774" s="105">
        <v>4187.3999999999996</v>
      </c>
      <c r="F774" s="23">
        <v>42163</v>
      </c>
      <c r="G774" s="106">
        <v>4187.3999999999996</v>
      </c>
      <c r="H774" s="31">
        <f t="shared" si="24"/>
        <v>0</v>
      </c>
      <c r="I774" s="39" t="s">
        <v>19</v>
      </c>
      <c r="M774" s="20">
        <v>42185</v>
      </c>
      <c r="N774" s="222" t="s">
        <v>2425</v>
      </c>
      <c r="O774" s="222" t="s">
        <v>1592</v>
      </c>
      <c r="P774" s="14" t="s">
        <v>24</v>
      </c>
      <c r="Q774" s="105">
        <v>1725</v>
      </c>
      <c r="R774" s="23"/>
      <c r="S774" s="106"/>
      <c r="T774" s="31">
        <f t="shared" si="25"/>
        <v>1725</v>
      </c>
      <c r="U774" s="39" t="s">
        <v>9</v>
      </c>
    </row>
    <row r="775" spans="1:21" x14ac:dyDescent="0.25">
      <c r="A775" s="20">
        <v>42163</v>
      </c>
      <c r="B775" s="183">
        <v>23631</v>
      </c>
      <c r="C775" s="183"/>
      <c r="D775" s="150" t="s">
        <v>90</v>
      </c>
      <c r="E775" s="105">
        <v>922.4</v>
      </c>
      <c r="F775" s="23">
        <v>42163</v>
      </c>
      <c r="G775" s="106">
        <v>922.4</v>
      </c>
      <c r="H775" s="31">
        <f t="shared" si="24"/>
        <v>0</v>
      </c>
      <c r="I775" s="39" t="s">
        <v>9</v>
      </c>
      <c r="M775" s="20">
        <v>42185</v>
      </c>
      <c r="N775" s="223" t="s">
        <v>2434</v>
      </c>
      <c r="O775" s="223" t="s">
        <v>1592</v>
      </c>
      <c r="P775" s="14" t="s">
        <v>24</v>
      </c>
      <c r="Q775" s="105">
        <v>147959.47</v>
      </c>
      <c r="R775" s="23"/>
      <c r="S775" s="106"/>
      <c r="T775" s="31">
        <f t="shared" si="25"/>
        <v>147959.47</v>
      </c>
      <c r="U775" s="39" t="s">
        <v>9</v>
      </c>
    </row>
    <row r="776" spans="1:21" x14ac:dyDescent="0.25">
      <c r="A776" s="20">
        <v>42163</v>
      </c>
      <c r="B776" s="183">
        <v>23632</v>
      </c>
      <c r="C776" s="183"/>
      <c r="D776" s="14" t="s">
        <v>111</v>
      </c>
      <c r="E776" s="105">
        <v>244792</v>
      </c>
      <c r="F776" s="23">
        <v>42164</v>
      </c>
      <c r="G776" s="106">
        <v>244792</v>
      </c>
      <c r="H776" s="31">
        <f t="shared" si="24"/>
        <v>0</v>
      </c>
      <c r="I776" s="39" t="s">
        <v>9</v>
      </c>
      <c r="M776" s="20">
        <v>42185</v>
      </c>
      <c r="N776" s="223" t="s">
        <v>2444</v>
      </c>
      <c r="O776" s="223" t="s">
        <v>1592</v>
      </c>
      <c r="P776" s="14" t="s">
        <v>24</v>
      </c>
      <c r="Q776" s="105">
        <v>920.4</v>
      </c>
      <c r="R776" s="23"/>
      <c r="S776" s="106"/>
      <c r="T776" s="31">
        <f t="shared" si="25"/>
        <v>920.4</v>
      </c>
      <c r="U776" s="39" t="s">
        <v>9</v>
      </c>
    </row>
    <row r="777" spans="1:21" x14ac:dyDescent="0.25">
      <c r="A777" s="20">
        <v>42163</v>
      </c>
      <c r="B777" s="183">
        <v>23633</v>
      </c>
      <c r="C777" s="183"/>
      <c r="D777" s="14" t="s">
        <v>111</v>
      </c>
      <c r="E777" s="105">
        <v>176750</v>
      </c>
      <c r="F777" s="23">
        <v>42164</v>
      </c>
      <c r="G777" s="106">
        <v>176750</v>
      </c>
      <c r="H777" s="31">
        <f t="shared" si="24"/>
        <v>0</v>
      </c>
      <c r="I777" s="39" t="s">
        <v>9</v>
      </c>
      <c r="M777" s="20">
        <v>42185</v>
      </c>
      <c r="N777" s="222" t="s">
        <v>2445</v>
      </c>
      <c r="O777" s="222" t="s">
        <v>1592</v>
      </c>
      <c r="P777" s="14" t="s">
        <v>24</v>
      </c>
      <c r="Q777" s="105">
        <v>1144.8</v>
      </c>
      <c r="R777" s="23"/>
      <c r="S777" s="106"/>
      <c r="T777" s="31">
        <f t="shared" si="25"/>
        <v>1144.8</v>
      </c>
      <c r="U777" s="39" t="s">
        <v>9</v>
      </c>
    </row>
    <row r="778" spans="1:21" x14ac:dyDescent="0.25">
      <c r="A778" s="20">
        <v>42163</v>
      </c>
      <c r="B778" s="183">
        <v>23634</v>
      </c>
      <c r="C778" s="183"/>
      <c r="D778" s="14" t="s">
        <v>203</v>
      </c>
      <c r="E778" s="105">
        <v>662.4</v>
      </c>
      <c r="F778" s="23">
        <v>42165</v>
      </c>
      <c r="G778" s="106">
        <v>662.4</v>
      </c>
      <c r="H778" s="31">
        <f t="shared" si="24"/>
        <v>0</v>
      </c>
      <c r="I778" s="39" t="s">
        <v>9</v>
      </c>
      <c r="M778" s="20">
        <v>42158</v>
      </c>
      <c r="N778" s="183">
        <v>23127</v>
      </c>
      <c r="O778" s="183"/>
      <c r="P778" s="40" t="s">
        <v>50</v>
      </c>
      <c r="Q778" s="105">
        <v>2300</v>
      </c>
      <c r="R778" s="23">
        <v>42158</v>
      </c>
      <c r="S778" s="106">
        <v>2300</v>
      </c>
      <c r="T778" s="31">
        <f t="shared" si="25"/>
        <v>0</v>
      </c>
      <c r="U778" s="68" t="s">
        <v>41</v>
      </c>
    </row>
    <row r="779" spans="1:21" x14ac:dyDescent="0.25">
      <c r="A779" s="20">
        <v>42163</v>
      </c>
      <c r="B779" s="183">
        <v>23635</v>
      </c>
      <c r="C779" s="183"/>
      <c r="D779" s="14" t="s">
        <v>416</v>
      </c>
      <c r="E779" s="105">
        <v>49.6</v>
      </c>
      <c r="F779" s="23">
        <v>42163</v>
      </c>
      <c r="G779" s="106">
        <v>49.6</v>
      </c>
      <c r="H779" s="31">
        <f t="shared" si="24"/>
        <v>0</v>
      </c>
      <c r="I779" s="39" t="s">
        <v>9</v>
      </c>
      <c r="M779" s="20">
        <v>42160</v>
      </c>
      <c r="N779" s="183">
        <v>23301</v>
      </c>
      <c r="O779" s="183"/>
      <c r="P779" s="14" t="s">
        <v>50</v>
      </c>
      <c r="Q779" s="105">
        <v>4571.6000000000004</v>
      </c>
      <c r="R779" s="23">
        <v>42160</v>
      </c>
      <c r="S779" s="106">
        <v>4571.6000000000004</v>
      </c>
      <c r="T779" s="31">
        <f t="shared" si="25"/>
        <v>0</v>
      </c>
      <c r="U779" s="39" t="s">
        <v>41</v>
      </c>
    </row>
    <row r="780" spans="1:21" x14ac:dyDescent="0.25">
      <c r="A780" s="20">
        <v>42163</v>
      </c>
      <c r="B780" s="183">
        <v>23636</v>
      </c>
      <c r="C780" s="183"/>
      <c r="D780" s="14" t="s">
        <v>55</v>
      </c>
      <c r="E780" s="105">
        <v>783</v>
      </c>
      <c r="F780" s="23">
        <v>42163</v>
      </c>
      <c r="G780" s="106">
        <v>783</v>
      </c>
      <c r="H780" s="31">
        <f t="shared" si="24"/>
        <v>0</v>
      </c>
      <c r="I780" s="39" t="s">
        <v>9</v>
      </c>
      <c r="M780" s="20">
        <v>42161</v>
      </c>
      <c r="N780" s="183">
        <v>23423</v>
      </c>
      <c r="O780" s="183"/>
      <c r="P780" s="14" t="s">
        <v>50</v>
      </c>
      <c r="Q780" s="105">
        <v>4103.8</v>
      </c>
      <c r="R780" s="23">
        <v>42166</v>
      </c>
      <c r="S780" s="106">
        <v>4103.8</v>
      </c>
      <c r="T780" s="31">
        <f t="shared" si="25"/>
        <v>0</v>
      </c>
      <c r="U780" s="39" t="s">
        <v>1257</v>
      </c>
    </row>
    <row r="781" spans="1:21" x14ac:dyDescent="0.25">
      <c r="A781" s="20">
        <v>42163</v>
      </c>
      <c r="B781" s="183">
        <v>23637</v>
      </c>
      <c r="C781" s="183"/>
      <c r="D781" s="14" t="s">
        <v>1527</v>
      </c>
      <c r="E781" s="105">
        <v>62</v>
      </c>
      <c r="F781" s="23">
        <v>42163</v>
      </c>
      <c r="G781" s="106">
        <v>62</v>
      </c>
      <c r="H781" s="31">
        <f t="shared" si="24"/>
        <v>0</v>
      </c>
      <c r="I781" s="39" t="s">
        <v>9</v>
      </c>
      <c r="M781" s="20">
        <v>42165</v>
      </c>
      <c r="N781" s="183">
        <v>23772</v>
      </c>
      <c r="O781" s="183"/>
      <c r="P781" s="14" t="s">
        <v>50</v>
      </c>
      <c r="Q781" s="105">
        <v>2000.8</v>
      </c>
      <c r="R781" s="23">
        <v>42165</v>
      </c>
      <c r="S781" s="106">
        <v>2000.8</v>
      </c>
      <c r="T781" s="31">
        <f t="shared" si="25"/>
        <v>0</v>
      </c>
      <c r="U781" s="39" t="s">
        <v>94</v>
      </c>
    </row>
    <row r="782" spans="1:21" x14ac:dyDescent="0.25">
      <c r="A782" s="20">
        <v>42164</v>
      </c>
      <c r="B782" s="183">
        <v>23638</v>
      </c>
      <c r="C782" s="183"/>
      <c r="D782" s="14" t="s">
        <v>1370</v>
      </c>
      <c r="E782" s="105">
        <v>1272</v>
      </c>
      <c r="F782" s="23">
        <v>42164</v>
      </c>
      <c r="G782" s="106">
        <v>1272</v>
      </c>
      <c r="H782" s="31">
        <f t="shared" si="24"/>
        <v>0</v>
      </c>
      <c r="I782" s="39" t="s">
        <v>9</v>
      </c>
      <c r="M782" s="20">
        <v>42166</v>
      </c>
      <c r="N782" s="183">
        <v>23864</v>
      </c>
      <c r="O782" s="183"/>
      <c r="P782" s="14" t="s">
        <v>50</v>
      </c>
      <c r="Q782" s="105">
        <v>2886.4</v>
      </c>
      <c r="R782" s="23">
        <v>42167</v>
      </c>
      <c r="S782" s="106">
        <v>2886.4</v>
      </c>
      <c r="T782" s="31">
        <f t="shared" si="25"/>
        <v>0</v>
      </c>
      <c r="U782" s="39" t="s">
        <v>1257</v>
      </c>
    </row>
    <row r="783" spans="1:21" x14ac:dyDescent="0.25">
      <c r="A783" s="20">
        <v>42164</v>
      </c>
      <c r="B783" s="183">
        <v>23639</v>
      </c>
      <c r="C783" s="183"/>
      <c r="D783" s="14" t="s">
        <v>211</v>
      </c>
      <c r="E783" s="105">
        <v>91897.4</v>
      </c>
      <c r="F783" s="23">
        <v>42180</v>
      </c>
      <c r="G783" s="106">
        <v>91897.4</v>
      </c>
      <c r="H783" s="31">
        <f t="shared" si="24"/>
        <v>0</v>
      </c>
      <c r="I783" s="39" t="s">
        <v>9</v>
      </c>
      <c r="M783" s="20">
        <v>42167</v>
      </c>
      <c r="N783" s="183">
        <v>23990</v>
      </c>
      <c r="O783" s="183"/>
      <c r="P783" s="14" t="s">
        <v>50</v>
      </c>
      <c r="Q783" s="105">
        <v>460.8</v>
      </c>
      <c r="R783" s="23">
        <v>42167</v>
      </c>
      <c r="S783" s="106">
        <v>460.8</v>
      </c>
      <c r="T783" s="31">
        <f t="shared" si="25"/>
        <v>0</v>
      </c>
      <c r="U783" s="39" t="s">
        <v>9</v>
      </c>
    </row>
    <row r="784" spans="1:21" x14ac:dyDescent="0.25">
      <c r="A784" s="20">
        <v>42164</v>
      </c>
      <c r="B784" s="183">
        <v>23640</v>
      </c>
      <c r="C784" s="183"/>
      <c r="D784" s="14" t="s">
        <v>14</v>
      </c>
      <c r="E784" s="105">
        <v>29984</v>
      </c>
      <c r="F784" s="23">
        <v>42172</v>
      </c>
      <c r="G784" s="106">
        <v>29984</v>
      </c>
      <c r="H784" s="31">
        <f t="shared" si="24"/>
        <v>0</v>
      </c>
      <c r="I784" s="39" t="s">
        <v>15</v>
      </c>
      <c r="M784" s="20">
        <v>42168</v>
      </c>
      <c r="N784" s="183">
        <v>24096</v>
      </c>
      <c r="O784" s="183"/>
      <c r="P784" s="14" t="s">
        <v>50</v>
      </c>
      <c r="Q784" s="105">
        <v>2714.1</v>
      </c>
      <c r="R784" s="23">
        <v>42168</v>
      </c>
      <c r="S784" s="106">
        <v>2714.1</v>
      </c>
      <c r="T784" s="31">
        <f t="shared" si="25"/>
        <v>0</v>
      </c>
      <c r="U784" s="39" t="s">
        <v>9</v>
      </c>
    </row>
    <row r="785" spans="1:21" x14ac:dyDescent="0.25">
      <c r="A785" s="20">
        <v>42164</v>
      </c>
      <c r="B785" s="183">
        <v>23641</v>
      </c>
      <c r="C785" s="183"/>
      <c r="D785" s="14" t="s">
        <v>121</v>
      </c>
      <c r="E785" s="105">
        <v>3382.8</v>
      </c>
      <c r="F785" s="23">
        <v>42164</v>
      </c>
      <c r="G785" s="106">
        <v>3382.8</v>
      </c>
      <c r="H785" s="31">
        <f t="shared" si="24"/>
        <v>0</v>
      </c>
      <c r="I785" s="39" t="s">
        <v>9</v>
      </c>
      <c r="M785" s="20">
        <v>42170</v>
      </c>
      <c r="N785" s="183">
        <v>24252</v>
      </c>
      <c r="O785" s="183"/>
      <c r="P785" s="14" t="s">
        <v>50</v>
      </c>
      <c r="Q785" s="105">
        <v>2021.3</v>
      </c>
      <c r="R785" s="23">
        <v>42170</v>
      </c>
      <c r="S785" s="106">
        <v>2021.3</v>
      </c>
      <c r="T785" s="31">
        <f t="shared" si="25"/>
        <v>0</v>
      </c>
      <c r="U785" s="39" t="s">
        <v>773</v>
      </c>
    </row>
    <row r="786" spans="1:21" x14ac:dyDescent="0.25">
      <c r="A786" s="20">
        <v>42164</v>
      </c>
      <c r="B786" s="183">
        <v>23642</v>
      </c>
      <c r="C786" s="183"/>
      <c r="D786" s="14" t="s">
        <v>16</v>
      </c>
      <c r="E786" s="105">
        <v>8001</v>
      </c>
      <c r="F786" s="23">
        <v>42164</v>
      </c>
      <c r="G786" s="106">
        <v>8001</v>
      </c>
      <c r="H786" s="31">
        <f t="shared" si="24"/>
        <v>0</v>
      </c>
      <c r="I786" s="39" t="s">
        <v>1257</v>
      </c>
      <c r="M786" s="20">
        <v>42172</v>
      </c>
      <c r="N786" s="183">
        <v>24475</v>
      </c>
      <c r="O786" s="183"/>
      <c r="P786" s="14" t="s">
        <v>50</v>
      </c>
      <c r="Q786" s="105">
        <v>2876.5</v>
      </c>
      <c r="R786" s="23">
        <v>42172</v>
      </c>
      <c r="S786" s="106">
        <v>2876.5</v>
      </c>
      <c r="T786" s="48">
        <f t="shared" si="25"/>
        <v>0</v>
      </c>
      <c r="U786" s="39" t="s">
        <v>9</v>
      </c>
    </row>
    <row r="787" spans="1:21" x14ac:dyDescent="0.25">
      <c r="A787" s="20">
        <v>42164</v>
      </c>
      <c r="B787" s="183">
        <v>23643</v>
      </c>
      <c r="C787" s="183"/>
      <c r="D787" s="14" t="s">
        <v>720</v>
      </c>
      <c r="E787" s="105">
        <v>14578.2</v>
      </c>
      <c r="F787" s="23">
        <v>42164</v>
      </c>
      <c r="G787" s="106">
        <v>14578.2</v>
      </c>
      <c r="H787" s="31">
        <f t="shared" si="24"/>
        <v>0</v>
      </c>
      <c r="I787" s="39" t="s">
        <v>9</v>
      </c>
      <c r="M787" s="20">
        <v>42174</v>
      </c>
      <c r="N787" s="183">
        <v>24692</v>
      </c>
      <c r="O787" s="183"/>
      <c r="P787" s="14" t="s">
        <v>50</v>
      </c>
      <c r="Q787" s="105">
        <v>3870</v>
      </c>
      <c r="R787" s="23">
        <v>42176</v>
      </c>
      <c r="S787" s="118">
        <v>3870</v>
      </c>
      <c r="T787" s="31">
        <f t="shared" si="25"/>
        <v>0</v>
      </c>
      <c r="U787" s="56" t="s">
        <v>1257</v>
      </c>
    </row>
    <row r="788" spans="1:21" x14ac:dyDescent="0.25">
      <c r="A788" s="20">
        <v>42164</v>
      </c>
      <c r="B788" s="183">
        <v>23644</v>
      </c>
      <c r="C788" s="183"/>
      <c r="D788" s="14" t="s">
        <v>1528</v>
      </c>
      <c r="E788" s="105">
        <v>5826.3</v>
      </c>
      <c r="F788" s="23">
        <v>42164</v>
      </c>
      <c r="G788" s="106">
        <v>5826.3</v>
      </c>
      <c r="H788" s="31">
        <f t="shared" si="24"/>
        <v>0</v>
      </c>
      <c r="I788" s="39" t="s">
        <v>9</v>
      </c>
      <c r="M788" s="20">
        <v>42176</v>
      </c>
      <c r="N788" s="183">
        <v>24859</v>
      </c>
      <c r="O788" s="183"/>
      <c r="P788" s="14" t="s">
        <v>50</v>
      </c>
      <c r="Q788" s="105">
        <v>2293.3000000000002</v>
      </c>
      <c r="R788" s="23">
        <v>42176</v>
      </c>
      <c r="S788" s="106">
        <v>2293.3000000000002</v>
      </c>
      <c r="T788" s="31">
        <f t="shared" si="25"/>
        <v>0</v>
      </c>
      <c r="U788" s="56" t="s">
        <v>9</v>
      </c>
    </row>
    <row r="789" spans="1:21" x14ac:dyDescent="0.25">
      <c r="A789" s="20">
        <v>42164</v>
      </c>
      <c r="B789" s="183">
        <v>23645</v>
      </c>
      <c r="C789" s="183"/>
      <c r="D789" s="14" t="s">
        <v>21</v>
      </c>
      <c r="E789" s="105">
        <v>2880.4</v>
      </c>
      <c r="F789" s="23">
        <v>42164</v>
      </c>
      <c r="G789" s="106">
        <v>2880.4</v>
      </c>
      <c r="H789" s="31">
        <f t="shared" si="24"/>
        <v>0</v>
      </c>
      <c r="I789" s="39" t="s">
        <v>9</v>
      </c>
      <c r="M789" s="20">
        <v>42177</v>
      </c>
      <c r="N789" s="183">
        <v>24959</v>
      </c>
      <c r="O789" s="183"/>
      <c r="P789" s="14" t="s">
        <v>50</v>
      </c>
      <c r="Q789" s="105">
        <v>1843.2</v>
      </c>
      <c r="R789" s="23">
        <v>42177</v>
      </c>
      <c r="S789" s="118">
        <v>1843.2</v>
      </c>
      <c r="T789" s="31">
        <f t="shared" si="25"/>
        <v>0</v>
      </c>
      <c r="U789" s="56" t="s">
        <v>9</v>
      </c>
    </row>
    <row r="790" spans="1:21" x14ac:dyDescent="0.25">
      <c r="A790" s="20">
        <v>42164</v>
      </c>
      <c r="B790" s="183">
        <v>23646</v>
      </c>
      <c r="C790" s="183"/>
      <c r="D790" s="14" t="s">
        <v>32</v>
      </c>
      <c r="E790" s="105">
        <v>74238.75</v>
      </c>
      <c r="F790" s="23">
        <v>42171</v>
      </c>
      <c r="G790" s="106">
        <v>74238.75</v>
      </c>
      <c r="H790" s="31">
        <f t="shared" si="24"/>
        <v>0</v>
      </c>
      <c r="I790" s="39" t="s">
        <v>19</v>
      </c>
      <c r="M790" s="20">
        <v>42177</v>
      </c>
      <c r="N790" s="183">
        <v>24982</v>
      </c>
      <c r="O790" s="183"/>
      <c r="P790" s="14" t="s">
        <v>50</v>
      </c>
      <c r="Q790" s="105">
        <v>1156.9000000000001</v>
      </c>
      <c r="R790" s="23">
        <v>42177</v>
      </c>
      <c r="S790" s="106">
        <v>1156.9000000000001</v>
      </c>
      <c r="T790" s="31">
        <f t="shared" si="25"/>
        <v>0</v>
      </c>
      <c r="U790" s="39" t="s">
        <v>312</v>
      </c>
    </row>
    <row r="791" spans="1:21" x14ac:dyDescent="0.25">
      <c r="A791" s="20">
        <v>42164</v>
      </c>
      <c r="B791" s="183">
        <v>23647</v>
      </c>
      <c r="C791" s="183"/>
      <c r="D791" s="14" t="s">
        <v>239</v>
      </c>
      <c r="E791" s="105">
        <v>988.1</v>
      </c>
      <c r="F791" s="23">
        <v>42171</v>
      </c>
      <c r="G791" s="106">
        <v>988.1</v>
      </c>
      <c r="H791" s="31">
        <f t="shared" si="24"/>
        <v>0</v>
      </c>
      <c r="I791" s="39" t="s">
        <v>9</v>
      </c>
      <c r="M791" s="20">
        <v>42180</v>
      </c>
      <c r="N791" s="223" t="s">
        <v>1905</v>
      </c>
      <c r="O791" s="223" t="s">
        <v>1592</v>
      </c>
      <c r="P791" s="14" t="s">
        <v>50</v>
      </c>
      <c r="Q791" s="105">
        <v>3141.8</v>
      </c>
      <c r="R791" s="65">
        <v>42180</v>
      </c>
      <c r="S791" s="106">
        <v>3141.8</v>
      </c>
      <c r="T791" s="31">
        <f t="shared" si="25"/>
        <v>0</v>
      </c>
      <c r="U791" s="39" t="s">
        <v>149</v>
      </c>
    </row>
    <row r="792" spans="1:21" x14ac:dyDescent="0.25">
      <c r="A792" s="20">
        <v>42164</v>
      </c>
      <c r="B792" s="183">
        <v>23648</v>
      </c>
      <c r="C792" s="183"/>
      <c r="D792" s="14" t="s">
        <v>56</v>
      </c>
      <c r="E792" s="105">
        <v>15172</v>
      </c>
      <c r="F792" s="23">
        <v>42164</v>
      </c>
      <c r="G792" s="106">
        <v>15172</v>
      </c>
      <c r="H792" s="31">
        <f t="shared" si="24"/>
        <v>0</v>
      </c>
      <c r="I792" s="39" t="s">
        <v>9</v>
      </c>
      <c r="M792" s="20">
        <v>42181</v>
      </c>
      <c r="N792" s="223" t="s">
        <v>1994</v>
      </c>
      <c r="O792" s="223" t="s">
        <v>1592</v>
      </c>
      <c r="P792" s="14" t="s">
        <v>50</v>
      </c>
      <c r="Q792" s="105">
        <v>2463.9</v>
      </c>
      <c r="R792" s="65">
        <v>42181</v>
      </c>
      <c r="S792" s="106">
        <v>2463.9</v>
      </c>
      <c r="T792" s="31">
        <f t="shared" si="25"/>
        <v>0</v>
      </c>
      <c r="U792" s="39" t="s">
        <v>41</v>
      </c>
    </row>
    <row r="793" spans="1:21" x14ac:dyDescent="0.25">
      <c r="A793" s="20">
        <v>42164</v>
      </c>
      <c r="B793" s="183">
        <v>23649</v>
      </c>
      <c r="C793" s="183"/>
      <c r="D793" s="14" t="s">
        <v>55</v>
      </c>
      <c r="E793" s="105">
        <v>25156.95</v>
      </c>
      <c r="F793" s="23">
        <v>42164</v>
      </c>
      <c r="G793" s="106">
        <v>25156.95</v>
      </c>
      <c r="H793" s="31">
        <f t="shared" si="24"/>
        <v>0</v>
      </c>
      <c r="I793" s="39" t="s">
        <v>9</v>
      </c>
      <c r="M793" s="20">
        <v>42183</v>
      </c>
      <c r="N793" s="223" t="s">
        <v>2217</v>
      </c>
      <c r="O793" s="223" t="s">
        <v>1592</v>
      </c>
      <c r="P793" s="14" t="s">
        <v>50</v>
      </c>
      <c r="Q793" s="105">
        <v>3670.6</v>
      </c>
      <c r="R793" s="65">
        <v>42183</v>
      </c>
      <c r="S793" s="106">
        <v>3670.6</v>
      </c>
      <c r="T793" s="31">
        <f t="shared" si="25"/>
        <v>0</v>
      </c>
      <c r="U793" s="39" t="s">
        <v>62</v>
      </c>
    </row>
    <row r="794" spans="1:21" x14ac:dyDescent="0.25">
      <c r="A794" s="20">
        <v>42164</v>
      </c>
      <c r="B794" s="183">
        <v>23650</v>
      </c>
      <c r="C794" s="183"/>
      <c r="D794" s="14" t="s">
        <v>24</v>
      </c>
      <c r="E794" s="105">
        <v>48077.599999999999</v>
      </c>
      <c r="F794" s="23">
        <v>42178</v>
      </c>
      <c r="G794" s="106">
        <v>48077.599999999999</v>
      </c>
      <c r="H794" s="31">
        <f t="shared" si="24"/>
        <v>0</v>
      </c>
      <c r="I794" s="39" t="s">
        <v>9</v>
      </c>
      <c r="M794" s="20">
        <v>42180</v>
      </c>
      <c r="N794" s="222" t="s">
        <v>1893</v>
      </c>
      <c r="O794" s="222" t="s">
        <v>1592</v>
      </c>
      <c r="P794" s="14" t="s">
        <v>353</v>
      </c>
      <c r="Q794" s="105">
        <v>1099.2</v>
      </c>
      <c r="R794" s="65">
        <v>42180</v>
      </c>
      <c r="S794" s="106">
        <v>1099.2</v>
      </c>
      <c r="T794" s="31">
        <f t="shared" si="25"/>
        <v>0</v>
      </c>
      <c r="U794" s="39" t="s">
        <v>9</v>
      </c>
    </row>
    <row r="795" spans="1:21" x14ac:dyDescent="0.25">
      <c r="A795" s="20">
        <v>42164</v>
      </c>
      <c r="B795" s="183">
        <v>23651</v>
      </c>
      <c r="C795" s="183"/>
      <c r="D795" s="14" t="s">
        <v>114</v>
      </c>
      <c r="E795" s="105">
        <v>2364.4</v>
      </c>
      <c r="F795" s="23">
        <v>42164</v>
      </c>
      <c r="G795" s="106">
        <v>2364.4</v>
      </c>
      <c r="H795" s="31">
        <f t="shared" si="24"/>
        <v>0</v>
      </c>
      <c r="I795" s="39" t="s">
        <v>9</v>
      </c>
      <c r="M795" s="20">
        <v>42156</v>
      </c>
      <c r="N795" s="183">
        <v>22897</v>
      </c>
      <c r="O795" s="183"/>
      <c r="P795" s="14" t="s">
        <v>143</v>
      </c>
      <c r="Q795" s="105">
        <v>25466</v>
      </c>
      <c r="R795" s="23">
        <v>42156</v>
      </c>
      <c r="S795" s="106">
        <v>25466</v>
      </c>
      <c r="T795" s="25">
        <f t="shared" si="25"/>
        <v>0</v>
      </c>
      <c r="U795" s="39" t="s">
        <v>1257</v>
      </c>
    </row>
    <row r="796" spans="1:21" x14ac:dyDescent="0.25">
      <c r="A796" s="20">
        <v>42164</v>
      </c>
      <c r="B796" s="183">
        <v>23652</v>
      </c>
      <c r="C796" s="183"/>
      <c r="D796" s="14" t="s">
        <v>1187</v>
      </c>
      <c r="E796" s="105">
        <v>3220</v>
      </c>
      <c r="F796" s="23">
        <v>42166</v>
      </c>
      <c r="G796" s="106">
        <v>3220</v>
      </c>
      <c r="H796" s="31">
        <f t="shared" si="24"/>
        <v>0</v>
      </c>
      <c r="I796" s="39" t="s">
        <v>9</v>
      </c>
      <c r="M796" s="20">
        <v>42159</v>
      </c>
      <c r="N796" s="183">
        <v>23187</v>
      </c>
      <c r="O796" s="183"/>
      <c r="P796" s="14" t="s">
        <v>143</v>
      </c>
      <c r="Q796" s="105">
        <v>2332.8000000000002</v>
      </c>
      <c r="R796" s="23">
        <v>42162</v>
      </c>
      <c r="S796" s="106">
        <v>2332.8000000000002</v>
      </c>
      <c r="T796" s="31">
        <f t="shared" si="25"/>
        <v>0</v>
      </c>
      <c r="U796" s="39" t="s">
        <v>1257</v>
      </c>
    </row>
    <row r="797" spans="1:21" x14ac:dyDescent="0.25">
      <c r="A797" s="20">
        <v>42164</v>
      </c>
      <c r="B797" s="183">
        <v>23653</v>
      </c>
      <c r="C797" s="183"/>
      <c r="D797" s="14" t="s">
        <v>169</v>
      </c>
      <c r="E797" s="105">
        <v>3174</v>
      </c>
      <c r="F797" s="23">
        <v>42166</v>
      </c>
      <c r="G797" s="106">
        <v>3174</v>
      </c>
      <c r="H797" s="31">
        <f t="shared" si="24"/>
        <v>0</v>
      </c>
      <c r="I797" s="39" t="s">
        <v>59</v>
      </c>
      <c r="M797" s="20">
        <v>42161</v>
      </c>
      <c r="N797" s="183">
        <v>23418</v>
      </c>
      <c r="O797" s="183"/>
      <c r="P797" s="14" t="s">
        <v>143</v>
      </c>
      <c r="Q797" s="105">
        <v>29314.799999999999</v>
      </c>
      <c r="R797" s="23">
        <v>42162</v>
      </c>
      <c r="S797" s="106">
        <v>29314.799999999999</v>
      </c>
      <c r="T797" s="31">
        <f t="shared" si="25"/>
        <v>0</v>
      </c>
      <c r="U797" s="39" t="s">
        <v>1257</v>
      </c>
    </row>
    <row r="798" spans="1:21" x14ac:dyDescent="0.25">
      <c r="A798" s="20">
        <v>42164</v>
      </c>
      <c r="B798" s="183">
        <v>23654</v>
      </c>
      <c r="C798" s="183"/>
      <c r="D798" s="14" t="s">
        <v>1178</v>
      </c>
      <c r="E798" s="105">
        <v>8114.1</v>
      </c>
      <c r="F798" s="12" t="s">
        <v>1529</v>
      </c>
      <c r="G798" s="106">
        <f>2000+6114.1</f>
        <v>8114.1</v>
      </c>
      <c r="H798" s="31">
        <f t="shared" si="24"/>
        <v>0</v>
      </c>
      <c r="I798" s="39" t="s">
        <v>94</v>
      </c>
      <c r="M798" s="20">
        <v>42164</v>
      </c>
      <c r="N798" s="183">
        <v>23690</v>
      </c>
      <c r="O798" s="183"/>
      <c r="P798" s="14" t="s">
        <v>143</v>
      </c>
      <c r="Q798" s="105">
        <v>7076.6</v>
      </c>
      <c r="R798" s="23">
        <v>42165</v>
      </c>
      <c r="S798" s="106">
        <v>7076.6</v>
      </c>
      <c r="T798" s="31">
        <f t="shared" si="25"/>
        <v>0</v>
      </c>
      <c r="U798" s="39" t="s">
        <v>9</v>
      </c>
    </row>
    <row r="799" spans="1:21" x14ac:dyDescent="0.25">
      <c r="A799" s="20">
        <v>42164</v>
      </c>
      <c r="B799" s="183">
        <v>23655</v>
      </c>
      <c r="C799" s="183"/>
      <c r="D799" s="14" t="s">
        <v>1530</v>
      </c>
      <c r="E799" s="105">
        <v>320</v>
      </c>
      <c r="F799" s="23">
        <v>42164</v>
      </c>
      <c r="G799" s="106">
        <v>320</v>
      </c>
      <c r="H799" s="31">
        <f t="shared" si="24"/>
        <v>0</v>
      </c>
      <c r="I799" s="39" t="s">
        <v>9</v>
      </c>
      <c r="M799" s="20">
        <v>42169</v>
      </c>
      <c r="N799" s="183">
        <v>24173</v>
      </c>
      <c r="O799" s="183"/>
      <c r="P799" s="14" t="s">
        <v>143</v>
      </c>
      <c r="Q799" s="105">
        <v>8566.7999999999993</v>
      </c>
      <c r="R799" s="23">
        <v>42172</v>
      </c>
      <c r="S799" s="106">
        <v>8566.7999999999993</v>
      </c>
      <c r="T799" s="31">
        <f t="shared" si="25"/>
        <v>0</v>
      </c>
      <c r="U799" s="39" t="s">
        <v>1257</v>
      </c>
    </row>
    <row r="800" spans="1:21" x14ac:dyDescent="0.25">
      <c r="A800" s="20">
        <v>42164</v>
      </c>
      <c r="B800" s="183">
        <v>23656</v>
      </c>
      <c r="C800" s="183"/>
      <c r="D800" s="14" t="s">
        <v>112</v>
      </c>
      <c r="E800" s="105">
        <v>4857.6000000000004</v>
      </c>
      <c r="F800" s="23">
        <v>42164</v>
      </c>
      <c r="G800" s="106">
        <v>4857.6000000000004</v>
      </c>
      <c r="H800" s="31">
        <f t="shared" si="24"/>
        <v>0</v>
      </c>
      <c r="I800" s="39" t="s">
        <v>9</v>
      </c>
      <c r="M800" s="20">
        <v>42172</v>
      </c>
      <c r="N800" s="183">
        <v>24478</v>
      </c>
      <c r="O800" s="183"/>
      <c r="P800" s="14" t="s">
        <v>143</v>
      </c>
      <c r="Q800" s="105">
        <v>29257.8</v>
      </c>
      <c r="R800" s="23">
        <v>42172</v>
      </c>
      <c r="S800" s="106">
        <v>29257.8</v>
      </c>
      <c r="T800" s="48">
        <f t="shared" si="25"/>
        <v>0</v>
      </c>
      <c r="U800" s="39" t="s">
        <v>41</v>
      </c>
    </row>
    <row r="801" spans="1:21" x14ac:dyDescent="0.25">
      <c r="A801" s="20">
        <v>42164</v>
      </c>
      <c r="B801" s="183">
        <v>23657</v>
      </c>
      <c r="C801" s="183"/>
      <c r="D801" s="14" t="s">
        <v>20</v>
      </c>
      <c r="E801" s="105">
        <v>5457.1</v>
      </c>
      <c r="F801" s="23">
        <v>42164</v>
      </c>
      <c r="G801" s="106">
        <v>5457.1</v>
      </c>
      <c r="H801" s="31">
        <f t="shared" si="24"/>
        <v>0</v>
      </c>
      <c r="I801" s="39" t="s">
        <v>94</v>
      </c>
      <c r="M801" s="20">
        <v>42175</v>
      </c>
      <c r="N801" s="183">
        <v>24772</v>
      </c>
      <c r="O801" s="183"/>
      <c r="P801" s="14" t="s">
        <v>143</v>
      </c>
      <c r="Q801" s="105">
        <v>9871.2000000000007</v>
      </c>
      <c r="R801" s="65">
        <v>42175</v>
      </c>
      <c r="S801" s="106">
        <v>9871.2000000000007</v>
      </c>
      <c r="T801" s="31">
        <f t="shared" si="25"/>
        <v>0</v>
      </c>
      <c r="U801" s="39" t="s">
        <v>1257</v>
      </c>
    </row>
    <row r="802" spans="1:21" x14ac:dyDescent="0.25">
      <c r="A802" s="20">
        <v>42164</v>
      </c>
      <c r="B802" s="183">
        <v>23658</v>
      </c>
      <c r="C802" s="183"/>
      <c r="D802" s="14" t="s">
        <v>125</v>
      </c>
      <c r="E802" s="105">
        <v>14696.4</v>
      </c>
      <c r="F802" s="23">
        <v>42171</v>
      </c>
      <c r="G802" s="106">
        <v>14696.4</v>
      </c>
      <c r="H802" s="31">
        <f t="shared" si="24"/>
        <v>0</v>
      </c>
      <c r="I802" s="39" t="s">
        <v>94</v>
      </c>
      <c r="M802" s="20">
        <v>42178</v>
      </c>
      <c r="N802" s="222" t="s">
        <v>1717</v>
      </c>
      <c r="O802" s="222" t="s">
        <v>1592</v>
      </c>
      <c r="P802" s="15" t="s">
        <v>143</v>
      </c>
      <c r="Q802" s="122">
        <v>19006.2</v>
      </c>
      <c r="R802" s="23">
        <v>42180</v>
      </c>
      <c r="S802" s="118">
        <v>19006.2</v>
      </c>
      <c r="T802" s="31">
        <f t="shared" si="25"/>
        <v>0</v>
      </c>
      <c r="U802" s="68" t="s">
        <v>1257</v>
      </c>
    </row>
    <row r="803" spans="1:21" x14ac:dyDescent="0.25">
      <c r="A803" s="20">
        <v>42164</v>
      </c>
      <c r="B803" s="183">
        <v>23659</v>
      </c>
      <c r="C803" s="183"/>
      <c r="D803" s="14" t="s">
        <v>91</v>
      </c>
      <c r="E803" s="105">
        <v>10542</v>
      </c>
      <c r="F803" s="23">
        <v>42164</v>
      </c>
      <c r="G803" s="106">
        <v>10542</v>
      </c>
      <c r="H803" s="31">
        <f t="shared" si="24"/>
        <v>0</v>
      </c>
      <c r="I803" s="39" t="s">
        <v>59</v>
      </c>
      <c r="M803" s="20">
        <v>42180</v>
      </c>
      <c r="N803" s="223" t="s">
        <v>1909</v>
      </c>
      <c r="O803" s="223" t="s">
        <v>1592</v>
      </c>
      <c r="P803" s="14" t="s">
        <v>143</v>
      </c>
      <c r="Q803" s="105">
        <v>11553.4</v>
      </c>
      <c r="R803" s="65">
        <v>42180</v>
      </c>
      <c r="S803" s="106">
        <v>11553.4</v>
      </c>
      <c r="T803" s="31">
        <f t="shared" si="25"/>
        <v>0</v>
      </c>
      <c r="U803" s="39" t="s">
        <v>1257</v>
      </c>
    </row>
    <row r="804" spans="1:21" x14ac:dyDescent="0.25">
      <c r="A804" s="20">
        <v>42164</v>
      </c>
      <c r="B804" s="183">
        <v>23660</v>
      </c>
      <c r="C804" s="183"/>
      <c r="D804" s="14" t="s">
        <v>1172</v>
      </c>
      <c r="E804" s="105">
        <v>27533.25</v>
      </c>
      <c r="F804" s="23">
        <v>42164</v>
      </c>
      <c r="G804" s="106">
        <v>27533.25</v>
      </c>
      <c r="H804" s="31">
        <f t="shared" si="24"/>
        <v>0</v>
      </c>
      <c r="I804" s="39" t="s">
        <v>587</v>
      </c>
      <c r="M804" s="20">
        <v>42183</v>
      </c>
      <c r="N804" s="223" t="s">
        <v>2221</v>
      </c>
      <c r="O804" s="223" t="s">
        <v>1592</v>
      </c>
      <c r="P804" s="14" t="s">
        <v>143</v>
      </c>
      <c r="Q804" s="105">
        <v>14424.9</v>
      </c>
      <c r="R804" s="65">
        <v>42183</v>
      </c>
      <c r="S804" s="106">
        <v>14424.9</v>
      </c>
      <c r="T804" s="31">
        <f t="shared" si="25"/>
        <v>0</v>
      </c>
      <c r="U804" s="39" t="s">
        <v>1257</v>
      </c>
    </row>
    <row r="805" spans="1:21" x14ac:dyDescent="0.25">
      <c r="A805" s="20">
        <v>42164</v>
      </c>
      <c r="B805" s="183">
        <v>23661</v>
      </c>
      <c r="C805" s="183"/>
      <c r="D805" s="14" t="s">
        <v>1290</v>
      </c>
      <c r="E805" s="105">
        <v>6130.1</v>
      </c>
      <c r="F805" s="23">
        <v>42164</v>
      </c>
      <c r="G805" s="106">
        <v>6130.1</v>
      </c>
      <c r="H805" s="48">
        <f t="shared" si="24"/>
        <v>0</v>
      </c>
      <c r="I805" s="39" t="s">
        <v>587</v>
      </c>
      <c r="M805" s="20">
        <v>42156</v>
      </c>
      <c r="N805" s="183">
        <v>22955</v>
      </c>
      <c r="O805" s="183"/>
      <c r="P805" s="14" t="s">
        <v>195</v>
      </c>
      <c r="Q805" s="105">
        <v>98892.28</v>
      </c>
      <c r="R805" s="30" t="s">
        <v>1487</v>
      </c>
      <c r="S805" s="106">
        <v>98892.28</v>
      </c>
      <c r="T805" s="25">
        <f t="shared" si="25"/>
        <v>0</v>
      </c>
      <c r="U805" s="39" t="s">
        <v>149</v>
      </c>
    </row>
    <row r="806" spans="1:21" x14ac:dyDescent="0.25">
      <c r="A806" s="20">
        <v>42164</v>
      </c>
      <c r="B806" s="183">
        <v>23662</v>
      </c>
      <c r="C806" s="183"/>
      <c r="D806" s="14" t="s">
        <v>148</v>
      </c>
      <c r="E806" s="105">
        <v>5147.5</v>
      </c>
      <c r="F806" s="23">
        <v>42164</v>
      </c>
      <c r="G806" s="106">
        <v>5147.5</v>
      </c>
      <c r="H806" s="31">
        <f t="shared" si="24"/>
        <v>0</v>
      </c>
      <c r="I806" s="39" t="s">
        <v>59</v>
      </c>
      <c r="M806" s="20">
        <v>42157</v>
      </c>
      <c r="N806" s="183">
        <v>22969</v>
      </c>
      <c r="O806" s="183"/>
      <c r="P806" s="14" t="s">
        <v>195</v>
      </c>
      <c r="Q806" s="105">
        <v>77861</v>
      </c>
      <c r="R806" s="30" t="s">
        <v>1489</v>
      </c>
      <c r="S806" s="106">
        <v>77861</v>
      </c>
      <c r="T806" s="25">
        <f t="shared" si="25"/>
        <v>0</v>
      </c>
      <c r="U806" s="39" t="s">
        <v>773</v>
      </c>
    </row>
    <row r="807" spans="1:21" x14ac:dyDescent="0.25">
      <c r="A807" s="20">
        <v>42164</v>
      </c>
      <c r="B807" s="183">
        <v>23663</v>
      </c>
      <c r="C807" s="183"/>
      <c r="D807" s="14" t="s">
        <v>696</v>
      </c>
      <c r="E807" s="105">
        <v>3040</v>
      </c>
      <c r="F807" s="23">
        <v>42164</v>
      </c>
      <c r="G807" s="106">
        <v>3040</v>
      </c>
      <c r="H807" s="31">
        <f t="shared" si="24"/>
        <v>0</v>
      </c>
      <c r="I807" s="39" t="s">
        <v>587</v>
      </c>
      <c r="M807" s="20">
        <v>42159</v>
      </c>
      <c r="N807" s="183">
        <v>23247</v>
      </c>
      <c r="O807" s="183"/>
      <c r="P807" s="14" t="s">
        <v>195</v>
      </c>
      <c r="Q807" s="105">
        <v>149553.79999999999</v>
      </c>
      <c r="R807" s="30" t="s">
        <v>1506</v>
      </c>
      <c r="S807" s="106">
        <v>149553.79999999999</v>
      </c>
      <c r="T807" s="31">
        <f t="shared" si="25"/>
        <v>0</v>
      </c>
      <c r="U807" s="39" t="s">
        <v>149</v>
      </c>
    </row>
    <row r="808" spans="1:21" x14ac:dyDescent="0.25">
      <c r="A808" s="20">
        <v>42164</v>
      </c>
      <c r="B808" s="183">
        <v>23664</v>
      </c>
      <c r="C808" s="183"/>
      <c r="D808" s="14" t="s">
        <v>1190</v>
      </c>
      <c r="E808" s="105">
        <v>2244.8000000000002</v>
      </c>
      <c r="F808" s="23">
        <v>42164</v>
      </c>
      <c r="G808" s="106">
        <v>2244.8000000000002</v>
      </c>
      <c r="H808" s="31">
        <f t="shared" si="24"/>
        <v>0</v>
      </c>
      <c r="I808" s="39" t="s">
        <v>587</v>
      </c>
      <c r="M808" s="20">
        <v>42163</v>
      </c>
      <c r="N808" s="183">
        <v>23629</v>
      </c>
      <c r="O808" s="183"/>
      <c r="P808" s="14" t="s">
        <v>195</v>
      </c>
      <c r="Q808" s="105">
        <v>175690.5</v>
      </c>
      <c r="R808" s="97" t="s">
        <v>1526</v>
      </c>
      <c r="S808" s="106">
        <v>175690.5</v>
      </c>
      <c r="T808" s="31">
        <f t="shared" si="25"/>
        <v>0</v>
      </c>
      <c r="U808" s="39" t="s">
        <v>149</v>
      </c>
    </row>
    <row r="809" spans="1:21" x14ac:dyDescent="0.25">
      <c r="A809" s="20">
        <v>42164</v>
      </c>
      <c r="B809" s="183">
        <v>23665</v>
      </c>
      <c r="C809" s="183"/>
      <c r="D809" s="14" t="s">
        <v>1174</v>
      </c>
      <c r="E809" s="105">
        <v>5994</v>
      </c>
      <c r="F809" s="23">
        <v>42164</v>
      </c>
      <c r="G809" s="106">
        <v>5994</v>
      </c>
      <c r="H809" s="31">
        <f t="shared" si="24"/>
        <v>0</v>
      </c>
      <c r="I809" s="39" t="s">
        <v>587</v>
      </c>
      <c r="M809" s="20">
        <v>42166</v>
      </c>
      <c r="N809" s="183">
        <v>23923</v>
      </c>
      <c r="O809" s="183"/>
      <c r="P809" s="14" t="s">
        <v>195</v>
      </c>
      <c r="Q809" s="105">
        <v>152050.46</v>
      </c>
      <c r="R809" s="30" t="s">
        <v>1543</v>
      </c>
      <c r="S809" s="106">
        <v>152050.46</v>
      </c>
      <c r="T809" s="31">
        <f t="shared" si="25"/>
        <v>0</v>
      </c>
      <c r="U809" s="39" t="s">
        <v>149</v>
      </c>
    </row>
    <row r="810" spans="1:21" x14ac:dyDescent="0.25">
      <c r="A810" s="20">
        <v>42164</v>
      </c>
      <c r="B810" s="183">
        <v>23666</v>
      </c>
      <c r="C810" s="183"/>
      <c r="D810" s="14" t="s">
        <v>1175</v>
      </c>
      <c r="E810" s="105">
        <v>9375.7999999999993</v>
      </c>
      <c r="F810" s="23">
        <v>42164</v>
      </c>
      <c r="G810" s="106">
        <v>9375.7999999999993</v>
      </c>
      <c r="H810" s="31">
        <f t="shared" si="24"/>
        <v>0</v>
      </c>
      <c r="I810" s="39" t="s">
        <v>587</v>
      </c>
      <c r="M810" s="20">
        <v>42166</v>
      </c>
      <c r="N810" s="183">
        <v>23925</v>
      </c>
      <c r="O810" s="183"/>
      <c r="P810" s="14" t="s">
        <v>195</v>
      </c>
      <c r="Q810" s="105">
        <v>4377.8</v>
      </c>
      <c r="R810" s="30" t="s">
        <v>1543</v>
      </c>
      <c r="S810" s="106">
        <v>4377.8</v>
      </c>
      <c r="T810" s="31">
        <f t="shared" si="25"/>
        <v>0</v>
      </c>
      <c r="U810" s="39" t="s">
        <v>149</v>
      </c>
    </row>
    <row r="811" spans="1:21" x14ac:dyDescent="0.25">
      <c r="A811" s="20">
        <v>42164</v>
      </c>
      <c r="B811" s="183">
        <v>23667</v>
      </c>
      <c r="C811" s="183"/>
      <c r="D811" s="150" t="s">
        <v>81</v>
      </c>
      <c r="E811" s="105">
        <v>1906</v>
      </c>
      <c r="F811" s="23">
        <v>42164</v>
      </c>
      <c r="G811" s="106">
        <v>1906</v>
      </c>
      <c r="H811" s="31">
        <f t="shared" si="24"/>
        <v>0</v>
      </c>
      <c r="I811" s="39" t="s">
        <v>59</v>
      </c>
      <c r="M811" s="20">
        <v>42170</v>
      </c>
      <c r="N811" s="183">
        <v>24292</v>
      </c>
      <c r="O811" s="183"/>
      <c r="P811" s="14" t="s">
        <v>195</v>
      </c>
      <c r="Q811" s="105">
        <v>173328.96</v>
      </c>
      <c r="R811" s="97" t="s">
        <v>1563</v>
      </c>
      <c r="S811" s="106">
        <f>25527.6+147801.36</f>
        <v>173328.96</v>
      </c>
      <c r="T811" s="48">
        <f t="shared" si="25"/>
        <v>0</v>
      </c>
      <c r="U811" s="39" t="s">
        <v>149</v>
      </c>
    </row>
    <row r="812" spans="1:21" x14ac:dyDescent="0.25">
      <c r="A812" s="20">
        <v>42164</v>
      </c>
      <c r="B812" s="183">
        <v>23668</v>
      </c>
      <c r="C812" s="183"/>
      <c r="D812" s="14" t="s">
        <v>82</v>
      </c>
      <c r="E812" s="105">
        <v>3651.2</v>
      </c>
      <c r="F812" s="23">
        <v>42164</v>
      </c>
      <c r="G812" s="106">
        <v>3651.2</v>
      </c>
      <c r="H812" s="31">
        <f t="shared" si="24"/>
        <v>0</v>
      </c>
      <c r="I812" s="39" t="s">
        <v>59</v>
      </c>
      <c r="M812" s="20">
        <v>42173</v>
      </c>
      <c r="N812" s="183">
        <v>24602</v>
      </c>
      <c r="O812" s="183"/>
      <c r="P812" s="14" t="s">
        <v>195</v>
      </c>
      <c r="Q812" s="105">
        <v>163311.57999999999</v>
      </c>
      <c r="R812" s="97" t="s">
        <v>1574</v>
      </c>
      <c r="S812" s="118">
        <v>163311.57999999999</v>
      </c>
      <c r="T812" s="31">
        <f t="shared" si="25"/>
        <v>0</v>
      </c>
      <c r="U812" s="56" t="s">
        <v>149</v>
      </c>
    </row>
    <row r="813" spans="1:21" x14ac:dyDescent="0.25">
      <c r="A813" s="20">
        <v>42164</v>
      </c>
      <c r="B813" s="183">
        <v>23669</v>
      </c>
      <c r="C813" s="183"/>
      <c r="D813" s="14" t="s">
        <v>591</v>
      </c>
      <c r="E813" s="105">
        <v>11982.8</v>
      </c>
      <c r="F813" s="23">
        <v>42164</v>
      </c>
      <c r="G813" s="106">
        <v>11982.8</v>
      </c>
      <c r="H813" s="31">
        <f t="shared" si="24"/>
        <v>0</v>
      </c>
      <c r="I813" s="39" t="s">
        <v>41</v>
      </c>
      <c r="M813" s="20">
        <v>42177</v>
      </c>
      <c r="N813" s="222" t="s">
        <v>1627</v>
      </c>
      <c r="O813" s="222" t="s">
        <v>1592</v>
      </c>
      <c r="P813" s="15" t="s">
        <v>195</v>
      </c>
      <c r="Q813" s="122">
        <v>173964.43</v>
      </c>
      <c r="R813" s="30" t="s">
        <v>1628</v>
      </c>
      <c r="S813" s="118">
        <v>173964.43</v>
      </c>
      <c r="T813" s="31">
        <f t="shared" si="25"/>
        <v>0</v>
      </c>
      <c r="U813" s="68" t="s">
        <v>149</v>
      </c>
    </row>
    <row r="814" spans="1:21" x14ac:dyDescent="0.25">
      <c r="A814" s="20">
        <v>42164</v>
      </c>
      <c r="B814" s="183">
        <v>23670</v>
      </c>
      <c r="C814" s="183"/>
      <c r="D814" s="14" t="s">
        <v>1531</v>
      </c>
      <c r="E814" s="105">
        <v>1280.28</v>
      </c>
      <c r="F814" s="23">
        <v>42164</v>
      </c>
      <c r="G814" s="106">
        <v>1280.28</v>
      </c>
      <c r="H814" s="31">
        <f t="shared" si="24"/>
        <v>0</v>
      </c>
      <c r="I814" s="39" t="s">
        <v>9</v>
      </c>
      <c r="M814" s="20">
        <v>42180</v>
      </c>
      <c r="N814" s="222" t="s">
        <v>1938</v>
      </c>
      <c r="O814" s="222" t="s">
        <v>1592</v>
      </c>
      <c r="P814" s="14" t="s">
        <v>195</v>
      </c>
      <c r="Q814" s="105">
        <v>192570</v>
      </c>
      <c r="R814" s="74" t="s">
        <v>1939</v>
      </c>
      <c r="S814" s="106">
        <v>192570</v>
      </c>
      <c r="T814" s="31">
        <f t="shared" si="25"/>
        <v>0</v>
      </c>
      <c r="U814" s="39" t="s">
        <v>149</v>
      </c>
    </row>
    <row r="815" spans="1:21" x14ac:dyDescent="0.25">
      <c r="A815" s="20">
        <v>42164</v>
      </c>
      <c r="B815" s="183">
        <v>23671</v>
      </c>
      <c r="C815" s="183"/>
      <c r="D815" s="14" t="s">
        <v>137</v>
      </c>
      <c r="E815" s="105">
        <v>3237.6</v>
      </c>
      <c r="F815" s="23">
        <v>42164</v>
      </c>
      <c r="G815" s="106">
        <v>3237.6</v>
      </c>
      <c r="H815" s="31">
        <f t="shared" si="24"/>
        <v>0</v>
      </c>
      <c r="I815" s="39" t="s">
        <v>9</v>
      </c>
      <c r="M815" s="20">
        <v>42184</v>
      </c>
      <c r="N815" s="222" t="s">
        <v>2344</v>
      </c>
      <c r="O815" s="222" t="s">
        <v>1592</v>
      </c>
      <c r="P815" s="14" t="s">
        <v>195</v>
      </c>
      <c r="Q815" s="105">
        <v>174307.53</v>
      </c>
      <c r="R815" s="23"/>
      <c r="S815" s="106"/>
      <c r="T815" s="31">
        <f t="shared" si="25"/>
        <v>174307.53</v>
      </c>
      <c r="U815" s="39" t="s">
        <v>149</v>
      </c>
    </row>
    <row r="816" spans="1:21" x14ac:dyDescent="0.25">
      <c r="A816" s="20">
        <v>42164</v>
      </c>
      <c r="B816" s="183">
        <v>23672</v>
      </c>
      <c r="C816" s="183"/>
      <c r="D816" s="14" t="s">
        <v>233</v>
      </c>
      <c r="E816" s="105">
        <v>6186.4</v>
      </c>
      <c r="F816" s="23">
        <v>42164</v>
      </c>
      <c r="G816" s="106">
        <v>6186.4</v>
      </c>
      <c r="H816" s="31">
        <f t="shared" si="24"/>
        <v>0</v>
      </c>
      <c r="I816" s="39" t="s">
        <v>41</v>
      </c>
      <c r="M816" s="20">
        <v>42184</v>
      </c>
      <c r="N816" s="222" t="s">
        <v>2313</v>
      </c>
      <c r="O816" s="222" t="s">
        <v>1592</v>
      </c>
      <c r="P816" s="14" t="s">
        <v>343</v>
      </c>
      <c r="Q816" s="105">
        <v>56437.4</v>
      </c>
      <c r="R816" s="23">
        <v>42184</v>
      </c>
      <c r="S816" s="114">
        <v>35250</v>
      </c>
      <c r="T816" s="55">
        <f t="shared" si="25"/>
        <v>21187.4</v>
      </c>
      <c r="U816" s="39" t="s">
        <v>94</v>
      </c>
    </row>
    <row r="817" spans="1:21" x14ac:dyDescent="0.25">
      <c r="A817" s="20">
        <v>42164</v>
      </c>
      <c r="B817" s="183">
        <v>23673</v>
      </c>
      <c r="C817" s="183"/>
      <c r="D817" s="150" t="s">
        <v>128</v>
      </c>
      <c r="E817" s="105">
        <v>7282.2</v>
      </c>
      <c r="F817" s="23">
        <v>42165</v>
      </c>
      <c r="G817" s="106">
        <v>7282.2</v>
      </c>
      <c r="H817" s="31">
        <f t="shared" si="24"/>
        <v>0</v>
      </c>
      <c r="I817" s="39" t="s">
        <v>1257</v>
      </c>
      <c r="M817" s="20">
        <v>42156</v>
      </c>
      <c r="N817" s="183">
        <v>22941</v>
      </c>
      <c r="O817" s="183"/>
      <c r="P817" s="14" t="s">
        <v>472</v>
      </c>
      <c r="Q817" s="105">
        <v>251765.02</v>
      </c>
      <c r="R817" s="29" t="s">
        <v>1484</v>
      </c>
      <c r="S817" s="106">
        <f>19000+35000+70000+127765.02</f>
        <v>251765.02000000002</v>
      </c>
      <c r="T817" s="25">
        <f t="shared" si="25"/>
        <v>0</v>
      </c>
      <c r="U817" s="39" t="s">
        <v>773</v>
      </c>
    </row>
    <row r="818" spans="1:21" x14ac:dyDescent="0.25">
      <c r="A818" s="20">
        <v>42164</v>
      </c>
      <c r="B818" s="183">
        <v>23674</v>
      </c>
      <c r="C818" s="183"/>
      <c r="D818" s="14" t="s">
        <v>136</v>
      </c>
      <c r="E818" s="105">
        <v>285</v>
      </c>
      <c r="F818" s="23">
        <v>42164</v>
      </c>
      <c r="G818" s="106">
        <v>285</v>
      </c>
      <c r="H818" s="31">
        <f t="shared" si="24"/>
        <v>0</v>
      </c>
      <c r="I818" s="39" t="s">
        <v>9</v>
      </c>
      <c r="M818" s="20">
        <v>42157</v>
      </c>
      <c r="N818" s="183">
        <v>23031</v>
      </c>
      <c r="O818" s="183"/>
      <c r="P818" s="40" t="s">
        <v>472</v>
      </c>
      <c r="Q818" s="105">
        <v>2276</v>
      </c>
      <c r="R818" s="23">
        <v>42157</v>
      </c>
      <c r="S818" s="106">
        <v>2276</v>
      </c>
      <c r="T818" s="25">
        <f t="shared" si="25"/>
        <v>0</v>
      </c>
      <c r="U818" s="68" t="s">
        <v>94</v>
      </c>
    </row>
    <row r="819" spans="1:21" x14ac:dyDescent="0.25">
      <c r="A819" s="20">
        <v>42164</v>
      </c>
      <c r="B819" s="183">
        <v>23675</v>
      </c>
      <c r="C819" s="183"/>
      <c r="D819" s="14" t="s">
        <v>131</v>
      </c>
      <c r="E819" s="105">
        <v>10159.4</v>
      </c>
      <c r="F819" s="23">
        <v>42168</v>
      </c>
      <c r="G819" s="106">
        <v>10159.4</v>
      </c>
      <c r="H819" s="31">
        <f t="shared" si="24"/>
        <v>0</v>
      </c>
      <c r="I819" s="39" t="s">
        <v>9</v>
      </c>
      <c r="M819" s="20">
        <v>42160</v>
      </c>
      <c r="N819" s="183">
        <v>23337</v>
      </c>
      <c r="O819" s="183"/>
      <c r="P819" s="14" t="s">
        <v>472</v>
      </c>
      <c r="Q819" s="105">
        <v>9072.7999999999993</v>
      </c>
      <c r="R819" s="23">
        <v>42161</v>
      </c>
      <c r="S819" s="106">
        <v>9072.7999999999993</v>
      </c>
      <c r="T819" s="31">
        <f t="shared" si="25"/>
        <v>0</v>
      </c>
      <c r="U819" s="39" t="s">
        <v>19</v>
      </c>
    </row>
    <row r="820" spans="1:21" x14ac:dyDescent="0.25">
      <c r="A820" s="20">
        <v>42164</v>
      </c>
      <c r="B820" s="183">
        <v>23676</v>
      </c>
      <c r="C820" s="183"/>
      <c r="D820" s="14" t="s">
        <v>1117</v>
      </c>
      <c r="E820" s="105">
        <v>4164.5</v>
      </c>
      <c r="F820" s="23">
        <v>42164</v>
      </c>
      <c r="G820" s="106">
        <v>4164.5</v>
      </c>
      <c r="H820" s="31">
        <f t="shared" si="24"/>
        <v>0</v>
      </c>
      <c r="I820" s="39" t="s">
        <v>9</v>
      </c>
      <c r="M820" s="20">
        <v>42164</v>
      </c>
      <c r="N820" s="183">
        <v>23679</v>
      </c>
      <c r="O820" s="183"/>
      <c r="P820" s="14" t="s">
        <v>472</v>
      </c>
      <c r="Q820" s="105">
        <v>146696</v>
      </c>
      <c r="R820" s="23" t="s">
        <v>1532</v>
      </c>
      <c r="S820" s="106">
        <f>33841.48+45672.7+67181.82</f>
        <v>146696</v>
      </c>
      <c r="T820" s="31">
        <f t="shared" si="25"/>
        <v>0</v>
      </c>
      <c r="U820" s="39" t="s">
        <v>46</v>
      </c>
    </row>
    <row r="821" spans="1:21" x14ac:dyDescent="0.25">
      <c r="A821" s="20">
        <v>42164</v>
      </c>
      <c r="B821" s="183">
        <v>23677</v>
      </c>
      <c r="C821" s="183"/>
      <c r="D821" s="14" t="s">
        <v>332</v>
      </c>
      <c r="E821" s="105">
        <v>3024.8</v>
      </c>
      <c r="F821" s="23">
        <v>42164</v>
      </c>
      <c r="G821" s="106">
        <v>3024.8</v>
      </c>
      <c r="H821" s="31">
        <f t="shared" si="24"/>
        <v>0</v>
      </c>
      <c r="I821" s="39" t="s">
        <v>9</v>
      </c>
      <c r="M821" s="20">
        <v>42165</v>
      </c>
      <c r="N821" s="183">
        <v>23788</v>
      </c>
      <c r="O821" s="183"/>
      <c r="P821" s="14" t="s">
        <v>472</v>
      </c>
      <c r="Q821" s="105">
        <v>22812.3</v>
      </c>
      <c r="R821" s="23">
        <v>42165</v>
      </c>
      <c r="S821" s="106">
        <v>22812.3</v>
      </c>
      <c r="T821" s="31">
        <f t="shared" si="25"/>
        <v>0</v>
      </c>
      <c r="U821" s="39" t="s">
        <v>94</v>
      </c>
    </row>
    <row r="822" spans="1:21" x14ac:dyDescent="0.25">
      <c r="A822" s="20">
        <v>42164</v>
      </c>
      <c r="B822" s="183">
        <v>23678</v>
      </c>
      <c r="C822" s="183"/>
      <c r="D822" s="14" t="s">
        <v>164</v>
      </c>
      <c r="E822" s="105">
        <v>1254.2</v>
      </c>
      <c r="F822" s="23">
        <v>42164</v>
      </c>
      <c r="G822" s="106">
        <v>1254.2</v>
      </c>
      <c r="H822" s="31">
        <f t="shared" si="24"/>
        <v>0</v>
      </c>
      <c r="I822" s="39" t="s">
        <v>9</v>
      </c>
      <c r="M822" s="20">
        <v>42166</v>
      </c>
      <c r="N822" s="183">
        <v>23927</v>
      </c>
      <c r="O822" s="183"/>
      <c r="P822" s="14" t="s">
        <v>472</v>
      </c>
      <c r="Q822" s="105">
        <v>56659.199999999997</v>
      </c>
      <c r="R822" s="23">
        <v>42167</v>
      </c>
      <c r="S822" s="106">
        <v>56659.199999999997</v>
      </c>
      <c r="T822" s="31">
        <f t="shared" si="25"/>
        <v>0</v>
      </c>
      <c r="U822" s="39" t="s">
        <v>62</v>
      </c>
    </row>
    <row r="823" spans="1:21" x14ac:dyDescent="0.25">
      <c r="A823" s="20">
        <v>42164</v>
      </c>
      <c r="B823" s="183">
        <v>23679</v>
      </c>
      <c r="C823" s="183"/>
      <c r="D823" s="14" t="s">
        <v>472</v>
      </c>
      <c r="E823" s="105">
        <v>146696</v>
      </c>
      <c r="F823" s="23" t="s">
        <v>1532</v>
      </c>
      <c r="G823" s="106">
        <f>33841.48+45672.7+67181.82</f>
        <v>146696</v>
      </c>
      <c r="H823" s="31">
        <f t="shared" si="24"/>
        <v>0</v>
      </c>
      <c r="I823" s="39" t="s">
        <v>46</v>
      </c>
      <c r="M823" s="20">
        <v>42167</v>
      </c>
      <c r="N823" s="183">
        <v>24010</v>
      </c>
      <c r="O823" s="183"/>
      <c r="P823" s="14" t="s">
        <v>472</v>
      </c>
      <c r="Q823" s="105">
        <v>44219</v>
      </c>
      <c r="R823" s="23">
        <v>42177</v>
      </c>
      <c r="S823" s="106">
        <v>44219</v>
      </c>
      <c r="T823" s="48">
        <f t="shared" si="25"/>
        <v>0</v>
      </c>
      <c r="U823" s="39" t="s">
        <v>19</v>
      </c>
    </row>
    <row r="824" spans="1:21" x14ac:dyDescent="0.25">
      <c r="A824" s="20">
        <v>42164</v>
      </c>
      <c r="B824" s="183">
        <v>23680</v>
      </c>
      <c r="C824" s="183"/>
      <c r="D824" s="150" t="s">
        <v>130</v>
      </c>
      <c r="E824" s="105">
        <v>3330</v>
      </c>
      <c r="F824" s="23">
        <v>42166</v>
      </c>
      <c r="G824" s="106">
        <v>3330</v>
      </c>
      <c r="H824" s="31">
        <f t="shared" si="24"/>
        <v>0</v>
      </c>
      <c r="I824" s="39" t="s">
        <v>1257</v>
      </c>
      <c r="M824" s="20">
        <v>42169</v>
      </c>
      <c r="N824" s="183">
        <v>24158</v>
      </c>
      <c r="O824" s="183"/>
      <c r="P824" s="14" t="s">
        <v>472</v>
      </c>
      <c r="Q824" s="105">
        <v>50762.7</v>
      </c>
      <c r="R824" s="12" t="s">
        <v>1553</v>
      </c>
      <c r="S824" s="106">
        <f>40000+10762.7</f>
        <v>50762.7</v>
      </c>
      <c r="T824" s="31">
        <f t="shared" si="25"/>
        <v>0</v>
      </c>
      <c r="U824" s="39" t="s">
        <v>62</v>
      </c>
    </row>
    <row r="825" spans="1:21" x14ac:dyDescent="0.25">
      <c r="A825" s="20">
        <v>42164</v>
      </c>
      <c r="B825" s="183">
        <v>23681</v>
      </c>
      <c r="C825" s="183"/>
      <c r="D825" s="14" t="s">
        <v>1493</v>
      </c>
      <c r="E825" s="105">
        <v>9879</v>
      </c>
      <c r="F825" s="23">
        <v>42165</v>
      </c>
      <c r="G825" s="106">
        <v>9879</v>
      </c>
      <c r="H825" s="31">
        <f t="shared" si="24"/>
        <v>0</v>
      </c>
      <c r="I825" s="39" t="s">
        <v>1257</v>
      </c>
      <c r="M825" s="20">
        <v>42169</v>
      </c>
      <c r="N825" s="183">
        <v>24161</v>
      </c>
      <c r="O825" s="183"/>
      <c r="P825" s="14" t="s">
        <v>472</v>
      </c>
      <c r="Q825" s="105">
        <v>13177.5</v>
      </c>
      <c r="R825" s="23">
        <v>42175</v>
      </c>
      <c r="S825" s="106">
        <v>13177.5</v>
      </c>
      <c r="T825" s="31">
        <f t="shared" si="25"/>
        <v>0</v>
      </c>
      <c r="U825" s="39" t="s">
        <v>62</v>
      </c>
    </row>
    <row r="826" spans="1:21" x14ac:dyDescent="0.25">
      <c r="A826" s="20">
        <v>42164</v>
      </c>
      <c r="B826" s="183">
        <v>23682</v>
      </c>
      <c r="C826" s="183"/>
      <c r="D826" s="14" t="s">
        <v>1515</v>
      </c>
      <c r="E826" s="105">
        <v>2812</v>
      </c>
      <c r="F826" s="23">
        <v>42165</v>
      </c>
      <c r="G826" s="106">
        <v>2812</v>
      </c>
      <c r="H826" s="31">
        <f t="shared" si="24"/>
        <v>0</v>
      </c>
      <c r="I826" s="39" t="s">
        <v>1257</v>
      </c>
      <c r="M826" s="20">
        <v>42173</v>
      </c>
      <c r="N826" s="183">
        <v>24610</v>
      </c>
      <c r="O826" s="183"/>
      <c r="P826" s="14" t="s">
        <v>472</v>
      </c>
      <c r="Q826" s="105">
        <v>49612.5</v>
      </c>
      <c r="R826" s="23">
        <v>42175</v>
      </c>
      <c r="S826" s="118">
        <v>49612.5</v>
      </c>
      <c r="T826" s="31">
        <f t="shared" si="25"/>
        <v>0</v>
      </c>
      <c r="U826" s="56" t="s">
        <v>1257</v>
      </c>
    </row>
    <row r="827" spans="1:21" x14ac:dyDescent="0.25">
      <c r="A827" s="20">
        <v>42164</v>
      </c>
      <c r="B827" s="183">
        <v>23683</v>
      </c>
      <c r="C827" s="183"/>
      <c r="D827" s="14" t="s">
        <v>720</v>
      </c>
      <c r="E827" s="105">
        <v>1720.4</v>
      </c>
      <c r="F827" s="23">
        <v>42164</v>
      </c>
      <c r="G827" s="106">
        <v>1720.4</v>
      </c>
      <c r="H827" s="31">
        <f t="shared" si="24"/>
        <v>0</v>
      </c>
      <c r="I827" s="39" t="s">
        <v>27</v>
      </c>
      <c r="M827" s="20">
        <v>42174</v>
      </c>
      <c r="N827" s="183">
        <v>24679</v>
      </c>
      <c r="O827" s="183"/>
      <c r="P827" s="14" t="s">
        <v>472</v>
      </c>
      <c r="Q827" s="105">
        <v>19857.5</v>
      </c>
      <c r="R827" s="23" t="s">
        <v>1575</v>
      </c>
      <c r="S827" s="118">
        <f>9857.5+10000</f>
        <v>19857.5</v>
      </c>
      <c r="T827" s="31">
        <f t="shared" si="25"/>
        <v>0</v>
      </c>
      <c r="U827" s="56" t="s">
        <v>1257</v>
      </c>
    </row>
    <row r="828" spans="1:21" x14ac:dyDescent="0.25">
      <c r="A828" s="20">
        <v>42164</v>
      </c>
      <c r="B828" s="183">
        <v>23684</v>
      </c>
      <c r="C828" s="183"/>
      <c r="D828" s="14" t="s">
        <v>335</v>
      </c>
      <c r="E828" s="105">
        <v>840</v>
      </c>
      <c r="F828" s="23">
        <v>42164</v>
      </c>
      <c r="G828" s="106">
        <v>840</v>
      </c>
      <c r="H828" s="31">
        <f t="shared" si="24"/>
        <v>0</v>
      </c>
      <c r="I828" s="39" t="s">
        <v>9</v>
      </c>
      <c r="M828" s="20">
        <v>42175</v>
      </c>
      <c r="N828" s="183">
        <v>24808</v>
      </c>
      <c r="O828" s="183"/>
      <c r="P828" s="14" t="s">
        <v>472</v>
      </c>
      <c r="Q828" s="105">
        <v>17458.2</v>
      </c>
      <c r="R828" s="23">
        <v>42177</v>
      </c>
      <c r="S828" s="124">
        <v>12458.3</v>
      </c>
      <c r="T828" s="55">
        <f t="shared" si="25"/>
        <v>4999.9000000000015</v>
      </c>
      <c r="U828" s="56" t="s">
        <v>46</v>
      </c>
    </row>
    <row r="829" spans="1:21" x14ac:dyDescent="0.25">
      <c r="A829" s="20">
        <v>42164</v>
      </c>
      <c r="B829" s="183">
        <v>23685</v>
      </c>
      <c r="C829" s="183"/>
      <c r="D829" s="14" t="s">
        <v>89</v>
      </c>
      <c r="E829" s="105">
        <v>4038.5</v>
      </c>
      <c r="F829" s="23">
        <v>42164</v>
      </c>
      <c r="G829" s="106">
        <v>4038.5</v>
      </c>
      <c r="H829" s="31">
        <f t="shared" si="24"/>
        <v>0</v>
      </c>
      <c r="I829" s="39" t="s">
        <v>9</v>
      </c>
      <c r="M829" s="20">
        <v>42175</v>
      </c>
      <c r="N829" s="183">
        <v>24811</v>
      </c>
      <c r="O829" s="183"/>
      <c r="P829" s="14" t="s">
        <v>472</v>
      </c>
      <c r="Q829" s="105">
        <v>48888.9</v>
      </c>
      <c r="R829" s="23">
        <v>42175</v>
      </c>
      <c r="S829" s="124">
        <v>34250</v>
      </c>
      <c r="T829" s="55">
        <f t="shared" si="25"/>
        <v>14638.900000000001</v>
      </c>
      <c r="U829" s="56" t="s">
        <v>9</v>
      </c>
    </row>
    <row r="830" spans="1:21" x14ac:dyDescent="0.25">
      <c r="A830" s="20">
        <v>42164</v>
      </c>
      <c r="B830" s="183">
        <v>23686</v>
      </c>
      <c r="C830" s="183"/>
      <c r="D830" s="14" t="s">
        <v>102</v>
      </c>
      <c r="E830" s="105">
        <v>720</v>
      </c>
      <c r="F830" s="23">
        <v>42164</v>
      </c>
      <c r="G830" s="106">
        <v>720</v>
      </c>
      <c r="H830" s="31">
        <f t="shared" si="24"/>
        <v>0</v>
      </c>
      <c r="I830" s="39" t="s">
        <v>9</v>
      </c>
      <c r="M830" s="20">
        <v>42176</v>
      </c>
      <c r="N830" s="183">
        <v>24900</v>
      </c>
      <c r="O830" s="183"/>
      <c r="P830" s="14" t="s">
        <v>472</v>
      </c>
      <c r="Q830" s="105">
        <v>41634</v>
      </c>
      <c r="R830" s="23"/>
      <c r="S830" s="118"/>
      <c r="T830" s="31">
        <f t="shared" si="25"/>
        <v>41634</v>
      </c>
      <c r="U830" s="56" t="s">
        <v>773</v>
      </c>
    </row>
    <row r="831" spans="1:21" x14ac:dyDescent="0.25">
      <c r="A831" s="20">
        <v>42164</v>
      </c>
      <c r="B831" s="183">
        <v>23687</v>
      </c>
      <c r="C831" s="183"/>
      <c r="D831" s="14" t="s">
        <v>1533</v>
      </c>
      <c r="E831" s="105">
        <v>26372.6</v>
      </c>
      <c r="F831" s="30" t="s">
        <v>1458</v>
      </c>
      <c r="G831" s="106">
        <v>26372.6</v>
      </c>
      <c r="H831" s="31">
        <f t="shared" si="24"/>
        <v>0</v>
      </c>
      <c r="I831" s="39" t="s">
        <v>9</v>
      </c>
      <c r="M831" s="20">
        <v>42178</v>
      </c>
      <c r="N831" s="223" t="s">
        <v>1722</v>
      </c>
      <c r="O831" s="223" t="s">
        <v>1592</v>
      </c>
      <c r="P831" s="15" t="s">
        <v>472</v>
      </c>
      <c r="Q831" s="122">
        <v>94827.55</v>
      </c>
      <c r="R831" s="23">
        <v>42179</v>
      </c>
      <c r="S831" s="124">
        <v>80873.33</v>
      </c>
      <c r="T831" s="55">
        <f t="shared" si="25"/>
        <v>13954.220000000001</v>
      </c>
      <c r="U831" s="68" t="s">
        <v>62</v>
      </c>
    </row>
    <row r="832" spans="1:21" x14ac:dyDescent="0.25">
      <c r="A832" s="20">
        <v>42164</v>
      </c>
      <c r="B832" s="183">
        <v>23688</v>
      </c>
      <c r="C832" s="183"/>
      <c r="D832" s="14" t="s">
        <v>1534</v>
      </c>
      <c r="E832" s="105">
        <v>67118</v>
      </c>
      <c r="F832" s="23">
        <v>42170</v>
      </c>
      <c r="G832" s="106">
        <v>67118</v>
      </c>
      <c r="H832" s="31">
        <f t="shared" si="24"/>
        <v>0</v>
      </c>
      <c r="I832" s="39" t="s">
        <v>773</v>
      </c>
      <c r="M832" s="20">
        <v>42180</v>
      </c>
      <c r="N832" s="223" t="s">
        <v>1846</v>
      </c>
      <c r="O832" s="223" t="s">
        <v>1592</v>
      </c>
      <c r="P832" s="14" t="s">
        <v>472</v>
      </c>
      <c r="Q832" s="105">
        <v>72007.199999999997</v>
      </c>
      <c r="R832" s="65">
        <v>42180</v>
      </c>
      <c r="S832" s="114">
        <v>35007</v>
      </c>
      <c r="T832" s="55">
        <f t="shared" si="25"/>
        <v>37000.199999999997</v>
      </c>
      <c r="U832" s="39" t="s">
        <v>149</v>
      </c>
    </row>
    <row r="833" spans="1:21" x14ac:dyDescent="0.25">
      <c r="A833" s="20">
        <v>42164</v>
      </c>
      <c r="B833" s="183">
        <v>23689</v>
      </c>
      <c r="C833" s="183"/>
      <c r="D833" s="14" t="s">
        <v>108</v>
      </c>
      <c r="E833" s="105">
        <v>13248</v>
      </c>
      <c r="F833" s="23">
        <v>42178</v>
      </c>
      <c r="G833" s="106">
        <v>13248</v>
      </c>
      <c r="H833" s="31">
        <f t="shared" si="24"/>
        <v>0</v>
      </c>
      <c r="I833" s="39" t="s">
        <v>9</v>
      </c>
      <c r="M833" s="20">
        <v>42180</v>
      </c>
      <c r="N833" s="223" t="s">
        <v>1914</v>
      </c>
      <c r="O833" s="223" t="s">
        <v>1592</v>
      </c>
      <c r="P833" s="14" t="s">
        <v>472</v>
      </c>
      <c r="Q833" s="105">
        <v>50393.75</v>
      </c>
      <c r="R833" s="65">
        <v>42181</v>
      </c>
      <c r="S833" s="114">
        <v>40393.75</v>
      </c>
      <c r="T833" s="55">
        <f t="shared" si="25"/>
        <v>10000</v>
      </c>
      <c r="U833" s="39" t="s">
        <v>62</v>
      </c>
    </row>
    <row r="834" spans="1:21" x14ac:dyDescent="0.25">
      <c r="A834" s="20">
        <v>42164</v>
      </c>
      <c r="B834" s="183">
        <v>23690</v>
      </c>
      <c r="C834" s="183"/>
      <c r="D834" s="14" t="s">
        <v>143</v>
      </c>
      <c r="E834" s="105">
        <v>7076.6</v>
      </c>
      <c r="F834" s="23">
        <v>42165</v>
      </c>
      <c r="G834" s="106">
        <v>7076.6</v>
      </c>
      <c r="H834" s="31">
        <f t="shared" si="24"/>
        <v>0</v>
      </c>
      <c r="I834" s="39" t="s">
        <v>9</v>
      </c>
      <c r="M834" s="20">
        <v>42175</v>
      </c>
      <c r="N834" s="183">
        <v>24720</v>
      </c>
      <c r="O834" s="183"/>
      <c r="P834" s="14" t="s">
        <v>419</v>
      </c>
      <c r="Q834" s="105">
        <v>303.39999999999998</v>
      </c>
      <c r="R834" s="23">
        <v>42175</v>
      </c>
      <c r="S834" s="106">
        <v>303.39999999999998</v>
      </c>
      <c r="T834" s="31">
        <f t="shared" si="25"/>
        <v>0</v>
      </c>
      <c r="U834" s="39" t="s">
        <v>9</v>
      </c>
    </row>
    <row r="835" spans="1:21" x14ac:dyDescent="0.25">
      <c r="A835" s="20">
        <v>42164</v>
      </c>
      <c r="B835" s="183">
        <v>23691</v>
      </c>
      <c r="C835" s="183"/>
      <c r="D835" s="14" t="s">
        <v>106</v>
      </c>
      <c r="E835" s="105">
        <v>54074.400000000001</v>
      </c>
      <c r="F835" s="23">
        <v>42166</v>
      </c>
      <c r="G835" s="106">
        <v>54074.400000000001</v>
      </c>
      <c r="H835" s="31">
        <f t="shared" ref="H835:H898" si="26">E835-G835</f>
        <v>0</v>
      </c>
      <c r="I835" s="39" t="s">
        <v>9</v>
      </c>
      <c r="M835" s="20">
        <v>42177</v>
      </c>
      <c r="N835" s="183">
        <v>24955</v>
      </c>
      <c r="O835" s="183"/>
      <c r="P835" s="14" t="s">
        <v>419</v>
      </c>
      <c r="Q835" s="105">
        <v>328</v>
      </c>
      <c r="R835" s="23">
        <v>42177</v>
      </c>
      <c r="S835" s="118">
        <v>328</v>
      </c>
      <c r="T835" s="31">
        <f t="shared" ref="T835:T898" si="27">Q835-S835</f>
        <v>0</v>
      </c>
      <c r="U835" s="56" t="s">
        <v>9</v>
      </c>
    </row>
    <row r="836" spans="1:21" x14ac:dyDescent="0.25">
      <c r="A836" s="20">
        <v>42164</v>
      </c>
      <c r="B836" s="183">
        <v>23692</v>
      </c>
      <c r="C836" s="183"/>
      <c r="D836" s="26" t="s">
        <v>218</v>
      </c>
      <c r="E836" s="108">
        <v>0</v>
      </c>
      <c r="F836" s="23"/>
      <c r="G836" s="106"/>
      <c r="H836" s="31">
        <f t="shared" si="26"/>
        <v>0</v>
      </c>
      <c r="I836" s="39" t="s">
        <v>9</v>
      </c>
      <c r="M836" s="20">
        <v>42182</v>
      </c>
      <c r="N836" s="222" t="s">
        <v>2072</v>
      </c>
      <c r="O836" s="222" t="s">
        <v>1592</v>
      </c>
      <c r="P836" s="14" t="s">
        <v>419</v>
      </c>
      <c r="Q836" s="105">
        <v>299.3</v>
      </c>
      <c r="R836" s="65">
        <v>42182</v>
      </c>
      <c r="S836" s="106">
        <v>299.3</v>
      </c>
      <c r="T836" s="31">
        <f t="shared" si="27"/>
        <v>0</v>
      </c>
      <c r="U836" s="39" t="s">
        <v>9</v>
      </c>
    </row>
    <row r="837" spans="1:21" x14ac:dyDescent="0.25">
      <c r="A837" s="20">
        <v>42164</v>
      </c>
      <c r="B837" s="183">
        <v>23693</v>
      </c>
      <c r="C837" s="183"/>
      <c r="D837" s="14" t="s">
        <v>24</v>
      </c>
      <c r="E837" s="105">
        <v>69334.399999999994</v>
      </c>
      <c r="F837" s="23" t="s">
        <v>1535</v>
      </c>
      <c r="G837" s="106">
        <f>16067.37+53267.03</f>
        <v>69334.399999999994</v>
      </c>
      <c r="H837" s="31">
        <f t="shared" si="26"/>
        <v>0</v>
      </c>
      <c r="I837" s="39" t="s">
        <v>9</v>
      </c>
      <c r="M837" s="20">
        <v>42185</v>
      </c>
      <c r="N837" s="223" t="s">
        <v>2365</v>
      </c>
      <c r="O837" s="223" t="s">
        <v>1592</v>
      </c>
      <c r="P837" s="14" t="s">
        <v>419</v>
      </c>
      <c r="Q837" s="105">
        <v>315.7</v>
      </c>
      <c r="R837" s="23">
        <v>42185</v>
      </c>
      <c r="S837" s="106">
        <v>315.7</v>
      </c>
      <c r="T837" s="31">
        <f t="shared" si="27"/>
        <v>0</v>
      </c>
      <c r="U837" s="39" t="s">
        <v>9</v>
      </c>
    </row>
    <row r="838" spans="1:21" x14ac:dyDescent="0.25">
      <c r="A838" s="20">
        <v>42164</v>
      </c>
      <c r="B838" s="183">
        <v>23694</v>
      </c>
      <c r="C838" s="183"/>
      <c r="D838" s="14" t="s">
        <v>361</v>
      </c>
      <c r="E838" s="105">
        <v>5305</v>
      </c>
      <c r="F838" s="23">
        <v>42165</v>
      </c>
      <c r="G838" s="106">
        <v>5305</v>
      </c>
      <c r="H838" s="31">
        <f t="shared" si="26"/>
        <v>0</v>
      </c>
      <c r="I838" s="39" t="s">
        <v>19</v>
      </c>
      <c r="M838" s="20">
        <v>42185</v>
      </c>
      <c r="N838" s="222" t="s">
        <v>2439</v>
      </c>
      <c r="O838" s="222" t="s">
        <v>1592</v>
      </c>
      <c r="P838" s="150" t="s">
        <v>419</v>
      </c>
      <c r="Q838" s="105">
        <v>92</v>
      </c>
      <c r="R838" s="23">
        <v>42185</v>
      </c>
      <c r="S838" s="106">
        <v>92</v>
      </c>
      <c r="T838" s="31">
        <f t="shared" si="27"/>
        <v>0</v>
      </c>
      <c r="U838" s="39" t="s">
        <v>9</v>
      </c>
    </row>
    <row r="839" spans="1:21" x14ac:dyDescent="0.25">
      <c r="A839" s="20">
        <v>42164</v>
      </c>
      <c r="B839" s="183">
        <v>23695</v>
      </c>
      <c r="C839" s="183"/>
      <c r="D839" s="14" t="s">
        <v>95</v>
      </c>
      <c r="E839" s="105">
        <v>1894.4</v>
      </c>
      <c r="F839" s="23">
        <v>42165</v>
      </c>
      <c r="G839" s="106">
        <v>1894.4</v>
      </c>
      <c r="H839" s="31">
        <f t="shared" si="26"/>
        <v>0</v>
      </c>
      <c r="I839" s="39" t="s">
        <v>19</v>
      </c>
      <c r="M839" s="20">
        <v>42157</v>
      </c>
      <c r="N839" s="183">
        <v>23041</v>
      </c>
      <c r="O839" s="183"/>
      <c r="P839" s="40" t="s">
        <v>106</v>
      </c>
      <c r="Q839" s="105">
        <v>9081.6</v>
      </c>
      <c r="R839" s="23">
        <v>42159</v>
      </c>
      <c r="S839" s="106">
        <v>9081.6</v>
      </c>
      <c r="T839" s="25">
        <f t="shared" si="27"/>
        <v>0</v>
      </c>
      <c r="U839" s="68" t="s">
        <v>1257</v>
      </c>
    </row>
    <row r="840" spans="1:21" x14ac:dyDescent="0.25">
      <c r="A840" s="20">
        <v>42164</v>
      </c>
      <c r="B840" s="183">
        <v>23696</v>
      </c>
      <c r="C840" s="183"/>
      <c r="D840" s="14" t="s">
        <v>250</v>
      </c>
      <c r="E840" s="105">
        <v>1908</v>
      </c>
      <c r="F840" s="23">
        <v>42165</v>
      </c>
      <c r="G840" s="106">
        <v>1908</v>
      </c>
      <c r="H840" s="31">
        <f t="shared" si="26"/>
        <v>0</v>
      </c>
      <c r="I840" s="39" t="s">
        <v>19</v>
      </c>
      <c r="M840" s="20">
        <v>42159</v>
      </c>
      <c r="N840" s="183">
        <v>23205</v>
      </c>
      <c r="O840" s="183"/>
      <c r="P840" s="14" t="s">
        <v>106</v>
      </c>
      <c r="Q840" s="105">
        <v>1307.5999999999999</v>
      </c>
      <c r="R840" s="23">
        <v>42163</v>
      </c>
      <c r="S840" s="106">
        <v>1307.5999999999999</v>
      </c>
      <c r="T840" s="31">
        <f t="shared" si="27"/>
        <v>0</v>
      </c>
      <c r="U840" s="39" t="s">
        <v>9</v>
      </c>
    </row>
    <row r="841" spans="1:21" x14ac:dyDescent="0.25">
      <c r="A841" s="20">
        <v>42164</v>
      </c>
      <c r="B841" s="183">
        <v>23697</v>
      </c>
      <c r="C841" s="183"/>
      <c r="D841" s="14" t="s">
        <v>285</v>
      </c>
      <c r="E841" s="105">
        <v>759.8</v>
      </c>
      <c r="F841" s="23">
        <v>42165</v>
      </c>
      <c r="G841" s="106">
        <v>759.8</v>
      </c>
      <c r="H841" s="31">
        <f t="shared" si="26"/>
        <v>0</v>
      </c>
      <c r="I841" s="39" t="s">
        <v>19</v>
      </c>
      <c r="M841" s="20">
        <v>42160</v>
      </c>
      <c r="N841" s="183">
        <v>23311</v>
      </c>
      <c r="O841" s="183"/>
      <c r="P841" s="14" t="s">
        <v>106</v>
      </c>
      <c r="Q841" s="105">
        <v>756.8</v>
      </c>
      <c r="R841" s="23">
        <v>42160</v>
      </c>
      <c r="S841" s="106">
        <v>756.8</v>
      </c>
      <c r="T841" s="31">
        <f t="shared" si="27"/>
        <v>0</v>
      </c>
      <c r="U841" s="39" t="s">
        <v>9</v>
      </c>
    </row>
    <row r="842" spans="1:21" x14ac:dyDescent="0.25">
      <c r="A842" s="20">
        <v>42164</v>
      </c>
      <c r="B842" s="183">
        <v>23698</v>
      </c>
      <c r="C842" s="183"/>
      <c r="D842" s="14" t="s">
        <v>98</v>
      </c>
      <c r="E842" s="105">
        <v>3452.9</v>
      </c>
      <c r="F842" s="23">
        <v>42165</v>
      </c>
      <c r="G842" s="106">
        <v>3452.9</v>
      </c>
      <c r="H842" s="31">
        <f t="shared" si="26"/>
        <v>0</v>
      </c>
      <c r="I842" s="39" t="s">
        <v>19</v>
      </c>
      <c r="M842" s="20">
        <v>42160</v>
      </c>
      <c r="N842" s="183">
        <v>23348</v>
      </c>
      <c r="O842" s="183"/>
      <c r="P842" s="150" t="s">
        <v>106</v>
      </c>
      <c r="Q842" s="105">
        <v>33640</v>
      </c>
      <c r="R842" s="23">
        <v>42161</v>
      </c>
      <c r="S842" s="106">
        <v>33640</v>
      </c>
      <c r="T842" s="31">
        <f t="shared" si="27"/>
        <v>0</v>
      </c>
      <c r="U842" s="39" t="s">
        <v>773</v>
      </c>
    </row>
    <row r="843" spans="1:21" x14ac:dyDescent="0.25">
      <c r="A843" s="20">
        <v>42164</v>
      </c>
      <c r="B843" s="183">
        <v>23699</v>
      </c>
      <c r="C843" s="183"/>
      <c r="D843" s="14" t="s">
        <v>256</v>
      </c>
      <c r="E843" s="105">
        <v>4617.8</v>
      </c>
      <c r="F843" s="23">
        <v>42164</v>
      </c>
      <c r="G843" s="106">
        <v>4617.8</v>
      </c>
      <c r="H843" s="31">
        <f t="shared" si="26"/>
        <v>0</v>
      </c>
      <c r="I843" s="39" t="s">
        <v>62</v>
      </c>
      <c r="M843" s="20">
        <v>42161</v>
      </c>
      <c r="N843" s="183">
        <v>23429</v>
      </c>
      <c r="O843" s="183"/>
      <c r="P843" s="14" t="s">
        <v>106</v>
      </c>
      <c r="Q843" s="105">
        <v>1483.2</v>
      </c>
      <c r="R843" s="23">
        <v>42163</v>
      </c>
      <c r="S843" s="106">
        <v>1483.2</v>
      </c>
      <c r="T843" s="31">
        <f t="shared" si="27"/>
        <v>0</v>
      </c>
      <c r="U843" s="39" t="s">
        <v>19</v>
      </c>
    </row>
    <row r="844" spans="1:21" x14ac:dyDescent="0.25">
      <c r="A844" s="20">
        <v>42164</v>
      </c>
      <c r="B844" s="183">
        <v>23700</v>
      </c>
      <c r="C844" s="183"/>
      <c r="D844" s="14" t="s">
        <v>138</v>
      </c>
      <c r="E844" s="105">
        <v>4200</v>
      </c>
      <c r="F844" s="23">
        <v>42165</v>
      </c>
      <c r="G844" s="106">
        <v>4200</v>
      </c>
      <c r="H844" s="31">
        <f t="shared" si="26"/>
        <v>0</v>
      </c>
      <c r="I844" s="39" t="s">
        <v>19</v>
      </c>
      <c r="M844" s="20">
        <v>42164</v>
      </c>
      <c r="N844" s="183">
        <v>23691</v>
      </c>
      <c r="O844" s="183"/>
      <c r="P844" s="14" t="s">
        <v>106</v>
      </c>
      <c r="Q844" s="105">
        <v>54074.400000000001</v>
      </c>
      <c r="R844" s="23">
        <v>42166</v>
      </c>
      <c r="S844" s="106">
        <v>54074.400000000001</v>
      </c>
      <c r="T844" s="31">
        <f t="shared" si="27"/>
        <v>0</v>
      </c>
      <c r="U844" s="39" t="s">
        <v>9</v>
      </c>
    </row>
    <row r="845" spans="1:21" x14ac:dyDescent="0.25">
      <c r="A845" s="20">
        <v>42164</v>
      </c>
      <c r="B845" s="183">
        <v>23701</v>
      </c>
      <c r="C845" s="183"/>
      <c r="D845" s="14" t="s">
        <v>64</v>
      </c>
      <c r="E845" s="105">
        <v>592</v>
      </c>
      <c r="F845" s="23">
        <v>42164</v>
      </c>
      <c r="G845" s="106">
        <v>592</v>
      </c>
      <c r="H845" s="31">
        <f t="shared" si="26"/>
        <v>0</v>
      </c>
      <c r="I845" s="39" t="s">
        <v>9</v>
      </c>
      <c r="M845" s="20">
        <v>42165</v>
      </c>
      <c r="N845" s="183">
        <v>23790</v>
      </c>
      <c r="O845" s="183"/>
      <c r="P845" s="14" t="s">
        <v>106</v>
      </c>
      <c r="Q845" s="105">
        <v>7934.4</v>
      </c>
      <c r="R845" s="23">
        <v>42166</v>
      </c>
      <c r="S845" s="106">
        <v>7934.4</v>
      </c>
      <c r="T845" s="31">
        <f t="shared" si="27"/>
        <v>0</v>
      </c>
      <c r="U845" s="39" t="s">
        <v>19</v>
      </c>
    </row>
    <row r="846" spans="1:21" x14ac:dyDescent="0.25">
      <c r="A846" s="20">
        <v>42164</v>
      </c>
      <c r="B846" s="183">
        <v>23702</v>
      </c>
      <c r="C846" s="183"/>
      <c r="D846" s="14" t="s">
        <v>66</v>
      </c>
      <c r="E846" s="105">
        <v>75</v>
      </c>
      <c r="F846" s="23">
        <v>42164</v>
      </c>
      <c r="G846" s="106">
        <v>75</v>
      </c>
      <c r="H846" s="31">
        <f t="shared" si="26"/>
        <v>0</v>
      </c>
      <c r="I846" s="39" t="s">
        <v>9</v>
      </c>
      <c r="M846" s="20">
        <v>42167</v>
      </c>
      <c r="N846" s="183">
        <v>24013</v>
      </c>
      <c r="O846" s="183"/>
      <c r="P846" s="14" t="s">
        <v>106</v>
      </c>
      <c r="Q846" s="105">
        <v>18150.099999999999</v>
      </c>
      <c r="R846" s="23">
        <v>42168</v>
      </c>
      <c r="S846" s="106">
        <v>18150.099999999999</v>
      </c>
      <c r="T846" s="31">
        <f t="shared" si="27"/>
        <v>0</v>
      </c>
      <c r="U846" s="39" t="s">
        <v>94</v>
      </c>
    </row>
    <row r="847" spans="1:21" x14ac:dyDescent="0.25">
      <c r="A847" s="20">
        <v>42164</v>
      </c>
      <c r="B847" s="183">
        <v>23703</v>
      </c>
      <c r="C847" s="183"/>
      <c r="D847" s="14" t="s">
        <v>110</v>
      </c>
      <c r="E847" s="105">
        <v>53043.14</v>
      </c>
      <c r="F847" s="23">
        <v>42178</v>
      </c>
      <c r="G847" s="106">
        <v>53043.14</v>
      </c>
      <c r="H847" s="31">
        <f t="shared" si="26"/>
        <v>0</v>
      </c>
      <c r="I847" s="39" t="s">
        <v>1013</v>
      </c>
      <c r="M847" s="20">
        <v>42168</v>
      </c>
      <c r="N847" s="183">
        <v>24121</v>
      </c>
      <c r="O847" s="183"/>
      <c r="P847" s="14" t="s">
        <v>106</v>
      </c>
      <c r="Q847" s="105">
        <v>13567.4</v>
      </c>
      <c r="R847" s="23">
        <v>42169</v>
      </c>
      <c r="S847" s="106">
        <v>13567.4</v>
      </c>
      <c r="T847" s="31">
        <f t="shared" si="27"/>
        <v>0</v>
      </c>
      <c r="U847" s="39" t="s">
        <v>94</v>
      </c>
    </row>
    <row r="848" spans="1:21" x14ac:dyDescent="0.25">
      <c r="A848" s="20">
        <v>42164</v>
      </c>
      <c r="B848" s="183">
        <v>23704</v>
      </c>
      <c r="C848" s="183"/>
      <c r="D848" s="14" t="s">
        <v>37</v>
      </c>
      <c r="E848" s="105">
        <v>24470.1</v>
      </c>
      <c r="F848" s="23">
        <v>42172</v>
      </c>
      <c r="G848" s="106">
        <v>24470.1</v>
      </c>
      <c r="H848" s="31">
        <f t="shared" si="26"/>
        <v>0</v>
      </c>
      <c r="I848" s="39" t="s">
        <v>59</v>
      </c>
      <c r="M848" s="20">
        <v>42169</v>
      </c>
      <c r="N848" s="183">
        <v>24192</v>
      </c>
      <c r="O848" s="183"/>
      <c r="P848" s="14" t="s">
        <v>106</v>
      </c>
      <c r="Q848" s="105">
        <v>7068.9</v>
      </c>
      <c r="R848" s="23">
        <v>42169</v>
      </c>
      <c r="S848" s="106">
        <v>7068.9</v>
      </c>
      <c r="T848" s="31">
        <f t="shared" si="27"/>
        <v>0</v>
      </c>
      <c r="U848" s="39" t="s">
        <v>9</v>
      </c>
    </row>
    <row r="849" spans="1:21" x14ac:dyDescent="0.25">
      <c r="A849" s="20">
        <v>42164</v>
      </c>
      <c r="B849" s="183">
        <v>23705</v>
      </c>
      <c r="C849" s="183"/>
      <c r="D849" s="14" t="s">
        <v>1101</v>
      </c>
      <c r="E849" s="105">
        <v>237.6</v>
      </c>
      <c r="F849" s="23">
        <v>42164</v>
      </c>
      <c r="G849" s="106">
        <v>237.6</v>
      </c>
      <c r="H849" s="31">
        <f t="shared" si="26"/>
        <v>0</v>
      </c>
      <c r="I849" s="39" t="s">
        <v>9</v>
      </c>
      <c r="M849" s="20">
        <v>42171</v>
      </c>
      <c r="N849" s="183">
        <v>24372</v>
      </c>
      <c r="O849" s="183"/>
      <c r="P849" s="14" t="s">
        <v>106</v>
      </c>
      <c r="Q849" s="105">
        <v>14452</v>
      </c>
      <c r="R849" s="23">
        <v>42171</v>
      </c>
      <c r="S849" s="106">
        <v>14452</v>
      </c>
      <c r="T849" s="48">
        <f t="shared" si="27"/>
        <v>0</v>
      </c>
      <c r="U849" s="39" t="s">
        <v>1257</v>
      </c>
    </row>
    <row r="850" spans="1:21" x14ac:dyDescent="0.25">
      <c r="A850" s="20">
        <v>42165</v>
      </c>
      <c r="B850" s="183">
        <v>23706</v>
      </c>
      <c r="C850" s="183"/>
      <c r="D850" s="14" t="s">
        <v>24</v>
      </c>
      <c r="E850" s="105">
        <v>215950.18</v>
      </c>
      <c r="F850" s="23">
        <v>42178</v>
      </c>
      <c r="G850" s="106">
        <v>215950.18</v>
      </c>
      <c r="H850" s="31">
        <f t="shared" si="26"/>
        <v>0</v>
      </c>
      <c r="I850" s="39" t="s">
        <v>1013</v>
      </c>
      <c r="M850" s="20">
        <v>42172</v>
      </c>
      <c r="N850" s="183">
        <v>24482</v>
      </c>
      <c r="O850" s="183"/>
      <c r="P850" s="14" t="s">
        <v>106</v>
      </c>
      <c r="Q850" s="105">
        <v>8353</v>
      </c>
      <c r="R850" s="23">
        <v>42173</v>
      </c>
      <c r="S850" s="106">
        <v>8353</v>
      </c>
      <c r="T850" s="48">
        <f t="shared" si="27"/>
        <v>0</v>
      </c>
      <c r="U850" s="39" t="s">
        <v>94</v>
      </c>
    </row>
    <row r="851" spans="1:21" x14ac:dyDescent="0.25">
      <c r="A851" s="20">
        <v>42165</v>
      </c>
      <c r="B851" s="183">
        <v>23707</v>
      </c>
      <c r="C851" s="183"/>
      <c r="D851" s="14" t="s">
        <v>411</v>
      </c>
      <c r="E851" s="105">
        <v>1520</v>
      </c>
      <c r="F851" s="23">
        <v>42165</v>
      </c>
      <c r="G851" s="106">
        <v>1520</v>
      </c>
      <c r="H851" s="31">
        <f t="shared" si="26"/>
        <v>0</v>
      </c>
      <c r="I851" s="39" t="s">
        <v>9</v>
      </c>
      <c r="M851" s="20">
        <v>42174</v>
      </c>
      <c r="N851" s="183">
        <v>24693</v>
      </c>
      <c r="O851" s="183"/>
      <c r="P851" s="14" t="s">
        <v>106</v>
      </c>
      <c r="Q851" s="105">
        <v>19889.8</v>
      </c>
      <c r="R851" s="23">
        <v>42175</v>
      </c>
      <c r="S851" s="118">
        <v>19889.8</v>
      </c>
      <c r="T851" s="31">
        <f t="shared" si="27"/>
        <v>0</v>
      </c>
      <c r="U851" s="56" t="s">
        <v>9</v>
      </c>
    </row>
    <row r="852" spans="1:21" x14ac:dyDescent="0.25">
      <c r="A852" s="20">
        <v>42165</v>
      </c>
      <c r="B852" s="183">
        <v>23708</v>
      </c>
      <c r="C852" s="183"/>
      <c r="D852" s="14" t="s">
        <v>74</v>
      </c>
      <c r="E852" s="105">
        <v>1589.3</v>
      </c>
      <c r="F852" s="23">
        <v>42166</v>
      </c>
      <c r="G852" s="106">
        <v>1589.3</v>
      </c>
      <c r="H852" s="31">
        <f t="shared" si="26"/>
        <v>0</v>
      </c>
      <c r="I852" s="39" t="s">
        <v>9</v>
      </c>
      <c r="M852" s="20">
        <v>42175</v>
      </c>
      <c r="N852" s="183">
        <v>24822</v>
      </c>
      <c r="O852" s="183"/>
      <c r="P852" s="14" t="s">
        <v>106</v>
      </c>
      <c r="Q852" s="105">
        <v>11973.1</v>
      </c>
      <c r="R852" s="23">
        <v>42178</v>
      </c>
      <c r="S852" s="118">
        <v>11973.1</v>
      </c>
      <c r="T852" s="31">
        <f t="shared" si="27"/>
        <v>0</v>
      </c>
      <c r="U852" s="56" t="s">
        <v>19</v>
      </c>
    </row>
    <row r="853" spans="1:21" x14ac:dyDescent="0.25">
      <c r="A853" s="20">
        <v>42165</v>
      </c>
      <c r="B853" s="183">
        <v>23709</v>
      </c>
      <c r="C853" s="183"/>
      <c r="D853" s="14" t="s">
        <v>16</v>
      </c>
      <c r="E853" s="105">
        <v>6197.2</v>
      </c>
      <c r="F853" s="23">
        <v>42165</v>
      </c>
      <c r="G853" s="106">
        <v>6197.2</v>
      </c>
      <c r="H853" s="31">
        <f t="shared" si="26"/>
        <v>0</v>
      </c>
      <c r="I853" s="39" t="s">
        <v>1257</v>
      </c>
      <c r="M853" s="20">
        <v>42177</v>
      </c>
      <c r="N853" s="222" t="s">
        <v>1594</v>
      </c>
      <c r="O853" s="222" t="s">
        <v>1592</v>
      </c>
      <c r="P853" s="14" t="s">
        <v>106</v>
      </c>
      <c r="Q853" s="105">
        <v>36727.9</v>
      </c>
      <c r="R853" s="23">
        <v>42178</v>
      </c>
      <c r="S853" s="106">
        <v>36727.9</v>
      </c>
      <c r="T853" s="31">
        <f t="shared" si="27"/>
        <v>0</v>
      </c>
      <c r="U853" s="39" t="s">
        <v>19</v>
      </c>
    </row>
    <row r="854" spans="1:21" x14ac:dyDescent="0.25">
      <c r="A854" s="20">
        <v>42165</v>
      </c>
      <c r="B854" s="183">
        <v>23710</v>
      </c>
      <c r="C854" s="183"/>
      <c r="D854" s="14" t="s">
        <v>112</v>
      </c>
      <c r="E854" s="105">
        <v>24985.599999999999</v>
      </c>
      <c r="F854" s="12" t="s">
        <v>1536</v>
      </c>
      <c r="G854" s="106">
        <f>5000+19985.6</f>
        <v>24985.599999999999</v>
      </c>
      <c r="H854" s="31">
        <f t="shared" si="26"/>
        <v>0</v>
      </c>
      <c r="I854" s="39" t="s">
        <v>9</v>
      </c>
      <c r="M854" s="20">
        <v>42181</v>
      </c>
      <c r="N854" s="223" t="s">
        <v>2012</v>
      </c>
      <c r="O854" s="223" t="s">
        <v>1592</v>
      </c>
      <c r="P854" s="14" t="s">
        <v>106</v>
      </c>
      <c r="Q854" s="105">
        <v>17910.400000000001</v>
      </c>
      <c r="R854" s="65">
        <v>42182</v>
      </c>
      <c r="S854" s="106">
        <v>17910.400000000001</v>
      </c>
      <c r="T854" s="31">
        <f t="shared" si="27"/>
        <v>0</v>
      </c>
      <c r="U854" s="39" t="s">
        <v>94</v>
      </c>
    </row>
    <row r="855" spans="1:21" x14ac:dyDescent="0.25">
      <c r="A855" s="20">
        <v>42165</v>
      </c>
      <c r="B855" s="183">
        <v>23711</v>
      </c>
      <c r="C855" s="183"/>
      <c r="D855" s="14" t="s">
        <v>14</v>
      </c>
      <c r="E855" s="105">
        <v>15268.4</v>
      </c>
      <c r="F855" s="23">
        <v>42172</v>
      </c>
      <c r="G855" s="106">
        <v>15268.4</v>
      </c>
      <c r="H855" s="31">
        <f t="shared" si="26"/>
        <v>0</v>
      </c>
      <c r="I855" s="39" t="s">
        <v>15</v>
      </c>
      <c r="M855" s="20">
        <v>42182</v>
      </c>
      <c r="N855" s="222" t="s">
        <v>2142</v>
      </c>
      <c r="O855" s="222" t="s">
        <v>1592</v>
      </c>
      <c r="P855" s="14" t="s">
        <v>106</v>
      </c>
      <c r="Q855" s="105">
        <v>19960.3</v>
      </c>
      <c r="R855" s="65">
        <v>42184</v>
      </c>
      <c r="S855" s="106">
        <v>19960.3</v>
      </c>
      <c r="T855" s="31">
        <f t="shared" si="27"/>
        <v>0</v>
      </c>
      <c r="U855" s="39" t="s">
        <v>1013</v>
      </c>
    </row>
    <row r="856" spans="1:21" x14ac:dyDescent="0.25">
      <c r="A856" s="20">
        <v>42165</v>
      </c>
      <c r="B856" s="183">
        <v>23712</v>
      </c>
      <c r="C856" s="183"/>
      <c r="D856" s="14" t="s">
        <v>151</v>
      </c>
      <c r="E856" s="105">
        <v>2861.2</v>
      </c>
      <c r="F856" s="23">
        <v>42166</v>
      </c>
      <c r="G856" s="106">
        <v>2861.2</v>
      </c>
      <c r="H856" s="31">
        <f t="shared" si="26"/>
        <v>0</v>
      </c>
      <c r="I856" s="39" t="s">
        <v>9</v>
      </c>
      <c r="M856" s="20">
        <v>42185</v>
      </c>
      <c r="N856" s="223" t="s">
        <v>2424</v>
      </c>
      <c r="O856" s="223" t="s">
        <v>1592</v>
      </c>
      <c r="P856" s="14" t="s">
        <v>106</v>
      </c>
      <c r="Q856" s="105">
        <v>78894</v>
      </c>
      <c r="R856" s="23"/>
      <c r="S856" s="106"/>
      <c r="T856" s="31">
        <f t="shared" si="27"/>
        <v>78894</v>
      </c>
      <c r="U856" s="39" t="s">
        <v>62</v>
      </c>
    </row>
    <row r="857" spans="1:21" x14ac:dyDescent="0.25">
      <c r="A857" s="20">
        <v>42165</v>
      </c>
      <c r="B857" s="183">
        <v>23713</v>
      </c>
      <c r="C857" s="183"/>
      <c r="D857" s="14" t="s">
        <v>383</v>
      </c>
      <c r="E857" s="105">
        <v>5414.4</v>
      </c>
      <c r="F857" s="23">
        <v>42165</v>
      </c>
      <c r="G857" s="106">
        <v>5414.4</v>
      </c>
      <c r="H857" s="31">
        <f t="shared" si="26"/>
        <v>0</v>
      </c>
      <c r="I857" s="39" t="s">
        <v>9</v>
      </c>
      <c r="M857" s="20">
        <v>42168</v>
      </c>
      <c r="N857" s="183">
        <v>24069</v>
      </c>
      <c r="O857" s="183"/>
      <c r="P857" s="14" t="s">
        <v>154</v>
      </c>
      <c r="Q857" s="105">
        <v>16320.5</v>
      </c>
      <c r="R857" s="23">
        <v>42169</v>
      </c>
      <c r="S857" s="106">
        <v>16320.5</v>
      </c>
      <c r="T857" s="31">
        <f t="shared" si="27"/>
        <v>0</v>
      </c>
      <c r="U857" s="39" t="s">
        <v>773</v>
      </c>
    </row>
    <row r="858" spans="1:21" x14ac:dyDescent="0.25">
      <c r="A858" s="20">
        <v>42165</v>
      </c>
      <c r="B858" s="183">
        <v>23714</v>
      </c>
      <c r="C858" s="183"/>
      <c r="D858" s="14" t="s">
        <v>122</v>
      </c>
      <c r="E858" s="105">
        <v>26616.6</v>
      </c>
      <c r="F858" s="23">
        <v>42165</v>
      </c>
      <c r="G858" s="106">
        <v>26616.6</v>
      </c>
      <c r="H858" s="31">
        <f t="shared" si="26"/>
        <v>0</v>
      </c>
      <c r="I858" s="39" t="s">
        <v>9</v>
      </c>
      <c r="M858" s="20">
        <v>42168</v>
      </c>
      <c r="N858" s="183">
        <v>24070</v>
      </c>
      <c r="O858" s="183"/>
      <c r="P858" s="14" t="s">
        <v>154</v>
      </c>
      <c r="Q858" s="105">
        <v>592.79999999999995</v>
      </c>
      <c r="R858" s="23">
        <v>42169</v>
      </c>
      <c r="S858" s="106">
        <v>592.79999999999995</v>
      </c>
      <c r="T858" s="31">
        <f t="shared" si="27"/>
        <v>0</v>
      </c>
      <c r="U858" s="39" t="s">
        <v>773</v>
      </c>
    </row>
    <row r="859" spans="1:21" x14ac:dyDescent="0.25">
      <c r="A859" s="20">
        <v>42165</v>
      </c>
      <c r="B859" s="183">
        <v>23715</v>
      </c>
      <c r="C859" s="183"/>
      <c r="D859" s="14" t="s">
        <v>161</v>
      </c>
      <c r="E859" s="105">
        <v>2781.6</v>
      </c>
      <c r="F859" s="23">
        <v>42165</v>
      </c>
      <c r="G859" s="106">
        <v>2781.6</v>
      </c>
      <c r="H859" s="31">
        <f t="shared" si="26"/>
        <v>0</v>
      </c>
      <c r="I859" s="39" t="s">
        <v>9</v>
      </c>
      <c r="M859" s="20">
        <v>42160</v>
      </c>
      <c r="N859" s="183">
        <v>23343</v>
      </c>
      <c r="O859" s="183"/>
      <c r="P859" s="14" t="s">
        <v>249</v>
      </c>
      <c r="Q859" s="105">
        <v>1686.4</v>
      </c>
      <c r="R859" s="23">
        <v>42177</v>
      </c>
      <c r="S859" s="106">
        <v>1686.4</v>
      </c>
      <c r="T859" s="31">
        <f t="shared" si="27"/>
        <v>0</v>
      </c>
      <c r="U859" s="39" t="s">
        <v>9</v>
      </c>
    </row>
    <row r="860" spans="1:21" x14ac:dyDescent="0.25">
      <c r="A860" s="20">
        <v>42165</v>
      </c>
      <c r="B860" s="183">
        <v>23716</v>
      </c>
      <c r="C860" s="183"/>
      <c r="D860" s="14" t="s">
        <v>125</v>
      </c>
      <c r="E860" s="105">
        <v>9183.4</v>
      </c>
      <c r="F860" s="12" t="s">
        <v>1537</v>
      </c>
      <c r="G860" s="106">
        <f>5000+4183.4</f>
        <v>9183.4</v>
      </c>
      <c r="H860" s="31">
        <f t="shared" si="26"/>
        <v>0</v>
      </c>
      <c r="I860" s="39" t="s">
        <v>94</v>
      </c>
      <c r="M860" s="20">
        <v>42165</v>
      </c>
      <c r="N860" s="183">
        <v>23774</v>
      </c>
      <c r="O860" s="183"/>
      <c r="P860" s="14" t="s">
        <v>249</v>
      </c>
      <c r="Q860" s="105">
        <v>2387.1999999999998</v>
      </c>
      <c r="R860" s="23">
        <v>42165</v>
      </c>
      <c r="S860" s="106">
        <v>2387.1999999999998</v>
      </c>
      <c r="T860" s="31">
        <f t="shared" si="27"/>
        <v>0</v>
      </c>
      <c r="U860" s="39" t="s">
        <v>94</v>
      </c>
    </row>
    <row r="861" spans="1:21" x14ac:dyDescent="0.25">
      <c r="A861" s="20">
        <v>42165</v>
      </c>
      <c r="B861" s="183">
        <v>23717</v>
      </c>
      <c r="C861" s="183"/>
      <c r="D861" s="14" t="s">
        <v>20</v>
      </c>
      <c r="E861" s="105">
        <v>6630.4</v>
      </c>
      <c r="F861" s="23">
        <v>42166</v>
      </c>
      <c r="G861" s="106">
        <v>6630.4</v>
      </c>
      <c r="H861" s="31">
        <f t="shared" si="26"/>
        <v>0</v>
      </c>
      <c r="I861" s="39" t="s">
        <v>94</v>
      </c>
      <c r="M861" s="20">
        <v>42179</v>
      </c>
      <c r="N861" s="222" t="s">
        <v>1764</v>
      </c>
      <c r="O861" s="222" t="s">
        <v>1592</v>
      </c>
      <c r="P861" s="14" t="s">
        <v>249</v>
      </c>
      <c r="Q861" s="105">
        <v>2477.6</v>
      </c>
      <c r="R861" s="23">
        <v>42179</v>
      </c>
      <c r="S861" s="106">
        <v>2477.6</v>
      </c>
      <c r="T861" s="31">
        <f t="shared" si="27"/>
        <v>0</v>
      </c>
      <c r="U861" s="39" t="s">
        <v>1257</v>
      </c>
    </row>
    <row r="862" spans="1:21" x14ac:dyDescent="0.25">
      <c r="A862" s="20">
        <v>42165</v>
      </c>
      <c r="B862" s="183">
        <v>23718</v>
      </c>
      <c r="C862" s="183"/>
      <c r="D862" s="14" t="s">
        <v>21</v>
      </c>
      <c r="E862" s="105">
        <v>7533.6</v>
      </c>
      <c r="F862" s="23">
        <v>42165</v>
      </c>
      <c r="G862" s="106">
        <v>7533.6</v>
      </c>
      <c r="H862" s="31">
        <f t="shared" si="26"/>
        <v>0</v>
      </c>
      <c r="I862" s="39" t="s">
        <v>9</v>
      </c>
      <c r="M862" s="20">
        <v>42185</v>
      </c>
      <c r="N862" s="223" t="s">
        <v>2436</v>
      </c>
      <c r="O862" s="223" t="s">
        <v>1592</v>
      </c>
      <c r="P862" s="14" t="s">
        <v>249</v>
      </c>
      <c r="Q862" s="105">
        <v>3313.6</v>
      </c>
      <c r="R862" s="23"/>
      <c r="S862" s="106"/>
      <c r="T862" s="31">
        <f t="shared" si="27"/>
        <v>3313.6</v>
      </c>
      <c r="U862" s="39" t="s">
        <v>773</v>
      </c>
    </row>
    <row r="863" spans="1:21" x14ac:dyDescent="0.25">
      <c r="A863" s="20">
        <v>42165</v>
      </c>
      <c r="B863" s="183">
        <v>23719</v>
      </c>
      <c r="C863" s="183"/>
      <c r="D863" s="14" t="s">
        <v>20</v>
      </c>
      <c r="E863" s="105">
        <v>2821.3</v>
      </c>
      <c r="F863" s="23">
        <v>42166</v>
      </c>
      <c r="G863" s="106">
        <v>2821.3</v>
      </c>
      <c r="H863" s="31">
        <f t="shared" si="26"/>
        <v>0</v>
      </c>
      <c r="I863" s="39" t="s">
        <v>94</v>
      </c>
      <c r="M863" s="20">
        <v>42158</v>
      </c>
      <c r="N863" s="183">
        <v>23125</v>
      </c>
      <c r="O863" s="183"/>
      <c r="P863" s="40" t="s">
        <v>251</v>
      </c>
      <c r="Q863" s="105">
        <v>29190</v>
      </c>
      <c r="R863" s="23">
        <v>42159</v>
      </c>
      <c r="S863" s="106">
        <v>29190</v>
      </c>
      <c r="T863" s="31">
        <f t="shared" si="27"/>
        <v>0</v>
      </c>
      <c r="U863" s="68" t="s">
        <v>9</v>
      </c>
    </row>
    <row r="864" spans="1:21" x14ac:dyDescent="0.25">
      <c r="A864" s="20">
        <v>42165</v>
      </c>
      <c r="B864" s="183">
        <v>23720</v>
      </c>
      <c r="C864" s="183"/>
      <c r="D864" s="14" t="s">
        <v>121</v>
      </c>
      <c r="E864" s="105">
        <v>3821</v>
      </c>
      <c r="F864" s="23">
        <v>42165</v>
      </c>
      <c r="G864" s="106">
        <v>3821</v>
      </c>
      <c r="H864" s="31">
        <f t="shared" si="26"/>
        <v>0</v>
      </c>
      <c r="I864" s="39" t="s">
        <v>9</v>
      </c>
      <c r="M864" s="20">
        <v>42165</v>
      </c>
      <c r="N864" s="183">
        <v>23789</v>
      </c>
      <c r="O864" s="183"/>
      <c r="P864" s="14" t="s">
        <v>251</v>
      </c>
      <c r="Q864" s="105">
        <v>29112.6</v>
      </c>
      <c r="R864" s="23">
        <v>42166</v>
      </c>
      <c r="S864" s="106">
        <v>29112.6</v>
      </c>
      <c r="T864" s="31">
        <f t="shared" si="27"/>
        <v>0</v>
      </c>
      <c r="U864" s="39" t="s">
        <v>19</v>
      </c>
    </row>
    <row r="865" spans="1:21" x14ac:dyDescent="0.25">
      <c r="A865" s="20">
        <v>42165</v>
      </c>
      <c r="B865" s="183">
        <v>23721</v>
      </c>
      <c r="C865" s="183"/>
      <c r="D865" s="14" t="s">
        <v>145</v>
      </c>
      <c r="E865" s="105">
        <v>1620</v>
      </c>
      <c r="F865" s="23">
        <v>42165</v>
      </c>
      <c r="G865" s="106">
        <v>1620</v>
      </c>
      <c r="H865" s="31">
        <f t="shared" si="26"/>
        <v>0</v>
      </c>
      <c r="I865" s="39" t="s">
        <v>9</v>
      </c>
      <c r="M865" s="20">
        <v>42172</v>
      </c>
      <c r="N865" s="183">
        <v>24485</v>
      </c>
      <c r="O865" s="183"/>
      <c r="P865" s="150" t="s">
        <v>251</v>
      </c>
      <c r="Q865" s="105">
        <v>22316</v>
      </c>
      <c r="R865" s="23">
        <v>42173</v>
      </c>
      <c r="S865" s="106">
        <v>22316</v>
      </c>
      <c r="T865" s="48">
        <f t="shared" si="27"/>
        <v>0</v>
      </c>
      <c r="U865" s="39" t="s">
        <v>94</v>
      </c>
    </row>
    <row r="866" spans="1:21" x14ac:dyDescent="0.25">
      <c r="A866" s="20">
        <v>42165</v>
      </c>
      <c r="B866" s="183">
        <v>23722</v>
      </c>
      <c r="C866" s="183"/>
      <c r="D866" s="14" t="s">
        <v>215</v>
      </c>
      <c r="E866" s="105">
        <v>19411.8</v>
      </c>
      <c r="F866" s="23">
        <v>42166</v>
      </c>
      <c r="G866" s="106">
        <v>19411.8</v>
      </c>
      <c r="H866" s="31">
        <f t="shared" si="26"/>
        <v>0</v>
      </c>
      <c r="I866" s="39" t="s">
        <v>19</v>
      </c>
      <c r="M866" s="20">
        <v>42179</v>
      </c>
      <c r="N866" s="223" t="s">
        <v>1820</v>
      </c>
      <c r="O866" s="223" t="s">
        <v>1592</v>
      </c>
      <c r="P866" s="14" t="s">
        <v>251</v>
      </c>
      <c r="Q866" s="105">
        <v>29180</v>
      </c>
      <c r="R866" s="23">
        <v>42180</v>
      </c>
      <c r="S866" s="106">
        <v>29180</v>
      </c>
      <c r="T866" s="31">
        <f t="shared" si="27"/>
        <v>0</v>
      </c>
      <c r="U866" s="39" t="s">
        <v>19</v>
      </c>
    </row>
    <row r="867" spans="1:21" x14ac:dyDescent="0.25">
      <c r="A867" s="20">
        <v>42165</v>
      </c>
      <c r="B867" s="183">
        <v>23723</v>
      </c>
      <c r="C867" s="183"/>
      <c r="D867" s="14" t="s">
        <v>1434</v>
      </c>
      <c r="E867" s="105">
        <v>1339.2</v>
      </c>
      <c r="F867" s="23">
        <v>42165</v>
      </c>
      <c r="G867" s="106">
        <v>1339.2</v>
      </c>
      <c r="H867" s="31">
        <f t="shared" si="26"/>
        <v>0</v>
      </c>
      <c r="I867" s="39" t="s">
        <v>9</v>
      </c>
      <c r="M867" s="20">
        <v>42160</v>
      </c>
      <c r="N867" s="183">
        <v>23334</v>
      </c>
      <c r="O867" s="183"/>
      <c r="P867" s="14" t="s">
        <v>689</v>
      </c>
      <c r="Q867" s="105">
        <v>12384</v>
      </c>
      <c r="R867" s="23">
        <v>42161</v>
      </c>
      <c r="S867" s="106">
        <v>12384</v>
      </c>
      <c r="T867" s="31">
        <f t="shared" si="27"/>
        <v>0</v>
      </c>
      <c r="U867" s="39" t="s">
        <v>19</v>
      </c>
    </row>
    <row r="868" spans="1:21" x14ac:dyDescent="0.25">
      <c r="A868" s="20">
        <v>42165</v>
      </c>
      <c r="B868" s="183">
        <v>23724</v>
      </c>
      <c r="C868" s="183"/>
      <c r="D868" s="14" t="s">
        <v>18</v>
      </c>
      <c r="E868" s="105">
        <v>3269.4</v>
      </c>
      <c r="F868" s="23">
        <v>42165</v>
      </c>
      <c r="G868" s="106">
        <v>3269.4</v>
      </c>
      <c r="H868" s="31">
        <f t="shared" si="26"/>
        <v>0</v>
      </c>
      <c r="I868" s="39" t="s">
        <v>9</v>
      </c>
      <c r="M868" s="20">
        <v>42173</v>
      </c>
      <c r="N868" s="183">
        <v>24580</v>
      </c>
      <c r="O868" s="183"/>
      <c r="P868" s="14" t="s">
        <v>689</v>
      </c>
      <c r="Q868" s="105">
        <v>10203</v>
      </c>
      <c r="R868" s="23">
        <v>42173</v>
      </c>
      <c r="S868" s="118">
        <v>10203</v>
      </c>
      <c r="T868" s="31">
        <f t="shared" si="27"/>
        <v>0</v>
      </c>
      <c r="U868" s="56" t="s">
        <v>9</v>
      </c>
    </row>
    <row r="869" spans="1:21" x14ac:dyDescent="0.25">
      <c r="A869" s="20">
        <v>42165</v>
      </c>
      <c r="B869" s="183">
        <v>23725</v>
      </c>
      <c r="C869" s="183"/>
      <c r="D869" s="14" t="s">
        <v>114</v>
      </c>
      <c r="E869" s="105">
        <v>2001.3</v>
      </c>
      <c r="F869" s="23">
        <v>42165</v>
      </c>
      <c r="G869" s="106">
        <v>2001.3</v>
      </c>
      <c r="H869" s="31">
        <f t="shared" si="26"/>
        <v>0</v>
      </c>
      <c r="I869" s="39" t="s">
        <v>9</v>
      </c>
      <c r="M869" s="20">
        <v>42175</v>
      </c>
      <c r="N869" s="183">
        <v>24826</v>
      </c>
      <c r="O869" s="183"/>
      <c r="P869" s="14" t="s">
        <v>689</v>
      </c>
      <c r="Q869" s="105">
        <v>10038</v>
      </c>
      <c r="R869" s="23">
        <v>42177</v>
      </c>
      <c r="S869" s="118">
        <v>10038</v>
      </c>
      <c r="T869" s="31">
        <f t="shared" si="27"/>
        <v>0</v>
      </c>
      <c r="U869" s="56" t="s">
        <v>19</v>
      </c>
    </row>
    <row r="870" spans="1:21" x14ac:dyDescent="0.25">
      <c r="A870" s="20">
        <v>42165</v>
      </c>
      <c r="B870" s="183">
        <v>23726</v>
      </c>
      <c r="C870" s="183"/>
      <c r="D870" s="76" t="s">
        <v>320</v>
      </c>
      <c r="E870" s="121">
        <v>23289.93</v>
      </c>
      <c r="F870" s="23">
        <v>42165</v>
      </c>
      <c r="G870" s="106">
        <v>23289.93</v>
      </c>
      <c r="H870" s="31">
        <f t="shared" si="26"/>
        <v>0</v>
      </c>
      <c r="I870" s="39" t="s">
        <v>587</v>
      </c>
      <c r="M870" s="20">
        <v>42177</v>
      </c>
      <c r="N870" s="223" t="s">
        <v>1602</v>
      </c>
      <c r="O870" s="223" t="s">
        <v>1592</v>
      </c>
      <c r="P870" s="14" t="s">
        <v>689</v>
      </c>
      <c r="Q870" s="105">
        <v>6132</v>
      </c>
      <c r="R870" s="23">
        <v>42178</v>
      </c>
      <c r="S870" s="106">
        <v>6132</v>
      </c>
      <c r="T870" s="31">
        <f t="shared" si="27"/>
        <v>0</v>
      </c>
      <c r="U870" s="39" t="s">
        <v>19</v>
      </c>
    </row>
    <row r="871" spans="1:21" x14ac:dyDescent="0.25">
      <c r="A871" s="20">
        <v>42165</v>
      </c>
      <c r="B871" s="183">
        <v>23727</v>
      </c>
      <c r="C871" s="183"/>
      <c r="D871" s="14" t="s">
        <v>696</v>
      </c>
      <c r="E871" s="105">
        <v>6265.2</v>
      </c>
      <c r="F871" s="23">
        <v>42165</v>
      </c>
      <c r="G871" s="106">
        <v>6265.2</v>
      </c>
      <c r="H871" s="31">
        <f t="shared" si="26"/>
        <v>0</v>
      </c>
      <c r="I871" s="39" t="s">
        <v>587</v>
      </c>
      <c r="M871" s="20">
        <v>42179</v>
      </c>
      <c r="N871" s="223" t="s">
        <v>1812</v>
      </c>
      <c r="O871" s="223" t="s">
        <v>1592</v>
      </c>
      <c r="P871" s="14" t="s">
        <v>689</v>
      </c>
      <c r="Q871" s="105">
        <v>10779</v>
      </c>
      <c r="R871" s="23">
        <v>42180</v>
      </c>
      <c r="S871" s="106">
        <v>10779</v>
      </c>
      <c r="T871" s="31">
        <f t="shared" si="27"/>
        <v>0</v>
      </c>
      <c r="U871" s="39" t="s">
        <v>19</v>
      </c>
    </row>
    <row r="872" spans="1:21" x14ac:dyDescent="0.25">
      <c r="A872" s="20">
        <v>42165</v>
      </c>
      <c r="B872" s="183">
        <v>23728</v>
      </c>
      <c r="C872" s="183"/>
      <c r="D872" s="14" t="s">
        <v>35</v>
      </c>
      <c r="E872" s="105">
        <v>21893.759999999998</v>
      </c>
      <c r="F872" s="23">
        <v>42165</v>
      </c>
      <c r="G872" s="106">
        <v>21893.759999999998</v>
      </c>
      <c r="H872" s="31">
        <f t="shared" si="26"/>
        <v>0</v>
      </c>
      <c r="I872" s="39" t="s">
        <v>773</v>
      </c>
      <c r="M872" s="20">
        <v>42181</v>
      </c>
      <c r="N872" s="223" t="s">
        <v>2051</v>
      </c>
      <c r="O872" s="223" t="s">
        <v>1592</v>
      </c>
      <c r="P872" s="14" t="s">
        <v>689</v>
      </c>
      <c r="Q872" s="105">
        <v>10715.3</v>
      </c>
      <c r="R872" s="65">
        <v>42183</v>
      </c>
      <c r="S872" s="106">
        <v>10715.3</v>
      </c>
      <c r="T872" s="31">
        <f t="shared" si="27"/>
        <v>0</v>
      </c>
      <c r="U872" s="39" t="s">
        <v>1257</v>
      </c>
    </row>
    <row r="873" spans="1:21" x14ac:dyDescent="0.25">
      <c r="A873" s="20">
        <v>42165</v>
      </c>
      <c r="B873" s="183">
        <v>23729</v>
      </c>
      <c r="C873" s="183"/>
      <c r="D873" s="26" t="s">
        <v>218</v>
      </c>
      <c r="E873" s="108">
        <v>0</v>
      </c>
      <c r="F873" s="23"/>
      <c r="G873" s="106"/>
      <c r="H873" s="31">
        <f t="shared" si="26"/>
        <v>0</v>
      </c>
      <c r="I873" s="39" t="s">
        <v>13</v>
      </c>
      <c r="M873" s="20">
        <v>42156</v>
      </c>
      <c r="N873" s="183">
        <v>22877</v>
      </c>
      <c r="O873" s="183"/>
      <c r="P873" s="14" t="s">
        <v>121</v>
      </c>
      <c r="Q873" s="105">
        <v>1376.7</v>
      </c>
      <c r="R873" s="23">
        <v>42156</v>
      </c>
      <c r="S873" s="106">
        <v>1376.7</v>
      </c>
      <c r="T873" s="25">
        <f t="shared" si="27"/>
        <v>0</v>
      </c>
      <c r="U873" s="39" t="s">
        <v>9</v>
      </c>
    </row>
    <row r="874" spans="1:21" x14ac:dyDescent="0.25">
      <c r="A874" s="20">
        <v>42165</v>
      </c>
      <c r="B874" s="183">
        <v>23730</v>
      </c>
      <c r="C874" s="183"/>
      <c r="D874" s="14" t="s">
        <v>28</v>
      </c>
      <c r="E874" s="105">
        <v>2044</v>
      </c>
      <c r="F874" s="23">
        <v>42165</v>
      </c>
      <c r="G874" s="106">
        <v>2044</v>
      </c>
      <c r="H874" s="31">
        <f t="shared" si="26"/>
        <v>0</v>
      </c>
      <c r="I874" s="39" t="s">
        <v>773</v>
      </c>
      <c r="M874" s="20">
        <v>42157</v>
      </c>
      <c r="N874" s="183">
        <v>22998</v>
      </c>
      <c r="O874" s="183"/>
      <c r="P874" s="40" t="s">
        <v>121</v>
      </c>
      <c r="Q874" s="105">
        <v>4546.5</v>
      </c>
      <c r="R874" s="23">
        <v>42157</v>
      </c>
      <c r="S874" s="106">
        <v>4546.5</v>
      </c>
      <c r="T874" s="25">
        <f t="shared" si="27"/>
        <v>0</v>
      </c>
      <c r="U874" s="68" t="s">
        <v>9</v>
      </c>
    </row>
    <row r="875" spans="1:21" x14ac:dyDescent="0.25">
      <c r="A875" s="20">
        <v>42165</v>
      </c>
      <c r="B875" s="183">
        <v>23731</v>
      </c>
      <c r="C875" s="183"/>
      <c r="D875" s="14" t="s">
        <v>1175</v>
      </c>
      <c r="E875" s="105">
        <v>14311.6</v>
      </c>
      <c r="F875" s="23">
        <v>42165</v>
      </c>
      <c r="G875" s="106">
        <v>14311.6</v>
      </c>
      <c r="H875" s="31">
        <f t="shared" si="26"/>
        <v>0</v>
      </c>
      <c r="I875" s="39" t="s">
        <v>46</v>
      </c>
      <c r="M875" s="20">
        <v>42158</v>
      </c>
      <c r="N875" s="183">
        <v>23060</v>
      </c>
      <c r="O875" s="183"/>
      <c r="P875" s="40" t="s">
        <v>121</v>
      </c>
      <c r="Q875" s="105">
        <v>3327.8</v>
      </c>
      <c r="R875" s="23">
        <v>42158</v>
      </c>
      <c r="S875" s="106">
        <v>3327.8</v>
      </c>
      <c r="T875" s="25">
        <f t="shared" si="27"/>
        <v>0</v>
      </c>
      <c r="U875" s="68" t="s">
        <v>9</v>
      </c>
    </row>
    <row r="876" spans="1:21" x14ac:dyDescent="0.25">
      <c r="A876" s="20">
        <v>42165</v>
      </c>
      <c r="B876" s="183">
        <v>23732</v>
      </c>
      <c r="C876" s="183"/>
      <c r="D876" s="14" t="s">
        <v>1290</v>
      </c>
      <c r="E876" s="105">
        <v>3226.4</v>
      </c>
      <c r="F876" s="23">
        <v>42165</v>
      </c>
      <c r="G876" s="106">
        <v>3226.4</v>
      </c>
      <c r="H876" s="31">
        <f t="shared" si="26"/>
        <v>0</v>
      </c>
      <c r="I876" s="39" t="s">
        <v>587</v>
      </c>
      <c r="M876" s="20">
        <v>42159</v>
      </c>
      <c r="N876" s="183">
        <v>23154</v>
      </c>
      <c r="O876" s="183"/>
      <c r="P876" s="14" t="s">
        <v>121</v>
      </c>
      <c r="Q876" s="105">
        <v>3646.2</v>
      </c>
      <c r="R876" s="23">
        <v>42159</v>
      </c>
      <c r="S876" s="106">
        <v>3646.2</v>
      </c>
      <c r="T876" s="31">
        <f t="shared" si="27"/>
        <v>0</v>
      </c>
      <c r="U876" s="39" t="s">
        <v>9</v>
      </c>
    </row>
    <row r="877" spans="1:21" x14ac:dyDescent="0.25">
      <c r="A877" s="20">
        <v>42165</v>
      </c>
      <c r="B877" s="183">
        <v>23733</v>
      </c>
      <c r="C877" s="183"/>
      <c r="D877" s="14" t="s">
        <v>333</v>
      </c>
      <c r="E877" s="105">
        <v>7395</v>
      </c>
      <c r="F877" s="23">
        <v>42165</v>
      </c>
      <c r="G877" s="106">
        <v>7395</v>
      </c>
      <c r="H877" s="31">
        <f t="shared" si="26"/>
        <v>0</v>
      </c>
      <c r="I877" s="39" t="s">
        <v>587</v>
      </c>
      <c r="M877" s="20">
        <v>42160</v>
      </c>
      <c r="N877" s="183">
        <v>23280</v>
      </c>
      <c r="O877" s="183"/>
      <c r="P877" s="14" t="s">
        <v>121</v>
      </c>
      <c r="Q877" s="105">
        <v>2853.4</v>
      </c>
      <c r="R877" s="23">
        <v>42160</v>
      </c>
      <c r="S877" s="106">
        <v>2853.4</v>
      </c>
      <c r="T877" s="31">
        <f t="shared" si="27"/>
        <v>0</v>
      </c>
      <c r="U877" s="39" t="s">
        <v>9</v>
      </c>
    </row>
    <row r="878" spans="1:21" x14ac:dyDescent="0.25">
      <c r="A878" s="20">
        <v>42165</v>
      </c>
      <c r="B878" s="183">
        <v>23734</v>
      </c>
      <c r="C878" s="183"/>
      <c r="D878" s="14" t="s">
        <v>103</v>
      </c>
      <c r="E878" s="105">
        <v>28170.81</v>
      </c>
      <c r="F878" s="23">
        <v>42167</v>
      </c>
      <c r="G878" s="106">
        <v>28170.81</v>
      </c>
      <c r="H878" s="31">
        <f t="shared" si="26"/>
        <v>0</v>
      </c>
      <c r="I878" s="39" t="s">
        <v>773</v>
      </c>
      <c r="M878" s="20">
        <v>42162</v>
      </c>
      <c r="N878" s="183">
        <v>23452</v>
      </c>
      <c r="O878" s="183"/>
      <c r="P878" s="14" t="s">
        <v>121</v>
      </c>
      <c r="Q878" s="105">
        <v>3517.2</v>
      </c>
      <c r="R878" s="23">
        <v>42162</v>
      </c>
      <c r="S878" s="106">
        <v>3517.2</v>
      </c>
      <c r="T878" s="31">
        <f t="shared" si="27"/>
        <v>0</v>
      </c>
      <c r="U878" s="39" t="s">
        <v>9</v>
      </c>
    </row>
    <row r="879" spans="1:21" x14ac:dyDescent="0.25">
      <c r="A879" s="20">
        <v>42165</v>
      </c>
      <c r="B879" s="183">
        <v>23735</v>
      </c>
      <c r="C879" s="183"/>
      <c r="D879" s="14" t="s">
        <v>1193</v>
      </c>
      <c r="E879" s="105">
        <v>5647.4</v>
      </c>
      <c r="F879" s="23">
        <v>42165</v>
      </c>
      <c r="G879" s="106">
        <v>5647.4</v>
      </c>
      <c r="H879" s="31">
        <f t="shared" si="26"/>
        <v>0</v>
      </c>
      <c r="I879" s="39" t="s">
        <v>587</v>
      </c>
      <c r="M879" s="20">
        <v>42164</v>
      </c>
      <c r="N879" s="183">
        <v>23641</v>
      </c>
      <c r="O879" s="183"/>
      <c r="P879" s="14" t="s">
        <v>121</v>
      </c>
      <c r="Q879" s="105">
        <v>3382.8</v>
      </c>
      <c r="R879" s="23">
        <v>42164</v>
      </c>
      <c r="S879" s="106">
        <v>3382.8</v>
      </c>
      <c r="T879" s="31">
        <f t="shared" si="27"/>
        <v>0</v>
      </c>
      <c r="U879" s="39" t="s">
        <v>9</v>
      </c>
    </row>
    <row r="880" spans="1:21" x14ac:dyDescent="0.25">
      <c r="A880" s="20">
        <v>42165</v>
      </c>
      <c r="B880" s="183">
        <v>23736</v>
      </c>
      <c r="C880" s="183"/>
      <c r="D880" s="14" t="s">
        <v>23</v>
      </c>
      <c r="E880" s="105">
        <v>14447.7</v>
      </c>
      <c r="F880" s="23">
        <v>42165</v>
      </c>
      <c r="G880" s="106">
        <v>14447.7</v>
      </c>
      <c r="H880" s="31">
        <f t="shared" si="26"/>
        <v>0</v>
      </c>
      <c r="I880" s="39" t="s">
        <v>9</v>
      </c>
      <c r="M880" s="20">
        <v>42165</v>
      </c>
      <c r="N880" s="183">
        <v>23720</v>
      </c>
      <c r="O880" s="183"/>
      <c r="P880" s="14" t="s">
        <v>121</v>
      </c>
      <c r="Q880" s="105">
        <v>3821</v>
      </c>
      <c r="R880" s="23">
        <v>42165</v>
      </c>
      <c r="S880" s="106">
        <v>3821</v>
      </c>
      <c r="T880" s="31">
        <f t="shared" si="27"/>
        <v>0</v>
      </c>
      <c r="U880" s="39" t="s">
        <v>9</v>
      </c>
    </row>
    <row r="881" spans="1:21" x14ac:dyDescent="0.25">
      <c r="A881" s="20">
        <v>42165</v>
      </c>
      <c r="B881" s="183">
        <v>23737</v>
      </c>
      <c r="C881" s="183"/>
      <c r="D881" s="150" t="s">
        <v>675</v>
      </c>
      <c r="E881" s="105">
        <v>640</v>
      </c>
      <c r="F881" s="23">
        <v>42165</v>
      </c>
      <c r="G881" s="106">
        <v>640</v>
      </c>
      <c r="H881" s="31">
        <f t="shared" si="26"/>
        <v>0</v>
      </c>
      <c r="I881" s="39" t="s">
        <v>9</v>
      </c>
      <c r="M881" s="20">
        <v>42166</v>
      </c>
      <c r="N881" s="183">
        <v>23911</v>
      </c>
      <c r="O881" s="183"/>
      <c r="P881" s="14" t="s">
        <v>121</v>
      </c>
      <c r="Q881" s="105">
        <v>796</v>
      </c>
      <c r="R881" s="23">
        <v>42166</v>
      </c>
      <c r="S881" s="118">
        <v>796</v>
      </c>
      <c r="T881" s="31">
        <f t="shared" si="27"/>
        <v>0</v>
      </c>
      <c r="U881" s="56" t="s">
        <v>9</v>
      </c>
    </row>
    <row r="882" spans="1:21" x14ac:dyDescent="0.25">
      <c r="A882" s="20">
        <v>42165</v>
      </c>
      <c r="B882" s="183">
        <v>23738</v>
      </c>
      <c r="C882" s="183"/>
      <c r="D882" s="14" t="s">
        <v>135</v>
      </c>
      <c r="E882" s="105">
        <v>10255</v>
      </c>
      <c r="F882" s="23">
        <v>42165</v>
      </c>
      <c r="G882" s="106">
        <v>10255</v>
      </c>
      <c r="H882" s="31">
        <f t="shared" si="26"/>
        <v>0</v>
      </c>
      <c r="I882" s="39" t="s">
        <v>9</v>
      </c>
      <c r="M882" s="20">
        <v>42167</v>
      </c>
      <c r="N882" s="183">
        <v>23939</v>
      </c>
      <c r="O882" s="183"/>
      <c r="P882" s="14" t="s">
        <v>121</v>
      </c>
      <c r="Q882" s="105">
        <v>3494.3</v>
      </c>
      <c r="R882" s="23">
        <v>42167</v>
      </c>
      <c r="S882" s="106">
        <v>3494.3</v>
      </c>
      <c r="T882" s="31">
        <f t="shared" si="27"/>
        <v>0</v>
      </c>
      <c r="U882" s="39" t="s">
        <v>9</v>
      </c>
    </row>
    <row r="883" spans="1:21" x14ac:dyDescent="0.25">
      <c r="A883" s="20">
        <v>42165</v>
      </c>
      <c r="B883" s="183">
        <v>23739</v>
      </c>
      <c r="C883" s="183"/>
      <c r="D883" s="14" t="s">
        <v>87</v>
      </c>
      <c r="E883" s="105">
        <v>2193.6</v>
      </c>
      <c r="F883" s="23">
        <v>42170</v>
      </c>
      <c r="G883" s="106">
        <v>2193.6</v>
      </c>
      <c r="H883" s="31">
        <f t="shared" si="26"/>
        <v>0</v>
      </c>
      <c r="I883" s="39" t="s">
        <v>9</v>
      </c>
      <c r="M883" s="20">
        <v>42168</v>
      </c>
      <c r="N883" s="183">
        <v>24045</v>
      </c>
      <c r="O883" s="183"/>
      <c r="P883" s="14" t="s">
        <v>121</v>
      </c>
      <c r="Q883" s="105">
        <v>3260.4</v>
      </c>
      <c r="R883" s="23">
        <v>42168</v>
      </c>
      <c r="S883" s="106">
        <v>3260.4</v>
      </c>
      <c r="T883" s="31">
        <f t="shared" si="27"/>
        <v>0</v>
      </c>
      <c r="U883" s="39" t="s">
        <v>9</v>
      </c>
    </row>
    <row r="884" spans="1:21" x14ac:dyDescent="0.25">
      <c r="A884" s="20">
        <v>42165</v>
      </c>
      <c r="B884" s="183">
        <v>23740</v>
      </c>
      <c r="C884" s="183"/>
      <c r="D884" s="14" t="s">
        <v>66</v>
      </c>
      <c r="E884" s="105">
        <v>2090.4</v>
      </c>
      <c r="F884" s="12" t="s">
        <v>1536</v>
      </c>
      <c r="G884" s="106">
        <f>1800+290.4</f>
        <v>2090.4</v>
      </c>
      <c r="H884" s="31">
        <f t="shared" si="26"/>
        <v>0</v>
      </c>
      <c r="I884" s="39" t="s">
        <v>9</v>
      </c>
      <c r="M884" s="20">
        <v>42169</v>
      </c>
      <c r="N884" s="183">
        <v>24139</v>
      </c>
      <c r="O884" s="183"/>
      <c r="P884" s="14" t="s">
        <v>121</v>
      </c>
      <c r="Q884" s="105">
        <v>3291.6</v>
      </c>
      <c r="R884" s="23">
        <v>42169</v>
      </c>
      <c r="S884" s="106">
        <v>3291.6</v>
      </c>
      <c r="T884" s="31">
        <f t="shared" si="27"/>
        <v>0</v>
      </c>
      <c r="U884" s="39" t="s">
        <v>9</v>
      </c>
    </row>
    <row r="885" spans="1:21" x14ac:dyDescent="0.25">
      <c r="A885" s="20">
        <v>42165</v>
      </c>
      <c r="B885" s="183">
        <v>23741</v>
      </c>
      <c r="C885" s="183"/>
      <c r="D885" s="14" t="s">
        <v>157</v>
      </c>
      <c r="E885" s="105">
        <v>425.5</v>
      </c>
      <c r="F885" s="23">
        <v>42165</v>
      </c>
      <c r="G885" s="106">
        <v>425.5</v>
      </c>
      <c r="H885" s="31">
        <f t="shared" si="26"/>
        <v>0</v>
      </c>
      <c r="I885" s="39" t="s">
        <v>9</v>
      </c>
      <c r="M885" s="20">
        <v>42170</v>
      </c>
      <c r="N885" s="183">
        <v>24211</v>
      </c>
      <c r="O885" s="183"/>
      <c r="P885" s="14" t="s">
        <v>121</v>
      </c>
      <c r="Q885" s="105">
        <v>3250.9</v>
      </c>
      <c r="R885" s="23">
        <v>42170</v>
      </c>
      <c r="S885" s="106">
        <v>3250.9</v>
      </c>
      <c r="T885" s="31">
        <f t="shared" si="27"/>
        <v>0</v>
      </c>
      <c r="U885" s="39" t="s">
        <v>9</v>
      </c>
    </row>
    <row r="886" spans="1:21" x14ac:dyDescent="0.25">
      <c r="A886" s="20">
        <v>42165</v>
      </c>
      <c r="B886" s="183">
        <v>23742</v>
      </c>
      <c r="C886" s="183"/>
      <c r="D886" s="14" t="s">
        <v>226</v>
      </c>
      <c r="E886" s="105">
        <v>3072.8</v>
      </c>
      <c r="F886" s="23">
        <v>42165</v>
      </c>
      <c r="G886" s="106">
        <v>3072.8</v>
      </c>
      <c r="H886" s="31">
        <f t="shared" si="26"/>
        <v>0</v>
      </c>
      <c r="I886" s="39" t="s">
        <v>46</v>
      </c>
      <c r="M886" s="20">
        <v>42171</v>
      </c>
      <c r="N886" s="183">
        <v>24321</v>
      </c>
      <c r="O886" s="183"/>
      <c r="P886" s="14" t="s">
        <v>121</v>
      </c>
      <c r="Q886" s="105">
        <v>3057.6</v>
      </c>
      <c r="R886" s="23">
        <v>42171</v>
      </c>
      <c r="S886" s="106">
        <v>3057.6</v>
      </c>
      <c r="T886" s="48">
        <f t="shared" si="27"/>
        <v>0</v>
      </c>
      <c r="U886" s="39" t="s">
        <v>9</v>
      </c>
    </row>
    <row r="887" spans="1:21" x14ac:dyDescent="0.25">
      <c r="A887" s="20">
        <v>42165</v>
      </c>
      <c r="B887" s="183">
        <v>23743</v>
      </c>
      <c r="C887" s="183"/>
      <c r="D887" s="14" t="s">
        <v>99</v>
      </c>
      <c r="E887" s="105">
        <v>2856.6</v>
      </c>
      <c r="F887" s="23">
        <v>42165</v>
      </c>
      <c r="G887" s="106">
        <v>2856.6</v>
      </c>
      <c r="H887" s="31">
        <f t="shared" si="26"/>
        <v>0</v>
      </c>
      <c r="I887" s="39" t="s">
        <v>46</v>
      </c>
      <c r="M887" s="20">
        <v>42172</v>
      </c>
      <c r="N887" s="183">
        <v>24404</v>
      </c>
      <c r="O887" s="183"/>
      <c r="P887" s="14" t="s">
        <v>121</v>
      </c>
      <c r="Q887" s="105">
        <v>2359.8000000000002</v>
      </c>
      <c r="R887" s="23">
        <v>42172</v>
      </c>
      <c r="S887" s="106">
        <v>2359.8000000000002</v>
      </c>
      <c r="T887" s="48">
        <f t="shared" si="27"/>
        <v>0</v>
      </c>
      <c r="U887" s="39" t="s">
        <v>9</v>
      </c>
    </row>
    <row r="888" spans="1:21" x14ac:dyDescent="0.25">
      <c r="A888" s="20">
        <v>42165</v>
      </c>
      <c r="B888" s="183">
        <v>23744</v>
      </c>
      <c r="C888" s="183"/>
      <c r="D888" s="14" t="s">
        <v>24</v>
      </c>
      <c r="E888" s="105">
        <v>83928.2</v>
      </c>
      <c r="F888" s="23">
        <v>42178</v>
      </c>
      <c r="G888" s="106">
        <v>83928.2</v>
      </c>
      <c r="H888" s="31">
        <f t="shared" si="26"/>
        <v>0</v>
      </c>
      <c r="I888" s="39" t="s">
        <v>1013</v>
      </c>
      <c r="M888" s="20">
        <v>42173</v>
      </c>
      <c r="N888" s="183">
        <v>24506</v>
      </c>
      <c r="O888" s="183"/>
      <c r="P888" s="14" t="s">
        <v>121</v>
      </c>
      <c r="Q888" s="105">
        <v>3416.4</v>
      </c>
      <c r="R888" s="23">
        <v>42173</v>
      </c>
      <c r="S888" s="106">
        <v>3416.4</v>
      </c>
      <c r="T888" s="48">
        <f t="shared" si="27"/>
        <v>0</v>
      </c>
      <c r="U888" s="39" t="s">
        <v>9</v>
      </c>
    </row>
    <row r="889" spans="1:21" x14ac:dyDescent="0.25">
      <c r="A889" s="20">
        <v>42165</v>
      </c>
      <c r="B889" s="183">
        <v>23745</v>
      </c>
      <c r="C889" s="183"/>
      <c r="D889" s="14" t="s">
        <v>256</v>
      </c>
      <c r="E889" s="105">
        <v>4168.3999999999996</v>
      </c>
      <c r="F889" s="23">
        <v>42165</v>
      </c>
      <c r="G889" s="106">
        <v>4168.3999999999996</v>
      </c>
      <c r="H889" s="31">
        <f t="shared" si="26"/>
        <v>0</v>
      </c>
      <c r="I889" s="39" t="s">
        <v>773</v>
      </c>
      <c r="M889" s="20">
        <v>42175</v>
      </c>
      <c r="N889" s="183">
        <v>24718</v>
      </c>
      <c r="O889" s="183"/>
      <c r="P889" s="14" t="s">
        <v>121</v>
      </c>
      <c r="Q889" s="105">
        <v>3260.5</v>
      </c>
      <c r="R889" s="23">
        <v>42175</v>
      </c>
      <c r="S889" s="106">
        <v>3260.5</v>
      </c>
      <c r="T889" s="31">
        <f t="shared" si="27"/>
        <v>0</v>
      </c>
      <c r="U889" s="39" t="s">
        <v>9</v>
      </c>
    </row>
    <row r="890" spans="1:21" x14ac:dyDescent="0.25">
      <c r="A890" s="20">
        <v>42165</v>
      </c>
      <c r="B890" s="183">
        <v>23746</v>
      </c>
      <c r="C890" s="183"/>
      <c r="D890" s="14" t="s">
        <v>604</v>
      </c>
      <c r="E890" s="105">
        <v>7112.4</v>
      </c>
      <c r="F890" s="23">
        <v>42165</v>
      </c>
      <c r="G890" s="106">
        <v>7112.4</v>
      </c>
      <c r="H890" s="31">
        <f t="shared" si="26"/>
        <v>0</v>
      </c>
      <c r="I890" s="39" t="s">
        <v>9</v>
      </c>
      <c r="M890" s="20">
        <v>42176</v>
      </c>
      <c r="N890" s="183">
        <v>24896</v>
      </c>
      <c r="O890" s="183"/>
      <c r="P890" s="14" t="s">
        <v>121</v>
      </c>
      <c r="Q890" s="105">
        <v>3198</v>
      </c>
      <c r="R890" s="23">
        <v>42176</v>
      </c>
      <c r="S890" s="118">
        <v>3198</v>
      </c>
      <c r="T890" s="31">
        <f t="shared" si="27"/>
        <v>0</v>
      </c>
      <c r="U890" s="56" t="s">
        <v>9</v>
      </c>
    </row>
    <row r="891" spans="1:21" x14ac:dyDescent="0.25">
      <c r="A891" s="20">
        <v>42165</v>
      </c>
      <c r="B891" s="183">
        <v>23747</v>
      </c>
      <c r="C891" s="183"/>
      <c r="D891" s="14" t="s">
        <v>128</v>
      </c>
      <c r="E891" s="105">
        <v>5840.6</v>
      </c>
      <c r="F891" s="23">
        <v>42165</v>
      </c>
      <c r="G891" s="106">
        <v>5840.6</v>
      </c>
      <c r="H891" s="31">
        <f t="shared" si="26"/>
        <v>0</v>
      </c>
      <c r="I891" s="39" t="s">
        <v>1257</v>
      </c>
      <c r="M891" s="20">
        <v>42177</v>
      </c>
      <c r="N891" s="183">
        <v>24919</v>
      </c>
      <c r="O891" s="183"/>
      <c r="P891" s="14" t="s">
        <v>121</v>
      </c>
      <c r="Q891" s="105">
        <v>3149.8</v>
      </c>
      <c r="R891" s="23">
        <v>42177</v>
      </c>
      <c r="S891" s="118">
        <v>3149.8</v>
      </c>
      <c r="T891" s="31">
        <f t="shared" si="27"/>
        <v>0</v>
      </c>
      <c r="U891" s="56" t="s">
        <v>9</v>
      </c>
    </row>
    <row r="892" spans="1:21" x14ac:dyDescent="0.25">
      <c r="A892" s="20">
        <v>42165</v>
      </c>
      <c r="B892" s="183">
        <v>23748</v>
      </c>
      <c r="C892" s="183"/>
      <c r="D892" s="14" t="s">
        <v>78</v>
      </c>
      <c r="E892" s="105">
        <v>8868.2000000000007</v>
      </c>
      <c r="F892" s="23">
        <v>42166</v>
      </c>
      <c r="G892" s="106">
        <v>8868.2000000000007</v>
      </c>
      <c r="H892" s="31">
        <f t="shared" si="26"/>
        <v>0</v>
      </c>
      <c r="I892" s="39" t="s">
        <v>62</v>
      </c>
      <c r="M892" s="20">
        <v>42178</v>
      </c>
      <c r="N892" s="222" t="s">
        <v>1648</v>
      </c>
      <c r="O892" s="222" t="s">
        <v>1592</v>
      </c>
      <c r="P892" s="15" t="s">
        <v>121</v>
      </c>
      <c r="Q892" s="122">
        <v>3170.7</v>
      </c>
      <c r="R892" s="23">
        <v>42178</v>
      </c>
      <c r="S892" s="118">
        <v>3170.7</v>
      </c>
      <c r="T892" s="31">
        <f t="shared" si="27"/>
        <v>0</v>
      </c>
      <c r="U892" s="68" t="s">
        <v>9</v>
      </c>
    </row>
    <row r="893" spans="1:21" x14ac:dyDescent="0.25">
      <c r="A893" s="20">
        <v>42165</v>
      </c>
      <c r="B893" s="183">
        <v>23749</v>
      </c>
      <c r="C893" s="183"/>
      <c r="D893" s="14" t="s">
        <v>102</v>
      </c>
      <c r="E893" s="105">
        <v>538.5</v>
      </c>
      <c r="F893" s="23">
        <v>42165</v>
      </c>
      <c r="G893" s="106">
        <v>538.5</v>
      </c>
      <c r="H893" s="31">
        <f t="shared" si="26"/>
        <v>0</v>
      </c>
      <c r="I893" s="39" t="s">
        <v>9</v>
      </c>
      <c r="M893" s="20">
        <v>42179</v>
      </c>
      <c r="N893" s="223" t="s">
        <v>1731</v>
      </c>
      <c r="O893" s="223" t="s">
        <v>1592</v>
      </c>
      <c r="P893" s="14" t="s">
        <v>121</v>
      </c>
      <c r="Q893" s="105">
        <v>3483.1</v>
      </c>
      <c r="R893" s="23">
        <v>42179</v>
      </c>
      <c r="S893" s="106">
        <v>3483.1</v>
      </c>
      <c r="T893" s="31">
        <f t="shared" si="27"/>
        <v>0</v>
      </c>
      <c r="U893" s="39" t="s">
        <v>9</v>
      </c>
    </row>
    <row r="894" spans="1:21" x14ac:dyDescent="0.25">
      <c r="A894" s="20">
        <v>42165</v>
      </c>
      <c r="B894" s="183">
        <v>23750</v>
      </c>
      <c r="C894" s="183"/>
      <c r="D894" s="14" t="s">
        <v>67</v>
      </c>
      <c r="E894" s="105">
        <v>3350</v>
      </c>
      <c r="F894" s="23">
        <v>42166</v>
      </c>
      <c r="G894" s="106">
        <v>3350</v>
      </c>
      <c r="H894" s="31">
        <f t="shared" si="26"/>
        <v>0</v>
      </c>
      <c r="I894" s="39" t="s">
        <v>62</v>
      </c>
      <c r="M894" s="20">
        <v>42180</v>
      </c>
      <c r="N894" s="222" t="s">
        <v>1867</v>
      </c>
      <c r="O894" s="222" t="s">
        <v>1592</v>
      </c>
      <c r="P894" s="14" t="s">
        <v>121</v>
      </c>
      <c r="Q894" s="105">
        <v>1690</v>
      </c>
      <c r="R894" s="65">
        <v>42180</v>
      </c>
      <c r="S894" s="106">
        <v>1690</v>
      </c>
      <c r="T894" s="31">
        <f t="shared" si="27"/>
        <v>0</v>
      </c>
      <c r="U894" s="39" t="s">
        <v>9</v>
      </c>
    </row>
    <row r="895" spans="1:21" x14ac:dyDescent="0.25">
      <c r="A895" s="20">
        <v>42165</v>
      </c>
      <c r="B895" s="183">
        <v>23751</v>
      </c>
      <c r="C895" s="183"/>
      <c r="D895" s="14" t="s">
        <v>170</v>
      </c>
      <c r="E895" s="105">
        <v>3990</v>
      </c>
      <c r="F895" s="23">
        <v>42166</v>
      </c>
      <c r="G895" s="106">
        <v>3990</v>
      </c>
      <c r="H895" s="31">
        <f t="shared" si="26"/>
        <v>0</v>
      </c>
      <c r="I895" s="39" t="s">
        <v>62</v>
      </c>
      <c r="M895" s="20">
        <v>42181</v>
      </c>
      <c r="N895" s="223" t="s">
        <v>2035</v>
      </c>
      <c r="O895" s="223" t="s">
        <v>1592</v>
      </c>
      <c r="P895" s="14" t="s">
        <v>121</v>
      </c>
      <c r="Q895" s="105">
        <v>2404.25</v>
      </c>
      <c r="R895" s="65">
        <v>42181</v>
      </c>
      <c r="S895" s="106">
        <v>2404.25</v>
      </c>
      <c r="T895" s="31">
        <f t="shared" si="27"/>
        <v>0</v>
      </c>
      <c r="U895" s="39" t="s">
        <v>9</v>
      </c>
    </row>
    <row r="896" spans="1:21" x14ac:dyDescent="0.25">
      <c r="A896" s="20">
        <v>42165</v>
      </c>
      <c r="B896" s="183">
        <v>23752</v>
      </c>
      <c r="C896" s="183"/>
      <c r="D896" s="14" t="s">
        <v>426</v>
      </c>
      <c r="E896" s="105">
        <v>23313.200000000001</v>
      </c>
      <c r="F896" s="23">
        <v>42166</v>
      </c>
      <c r="G896" s="106">
        <v>23313.200000000001</v>
      </c>
      <c r="H896" s="31">
        <f t="shared" si="26"/>
        <v>0</v>
      </c>
      <c r="I896" s="39" t="s">
        <v>62</v>
      </c>
      <c r="M896" s="20">
        <v>42182</v>
      </c>
      <c r="N896" s="223" t="s">
        <v>2069</v>
      </c>
      <c r="O896" s="223" t="s">
        <v>1592</v>
      </c>
      <c r="P896" s="14" t="s">
        <v>121</v>
      </c>
      <c r="Q896" s="105">
        <v>2836.6</v>
      </c>
      <c r="R896" s="65">
        <v>42182</v>
      </c>
      <c r="S896" s="106">
        <v>2836.6</v>
      </c>
      <c r="T896" s="31">
        <f t="shared" si="27"/>
        <v>0</v>
      </c>
      <c r="U896" s="39" t="s">
        <v>9</v>
      </c>
    </row>
    <row r="897" spans="1:21" x14ac:dyDescent="0.25">
      <c r="A897" s="20">
        <v>42165</v>
      </c>
      <c r="B897" s="183">
        <v>23753</v>
      </c>
      <c r="C897" s="183"/>
      <c r="D897" s="14" t="s">
        <v>137</v>
      </c>
      <c r="E897" s="105">
        <v>276.45</v>
      </c>
      <c r="F897" s="23">
        <v>42165</v>
      </c>
      <c r="G897" s="106">
        <v>276.45</v>
      </c>
      <c r="H897" s="31">
        <f t="shared" si="26"/>
        <v>0</v>
      </c>
      <c r="I897" s="39" t="s">
        <v>9</v>
      </c>
      <c r="M897" s="20">
        <v>42183</v>
      </c>
      <c r="N897" s="223" t="s">
        <v>2182</v>
      </c>
      <c r="O897" s="223" t="s">
        <v>1592</v>
      </c>
      <c r="P897" s="14" t="s">
        <v>121</v>
      </c>
      <c r="Q897" s="105">
        <v>4278.3</v>
      </c>
      <c r="R897" s="65">
        <v>42183</v>
      </c>
      <c r="S897" s="106">
        <v>4278.3</v>
      </c>
      <c r="T897" s="31">
        <f t="shared" si="27"/>
        <v>0</v>
      </c>
      <c r="U897" s="39" t="s">
        <v>9</v>
      </c>
    </row>
    <row r="898" spans="1:21" x14ac:dyDescent="0.25">
      <c r="A898" s="20">
        <v>42165</v>
      </c>
      <c r="B898" s="183">
        <v>23754</v>
      </c>
      <c r="C898" s="183"/>
      <c r="D898" s="14" t="s">
        <v>75</v>
      </c>
      <c r="E898" s="105">
        <v>26273.599999999999</v>
      </c>
      <c r="F898" s="23" t="s">
        <v>1538</v>
      </c>
      <c r="G898" s="106">
        <f>16273.6+10000</f>
        <v>26273.599999999999</v>
      </c>
      <c r="H898" s="31">
        <f t="shared" si="26"/>
        <v>0</v>
      </c>
      <c r="I898" s="39" t="s">
        <v>62</v>
      </c>
      <c r="M898" s="20">
        <v>42185</v>
      </c>
      <c r="N898" s="223" t="s">
        <v>2373</v>
      </c>
      <c r="O898" s="223" t="s">
        <v>1592</v>
      </c>
      <c r="P898" s="14" t="s">
        <v>121</v>
      </c>
      <c r="Q898" s="105">
        <v>3351.7</v>
      </c>
      <c r="R898" s="23">
        <v>42185</v>
      </c>
      <c r="S898" s="106">
        <v>3351.7</v>
      </c>
      <c r="T898" s="31">
        <f t="shared" si="27"/>
        <v>0</v>
      </c>
      <c r="U898" s="39" t="s">
        <v>9</v>
      </c>
    </row>
    <row r="899" spans="1:21" x14ac:dyDescent="0.25">
      <c r="A899" s="20">
        <v>42165</v>
      </c>
      <c r="B899" s="183">
        <v>23755</v>
      </c>
      <c r="C899" s="183"/>
      <c r="D899" s="14" t="s">
        <v>152</v>
      </c>
      <c r="E899" s="105">
        <v>5754.5</v>
      </c>
      <c r="F899" s="23">
        <v>42165</v>
      </c>
      <c r="G899" s="106">
        <v>5754.5</v>
      </c>
      <c r="H899" s="31">
        <f t="shared" ref="H899:H962" si="28">E899-G899</f>
        <v>0</v>
      </c>
      <c r="I899" s="39" t="s">
        <v>1257</v>
      </c>
      <c r="M899" s="20">
        <v>42171</v>
      </c>
      <c r="N899" s="183">
        <v>24356</v>
      </c>
      <c r="O899" s="183"/>
      <c r="P899" s="14" t="s">
        <v>1371</v>
      </c>
      <c r="Q899" s="105">
        <v>4055.9</v>
      </c>
      <c r="R899" s="23">
        <v>42171</v>
      </c>
      <c r="S899" s="106">
        <v>4055.9</v>
      </c>
      <c r="T899" s="48">
        <f t="shared" ref="T899:T962" si="29">Q899-S899</f>
        <v>0</v>
      </c>
      <c r="U899" s="39" t="s">
        <v>9</v>
      </c>
    </row>
    <row r="900" spans="1:21" x14ac:dyDescent="0.25">
      <c r="A900" s="20">
        <v>42165</v>
      </c>
      <c r="B900" s="183">
        <v>23756</v>
      </c>
      <c r="C900" s="183"/>
      <c r="D900" s="26" t="s">
        <v>218</v>
      </c>
      <c r="E900" s="108">
        <v>0</v>
      </c>
      <c r="F900" s="23"/>
      <c r="G900" s="106"/>
      <c r="H900" s="31">
        <f t="shared" si="28"/>
        <v>0</v>
      </c>
      <c r="I900" s="39" t="s">
        <v>13</v>
      </c>
      <c r="M900" s="20">
        <v>42158</v>
      </c>
      <c r="N900" s="183">
        <v>23130</v>
      </c>
      <c r="O900" s="183"/>
      <c r="P900" s="40" t="s">
        <v>250</v>
      </c>
      <c r="Q900" s="105">
        <v>2501.1</v>
      </c>
      <c r="R900" s="23">
        <v>42159</v>
      </c>
      <c r="S900" s="106">
        <v>2501.1</v>
      </c>
      <c r="T900" s="31">
        <f t="shared" si="29"/>
        <v>0</v>
      </c>
      <c r="U900" s="68" t="s">
        <v>94</v>
      </c>
    </row>
    <row r="901" spans="1:21" x14ac:dyDescent="0.25">
      <c r="A901" s="20">
        <v>42165</v>
      </c>
      <c r="B901" s="183">
        <v>23757</v>
      </c>
      <c r="C901" s="183"/>
      <c r="D901" s="14" t="s">
        <v>1182</v>
      </c>
      <c r="E901" s="105">
        <v>1863.9</v>
      </c>
      <c r="F901" s="23">
        <v>42166</v>
      </c>
      <c r="G901" s="106">
        <v>1863.9</v>
      </c>
      <c r="H901" s="31">
        <f t="shared" si="28"/>
        <v>0</v>
      </c>
      <c r="I901" s="39" t="s">
        <v>62</v>
      </c>
      <c r="M901" s="20">
        <v>42164</v>
      </c>
      <c r="N901" s="183">
        <v>23696</v>
      </c>
      <c r="O901" s="183"/>
      <c r="P901" s="14" t="s">
        <v>250</v>
      </c>
      <c r="Q901" s="105">
        <v>1908</v>
      </c>
      <c r="R901" s="23">
        <v>42165</v>
      </c>
      <c r="S901" s="106">
        <v>1908</v>
      </c>
      <c r="T901" s="31">
        <f t="shared" si="29"/>
        <v>0</v>
      </c>
      <c r="U901" s="39" t="s">
        <v>19</v>
      </c>
    </row>
    <row r="902" spans="1:21" x14ac:dyDescent="0.25">
      <c r="A902" s="20">
        <v>42165</v>
      </c>
      <c r="B902" s="183">
        <v>23758</v>
      </c>
      <c r="C902" s="183"/>
      <c r="D902" s="14" t="s">
        <v>422</v>
      </c>
      <c r="E902" s="105">
        <v>294.8</v>
      </c>
      <c r="F902" s="23">
        <v>42165</v>
      </c>
      <c r="G902" s="106">
        <v>294.8</v>
      </c>
      <c r="H902" s="31">
        <f t="shared" si="28"/>
        <v>0</v>
      </c>
      <c r="I902" s="39" t="s">
        <v>9</v>
      </c>
      <c r="M902" s="20">
        <v>42166</v>
      </c>
      <c r="N902" s="183">
        <v>23884</v>
      </c>
      <c r="O902" s="183"/>
      <c r="P902" s="14" t="s">
        <v>250</v>
      </c>
      <c r="Q902" s="105">
        <v>4799.34</v>
      </c>
      <c r="R902" s="72">
        <v>42167</v>
      </c>
      <c r="S902" s="118">
        <v>4799.34</v>
      </c>
      <c r="T902" s="31">
        <f t="shared" si="29"/>
        <v>0</v>
      </c>
      <c r="U902" s="56" t="s">
        <v>19</v>
      </c>
    </row>
    <row r="903" spans="1:21" x14ac:dyDescent="0.25">
      <c r="A903" s="20">
        <v>42165</v>
      </c>
      <c r="B903" s="183">
        <v>23759</v>
      </c>
      <c r="C903" s="183"/>
      <c r="D903" s="14" t="s">
        <v>173</v>
      </c>
      <c r="E903" s="105">
        <v>27160.2</v>
      </c>
      <c r="F903" s="30" t="s">
        <v>2452</v>
      </c>
      <c r="G903" s="144">
        <v>27160.2</v>
      </c>
      <c r="H903" s="31">
        <f t="shared" si="28"/>
        <v>0</v>
      </c>
      <c r="I903" s="39" t="s">
        <v>62</v>
      </c>
      <c r="M903" s="20">
        <v>42167</v>
      </c>
      <c r="N903" s="183">
        <v>24008</v>
      </c>
      <c r="O903" s="183"/>
      <c r="P903" s="14" t="s">
        <v>250</v>
      </c>
      <c r="Q903" s="105">
        <v>3168.8</v>
      </c>
      <c r="R903" s="23">
        <v>42168</v>
      </c>
      <c r="S903" s="106">
        <v>3168.8</v>
      </c>
      <c r="T903" s="31">
        <f t="shared" si="29"/>
        <v>0</v>
      </c>
      <c r="U903" s="39" t="s">
        <v>94</v>
      </c>
    </row>
    <row r="904" spans="1:21" x14ac:dyDescent="0.25">
      <c r="A904" s="20">
        <v>42165</v>
      </c>
      <c r="B904" s="183">
        <v>23760</v>
      </c>
      <c r="C904" s="183"/>
      <c r="D904" s="14" t="s">
        <v>53</v>
      </c>
      <c r="E904" s="105">
        <v>1113.7</v>
      </c>
      <c r="F904" s="23">
        <v>42165</v>
      </c>
      <c r="G904" s="106">
        <v>1113.7</v>
      </c>
      <c r="H904" s="31">
        <f t="shared" si="28"/>
        <v>0</v>
      </c>
      <c r="I904" s="39" t="s">
        <v>1257</v>
      </c>
      <c r="M904" s="20">
        <v>42171</v>
      </c>
      <c r="N904" s="183">
        <v>24375</v>
      </c>
      <c r="O904" s="183"/>
      <c r="P904" s="14" t="s">
        <v>250</v>
      </c>
      <c r="Q904" s="105">
        <v>3610.6</v>
      </c>
      <c r="R904" s="23">
        <v>42172</v>
      </c>
      <c r="S904" s="106">
        <v>3610.6</v>
      </c>
      <c r="T904" s="48">
        <f t="shared" si="29"/>
        <v>0</v>
      </c>
      <c r="U904" s="39" t="s">
        <v>94</v>
      </c>
    </row>
    <row r="905" spans="1:21" x14ac:dyDescent="0.25">
      <c r="A905" s="20">
        <v>42165</v>
      </c>
      <c r="B905" s="183">
        <v>23761</v>
      </c>
      <c r="C905" s="183"/>
      <c r="D905" s="14" t="s">
        <v>664</v>
      </c>
      <c r="E905" s="105">
        <v>1294.3</v>
      </c>
      <c r="F905" s="23">
        <v>42165</v>
      </c>
      <c r="G905" s="106">
        <v>1294.3</v>
      </c>
      <c r="H905" s="31">
        <f t="shared" si="28"/>
        <v>0</v>
      </c>
      <c r="I905" s="39" t="s">
        <v>1257</v>
      </c>
      <c r="M905" s="20">
        <v>42174</v>
      </c>
      <c r="N905" s="183">
        <v>24681</v>
      </c>
      <c r="O905" s="183"/>
      <c r="P905" s="14" t="s">
        <v>250</v>
      </c>
      <c r="Q905" s="105">
        <v>2810.6</v>
      </c>
      <c r="R905" s="23">
        <v>42175</v>
      </c>
      <c r="S905" s="118">
        <v>2810.6</v>
      </c>
      <c r="T905" s="31">
        <f t="shared" si="29"/>
        <v>0</v>
      </c>
      <c r="U905" s="56" t="s">
        <v>94</v>
      </c>
    </row>
    <row r="906" spans="1:21" x14ac:dyDescent="0.25">
      <c r="A906" s="20">
        <v>42165</v>
      </c>
      <c r="B906" s="183">
        <v>23762</v>
      </c>
      <c r="C906" s="183"/>
      <c r="D906" s="14" t="s">
        <v>120</v>
      </c>
      <c r="E906" s="105">
        <v>1336.6</v>
      </c>
      <c r="F906" s="23">
        <v>42165</v>
      </c>
      <c r="G906" s="106">
        <v>1336.6</v>
      </c>
      <c r="H906" s="31">
        <f t="shared" si="28"/>
        <v>0</v>
      </c>
      <c r="I906" s="39" t="s">
        <v>1257</v>
      </c>
      <c r="M906" s="20">
        <v>42175</v>
      </c>
      <c r="N906" s="183">
        <v>24825</v>
      </c>
      <c r="O906" s="183"/>
      <c r="P906" s="14" t="s">
        <v>250</v>
      </c>
      <c r="Q906" s="105">
        <v>3446.4</v>
      </c>
      <c r="R906" s="23">
        <v>42177</v>
      </c>
      <c r="S906" s="118">
        <v>3446.4</v>
      </c>
      <c r="T906" s="31">
        <f t="shared" si="29"/>
        <v>0</v>
      </c>
      <c r="U906" s="56" t="s">
        <v>19</v>
      </c>
    </row>
    <row r="907" spans="1:21" x14ac:dyDescent="0.25">
      <c r="A907" s="20">
        <v>42165</v>
      </c>
      <c r="B907" s="183">
        <v>23763</v>
      </c>
      <c r="C907" s="183"/>
      <c r="D907" s="14" t="s">
        <v>81</v>
      </c>
      <c r="E907" s="105">
        <v>1585.8</v>
      </c>
      <c r="F907" s="23">
        <v>42165</v>
      </c>
      <c r="G907" s="106">
        <v>1585.8</v>
      </c>
      <c r="H907" s="31">
        <f t="shared" si="28"/>
        <v>0</v>
      </c>
      <c r="I907" s="39" t="s">
        <v>1257</v>
      </c>
      <c r="M907" s="20">
        <v>42180</v>
      </c>
      <c r="N907" s="222" t="s">
        <v>1899</v>
      </c>
      <c r="O907" s="222" t="s">
        <v>1592</v>
      </c>
      <c r="P907" s="14" t="s">
        <v>250</v>
      </c>
      <c r="Q907" s="105">
        <v>6775.8</v>
      </c>
      <c r="R907" s="65">
        <v>42181</v>
      </c>
      <c r="S907" s="106">
        <v>6775.8</v>
      </c>
      <c r="T907" s="31">
        <f t="shared" si="29"/>
        <v>0</v>
      </c>
      <c r="U907" s="39" t="s">
        <v>94</v>
      </c>
    </row>
    <row r="908" spans="1:21" x14ac:dyDescent="0.25">
      <c r="A908" s="20">
        <v>42165</v>
      </c>
      <c r="B908" s="183">
        <v>23764</v>
      </c>
      <c r="C908" s="183"/>
      <c r="D908" s="14" t="s">
        <v>915</v>
      </c>
      <c r="E908" s="105">
        <v>522</v>
      </c>
      <c r="F908" s="23">
        <v>42165</v>
      </c>
      <c r="G908" s="106">
        <v>522</v>
      </c>
      <c r="H908" s="31">
        <f t="shared" si="28"/>
        <v>0</v>
      </c>
      <c r="I908" s="39" t="s">
        <v>1257</v>
      </c>
      <c r="M908" s="20">
        <v>42184</v>
      </c>
      <c r="N908" s="222" t="s">
        <v>2328</v>
      </c>
      <c r="O908" s="222" t="s">
        <v>1592</v>
      </c>
      <c r="P908" s="14" t="s">
        <v>250</v>
      </c>
      <c r="Q908" s="105">
        <v>256</v>
      </c>
      <c r="R908" s="23">
        <v>42185</v>
      </c>
      <c r="S908" s="106">
        <v>256</v>
      </c>
      <c r="T908" s="31">
        <f t="shared" si="29"/>
        <v>0</v>
      </c>
      <c r="U908" s="39" t="s">
        <v>19</v>
      </c>
    </row>
    <row r="909" spans="1:21" x14ac:dyDescent="0.25">
      <c r="A909" s="20">
        <v>42165</v>
      </c>
      <c r="B909" s="183">
        <v>23765</v>
      </c>
      <c r="C909" s="183"/>
      <c r="D909" s="14" t="s">
        <v>148</v>
      </c>
      <c r="E909" s="105">
        <v>2082.8000000000002</v>
      </c>
      <c r="F909" s="23">
        <v>42165</v>
      </c>
      <c r="G909" s="106">
        <v>2082.8000000000002</v>
      </c>
      <c r="H909" s="31">
        <f t="shared" si="28"/>
        <v>0</v>
      </c>
      <c r="I909" s="39" t="s">
        <v>1257</v>
      </c>
      <c r="M909" s="20">
        <v>42159</v>
      </c>
      <c r="N909" s="183">
        <v>23192</v>
      </c>
      <c r="O909" s="183"/>
      <c r="P909" s="14" t="s">
        <v>305</v>
      </c>
      <c r="Q909" s="105">
        <v>2670</v>
      </c>
      <c r="R909" s="23">
        <v>42159</v>
      </c>
      <c r="S909" s="106">
        <v>2670</v>
      </c>
      <c r="T909" s="31">
        <f t="shared" si="29"/>
        <v>0</v>
      </c>
      <c r="U909" s="39" t="s">
        <v>9</v>
      </c>
    </row>
    <row r="910" spans="1:21" x14ac:dyDescent="0.25">
      <c r="A910" s="20">
        <v>42165</v>
      </c>
      <c r="B910" s="183">
        <v>23766</v>
      </c>
      <c r="C910" s="183"/>
      <c r="D910" s="14" t="s">
        <v>169</v>
      </c>
      <c r="E910" s="105">
        <v>2773.8</v>
      </c>
      <c r="F910" s="23">
        <v>42165</v>
      </c>
      <c r="G910" s="106">
        <v>2773.8</v>
      </c>
      <c r="H910" s="31">
        <f t="shared" si="28"/>
        <v>0</v>
      </c>
      <c r="I910" s="39" t="s">
        <v>1257</v>
      </c>
      <c r="M910" s="20">
        <v>42159</v>
      </c>
      <c r="N910" s="183">
        <v>23204</v>
      </c>
      <c r="O910" s="183"/>
      <c r="P910" s="14" t="s">
        <v>305</v>
      </c>
      <c r="Q910" s="105">
        <v>1556.8</v>
      </c>
      <c r="R910" s="23">
        <v>42159</v>
      </c>
      <c r="S910" s="106">
        <v>1556.8</v>
      </c>
      <c r="T910" s="31">
        <f t="shared" si="29"/>
        <v>0</v>
      </c>
      <c r="U910" s="39" t="s">
        <v>9</v>
      </c>
    </row>
    <row r="911" spans="1:21" x14ac:dyDescent="0.25">
      <c r="A911" s="20">
        <v>42165</v>
      </c>
      <c r="B911" s="183">
        <v>23767</v>
      </c>
      <c r="C911" s="183"/>
      <c r="D911" s="14" t="s">
        <v>45</v>
      </c>
      <c r="E911" s="105">
        <v>6543.2</v>
      </c>
      <c r="F911" s="23">
        <v>42172</v>
      </c>
      <c r="G911" s="106">
        <v>6543.2</v>
      </c>
      <c r="H911" s="31">
        <f t="shared" si="28"/>
        <v>0</v>
      </c>
      <c r="I911" s="39" t="s">
        <v>1257</v>
      </c>
      <c r="M911" s="20">
        <v>42162</v>
      </c>
      <c r="N911" s="183">
        <v>23488</v>
      </c>
      <c r="O911" s="183"/>
      <c r="P911" s="150" t="s">
        <v>305</v>
      </c>
      <c r="Q911" s="105">
        <v>492</v>
      </c>
      <c r="R911" s="23">
        <v>42162</v>
      </c>
      <c r="S911" s="106">
        <v>492</v>
      </c>
      <c r="T911" s="31">
        <f t="shared" si="29"/>
        <v>0</v>
      </c>
      <c r="U911" s="39" t="s">
        <v>9</v>
      </c>
    </row>
    <row r="912" spans="1:21" x14ac:dyDescent="0.25">
      <c r="A912" s="20">
        <v>42165</v>
      </c>
      <c r="B912" s="183">
        <v>23768</v>
      </c>
      <c r="C912" s="183"/>
      <c r="D912" s="14" t="s">
        <v>729</v>
      </c>
      <c r="E912" s="105">
        <v>1742.5</v>
      </c>
      <c r="F912" s="23">
        <v>42165</v>
      </c>
      <c r="G912" s="106">
        <v>1742.5</v>
      </c>
      <c r="H912" s="31">
        <f t="shared" si="28"/>
        <v>0</v>
      </c>
      <c r="I912" s="39" t="s">
        <v>1257</v>
      </c>
      <c r="M912" s="20">
        <v>42166</v>
      </c>
      <c r="N912" s="183">
        <v>23899</v>
      </c>
      <c r="O912" s="183"/>
      <c r="P912" s="14" t="s">
        <v>305</v>
      </c>
      <c r="Q912" s="105">
        <v>4674.8</v>
      </c>
      <c r="R912" s="23">
        <v>42166</v>
      </c>
      <c r="S912" s="118">
        <v>4674.8</v>
      </c>
      <c r="T912" s="31">
        <f t="shared" si="29"/>
        <v>0</v>
      </c>
      <c r="U912" s="56" t="s">
        <v>9</v>
      </c>
    </row>
    <row r="913" spans="1:21" x14ac:dyDescent="0.25">
      <c r="A913" s="20">
        <v>42165</v>
      </c>
      <c r="B913" s="183">
        <v>23769</v>
      </c>
      <c r="C913" s="183"/>
      <c r="D913" s="14" t="s">
        <v>292</v>
      </c>
      <c r="E913" s="105">
        <v>2472.3000000000002</v>
      </c>
      <c r="F913" s="23">
        <v>42165</v>
      </c>
      <c r="G913" s="106">
        <v>2472.3000000000002</v>
      </c>
      <c r="H913" s="31">
        <f t="shared" si="28"/>
        <v>0</v>
      </c>
      <c r="I913" s="39" t="s">
        <v>1257</v>
      </c>
      <c r="M913" s="20">
        <v>42173</v>
      </c>
      <c r="N913" s="183">
        <v>24581</v>
      </c>
      <c r="O913" s="183"/>
      <c r="P913" s="14" t="s">
        <v>305</v>
      </c>
      <c r="Q913" s="105">
        <v>3150.6</v>
      </c>
      <c r="R913" s="23">
        <v>42173</v>
      </c>
      <c r="S913" s="118">
        <v>3150.6</v>
      </c>
      <c r="T913" s="31">
        <f t="shared" si="29"/>
        <v>0</v>
      </c>
      <c r="U913" s="56" t="s">
        <v>9</v>
      </c>
    </row>
    <row r="914" spans="1:21" x14ac:dyDescent="0.25">
      <c r="A914" s="20">
        <v>42165</v>
      </c>
      <c r="B914" s="183">
        <v>23770</v>
      </c>
      <c r="C914" s="183"/>
      <c r="D914" s="14" t="s">
        <v>130</v>
      </c>
      <c r="E914" s="105">
        <v>3206</v>
      </c>
      <c r="F914" s="23">
        <v>42166</v>
      </c>
      <c r="G914" s="106">
        <v>3206</v>
      </c>
      <c r="H914" s="31">
        <f t="shared" si="28"/>
        <v>0</v>
      </c>
      <c r="I914" s="39" t="s">
        <v>1257</v>
      </c>
      <c r="M914" s="20">
        <v>42176</v>
      </c>
      <c r="N914" s="183">
        <v>24902</v>
      </c>
      <c r="O914" s="183"/>
      <c r="P914" s="14" t="s">
        <v>305</v>
      </c>
      <c r="Q914" s="105">
        <v>306</v>
      </c>
      <c r="R914" s="23">
        <v>42176</v>
      </c>
      <c r="S914" s="118">
        <v>306</v>
      </c>
      <c r="T914" s="31">
        <f t="shared" si="29"/>
        <v>0</v>
      </c>
      <c r="U914" s="56" t="s">
        <v>9</v>
      </c>
    </row>
    <row r="915" spans="1:21" x14ac:dyDescent="0.25">
      <c r="A915" s="20">
        <v>42165</v>
      </c>
      <c r="B915" s="183">
        <v>23771</v>
      </c>
      <c r="C915" s="183"/>
      <c r="D915" s="14" t="s">
        <v>89</v>
      </c>
      <c r="E915" s="105">
        <v>2912.8</v>
      </c>
      <c r="F915" s="23">
        <v>42165</v>
      </c>
      <c r="G915" s="106">
        <v>2912.8</v>
      </c>
      <c r="H915" s="31">
        <f t="shared" si="28"/>
        <v>0</v>
      </c>
      <c r="I915" s="39" t="s">
        <v>9</v>
      </c>
      <c r="M915" s="20">
        <v>42177</v>
      </c>
      <c r="N915" s="222" t="s">
        <v>1591</v>
      </c>
      <c r="O915" s="222" t="s">
        <v>1592</v>
      </c>
      <c r="P915" s="14" t="s">
        <v>305</v>
      </c>
      <c r="Q915" s="105">
        <v>1782</v>
      </c>
      <c r="R915" s="23">
        <v>42177</v>
      </c>
      <c r="S915" s="106">
        <v>1782</v>
      </c>
      <c r="T915" s="31">
        <f t="shared" si="29"/>
        <v>0</v>
      </c>
      <c r="U915" s="39" t="s">
        <v>9</v>
      </c>
    </row>
    <row r="916" spans="1:21" x14ac:dyDescent="0.25">
      <c r="A916" s="20">
        <v>42165</v>
      </c>
      <c r="B916" s="183">
        <v>23772</v>
      </c>
      <c r="C916" s="183"/>
      <c r="D916" s="14" t="s">
        <v>50</v>
      </c>
      <c r="E916" s="105">
        <v>2000.8</v>
      </c>
      <c r="F916" s="23">
        <v>42165</v>
      </c>
      <c r="G916" s="106">
        <v>2000.8</v>
      </c>
      <c r="H916" s="31">
        <f t="shared" si="28"/>
        <v>0</v>
      </c>
      <c r="I916" s="39" t="s">
        <v>94</v>
      </c>
      <c r="M916" s="20">
        <v>42183</v>
      </c>
      <c r="N916" s="222" t="s">
        <v>2220</v>
      </c>
      <c r="O916" s="222" t="s">
        <v>1592</v>
      </c>
      <c r="P916" s="14" t="s">
        <v>305</v>
      </c>
      <c r="Q916" s="105">
        <v>1773.2</v>
      </c>
      <c r="R916" s="65">
        <v>42183</v>
      </c>
      <c r="S916" s="106">
        <v>1773.2</v>
      </c>
      <c r="T916" s="31">
        <f t="shared" si="29"/>
        <v>0</v>
      </c>
      <c r="U916" s="39" t="s">
        <v>9</v>
      </c>
    </row>
    <row r="917" spans="1:21" x14ac:dyDescent="0.25">
      <c r="A917" s="20">
        <v>42165</v>
      </c>
      <c r="B917" s="183">
        <v>23773</v>
      </c>
      <c r="C917" s="183"/>
      <c r="D917" s="14" t="s">
        <v>141</v>
      </c>
      <c r="E917" s="105">
        <v>6018.8</v>
      </c>
      <c r="F917" s="23">
        <v>42171</v>
      </c>
      <c r="G917" s="106">
        <v>6018.8</v>
      </c>
      <c r="H917" s="31">
        <f t="shared" si="28"/>
        <v>0</v>
      </c>
      <c r="I917" s="39" t="s">
        <v>94</v>
      </c>
      <c r="M917" s="20">
        <v>42182</v>
      </c>
      <c r="N917" s="222" t="s">
        <v>2154</v>
      </c>
      <c r="O917" s="222" t="s">
        <v>1592</v>
      </c>
      <c r="P917" s="14" t="s">
        <v>1372</v>
      </c>
      <c r="Q917" s="105">
        <v>4451.1000000000004</v>
      </c>
      <c r="R917" s="65">
        <v>42183</v>
      </c>
      <c r="S917" s="106">
        <v>4451.1000000000004</v>
      </c>
      <c r="T917" s="31">
        <f t="shared" si="29"/>
        <v>0</v>
      </c>
      <c r="U917" s="39" t="s">
        <v>1257</v>
      </c>
    </row>
    <row r="918" spans="1:21" x14ac:dyDescent="0.25">
      <c r="A918" s="20">
        <v>42165</v>
      </c>
      <c r="B918" s="183">
        <v>23774</v>
      </c>
      <c r="C918" s="183"/>
      <c r="D918" s="14" t="s">
        <v>249</v>
      </c>
      <c r="E918" s="105">
        <v>2387.1999999999998</v>
      </c>
      <c r="F918" s="23">
        <v>42165</v>
      </c>
      <c r="G918" s="106">
        <v>2387.1999999999998</v>
      </c>
      <c r="H918" s="31">
        <f t="shared" si="28"/>
        <v>0</v>
      </c>
      <c r="I918" s="39" t="s">
        <v>94</v>
      </c>
      <c r="M918" s="20">
        <v>42167</v>
      </c>
      <c r="N918" s="183">
        <v>24015</v>
      </c>
      <c r="O918" s="183"/>
      <c r="P918" s="14" t="s">
        <v>93</v>
      </c>
      <c r="Q918" s="105">
        <v>1505.9</v>
      </c>
      <c r="R918" s="23">
        <v>42168</v>
      </c>
      <c r="S918" s="106">
        <v>1505.9</v>
      </c>
      <c r="T918" s="31">
        <f t="shared" si="29"/>
        <v>0</v>
      </c>
      <c r="U918" s="39" t="s">
        <v>94</v>
      </c>
    </row>
    <row r="919" spans="1:21" x14ac:dyDescent="0.25">
      <c r="A919" s="20">
        <v>42165</v>
      </c>
      <c r="B919" s="183">
        <v>23775</v>
      </c>
      <c r="C919" s="183"/>
      <c r="D919" s="14" t="s">
        <v>141</v>
      </c>
      <c r="E919" s="105">
        <v>288</v>
      </c>
      <c r="F919" s="23">
        <v>42165</v>
      </c>
      <c r="G919" s="106">
        <v>288</v>
      </c>
      <c r="H919" s="31">
        <f t="shared" si="28"/>
        <v>0</v>
      </c>
      <c r="I919" s="39" t="s">
        <v>94</v>
      </c>
      <c r="M919" s="20">
        <v>42171</v>
      </c>
      <c r="N919" s="183">
        <v>24369</v>
      </c>
      <c r="O919" s="183"/>
      <c r="P919" s="14" t="s">
        <v>93</v>
      </c>
      <c r="Q919" s="105">
        <v>1653.9</v>
      </c>
      <c r="R919" s="23">
        <v>42172</v>
      </c>
      <c r="S919" s="106">
        <v>1653.9</v>
      </c>
      <c r="T919" s="48">
        <f t="shared" si="29"/>
        <v>0</v>
      </c>
      <c r="U919" s="39" t="s">
        <v>94</v>
      </c>
    </row>
    <row r="920" spans="1:21" x14ac:dyDescent="0.25">
      <c r="A920" s="20">
        <v>42165</v>
      </c>
      <c r="B920" s="183">
        <v>23776</v>
      </c>
      <c r="C920" s="183"/>
      <c r="D920" s="14" t="s">
        <v>47</v>
      </c>
      <c r="E920" s="105">
        <v>52976.2</v>
      </c>
      <c r="F920" s="23">
        <v>42165</v>
      </c>
      <c r="G920" s="106">
        <v>52976.2</v>
      </c>
      <c r="H920" s="31">
        <f t="shared" si="28"/>
        <v>0</v>
      </c>
      <c r="I920" s="39" t="s">
        <v>9</v>
      </c>
      <c r="M920" s="20">
        <v>42174</v>
      </c>
      <c r="N920" s="183">
        <v>24678</v>
      </c>
      <c r="O920" s="183"/>
      <c r="P920" s="150" t="s">
        <v>93</v>
      </c>
      <c r="Q920" s="105">
        <v>1938.8</v>
      </c>
      <c r="R920" s="23">
        <v>42175</v>
      </c>
      <c r="S920" s="118">
        <v>1938.8</v>
      </c>
      <c r="T920" s="31">
        <f t="shared" si="29"/>
        <v>0</v>
      </c>
      <c r="U920" s="56" t="s">
        <v>94</v>
      </c>
    </row>
    <row r="921" spans="1:21" x14ac:dyDescent="0.25">
      <c r="A921" s="20">
        <v>42165</v>
      </c>
      <c r="B921" s="183">
        <v>23777</v>
      </c>
      <c r="C921" s="183"/>
      <c r="D921" s="14" t="s">
        <v>245</v>
      </c>
      <c r="E921" s="105">
        <v>4614.6000000000004</v>
      </c>
      <c r="F921" s="23">
        <v>42180</v>
      </c>
      <c r="G921" s="106">
        <v>4614.6000000000004</v>
      </c>
      <c r="H921" s="31">
        <f t="shared" si="28"/>
        <v>0</v>
      </c>
      <c r="I921" s="39" t="s">
        <v>9</v>
      </c>
      <c r="M921" s="20">
        <v>42175</v>
      </c>
      <c r="N921" s="183">
        <v>24827</v>
      </c>
      <c r="O921" s="183"/>
      <c r="P921" s="14" t="s">
        <v>93</v>
      </c>
      <c r="Q921" s="105">
        <v>2553</v>
      </c>
      <c r="R921" s="23">
        <v>42177</v>
      </c>
      <c r="S921" s="118">
        <v>2553</v>
      </c>
      <c r="T921" s="31">
        <f t="shared" si="29"/>
        <v>0</v>
      </c>
      <c r="U921" s="56" t="s">
        <v>19</v>
      </c>
    </row>
    <row r="922" spans="1:21" x14ac:dyDescent="0.25">
      <c r="A922" s="20">
        <v>42165</v>
      </c>
      <c r="B922" s="183">
        <v>23778</v>
      </c>
      <c r="C922" s="183"/>
      <c r="D922" s="14" t="s">
        <v>1197</v>
      </c>
      <c r="E922" s="105">
        <v>1362.55</v>
      </c>
      <c r="F922" s="23">
        <v>42165</v>
      </c>
      <c r="G922" s="106">
        <v>1362.55</v>
      </c>
      <c r="H922" s="31">
        <f t="shared" si="28"/>
        <v>0</v>
      </c>
      <c r="I922" s="39" t="s">
        <v>9</v>
      </c>
      <c r="M922" s="20">
        <v>42177</v>
      </c>
      <c r="N922" s="222" t="s">
        <v>1596</v>
      </c>
      <c r="O922" s="222" t="s">
        <v>1592</v>
      </c>
      <c r="P922" s="14" t="s">
        <v>93</v>
      </c>
      <c r="Q922" s="105">
        <v>1454.1</v>
      </c>
      <c r="R922" s="23">
        <v>42178</v>
      </c>
      <c r="S922" s="106">
        <v>1454.1</v>
      </c>
      <c r="T922" s="31">
        <f t="shared" si="29"/>
        <v>0</v>
      </c>
      <c r="U922" s="39" t="s">
        <v>19</v>
      </c>
    </row>
    <row r="923" spans="1:21" x14ac:dyDescent="0.25">
      <c r="A923" s="20">
        <v>42165</v>
      </c>
      <c r="B923" s="183">
        <v>23779</v>
      </c>
      <c r="C923" s="183"/>
      <c r="D923" s="14" t="s">
        <v>1182</v>
      </c>
      <c r="E923" s="105">
        <v>52.5</v>
      </c>
      <c r="F923" s="23">
        <v>42165</v>
      </c>
      <c r="G923" s="106">
        <v>52.5</v>
      </c>
      <c r="H923" s="31">
        <f t="shared" si="28"/>
        <v>0</v>
      </c>
      <c r="I923" s="39" t="s">
        <v>929</v>
      </c>
      <c r="M923" s="20">
        <v>42178</v>
      </c>
      <c r="N923" s="222" t="s">
        <v>1702</v>
      </c>
      <c r="O923" s="222" t="s">
        <v>1592</v>
      </c>
      <c r="P923" s="15" t="s">
        <v>93</v>
      </c>
      <c r="Q923" s="122">
        <v>1491.1</v>
      </c>
      <c r="R923" s="23">
        <v>42180</v>
      </c>
      <c r="S923" s="118">
        <v>1491.1</v>
      </c>
      <c r="T923" s="31">
        <f t="shared" si="29"/>
        <v>0</v>
      </c>
      <c r="U923" s="68" t="s">
        <v>19</v>
      </c>
    </row>
    <row r="924" spans="1:21" x14ac:dyDescent="0.25">
      <c r="A924" s="20">
        <v>42165</v>
      </c>
      <c r="B924" s="183">
        <v>23780</v>
      </c>
      <c r="C924" s="183"/>
      <c r="D924" s="14" t="s">
        <v>14</v>
      </c>
      <c r="E924" s="105">
        <v>329571.45</v>
      </c>
      <c r="F924" s="30">
        <v>42190</v>
      </c>
      <c r="G924" s="144">
        <v>329571.45</v>
      </c>
      <c r="H924" s="31">
        <f t="shared" si="28"/>
        <v>0</v>
      </c>
      <c r="I924" s="39" t="s">
        <v>9</v>
      </c>
      <c r="M924" s="20">
        <v>42181</v>
      </c>
      <c r="N924" s="222" t="s">
        <v>2018</v>
      </c>
      <c r="O924" s="222" t="s">
        <v>1592</v>
      </c>
      <c r="P924" s="14" t="s">
        <v>93</v>
      </c>
      <c r="Q924" s="105">
        <v>2941.5</v>
      </c>
      <c r="R924" s="65">
        <v>42182</v>
      </c>
      <c r="S924" s="106">
        <v>2941.5</v>
      </c>
      <c r="T924" s="31">
        <f t="shared" si="29"/>
        <v>0</v>
      </c>
      <c r="U924" s="39" t="s">
        <v>94</v>
      </c>
    </row>
    <row r="925" spans="1:21" x14ac:dyDescent="0.25">
      <c r="A925" s="20">
        <v>42165</v>
      </c>
      <c r="B925" s="183">
        <v>23781</v>
      </c>
      <c r="C925" s="183"/>
      <c r="D925" s="14" t="s">
        <v>14</v>
      </c>
      <c r="E925" s="105">
        <v>155841.03</v>
      </c>
      <c r="F925" s="30">
        <v>42190</v>
      </c>
      <c r="G925" s="144">
        <v>155841.03</v>
      </c>
      <c r="H925" s="31">
        <f t="shared" si="28"/>
        <v>0</v>
      </c>
      <c r="I925" s="39" t="s">
        <v>9</v>
      </c>
      <c r="M925" s="20">
        <v>42182</v>
      </c>
      <c r="N925" s="223" t="s">
        <v>2149</v>
      </c>
      <c r="O925" s="223" t="s">
        <v>1592</v>
      </c>
      <c r="P925" s="14" t="s">
        <v>93</v>
      </c>
      <c r="Q925" s="105">
        <v>1998</v>
      </c>
      <c r="R925" s="65">
        <v>42183</v>
      </c>
      <c r="S925" s="106">
        <v>1998</v>
      </c>
      <c r="T925" s="31">
        <f t="shared" si="29"/>
        <v>0</v>
      </c>
      <c r="U925" s="39" t="s">
        <v>9</v>
      </c>
    </row>
    <row r="926" spans="1:21" x14ac:dyDescent="0.25">
      <c r="A926" s="20">
        <v>42165</v>
      </c>
      <c r="B926" s="183">
        <v>23782</v>
      </c>
      <c r="C926" s="183"/>
      <c r="D926" s="14" t="s">
        <v>158</v>
      </c>
      <c r="E926" s="105">
        <v>1328.4</v>
      </c>
      <c r="F926" s="23">
        <v>42165</v>
      </c>
      <c r="G926" s="106">
        <v>1328.4</v>
      </c>
      <c r="H926" s="31">
        <f t="shared" si="28"/>
        <v>0</v>
      </c>
      <c r="I926" s="39" t="s">
        <v>9</v>
      </c>
      <c r="M926" s="20">
        <v>42184</v>
      </c>
      <c r="N926" s="222" t="s">
        <v>2322</v>
      </c>
      <c r="O926" s="222" t="s">
        <v>1592</v>
      </c>
      <c r="P926" s="14" t="s">
        <v>93</v>
      </c>
      <c r="Q926" s="105">
        <v>1746.4</v>
      </c>
      <c r="R926" s="23">
        <v>42185</v>
      </c>
      <c r="S926" s="106">
        <v>1746.4</v>
      </c>
      <c r="T926" s="31">
        <f t="shared" si="29"/>
        <v>0</v>
      </c>
      <c r="U926" s="39" t="s">
        <v>9</v>
      </c>
    </row>
    <row r="927" spans="1:21" x14ac:dyDescent="0.25">
      <c r="A927" s="20">
        <v>42165</v>
      </c>
      <c r="B927" s="183">
        <v>23783</v>
      </c>
      <c r="C927" s="183"/>
      <c r="D927" s="14" t="s">
        <v>136</v>
      </c>
      <c r="E927" s="105">
        <v>37074</v>
      </c>
      <c r="F927" s="12" t="s">
        <v>1539</v>
      </c>
      <c r="G927" s="106">
        <f>34500+2574</f>
        <v>37074</v>
      </c>
      <c r="H927" s="31">
        <f t="shared" si="28"/>
        <v>0</v>
      </c>
      <c r="I927" s="39" t="s">
        <v>9</v>
      </c>
      <c r="M927" s="20">
        <v>42156</v>
      </c>
      <c r="N927" s="183">
        <v>22913</v>
      </c>
      <c r="O927" s="183"/>
      <c r="P927" s="14" t="s">
        <v>95</v>
      </c>
      <c r="Q927" s="105">
        <v>2204</v>
      </c>
      <c r="R927" s="23">
        <v>42156</v>
      </c>
      <c r="S927" s="106">
        <v>2204</v>
      </c>
      <c r="T927" s="25">
        <f t="shared" si="29"/>
        <v>0</v>
      </c>
      <c r="U927" s="39" t="s">
        <v>19</v>
      </c>
    </row>
    <row r="928" spans="1:21" x14ac:dyDescent="0.25">
      <c r="A928" s="20">
        <v>42165</v>
      </c>
      <c r="B928" s="183">
        <v>23784</v>
      </c>
      <c r="C928" s="183"/>
      <c r="D928" s="14" t="s">
        <v>361</v>
      </c>
      <c r="E928" s="105">
        <v>8292.5</v>
      </c>
      <c r="F928" s="23">
        <v>42166</v>
      </c>
      <c r="G928" s="106">
        <v>8292.5</v>
      </c>
      <c r="H928" s="31">
        <f t="shared" si="28"/>
        <v>0</v>
      </c>
      <c r="I928" s="39" t="s">
        <v>19</v>
      </c>
      <c r="M928" s="20">
        <v>42157</v>
      </c>
      <c r="N928" s="183">
        <v>23043</v>
      </c>
      <c r="O928" s="183"/>
      <c r="P928" s="40" t="s">
        <v>95</v>
      </c>
      <c r="Q928" s="105">
        <v>1862</v>
      </c>
      <c r="R928" s="23">
        <v>42159</v>
      </c>
      <c r="S928" s="106">
        <v>1862</v>
      </c>
      <c r="T928" s="25">
        <f t="shared" si="29"/>
        <v>0</v>
      </c>
      <c r="U928" s="68" t="s">
        <v>1257</v>
      </c>
    </row>
    <row r="929" spans="1:21" x14ac:dyDescent="0.25">
      <c r="A929" s="20">
        <v>42165</v>
      </c>
      <c r="B929" s="183">
        <v>23785</v>
      </c>
      <c r="C929" s="183"/>
      <c r="D929" s="14" t="s">
        <v>95</v>
      </c>
      <c r="E929" s="105">
        <v>2138.6</v>
      </c>
      <c r="F929" s="23">
        <v>42166</v>
      </c>
      <c r="G929" s="106">
        <v>2138.6</v>
      </c>
      <c r="H929" s="31">
        <f t="shared" si="28"/>
        <v>0</v>
      </c>
      <c r="I929" s="39" t="s">
        <v>19</v>
      </c>
      <c r="M929" s="20">
        <v>42158</v>
      </c>
      <c r="N929" s="183">
        <v>23131</v>
      </c>
      <c r="O929" s="183"/>
      <c r="P929" s="40" t="s">
        <v>95</v>
      </c>
      <c r="Q929" s="105">
        <v>1865.8</v>
      </c>
      <c r="R929" s="23">
        <v>42159</v>
      </c>
      <c r="S929" s="106">
        <v>1865.8</v>
      </c>
      <c r="T929" s="31">
        <f t="shared" si="29"/>
        <v>0</v>
      </c>
      <c r="U929" s="68" t="s">
        <v>94</v>
      </c>
    </row>
    <row r="930" spans="1:21" x14ac:dyDescent="0.25">
      <c r="A930" s="20">
        <v>42165</v>
      </c>
      <c r="B930" s="183">
        <v>23786</v>
      </c>
      <c r="C930" s="183"/>
      <c r="D930" s="14" t="s">
        <v>1059</v>
      </c>
      <c r="E930" s="105">
        <v>10635.5</v>
      </c>
      <c r="F930" s="23">
        <v>42165</v>
      </c>
      <c r="G930" s="106">
        <v>10635.5</v>
      </c>
      <c r="H930" s="31">
        <f t="shared" si="28"/>
        <v>0</v>
      </c>
      <c r="I930" s="39" t="s">
        <v>1013</v>
      </c>
      <c r="M930" s="20">
        <v>42158</v>
      </c>
      <c r="N930" s="183">
        <v>23132</v>
      </c>
      <c r="O930" s="183"/>
      <c r="P930" s="40" t="s">
        <v>95</v>
      </c>
      <c r="Q930" s="105">
        <v>1561.8</v>
      </c>
      <c r="R930" s="23">
        <v>42159</v>
      </c>
      <c r="S930" s="106">
        <v>1561.8</v>
      </c>
      <c r="T930" s="31">
        <f t="shared" si="29"/>
        <v>0</v>
      </c>
      <c r="U930" s="68" t="s">
        <v>94</v>
      </c>
    </row>
    <row r="931" spans="1:21" x14ac:dyDescent="0.25">
      <c r="A931" s="20">
        <v>42165</v>
      </c>
      <c r="B931" s="183">
        <v>23787</v>
      </c>
      <c r="C931" s="183"/>
      <c r="D931" s="14" t="s">
        <v>64</v>
      </c>
      <c r="E931" s="105">
        <v>656.6</v>
      </c>
      <c r="F931" s="23">
        <v>42165</v>
      </c>
      <c r="G931" s="106">
        <v>656.6</v>
      </c>
      <c r="H931" s="31">
        <f t="shared" si="28"/>
        <v>0</v>
      </c>
      <c r="I931" s="39" t="s">
        <v>9</v>
      </c>
      <c r="M931" s="20">
        <v>42159</v>
      </c>
      <c r="N931" s="183">
        <v>23199</v>
      </c>
      <c r="O931" s="183"/>
      <c r="P931" s="14" t="s">
        <v>95</v>
      </c>
      <c r="Q931" s="105">
        <v>1949.4</v>
      </c>
      <c r="R931" s="23">
        <v>42160</v>
      </c>
      <c r="S931" s="106">
        <v>1949.4</v>
      </c>
      <c r="T931" s="31">
        <f t="shared" si="29"/>
        <v>0</v>
      </c>
      <c r="U931" s="39" t="s">
        <v>19</v>
      </c>
    </row>
    <row r="932" spans="1:21" x14ac:dyDescent="0.25">
      <c r="A932" s="20">
        <v>42165</v>
      </c>
      <c r="B932" s="183">
        <v>23788</v>
      </c>
      <c r="C932" s="183"/>
      <c r="D932" s="14" t="s">
        <v>472</v>
      </c>
      <c r="E932" s="105">
        <v>22812.3</v>
      </c>
      <c r="F932" s="23">
        <v>42165</v>
      </c>
      <c r="G932" s="106">
        <v>22812.3</v>
      </c>
      <c r="H932" s="31">
        <f t="shared" si="28"/>
        <v>0</v>
      </c>
      <c r="I932" s="39" t="s">
        <v>94</v>
      </c>
      <c r="M932" s="20">
        <v>42160</v>
      </c>
      <c r="N932" s="183">
        <v>23329</v>
      </c>
      <c r="O932" s="183"/>
      <c r="P932" s="14" t="s">
        <v>95</v>
      </c>
      <c r="Q932" s="105">
        <v>3203.4</v>
      </c>
      <c r="R932" s="23">
        <v>42161</v>
      </c>
      <c r="S932" s="106">
        <v>3203.4</v>
      </c>
      <c r="T932" s="31">
        <f t="shared" si="29"/>
        <v>0</v>
      </c>
      <c r="U932" s="39" t="s">
        <v>19</v>
      </c>
    </row>
    <row r="933" spans="1:21" x14ac:dyDescent="0.25">
      <c r="A933" s="20">
        <v>42165</v>
      </c>
      <c r="B933" s="183">
        <v>23789</v>
      </c>
      <c r="C933" s="183"/>
      <c r="D933" s="14" t="s">
        <v>251</v>
      </c>
      <c r="E933" s="105">
        <v>29112.6</v>
      </c>
      <c r="F933" s="23">
        <v>42166</v>
      </c>
      <c r="G933" s="106">
        <v>29112.6</v>
      </c>
      <c r="H933" s="31">
        <f t="shared" si="28"/>
        <v>0</v>
      </c>
      <c r="I933" s="39" t="s">
        <v>19</v>
      </c>
      <c r="M933" s="20">
        <v>42160</v>
      </c>
      <c r="N933" s="183">
        <v>23332</v>
      </c>
      <c r="O933" s="183"/>
      <c r="P933" s="150" t="s">
        <v>95</v>
      </c>
      <c r="Q933" s="105">
        <v>3165.4</v>
      </c>
      <c r="R933" s="23">
        <v>42161</v>
      </c>
      <c r="S933" s="106">
        <v>3165.4</v>
      </c>
      <c r="T933" s="31">
        <f t="shared" si="29"/>
        <v>0</v>
      </c>
      <c r="U933" s="39" t="s">
        <v>19</v>
      </c>
    </row>
    <row r="934" spans="1:21" x14ac:dyDescent="0.25">
      <c r="A934" s="20">
        <v>42165</v>
      </c>
      <c r="B934" s="183">
        <v>23790</v>
      </c>
      <c r="C934" s="183"/>
      <c r="D934" s="14" t="s">
        <v>106</v>
      </c>
      <c r="E934" s="105">
        <v>7934.4</v>
      </c>
      <c r="F934" s="23">
        <v>42166</v>
      </c>
      <c r="G934" s="106">
        <v>7934.4</v>
      </c>
      <c r="H934" s="31">
        <f t="shared" si="28"/>
        <v>0</v>
      </c>
      <c r="I934" s="39" t="s">
        <v>19</v>
      </c>
      <c r="M934" s="20">
        <v>42161</v>
      </c>
      <c r="N934" s="183">
        <v>23421</v>
      </c>
      <c r="O934" s="183"/>
      <c r="P934" s="14" t="s">
        <v>95</v>
      </c>
      <c r="Q934" s="105">
        <v>2470</v>
      </c>
      <c r="R934" s="23">
        <v>42164</v>
      </c>
      <c r="S934" s="106">
        <v>2470</v>
      </c>
      <c r="T934" s="31">
        <f t="shared" si="29"/>
        <v>0</v>
      </c>
      <c r="U934" s="39" t="s">
        <v>19</v>
      </c>
    </row>
    <row r="935" spans="1:21" x14ac:dyDescent="0.25">
      <c r="A935" s="20">
        <v>42165</v>
      </c>
      <c r="B935" s="183">
        <v>23791</v>
      </c>
      <c r="C935" s="183"/>
      <c r="D935" s="14" t="s">
        <v>111</v>
      </c>
      <c r="E935" s="105">
        <v>120160</v>
      </c>
      <c r="F935" s="23">
        <v>42168</v>
      </c>
      <c r="G935" s="106">
        <v>120160</v>
      </c>
      <c r="H935" s="31">
        <f t="shared" si="28"/>
        <v>0</v>
      </c>
      <c r="I935" s="39" t="s">
        <v>9</v>
      </c>
      <c r="M935" s="20">
        <v>42161</v>
      </c>
      <c r="N935" s="183">
        <v>23439</v>
      </c>
      <c r="O935" s="183"/>
      <c r="P935" s="14" t="s">
        <v>95</v>
      </c>
      <c r="Q935" s="105">
        <v>4377.6000000000004</v>
      </c>
      <c r="R935" s="23">
        <v>42163</v>
      </c>
      <c r="S935" s="106">
        <v>4377.6000000000004</v>
      </c>
      <c r="T935" s="31">
        <f t="shared" si="29"/>
        <v>0</v>
      </c>
      <c r="U935" s="39" t="s">
        <v>19</v>
      </c>
    </row>
    <row r="936" spans="1:21" x14ac:dyDescent="0.25">
      <c r="A936" s="20">
        <v>42165</v>
      </c>
      <c r="B936" s="183">
        <v>23792</v>
      </c>
      <c r="C936" s="183"/>
      <c r="D936" s="14" t="s">
        <v>110</v>
      </c>
      <c r="E936" s="105">
        <v>34394.86</v>
      </c>
      <c r="F936" s="23">
        <v>42178</v>
      </c>
      <c r="G936" s="106">
        <v>34394.86</v>
      </c>
      <c r="H936" s="31">
        <f t="shared" si="28"/>
        <v>0</v>
      </c>
      <c r="I936" s="39" t="s">
        <v>773</v>
      </c>
      <c r="M936" s="20">
        <v>42163</v>
      </c>
      <c r="N936" s="183">
        <v>23584</v>
      </c>
      <c r="O936" s="183"/>
      <c r="P936" s="14" t="s">
        <v>95</v>
      </c>
      <c r="Q936" s="105">
        <v>1873.4</v>
      </c>
      <c r="R936" s="23">
        <v>42164</v>
      </c>
      <c r="S936" s="106">
        <v>1873.4</v>
      </c>
      <c r="T936" s="31">
        <f t="shared" si="29"/>
        <v>0</v>
      </c>
      <c r="U936" s="39" t="s">
        <v>94</v>
      </c>
    </row>
    <row r="937" spans="1:21" x14ac:dyDescent="0.25">
      <c r="A937" s="20">
        <v>42165</v>
      </c>
      <c r="B937" s="183">
        <v>23793</v>
      </c>
      <c r="C937" s="183"/>
      <c r="D937" s="14" t="s">
        <v>24</v>
      </c>
      <c r="E937" s="105">
        <v>206995.24</v>
      </c>
      <c r="F937" s="23">
        <v>42178</v>
      </c>
      <c r="G937" s="106">
        <v>206995.24</v>
      </c>
      <c r="H937" s="31">
        <f t="shared" si="28"/>
        <v>0</v>
      </c>
      <c r="I937" s="39" t="s">
        <v>46</v>
      </c>
      <c r="M937" s="20">
        <v>42164</v>
      </c>
      <c r="N937" s="183">
        <v>23695</v>
      </c>
      <c r="O937" s="183"/>
      <c r="P937" s="14" t="s">
        <v>95</v>
      </c>
      <c r="Q937" s="105">
        <v>1894.4</v>
      </c>
      <c r="R937" s="23">
        <v>42165</v>
      </c>
      <c r="S937" s="106">
        <v>1894.4</v>
      </c>
      <c r="T937" s="31">
        <f t="shared" si="29"/>
        <v>0</v>
      </c>
      <c r="U937" s="39" t="s">
        <v>19</v>
      </c>
    </row>
    <row r="938" spans="1:21" x14ac:dyDescent="0.25">
      <c r="A938" s="20">
        <v>42165</v>
      </c>
      <c r="B938" s="183">
        <v>23794</v>
      </c>
      <c r="C938" s="183"/>
      <c r="D938" s="14" t="s">
        <v>829</v>
      </c>
      <c r="E938" s="105">
        <v>8892.5</v>
      </c>
      <c r="F938" s="23">
        <v>42165</v>
      </c>
      <c r="G938" s="106">
        <v>8892.5</v>
      </c>
      <c r="H938" s="31">
        <f t="shared" si="28"/>
        <v>0</v>
      </c>
      <c r="I938" s="39" t="s">
        <v>9</v>
      </c>
      <c r="M938" s="20">
        <v>42165</v>
      </c>
      <c r="N938" s="183">
        <v>23785</v>
      </c>
      <c r="O938" s="183"/>
      <c r="P938" s="14" t="s">
        <v>95</v>
      </c>
      <c r="Q938" s="105">
        <v>2138.6</v>
      </c>
      <c r="R938" s="23">
        <v>42166</v>
      </c>
      <c r="S938" s="106">
        <v>2138.6</v>
      </c>
      <c r="T938" s="31">
        <f t="shared" si="29"/>
        <v>0</v>
      </c>
      <c r="U938" s="39" t="s">
        <v>19</v>
      </c>
    </row>
    <row r="939" spans="1:21" x14ac:dyDescent="0.25">
      <c r="A939" s="20">
        <v>42165</v>
      </c>
      <c r="B939" s="183">
        <v>23795</v>
      </c>
      <c r="C939" s="183"/>
      <c r="D939" s="14" t="s">
        <v>235</v>
      </c>
      <c r="E939" s="105">
        <v>2222.1999999999998</v>
      </c>
      <c r="F939" s="23">
        <v>42165</v>
      </c>
      <c r="G939" s="106">
        <v>2222.1999999999998</v>
      </c>
      <c r="H939" s="31">
        <f t="shared" si="28"/>
        <v>0</v>
      </c>
      <c r="I939" s="39" t="s">
        <v>1257</v>
      </c>
      <c r="M939" s="20">
        <v>42166</v>
      </c>
      <c r="N939" s="183">
        <v>23885</v>
      </c>
      <c r="O939" s="183"/>
      <c r="P939" s="14" t="s">
        <v>95</v>
      </c>
      <c r="Q939" s="105">
        <v>1657.6</v>
      </c>
      <c r="R939" s="23">
        <v>42167</v>
      </c>
      <c r="S939" s="118">
        <v>1657.6</v>
      </c>
      <c r="T939" s="31">
        <f t="shared" si="29"/>
        <v>0</v>
      </c>
      <c r="U939" s="56" t="s">
        <v>19</v>
      </c>
    </row>
    <row r="940" spans="1:21" x14ac:dyDescent="0.25">
      <c r="A940" s="20">
        <v>42165</v>
      </c>
      <c r="B940" s="183">
        <v>23796</v>
      </c>
      <c r="C940" s="183"/>
      <c r="D940" s="14" t="s">
        <v>158</v>
      </c>
      <c r="E940" s="105">
        <v>4690.8</v>
      </c>
      <c r="F940" s="23">
        <v>42165</v>
      </c>
      <c r="G940" s="106">
        <v>4690.8</v>
      </c>
      <c r="H940" s="31">
        <f t="shared" si="28"/>
        <v>0</v>
      </c>
      <c r="I940" s="39" t="s">
        <v>9</v>
      </c>
      <c r="M940" s="20">
        <v>42167</v>
      </c>
      <c r="N940" s="183">
        <v>24006</v>
      </c>
      <c r="O940" s="183"/>
      <c r="P940" s="14" t="s">
        <v>95</v>
      </c>
      <c r="Q940" s="105">
        <v>1872.2</v>
      </c>
      <c r="R940" s="23">
        <v>42168</v>
      </c>
      <c r="S940" s="106">
        <v>1872.2</v>
      </c>
      <c r="T940" s="31">
        <f t="shared" si="29"/>
        <v>0</v>
      </c>
      <c r="U940" s="39" t="s">
        <v>94</v>
      </c>
    </row>
    <row r="941" spans="1:21" x14ac:dyDescent="0.25">
      <c r="A941" s="20">
        <v>42165</v>
      </c>
      <c r="B941" s="183">
        <v>23797</v>
      </c>
      <c r="C941" s="183"/>
      <c r="D941" s="14" t="s">
        <v>32</v>
      </c>
      <c r="E941" s="105">
        <v>90202.5</v>
      </c>
      <c r="F941" s="23">
        <v>42171</v>
      </c>
      <c r="G941" s="106">
        <v>90202.5</v>
      </c>
      <c r="H941" s="31">
        <f t="shared" si="28"/>
        <v>0</v>
      </c>
      <c r="I941" s="39" t="s">
        <v>773</v>
      </c>
      <c r="M941" s="20">
        <v>42168</v>
      </c>
      <c r="N941" s="183">
        <v>24113</v>
      </c>
      <c r="O941" s="183"/>
      <c r="P941" s="14" t="s">
        <v>95</v>
      </c>
      <c r="Q941" s="105">
        <v>2205.1999999999998</v>
      </c>
      <c r="R941" s="23">
        <v>42170</v>
      </c>
      <c r="S941" s="106">
        <v>2205.1999999999998</v>
      </c>
      <c r="T941" s="31">
        <f t="shared" si="29"/>
        <v>0</v>
      </c>
      <c r="U941" s="39" t="s">
        <v>1257</v>
      </c>
    </row>
    <row r="942" spans="1:21" x14ac:dyDescent="0.25">
      <c r="A942" s="20">
        <v>42165</v>
      </c>
      <c r="B942" s="183">
        <v>23798</v>
      </c>
      <c r="C942" s="183"/>
      <c r="D942" s="14" t="s">
        <v>24</v>
      </c>
      <c r="E942" s="105">
        <v>1685</v>
      </c>
      <c r="F942" s="23">
        <v>42178</v>
      </c>
      <c r="G942" s="106">
        <v>1685</v>
      </c>
      <c r="H942" s="31">
        <f t="shared" si="28"/>
        <v>0</v>
      </c>
      <c r="I942" s="39" t="s">
        <v>46</v>
      </c>
      <c r="M942" s="20">
        <v>42168</v>
      </c>
      <c r="N942" s="183">
        <v>24114</v>
      </c>
      <c r="O942" s="183"/>
      <c r="P942" s="14" t="s">
        <v>95</v>
      </c>
      <c r="Q942" s="105">
        <v>5579.6</v>
      </c>
      <c r="R942" s="23">
        <v>42170</v>
      </c>
      <c r="S942" s="106">
        <v>5579.6</v>
      </c>
      <c r="T942" s="31">
        <f t="shared" si="29"/>
        <v>0</v>
      </c>
      <c r="U942" s="39" t="s">
        <v>1257</v>
      </c>
    </row>
    <row r="943" spans="1:21" x14ac:dyDescent="0.25">
      <c r="A943" s="20">
        <v>42165</v>
      </c>
      <c r="B943" s="183">
        <v>23799</v>
      </c>
      <c r="C943" s="183"/>
      <c r="D943" s="14" t="s">
        <v>24</v>
      </c>
      <c r="E943" s="105">
        <v>1554.8</v>
      </c>
      <c r="F943" s="23">
        <v>42178</v>
      </c>
      <c r="G943" s="106">
        <v>1554.8</v>
      </c>
      <c r="H943" s="31">
        <f t="shared" si="28"/>
        <v>0</v>
      </c>
      <c r="I943" s="39" t="s">
        <v>94</v>
      </c>
      <c r="M943" s="20">
        <v>42170</v>
      </c>
      <c r="N943" s="183">
        <v>24248</v>
      </c>
      <c r="O943" s="183"/>
      <c r="P943" s="14" t="s">
        <v>95</v>
      </c>
      <c r="Q943" s="105">
        <v>1931.4</v>
      </c>
      <c r="R943" s="23">
        <v>42171</v>
      </c>
      <c r="S943" s="106">
        <v>1931.4</v>
      </c>
      <c r="T943" s="31">
        <f t="shared" si="29"/>
        <v>0</v>
      </c>
      <c r="U943" s="39" t="s">
        <v>94</v>
      </c>
    </row>
    <row r="944" spans="1:21" x14ac:dyDescent="0.25">
      <c r="A944" s="20">
        <v>42165</v>
      </c>
      <c r="B944" s="183">
        <v>23800</v>
      </c>
      <c r="C944" s="183"/>
      <c r="D944" s="14" t="s">
        <v>229</v>
      </c>
      <c r="E944" s="105">
        <v>2866.9</v>
      </c>
      <c r="F944" s="23">
        <v>42165</v>
      </c>
      <c r="G944" s="106">
        <v>2866.9</v>
      </c>
      <c r="H944" s="31">
        <f t="shared" si="28"/>
        <v>0</v>
      </c>
      <c r="I944" s="39" t="s">
        <v>9</v>
      </c>
      <c r="M944" s="20">
        <v>42172</v>
      </c>
      <c r="N944" s="183">
        <v>24481</v>
      </c>
      <c r="O944" s="183"/>
      <c r="P944" s="14" t="s">
        <v>95</v>
      </c>
      <c r="Q944" s="105">
        <v>2856.4</v>
      </c>
      <c r="R944" s="23">
        <v>42173</v>
      </c>
      <c r="S944" s="106">
        <v>2856.4</v>
      </c>
      <c r="T944" s="48">
        <f t="shared" si="29"/>
        <v>0</v>
      </c>
      <c r="U944" s="39" t="s">
        <v>94</v>
      </c>
    </row>
    <row r="945" spans="1:21" x14ac:dyDescent="0.25">
      <c r="A945" s="20">
        <v>42165</v>
      </c>
      <c r="B945" s="183">
        <v>23801</v>
      </c>
      <c r="C945" s="183"/>
      <c r="D945" s="14" t="s">
        <v>213</v>
      </c>
      <c r="E945" s="105">
        <v>31516.6</v>
      </c>
      <c r="F945" s="23">
        <v>42168</v>
      </c>
      <c r="G945" s="106">
        <v>31516.6</v>
      </c>
      <c r="H945" s="31">
        <f t="shared" si="28"/>
        <v>0</v>
      </c>
      <c r="I945" s="39" t="s">
        <v>9</v>
      </c>
      <c r="M945" s="20">
        <v>42173</v>
      </c>
      <c r="N945" s="183">
        <v>24584</v>
      </c>
      <c r="O945" s="183"/>
      <c r="P945" s="14" t="s">
        <v>95</v>
      </c>
      <c r="Q945" s="105">
        <v>1476.3</v>
      </c>
      <c r="R945" s="23">
        <v>42173</v>
      </c>
      <c r="S945" s="118">
        <v>1476.3</v>
      </c>
      <c r="T945" s="31">
        <f t="shared" si="29"/>
        <v>0</v>
      </c>
      <c r="U945" s="56" t="s">
        <v>62</v>
      </c>
    </row>
    <row r="946" spans="1:21" x14ac:dyDescent="0.25">
      <c r="A946" s="20">
        <v>42166</v>
      </c>
      <c r="B946" s="183">
        <v>23802</v>
      </c>
      <c r="C946" s="183"/>
      <c r="D946" s="14" t="s">
        <v>1101</v>
      </c>
      <c r="E946" s="105">
        <v>350.55</v>
      </c>
      <c r="F946" s="23">
        <v>42166</v>
      </c>
      <c r="G946" s="106">
        <v>350.55</v>
      </c>
      <c r="H946" s="31">
        <f t="shared" si="28"/>
        <v>0</v>
      </c>
      <c r="I946" s="39" t="s">
        <v>9</v>
      </c>
      <c r="M946" s="20">
        <v>42175</v>
      </c>
      <c r="N946" s="183">
        <v>24824</v>
      </c>
      <c r="O946" s="183"/>
      <c r="P946" s="14" t="s">
        <v>95</v>
      </c>
      <c r="Q946" s="105">
        <v>5609.2</v>
      </c>
      <c r="R946" s="23">
        <v>42177</v>
      </c>
      <c r="S946" s="118">
        <v>5609.2</v>
      </c>
      <c r="T946" s="31">
        <f t="shared" si="29"/>
        <v>0</v>
      </c>
      <c r="U946" s="56" t="s">
        <v>19</v>
      </c>
    </row>
    <row r="947" spans="1:21" x14ac:dyDescent="0.25">
      <c r="A947" s="20">
        <v>42166</v>
      </c>
      <c r="B947" s="183">
        <v>23803</v>
      </c>
      <c r="C947" s="183"/>
      <c r="D947" s="14" t="s">
        <v>1182</v>
      </c>
      <c r="E947" s="105">
        <v>60.3</v>
      </c>
      <c r="F947" s="23">
        <v>42177</v>
      </c>
      <c r="G947" s="106">
        <v>60.3</v>
      </c>
      <c r="H947" s="31">
        <f t="shared" si="28"/>
        <v>0</v>
      </c>
      <c r="I947" s="39" t="s">
        <v>9</v>
      </c>
      <c r="M947" s="20">
        <v>42179</v>
      </c>
      <c r="N947" s="222" t="s">
        <v>1809</v>
      </c>
      <c r="O947" s="222" t="s">
        <v>1592</v>
      </c>
      <c r="P947" s="14" t="s">
        <v>95</v>
      </c>
      <c r="Q947" s="105">
        <v>4195.8</v>
      </c>
      <c r="R947" s="23">
        <v>42180</v>
      </c>
      <c r="S947" s="106">
        <v>4195.8</v>
      </c>
      <c r="T947" s="31">
        <f t="shared" si="29"/>
        <v>0</v>
      </c>
      <c r="U947" s="39" t="s">
        <v>19</v>
      </c>
    </row>
    <row r="948" spans="1:21" x14ac:dyDescent="0.25">
      <c r="A948" s="20">
        <v>42166</v>
      </c>
      <c r="B948" s="183">
        <v>23804</v>
      </c>
      <c r="C948" s="183"/>
      <c r="D948" s="14" t="s">
        <v>21</v>
      </c>
      <c r="E948" s="105">
        <v>5959.2</v>
      </c>
      <c r="F948" s="23">
        <v>42166</v>
      </c>
      <c r="G948" s="106">
        <v>5959.2</v>
      </c>
      <c r="H948" s="31">
        <f t="shared" si="28"/>
        <v>0</v>
      </c>
      <c r="I948" s="39" t="s">
        <v>9</v>
      </c>
      <c r="M948" s="20">
        <v>42181</v>
      </c>
      <c r="N948" s="222" t="s">
        <v>2015</v>
      </c>
      <c r="O948" s="222" t="s">
        <v>1592</v>
      </c>
      <c r="P948" s="14" t="s">
        <v>95</v>
      </c>
      <c r="Q948" s="105">
        <v>1942.5</v>
      </c>
      <c r="R948" s="65">
        <v>42182</v>
      </c>
      <c r="S948" s="106">
        <v>1942.5</v>
      </c>
      <c r="T948" s="31">
        <f t="shared" si="29"/>
        <v>0</v>
      </c>
      <c r="U948" s="39" t="s">
        <v>94</v>
      </c>
    </row>
    <row r="949" spans="1:21" x14ac:dyDescent="0.25">
      <c r="A949" s="20">
        <v>42166</v>
      </c>
      <c r="B949" s="183">
        <v>23805</v>
      </c>
      <c r="C949" s="183"/>
      <c r="D949" s="14" t="s">
        <v>464</v>
      </c>
      <c r="E949" s="105">
        <v>1504.8</v>
      </c>
      <c r="F949" s="23">
        <v>42166</v>
      </c>
      <c r="G949" s="106">
        <v>1504.8</v>
      </c>
      <c r="H949" s="31">
        <f t="shared" si="28"/>
        <v>0</v>
      </c>
      <c r="I949" s="39" t="s">
        <v>9</v>
      </c>
      <c r="M949" s="20">
        <v>42184</v>
      </c>
      <c r="N949" s="223" t="s">
        <v>2323</v>
      </c>
      <c r="O949" s="223" t="s">
        <v>1592</v>
      </c>
      <c r="P949" s="14" t="s">
        <v>95</v>
      </c>
      <c r="Q949" s="105">
        <v>2097.9</v>
      </c>
      <c r="R949" s="23">
        <v>42185</v>
      </c>
      <c r="S949" s="106">
        <v>2097.9</v>
      </c>
      <c r="T949" s="31">
        <f t="shared" si="29"/>
        <v>0</v>
      </c>
      <c r="U949" s="39" t="s">
        <v>19</v>
      </c>
    </row>
    <row r="950" spans="1:21" x14ac:dyDescent="0.25">
      <c r="A950" s="20">
        <v>42166</v>
      </c>
      <c r="B950" s="183">
        <v>23806</v>
      </c>
      <c r="C950" s="183"/>
      <c r="D950" s="14" t="s">
        <v>863</v>
      </c>
      <c r="E950" s="105">
        <v>6657.6</v>
      </c>
      <c r="F950" s="23">
        <v>42166</v>
      </c>
      <c r="G950" s="106">
        <v>6657.6</v>
      </c>
      <c r="H950" s="31">
        <f t="shared" si="28"/>
        <v>0</v>
      </c>
      <c r="I950" s="39" t="s">
        <v>9</v>
      </c>
      <c r="M950" s="20">
        <v>42163</v>
      </c>
      <c r="N950" s="183">
        <v>23555</v>
      </c>
      <c r="O950" s="183"/>
      <c r="P950" s="14" t="s">
        <v>549</v>
      </c>
      <c r="Q950" s="105">
        <v>30119.5</v>
      </c>
      <c r="R950" s="23">
        <v>42163</v>
      </c>
      <c r="S950" s="106">
        <v>30119.5</v>
      </c>
      <c r="T950" s="31">
        <f t="shared" si="29"/>
        <v>0</v>
      </c>
      <c r="U950" s="39" t="s">
        <v>773</v>
      </c>
    </row>
    <row r="951" spans="1:21" x14ac:dyDescent="0.25">
      <c r="A951" s="20">
        <v>42166</v>
      </c>
      <c r="B951" s="183">
        <v>23807</v>
      </c>
      <c r="C951" s="183"/>
      <c r="D951" s="14" t="s">
        <v>14</v>
      </c>
      <c r="E951" s="105">
        <v>29648.400000000001</v>
      </c>
      <c r="F951" s="23">
        <v>42172</v>
      </c>
      <c r="G951" s="106">
        <v>29648.400000000001</v>
      </c>
      <c r="H951" s="31">
        <f t="shared" si="28"/>
        <v>0</v>
      </c>
      <c r="I951" s="39" t="s">
        <v>9</v>
      </c>
      <c r="M951" s="20">
        <v>42170</v>
      </c>
      <c r="N951" s="183">
        <v>24255</v>
      </c>
      <c r="O951" s="183"/>
      <c r="P951" s="14" t="s">
        <v>549</v>
      </c>
      <c r="Q951" s="105">
        <v>30024.7</v>
      </c>
      <c r="R951" s="23">
        <v>42171</v>
      </c>
      <c r="S951" s="106">
        <v>30024.7</v>
      </c>
      <c r="T951" s="31">
        <f t="shared" si="29"/>
        <v>0</v>
      </c>
      <c r="U951" s="39" t="s">
        <v>46</v>
      </c>
    </row>
    <row r="952" spans="1:21" x14ac:dyDescent="0.25">
      <c r="A952" s="20">
        <v>42166</v>
      </c>
      <c r="B952" s="183">
        <v>23808</v>
      </c>
      <c r="C952" s="183"/>
      <c r="D952" s="14" t="s">
        <v>22</v>
      </c>
      <c r="E952" s="105">
        <v>4165</v>
      </c>
      <c r="F952" s="23">
        <v>42166</v>
      </c>
      <c r="G952" s="106">
        <v>4165</v>
      </c>
      <c r="H952" s="31">
        <f t="shared" si="28"/>
        <v>0</v>
      </c>
      <c r="I952" s="39" t="s">
        <v>9</v>
      </c>
      <c r="M952" s="20">
        <v>42179</v>
      </c>
      <c r="N952" s="223" t="s">
        <v>1822</v>
      </c>
      <c r="O952" s="223" t="s">
        <v>1592</v>
      </c>
      <c r="P952" s="14" t="s">
        <v>549</v>
      </c>
      <c r="Q952" s="105">
        <v>30472.7</v>
      </c>
      <c r="R952" s="23">
        <v>42181</v>
      </c>
      <c r="S952" s="106">
        <v>30472.7</v>
      </c>
      <c r="T952" s="31">
        <f t="shared" si="29"/>
        <v>0</v>
      </c>
      <c r="U952" s="39" t="s">
        <v>1257</v>
      </c>
    </row>
    <row r="953" spans="1:21" x14ac:dyDescent="0.25">
      <c r="A953" s="20">
        <v>42166</v>
      </c>
      <c r="B953" s="183">
        <v>23809</v>
      </c>
      <c r="C953" s="183"/>
      <c r="D953" s="219" t="s">
        <v>211</v>
      </c>
      <c r="E953" s="220">
        <v>79990</v>
      </c>
      <c r="F953" s="23">
        <v>42180</v>
      </c>
      <c r="G953" s="106">
        <v>79990</v>
      </c>
      <c r="H953" s="31">
        <f t="shared" si="28"/>
        <v>0</v>
      </c>
      <c r="I953" s="39" t="s">
        <v>149</v>
      </c>
      <c r="M953" s="20">
        <v>42181</v>
      </c>
      <c r="N953" s="222" t="s">
        <v>1993</v>
      </c>
      <c r="O953" s="222" t="s">
        <v>1592</v>
      </c>
      <c r="P953" s="14" t="s">
        <v>549</v>
      </c>
      <c r="Q953" s="105">
        <v>17037.400000000001</v>
      </c>
      <c r="R953" s="65"/>
      <c r="S953" s="106"/>
      <c r="T953" s="31">
        <f t="shared" si="29"/>
        <v>17037.400000000001</v>
      </c>
      <c r="U953" s="39" t="s">
        <v>1013</v>
      </c>
    </row>
    <row r="954" spans="1:21" x14ac:dyDescent="0.25">
      <c r="A954" s="20">
        <v>42166</v>
      </c>
      <c r="B954" s="183">
        <v>23810</v>
      </c>
      <c r="C954" s="183"/>
      <c r="D954" s="14" t="s">
        <v>55</v>
      </c>
      <c r="E954" s="105">
        <v>25782.18</v>
      </c>
      <c r="F954" s="23">
        <v>42167</v>
      </c>
      <c r="G954" s="106">
        <v>25782.18</v>
      </c>
      <c r="H954" s="31">
        <f t="shared" si="28"/>
        <v>0</v>
      </c>
      <c r="I954" s="39" t="s">
        <v>773</v>
      </c>
      <c r="M954" s="20">
        <v>42157</v>
      </c>
      <c r="N954" s="183">
        <v>23036</v>
      </c>
      <c r="O954" s="183"/>
      <c r="P954" s="40" t="s">
        <v>138</v>
      </c>
      <c r="Q954" s="105">
        <v>3549.6</v>
      </c>
      <c r="R954" s="23">
        <v>42157</v>
      </c>
      <c r="S954" s="106">
        <v>3549.6</v>
      </c>
      <c r="T954" s="25">
        <f t="shared" si="29"/>
        <v>0</v>
      </c>
      <c r="U954" s="68" t="s">
        <v>41</v>
      </c>
    </row>
    <row r="955" spans="1:21" x14ac:dyDescent="0.25">
      <c r="A955" s="20">
        <v>42166</v>
      </c>
      <c r="B955" s="183">
        <v>23811</v>
      </c>
      <c r="C955" s="183"/>
      <c r="D955" s="14" t="s">
        <v>256</v>
      </c>
      <c r="E955" s="105">
        <v>4754.2</v>
      </c>
      <c r="F955" s="23">
        <v>42167</v>
      </c>
      <c r="G955" s="106">
        <v>4754.2</v>
      </c>
      <c r="H955" s="31">
        <f t="shared" si="28"/>
        <v>0</v>
      </c>
      <c r="I955" s="39" t="s">
        <v>773</v>
      </c>
      <c r="M955" s="20">
        <v>42164</v>
      </c>
      <c r="N955" s="183">
        <v>23700</v>
      </c>
      <c r="O955" s="183"/>
      <c r="P955" s="14" t="s">
        <v>138</v>
      </c>
      <c r="Q955" s="105">
        <v>4200</v>
      </c>
      <c r="R955" s="23">
        <v>42165</v>
      </c>
      <c r="S955" s="106">
        <v>4200</v>
      </c>
      <c r="T955" s="31">
        <f t="shared" si="29"/>
        <v>0</v>
      </c>
      <c r="U955" s="39" t="s">
        <v>19</v>
      </c>
    </row>
    <row r="956" spans="1:21" x14ac:dyDescent="0.25">
      <c r="A956" s="20">
        <v>42166</v>
      </c>
      <c r="B956" s="183">
        <v>23812</v>
      </c>
      <c r="C956" s="183"/>
      <c r="D956" s="14" t="s">
        <v>16</v>
      </c>
      <c r="E956" s="105">
        <v>9268.4</v>
      </c>
      <c r="F956" s="23">
        <v>42166</v>
      </c>
      <c r="G956" s="106">
        <v>9268.4</v>
      </c>
      <c r="H956" s="31">
        <f t="shared" si="28"/>
        <v>0</v>
      </c>
      <c r="I956" s="39" t="s">
        <v>1257</v>
      </c>
      <c r="M956" s="20">
        <v>42171</v>
      </c>
      <c r="N956" s="183">
        <v>24364</v>
      </c>
      <c r="O956" s="183"/>
      <c r="P956" s="14" t="s">
        <v>138</v>
      </c>
      <c r="Q956" s="105">
        <v>3660</v>
      </c>
      <c r="R956" s="23">
        <v>42171</v>
      </c>
      <c r="S956" s="106">
        <v>3660</v>
      </c>
      <c r="T956" s="48">
        <f t="shared" si="29"/>
        <v>0</v>
      </c>
      <c r="U956" s="39" t="s">
        <v>9</v>
      </c>
    </row>
    <row r="957" spans="1:21" x14ac:dyDescent="0.25">
      <c r="A957" s="20">
        <v>42166</v>
      </c>
      <c r="B957" s="183">
        <v>23813</v>
      </c>
      <c r="C957" s="183"/>
      <c r="D957" s="14" t="s">
        <v>383</v>
      </c>
      <c r="E957" s="105">
        <v>2962.4</v>
      </c>
      <c r="F957" s="23">
        <v>42166</v>
      </c>
      <c r="G957" s="106">
        <v>2962.4</v>
      </c>
      <c r="H957" s="31">
        <f t="shared" si="28"/>
        <v>0</v>
      </c>
      <c r="I957" s="39" t="s">
        <v>149</v>
      </c>
      <c r="M957" s="20">
        <v>42185</v>
      </c>
      <c r="N957" s="222" t="s">
        <v>2423</v>
      </c>
      <c r="O957" s="222" t="s">
        <v>1592</v>
      </c>
      <c r="P957" s="14" t="s">
        <v>138</v>
      </c>
      <c r="Q957" s="105">
        <v>4500</v>
      </c>
      <c r="R957" s="23">
        <v>42185</v>
      </c>
      <c r="S957" s="106">
        <v>4500</v>
      </c>
      <c r="T957" s="31">
        <f t="shared" si="29"/>
        <v>0</v>
      </c>
      <c r="U957" s="39" t="s">
        <v>94</v>
      </c>
    </row>
    <row r="958" spans="1:21" x14ac:dyDescent="0.25">
      <c r="A958" s="20">
        <v>42166</v>
      </c>
      <c r="B958" s="183">
        <v>23814</v>
      </c>
      <c r="C958" s="183"/>
      <c r="D958" s="14" t="s">
        <v>233</v>
      </c>
      <c r="E958" s="105">
        <v>12395.6</v>
      </c>
      <c r="F958" s="23">
        <v>42167</v>
      </c>
      <c r="G958" s="106">
        <v>12395.6</v>
      </c>
      <c r="H958" s="31">
        <f t="shared" si="28"/>
        <v>0</v>
      </c>
      <c r="I958" s="39" t="s">
        <v>773</v>
      </c>
      <c r="M958" s="20">
        <v>42156</v>
      </c>
      <c r="N958" s="183">
        <v>22929</v>
      </c>
      <c r="O958" s="183"/>
      <c r="P958" s="14" t="s">
        <v>100</v>
      </c>
      <c r="Q958" s="105">
        <v>3150</v>
      </c>
      <c r="R958" s="23">
        <v>42156</v>
      </c>
      <c r="S958" s="106">
        <v>3150</v>
      </c>
      <c r="T958" s="25">
        <f t="shared" si="29"/>
        <v>0</v>
      </c>
      <c r="U958" s="39" t="s">
        <v>9</v>
      </c>
    </row>
    <row r="959" spans="1:21" x14ac:dyDescent="0.25">
      <c r="A959" s="20">
        <v>42166</v>
      </c>
      <c r="B959" s="183">
        <v>23815</v>
      </c>
      <c r="C959" s="183"/>
      <c r="D959" s="14" t="s">
        <v>133</v>
      </c>
      <c r="E959" s="105">
        <v>8086.4</v>
      </c>
      <c r="F959" s="23">
        <v>42166</v>
      </c>
      <c r="G959" s="106">
        <v>8086.4</v>
      </c>
      <c r="H959" s="31">
        <f t="shared" si="28"/>
        <v>0</v>
      </c>
      <c r="I959" s="39" t="s">
        <v>9</v>
      </c>
      <c r="M959" s="20">
        <v>42158</v>
      </c>
      <c r="N959" s="183">
        <v>23134</v>
      </c>
      <c r="O959" s="183"/>
      <c r="P959" s="40" t="s">
        <v>224</v>
      </c>
      <c r="Q959" s="105">
        <v>4972.58</v>
      </c>
      <c r="R959" s="23">
        <v>42159</v>
      </c>
      <c r="S959" s="106">
        <v>4972.58</v>
      </c>
      <c r="T959" s="31">
        <f t="shared" si="29"/>
        <v>0</v>
      </c>
      <c r="U959" s="68" t="s">
        <v>94</v>
      </c>
    </row>
    <row r="960" spans="1:21" x14ac:dyDescent="0.25">
      <c r="A960" s="20">
        <v>42166</v>
      </c>
      <c r="B960" s="183">
        <v>23816</v>
      </c>
      <c r="C960" s="183"/>
      <c r="D960" s="14" t="s">
        <v>334</v>
      </c>
      <c r="E960" s="105">
        <v>3040</v>
      </c>
      <c r="F960" s="23">
        <v>42167</v>
      </c>
      <c r="G960" s="106">
        <v>3040</v>
      </c>
      <c r="H960" s="31">
        <f t="shared" si="28"/>
        <v>0</v>
      </c>
      <c r="I960" s="39" t="s">
        <v>773</v>
      </c>
      <c r="M960" s="20">
        <v>42173</v>
      </c>
      <c r="N960" s="183">
        <v>24545</v>
      </c>
      <c r="O960" s="183"/>
      <c r="P960" s="14" t="s">
        <v>224</v>
      </c>
      <c r="Q960" s="105">
        <v>3454.68</v>
      </c>
      <c r="R960" s="23">
        <v>42174</v>
      </c>
      <c r="S960" s="106">
        <v>3454.68</v>
      </c>
      <c r="T960" s="31">
        <f t="shared" si="29"/>
        <v>0</v>
      </c>
      <c r="U960" s="56" t="s">
        <v>15</v>
      </c>
    </row>
    <row r="961" spans="1:21" x14ac:dyDescent="0.25">
      <c r="A961" s="20">
        <v>42166</v>
      </c>
      <c r="B961" s="183">
        <v>23817</v>
      </c>
      <c r="C961" s="183"/>
      <c r="D961" s="14" t="s">
        <v>56</v>
      </c>
      <c r="E961" s="105">
        <v>16738.2</v>
      </c>
      <c r="F961" s="23">
        <v>42167</v>
      </c>
      <c r="G961" s="106">
        <v>16738.2</v>
      </c>
      <c r="H961" s="31">
        <f t="shared" si="28"/>
        <v>0</v>
      </c>
      <c r="I961" s="39" t="s">
        <v>773</v>
      </c>
      <c r="M961" s="20">
        <v>42156</v>
      </c>
      <c r="N961" s="183">
        <v>22889</v>
      </c>
      <c r="O961" s="183"/>
      <c r="P961" s="14" t="s">
        <v>148</v>
      </c>
      <c r="Q961" s="105">
        <v>4309.2</v>
      </c>
      <c r="R961" s="23">
        <v>42156</v>
      </c>
      <c r="S961" s="106">
        <v>4309.2</v>
      </c>
      <c r="T961" s="25">
        <f t="shared" si="29"/>
        <v>0</v>
      </c>
      <c r="U961" s="39" t="s">
        <v>59</v>
      </c>
    </row>
    <row r="962" spans="1:21" x14ac:dyDescent="0.25">
      <c r="A962" s="20">
        <v>42166</v>
      </c>
      <c r="B962" s="183">
        <v>23818</v>
      </c>
      <c r="C962" s="183"/>
      <c r="D962" s="14" t="s">
        <v>37</v>
      </c>
      <c r="E962" s="105">
        <v>2767.6</v>
      </c>
      <c r="F962" s="23">
        <v>42172</v>
      </c>
      <c r="G962" s="106">
        <v>2767.6</v>
      </c>
      <c r="H962" s="31">
        <f t="shared" si="28"/>
        <v>0</v>
      </c>
      <c r="I962" s="39" t="s">
        <v>773</v>
      </c>
      <c r="M962" s="20">
        <v>42157</v>
      </c>
      <c r="N962" s="183">
        <v>23008</v>
      </c>
      <c r="O962" s="183"/>
      <c r="P962" s="40" t="s">
        <v>148</v>
      </c>
      <c r="Q962" s="105">
        <v>4200</v>
      </c>
      <c r="R962" s="23">
        <v>42157</v>
      </c>
      <c r="S962" s="106">
        <v>4200</v>
      </c>
      <c r="T962" s="25">
        <f t="shared" si="29"/>
        <v>0</v>
      </c>
      <c r="U962" s="68" t="s">
        <v>59</v>
      </c>
    </row>
    <row r="963" spans="1:21" x14ac:dyDescent="0.25">
      <c r="A963" s="20">
        <v>42166</v>
      </c>
      <c r="B963" s="183">
        <v>23819</v>
      </c>
      <c r="C963" s="183"/>
      <c r="D963" s="14" t="s">
        <v>125</v>
      </c>
      <c r="E963" s="105">
        <v>15865.6</v>
      </c>
      <c r="F963" s="23">
        <v>42171</v>
      </c>
      <c r="G963" s="106">
        <f>13000+2865.6</f>
        <v>15865.6</v>
      </c>
      <c r="H963" s="31">
        <f t="shared" ref="H963:H1026" si="30">E963-G963</f>
        <v>0</v>
      </c>
      <c r="I963" s="39" t="s">
        <v>94</v>
      </c>
      <c r="M963" s="20">
        <v>42159</v>
      </c>
      <c r="N963" s="183">
        <v>23176</v>
      </c>
      <c r="O963" s="183"/>
      <c r="P963" s="14" t="s">
        <v>148</v>
      </c>
      <c r="Q963" s="105">
        <v>2566.1999999999998</v>
      </c>
      <c r="R963" s="23">
        <v>42159</v>
      </c>
      <c r="S963" s="106">
        <v>2566.1999999999998</v>
      </c>
      <c r="T963" s="31">
        <f t="shared" ref="T963:T1026" si="31">Q963-S963</f>
        <v>0</v>
      </c>
      <c r="U963" s="39" t="s">
        <v>59</v>
      </c>
    </row>
    <row r="964" spans="1:21" x14ac:dyDescent="0.25">
      <c r="A964" s="20">
        <v>42166</v>
      </c>
      <c r="B964" s="183">
        <v>23820</v>
      </c>
      <c r="C964" s="183"/>
      <c r="D964" s="14" t="s">
        <v>20</v>
      </c>
      <c r="E964" s="105">
        <v>7163.4</v>
      </c>
      <c r="F964" s="23">
        <v>42166</v>
      </c>
      <c r="G964" s="106">
        <v>7163.4</v>
      </c>
      <c r="H964" s="31">
        <f t="shared" si="30"/>
        <v>0</v>
      </c>
      <c r="I964" s="39" t="s">
        <v>94</v>
      </c>
      <c r="M964" s="20">
        <v>42160</v>
      </c>
      <c r="N964" s="183">
        <v>23287</v>
      </c>
      <c r="O964" s="183"/>
      <c r="P964" s="14" t="s">
        <v>148</v>
      </c>
      <c r="Q964" s="105">
        <v>7247.7</v>
      </c>
      <c r="R964" s="23">
        <v>42160</v>
      </c>
      <c r="S964" s="106">
        <v>7247.7</v>
      </c>
      <c r="T964" s="31">
        <f t="shared" si="31"/>
        <v>0</v>
      </c>
      <c r="U964" s="39" t="s">
        <v>59</v>
      </c>
    </row>
    <row r="965" spans="1:21" x14ac:dyDescent="0.25">
      <c r="A965" s="20">
        <v>42166</v>
      </c>
      <c r="B965" s="183">
        <v>23821</v>
      </c>
      <c r="C965" s="183"/>
      <c r="D965" s="14" t="s">
        <v>125</v>
      </c>
      <c r="E965" s="105">
        <v>1521</v>
      </c>
      <c r="F965" s="23">
        <v>42166</v>
      </c>
      <c r="G965" s="106">
        <v>1521</v>
      </c>
      <c r="H965" s="31">
        <f t="shared" si="30"/>
        <v>0</v>
      </c>
      <c r="I965" s="39" t="s">
        <v>9</v>
      </c>
      <c r="M965" s="20">
        <v>42161</v>
      </c>
      <c r="N965" s="183">
        <v>23392</v>
      </c>
      <c r="O965" s="183"/>
      <c r="P965" s="14" t="s">
        <v>148</v>
      </c>
      <c r="Q965" s="105">
        <v>4452</v>
      </c>
      <c r="R965" s="23">
        <v>42161</v>
      </c>
      <c r="S965" s="106">
        <v>4452</v>
      </c>
      <c r="T965" s="31">
        <f t="shared" si="31"/>
        <v>0</v>
      </c>
      <c r="U965" s="39" t="s">
        <v>59</v>
      </c>
    </row>
    <row r="966" spans="1:21" x14ac:dyDescent="0.25">
      <c r="A966" s="20">
        <v>42166</v>
      </c>
      <c r="B966" s="183">
        <v>23822</v>
      </c>
      <c r="C966" s="183"/>
      <c r="D966" s="14" t="s">
        <v>114</v>
      </c>
      <c r="E966" s="105">
        <v>2642.1</v>
      </c>
      <c r="F966" s="23">
        <v>42166</v>
      </c>
      <c r="G966" s="106">
        <v>2642.1</v>
      </c>
      <c r="H966" s="31">
        <f t="shared" si="30"/>
        <v>0</v>
      </c>
      <c r="I966" s="39" t="s">
        <v>9</v>
      </c>
      <c r="M966" s="20">
        <v>42162</v>
      </c>
      <c r="N966" s="183">
        <v>23470</v>
      </c>
      <c r="O966" s="183"/>
      <c r="P966" s="14" t="s">
        <v>148</v>
      </c>
      <c r="Q966" s="105">
        <v>5129.6000000000004</v>
      </c>
      <c r="R966" s="23">
        <v>42163</v>
      </c>
      <c r="S966" s="106">
        <v>5129.6000000000004</v>
      </c>
      <c r="T966" s="31">
        <f t="shared" si="31"/>
        <v>0</v>
      </c>
      <c r="U966" s="39" t="s">
        <v>9</v>
      </c>
    </row>
    <row r="967" spans="1:21" x14ac:dyDescent="0.25">
      <c r="A967" s="20">
        <v>42166</v>
      </c>
      <c r="B967" s="183">
        <v>23823</v>
      </c>
      <c r="C967" s="183"/>
      <c r="D967" s="14" t="s">
        <v>91</v>
      </c>
      <c r="E967" s="105">
        <v>23730.57</v>
      </c>
      <c r="F967" s="23">
        <v>42166</v>
      </c>
      <c r="G967" s="106">
        <v>23730.57</v>
      </c>
      <c r="H967" s="31">
        <f t="shared" si="30"/>
        <v>0</v>
      </c>
      <c r="I967" s="39" t="s">
        <v>59</v>
      </c>
      <c r="M967" s="20">
        <v>42163</v>
      </c>
      <c r="N967" s="183">
        <v>23528</v>
      </c>
      <c r="O967" s="183"/>
      <c r="P967" s="14" t="s">
        <v>148</v>
      </c>
      <c r="Q967" s="105">
        <v>2856</v>
      </c>
      <c r="R967" s="23">
        <v>42163</v>
      </c>
      <c r="S967" s="106">
        <v>2856</v>
      </c>
      <c r="T967" s="31">
        <f t="shared" si="31"/>
        <v>0</v>
      </c>
      <c r="U967" s="39" t="s">
        <v>59</v>
      </c>
    </row>
    <row r="968" spans="1:21" x14ac:dyDescent="0.25">
      <c r="A968" s="20">
        <v>42166</v>
      </c>
      <c r="B968" s="183">
        <v>23824</v>
      </c>
      <c r="C968" s="183"/>
      <c r="D968" s="14" t="s">
        <v>171</v>
      </c>
      <c r="E968" s="105">
        <v>2224.3000000000002</v>
      </c>
      <c r="F968" s="23">
        <v>42166</v>
      </c>
      <c r="G968" s="106">
        <v>2224.3000000000002</v>
      </c>
      <c r="H968" s="31">
        <f t="shared" si="30"/>
        <v>0</v>
      </c>
      <c r="I968" s="39" t="s">
        <v>94</v>
      </c>
      <c r="M968" s="20">
        <v>42164</v>
      </c>
      <c r="N968" s="183">
        <v>23662</v>
      </c>
      <c r="O968" s="183"/>
      <c r="P968" s="14" t="s">
        <v>148</v>
      </c>
      <c r="Q968" s="105">
        <v>5147.5</v>
      </c>
      <c r="R968" s="23">
        <v>42164</v>
      </c>
      <c r="S968" s="106">
        <v>5147.5</v>
      </c>
      <c r="T968" s="31">
        <f t="shared" si="31"/>
        <v>0</v>
      </c>
      <c r="U968" s="39" t="s">
        <v>59</v>
      </c>
    </row>
    <row r="969" spans="1:21" x14ac:dyDescent="0.25">
      <c r="A969" s="20">
        <v>42166</v>
      </c>
      <c r="B969" s="183">
        <v>23825</v>
      </c>
      <c r="C969" s="183"/>
      <c r="D969" s="14" t="s">
        <v>151</v>
      </c>
      <c r="E969" s="105">
        <v>4021.9</v>
      </c>
      <c r="F969" s="23">
        <v>42168</v>
      </c>
      <c r="G969" s="106">
        <v>4021.9</v>
      </c>
      <c r="H969" s="31">
        <f t="shared" si="30"/>
        <v>0</v>
      </c>
      <c r="I969" s="39" t="s">
        <v>9</v>
      </c>
      <c r="M969" s="20">
        <v>42165</v>
      </c>
      <c r="N969" s="183">
        <v>23765</v>
      </c>
      <c r="O969" s="183"/>
      <c r="P969" s="14" t="s">
        <v>148</v>
      </c>
      <c r="Q969" s="105">
        <v>2082.8000000000002</v>
      </c>
      <c r="R969" s="23">
        <v>42165</v>
      </c>
      <c r="S969" s="106">
        <v>2082.8000000000002</v>
      </c>
      <c r="T969" s="31">
        <f t="shared" si="31"/>
        <v>0</v>
      </c>
      <c r="U969" s="39" t="s">
        <v>1257</v>
      </c>
    </row>
    <row r="970" spans="1:21" x14ac:dyDescent="0.25">
      <c r="A970" s="20">
        <v>42166</v>
      </c>
      <c r="B970" s="183">
        <v>23826</v>
      </c>
      <c r="C970" s="183"/>
      <c r="D970" s="14" t="s">
        <v>285</v>
      </c>
      <c r="E970" s="105">
        <v>497</v>
      </c>
      <c r="F970" s="23">
        <v>42178</v>
      </c>
      <c r="G970" s="106">
        <v>497</v>
      </c>
      <c r="H970" s="31">
        <f t="shared" si="30"/>
        <v>0</v>
      </c>
      <c r="I970" s="39" t="s">
        <v>312</v>
      </c>
      <c r="M970" s="20">
        <v>42166</v>
      </c>
      <c r="N970" s="183">
        <v>23842</v>
      </c>
      <c r="O970" s="183"/>
      <c r="P970" s="14" t="s">
        <v>148</v>
      </c>
      <c r="Q970" s="105">
        <v>5363.2</v>
      </c>
      <c r="R970" s="23">
        <v>42166</v>
      </c>
      <c r="S970" s="106">
        <v>5363.2</v>
      </c>
      <c r="T970" s="31">
        <f t="shared" si="31"/>
        <v>0</v>
      </c>
      <c r="U970" s="39" t="s">
        <v>59</v>
      </c>
    </row>
    <row r="971" spans="1:21" x14ac:dyDescent="0.25">
      <c r="A971" s="20">
        <v>42166</v>
      </c>
      <c r="B971" s="183">
        <v>23827</v>
      </c>
      <c r="C971" s="183"/>
      <c r="D971" s="14" t="s">
        <v>854</v>
      </c>
      <c r="E971" s="105">
        <v>2634.6</v>
      </c>
      <c r="F971" s="23">
        <v>42168</v>
      </c>
      <c r="G971" s="106">
        <v>2634.6</v>
      </c>
      <c r="H971" s="31">
        <f t="shared" si="30"/>
        <v>0</v>
      </c>
      <c r="I971" s="39" t="s">
        <v>9</v>
      </c>
      <c r="M971" s="20">
        <v>42167</v>
      </c>
      <c r="N971" s="183">
        <v>23958</v>
      </c>
      <c r="O971" s="183"/>
      <c r="P971" s="14" t="s">
        <v>148</v>
      </c>
      <c r="Q971" s="105">
        <v>6314</v>
      </c>
      <c r="R971" s="23">
        <v>42168</v>
      </c>
      <c r="S971" s="106">
        <v>6314</v>
      </c>
      <c r="T971" s="31">
        <f t="shared" si="31"/>
        <v>0</v>
      </c>
      <c r="U971" s="39" t="s">
        <v>59</v>
      </c>
    </row>
    <row r="972" spans="1:21" x14ac:dyDescent="0.25">
      <c r="A972" s="20">
        <v>42166</v>
      </c>
      <c r="B972" s="183">
        <v>23828</v>
      </c>
      <c r="C972" s="183"/>
      <c r="D972" s="14" t="s">
        <v>320</v>
      </c>
      <c r="E972" s="105">
        <v>21428</v>
      </c>
      <c r="F972" s="23">
        <v>42166</v>
      </c>
      <c r="G972" s="106">
        <v>21428</v>
      </c>
      <c r="H972" s="31">
        <f t="shared" si="30"/>
        <v>0</v>
      </c>
      <c r="I972" s="39" t="s">
        <v>587</v>
      </c>
      <c r="M972" s="20">
        <v>42168</v>
      </c>
      <c r="N972" s="183">
        <v>24065</v>
      </c>
      <c r="O972" s="183"/>
      <c r="P972" s="150" t="s">
        <v>148</v>
      </c>
      <c r="Q972" s="105">
        <v>4354.2</v>
      </c>
      <c r="R972" s="23">
        <v>42168</v>
      </c>
      <c r="S972" s="106">
        <v>4354.2</v>
      </c>
      <c r="T972" s="31">
        <f t="shared" si="31"/>
        <v>0</v>
      </c>
      <c r="U972" s="39" t="s">
        <v>59</v>
      </c>
    </row>
    <row r="973" spans="1:21" x14ac:dyDescent="0.25">
      <c r="A973" s="20">
        <v>42166</v>
      </c>
      <c r="B973" s="183">
        <v>23829</v>
      </c>
      <c r="C973" s="183"/>
      <c r="D973" s="14" t="s">
        <v>696</v>
      </c>
      <c r="E973" s="105">
        <v>5616</v>
      </c>
      <c r="F973" s="23">
        <v>42166</v>
      </c>
      <c r="G973" s="106">
        <v>5616</v>
      </c>
      <c r="H973" s="31">
        <f t="shared" si="30"/>
        <v>0</v>
      </c>
      <c r="I973" s="39" t="s">
        <v>587</v>
      </c>
      <c r="M973" s="20">
        <v>42169</v>
      </c>
      <c r="N973" s="183">
        <v>24159</v>
      </c>
      <c r="O973" s="183"/>
      <c r="P973" s="14" t="s">
        <v>148</v>
      </c>
      <c r="Q973" s="105">
        <v>5210.3999999999996</v>
      </c>
      <c r="R973" s="23">
        <v>42169</v>
      </c>
      <c r="S973" s="106">
        <v>5210.3999999999996</v>
      </c>
      <c r="T973" s="31">
        <f t="shared" si="31"/>
        <v>0</v>
      </c>
      <c r="U973" s="39" t="s">
        <v>59</v>
      </c>
    </row>
    <row r="974" spans="1:21" x14ac:dyDescent="0.25">
      <c r="A974" s="20">
        <v>42166</v>
      </c>
      <c r="B974" s="183">
        <v>23830</v>
      </c>
      <c r="C974" s="183"/>
      <c r="D974" s="14" t="s">
        <v>1193</v>
      </c>
      <c r="E974" s="105">
        <v>1879.2</v>
      </c>
      <c r="F974" s="23">
        <v>42166</v>
      </c>
      <c r="G974" s="106">
        <v>1879.2</v>
      </c>
      <c r="H974" s="31">
        <f t="shared" si="30"/>
        <v>0</v>
      </c>
      <c r="I974" s="39" t="s">
        <v>587</v>
      </c>
      <c r="M974" s="20">
        <v>42170</v>
      </c>
      <c r="N974" s="183">
        <v>24210</v>
      </c>
      <c r="O974" s="183"/>
      <c r="P974" s="150" t="s">
        <v>148</v>
      </c>
      <c r="Q974" s="105">
        <v>4894.3</v>
      </c>
      <c r="R974" s="23">
        <v>42170</v>
      </c>
      <c r="S974" s="106">
        <v>4894.3</v>
      </c>
      <c r="T974" s="31">
        <f t="shared" si="31"/>
        <v>0</v>
      </c>
      <c r="U974" s="39" t="s">
        <v>59</v>
      </c>
    </row>
    <row r="975" spans="1:21" x14ac:dyDescent="0.25">
      <c r="A975" s="20">
        <v>42166</v>
      </c>
      <c r="B975" s="183">
        <v>23831</v>
      </c>
      <c r="C975" s="183"/>
      <c r="D975" s="14" t="s">
        <v>215</v>
      </c>
      <c r="E975" s="105">
        <v>11390</v>
      </c>
      <c r="F975" s="12">
        <v>42166</v>
      </c>
      <c r="G975" s="106">
        <v>11390</v>
      </c>
      <c r="H975" s="31">
        <f t="shared" si="30"/>
        <v>0</v>
      </c>
      <c r="I975" s="39" t="s">
        <v>19</v>
      </c>
      <c r="M975" s="20">
        <v>42171</v>
      </c>
      <c r="N975" s="183">
        <v>24342</v>
      </c>
      <c r="O975" s="183"/>
      <c r="P975" s="14" t="s">
        <v>148</v>
      </c>
      <c r="Q975" s="105">
        <v>4108.2</v>
      </c>
      <c r="R975" s="23">
        <v>42173</v>
      </c>
      <c r="S975" s="106">
        <v>4108.2</v>
      </c>
      <c r="T975" s="48">
        <f t="shared" si="31"/>
        <v>0</v>
      </c>
      <c r="U975" s="39" t="s">
        <v>59</v>
      </c>
    </row>
    <row r="976" spans="1:21" x14ac:dyDescent="0.25">
      <c r="A976" s="20">
        <v>42166</v>
      </c>
      <c r="B976" s="183">
        <v>23832</v>
      </c>
      <c r="C976" s="183"/>
      <c r="D976" s="14" t="s">
        <v>940</v>
      </c>
      <c r="E976" s="105">
        <v>3278.2</v>
      </c>
      <c r="F976" s="23">
        <v>42166</v>
      </c>
      <c r="G976" s="106">
        <v>3278.2</v>
      </c>
      <c r="H976" s="31">
        <f t="shared" si="30"/>
        <v>0</v>
      </c>
      <c r="I976" s="39" t="s">
        <v>587</v>
      </c>
      <c r="M976" s="20">
        <v>42172</v>
      </c>
      <c r="N976" s="183">
        <v>24457</v>
      </c>
      <c r="O976" s="183"/>
      <c r="P976" s="14" t="s">
        <v>148</v>
      </c>
      <c r="Q976" s="105">
        <v>5873.9</v>
      </c>
      <c r="R976" s="23">
        <v>42172</v>
      </c>
      <c r="S976" s="106">
        <v>5873.9</v>
      </c>
      <c r="T976" s="48">
        <f t="shared" si="31"/>
        <v>0</v>
      </c>
      <c r="U976" s="39" t="s">
        <v>1257</v>
      </c>
    </row>
    <row r="977" spans="1:21" x14ac:dyDescent="0.25">
      <c r="A977" s="20">
        <v>42166</v>
      </c>
      <c r="B977" s="183">
        <v>23833</v>
      </c>
      <c r="C977" s="183"/>
      <c r="D977" s="14" t="s">
        <v>1175</v>
      </c>
      <c r="E977" s="105">
        <v>11499.6</v>
      </c>
      <c r="F977" s="23">
        <v>42166</v>
      </c>
      <c r="G977" s="106">
        <v>11499.6</v>
      </c>
      <c r="H977" s="31">
        <f t="shared" si="30"/>
        <v>0</v>
      </c>
      <c r="I977" s="39" t="s">
        <v>587</v>
      </c>
      <c r="M977" s="20">
        <v>42173</v>
      </c>
      <c r="N977" s="183">
        <v>24535</v>
      </c>
      <c r="O977" s="183"/>
      <c r="P977" s="14" t="s">
        <v>148</v>
      </c>
      <c r="Q977" s="105">
        <v>4231.2</v>
      </c>
      <c r="R977" s="23">
        <v>42173</v>
      </c>
      <c r="S977" s="106">
        <v>4231.2</v>
      </c>
      <c r="T977" s="31">
        <f t="shared" si="31"/>
        <v>0</v>
      </c>
      <c r="U977" s="39" t="s">
        <v>59</v>
      </c>
    </row>
    <row r="978" spans="1:21" x14ac:dyDescent="0.25">
      <c r="A978" s="20">
        <v>42166</v>
      </c>
      <c r="B978" s="183">
        <v>23834</v>
      </c>
      <c r="C978" s="183"/>
      <c r="D978" s="14" t="s">
        <v>118</v>
      </c>
      <c r="E978" s="105">
        <v>3586</v>
      </c>
      <c r="F978" s="23">
        <v>42180</v>
      </c>
      <c r="G978" s="106">
        <v>3586</v>
      </c>
      <c r="H978" s="31">
        <f t="shared" si="30"/>
        <v>0</v>
      </c>
      <c r="I978" s="39" t="s">
        <v>59</v>
      </c>
      <c r="M978" s="20">
        <v>42174</v>
      </c>
      <c r="N978" s="183">
        <v>24666</v>
      </c>
      <c r="O978" s="183"/>
      <c r="P978" s="14" t="s">
        <v>148</v>
      </c>
      <c r="Q978" s="105">
        <v>6057.8</v>
      </c>
      <c r="R978" s="23">
        <v>42174</v>
      </c>
      <c r="S978" s="118">
        <v>6057.8</v>
      </c>
      <c r="T978" s="31">
        <f t="shared" si="31"/>
        <v>0</v>
      </c>
      <c r="U978" s="56" t="s">
        <v>59</v>
      </c>
    </row>
    <row r="979" spans="1:21" x14ac:dyDescent="0.25">
      <c r="A979" s="20">
        <v>42166</v>
      </c>
      <c r="B979" s="183">
        <v>23835</v>
      </c>
      <c r="C979" s="183"/>
      <c r="D979" s="14" t="s">
        <v>53</v>
      </c>
      <c r="E979" s="105">
        <v>706.7</v>
      </c>
      <c r="F979" s="23">
        <v>42166</v>
      </c>
      <c r="G979" s="106">
        <v>706.7</v>
      </c>
      <c r="H979" s="31">
        <f t="shared" si="30"/>
        <v>0</v>
      </c>
      <c r="I979" s="39" t="s">
        <v>59</v>
      </c>
      <c r="M979" s="20">
        <v>42175</v>
      </c>
      <c r="N979" s="183">
        <v>24790</v>
      </c>
      <c r="O979" s="183"/>
      <c r="P979" s="14" t="s">
        <v>148</v>
      </c>
      <c r="Q979" s="105">
        <v>4239.3999999999996</v>
      </c>
      <c r="R979" s="23">
        <v>42175</v>
      </c>
      <c r="S979" s="106">
        <v>4239.3999999999996</v>
      </c>
      <c r="T979" s="31">
        <f t="shared" si="31"/>
        <v>0</v>
      </c>
      <c r="U979" s="39" t="s">
        <v>59</v>
      </c>
    </row>
    <row r="980" spans="1:21" x14ac:dyDescent="0.25">
      <c r="A980" s="20">
        <v>42166</v>
      </c>
      <c r="B980" s="183">
        <v>23836</v>
      </c>
      <c r="C980" s="183"/>
      <c r="D980" s="14" t="s">
        <v>81</v>
      </c>
      <c r="E980" s="105">
        <v>1596.8</v>
      </c>
      <c r="F980" s="23">
        <v>42166</v>
      </c>
      <c r="G980" s="106">
        <v>1596.8</v>
      </c>
      <c r="H980" s="31">
        <f t="shared" si="30"/>
        <v>0</v>
      </c>
      <c r="I980" s="39" t="s">
        <v>59</v>
      </c>
      <c r="M980" s="20">
        <v>42176</v>
      </c>
      <c r="N980" s="183">
        <v>24875</v>
      </c>
      <c r="O980" s="183"/>
      <c r="P980" s="14" t="s">
        <v>148</v>
      </c>
      <c r="Q980" s="105">
        <v>5688.4</v>
      </c>
      <c r="R980" s="23">
        <v>42177</v>
      </c>
      <c r="S980" s="118">
        <v>5688.4</v>
      </c>
      <c r="T980" s="31">
        <f t="shared" si="31"/>
        <v>0</v>
      </c>
      <c r="U980" s="56" t="s">
        <v>59</v>
      </c>
    </row>
    <row r="981" spans="1:21" x14ac:dyDescent="0.25">
      <c r="A981" s="20">
        <v>42166</v>
      </c>
      <c r="B981" s="183">
        <v>23837</v>
      </c>
      <c r="C981" s="183"/>
      <c r="D981" s="14" t="s">
        <v>167</v>
      </c>
      <c r="E981" s="105">
        <v>374.4</v>
      </c>
      <c r="F981" s="23">
        <v>42166</v>
      </c>
      <c r="G981" s="106">
        <v>374.4</v>
      </c>
      <c r="H981" s="31">
        <f t="shared" si="30"/>
        <v>0</v>
      </c>
      <c r="I981" s="39" t="s">
        <v>59</v>
      </c>
      <c r="M981" s="20">
        <v>42177</v>
      </c>
      <c r="N981" s="183">
        <v>24945</v>
      </c>
      <c r="O981" s="183"/>
      <c r="P981" s="14" t="s">
        <v>148</v>
      </c>
      <c r="Q981" s="105">
        <v>4102.1000000000004</v>
      </c>
      <c r="R981" s="23">
        <v>42177</v>
      </c>
      <c r="S981" s="118">
        <v>4102.1000000000004</v>
      </c>
      <c r="T981" s="31">
        <f t="shared" si="31"/>
        <v>0</v>
      </c>
      <c r="U981" s="56" t="s">
        <v>59</v>
      </c>
    </row>
    <row r="982" spans="1:21" x14ac:dyDescent="0.25">
      <c r="A982" s="20">
        <v>42166</v>
      </c>
      <c r="B982" s="183">
        <v>23838</v>
      </c>
      <c r="C982" s="183"/>
      <c r="D982" s="14" t="s">
        <v>82</v>
      </c>
      <c r="E982" s="105">
        <v>1865.6</v>
      </c>
      <c r="F982" s="23">
        <v>42166</v>
      </c>
      <c r="G982" s="106">
        <v>1865.6</v>
      </c>
      <c r="H982" s="31">
        <f t="shared" si="30"/>
        <v>0</v>
      </c>
      <c r="I982" s="39" t="s">
        <v>59</v>
      </c>
      <c r="M982" s="20">
        <v>42178</v>
      </c>
      <c r="N982" s="223" t="s">
        <v>1679</v>
      </c>
      <c r="O982" s="223" t="s">
        <v>1592</v>
      </c>
      <c r="P982" s="15" t="s">
        <v>148</v>
      </c>
      <c r="Q982" s="122">
        <v>4518.3</v>
      </c>
      <c r="R982" s="23">
        <v>42178</v>
      </c>
      <c r="S982" s="118">
        <v>4518.3</v>
      </c>
      <c r="T982" s="31">
        <f t="shared" si="31"/>
        <v>0</v>
      </c>
      <c r="U982" s="68" t="s">
        <v>59</v>
      </c>
    </row>
    <row r="983" spans="1:21" x14ac:dyDescent="0.25">
      <c r="A983" s="20">
        <v>42166</v>
      </c>
      <c r="B983" s="183">
        <v>23839</v>
      </c>
      <c r="C983" s="183"/>
      <c r="D983" s="14" t="s">
        <v>127</v>
      </c>
      <c r="E983" s="105">
        <v>15163.5</v>
      </c>
      <c r="F983" s="23">
        <v>42166</v>
      </c>
      <c r="G983" s="106">
        <v>15163.5</v>
      </c>
      <c r="H983" s="31">
        <f t="shared" si="30"/>
        <v>0</v>
      </c>
      <c r="I983" s="39" t="s">
        <v>9</v>
      </c>
      <c r="M983" s="20">
        <v>42179</v>
      </c>
      <c r="N983" s="222" t="s">
        <v>1777</v>
      </c>
      <c r="O983" s="222" t="s">
        <v>1592</v>
      </c>
      <c r="P983" s="14" t="s">
        <v>148</v>
      </c>
      <c r="Q983" s="105">
        <v>2730.6</v>
      </c>
      <c r="R983" s="23">
        <v>42179</v>
      </c>
      <c r="S983" s="106">
        <v>2730.6</v>
      </c>
      <c r="T983" s="31">
        <f t="shared" si="31"/>
        <v>0</v>
      </c>
      <c r="U983" s="39" t="s">
        <v>46</v>
      </c>
    </row>
    <row r="984" spans="1:21" x14ac:dyDescent="0.25">
      <c r="A984" s="20">
        <v>42166</v>
      </c>
      <c r="B984" s="183">
        <v>23840</v>
      </c>
      <c r="C984" s="183"/>
      <c r="D984" s="14" t="s">
        <v>33</v>
      </c>
      <c r="E984" s="105">
        <v>10563.55</v>
      </c>
      <c r="F984" s="23">
        <v>42166</v>
      </c>
      <c r="G984" s="106">
        <v>10563.55</v>
      </c>
      <c r="H984" s="31">
        <f t="shared" si="30"/>
        <v>0</v>
      </c>
      <c r="I984" s="39" t="s">
        <v>9</v>
      </c>
      <c r="M984" s="20">
        <v>42180</v>
      </c>
      <c r="N984" s="222" t="s">
        <v>1873</v>
      </c>
      <c r="O984" s="222" t="s">
        <v>1592</v>
      </c>
      <c r="P984" s="14" t="s">
        <v>148</v>
      </c>
      <c r="Q984" s="105">
        <v>5856.3</v>
      </c>
      <c r="R984" s="65">
        <v>42180</v>
      </c>
      <c r="S984" s="106">
        <v>5856.3</v>
      </c>
      <c r="T984" s="31">
        <f t="shared" si="31"/>
        <v>0</v>
      </c>
      <c r="U984" s="39" t="s">
        <v>59</v>
      </c>
    </row>
    <row r="985" spans="1:21" x14ac:dyDescent="0.25">
      <c r="A985" s="20">
        <v>42166</v>
      </c>
      <c r="B985" s="183">
        <v>23841</v>
      </c>
      <c r="C985" s="183"/>
      <c r="D985" s="14" t="s">
        <v>82</v>
      </c>
      <c r="E985" s="105">
        <v>5743.4</v>
      </c>
      <c r="F985" s="23">
        <v>42166</v>
      </c>
      <c r="G985" s="106">
        <v>5743.4</v>
      </c>
      <c r="H985" s="31">
        <f t="shared" si="30"/>
        <v>0</v>
      </c>
      <c r="I985" s="39" t="s">
        <v>59</v>
      </c>
      <c r="M985" s="20">
        <v>42181</v>
      </c>
      <c r="N985" s="223" t="s">
        <v>1984</v>
      </c>
      <c r="O985" s="223" t="s">
        <v>1592</v>
      </c>
      <c r="P985" s="14" t="s">
        <v>148</v>
      </c>
      <c r="Q985" s="105">
        <v>5461.2</v>
      </c>
      <c r="R985" s="65">
        <v>42182</v>
      </c>
      <c r="S985" s="106">
        <v>5461.2</v>
      </c>
      <c r="T985" s="31">
        <f t="shared" si="31"/>
        <v>0</v>
      </c>
      <c r="U985" s="39" t="s">
        <v>59</v>
      </c>
    </row>
    <row r="986" spans="1:21" x14ac:dyDescent="0.25">
      <c r="A986" s="20">
        <v>42166</v>
      </c>
      <c r="B986" s="183">
        <v>23842</v>
      </c>
      <c r="C986" s="183"/>
      <c r="D986" s="14" t="s">
        <v>148</v>
      </c>
      <c r="E986" s="105">
        <v>5363.2</v>
      </c>
      <c r="F986" s="23">
        <v>42166</v>
      </c>
      <c r="G986" s="106">
        <v>5363.2</v>
      </c>
      <c r="H986" s="31">
        <f t="shared" si="30"/>
        <v>0</v>
      </c>
      <c r="I986" s="39" t="s">
        <v>59</v>
      </c>
      <c r="M986" s="20">
        <v>42182</v>
      </c>
      <c r="N986" s="223" t="s">
        <v>2122</v>
      </c>
      <c r="O986" s="223" t="s">
        <v>1592</v>
      </c>
      <c r="P986" s="14" t="s">
        <v>148</v>
      </c>
      <c r="Q986" s="105">
        <v>6803.4</v>
      </c>
      <c r="R986" s="65">
        <v>42182</v>
      </c>
      <c r="S986" s="106">
        <v>6803.4</v>
      </c>
      <c r="T986" s="31">
        <f t="shared" si="31"/>
        <v>0</v>
      </c>
      <c r="U986" s="39" t="s">
        <v>59</v>
      </c>
    </row>
    <row r="987" spans="1:21" x14ac:dyDescent="0.25">
      <c r="A987" s="20">
        <v>42166</v>
      </c>
      <c r="B987" s="183">
        <v>23843</v>
      </c>
      <c r="C987" s="183"/>
      <c r="D987" s="14" t="s">
        <v>1370</v>
      </c>
      <c r="E987" s="105">
        <v>1166.4000000000001</v>
      </c>
      <c r="F987" s="23">
        <v>42166</v>
      </c>
      <c r="G987" s="106">
        <v>1166.4000000000001</v>
      </c>
      <c r="H987" s="31">
        <f t="shared" si="30"/>
        <v>0</v>
      </c>
      <c r="I987" s="39" t="s">
        <v>9</v>
      </c>
      <c r="M987" s="20">
        <v>42183</v>
      </c>
      <c r="N987" s="223" t="s">
        <v>2200</v>
      </c>
      <c r="O987" s="223" t="s">
        <v>1592</v>
      </c>
      <c r="P987" s="14" t="s">
        <v>148</v>
      </c>
      <c r="Q987" s="105">
        <v>5817.7</v>
      </c>
      <c r="R987" s="65">
        <v>42183</v>
      </c>
      <c r="S987" s="106">
        <v>5817.7</v>
      </c>
      <c r="T987" s="31">
        <f t="shared" si="31"/>
        <v>0</v>
      </c>
      <c r="U987" s="39" t="s">
        <v>59</v>
      </c>
    </row>
    <row r="988" spans="1:21" x14ac:dyDescent="0.25">
      <c r="A988" s="20">
        <v>42166</v>
      </c>
      <c r="B988" s="183">
        <v>23844</v>
      </c>
      <c r="C988" s="183"/>
      <c r="D988" s="150" t="s">
        <v>1187</v>
      </c>
      <c r="E988" s="105">
        <v>2587.5</v>
      </c>
      <c r="F988" s="23">
        <v>42169</v>
      </c>
      <c r="G988" s="106">
        <v>2587.5</v>
      </c>
      <c r="H988" s="31">
        <f t="shared" si="30"/>
        <v>0</v>
      </c>
      <c r="I988" s="39" t="s">
        <v>59</v>
      </c>
      <c r="M988" s="20">
        <v>42184</v>
      </c>
      <c r="N988" s="222" t="s">
        <v>2289</v>
      </c>
      <c r="O988" s="222" t="s">
        <v>1592</v>
      </c>
      <c r="P988" s="14" t="s">
        <v>148</v>
      </c>
      <c r="Q988" s="105">
        <v>4534.6000000000004</v>
      </c>
      <c r="R988" s="23">
        <v>42185</v>
      </c>
      <c r="S988" s="106">
        <v>4534.6000000000004</v>
      </c>
      <c r="T988" s="31">
        <f t="shared" si="31"/>
        <v>0</v>
      </c>
      <c r="U988" s="39" t="s">
        <v>59</v>
      </c>
    </row>
    <row r="989" spans="1:21" x14ac:dyDescent="0.25">
      <c r="A989" s="20">
        <v>42166</v>
      </c>
      <c r="B989" s="183">
        <v>23845</v>
      </c>
      <c r="C989" s="183"/>
      <c r="D989" s="14" t="s">
        <v>855</v>
      </c>
      <c r="E989" s="105">
        <v>4966.1000000000004</v>
      </c>
      <c r="F989" s="23">
        <v>42166</v>
      </c>
      <c r="G989" s="106">
        <v>4966.1000000000004</v>
      </c>
      <c r="H989" s="31">
        <f t="shared" si="30"/>
        <v>0</v>
      </c>
      <c r="I989" s="39" t="s">
        <v>9</v>
      </c>
      <c r="M989" s="20">
        <v>42185</v>
      </c>
      <c r="N989" s="223" t="s">
        <v>2385</v>
      </c>
      <c r="O989" s="223" t="s">
        <v>1592</v>
      </c>
      <c r="P989" s="14" t="s">
        <v>148</v>
      </c>
      <c r="Q989" s="105">
        <v>2718.3</v>
      </c>
      <c r="R989" s="23">
        <v>42185</v>
      </c>
      <c r="S989" s="106">
        <v>2718.3</v>
      </c>
      <c r="T989" s="31">
        <f t="shared" si="31"/>
        <v>0</v>
      </c>
      <c r="U989" s="39" t="s">
        <v>59</v>
      </c>
    </row>
    <row r="990" spans="1:21" x14ac:dyDescent="0.25">
      <c r="A990" s="20">
        <v>42166</v>
      </c>
      <c r="B990" s="183">
        <v>23846</v>
      </c>
      <c r="C990" s="183"/>
      <c r="D990" s="14" t="s">
        <v>217</v>
      </c>
      <c r="E990" s="105">
        <v>4060.2</v>
      </c>
      <c r="F990" s="23">
        <v>42166</v>
      </c>
      <c r="G990" s="106">
        <v>4060.2</v>
      </c>
      <c r="H990" s="31">
        <f t="shared" si="30"/>
        <v>0</v>
      </c>
      <c r="I990" s="39" t="s">
        <v>59</v>
      </c>
      <c r="M990" s="20">
        <v>42180</v>
      </c>
      <c r="N990" s="223" t="s">
        <v>1900</v>
      </c>
      <c r="O990" s="223" t="s">
        <v>1592</v>
      </c>
      <c r="P990" s="14" t="s">
        <v>1901</v>
      </c>
      <c r="Q990" s="105">
        <v>80</v>
      </c>
      <c r="R990" s="65">
        <v>42181</v>
      </c>
      <c r="S990" s="106">
        <v>80</v>
      </c>
      <c r="T990" s="31">
        <f t="shared" si="31"/>
        <v>0</v>
      </c>
      <c r="U990" s="39" t="s">
        <v>94</v>
      </c>
    </row>
    <row r="991" spans="1:21" x14ac:dyDescent="0.25">
      <c r="A991" s="20">
        <v>42166</v>
      </c>
      <c r="B991" s="183">
        <v>23847</v>
      </c>
      <c r="C991" s="183"/>
      <c r="D991" s="14" t="s">
        <v>103</v>
      </c>
      <c r="E991" s="105">
        <v>22623.599999999999</v>
      </c>
      <c r="F991" s="23">
        <v>42167</v>
      </c>
      <c r="G991" s="106">
        <v>22623.599999999999</v>
      </c>
      <c r="H991" s="31">
        <f t="shared" si="30"/>
        <v>0</v>
      </c>
      <c r="I991" s="39" t="s">
        <v>46</v>
      </c>
      <c r="M991" s="20">
        <v>42157</v>
      </c>
      <c r="N991" s="183">
        <v>22996</v>
      </c>
      <c r="O991" s="183"/>
      <c r="P991" s="40" t="s">
        <v>135</v>
      </c>
      <c r="Q991" s="105">
        <v>1236.0999999999999</v>
      </c>
      <c r="R991" s="23">
        <v>42157</v>
      </c>
      <c r="S991" s="106">
        <v>1236.0999999999999</v>
      </c>
      <c r="T991" s="25">
        <f t="shared" si="31"/>
        <v>0</v>
      </c>
      <c r="U991" s="68" t="s">
        <v>9</v>
      </c>
    </row>
    <row r="992" spans="1:21" x14ac:dyDescent="0.25">
      <c r="A992" s="20">
        <v>42166</v>
      </c>
      <c r="B992" s="183">
        <v>23848</v>
      </c>
      <c r="C992" s="183"/>
      <c r="D992" s="14" t="s">
        <v>103</v>
      </c>
      <c r="E992" s="105">
        <v>6355.8</v>
      </c>
      <c r="F992" s="23">
        <v>42167</v>
      </c>
      <c r="G992" s="106">
        <v>6355.8</v>
      </c>
      <c r="H992" s="31">
        <f t="shared" si="30"/>
        <v>0</v>
      </c>
      <c r="I992" s="39" t="s">
        <v>46</v>
      </c>
      <c r="M992" s="20">
        <v>42162</v>
      </c>
      <c r="N992" s="183">
        <v>23494</v>
      </c>
      <c r="O992" s="183"/>
      <c r="P992" s="14" t="s">
        <v>135</v>
      </c>
      <c r="Q992" s="105">
        <v>1220.0999999999999</v>
      </c>
      <c r="R992" s="23">
        <v>42162</v>
      </c>
      <c r="S992" s="106">
        <v>1220.0999999999999</v>
      </c>
      <c r="T992" s="31">
        <f t="shared" si="31"/>
        <v>0</v>
      </c>
      <c r="U992" s="39" t="s">
        <v>9</v>
      </c>
    </row>
    <row r="993" spans="1:21" x14ac:dyDescent="0.25">
      <c r="A993" s="20">
        <v>42166</v>
      </c>
      <c r="B993" s="183">
        <v>23849</v>
      </c>
      <c r="C993" s="183"/>
      <c r="D993" s="14" t="s">
        <v>83</v>
      </c>
      <c r="E993" s="105">
        <v>5362</v>
      </c>
      <c r="F993" s="23">
        <v>42166</v>
      </c>
      <c r="G993" s="106">
        <v>5362</v>
      </c>
      <c r="H993" s="31">
        <f t="shared" si="30"/>
        <v>0</v>
      </c>
      <c r="I993" s="39" t="s">
        <v>59</v>
      </c>
      <c r="M993" s="20">
        <v>42163</v>
      </c>
      <c r="N993" s="183">
        <v>23532</v>
      </c>
      <c r="O993" s="183"/>
      <c r="P993" s="14" t="s">
        <v>135</v>
      </c>
      <c r="Q993" s="105">
        <v>1396.5</v>
      </c>
      <c r="R993" s="23">
        <v>42163</v>
      </c>
      <c r="S993" s="106">
        <v>1396.5</v>
      </c>
      <c r="T993" s="31">
        <f t="shared" si="31"/>
        <v>0</v>
      </c>
      <c r="U993" s="39" t="s">
        <v>9</v>
      </c>
    </row>
    <row r="994" spans="1:21" x14ac:dyDescent="0.25">
      <c r="A994" s="20">
        <v>42166</v>
      </c>
      <c r="B994" s="183">
        <v>23850</v>
      </c>
      <c r="C994" s="183"/>
      <c r="D994" s="14" t="s">
        <v>164</v>
      </c>
      <c r="E994" s="105">
        <v>755</v>
      </c>
      <c r="F994" s="23">
        <v>42166</v>
      </c>
      <c r="G994" s="106">
        <v>755</v>
      </c>
      <c r="H994" s="31">
        <f t="shared" si="30"/>
        <v>0</v>
      </c>
      <c r="I994" s="39" t="s">
        <v>9</v>
      </c>
      <c r="M994" s="20">
        <v>42165</v>
      </c>
      <c r="N994" s="183">
        <v>23738</v>
      </c>
      <c r="O994" s="183"/>
      <c r="P994" s="14" t="s">
        <v>135</v>
      </c>
      <c r="Q994" s="105">
        <v>10255</v>
      </c>
      <c r="R994" s="23">
        <v>42165</v>
      </c>
      <c r="S994" s="106">
        <v>10255</v>
      </c>
      <c r="T994" s="31">
        <f t="shared" si="31"/>
        <v>0</v>
      </c>
      <c r="U994" s="39" t="s">
        <v>9</v>
      </c>
    </row>
    <row r="995" spans="1:21" x14ac:dyDescent="0.25">
      <c r="A995" s="20">
        <v>42166</v>
      </c>
      <c r="B995" s="183">
        <v>23851</v>
      </c>
      <c r="C995" s="183"/>
      <c r="D995" s="14" t="s">
        <v>152</v>
      </c>
      <c r="E995" s="105">
        <v>660.1</v>
      </c>
      <c r="F995" s="23">
        <v>42166</v>
      </c>
      <c r="G995" s="106">
        <v>660.1</v>
      </c>
      <c r="H995" s="31">
        <f t="shared" si="30"/>
        <v>0</v>
      </c>
      <c r="I995" s="39" t="s">
        <v>59</v>
      </c>
      <c r="M995" s="20">
        <v>42167</v>
      </c>
      <c r="N995" s="183">
        <v>23957</v>
      </c>
      <c r="O995" s="183"/>
      <c r="P995" s="14" t="s">
        <v>135</v>
      </c>
      <c r="Q995" s="105">
        <v>9831.2000000000007</v>
      </c>
      <c r="R995" s="23">
        <v>42167</v>
      </c>
      <c r="S995" s="106">
        <v>9831.2000000000007</v>
      </c>
      <c r="T995" s="31">
        <f t="shared" si="31"/>
        <v>0</v>
      </c>
      <c r="U995" s="39" t="s">
        <v>9</v>
      </c>
    </row>
    <row r="996" spans="1:21" x14ac:dyDescent="0.25">
      <c r="A996" s="20">
        <v>42166</v>
      </c>
      <c r="B996" s="183">
        <v>23852</v>
      </c>
      <c r="C996" s="183"/>
      <c r="D996" s="14" t="s">
        <v>43</v>
      </c>
      <c r="E996" s="105">
        <v>7770</v>
      </c>
      <c r="F996" s="23">
        <v>42166</v>
      </c>
      <c r="G996" s="106">
        <v>7770</v>
      </c>
      <c r="H996" s="31">
        <f t="shared" si="30"/>
        <v>0</v>
      </c>
      <c r="I996" s="39" t="s">
        <v>9</v>
      </c>
      <c r="M996" s="20">
        <v>42168</v>
      </c>
      <c r="N996" s="183">
        <v>24106</v>
      </c>
      <c r="O996" s="183"/>
      <c r="P996" s="14" t="s">
        <v>135</v>
      </c>
      <c r="Q996" s="105">
        <v>1239.7</v>
      </c>
      <c r="R996" s="23">
        <v>42168</v>
      </c>
      <c r="S996" s="106">
        <v>1239.7</v>
      </c>
      <c r="T996" s="31">
        <f t="shared" si="31"/>
        <v>0</v>
      </c>
      <c r="U996" s="39" t="s">
        <v>9</v>
      </c>
    </row>
    <row r="997" spans="1:21" x14ac:dyDescent="0.25">
      <c r="A997" s="20">
        <v>42166</v>
      </c>
      <c r="B997" s="183">
        <v>23853</v>
      </c>
      <c r="C997" s="183"/>
      <c r="D997" s="14" t="s">
        <v>131</v>
      </c>
      <c r="E997" s="105">
        <v>8662.7999999999993</v>
      </c>
      <c r="F997" s="23">
        <v>42168</v>
      </c>
      <c r="G997" s="106">
        <v>8662.7999999999993</v>
      </c>
      <c r="H997" s="31">
        <f t="shared" si="30"/>
        <v>0</v>
      </c>
      <c r="I997" s="39" t="s">
        <v>9</v>
      </c>
      <c r="M997" s="20">
        <v>42169</v>
      </c>
      <c r="N997" s="183">
        <v>24181</v>
      </c>
      <c r="O997" s="183"/>
      <c r="P997" s="14" t="s">
        <v>135</v>
      </c>
      <c r="Q997" s="105">
        <v>1494.5</v>
      </c>
      <c r="R997" s="23">
        <v>42169</v>
      </c>
      <c r="S997" s="106">
        <v>1494.5</v>
      </c>
      <c r="T997" s="31">
        <f t="shared" si="31"/>
        <v>0</v>
      </c>
      <c r="U997" s="39" t="s">
        <v>9</v>
      </c>
    </row>
    <row r="998" spans="1:21" x14ac:dyDescent="0.25">
      <c r="A998" s="20">
        <v>42166</v>
      </c>
      <c r="B998" s="183">
        <v>23854</v>
      </c>
      <c r="C998" s="183"/>
      <c r="D998" s="14" t="s">
        <v>229</v>
      </c>
      <c r="E998" s="105">
        <v>4946.1000000000004</v>
      </c>
      <c r="F998" s="23">
        <v>42166</v>
      </c>
      <c r="G998" s="106">
        <v>4946.1000000000004</v>
      </c>
      <c r="H998" s="31">
        <f t="shared" si="30"/>
        <v>0</v>
      </c>
      <c r="I998" s="39" t="s">
        <v>9</v>
      </c>
      <c r="M998" s="20">
        <v>42172</v>
      </c>
      <c r="N998" s="183">
        <v>24430</v>
      </c>
      <c r="O998" s="183"/>
      <c r="P998" s="14" t="s">
        <v>135</v>
      </c>
      <c r="Q998" s="105">
        <v>1423.14</v>
      </c>
      <c r="R998" s="23">
        <v>42172</v>
      </c>
      <c r="S998" s="106">
        <v>1423.14</v>
      </c>
      <c r="T998" s="48">
        <f t="shared" si="31"/>
        <v>0</v>
      </c>
      <c r="U998" s="39" t="s">
        <v>9</v>
      </c>
    </row>
    <row r="999" spans="1:21" x14ac:dyDescent="0.25">
      <c r="A999" s="20">
        <v>42166</v>
      </c>
      <c r="B999" s="183">
        <v>23855</v>
      </c>
      <c r="C999" s="183"/>
      <c r="D999" s="14" t="s">
        <v>125</v>
      </c>
      <c r="E999" s="105">
        <v>23522.400000000001</v>
      </c>
      <c r="F999" s="23">
        <v>42171</v>
      </c>
      <c r="G999" s="106">
        <v>23522.400000000001</v>
      </c>
      <c r="H999" s="31">
        <f t="shared" si="30"/>
        <v>0</v>
      </c>
      <c r="I999" s="39" t="s">
        <v>1257</v>
      </c>
      <c r="M999" s="20">
        <v>42174</v>
      </c>
      <c r="N999" s="183">
        <v>24640</v>
      </c>
      <c r="O999" s="183"/>
      <c r="P999" s="14" t="s">
        <v>135</v>
      </c>
      <c r="Q999" s="122">
        <v>1195.5999999999999</v>
      </c>
      <c r="R999" s="23">
        <v>42174</v>
      </c>
      <c r="S999" s="118">
        <v>1195.5999999999999</v>
      </c>
      <c r="T999" s="31">
        <f t="shared" si="31"/>
        <v>0</v>
      </c>
      <c r="U999" s="56" t="s">
        <v>9</v>
      </c>
    </row>
    <row r="1000" spans="1:21" x14ac:dyDescent="0.25">
      <c r="A1000" s="20">
        <v>42166</v>
      </c>
      <c r="B1000" s="183">
        <v>23856</v>
      </c>
      <c r="C1000" s="183"/>
      <c r="D1000" s="14" t="s">
        <v>45</v>
      </c>
      <c r="E1000" s="105">
        <v>78369.14</v>
      </c>
      <c r="F1000" s="23">
        <v>42172</v>
      </c>
      <c r="G1000" s="106">
        <v>78369.14</v>
      </c>
      <c r="H1000" s="31">
        <f t="shared" si="30"/>
        <v>0</v>
      </c>
      <c r="I1000" s="39" t="s">
        <v>62</v>
      </c>
      <c r="M1000" s="20">
        <v>42176</v>
      </c>
      <c r="N1000" s="183">
        <v>24891</v>
      </c>
      <c r="O1000" s="183"/>
      <c r="P1000" s="14" t="s">
        <v>135</v>
      </c>
      <c r="Q1000" s="105">
        <v>2389.3000000000002</v>
      </c>
      <c r="R1000" s="23">
        <v>42084</v>
      </c>
      <c r="S1000" s="118">
        <v>2389.3000000000002</v>
      </c>
      <c r="T1000" s="31">
        <f t="shared" si="31"/>
        <v>0</v>
      </c>
      <c r="U1000" s="56" t="s">
        <v>9</v>
      </c>
    </row>
    <row r="1001" spans="1:21" x14ac:dyDescent="0.25">
      <c r="A1001" s="20">
        <v>42166</v>
      </c>
      <c r="B1001" s="183">
        <v>23857</v>
      </c>
      <c r="C1001" s="183"/>
      <c r="D1001" s="14" t="s">
        <v>43</v>
      </c>
      <c r="E1001" s="105">
        <v>6719.2</v>
      </c>
      <c r="F1001" s="23">
        <v>42166</v>
      </c>
      <c r="G1001" s="106">
        <v>6719.2</v>
      </c>
      <c r="H1001" s="31">
        <f t="shared" si="30"/>
        <v>0</v>
      </c>
      <c r="I1001" s="39" t="s">
        <v>9</v>
      </c>
      <c r="M1001" s="20">
        <v>42177</v>
      </c>
      <c r="N1001" s="183">
        <v>24924</v>
      </c>
      <c r="O1001" s="183"/>
      <c r="P1001" s="14" t="s">
        <v>135</v>
      </c>
      <c r="Q1001" s="105">
        <v>2430</v>
      </c>
      <c r="R1001" s="23">
        <v>42177</v>
      </c>
      <c r="S1001" s="118">
        <v>2430</v>
      </c>
      <c r="T1001" s="31">
        <f t="shared" si="31"/>
        <v>0</v>
      </c>
      <c r="U1001" s="56" t="s">
        <v>9</v>
      </c>
    </row>
    <row r="1002" spans="1:21" x14ac:dyDescent="0.25">
      <c r="A1002" s="20">
        <v>42166</v>
      </c>
      <c r="B1002" s="183">
        <v>23858</v>
      </c>
      <c r="C1002" s="183"/>
      <c r="D1002" s="14" t="s">
        <v>45</v>
      </c>
      <c r="E1002" s="105">
        <v>1457.5</v>
      </c>
      <c r="F1002" s="23">
        <v>42172</v>
      </c>
      <c r="G1002" s="106">
        <v>1457.5</v>
      </c>
      <c r="H1002" s="31">
        <f t="shared" si="30"/>
        <v>0</v>
      </c>
      <c r="I1002" s="39" t="s">
        <v>62</v>
      </c>
      <c r="M1002" s="20">
        <v>42178</v>
      </c>
      <c r="N1002" s="223" t="s">
        <v>1695</v>
      </c>
      <c r="O1002" s="223" t="s">
        <v>1592</v>
      </c>
      <c r="P1002" s="15" t="s">
        <v>135</v>
      </c>
      <c r="Q1002" s="122">
        <v>4392</v>
      </c>
      <c r="R1002" s="23">
        <v>42178</v>
      </c>
      <c r="S1002" s="118">
        <v>4392</v>
      </c>
      <c r="T1002" s="31">
        <f t="shared" si="31"/>
        <v>0</v>
      </c>
      <c r="U1002" s="68" t="s">
        <v>9</v>
      </c>
    </row>
    <row r="1003" spans="1:21" x14ac:dyDescent="0.25">
      <c r="A1003" s="20">
        <v>42166</v>
      </c>
      <c r="B1003" s="183">
        <v>23859</v>
      </c>
      <c r="C1003" s="183"/>
      <c r="D1003" s="14" t="s">
        <v>130</v>
      </c>
      <c r="E1003" s="105">
        <v>4630.6000000000004</v>
      </c>
      <c r="F1003" s="23">
        <v>42167</v>
      </c>
      <c r="G1003" s="106">
        <v>4630.6000000000004</v>
      </c>
      <c r="H1003" s="31">
        <f t="shared" si="30"/>
        <v>0</v>
      </c>
      <c r="I1003" s="39" t="s">
        <v>1257</v>
      </c>
      <c r="M1003" s="20">
        <v>42180</v>
      </c>
      <c r="N1003" s="223" t="s">
        <v>1850</v>
      </c>
      <c r="O1003" s="223" t="s">
        <v>1592</v>
      </c>
      <c r="P1003" s="14" t="s">
        <v>135</v>
      </c>
      <c r="Q1003" s="105">
        <v>1621.9</v>
      </c>
      <c r="R1003" s="65">
        <v>42180</v>
      </c>
      <c r="S1003" s="106">
        <v>1621.9</v>
      </c>
      <c r="T1003" s="31">
        <f t="shared" si="31"/>
        <v>0</v>
      </c>
      <c r="U1003" s="39" t="s">
        <v>9</v>
      </c>
    </row>
    <row r="1004" spans="1:21" x14ac:dyDescent="0.25">
      <c r="A1004" s="20">
        <v>42166</v>
      </c>
      <c r="B1004" s="183">
        <v>23860</v>
      </c>
      <c r="C1004" s="183"/>
      <c r="D1004" s="14" t="s">
        <v>1515</v>
      </c>
      <c r="E1004" s="105">
        <v>2971.6</v>
      </c>
      <c r="F1004" s="23">
        <v>42166</v>
      </c>
      <c r="G1004" s="106">
        <v>2971.6</v>
      </c>
      <c r="H1004" s="31">
        <f t="shared" si="30"/>
        <v>0</v>
      </c>
      <c r="I1004" s="39" t="s">
        <v>1257</v>
      </c>
      <c r="M1004" s="20">
        <v>42182</v>
      </c>
      <c r="N1004" s="223" t="s">
        <v>2132</v>
      </c>
      <c r="O1004" s="223" t="s">
        <v>1592</v>
      </c>
      <c r="P1004" s="14" t="s">
        <v>135</v>
      </c>
      <c r="Q1004" s="105">
        <v>7788.3</v>
      </c>
      <c r="R1004" s="65">
        <v>42182</v>
      </c>
      <c r="S1004" s="106">
        <v>7788.3</v>
      </c>
      <c r="T1004" s="31">
        <f t="shared" si="31"/>
        <v>0</v>
      </c>
      <c r="U1004" s="39" t="s">
        <v>9</v>
      </c>
    </row>
    <row r="1005" spans="1:21" x14ac:dyDescent="0.25">
      <c r="A1005" s="20">
        <v>42166</v>
      </c>
      <c r="B1005" s="183">
        <v>23861</v>
      </c>
      <c r="C1005" s="183"/>
      <c r="D1005" s="14" t="s">
        <v>110</v>
      </c>
      <c r="E1005" s="105">
        <v>70083.48</v>
      </c>
      <c r="F1005" s="23">
        <v>42178</v>
      </c>
      <c r="G1005" s="106">
        <v>70083.48</v>
      </c>
      <c r="H1005" s="31">
        <f t="shared" si="30"/>
        <v>0</v>
      </c>
      <c r="I1005" s="39" t="s">
        <v>62</v>
      </c>
      <c r="M1005" s="20">
        <v>42182</v>
      </c>
      <c r="N1005" s="223" t="s">
        <v>2134</v>
      </c>
      <c r="O1005" s="223" t="s">
        <v>1592</v>
      </c>
      <c r="P1005" s="14" t="s">
        <v>135</v>
      </c>
      <c r="Q1005" s="105">
        <v>862.4</v>
      </c>
      <c r="R1005" s="65">
        <v>42182</v>
      </c>
      <c r="S1005" s="106">
        <v>862.4</v>
      </c>
      <c r="T1005" s="31">
        <f t="shared" si="31"/>
        <v>0</v>
      </c>
      <c r="U1005" s="39" t="s">
        <v>9</v>
      </c>
    </row>
    <row r="1006" spans="1:21" x14ac:dyDescent="0.25">
      <c r="A1006" s="20">
        <v>42166</v>
      </c>
      <c r="B1006" s="183">
        <v>23862</v>
      </c>
      <c r="C1006" s="183"/>
      <c r="D1006" s="14" t="s">
        <v>128</v>
      </c>
      <c r="E1006" s="105">
        <v>13864.8</v>
      </c>
      <c r="F1006" s="12" t="s">
        <v>1540</v>
      </c>
      <c r="G1006" s="106">
        <f>11465+2399.8</f>
        <v>13864.8</v>
      </c>
      <c r="H1006" s="31">
        <f t="shared" si="30"/>
        <v>0</v>
      </c>
      <c r="I1006" s="39" t="s">
        <v>1257</v>
      </c>
      <c r="M1006" s="20">
        <v>42184</v>
      </c>
      <c r="N1006" s="222" t="s">
        <v>2265</v>
      </c>
      <c r="O1006" s="222" t="s">
        <v>1592</v>
      </c>
      <c r="P1006" s="14" t="s">
        <v>135</v>
      </c>
      <c r="Q1006" s="105">
        <v>1609.68</v>
      </c>
      <c r="R1006" s="65">
        <v>42184</v>
      </c>
      <c r="S1006" s="106">
        <v>1609.68</v>
      </c>
      <c r="T1006" s="31">
        <f t="shared" si="31"/>
        <v>0</v>
      </c>
      <c r="U1006" s="39" t="s">
        <v>9</v>
      </c>
    </row>
    <row r="1007" spans="1:21" x14ac:dyDescent="0.25">
      <c r="A1007" s="20">
        <v>42166</v>
      </c>
      <c r="B1007" s="183">
        <v>23863</v>
      </c>
      <c r="C1007" s="183"/>
      <c r="D1007" s="14" t="s">
        <v>49</v>
      </c>
      <c r="E1007" s="105">
        <v>1444.8</v>
      </c>
      <c r="F1007" s="23">
        <v>42166</v>
      </c>
      <c r="G1007" s="106">
        <v>1444.8</v>
      </c>
      <c r="H1007" s="31">
        <f t="shared" si="30"/>
        <v>0</v>
      </c>
      <c r="I1007" s="39" t="s">
        <v>1257</v>
      </c>
      <c r="M1007" s="20">
        <v>42184</v>
      </c>
      <c r="N1007" s="223" t="s">
        <v>2341</v>
      </c>
      <c r="O1007" s="223" t="s">
        <v>1592</v>
      </c>
      <c r="P1007" s="14" t="s">
        <v>261</v>
      </c>
      <c r="Q1007" s="105">
        <v>12320</v>
      </c>
      <c r="R1007" s="23"/>
      <c r="S1007" s="106"/>
      <c r="T1007" s="31">
        <f t="shared" si="31"/>
        <v>12320</v>
      </c>
      <c r="U1007" s="39" t="s">
        <v>149</v>
      </c>
    </row>
    <row r="1008" spans="1:21" x14ac:dyDescent="0.25">
      <c r="A1008" s="20">
        <v>42166</v>
      </c>
      <c r="B1008" s="183">
        <v>23864</v>
      </c>
      <c r="C1008" s="183"/>
      <c r="D1008" s="14" t="s">
        <v>50</v>
      </c>
      <c r="E1008" s="105">
        <v>2886.4</v>
      </c>
      <c r="F1008" s="23">
        <v>42167</v>
      </c>
      <c r="G1008" s="106">
        <v>2886.4</v>
      </c>
      <c r="H1008" s="31">
        <f t="shared" si="30"/>
        <v>0</v>
      </c>
      <c r="I1008" s="39" t="s">
        <v>1257</v>
      </c>
      <c r="M1008" s="20">
        <v>42156</v>
      </c>
      <c r="N1008" s="183">
        <v>22939</v>
      </c>
      <c r="O1008" s="183"/>
      <c r="P1008" s="34" t="s">
        <v>47</v>
      </c>
      <c r="Q1008" s="37">
        <v>6220.8</v>
      </c>
      <c r="R1008" s="23">
        <v>42158</v>
      </c>
      <c r="S1008" s="109">
        <v>6220.8</v>
      </c>
      <c r="T1008" s="25">
        <f t="shared" si="31"/>
        <v>0</v>
      </c>
      <c r="U1008" s="39" t="s">
        <v>9</v>
      </c>
    </row>
    <row r="1009" spans="1:21" x14ac:dyDescent="0.25">
      <c r="A1009" s="20">
        <v>42166</v>
      </c>
      <c r="B1009" s="183">
        <v>23865</v>
      </c>
      <c r="C1009" s="183"/>
      <c r="D1009" s="14" t="s">
        <v>108</v>
      </c>
      <c r="E1009" s="105">
        <v>9558.7999999999993</v>
      </c>
      <c r="F1009" s="23">
        <v>42185</v>
      </c>
      <c r="G1009" s="106">
        <v>9558.7999999999993</v>
      </c>
      <c r="H1009" s="31">
        <f t="shared" si="30"/>
        <v>0</v>
      </c>
      <c r="I1009" s="39" t="s">
        <v>1013</v>
      </c>
      <c r="M1009" s="20">
        <v>42158</v>
      </c>
      <c r="N1009" s="183">
        <v>23109</v>
      </c>
      <c r="O1009" s="183"/>
      <c r="P1009" s="146" t="s">
        <v>47</v>
      </c>
      <c r="Q1009" s="105">
        <v>46160.78</v>
      </c>
      <c r="R1009" s="23">
        <v>42158</v>
      </c>
      <c r="S1009" s="106">
        <v>46160.78</v>
      </c>
      <c r="T1009" s="31">
        <f t="shared" si="31"/>
        <v>0</v>
      </c>
      <c r="U1009" s="68" t="s">
        <v>9</v>
      </c>
    </row>
    <row r="1010" spans="1:21" x14ac:dyDescent="0.25">
      <c r="A1010" s="20">
        <v>42166</v>
      </c>
      <c r="B1010" s="183">
        <v>23866</v>
      </c>
      <c r="C1010" s="183"/>
      <c r="D1010" s="14" t="s">
        <v>141</v>
      </c>
      <c r="E1010" s="105">
        <v>2253.6999999999998</v>
      </c>
      <c r="F1010" s="23">
        <v>42174</v>
      </c>
      <c r="G1010" s="106">
        <v>2253.6999999999998</v>
      </c>
      <c r="H1010" s="31">
        <f t="shared" si="30"/>
        <v>0</v>
      </c>
      <c r="I1010" s="39" t="s">
        <v>19</v>
      </c>
      <c r="M1010" s="20">
        <v>42159</v>
      </c>
      <c r="N1010" s="183">
        <v>23220</v>
      </c>
      <c r="O1010" s="183"/>
      <c r="P1010" s="14" t="s">
        <v>47</v>
      </c>
      <c r="Q1010" s="105">
        <v>19568.400000000001</v>
      </c>
      <c r="R1010" s="23">
        <v>42169</v>
      </c>
      <c r="S1010" s="106">
        <v>19568.400000000001</v>
      </c>
      <c r="T1010" s="31">
        <f t="shared" si="31"/>
        <v>0</v>
      </c>
      <c r="U1010" s="39" t="s">
        <v>94</v>
      </c>
    </row>
    <row r="1011" spans="1:21" x14ac:dyDescent="0.25">
      <c r="A1011" s="20">
        <v>42166</v>
      </c>
      <c r="B1011" s="183">
        <v>23867</v>
      </c>
      <c r="C1011" s="183"/>
      <c r="D1011" s="14" t="s">
        <v>35</v>
      </c>
      <c r="E1011" s="105">
        <v>23387.67</v>
      </c>
      <c r="F1011" s="23">
        <v>42166</v>
      </c>
      <c r="G1011" s="106">
        <v>23387.67</v>
      </c>
      <c r="H1011" s="31">
        <f t="shared" si="30"/>
        <v>0</v>
      </c>
      <c r="I1011" s="39" t="s">
        <v>94</v>
      </c>
      <c r="M1011" s="20">
        <v>42160</v>
      </c>
      <c r="N1011" s="183">
        <v>23326</v>
      </c>
      <c r="O1011" s="183"/>
      <c r="P1011" s="14" t="s">
        <v>47</v>
      </c>
      <c r="Q1011" s="105">
        <v>29641.7</v>
      </c>
      <c r="R1011" s="23">
        <v>42163</v>
      </c>
      <c r="S1011" s="106">
        <v>29641.7</v>
      </c>
      <c r="T1011" s="31">
        <f t="shared" si="31"/>
        <v>0</v>
      </c>
      <c r="U1011" s="39" t="s">
        <v>9</v>
      </c>
    </row>
    <row r="1012" spans="1:21" x14ac:dyDescent="0.25">
      <c r="A1012" s="20">
        <v>42166</v>
      </c>
      <c r="B1012" s="183">
        <v>23868</v>
      </c>
      <c r="C1012" s="183"/>
      <c r="D1012" s="14" t="s">
        <v>247</v>
      </c>
      <c r="E1012" s="105">
        <v>10319</v>
      </c>
      <c r="F1012" s="23">
        <v>42166</v>
      </c>
      <c r="G1012" s="106">
        <v>10319</v>
      </c>
      <c r="H1012" s="31">
        <f t="shared" si="30"/>
        <v>0</v>
      </c>
      <c r="I1012" s="39" t="s">
        <v>19</v>
      </c>
      <c r="M1012" s="20">
        <v>42161</v>
      </c>
      <c r="N1012" s="183">
        <v>23430</v>
      </c>
      <c r="O1012" s="183"/>
      <c r="P1012" s="14" t="s">
        <v>47</v>
      </c>
      <c r="Q1012" s="105">
        <v>22488</v>
      </c>
      <c r="R1012" s="23">
        <v>42163</v>
      </c>
      <c r="S1012" s="106">
        <v>22488</v>
      </c>
      <c r="T1012" s="31">
        <f t="shared" si="31"/>
        <v>0</v>
      </c>
      <c r="U1012" s="39" t="s">
        <v>94</v>
      </c>
    </row>
    <row r="1013" spans="1:21" x14ac:dyDescent="0.25">
      <c r="A1013" s="20">
        <v>42166</v>
      </c>
      <c r="B1013" s="183">
        <v>23869</v>
      </c>
      <c r="C1013" s="183"/>
      <c r="D1013" s="14" t="s">
        <v>99</v>
      </c>
      <c r="E1013" s="105">
        <v>498.4</v>
      </c>
      <c r="F1013" s="23">
        <v>42170</v>
      </c>
      <c r="G1013" s="106">
        <v>498.4</v>
      </c>
      <c r="H1013" s="31">
        <f t="shared" si="30"/>
        <v>0</v>
      </c>
      <c r="I1013" s="39" t="s">
        <v>312</v>
      </c>
      <c r="M1013" s="20">
        <v>42163</v>
      </c>
      <c r="N1013" s="183">
        <v>23602</v>
      </c>
      <c r="O1013" s="183"/>
      <c r="P1013" s="14" t="s">
        <v>47</v>
      </c>
      <c r="Q1013" s="105">
        <v>5680</v>
      </c>
      <c r="R1013" s="23">
        <v>42165</v>
      </c>
      <c r="S1013" s="106">
        <v>5680</v>
      </c>
      <c r="T1013" s="31">
        <f t="shared" si="31"/>
        <v>0</v>
      </c>
      <c r="U1013" s="39" t="s">
        <v>9</v>
      </c>
    </row>
    <row r="1014" spans="1:21" x14ac:dyDescent="0.25">
      <c r="A1014" s="20">
        <v>42166</v>
      </c>
      <c r="B1014" s="183">
        <v>23870</v>
      </c>
      <c r="C1014" s="183"/>
      <c r="D1014" s="14" t="s">
        <v>24</v>
      </c>
      <c r="E1014" s="105">
        <v>5280</v>
      </c>
      <c r="F1014" s="23">
        <v>42178</v>
      </c>
      <c r="G1014" s="106">
        <v>5280</v>
      </c>
      <c r="H1014" s="31">
        <f t="shared" si="30"/>
        <v>0</v>
      </c>
      <c r="I1014" s="39" t="s">
        <v>312</v>
      </c>
      <c r="M1014" s="20">
        <v>42165</v>
      </c>
      <c r="N1014" s="183">
        <v>23776</v>
      </c>
      <c r="O1014" s="183"/>
      <c r="P1014" s="14" t="s">
        <v>47</v>
      </c>
      <c r="Q1014" s="105">
        <v>52976.2</v>
      </c>
      <c r="R1014" s="23">
        <v>42165</v>
      </c>
      <c r="S1014" s="106">
        <v>52976.2</v>
      </c>
      <c r="T1014" s="31">
        <f t="shared" si="31"/>
        <v>0</v>
      </c>
      <c r="U1014" s="39" t="s">
        <v>9</v>
      </c>
    </row>
    <row r="1015" spans="1:21" x14ac:dyDescent="0.25">
      <c r="A1015" s="20">
        <v>42166</v>
      </c>
      <c r="B1015" s="183">
        <v>23871</v>
      </c>
      <c r="C1015" s="183"/>
      <c r="D1015" s="14" t="s">
        <v>89</v>
      </c>
      <c r="E1015" s="105">
        <v>2183</v>
      </c>
      <c r="F1015" s="23">
        <v>42166</v>
      </c>
      <c r="G1015" s="106">
        <v>2183</v>
      </c>
      <c r="H1015" s="31">
        <f t="shared" si="30"/>
        <v>0</v>
      </c>
      <c r="I1015" s="39" t="s">
        <v>9</v>
      </c>
      <c r="M1015" s="20">
        <v>42166</v>
      </c>
      <c r="N1015" s="183">
        <v>23901</v>
      </c>
      <c r="O1015" s="183"/>
      <c r="P1015" s="14" t="s">
        <v>47</v>
      </c>
      <c r="Q1015" s="105">
        <v>22958.400000000001</v>
      </c>
      <c r="R1015" s="23">
        <v>42169</v>
      </c>
      <c r="S1015" s="118">
        <v>22958.400000000001</v>
      </c>
      <c r="T1015" s="31">
        <f t="shared" si="31"/>
        <v>0</v>
      </c>
      <c r="U1015" s="56" t="s">
        <v>9</v>
      </c>
    </row>
    <row r="1016" spans="1:21" x14ac:dyDescent="0.25">
      <c r="A1016" s="20">
        <v>42166</v>
      </c>
      <c r="B1016" s="183">
        <v>23872</v>
      </c>
      <c r="C1016" s="183"/>
      <c r="D1016" s="14" t="s">
        <v>24</v>
      </c>
      <c r="E1016" s="105">
        <v>38632.6</v>
      </c>
      <c r="F1016" s="51">
        <v>42178</v>
      </c>
      <c r="G1016" s="106">
        <v>38632.6</v>
      </c>
      <c r="H1016" s="31">
        <f t="shared" si="30"/>
        <v>0</v>
      </c>
      <c r="I1016" s="39" t="s">
        <v>312</v>
      </c>
      <c r="M1016" s="20">
        <v>42167</v>
      </c>
      <c r="N1016" s="183">
        <v>24002</v>
      </c>
      <c r="O1016" s="183"/>
      <c r="P1016" s="14" t="s">
        <v>47</v>
      </c>
      <c r="Q1016" s="105">
        <v>22682.400000000001</v>
      </c>
      <c r="R1016" s="23">
        <v>42169</v>
      </c>
      <c r="S1016" s="106">
        <v>22682.400000000001</v>
      </c>
      <c r="T1016" s="31">
        <f t="shared" si="31"/>
        <v>0</v>
      </c>
      <c r="U1016" s="39" t="s">
        <v>773</v>
      </c>
    </row>
    <row r="1017" spans="1:21" x14ac:dyDescent="0.25">
      <c r="A1017" s="20">
        <v>42166</v>
      </c>
      <c r="B1017" s="183">
        <v>23873</v>
      </c>
      <c r="C1017" s="183"/>
      <c r="D1017" s="150" t="s">
        <v>335</v>
      </c>
      <c r="E1017" s="105">
        <v>134</v>
      </c>
      <c r="F1017" s="23">
        <v>42166</v>
      </c>
      <c r="G1017" s="106">
        <v>134</v>
      </c>
      <c r="H1017" s="31">
        <f t="shared" si="30"/>
        <v>0</v>
      </c>
      <c r="I1017" s="39" t="s">
        <v>9</v>
      </c>
      <c r="M1017" s="20">
        <v>42168</v>
      </c>
      <c r="N1017" s="183">
        <v>24123</v>
      </c>
      <c r="O1017" s="183"/>
      <c r="P1017" s="14" t="s">
        <v>47</v>
      </c>
      <c r="Q1017" s="105">
        <v>25688.400000000001</v>
      </c>
      <c r="R1017" s="23">
        <v>42169</v>
      </c>
      <c r="S1017" s="106">
        <v>25688.400000000001</v>
      </c>
      <c r="T1017" s="31">
        <f t="shared" si="31"/>
        <v>0</v>
      </c>
      <c r="U1017" s="39" t="s">
        <v>59</v>
      </c>
    </row>
    <row r="1018" spans="1:21" x14ac:dyDescent="0.25">
      <c r="A1018" s="20">
        <v>42166</v>
      </c>
      <c r="B1018" s="183">
        <v>23874</v>
      </c>
      <c r="C1018" s="183"/>
      <c r="D1018" s="14" t="s">
        <v>1541</v>
      </c>
      <c r="E1018" s="105">
        <v>3306</v>
      </c>
      <c r="F1018" s="23">
        <v>42166</v>
      </c>
      <c r="G1018" s="106">
        <v>3306</v>
      </c>
      <c r="H1018" s="31">
        <f t="shared" si="30"/>
        <v>0</v>
      </c>
      <c r="I1018" s="39" t="s">
        <v>9</v>
      </c>
      <c r="M1018" s="20">
        <v>42170</v>
      </c>
      <c r="N1018" s="183">
        <v>24276</v>
      </c>
      <c r="O1018" s="183"/>
      <c r="P1018" s="14" t="s">
        <v>47</v>
      </c>
      <c r="Q1018" s="105">
        <v>5731.2</v>
      </c>
      <c r="R1018" s="23">
        <v>42172</v>
      </c>
      <c r="S1018" s="106">
        <v>5731.2</v>
      </c>
      <c r="T1018" s="31">
        <f t="shared" si="31"/>
        <v>0</v>
      </c>
      <c r="U1018" s="39" t="s">
        <v>9</v>
      </c>
    </row>
    <row r="1019" spans="1:21" x14ac:dyDescent="0.25">
      <c r="A1019" s="20">
        <v>42166</v>
      </c>
      <c r="B1019" s="183">
        <v>23875</v>
      </c>
      <c r="C1019" s="183"/>
      <c r="D1019" s="14" t="s">
        <v>24</v>
      </c>
      <c r="E1019" s="105">
        <v>6305.8</v>
      </c>
      <c r="F1019" s="23">
        <v>42178</v>
      </c>
      <c r="G1019" s="106">
        <v>6305.8</v>
      </c>
      <c r="H1019" s="31">
        <f t="shared" si="30"/>
        <v>0</v>
      </c>
      <c r="I1019" s="39" t="s">
        <v>9</v>
      </c>
      <c r="M1019" s="20">
        <v>42171</v>
      </c>
      <c r="N1019" s="183">
        <v>24387</v>
      </c>
      <c r="O1019" s="183"/>
      <c r="P1019" s="14" t="s">
        <v>47</v>
      </c>
      <c r="Q1019" s="105">
        <v>8138.94</v>
      </c>
      <c r="R1019" s="23">
        <v>42171</v>
      </c>
      <c r="S1019" s="106">
        <v>8138.94</v>
      </c>
      <c r="T1019" s="48">
        <f t="shared" si="31"/>
        <v>0</v>
      </c>
      <c r="U1019" s="39" t="s">
        <v>9</v>
      </c>
    </row>
    <row r="1020" spans="1:21" x14ac:dyDescent="0.25">
      <c r="A1020" s="20">
        <v>42166</v>
      </c>
      <c r="B1020" s="183">
        <v>23876</v>
      </c>
      <c r="C1020" s="183"/>
      <c r="D1020" s="14" t="s">
        <v>213</v>
      </c>
      <c r="E1020" s="105">
        <v>13237.12</v>
      </c>
      <c r="F1020" s="23">
        <v>42166</v>
      </c>
      <c r="G1020" s="106">
        <v>13237.12</v>
      </c>
      <c r="H1020" s="31">
        <f t="shared" si="30"/>
        <v>0</v>
      </c>
      <c r="I1020" s="56" t="s">
        <v>1013</v>
      </c>
      <c r="M1020" s="20">
        <v>42172</v>
      </c>
      <c r="N1020" s="183">
        <v>24471</v>
      </c>
      <c r="O1020" s="183"/>
      <c r="P1020" s="14" t="s">
        <v>47</v>
      </c>
      <c r="Q1020" s="105">
        <v>51941.2</v>
      </c>
      <c r="R1020" s="23">
        <v>42172</v>
      </c>
      <c r="S1020" s="106">
        <v>51941.2</v>
      </c>
      <c r="T1020" s="48">
        <f t="shared" si="31"/>
        <v>0</v>
      </c>
      <c r="U1020" s="39" t="s">
        <v>9</v>
      </c>
    </row>
    <row r="1021" spans="1:21" x14ac:dyDescent="0.25">
      <c r="A1021" s="20">
        <v>42166</v>
      </c>
      <c r="B1021" s="183">
        <v>23877</v>
      </c>
      <c r="C1021" s="183"/>
      <c r="D1021" s="14" t="s">
        <v>32</v>
      </c>
      <c r="E1021" s="105">
        <v>8764.2000000000007</v>
      </c>
      <c r="F1021" s="23">
        <v>42171</v>
      </c>
      <c r="G1021" s="106">
        <v>8764.2000000000007</v>
      </c>
      <c r="H1021" s="31">
        <f t="shared" si="30"/>
        <v>0</v>
      </c>
      <c r="I1021" s="39" t="s">
        <v>9</v>
      </c>
      <c r="M1021" s="20">
        <v>42173</v>
      </c>
      <c r="N1021" s="183">
        <v>24566</v>
      </c>
      <c r="O1021" s="183"/>
      <c r="P1021" s="14" t="s">
        <v>47</v>
      </c>
      <c r="Q1021" s="105">
        <v>22707.8</v>
      </c>
      <c r="R1021" s="23">
        <v>42175</v>
      </c>
      <c r="S1021" s="118">
        <v>22707.8</v>
      </c>
      <c r="T1021" s="31">
        <f t="shared" si="31"/>
        <v>0</v>
      </c>
      <c r="U1021" s="56" t="s">
        <v>94</v>
      </c>
    </row>
    <row r="1022" spans="1:21" x14ac:dyDescent="0.25">
      <c r="A1022" s="20">
        <v>42166</v>
      </c>
      <c r="B1022" s="183">
        <v>23878</v>
      </c>
      <c r="C1022" s="183"/>
      <c r="D1022" s="14" t="s">
        <v>158</v>
      </c>
      <c r="E1022" s="105">
        <v>3250.2</v>
      </c>
      <c r="F1022" s="23">
        <v>42166</v>
      </c>
      <c r="G1022" s="106">
        <v>3250.2</v>
      </c>
      <c r="H1022" s="31">
        <f t="shared" si="30"/>
        <v>0</v>
      </c>
      <c r="I1022" s="56" t="s">
        <v>9</v>
      </c>
      <c r="M1022" s="20">
        <v>42174</v>
      </c>
      <c r="N1022" s="183">
        <v>24695</v>
      </c>
      <c r="O1022" s="183"/>
      <c r="P1022" s="14" t="s">
        <v>47</v>
      </c>
      <c r="Q1022" s="105">
        <v>27865.200000000001</v>
      </c>
      <c r="R1022" s="23">
        <v>42175</v>
      </c>
      <c r="S1022" s="118">
        <v>27865.200000000001</v>
      </c>
      <c r="T1022" s="31">
        <f t="shared" si="31"/>
        <v>0</v>
      </c>
      <c r="U1022" s="56" t="s">
        <v>19</v>
      </c>
    </row>
    <row r="1023" spans="1:21" x14ac:dyDescent="0.25">
      <c r="A1023" s="20">
        <v>42166</v>
      </c>
      <c r="B1023" s="183">
        <v>23879</v>
      </c>
      <c r="C1023" s="183"/>
      <c r="D1023" s="14" t="s">
        <v>1187</v>
      </c>
      <c r="E1023" s="105">
        <v>7698.8</v>
      </c>
      <c r="F1023" s="23">
        <v>42168</v>
      </c>
      <c r="G1023" s="106">
        <v>7698.8</v>
      </c>
      <c r="H1023" s="31">
        <f t="shared" si="30"/>
        <v>0</v>
      </c>
      <c r="I1023" s="56" t="s">
        <v>19</v>
      </c>
      <c r="M1023" s="20">
        <v>42175</v>
      </c>
      <c r="N1023" s="183">
        <v>24806</v>
      </c>
      <c r="O1023" s="183"/>
      <c r="P1023" s="14" t="s">
        <v>47</v>
      </c>
      <c r="Q1023" s="105">
        <v>37342.82</v>
      </c>
      <c r="R1023" s="23">
        <v>42175</v>
      </c>
      <c r="S1023" s="118">
        <v>37342.82</v>
      </c>
      <c r="T1023" s="31">
        <f t="shared" si="31"/>
        <v>0</v>
      </c>
      <c r="U1023" s="56" t="s">
        <v>149</v>
      </c>
    </row>
    <row r="1024" spans="1:21" x14ac:dyDescent="0.25">
      <c r="A1024" s="20">
        <v>42166</v>
      </c>
      <c r="B1024" s="183">
        <v>23880</v>
      </c>
      <c r="C1024" s="183"/>
      <c r="D1024" s="14" t="s">
        <v>223</v>
      </c>
      <c r="E1024" s="105">
        <v>2225.8000000000002</v>
      </c>
      <c r="F1024" s="23">
        <v>42167</v>
      </c>
      <c r="G1024" s="106">
        <v>2225.8000000000002</v>
      </c>
      <c r="H1024" s="31">
        <f t="shared" si="30"/>
        <v>0</v>
      </c>
      <c r="I1024" s="56" t="s">
        <v>19</v>
      </c>
      <c r="M1024" s="20">
        <v>42177</v>
      </c>
      <c r="N1024" s="183">
        <v>24937</v>
      </c>
      <c r="O1024" s="183"/>
      <c r="P1024" s="14" t="s">
        <v>47</v>
      </c>
      <c r="Q1024" s="105">
        <v>1165</v>
      </c>
      <c r="R1024" s="23">
        <v>42177</v>
      </c>
      <c r="S1024" s="118">
        <v>1165</v>
      </c>
      <c r="T1024" s="31">
        <f t="shared" si="31"/>
        <v>0</v>
      </c>
      <c r="U1024" s="56" t="s">
        <v>9</v>
      </c>
    </row>
    <row r="1025" spans="1:21" x14ac:dyDescent="0.25">
      <c r="A1025" s="20">
        <v>42166</v>
      </c>
      <c r="B1025" s="183">
        <v>23881</v>
      </c>
      <c r="C1025" s="183"/>
      <c r="D1025" s="26" t="s">
        <v>218</v>
      </c>
      <c r="E1025" s="108">
        <v>0</v>
      </c>
      <c r="F1025" s="23"/>
      <c r="G1025" s="106"/>
      <c r="H1025" s="31">
        <f t="shared" si="30"/>
        <v>0</v>
      </c>
      <c r="I1025" s="56" t="s">
        <v>13</v>
      </c>
      <c r="M1025" s="20">
        <v>42177</v>
      </c>
      <c r="N1025" s="183">
        <v>24946</v>
      </c>
      <c r="O1025" s="183"/>
      <c r="P1025" s="14" t="s">
        <v>47</v>
      </c>
      <c r="Q1025" s="105">
        <v>5702.4</v>
      </c>
      <c r="R1025" s="23">
        <v>42179</v>
      </c>
      <c r="S1025" s="118">
        <v>5702.4</v>
      </c>
      <c r="T1025" s="31">
        <f t="shared" si="31"/>
        <v>0</v>
      </c>
      <c r="U1025" s="56" t="s">
        <v>9</v>
      </c>
    </row>
    <row r="1026" spans="1:21" x14ac:dyDescent="0.25">
      <c r="A1026" s="20">
        <v>42166</v>
      </c>
      <c r="B1026" s="183">
        <v>23882</v>
      </c>
      <c r="C1026" s="183"/>
      <c r="D1026" s="14" t="s">
        <v>98</v>
      </c>
      <c r="E1026" s="105">
        <v>1551.35</v>
      </c>
      <c r="F1026" s="23">
        <v>42167</v>
      </c>
      <c r="G1026" s="106">
        <v>1551.35</v>
      </c>
      <c r="H1026" s="31">
        <f t="shared" si="30"/>
        <v>0</v>
      </c>
      <c r="I1026" s="56" t="s">
        <v>19</v>
      </c>
      <c r="M1026" s="20">
        <v>42179</v>
      </c>
      <c r="N1026" s="223" t="s">
        <v>1788</v>
      </c>
      <c r="O1026" s="223" t="s">
        <v>1592</v>
      </c>
      <c r="P1026" s="14" t="s">
        <v>47</v>
      </c>
      <c r="Q1026" s="105">
        <v>49047.7</v>
      </c>
      <c r="R1026" s="23">
        <v>42179</v>
      </c>
      <c r="S1026" s="106">
        <v>49047.7</v>
      </c>
      <c r="T1026" s="31">
        <f t="shared" si="31"/>
        <v>0</v>
      </c>
      <c r="U1026" s="39" t="s">
        <v>9</v>
      </c>
    </row>
    <row r="1027" spans="1:21" x14ac:dyDescent="0.25">
      <c r="A1027" s="20">
        <v>42166</v>
      </c>
      <c r="B1027" s="183">
        <v>23883</v>
      </c>
      <c r="C1027" s="183"/>
      <c r="D1027" s="14" t="s">
        <v>1542</v>
      </c>
      <c r="E1027" s="105">
        <v>30984.799999999999</v>
      </c>
      <c r="F1027" s="23">
        <v>42166</v>
      </c>
      <c r="G1027" s="118">
        <v>30984.799999999999</v>
      </c>
      <c r="H1027" s="31">
        <f t="shared" ref="H1027:H1090" si="32">E1027-G1027</f>
        <v>0</v>
      </c>
      <c r="I1027" s="56" t="s">
        <v>9</v>
      </c>
      <c r="M1027" s="20">
        <v>42180</v>
      </c>
      <c r="N1027" s="222" t="s">
        <v>1908</v>
      </c>
      <c r="O1027" s="222" t="s">
        <v>1592</v>
      </c>
      <c r="P1027" s="14" t="s">
        <v>47</v>
      </c>
      <c r="Q1027" s="105">
        <v>19574.8</v>
      </c>
      <c r="R1027" s="65">
        <v>42183</v>
      </c>
      <c r="S1027" s="106">
        <v>19574.8</v>
      </c>
      <c r="T1027" s="31">
        <f t="shared" ref="T1027:T1090" si="33">Q1027-S1027</f>
        <v>0</v>
      </c>
      <c r="U1027" s="39" t="s">
        <v>1257</v>
      </c>
    </row>
    <row r="1028" spans="1:21" x14ac:dyDescent="0.25">
      <c r="A1028" s="20">
        <v>42166</v>
      </c>
      <c r="B1028" s="183">
        <v>23884</v>
      </c>
      <c r="C1028" s="183"/>
      <c r="D1028" s="14" t="s">
        <v>250</v>
      </c>
      <c r="E1028" s="105">
        <v>4799.34</v>
      </c>
      <c r="F1028" s="72">
        <v>42167</v>
      </c>
      <c r="G1028" s="118">
        <v>4799.34</v>
      </c>
      <c r="H1028" s="31">
        <f t="shared" si="32"/>
        <v>0</v>
      </c>
      <c r="I1028" s="56" t="s">
        <v>19</v>
      </c>
      <c r="M1028" s="20">
        <v>42181</v>
      </c>
      <c r="N1028" s="222" t="s">
        <v>2042</v>
      </c>
      <c r="O1028" s="222" t="s">
        <v>1592</v>
      </c>
      <c r="P1028" s="14" t="s">
        <v>47</v>
      </c>
      <c r="Q1028" s="105">
        <v>19216</v>
      </c>
      <c r="R1028" s="65">
        <v>42183</v>
      </c>
      <c r="S1028" s="106">
        <v>19216</v>
      </c>
      <c r="T1028" s="31">
        <f t="shared" si="33"/>
        <v>0</v>
      </c>
      <c r="U1028" s="39" t="s">
        <v>773</v>
      </c>
    </row>
    <row r="1029" spans="1:21" x14ac:dyDescent="0.25">
      <c r="A1029" s="20">
        <v>42166</v>
      </c>
      <c r="B1029" s="183">
        <v>23885</v>
      </c>
      <c r="C1029" s="183"/>
      <c r="D1029" s="14" t="s">
        <v>95</v>
      </c>
      <c r="E1029" s="105">
        <v>1657.6</v>
      </c>
      <c r="F1029" s="23">
        <v>42167</v>
      </c>
      <c r="G1029" s="118">
        <v>1657.6</v>
      </c>
      <c r="H1029" s="31">
        <f t="shared" si="32"/>
        <v>0</v>
      </c>
      <c r="I1029" s="56" t="s">
        <v>19</v>
      </c>
      <c r="M1029" s="20">
        <v>42182</v>
      </c>
      <c r="N1029" s="222" t="s">
        <v>2162</v>
      </c>
      <c r="O1029" s="222" t="s">
        <v>1592</v>
      </c>
      <c r="P1029" s="14" t="s">
        <v>47</v>
      </c>
      <c r="Q1029" s="105">
        <v>24991.5</v>
      </c>
      <c r="R1029" s="65">
        <v>42183</v>
      </c>
      <c r="S1029" s="106">
        <v>24991.5</v>
      </c>
      <c r="T1029" s="31">
        <f t="shared" si="33"/>
        <v>0</v>
      </c>
      <c r="U1029" s="39" t="s">
        <v>773</v>
      </c>
    </row>
    <row r="1030" spans="1:21" x14ac:dyDescent="0.25">
      <c r="A1030" s="20">
        <v>42166</v>
      </c>
      <c r="B1030" s="183">
        <v>23886</v>
      </c>
      <c r="C1030" s="183"/>
      <c r="D1030" s="14" t="s">
        <v>86</v>
      </c>
      <c r="E1030" s="105">
        <v>398.1</v>
      </c>
      <c r="F1030" s="23">
        <v>42166</v>
      </c>
      <c r="G1030" s="118">
        <v>398.1</v>
      </c>
      <c r="H1030" s="31">
        <f t="shared" si="32"/>
        <v>0</v>
      </c>
      <c r="I1030" s="56" t="s">
        <v>9</v>
      </c>
      <c r="M1030" s="20">
        <v>42184</v>
      </c>
      <c r="N1030" s="222" t="s">
        <v>2342</v>
      </c>
      <c r="O1030" s="222" t="s">
        <v>1592</v>
      </c>
      <c r="P1030" s="14" t="s">
        <v>47</v>
      </c>
      <c r="Q1030" s="105">
        <v>5920</v>
      </c>
      <c r="R1030" s="23"/>
      <c r="S1030" s="106"/>
      <c r="T1030" s="31">
        <f t="shared" si="33"/>
        <v>5920</v>
      </c>
      <c r="U1030" s="39" t="s">
        <v>9</v>
      </c>
    </row>
    <row r="1031" spans="1:21" x14ac:dyDescent="0.25">
      <c r="A1031" s="20">
        <v>42166</v>
      </c>
      <c r="B1031" s="183">
        <v>23887</v>
      </c>
      <c r="C1031" s="183"/>
      <c r="D1031" s="14" t="s">
        <v>64</v>
      </c>
      <c r="E1031" s="105">
        <v>548</v>
      </c>
      <c r="F1031" s="23">
        <v>42166</v>
      </c>
      <c r="G1031" s="118">
        <v>548</v>
      </c>
      <c r="H1031" s="31">
        <f t="shared" si="32"/>
        <v>0</v>
      </c>
      <c r="I1031" s="56" t="s">
        <v>9</v>
      </c>
      <c r="M1031" s="20">
        <v>42157</v>
      </c>
      <c r="N1031" s="183">
        <v>23034</v>
      </c>
      <c r="O1031" s="183"/>
      <c r="P1031" s="40" t="s">
        <v>252</v>
      </c>
      <c r="Q1031" s="105">
        <v>7257</v>
      </c>
      <c r="R1031" s="23">
        <v>42157</v>
      </c>
      <c r="S1031" s="106">
        <v>7257</v>
      </c>
      <c r="T1031" s="25">
        <f t="shared" si="33"/>
        <v>0</v>
      </c>
      <c r="U1031" s="68" t="s">
        <v>9</v>
      </c>
    </row>
    <row r="1032" spans="1:21" x14ac:dyDescent="0.25">
      <c r="A1032" s="20">
        <v>42166</v>
      </c>
      <c r="B1032" s="183">
        <v>23888</v>
      </c>
      <c r="C1032" s="183"/>
      <c r="D1032" s="14" t="s">
        <v>11</v>
      </c>
      <c r="E1032" s="105">
        <v>829.4</v>
      </c>
      <c r="F1032" s="23">
        <v>42166</v>
      </c>
      <c r="G1032" s="118">
        <v>829.4</v>
      </c>
      <c r="H1032" s="31">
        <f t="shared" si="32"/>
        <v>0</v>
      </c>
      <c r="I1032" s="56" t="s">
        <v>9</v>
      </c>
      <c r="M1032" s="20">
        <v>42163</v>
      </c>
      <c r="N1032" s="183">
        <v>23595</v>
      </c>
      <c r="O1032" s="183"/>
      <c r="P1032" s="14" t="s">
        <v>252</v>
      </c>
      <c r="Q1032" s="105">
        <v>2960.2</v>
      </c>
      <c r="R1032" s="23">
        <v>42163</v>
      </c>
      <c r="S1032" s="106">
        <v>2960.2</v>
      </c>
      <c r="T1032" s="31">
        <f t="shared" si="33"/>
        <v>0</v>
      </c>
      <c r="U1032" s="39" t="s">
        <v>9</v>
      </c>
    </row>
    <row r="1033" spans="1:21" x14ac:dyDescent="0.25">
      <c r="A1033" s="20">
        <v>42166</v>
      </c>
      <c r="B1033" s="183">
        <v>23889</v>
      </c>
      <c r="C1033" s="183"/>
      <c r="D1033" s="14" t="s">
        <v>11</v>
      </c>
      <c r="E1033" s="105">
        <v>3871.2</v>
      </c>
      <c r="F1033" s="23">
        <v>42166</v>
      </c>
      <c r="G1033" s="118">
        <v>3871.2</v>
      </c>
      <c r="H1033" s="31">
        <f t="shared" si="32"/>
        <v>0</v>
      </c>
      <c r="I1033" s="56" t="s">
        <v>9</v>
      </c>
      <c r="M1033" s="20">
        <v>42166</v>
      </c>
      <c r="N1033" s="183">
        <v>23902</v>
      </c>
      <c r="O1033" s="183"/>
      <c r="P1033" s="14" t="s">
        <v>252</v>
      </c>
      <c r="Q1033" s="105">
        <v>5062.3999999999996</v>
      </c>
      <c r="R1033" s="23">
        <v>42166</v>
      </c>
      <c r="S1033" s="118">
        <v>5062.3999999999996</v>
      </c>
      <c r="T1033" s="31">
        <f t="shared" si="33"/>
        <v>0</v>
      </c>
      <c r="U1033" s="56" t="s">
        <v>9</v>
      </c>
    </row>
    <row r="1034" spans="1:21" x14ac:dyDescent="0.25">
      <c r="A1034" s="20">
        <v>42166</v>
      </c>
      <c r="B1034" s="183">
        <v>23890</v>
      </c>
      <c r="C1034" s="183"/>
      <c r="D1034" s="14" t="s">
        <v>107</v>
      </c>
      <c r="E1034" s="105">
        <v>2372</v>
      </c>
      <c r="F1034" s="23">
        <v>42166</v>
      </c>
      <c r="G1034" s="118">
        <v>2372</v>
      </c>
      <c r="H1034" s="31">
        <f t="shared" si="32"/>
        <v>0</v>
      </c>
      <c r="I1034" s="56" t="s">
        <v>9</v>
      </c>
      <c r="M1034" s="20">
        <v>42171</v>
      </c>
      <c r="N1034" s="183">
        <v>24365</v>
      </c>
      <c r="O1034" s="183"/>
      <c r="P1034" s="14" t="s">
        <v>252</v>
      </c>
      <c r="Q1034" s="105">
        <v>6256</v>
      </c>
      <c r="R1034" s="23">
        <v>42171</v>
      </c>
      <c r="S1034" s="106">
        <v>6256</v>
      </c>
      <c r="T1034" s="48">
        <f t="shared" si="33"/>
        <v>0</v>
      </c>
      <c r="U1034" s="39" t="s">
        <v>9</v>
      </c>
    </row>
    <row r="1035" spans="1:21" x14ac:dyDescent="0.25">
      <c r="A1035" s="20">
        <v>42166</v>
      </c>
      <c r="B1035" s="183">
        <v>23891</v>
      </c>
      <c r="C1035" s="183"/>
      <c r="D1035" s="14" t="s">
        <v>111</v>
      </c>
      <c r="E1035" s="105">
        <v>237010</v>
      </c>
      <c r="F1035" s="23">
        <v>42170</v>
      </c>
      <c r="G1035" s="118">
        <v>237010</v>
      </c>
      <c r="H1035" s="31">
        <f t="shared" si="32"/>
        <v>0</v>
      </c>
      <c r="I1035" s="56" t="s">
        <v>9</v>
      </c>
      <c r="M1035" s="20">
        <v>42174</v>
      </c>
      <c r="N1035" s="183">
        <v>24677</v>
      </c>
      <c r="O1035" s="183"/>
      <c r="P1035" s="14" t="s">
        <v>252</v>
      </c>
      <c r="Q1035" s="105">
        <v>518</v>
      </c>
      <c r="R1035" s="23">
        <v>42174</v>
      </c>
      <c r="S1035" s="118">
        <v>518</v>
      </c>
      <c r="T1035" s="31">
        <f t="shared" si="33"/>
        <v>0</v>
      </c>
      <c r="U1035" s="56" t="s">
        <v>9</v>
      </c>
    </row>
    <row r="1036" spans="1:21" x14ac:dyDescent="0.25">
      <c r="A1036" s="20">
        <v>42166</v>
      </c>
      <c r="B1036" s="183">
        <v>23892</v>
      </c>
      <c r="C1036" s="183"/>
      <c r="D1036" s="14" t="s">
        <v>25</v>
      </c>
      <c r="E1036" s="105">
        <v>796</v>
      </c>
      <c r="F1036" s="23">
        <v>42166</v>
      </c>
      <c r="G1036" s="118">
        <v>796</v>
      </c>
      <c r="H1036" s="31">
        <f t="shared" si="32"/>
        <v>0</v>
      </c>
      <c r="I1036" s="56" t="s">
        <v>9</v>
      </c>
      <c r="M1036" s="20">
        <v>42177</v>
      </c>
      <c r="N1036" s="223" t="s">
        <v>1631</v>
      </c>
      <c r="O1036" s="223" t="s">
        <v>1592</v>
      </c>
      <c r="P1036" s="15" t="s">
        <v>252</v>
      </c>
      <c r="Q1036" s="122">
        <v>6232</v>
      </c>
      <c r="R1036" s="23">
        <v>42177</v>
      </c>
      <c r="S1036" s="118">
        <v>6232</v>
      </c>
      <c r="T1036" s="31">
        <f t="shared" si="33"/>
        <v>0</v>
      </c>
      <c r="U1036" s="68" t="s">
        <v>9</v>
      </c>
    </row>
    <row r="1037" spans="1:21" x14ac:dyDescent="0.25">
      <c r="A1037" s="20">
        <v>42166</v>
      </c>
      <c r="B1037" s="183">
        <v>23893</v>
      </c>
      <c r="C1037" s="183"/>
      <c r="D1037" s="14" t="s">
        <v>200</v>
      </c>
      <c r="E1037" s="105">
        <v>2649.1</v>
      </c>
      <c r="F1037" s="23">
        <v>42168</v>
      </c>
      <c r="G1037" s="118">
        <v>2649.1</v>
      </c>
      <c r="H1037" s="31">
        <f t="shared" si="32"/>
        <v>0</v>
      </c>
      <c r="I1037" s="56" t="s">
        <v>149</v>
      </c>
      <c r="M1037" s="20">
        <v>42180</v>
      </c>
      <c r="N1037" s="223" t="s">
        <v>1903</v>
      </c>
      <c r="O1037" s="223" t="s">
        <v>1592</v>
      </c>
      <c r="P1037" s="14" t="s">
        <v>252</v>
      </c>
      <c r="Q1037" s="105">
        <v>1073.5</v>
      </c>
      <c r="R1037" s="65">
        <v>42180</v>
      </c>
      <c r="S1037" s="106">
        <v>1073.5</v>
      </c>
      <c r="T1037" s="31">
        <f t="shared" si="33"/>
        <v>0</v>
      </c>
      <c r="U1037" s="39" t="s">
        <v>9</v>
      </c>
    </row>
    <row r="1038" spans="1:21" x14ac:dyDescent="0.25">
      <c r="A1038" s="20">
        <v>42166</v>
      </c>
      <c r="B1038" s="183">
        <v>23894</v>
      </c>
      <c r="C1038" s="183"/>
      <c r="D1038" s="14" t="s">
        <v>207</v>
      </c>
      <c r="E1038" s="105">
        <v>23973.4</v>
      </c>
      <c r="F1038" s="23">
        <v>42172</v>
      </c>
      <c r="G1038" s="118">
        <v>23973.4</v>
      </c>
      <c r="H1038" s="31">
        <f t="shared" si="32"/>
        <v>0</v>
      </c>
      <c r="I1038" s="56" t="s">
        <v>149</v>
      </c>
      <c r="M1038" s="20">
        <v>42184</v>
      </c>
      <c r="N1038" s="223" t="s">
        <v>2331</v>
      </c>
      <c r="O1038" s="223" t="s">
        <v>1592</v>
      </c>
      <c r="P1038" s="14" t="s">
        <v>252</v>
      </c>
      <c r="Q1038" s="105">
        <v>5264</v>
      </c>
      <c r="R1038" s="23">
        <v>42184</v>
      </c>
      <c r="S1038" s="106">
        <v>5264</v>
      </c>
      <c r="T1038" s="31">
        <f t="shared" si="33"/>
        <v>0</v>
      </c>
      <c r="U1038" s="39" t="s">
        <v>9</v>
      </c>
    </row>
    <row r="1039" spans="1:21" x14ac:dyDescent="0.25">
      <c r="A1039" s="20">
        <v>42166</v>
      </c>
      <c r="B1039" s="183">
        <v>23895</v>
      </c>
      <c r="C1039" s="183"/>
      <c r="D1039" s="14" t="s">
        <v>877</v>
      </c>
      <c r="E1039" s="105">
        <v>1145.5999999999999</v>
      </c>
      <c r="F1039" s="23">
        <v>42168</v>
      </c>
      <c r="G1039" s="118">
        <v>1145.5999999999999</v>
      </c>
      <c r="H1039" s="31">
        <f t="shared" si="32"/>
        <v>0</v>
      </c>
      <c r="I1039" s="56" t="s">
        <v>9</v>
      </c>
      <c r="M1039" s="20">
        <v>42174</v>
      </c>
      <c r="N1039" s="183">
        <v>24707</v>
      </c>
      <c r="O1039" s="183"/>
      <c r="P1039" s="14" t="s">
        <v>1579</v>
      </c>
      <c r="Q1039" s="105">
        <v>804</v>
      </c>
      <c r="R1039" s="23">
        <v>42177</v>
      </c>
      <c r="S1039" s="118">
        <v>804</v>
      </c>
      <c r="T1039" s="31">
        <f t="shared" si="33"/>
        <v>0</v>
      </c>
      <c r="U1039" s="56" t="s">
        <v>19</v>
      </c>
    </row>
    <row r="1040" spans="1:21" x14ac:dyDescent="0.25">
      <c r="A1040" s="20">
        <v>42166</v>
      </c>
      <c r="B1040" s="183">
        <v>23896</v>
      </c>
      <c r="C1040" s="183"/>
      <c r="D1040" s="14" t="s">
        <v>199</v>
      </c>
      <c r="E1040" s="105">
        <v>2926.65</v>
      </c>
      <c r="F1040" s="23">
        <v>42168</v>
      </c>
      <c r="G1040" s="118">
        <v>2926.65</v>
      </c>
      <c r="H1040" s="31">
        <f t="shared" si="32"/>
        <v>0</v>
      </c>
      <c r="I1040" s="56" t="s">
        <v>149</v>
      </c>
      <c r="M1040" s="20">
        <v>42156</v>
      </c>
      <c r="N1040" s="183">
        <v>22906</v>
      </c>
      <c r="O1040" s="183"/>
      <c r="P1040" s="14" t="s">
        <v>130</v>
      </c>
      <c r="Q1040" s="105">
        <v>5335.4</v>
      </c>
      <c r="R1040" s="23">
        <v>42159</v>
      </c>
      <c r="S1040" s="106">
        <v>5335.4</v>
      </c>
      <c r="T1040" s="25">
        <f t="shared" si="33"/>
        <v>0</v>
      </c>
      <c r="U1040" s="39" t="s">
        <v>1257</v>
      </c>
    </row>
    <row r="1041" spans="1:21" x14ac:dyDescent="0.25">
      <c r="A1041" s="20">
        <v>42166</v>
      </c>
      <c r="B1041" s="183">
        <v>23897</v>
      </c>
      <c r="C1041" s="183"/>
      <c r="D1041" s="14" t="s">
        <v>204</v>
      </c>
      <c r="E1041" s="105">
        <v>2219.1999999999998</v>
      </c>
      <c r="F1041" s="23">
        <v>42168</v>
      </c>
      <c r="G1041" s="118">
        <v>2219.1999999999998</v>
      </c>
      <c r="H1041" s="31">
        <f t="shared" si="32"/>
        <v>0</v>
      </c>
      <c r="I1041" s="56" t="s">
        <v>149</v>
      </c>
      <c r="M1041" s="20">
        <v>42157</v>
      </c>
      <c r="N1041" s="183">
        <v>23005</v>
      </c>
      <c r="O1041" s="183"/>
      <c r="P1041" s="40" t="s">
        <v>130</v>
      </c>
      <c r="Q1041" s="105">
        <v>2553.9</v>
      </c>
      <c r="R1041" s="23">
        <v>42157</v>
      </c>
      <c r="S1041" s="106">
        <v>2553.9</v>
      </c>
      <c r="T1041" s="25">
        <f t="shared" si="33"/>
        <v>0</v>
      </c>
      <c r="U1041" s="68" t="s">
        <v>41</v>
      </c>
    </row>
    <row r="1042" spans="1:21" x14ac:dyDescent="0.25">
      <c r="A1042" s="20">
        <v>42166</v>
      </c>
      <c r="B1042" s="183">
        <v>23898</v>
      </c>
      <c r="C1042" s="183"/>
      <c r="D1042" s="14" t="s">
        <v>1275</v>
      </c>
      <c r="E1042" s="105">
        <v>2274.3000000000002</v>
      </c>
      <c r="F1042" s="23">
        <v>42168</v>
      </c>
      <c r="G1042" s="118">
        <v>2274.3000000000002</v>
      </c>
      <c r="H1042" s="31">
        <f t="shared" si="32"/>
        <v>0</v>
      </c>
      <c r="I1042" s="56" t="s">
        <v>149</v>
      </c>
      <c r="M1042" s="20">
        <v>42158</v>
      </c>
      <c r="N1042" s="183">
        <v>23117</v>
      </c>
      <c r="O1042" s="183"/>
      <c r="P1042" s="40" t="s">
        <v>130</v>
      </c>
      <c r="Q1042" s="105">
        <v>5702.9</v>
      </c>
      <c r="R1042" s="23">
        <v>42159</v>
      </c>
      <c r="S1042" s="106">
        <v>5702.9</v>
      </c>
      <c r="T1042" s="31">
        <f t="shared" si="33"/>
        <v>0</v>
      </c>
      <c r="U1042" s="68" t="s">
        <v>46</v>
      </c>
    </row>
    <row r="1043" spans="1:21" x14ac:dyDescent="0.25">
      <c r="A1043" s="20">
        <v>42166</v>
      </c>
      <c r="B1043" s="183">
        <v>23899</v>
      </c>
      <c r="C1043" s="183"/>
      <c r="D1043" s="14" t="s">
        <v>305</v>
      </c>
      <c r="E1043" s="105">
        <v>4674.8</v>
      </c>
      <c r="F1043" s="23">
        <v>42166</v>
      </c>
      <c r="G1043" s="118">
        <v>4674.8</v>
      </c>
      <c r="H1043" s="31">
        <f t="shared" si="32"/>
        <v>0</v>
      </c>
      <c r="I1043" s="56" t="s">
        <v>9</v>
      </c>
      <c r="M1043" s="20">
        <v>42159</v>
      </c>
      <c r="N1043" s="183">
        <v>23186</v>
      </c>
      <c r="O1043" s="183"/>
      <c r="P1043" s="14" t="s">
        <v>130</v>
      </c>
      <c r="Q1043" s="105">
        <v>3627.6</v>
      </c>
      <c r="R1043" s="23">
        <v>42160</v>
      </c>
      <c r="S1043" s="106">
        <v>3627.6</v>
      </c>
      <c r="T1043" s="31">
        <f t="shared" si="33"/>
        <v>0</v>
      </c>
      <c r="U1043" s="39" t="s">
        <v>1257</v>
      </c>
    </row>
    <row r="1044" spans="1:21" x14ac:dyDescent="0.25">
      <c r="A1044" s="20">
        <v>42166</v>
      </c>
      <c r="B1044" s="183">
        <v>23900</v>
      </c>
      <c r="C1044" s="183"/>
      <c r="D1044" s="14" t="s">
        <v>203</v>
      </c>
      <c r="E1044" s="105">
        <v>2415.5</v>
      </c>
      <c r="F1044" s="23">
        <v>42168</v>
      </c>
      <c r="G1044" s="118">
        <v>2415.5</v>
      </c>
      <c r="H1044" s="31">
        <f t="shared" si="32"/>
        <v>0</v>
      </c>
      <c r="I1044" s="56" t="s">
        <v>149</v>
      </c>
      <c r="M1044" s="20">
        <v>42160</v>
      </c>
      <c r="N1044" s="183">
        <v>23309</v>
      </c>
      <c r="O1044" s="183"/>
      <c r="P1044" s="14" t="s">
        <v>130</v>
      </c>
      <c r="Q1044" s="105">
        <v>6715.1</v>
      </c>
      <c r="R1044" s="23">
        <v>42162</v>
      </c>
      <c r="S1044" s="106">
        <v>6715.1</v>
      </c>
      <c r="T1044" s="31">
        <f t="shared" si="33"/>
        <v>0</v>
      </c>
      <c r="U1044" s="39" t="s">
        <v>9</v>
      </c>
    </row>
    <row r="1045" spans="1:21" x14ac:dyDescent="0.25">
      <c r="A1045" s="20">
        <v>42166</v>
      </c>
      <c r="B1045" s="183">
        <v>23901</v>
      </c>
      <c r="C1045" s="183"/>
      <c r="D1045" s="14" t="s">
        <v>47</v>
      </c>
      <c r="E1045" s="105">
        <v>22958.400000000001</v>
      </c>
      <c r="F1045" s="23">
        <v>42169</v>
      </c>
      <c r="G1045" s="118">
        <v>22958.400000000001</v>
      </c>
      <c r="H1045" s="31">
        <f t="shared" si="32"/>
        <v>0</v>
      </c>
      <c r="I1045" s="56" t="s">
        <v>9</v>
      </c>
      <c r="M1045" s="20">
        <v>42161</v>
      </c>
      <c r="N1045" s="183">
        <v>23394</v>
      </c>
      <c r="O1045" s="183"/>
      <c r="P1045" s="14" t="s">
        <v>130</v>
      </c>
      <c r="Q1045" s="105">
        <v>7561.9</v>
      </c>
      <c r="R1045" s="23">
        <v>42163</v>
      </c>
      <c r="S1045" s="106">
        <v>7561.9</v>
      </c>
      <c r="T1045" s="31">
        <f t="shared" si="33"/>
        <v>0</v>
      </c>
      <c r="U1045" s="39" t="s">
        <v>9</v>
      </c>
    </row>
    <row r="1046" spans="1:21" x14ac:dyDescent="0.25">
      <c r="A1046" s="20">
        <v>42166</v>
      </c>
      <c r="B1046" s="183">
        <v>23902</v>
      </c>
      <c r="C1046" s="183"/>
      <c r="D1046" s="14" t="s">
        <v>252</v>
      </c>
      <c r="E1046" s="105">
        <v>5062.3999999999996</v>
      </c>
      <c r="F1046" s="23">
        <v>42166</v>
      </c>
      <c r="G1046" s="118">
        <v>5062.3999999999996</v>
      </c>
      <c r="H1046" s="31">
        <f t="shared" si="32"/>
        <v>0</v>
      </c>
      <c r="I1046" s="56" t="s">
        <v>9</v>
      </c>
      <c r="M1046" s="20">
        <v>42161</v>
      </c>
      <c r="N1046" s="183">
        <v>23396</v>
      </c>
      <c r="O1046" s="183"/>
      <c r="P1046" s="14" t="s">
        <v>130</v>
      </c>
      <c r="Q1046" s="105">
        <v>752</v>
      </c>
      <c r="R1046" s="23">
        <v>42163</v>
      </c>
      <c r="S1046" s="106">
        <v>752</v>
      </c>
      <c r="T1046" s="31">
        <f t="shared" si="33"/>
        <v>0</v>
      </c>
      <c r="U1046" s="39" t="s">
        <v>9</v>
      </c>
    </row>
    <row r="1047" spans="1:21" x14ac:dyDescent="0.25">
      <c r="A1047" s="20">
        <v>42166</v>
      </c>
      <c r="B1047" s="183">
        <v>23903</v>
      </c>
      <c r="C1047" s="183"/>
      <c r="D1047" s="14" t="s">
        <v>205</v>
      </c>
      <c r="E1047" s="105">
        <v>7312.4</v>
      </c>
      <c r="F1047" s="23">
        <v>42173</v>
      </c>
      <c r="G1047" s="118">
        <v>7312.4</v>
      </c>
      <c r="H1047" s="31">
        <f t="shared" si="32"/>
        <v>0</v>
      </c>
      <c r="I1047" s="56" t="s">
        <v>149</v>
      </c>
      <c r="M1047" s="20">
        <v>42162</v>
      </c>
      <c r="N1047" s="183">
        <v>23491</v>
      </c>
      <c r="O1047" s="183"/>
      <c r="P1047" s="14" t="s">
        <v>130</v>
      </c>
      <c r="Q1047" s="105">
        <v>6630.5</v>
      </c>
      <c r="R1047" s="23">
        <v>42163</v>
      </c>
      <c r="S1047" s="106">
        <v>6630.5</v>
      </c>
      <c r="T1047" s="31">
        <f t="shared" si="33"/>
        <v>0</v>
      </c>
      <c r="U1047" s="39" t="s">
        <v>1257</v>
      </c>
    </row>
    <row r="1048" spans="1:21" x14ac:dyDescent="0.25">
      <c r="A1048" s="20">
        <v>42166</v>
      </c>
      <c r="B1048" s="183">
        <v>23904</v>
      </c>
      <c r="C1048" s="183"/>
      <c r="D1048" s="14" t="s">
        <v>574</v>
      </c>
      <c r="E1048" s="105">
        <v>29507.8</v>
      </c>
      <c r="F1048" s="23">
        <v>42168</v>
      </c>
      <c r="G1048" s="118">
        <v>29507.8</v>
      </c>
      <c r="H1048" s="31">
        <f t="shared" si="32"/>
        <v>0</v>
      </c>
      <c r="I1048" s="56" t="s">
        <v>149</v>
      </c>
      <c r="M1048" s="20">
        <v>42163</v>
      </c>
      <c r="N1048" s="183">
        <v>23543</v>
      </c>
      <c r="O1048" s="183"/>
      <c r="P1048" s="14" t="s">
        <v>130</v>
      </c>
      <c r="Q1048" s="105">
        <v>7360.6</v>
      </c>
      <c r="R1048" s="23">
        <v>42165</v>
      </c>
      <c r="S1048" s="106">
        <v>7360.6</v>
      </c>
      <c r="T1048" s="31">
        <f t="shared" si="33"/>
        <v>0</v>
      </c>
      <c r="U1048" s="39" t="s">
        <v>1257</v>
      </c>
    </row>
    <row r="1049" spans="1:21" x14ac:dyDescent="0.25">
      <c r="A1049" s="20">
        <v>42166</v>
      </c>
      <c r="B1049" s="183">
        <v>23905</v>
      </c>
      <c r="C1049" s="183"/>
      <c r="D1049" s="14" t="s">
        <v>213</v>
      </c>
      <c r="E1049" s="105">
        <v>499470.88</v>
      </c>
      <c r="F1049" s="23">
        <v>42170</v>
      </c>
      <c r="G1049" s="118">
        <v>499470.88</v>
      </c>
      <c r="H1049" s="31">
        <f t="shared" si="32"/>
        <v>0</v>
      </c>
      <c r="I1049" s="56" t="s">
        <v>9</v>
      </c>
      <c r="M1049" s="20">
        <v>42164</v>
      </c>
      <c r="N1049" s="183">
        <v>23680</v>
      </c>
      <c r="O1049" s="183"/>
      <c r="P1049" s="150" t="s">
        <v>130</v>
      </c>
      <c r="Q1049" s="105">
        <v>3330</v>
      </c>
      <c r="R1049" s="23">
        <v>42166</v>
      </c>
      <c r="S1049" s="106">
        <v>3330</v>
      </c>
      <c r="T1049" s="31">
        <f t="shared" si="33"/>
        <v>0</v>
      </c>
      <c r="U1049" s="39" t="s">
        <v>1257</v>
      </c>
    </row>
    <row r="1050" spans="1:21" x14ac:dyDescent="0.25">
      <c r="A1050" s="20">
        <v>42166</v>
      </c>
      <c r="B1050" s="183">
        <v>23906</v>
      </c>
      <c r="C1050" s="183"/>
      <c r="D1050" s="14" t="s">
        <v>733</v>
      </c>
      <c r="E1050" s="105">
        <v>19074</v>
      </c>
      <c r="F1050" s="23">
        <v>42168</v>
      </c>
      <c r="G1050" s="118">
        <v>19074</v>
      </c>
      <c r="H1050" s="31">
        <f t="shared" si="32"/>
        <v>0</v>
      </c>
      <c r="I1050" s="56" t="s">
        <v>149</v>
      </c>
      <c r="M1050" s="20">
        <v>42165</v>
      </c>
      <c r="N1050" s="183">
        <v>23770</v>
      </c>
      <c r="O1050" s="183"/>
      <c r="P1050" s="14" t="s">
        <v>130</v>
      </c>
      <c r="Q1050" s="105">
        <v>3206</v>
      </c>
      <c r="R1050" s="23">
        <v>42166</v>
      </c>
      <c r="S1050" s="106">
        <v>3206</v>
      </c>
      <c r="T1050" s="31">
        <f t="shared" si="33"/>
        <v>0</v>
      </c>
      <c r="U1050" s="39" t="s">
        <v>1257</v>
      </c>
    </row>
    <row r="1051" spans="1:21" x14ac:dyDescent="0.25">
      <c r="A1051" s="20">
        <v>42166</v>
      </c>
      <c r="B1051" s="183">
        <v>23907</v>
      </c>
      <c r="C1051" s="183"/>
      <c r="D1051" s="14" t="s">
        <v>198</v>
      </c>
      <c r="E1051" s="105">
        <v>15629.2</v>
      </c>
      <c r="F1051" s="23">
        <v>42168</v>
      </c>
      <c r="G1051" s="118">
        <v>15629.2</v>
      </c>
      <c r="H1051" s="31">
        <f t="shared" si="32"/>
        <v>0</v>
      </c>
      <c r="I1051" s="56" t="s">
        <v>149</v>
      </c>
      <c r="M1051" s="20">
        <v>42166</v>
      </c>
      <c r="N1051" s="183">
        <v>23859</v>
      </c>
      <c r="O1051" s="183"/>
      <c r="P1051" s="14" t="s">
        <v>130</v>
      </c>
      <c r="Q1051" s="105">
        <v>4630.6000000000004</v>
      </c>
      <c r="R1051" s="23">
        <v>42167</v>
      </c>
      <c r="S1051" s="106">
        <v>4630.6000000000004</v>
      </c>
      <c r="T1051" s="31">
        <f t="shared" si="33"/>
        <v>0</v>
      </c>
      <c r="U1051" s="39" t="s">
        <v>1257</v>
      </c>
    </row>
    <row r="1052" spans="1:21" x14ac:dyDescent="0.25">
      <c r="A1052" s="20">
        <v>42166</v>
      </c>
      <c r="B1052" s="183">
        <v>23908</v>
      </c>
      <c r="C1052" s="183"/>
      <c r="D1052" s="14" t="s">
        <v>136</v>
      </c>
      <c r="E1052" s="105">
        <v>37259</v>
      </c>
      <c r="F1052" s="23">
        <v>42168</v>
      </c>
      <c r="G1052" s="118">
        <v>32759</v>
      </c>
      <c r="H1052" s="31">
        <f t="shared" si="32"/>
        <v>4500</v>
      </c>
      <c r="I1052" s="56" t="s">
        <v>1257</v>
      </c>
      <c r="M1052" s="20">
        <v>42167</v>
      </c>
      <c r="N1052" s="183">
        <v>23983</v>
      </c>
      <c r="O1052" s="183"/>
      <c r="P1052" s="14" t="s">
        <v>130</v>
      </c>
      <c r="Q1052" s="105">
        <v>4042</v>
      </c>
      <c r="R1052" s="23">
        <v>42168</v>
      </c>
      <c r="S1052" s="106">
        <v>4042</v>
      </c>
      <c r="T1052" s="31">
        <f t="shared" si="33"/>
        <v>0</v>
      </c>
      <c r="U1052" s="39" t="s">
        <v>1257</v>
      </c>
    </row>
    <row r="1053" spans="1:21" x14ac:dyDescent="0.25">
      <c r="A1053" s="20">
        <v>42166</v>
      </c>
      <c r="B1053" s="183">
        <v>23909</v>
      </c>
      <c r="C1053" s="183"/>
      <c r="D1053" s="14" t="s">
        <v>449</v>
      </c>
      <c r="E1053" s="105">
        <v>5301.15</v>
      </c>
      <c r="F1053" s="23">
        <v>42168</v>
      </c>
      <c r="G1053" s="118">
        <v>5301.15</v>
      </c>
      <c r="H1053" s="31">
        <f t="shared" si="32"/>
        <v>0</v>
      </c>
      <c r="I1053" s="56" t="s">
        <v>149</v>
      </c>
      <c r="M1053" s="20">
        <v>42168</v>
      </c>
      <c r="N1053" s="183">
        <v>24075</v>
      </c>
      <c r="O1053" s="183"/>
      <c r="P1053" s="14" t="s">
        <v>130</v>
      </c>
      <c r="Q1053" s="105">
        <v>10213.4</v>
      </c>
      <c r="R1053" s="23">
        <v>42170</v>
      </c>
      <c r="S1053" s="106">
        <v>10213.4</v>
      </c>
      <c r="T1053" s="31">
        <f t="shared" si="33"/>
        <v>0</v>
      </c>
      <c r="U1053" s="39" t="s">
        <v>1257</v>
      </c>
    </row>
    <row r="1054" spans="1:21" x14ac:dyDescent="0.25">
      <c r="A1054" s="20">
        <v>42166</v>
      </c>
      <c r="B1054" s="183">
        <v>23910</v>
      </c>
      <c r="C1054" s="183"/>
      <c r="D1054" s="14" t="s">
        <v>262</v>
      </c>
      <c r="E1054" s="105">
        <v>31788</v>
      </c>
      <c r="F1054" s="23">
        <v>42175</v>
      </c>
      <c r="G1054" s="118">
        <v>31788</v>
      </c>
      <c r="H1054" s="31">
        <f t="shared" si="32"/>
        <v>0</v>
      </c>
      <c r="I1054" s="56" t="s">
        <v>149</v>
      </c>
      <c r="M1054" s="20">
        <v>42169</v>
      </c>
      <c r="N1054" s="183">
        <v>24171</v>
      </c>
      <c r="O1054" s="183"/>
      <c r="P1054" s="14" t="s">
        <v>130</v>
      </c>
      <c r="Q1054" s="105">
        <v>3959.6</v>
      </c>
      <c r="R1054" s="23">
        <v>42170</v>
      </c>
      <c r="S1054" s="106">
        <v>3959.6</v>
      </c>
      <c r="T1054" s="31">
        <f t="shared" si="33"/>
        <v>0</v>
      </c>
      <c r="U1054" s="39" t="s">
        <v>773</v>
      </c>
    </row>
    <row r="1055" spans="1:21" x14ac:dyDescent="0.25">
      <c r="A1055" s="20">
        <v>42166</v>
      </c>
      <c r="B1055" s="183">
        <v>23911</v>
      </c>
      <c r="C1055" s="183"/>
      <c r="D1055" s="14" t="s">
        <v>121</v>
      </c>
      <c r="E1055" s="105">
        <v>796</v>
      </c>
      <c r="F1055" s="23">
        <v>42166</v>
      </c>
      <c r="G1055" s="118">
        <v>796</v>
      </c>
      <c r="H1055" s="31">
        <f t="shared" si="32"/>
        <v>0</v>
      </c>
      <c r="I1055" s="56" t="s">
        <v>9</v>
      </c>
      <c r="M1055" s="20">
        <v>42170</v>
      </c>
      <c r="N1055" s="183">
        <v>24229</v>
      </c>
      <c r="O1055" s="183"/>
      <c r="P1055" s="14" t="s">
        <v>130</v>
      </c>
      <c r="Q1055" s="105">
        <v>7687.8</v>
      </c>
      <c r="R1055" s="23">
        <v>42171</v>
      </c>
      <c r="S1055" s="106">
        <v>7687.8</v>
      </c>
      <c r="T1055" s="31">
        <f t="shared" si="33"/>
        <v>0</v>
      </c>
      <c r="U1055" s="39" t="s">
        <v>1257</v>
      </c>
    </row>
    <row r="1056" spans="1:21" x14ac:dyDescent="0.25">
      <c r="A1056" s="20">
        <v>42166</v>
      </c>
      <c r="B1056" s="183">
        <v>23912</v>
      </c>
      <c r="C1056" s="183"/>
      <c r="D1056" s="14" t="s">
        <v>1182</v>
      </c>
      <c r="E1056" s="105">
        <v>2870.4</v>
      </c>
      <c r="F1056" s="23">
        <v>42166</v>
      </c>
      <c r="G1056" s="118">
        <v>2870.4</v>
      </c>
      <c r="H1056" s="31">
        <f t="shared" si="32"/>
        <v>0</v>
      </c>
      <c r="I1056" s="56" t="s">
        <v>9</v>
      </c>
      <c r="M1056" s="20">
        <v>42171</v>
      </c>
      <c r="N1056" s="183">
        <v>24351</v>
      </c>
      <c r="O1056" s="183"/>
      <c r="P1056" s="14" t="s">
        <v>130</v>
      </c>
      <c r="Q1056" s="105">
        <v>3100.8</v>
      </c>
      <c r="R1056" s="23">
        <v>42173</v>
      </c>
      <c r="S1056" s="106">
        <v>3100.8</v>
      </c>
      <c r="T1056" s="48">
        <f t="shared" si="33"/>
        <v>0</v>
      </c>
      <c r="U1056" s="39" t="s">
        <v>1257</v>
      </c>
    </row>
    <row r="1057" spans="1:21" x14ac:dyDescent="0.25">
      <c r="A1057" s="20">
        <v>42166</v>
      </c>
      <c r="B1057" s="183">
        <v>23913</v>
      </c>
      <c r="C1057" s="183"/>
      <c r="D1057" s="14" t="s">
        <v>211</v>
      </c>
      <c r="E1057" s="105">
        <v>6294.5</v>
      </c>
      <c r="F1057" s="23">
        <v>42168</v>
      </c>
      <c r="G1057" s="118">
        <v>6294.5</v>
      </c>
      <c r="H1057" s="31">
        <f t="shared" si="32"/>
        <v>0</v>
      </c>
      <c r="I1057" s="56" t="s">
        <v>149</v>
      </c>
      <c r="M1057" s="20">
        <v>42172</v>
      </c>
      <c r="N1057" s="183">
        <v>24467</v>
      </c>
      <c r="O1057" s="183"/>
      <c r="P1057" s="14" t="s">
        <v>130</v>
      </c>
      <c r="Q1057" s="105">
        <v>5745.8</v>
      </c>
      <c r="R1057" s="23">
        <v>42172</v>
      </c>
      <c r="S1057" s="106">
        <v>5745.8</v>
      </c>
      <c r="T1057" s="48">
        <f t="shared" si="33"/>
        <v>0</v>
      </c>
      <c r="U1057" s="39" t="s">
        <v>1257</v>
      </c>
    </row>
    <row r="1058" spans="1:21" x14ac:dyDescent="0.25">
      <c r="A1058" s="20">
        <v>42166</v>
      </c>
      <c r="B1058" s="183">
        <v>23914</v>
      </c>
      <c r="C1058" s="183"/>
      <c r="D1058" s="14" t="s">
        <v>24</v>
      </c>
      <c r="E1058" s="105">
        <v>150438.76999999999</v>
      </c>
      <c r="F1058" s="23">
        <v>42178</v>
      </c>
      <c r="G1058" s="118">
        <v>150438.76999999999</v>
      </c>
      <c r="H1058" s="31">
        <f t="shared" si="32"/>
        <v>0</v>
      </c>
      <c r="I1058" s="56" t="s">
        <v>1013</v>
      </c>
      <c r="M1058" s="20">
        <v>42173</v>
      </c>
      <c r="N1058" s="183">
        <v>24558</v>
      </c>
      <c r="O1058" s="183"/>
      <c r="P1058" s="14" t="s">
        <v>130</v>
      </c>
      <c r="Q1058" s="105">
        <v>5371.9</v>
      </c>
      <c r="R1058" s="23">
        <v>42175</v>
      </c>
      <c r="S1058" s="118">
        <v>5371.9</v>
      </c>
      <c r="T1058" s="31">
        <f t="shared" si="33"/>
        <v>0</v>
      </c>
      <c r="U1058" s="56" t="s">
        <v>94</v>
      </c>
    </row>
    <row r="1059" spans="1:21" x14ac:dyDescent="0.25">
      <c r="A1059" s="20">
        <v>42166</v>
      </c>
      <c r="B1059" s="183">
        <v>23915</v>
      </c>
      <c r="C1059" s="183"/>
      <c r="D1059" s="14" t="s">
        <v>24</v>
      </c>
      <c r="E1059" s="105">
        <v>99688</v>
      </c>
      <c r="F1059" s="23">
        <v>42178</v>
      </c>
      <c r="G1059" s="118">
        <v>99688</v>
      </c>
      <c r="H1059" s="31">
        <f t="shared" si="32"/>
        <v>0</v>
      </c>
      <c r="I1059" s="56" t="s">
        <v>1013</v>
      </c>
      <c r="M1059" s="20">
        <v>42174</v>
      </c>
      <c r="N1059" s="183">
        <v>24643</v>
      </c>
      <c r="O1059" s="183"/>
      <c r="P1059" s="14" t="s">
        <v>130</v>
      </c>
      <c r="Q1059" s="105">
        <v>9632.1</v>
      </c>
      <c r="R1059" s="23">
        <v>42175</v>
      </c>
      <c r="S1059" s="118">
        <v>9632.1</v>
      </c>
      <c r="T1059" s="31">
        <f t="shared" si="33"/>
        <v>0</v>
      </c>
      <c r="U1059" s="56" t="s">
        <v>1257</v>
      </c>
    </row>
    <row r="1060" spans="1:21" x14ac:dyDescent="0.25">
      <c r="A1060" s="20">
        <v>42166</v>
      </c>
      <c r="B1060" s="183">
        <v>23916</v>
      </c>
      <c r="C1060" s="183"/>
      <c r="D1060" s="14" t="s">
        <v>206</v>
      </c>
      <c r="E1060" s="105">
        <v>23184.7</v>
      </c>
      <c r="F1060" s="23">
        <v>42173</v>
      </c>
      <c r="G1060" s="118">
        <v>23184.7</v>
      </c>
      <c r="H1060" s="31">
        <f t="shared" si="32"/>
        <v>0</v>
      </c>
      <c r="I1060" s="56" t="s">
        <v>149</v>
      </c>
      <c r="M1060" s="20">
        <v>42175</v>
      </c>
      <c r="N1060" s="183">
        <v>24766</v>
      </c>
      <c r="O1060" s="183"/>
      <c r="P1060" s="14" t="s">
        <v>130</v>
      </c>
      <c r="Q1060" s="105">
        <v>8104.8</v>
      </c>
      <c r="R1060" s="65">
        <v>42177</v>
      </c>
      <c r="S1060" s="106">
        <v>8104.8</v>
      </c>
      <c r="T1060" s="31">
        <f t="shared" si="33"/>
        <v>0</v>
      </c>
      <c r="U1060" s="39" t="s">
        <v>1257</v>
      </c>
    </row>
    <row r="1061" spans="1:21" x14ac:dyDescent="0.25">
      <c r="A1061" s="20">
        <v>42166</v>
      </c>
      <c r="B1061" s="183">
        <v>23917</v>
      </c>
      <c r="C1061" s="183"/>
      <c r="D1061" s="14" t="s">
        <v>829</v>
      </c>
      <c r="E1061" s="105">
        <v>2558.4</v>
      </c>
      <c r="F1061" s="23">
        <v>42166</v>
      </c>
      <c r="G1061" s="118">
        <v>2558.4</v>
      </c>
      <c r="H1061" s="31">
        <f t="shared" si="32"/>
        <v>0</v>
      </c>
      <c r="I1061" s="56" t="s">
        <v>9</v>
      </c>
      <c r="M1061" s="20">
        <v>42176</v>
      </c>
      <c r="N1061" s="183">
        <v>24884</v>
      </c>
      <c r="O1061" s="183"/>
      <c r="P1061" s="14" t="s">
        <v>130</v>
      </c>
      <c r="Q1061" s="105">
        <v>10300.6</v>
      </c>
      <c r="R1061" s="23">
        <v>42177</v>
      </c>
      <c r="S1061" s="118">
        <v>10300.6</v>
      </c>
      <c r="T1061" s="31">
        <f t="shared" si="33"/>
        <v>0</v>
      </c>
      <c r="U1061" s="56" t="s">
        <v>1257</v>
      </c>
    </row>
    <row r="1062" spans="1:21" x14ac:dyDescent="0.25">
      <c r="A1062" s="20">
        <v>42166</v>
      </c>
      <c r="B1062" s="183">
        <v>23918</v>
      </c>
      <c r="C1062" s="183"/>
      <c r="D1062" s="14" t="s">
        <v>454</v>
      </c>
      <c r="E1062" s="105">
        <v>2150.4</v>
      </c>
      <c r="F1062" s="23">
        <v>42167</v>
      </c>
      <c r="G1062" s="118">
        <v>2150.4</v>
      </c>
      <c r="H1062" s="31">
        <f t="shared" si="32"/>
        <v>0</v>
      </c>
      <c r="I1062" s="56" t="s">
        <v>94</v>
      </c>
      <c r="M1062" s="20">
        <v>42177</v>
      </c>
      <c r="N1062" s="183">
        <v>24961</v>
      </c>
      <c r="O1062" s="183"/>
      <c r="P1062" s="14" t="s">
        <v>130</v>
      </c>
      <c r="Q1062" s="105">
        <v>5471.8</v>
      </c>
      <c r="R1062" s="23">
        <v>42178</v>
      </c>
      <c r="S1062" s="118">
        <v>5471.8</v>
      </c>
      <c r="T1062" s="31">
        <f t="shared" si="33"/>
        <v>0</v>
      </c>
      <c r="U1062" s="56" t="s">
        <v>1257</v>
      </c>
    </row>
    <row r="1063" spans="1:21" x14ac:dyDescent="0.25">
      <c r="A1063" s="20">
        <v>42166</v>
      </c>
      <c r="B1063" s="183">
        <v>23919</v>
      </c>
      <c r="C1063" s="183"/>
      <c r="D1063" s="14" t="s">
        <v>105</v>
      </c>
      <c r="E1063" s="105">
        <v>3666.8</v>
      </c>
      <c r="F1063" s="51">
        <v>42166</v>
      </c>
      <c r="G1063" s="118">
        <v>3666.8</v>
      </c>
      <c r="H1063" s="31">
        <f t="shared" si="32"/>
        <v>0</v>
      </c>
      <c r="I1063" s="56" t="s">
        <v>9</v>
      </c>
      <c r="M1063" s="20">
        <v>42178</v>
      </c>
      <c r="N1063" s="223" t="s">
        <v>1685</v>
      </c>
      <c r="O1063" s="223" t="s">
        <v>1592</v>
      </c>
      <c r="P1063" s="15" t="s">
        <v>130</v>
      </c>
      <c r="Q1063" s="122">
        <v>3488.4</v>
      </c>
      <c r="R1063" s="23">
        <v>42179</v>
      </c>
      <c r="S1063" s="118">
        <v>3488.4</v>
      </c>
      <c r="T1063" s="31">
        <f t="shared" si="33"/>
        <v>0</v>
      </c>
      <c r="U1063" s="68" t="s">
        <v>1257</v>
      </c>
    </row>
    <row r="1064" spans="1:21" x14ac:dyDescent="0.25">
      <c r="A1064" s="20">
        <v>42166</v>
      </c>
      <c r="B1064" s="183">
        <v>23920</v>
      </c>
      <c r="C1064" s="183"/>
      <c r="D1064" s="14" t="s">
        <v>90</v>
      </c>
      <c r="E1064" s="105">
        <v>1100</v>
      </c>
      <c r="F1064" s="23">
        <v>42166</v>
      </c>
      <c r="G1064" s="118">
        <v>1100</v>
      </c>
      <c r="H1064" s="31">
        <f t="shared" si="32"/>
        <v>0</v>
      </c>
      <c r="I1064" s="56" t="s">
        <v>9</v>
      </c>
      <c r="M1064" s="20">
        <v>42179</v>
      </c>
      <c r="N1064" s="223" t="s">
        <v>1782</v>
      </c>
      <c r="O1064" s="223" t="s">
        <v>1592</v>
      </c>
      <c r="P1064" s="14" t="s">
        <v>130</v>
      </c>
      <c r="Q1064" s="105">
        <v>4114.3999999999996</v>
      </c>
      <c r="R1064" s="23">
        <v>42183</v>
      </c>
      <c r="S1064" s="106">
        <v>4114.3999999999996</v>
      </c>
      <c r="T1064" s="31">
        <f t="shared" si="33"/>
        <v>0</v>
      </c>
      <c r="U1064" s="39" t="s">
        <v>1257</v>
      </c>
    </row>
    <row r="1065" spans="1:21" x14ac:dyDescent="0.25">
      <c r="A1065" s="20">
        <v>42166</v>
      </c>
      <c r="B1065" s="183">
        <v>23921</v>
      </c>
      <c r="C1065" s="183"/>
      <c r="D1065" s="150" t="s">
        <v>1275</v>
      </c>
      <c r="E1065" s="105">
        <v>15560.6</v>
      </c>
      <c r="F1065" s="23">
        <v>42168</v>
      </c>
      <c r="G1065" s="118">
        <v>15560.6</v>
      </c>
      <c r="H1065" s="31">
        <f t="shared" si="32"/>
        <v>0</v>
      </c>
      <c r="I1065" s="56" t="s">
        <v>149</v>
      </c>
      <c r="M1065" s="20">
        <v>42180</v>
      </c>
      <c r="N1065" s="223" t="s">
        <v>1888</v>
      </c>
      <c r="O1065" s="223" t="s">
        <v>1592</v>
      </c>
      <c r="P1065" s="150" t="s">
        <v>130</v>
      </c>
      <c r="Q1065" s="105">
        <v>5108.17</v>
      </c>
      <c r="R1065" s="65">
        <v>42183</v>
      </c>
      <c r="S1065" s="106">
        <v>5108.17</v>
      </c>
      <c r="T1065" s="31">
        <f t="shared" si="33"/>
        <v>0</v>
      </c>
      <c r="U1065" s="39" t="s">
        <v>1257</v>
      </c>
    </row>
    <row r="1066" spans="1:21" x14ac:dyDescent="0.25">
      <c r="A1066" s="20">
        <v>42166</v>
      </c>
      <c r="B1066" s="183">
        <v>23922</v>
      </c>
      <c r="C1066" s="183"/>
      <c r="D1066" s="14" t="s">
        <v>420</v>
      </c>
      <c r="E1066" s="105">
        <v>7580.6</v>
      </c>
      <c r="F1066" s="23">
        <v>42168</v>
      </c>
      <c r="G1066" s="106">
        <v>7580.6</v>
      </c>
      <c r="H1066" s="31">
        <f t="shared" si="32"/>
        <v>0</v>
      </c>
      <c r="I1066" s="39" t="s">
        <v>149</v>
      </c>
      <c r="M1066" s="20">
        <v>42181</v>
      </c>
      <c r="N1066" s="222" t="s">
        <v>1997</v>
      </c>
      <c r="O1066" s="222" t="s">
        <v>1592</v>
      </c>
      <c r="P1066" s="14" t="s">
        <v>130</v>
      </c>
      <c r="Q1066" s="105">
        <v>6322.9</v>
      </c>
      <c r="R1066" s="65">
        <v>42181</v>
      </c>
      <c r="S1066" s="106">
        <v>6322.9</v>
      </c>
      <c r="T1066" s="31">
        <f t="shared" si="33"/>
        <v>0</v>
      </c>
      <c r="U1066" s="39" t="s">
        <v>1257</v>
      </c>
    </row>
    <row r="1067" spans="1:21" x14ac:dyDescent="0.25">
      <c r="A1067" s="20">
        <v>42166</v>
      </c>
      <c r="B1067" s="183">
        <v>23923</v>
      </c>
      <c r="C1067" s="183"/>
      <c r="D1067" s="14" t="s">
        <v>195</v>
      </c>
      <c r="E1067" s="105">
        <v>152050.46</v>
      </c>
      <c r="F1067" s="30" t="s">
        <v>1543</v>
      </c>
      <c r="G1067" s="106">
        <v>152050.46</v>
      </c>
      <c r="H1067" s="31">
        <f t="shared" si="32"/>
        <v>0</v>
      </c>
      <c r="I1067" s="39" t="s">
        <v>149</v>
      </c>
      <c r="M1067" s="20">
        <v>42182</v>
      </c>
      <c r="N1067" s="222" t="s">
        <v>2109</v>
      </c>
      <c r="O1067" s="222" t="s">
        <v>1592</v>
      </c>
      <c r="P1067" s="14" t="s">
        <v>130</v>
      </c>
      <c r="Q1067" s="105">
        <v>5828.6</v>
      </c>
      <c r="R1067" s="65">
        <v>42185</v>
      </c>
      <c r="S1067" s="106">
        <v>5828.6</v>
      </c>
      <c r="T1067" s="31">
        <f t="shared" si="33"/>
        <v>0</v>
      </c>
      <c r="U1067" s="39" t="s">
        <v>9</v>
      </c>
    </row>
    <row r="1068" spans="1:21" x14ac:dyDescent="0.25">
      <c r="A1068" s="20">
        <v>42166</v>
      </c>
      <c r="B1068" s="183">
        <v>23924</v>
      </c>
      <c r="C1068" s="183"/>
      <c r="D1068" s="14" t="s">
        <v>1103</v>
      </c>
      <c r="E1068" s="105">
        <v>20840.5</v>
      </c>
      <c r="F1068" s="23">
        <v>42168</v>
      </c>
      <c r="G1068" s="106">
        <v>20840.5</v>
      </c>
      <c r="H1068" s="31">
        <f t="shared" si="32"/>
        <v>0</v>
      </c>
      <c r="I1068" s="39" t="s">
        <v>149</v>
      </c>
      <c r="M1068" s="20">
        <v>42183</v>
      </c>
      <c r="N1068" s="223" t="s">
        <v>2219</v>
      </c>
      <c r="O1068" s="223" t="s">
        <v>1592</v>
      </c>
      <c r="P1068" s="14" t="s">
        <v>130</v>
      </c>
      <c r="Q1068" s="105">
        <v>8994.4</v>
      </c>
      <c r="R1068" s="65">
        <v>42185</v>
      </c>
      <c r="S1068" s="106">
        <v>8994.4</v>
      </c>
      <c r="T1068" s="31">
        <f t="shared" si="33"/>
        <v>0</v>
      </c>
      <c r="U1068" s="39" t="s">
        <v>1257</v>
      </c>
    </row>
    <row r="1069" spans="1:21" x14ac:dyDescent="0.25">
      <c r="A1069" s="20">
        <v>42166</v>
      </c>
      <c r="B1069" s="183">
        <v>23925</v>
      </c>
      <c r="C1069" s="183"/>
      <c r="D1069" s="14" t="s">
        <v>195</v>
      </c>
      <c r="E1069" s="105">
        <v>4377.8</v>
      </c>
      <c r="F1069" s="30" t="s">
        <v>1543</v>
      </c>
      <c r="G1069" s="106">
        <v>4377.8</v>
      </c>
      <c r="H1069" s="31">
        <f t="shared" si="32"/>
        <v>0</v>
      </c>
      <c r="I1069" s="39" t="s">
        <v>149</v>
      </c>
      <c r="M1069" s="20">
        <v>42184</v>
      </c>
      <c r="N1069" s="222" t="s">
        <v>2295</v>
      </c>
      <c r="O1069" s="222" t="s">
        <v>1592</v>
      </c>
      <c r="P1069" s="14" t="s">
        <v>130</v>
      </c>
      <c r="Q1069" s="105">
        <v>2473</v>
      </c>
      <c r="R1069" s="23">
        <v>42185</v>
      </c>
      <c r="S1069" s="106">
        <v>2473</v>
      </c>
      <c r="T1069" s="31">
        <f t="shared" si="33"/>
        <v>0</v>
      </c>
      <c r="U1069" s="39" t="s">
        <v>1257</v>
      </c>
    </row>
    <row r="1070" spans="1:21" x14ac:dyDescent="0.25">
      <c r="A1070" s="20">
        <v>42166</v>
      </c>
      <c r="B1070" s="183">
        <v>23926</v>
      </c>
      <c r="C1070" s="183"/>
      <c r="D1070" s="14" t="s">
        <v>204</v>
      </c>
      <c r="E1070" s="105">
        <v>2743.6</v>
      </c>
      <c r="F1070" s="23">
        <v>42168</v>
      </c>
      <c r="G1070" s="106">
        <v>2743.6</v>
      </c>
      <c r="H1070" s="31">
        <f t="shared" si="32"/>
        <v>0</v>
      </c>
      <c r="I1070" s="39" t="s">
        <v>149</v>
      </c>
      <c r="M1070" s="20">
        <v>42185</v>
      </c>
      <c r="N1070" s="223" t="s">
        <v>2406</v>
      </c>
      <c r="O1070" s="223" t="s">
        <v>1592</v>
      </c>
      <c r="P1070" s="14" t="s">
        <v>130</v>
      </c>
      <c r="Q1070" s="105">
        <v>4738.8999999999996</v>
      </c>
      <c r="R1070" s="23"/>
      <c r="S1070" s="106"/>
      <c r="T1070" s="31">
        <f t="shared" si="33"/>
        <v>4738.8999999999996</v>
      </c>
      <c r="U1070" s="39" t="s">
        <v>1257</v>
      </c>
    </row>
    <row r="1071" spans="1:21" x14ac:dyDescent="0.25">
      <c r="A1071" s="20">
        <v>42166</v>
      </c>
      <c r="B1071" s="183">
        <v>23927</v>
      </c>
      <c r="C1071" s="183"/>
      <c r="D1071" s="14" t="s">
        <v>472</v>
      </c>
      <c r="E1071" s="105">
        <v>56659.199999999997</v>
      </c>
      <c r="F1071" s="23">
        <v>42167</v>
      </c>
      <c r="G1071" s="106">
        <v>56659.199999999997</v>
      </c>
      <c r="H1071" s="31">
        <f t="shared" si="32"/>
        <v>0</v>
      </c>
      <c r="I1071" s="39" t="s">
        <v>62</v>
      </c>
      <c r="M1071" s="20">
        <v>42156</v>
      </c>
      <c r="N1071" s="183">
        <v>22886</v>
      </c>
      <c r="O1071" s="183"/>
      <c r="P1071" s="14" t="s">
        <v>83</v>
      </c>
      <c r="Q1071" s="105">
        <v>4672.8</v>
      </c>
      <c r="R1071" s="23">
        <v>42156</v>
      </c>
      <c r="S1071" s="106">
        <v>4672.8</v>
      </c>
      <c r="T1071" s="25">
        <f t="shared" si="33"/>
        <v>0</v>
      </c>
      <c r="U1071" s="39" t="s">
        <v>59</v>
      </c>
    </row>
    <row r="1072" spans="1:21" x14ac:dyDescent="0.25">
      <c r="A1072" s="20">
        <v>42166</v>
      </c>
      <c r="B1072" s="183">
        <v>23928</v>
      </c>
      <c r="C1072" s="183"/>
      <c r="D1072" s="14" t="s">
        <v>1101</v>
      </c>
      <c r="E1072" s="105">
        <v>618.45000000000005</v>
      </c>
      <c r="F1072" s="23">
        <v>42167</v>
      </c>
      <c r="G1072" s="106">
        <v>618.45000000000005</v>
      </c>
      <c r="H1072" s="31">
        <f t="shared" si="32"/>
        <v>0</v>
      </c>
      <c r="I1072" s="39" t="s">
        <v>9</v>
      </c>
      <c r="M1072" s="20">
        <v>42159</v>
      </c>
      <c r="N1072" s="183">
        <v>23180</v>
      </c>
      <c r="O1072" s="183"/>
      <c r="P1072" s="14" t="s">
        <v>83</v>
      </c>
      <c r="Q1072" s="105">
        <v>9115.2000000000007</v>
      </c>
      <c r="R1072" s="23">
        <v>42159</v>
      </c>
      <c r="S1072" s="106">
        <v>9115.2000000000007</v>
      </c>
      <c r="T1072" s="31">
        <f t="shared" si="33"/>
        <v>0</v>
      </c>
      <c r="U1072" s="39" t="s">
        <v>59</v>
      </c>
    </row>
    <row r="1073" spans="1:21" x14ac:dyDescent="0.25">
      <c r="A1073" s="20">
        <v>42166</v>
      </c>
      <c r="B1073" s="183">
        <v>23929</v>
      </c>
      <c r="C1073" s="183"/>
      <c r="D1073" s="150" t="s">
        <v>32</v>
      </c>
      <c r="E1073" s="105">
        <v>209366.25</v>
      </c>
      <c r="F1073" s="212" t="s">
        <v>2481</v>
      </c>
      <c r="G1073" s="144">
        <f>2962.5+206403.75</f>
        <v>209366.25</v>
      </c>
      <c r="H1073" s="31">
        <f t="shared" si="32"/>
        <v>0</v>
      </c>
      <c r="I1073" s="39" t="s">
        <v>9</v>
      </c>
      <c r="M1073" s="20">
        <v>42161</v>
      </c>
      <c r="N1073" s="183">
        <v>23391</v>
      </c>
      <c r="O1073" s="183"/>
      <c r="P1073" s="14" t="s">
        <v>83</v>
      </c>
      <c r="Q1073" s="105">
        <v>4968</v>
      </c>
      <c r="R1073" s="23">
        <v>42161</v>
      </c>
      <c r="S1073" s="106">
        <v>4968</v>
      </c>
      <c r="T1073" s="31">
        <f t="shared" si="33"/>
        <v>0</v>
      </c>
      <c r="U1073" s="39" t="s">
        <v>59</v>
      </c>
    </row>
    <row r="1074" spans="1:21" x14ac:dyDescent="0.25">
      <c r="A1074" s="20">
        <v>42167</v>
      </c>
      <c r="B1074" s="183">
        <v>23930</v>
      </c>
      <c r="C1074" s="183"/>
      <c r="D1074" s="14" t="s">
        <v>43</v>
      </c>
      <c r="E1074" s="105">
        <v>4238.3999999999996</v>
      </c>
      <c r="F1074" s="23">
        <v>42167</v>
      </c>
      <c r="G1074" s="106">
        <v>4238.3999999999996</v>
      </c>
      <c r="H1074" s="31">
        <f t="shared" si="32"/>
        <v>0</v>
      </c>
      <c r="I1074" s="39" t="s">
        <v>9</v>
      </c>
      <c r="M1074" s="20">
        <v>42163</v>
      </c>
      <c r="N1074" s="183">
        <v>23523</v>
      </c>
      <c r="O1074" s="183"/>
      <c r="P1074" s="14" t="s">
        <v>83</v>
      </c>
      <c r="Q1074" s="105">
        <v>2966.4</v>
      </c>
      <c r="R1074" s="23">
        <v>42163</v>
      </c>
      <c r="S1074" s="106">
        <v>2966.4</v>
      </c>
      <c r="T1074" s="31">
        <f t="shared" si="33"/>
        <v>0</v>
      </c>
      <c r="U1074" s="39" t="s">
        <v>59</v>
      </c>
    </row>
    <row r="1075" spans="1:21" x14ac:dyDescent="0.25">
      <c r="A1075" s="20">
        <v>42167</v>
      </c>
      <c r="B1075" s="183">
        <v>23931</v>
      </c>
      <c r="C1075" s="183"/>
      <c r="D1075" s="14" t="s">
        <v>43</v>
      </c>
      <c r="E1075" s="105">
        <v>1253.04</v>
      </c>
      <c r="F1075" s="23">
        <v>42167</v>
      </c>
      <c r="G1075" s="106">
        <v>1253.04</v>
      </c>
      <c r="H1075" s="31">
        <f t="shared" si="32"/>
        <v>0</v>
      </c>
      <c r="I1075" s="39" t="s">
        <v>9</v>
      </c>
      <c r="M1075" s="20">
        <v>42166</v>
      </c>
      <c r="N1075" s="183">
        <v>23849</v>
      </c>
      <c r="O1075" s="183"/>
      <c r="P1075" s="14" t="s">
        <v>83</v>
      </c>
      <c r="Q1075" s="105">
        <v>5362</v>
      </c>
      <c r="R1075" s="23">
        <v>42166</v>
      </c>
      <c r="S1075" s="106">
        <v>5362</v>
      </c>
      <c r="T1075" s="31">
        <f t="shared" si="33"/>
        <v>0</v>
      </c>
      <c r="U1075" s="39" t="s">
        <v>59</v>
      </c>
    </row>
    <row r="1076" spans="1:21" x14ac:dyDescent="0.25">
      <c r="A1076" s="20">
        <v>42167</v>
      </c>
      <c r="B1076" s="183">
        <v>23932</v>
      </c>
      <c r="C1076" s="183"/>
      <c r="D1076" s="14" t="s">
        <v>383</v>
      </c>
      <c r="E1076" s="105">
        <v>8709.5</v>
      </c>
      <c r="F1076" s="23">
        <v>42167</v>
      </c>
      <c r="G1076" s="106">
        <v>8709.5</v>
      </c>
      <c r="H1076" s="31">
        <f t="shared" si="32"/>
        <v>0</v>
      </c>
      <c r="I1076" s="39" t="s">
        <v>9</v>
      </c>
      <c r="M1076" s="20">
        <v>42168</v>
      </c>
      <c r="N1076" s="183">
        <v>24058</v>
      </c>
      <c r="O1076" s="183"/>
      <c r="P1076" s="14" t="s">
        <v>83</v>
      </c>
      <c r="Q1076" s="105">
        <v>7119</v>
      </c>
      <c r="R1076" s="23">
        <v>42168</v>
      </c>
      <c r="S1076" s="106">
        <v>7119</v>
      </c>
      <c r="T1076" s="31">
        <f t="shared" si="33"/>
        <v>0</v>
      </c>
      <c r="U1076" s="39" t="s">
        <v>59</v>
      </c>
    </row>
    <row r="1077" spans="1:21" x14ac:dyDescent="0.25">
      <c r="A1077" s="20">
        <v>42167</v>
      </c>
      <c r="B1077" s="183">
        <v>23933</v>
      </c>
      <c r="C1077" s="183"/>
      <c r="D1077" s="14" t="s">
        <v>18</v>
      </c>
      <c r="E1077" s="105">
        <v>2917.5</v>
      </c>
      <c r="F1077" s="23">
        <v>42167</v>
      </c>
      <c r="G1077" s="106">
        <v>2917.5</v>
      </c>
      <c r="H1077" s="31">
        <f t="shared" si="32"/>
        <v>0</v>
      </c>
      <c r="I1077" s="39" t="s">
        <v>9</v>
      </c>
      <c r="M1077" s="20">
        <v>42170</v>
      </c>
      <c r="N1077" s="183">
        <v>24204</v>
      </c>
      <c r="O1077" s="183"/>
      <c r="P1077" s="14" t="s">
        <v>83</v>
      </c>
      <c r="Q1077" s="105">
        <v>840</v>
      </c>
      <c r="R1077" s="23">
        <v>42170</v>
      </c>
      <c r="S1077" s="106">
        <v>840</v>
      </c>
      <c r="T1077" s="31">
        <f t="shared" si="33"/>
        <v>0</v>
      </c>
      <c r="U1077" s="39" t="s">
        <v>94</v>
      </c>
    </row>
    <row r="1078" spans="1:21" x14ac:dyDescent="0.25">
      <c r="A1078" s="20">
        <v>42167</v>
      </c>
      <c r="B1078" s="183">
        <v>23934</v>
      </c>
      <c r="C1078" s="183"/>
      <c r="D1078" s="14" t="s">
        <v>88</v>
      </c>
      <c r="E1078" s="105">
        <v>4151.8999999999996</v>
      </c>
      <c r="F1078" s="23">
        <v>42167</v>
      </c>
      <c r="G1078" s="106">
        <v>4151.8999999999996</v>
      </c>
      <c r="H1078" s="31">
        <f t="shared" si="32"/>
        <v>0</v>
      </c>
      <c r="I1078" s="39" t="s">
        <v>9</v>
      </c>
      <c r="M1078" s="20">
        <v>42171</v>
      </c>
      <c r="N1078" s="183">
        <v>24334</v>
      </c>
      <c r="O1078" s="183"/>
      <c r="P1078" s="14" t="s">
        <v>83</v>
      </c>
      <c r="Q1078" s="105">
        <v>3563</v>
      </c>
      <c r="R1078" s="23">
        <v>42173</v>
      </c>
      <c r="S1078" s="106">
        <v>3563</v>
      </c>
      <c r="T1078" s="48">
        <f t="shared" si="33"/>
        <v>0</v>
      </c>
      <c r="U1078" s="39" t="s">
        <v>59</v>
      </c>
    </row>
    <row r="1079" spans="1:21" x14ac:dyDescent="0.25">
      <c r="A1079" s="20">
        <v>42167</v>
      </c>
      <c r="B1079" s="183">
        <v>23935</v>
      </c>
      <c r="C1079" s="183"/>
      <c r="D1079" s="14" t="s">
        <v>14</v>
      </c>
      <c r="E1079" s="105">
        <v>24595.599999999999</v>
      </c>
      <c r="F1079" s="23">
        <v>42172</v>
      </c>
      <c r="G1079" s="106">
        <v>24595.599999999999</v>
      </c>
      <c r="H1079" s="31">
        <f t="shared" si="32"/>
        <v>0</v>
      </c>
      <c r="I1079" s="39" t="s">
        <v>15</v>
      </c>
      <c r="M1079" s="20">
        <v>42173</v>
      </c>
      <c r="N1079" s="183">
        <v>24541</v>
      </c>
      <c r="O1079" s="183"/>
      <c r="P1079" s="14" t="s">
        <v>83</v>
      </c>
      <c r="Q1079" s="105">
        <v>5411</v>
      </c>
      <c r="R1079" s="23">
        <v>42173</v>
      </c>
      <c r="S1079" s="106">
        <v>5411</v>
      </c>
      <c r="T1079" s="31">
        <f t="shared" si="33"/>
        <v>0</v>
      </c>
      <c r="U1079" s="56" t="s">
        <v>59</v>
      </c>
    </row>
    <row r="1080" spans="1:21" x14ac:dyDescent="0.25">
      <c r="A1080" s="20">
        <v>42167</v>
      </c>
      <c r="B1080" s="183">
        <v>23936</v>
      </c>
      <c r="C1080" s="183"/>
      <c r="D1080" s="14" t="s">
        <v>1178</v>
      </c>
      <c r="E1080" s="105">
        <v>25004.6</v>
      </c>
      <c r="F1080" s="23">
        <v>42167</v>
      </c>
      <c r="G1080" s="106">
        <v>25004.6</v>
      </c>
      <c r="H1080" s="31">
        <f t="shared" si="32"/>
        <v>0</v>
      </c>
      <c r="I1080" s="39" t="s">
        <v>9</v>
      </c>
      <c r="M1080" s="20">
        <v>42175</v>
      </c>
      <c r="N1080" s="183">
        <v>24778</v>
      </c>
      <c r="O1080" s="183"/>
      <c r="P1080" s="14" t="s">
        <v>83</v>
      </c>
      <c r="Q1080" s="105">
        <v>6660</v>
      </c>
      <c r="R1080" s="23">
        <v>42175</v>
      </c>
      <c r="S1080" s="106">
        <v>6660</v>
      </c>
      <c r="T1080" s="31">
        <f t="shared" si="33"/>
        <v>0</v>
      </c>
      <c r="U1080" s="39" t="s">
        <v>59</v>
      </c>
    </row>
    <row r="1081" spans="1:21" x14ac:dyDescent="0.25">
      <c r="A1081" s="20">
        <v>42167</v>
      </c>
      <c r="B1081" s="183">
        <v>23937</v>
      </c>
      <c r="C1081" s="183"/>
      <c r="D1081" s="14" t="s">
        <v>16</v>
      </c>
      <c r="E1081" s="105">
        <v>12790.8</v>
      </c>
      <c r="F1081" s="23">
        <v>42167</v>
      </c>
      <c r="G1081" s="106">
        <v>12790.8</v>
      </c>
      <c r="H1081" s="31">
        <f t="shared" si="32"/>
        <v>0</v>
      </c>
      <c r="I1081" s="39" t="s">
        <v>1257</v>
      </c>
      <c r="M1081" s="20">
        <v>42175</v>
      </c>
      <c r="N1081" s="183">
        <v>24780</v>
      </c>
      <c r="O1081" s="183"/>
      <c r="P1081" s="14" t="s">
        <v>83</v>
      </c>
      <c r="Q1081" s="105">
        <v>1815.6</v>
      </c>
      <c r="R1081" s="23">
        <v>42175</v>
      </c>
      <c r="S1081" s="106">
        <v>1815.6</v>
      </c>
      <c r="T1081" s="31">
        <f t="shared" si="33"/>
        <v>0</v>
      </c>
      <c r="U1081" s="39" t="s">
        <v>59</v>
      </c>
    </row>
    <row r="1082" spans="1:21" x14ac:dyDescent="0.25">
      <c r="A1082" s="20">
        <v>42167</v>
      </c>
      <c r="B1082" s="183">
        <v>23938</v>
      </c>
      <c r="C1082" s="183"/>
      <c r="D1082" s="14" t="s">
        <v>33</v>
      </c>
      <c r="E1082" s="105">
        <v>4554.5</v>
      </c>
      <c r="F1082" s="23">
        <v>42167</v>
      </c>
      <c r="G1082" s="106">
        <v>4554.5</v>
      </c>
      <c r="H1082" s="31">
        <f t="shared" si="32"/>
        <v>0</v>
      </c>
      <c r="I1082" s="39" t="s">
        <v>9</v>
      </c>
      <c r="M1082" s="20">
        <v>42178</v>
      </c>
      <c r="N1082" s="222" t="s">
        <v>1672</v>
      </c>
      <c r="O1082" s="222" t="s">
        <v>1592</v>
      </c>
      <c r="P1082" s="15" t="s">
        <v>83</v>
      </c>
      <c r="Q1082" s="122">
        <v>3643.2</v>
      </c>
      <c r="R1082" s="23">
        <v>42178</v>
      </c>
      <c r="S1082" s="118">
        <v>3643.2</v>
      </c>
      <c r="T1082" s="31">
        <f t="shared" si="33"/>
        <v>0</v>
      </c>
      <c r="U1082" s="68" t="s">
        <v>59</v>
      </c>
    </row>
    <row r="1083" spans="1:21" x14ac:dyDescent="0.25">
      <c r="A1083" s="20">
        <v>42167</v>
      </c>
      <c r="B1083" s="183">
        <v>23939</v>
      </c>
      <c r="C1083" s="183"/>
      <c r="D1083" s="14" t="s">
        <v>121</v>
      </c>
      <c r="E1083" s="105">
        <v>3494.3</v>
      </c>
      <c r="F1083" s="23">
        <v>42167</v>
      </c>
      <c r="G1083" s="106">
        <v>3494.3</v>
      </c>
      <c r="H1083" s="31">
        <f t="shared" si="32"/>
        <v>0</v>
      </c>
      <c r="I1083" s="39" t="s">
        <v>9</v>
      </c>
      <c r="M1083" s="20">
        <v>42180</v>
      </c>
      <c r="N1083" s="223" t="s">
        <v>1880</v>
      </c>
      <c r="O1083" s="223" t="s">
        <v>1592</v>
      </c>
      <c r="P1083" s="14" t="s">
        <v>83</v>
      </c>
      <c r="Q1083" s="105">
        <v>5716.8</v>
      </c>
      <c r="R1083" s="65">
        <v>42180</v>
      </c>
      <c r="S1083" s="106">
        <v>5716.8</v>
      </c>
      <c r="T1083" s="31">
        <f t="shared" si="33"/>
        <v>0</v>
      </c>
      <c r="U1083" s="39" t="s">
        <v>59</v>
      </c>
    </row>
    <row r="1084" spans="1:21" x14ac:dyDescent="0.25">
      <c r="A1084" s="20">
        <v>42167</v>
      </c>
      <c r="B1084" s="183">
        <v>23940</v>
      </c>
      <c r="C1084" s="183"/>
      <c r="D1084" s="14" t="s">
        <v>33</v>
      </c>
      <c r="E1084" s="105">
        <v>21069.9</v>
      </c>
      <c r="F1084" s="23">
        <v>42167</v>
      </c>
      <c r="G1084" s="106">
        <v>21069.9</v>
      </c>
      <c r="H1084" s="31">
        <f t="shared" si="32"/>
        <v>0</v>
      </c>
      <c r="I1084" s="39" t="s">
        <v>9</v>
      </c>
      <c r="M1084" s="20">
        <v>42182</v>
      </c>
      <c r="N1084" s="223" t="s">
        <v>2114</v>
      </c>
      <c r="O1084" s="223" t="s">
        <v>1592</v>
      </c>
      <c r="P1084" s="14" t="s">
        <v>83</v>
      </c>
      <c r="Q1084" s="105">
        <v>6710.4</v>
      </c>
      <c r="R1084" s="65">
        <v>42182</v>
      </c>
      <c r="S1084" s="106">
        <v>6710.4</v>
      </c>
      <c r="T1084" s="31">
        <f t="shared" si="33"/>
        <v>0</v>
      </c>
      <c r="U1084" s="39" t="s">
        <v>59</v>
      </c>
    </row>
    <row r="1085" spans="1:21" x14ac:dyDescent="0.25">
      <c r="A1085" s="20">
        <v>42167</v>
      </c>
      <c r="B1085" s="183">
        <v>23941</v>
      </c>
      <c r="C1085" s="183"/>
      <c r="D1085" s="14" t="s">
        <v>881</v>
      </c>
      <c r="E1085" s="105">
        <v>561.9</v>
      </c>
      <c r="F1085" s="23">
        <v>42167</v>
      </c>
      <c r="G1085" s="106">
        <v>561.9</v>
      </c>
      <c r="H1085" s="31">
        <f t="shared" si="32"/>
        <v>0</v>
      </c>
      <c r="I1085" s="39" t="s">
        <v>9</v>
      </c>
      <c r="M1085" s="20">
        <v>42185</v>
      </c>
      <c r="N1085" s="222" t="s">
        <v>2388</v>
      </c>
      <c r="O1085" s="222" t="s">
        <v>1592</v>
      </c>
      <c r="P1085" s="14" t="s">
        <v>1387</v>
      </c>
      <c r="Q1085" s="105">
        <v>4809.6000000000004</v>
      </c>
      <c r="R1085" s="23">
        <v>42185</v>
      </c>
      <c r="S1085" s="106">
        <v>4809.6000000000004</v>
      </c>
      <c r="T1085" s="31">
        <f t="shared" si="33"/>
        <v>0</v>
      </c>
      <c r="U1085" s="39" t="s">
        <v>59</v>
      </c>
    </row>
    <row r="1086" spans="1:21" x14ac:dyDescent="0.25">
      <c r="A1086" s="20">
        <v>42167</v>
      </c>
      <c r="B1086" s="183">
        <v>23942</v>
      </c>
      <c r="C1086" s="183"/>
      <c r="D1086" s="14" t="s">
        <v>1172</v>
      </c>
      <c r="E1086" s="105">
        <v>39444.019999999997</v>
      </c>
      <c r="F1086" s="23">
        <v>42167</v>
      </c>
      <c r="G1086" s="106">
        <v>39444.019999999997</v>
      </c>
      <c r="H1086" s="31">
        <f t="shared" si="32"/>
        <v>0</v>
      </c>
      <c r="I1086" s="39" t="s">
        <v>587</v>
      </c>
      <c r="M1086" s="20">
        <v>42161</v>
      </c>
      <c r="N1086" s="183">
        <v>23437</v>
      </c>
      <c r="O1086" s="183"/>
      <c r="P1086" s="14" t="s">
        <v>42</v>
      </c>
      <c r="Q1086" s="105">
        <v>96</v>
      </c>
      <c r="R1086" s="23">
        <v>42161</v>
      </c>
      <c r="S1086" s="106">
        <v>96</v>
      </c>
      <c r="T1086" s="31">
        <f t="shared" si="33"/>
        <v>0</v>
      </c>
      <c r="U1086" s="39" t="s">
        <v>9</v>
      </c>
    </row>
    <row r="1087" spans="1:21" x14ac:dyDescent="0.25">
      <c r="A1087" s="20">
        <v>42167</v>
      </c>
      <c r="B1087" s="183">
        <v>23943</v>
      </c>
      <c r="C1087" s="183"/>
      <c r="D1087" s="14" t="s">
        <v>320</v>
      </c>
      <c r="E1087" s="105">
        <v>11194.8</v>
      </c>
      <c r="F1087" s="23">
        <v>42167</v>
      </c>
      <c r="G1087" s="106">
        <v>11194.8</v>
      </c>
      <c r="H1087" s="31">
        <f t="shared" si="32"/>
        <v>0</v>
      </c>
      <c r="I1087" s="39" t="s">
        <v>587</v>
      </c>
      <c r="M1087" s="20">
        <v>42171</v>
      </c>
      <c r="N1087" s="183">
        <v>24333</v>
      </c>
      <c r="O1087" s="183"/>
      <c r="P1087" s="14" t="s">
        <v>116</v>
      </c>
      <c r="Q1087" s="105">
        <v>1887</v>
      </c>
      <c r="R1087" s="23">
        <v>42173</v>
      </c>
      <c r="S1087" s="106">
        <v>1887</v>
      </c>
      <c r="T1087" s="48">
        <f t="shared" si="33"/>
        <v>0</v>
      </c>
      <c r="U1087" s="39" t="s">
        <v>59</v>
      </c>
    </row>
    <row r="1088" spans="1:21" x14ac:dyDescent="0.25">
      <c r="A1088" s="20">
        <v>42167</v>
      </c>
      <c r="B1088" s="183">
        <v>23944</v>
      </c>
      <c r="C1088" s="183"/>
      <c r="D1088" s="14" t="s">
        <v>696</v>
      </c>
      <c r="E1088" s="105">
        <v>5918.4</v>
      </c>
      <c r="F1088" s="23">
        <v>42167</v>
      </c>
      <c r="G1088" s="106">
        <v>5918.4</v>
      </c>
      <c r="H1088" s="31">
        <f t="shared" si="32"/>
        <v>0</v>
      </c>
      <c r="I1088" s="39" t="s">
        <v>587</v>
      </c>
      <c r="M1088" s="20">
        <v>42172</v>
      </c>
      <c r="N1088" s="183">
        <v>24447</v>
      </c>
      <c r="O1088" s="183"/>
      <c r="P1088" s="14" t="s">
        <v>116</v>
      </c>
      <c r="Q1088" s="105">
        <v>3677.2</v>
      </c>
      <c r="R1088" s="23">
        <v>42172</v>
      </c>
      <c r="S1088" s="106">
        <v>3677.2</v>
      </c>
      <c r="T1088" s="48">
        <f t="shared" si="33"/>
        <v>0</v>
      </c>
      <c r="U1088" s="39" t="s">
        <v>1257</v>
      </c>
    </row>
    <row r="1089" spans="1:21" x14ac:dyDescent="0.25">
      <c r="A1089" s="20">
        <v>42167</v>
      </c>
      <c r="B1089" s="183">
        <v>23945</v>
      </c>
      <c r="C1089" s="183"/>
      <c r="D1089" s="14" t="s">
        <v>940</v>
      </c>
      <c r="E1089" s="105">
        <v>1339.2</v>
      </c>
      <c r="F1089" s="23">
        <v>42167</v>
      </c>
      <c r="G1089" s="106">
        <v>1339.2</v>
      </c>
      <c r="H1089" s="31">
        <f t="shared" si="32"/>
        <v>0</v>
      </c>
      <c r="I1089" s="39" t="s">
        <v>587</v>
      </c>
      <c r="M1089" s="20">
        <v>42175</v>
      </c>
      <c r="N1089" s="183">
        <v>24731</v>
      </c>
      <c r="O1089" s="183"/>
      <c r="P1089" s="14" t="s">
        <v>116</v>
      </c>
      <c r="Q1089" s="105">
        <v>13875.2</v>
      </c>
      <c r="R1089" s="65">
        <v>42175</v>
      </c>
      <c r="S1089" s="106">
        <v>13875.2</v>
      </c>
      <c r="T1089" s="31">
        <f t="shared" si="33"/>
        <v>0</v>
      </c>
      <c r="U1089" s="39" t="s">
        <v>9</v>
      </c>
    </row>
    <row r="1090" spans="1:21" x14ac:dyDescent="0.25">
      <c r="A1090" s="20">
        <v>42167</v>
      </c>
      <c r="B1090" s="183">
        <v>23946</v>
      </c>
      <c r="C1090" s="183"/>
      <c r="D1090" s="14" t="s">
        <v>1175</v>
      </c>
      <c r="E1090" s="105">
        <v>31552.5</v>
      </c>
      <c r="F1090" s="23">
        <v>42168</v>
      </c>
      <c r="G1090" s="106">
        <v>31552.5</v>
      </c>
      <c r="H1090" s="31">
        <f t="shared" si="32"/>
        <v>0</v>
      </c>
      <c r="I1090" s="39" t="s">
        <v>587</v>
      </c>
      <c r="M1090" s="20">
        <v>42181</v>
      </c>
      <c r="N1090" s="223" t="s">
        <v>1982</v>
      </c>
      <c r="O1090" s="223" t="s">
        <v>1592</v>
      </c>
      <c r="P1090" s="14" t="s">
        <v>116</v>
      </c>
      <c r="Q1090" s="105">
        <v>4064.55</v>
      </c>
      <c r="R1090" s="65">
        <v>42182</v>
      </c>
      <c r="S1090" s="106">
        <v>4064.55</v>
      </c>
      <c r="T1090" s="31">
        <f t="shared" si="33"/>
        <v>0</v>
      </c>
      <c r="U1090" s="39" t="s">
        <v>59</v>
      </c>
    </row>
    <row r="1091" spans="1:21" x14ac:dyDescent="0.25">
      <c r="A1091" s="20">
        <v>42167</v>
      </c>
      <c r="B1091" s="183">
        <v>23947</v>
      </c>
      <c r="C1091" s="183"/>
      <c r="D1091" s="14" t="s">
        <v>21</v>
      </c>
      <c r="E1091" s="105">
        <v>8683</v>
      </c>
      <c r="F1091" s="23">
        <v>42167</v>
      </c>
      <c r="G1091" s="106">
        <v>8683</v>
      </c>
      <c r="H1091" s="31">
        <f t="shared" ref="H1091:H1154" si="34">E1091-G1091</f>
        <v>0</v>
      </c>
      <c r="I1091" s="39" t="s">
        <v>9</v>
      </c>
      <c r="M1091" s="20">
        <v>42182</v>
      </c>
      <c r="N1091" s="222" t="s">
        <v>2105</v>
      </c>
      <c r="O1091" s="222" t="s">
        <v>1592</v>
      </c>
      <c r="P1091" s="14" t="s">
        <v>116</v>
      </c>
      <c r="Q1091" s="105">
        <v>6282.1</v>
      </c>
      <c r="R1091" s="65">
        <v>42182</v>
      </c>
      <c r="S1091" s="106">
        <v>6282.1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42167</v>
      </c>
      <c r="B1092" s="183">
        <v>23948</v>
      </c>
      <c r="C1092" s="183"/>
      <c r="D1092" s="150" t="s">
        <v>20</v>
      </c>
      <c r="E1092" s="105">
        <v>7883.1</v>
      </c>
      <c r="F1092" s="23">
        <v>42168</v>
      </c>
      <c r="G1092" s="106">
        <v>7883.1</v>
      </c>
      <c r="H1092" s="31">
        <f t="shared" si="34"/>
        <v>0</v>
      </c>
      <c r="I1092" s="39" t="s">
        <v>94</v>
      </c>
      <c r="M1092" s="20">
        <v>42185</v>
      </c>
      <c r="N1092" s="222" t="s">
        <v>2386</v>
      </c>
      <c r="O1092" s="222" t="s">
        <v>1592</v>
      </c>
      <c r="P1092" s="14" t="s">
        <v>116</v>
      </c>
      <c r="Q1092" s="105">
        <v>3230</v>
      </c>
      <c r="R1092" s="23">
        <v>42185</v>
      </c>
      <c r="S1092" s="106">
        <v>3230</v>
      </c>
      <c r="T1092" s="31">
        <f t="shared" si="35"/>
        <v>0</v>
      </c>
      <c r="U1092" s="39" t="s">
        <v>59</v>
      </c>
    </row>
    <row r="1093" spans="1:21" x14ac:dyDescent="0.25">
      <c r="A1093" s="20">
        <v>42167</v>
      </c>
      <c r="B1093" s="183">
        <v>23949</v>
      </c>
      <c r="C1093" s="183"/>
      <c r="D1093" s="14" t="s">
        <v>125</v>
      </c>
      <c r="E1093" s="105">
        <v>44195.7</v>
      </c>
      <c r="F1093" s="23" t="s">
        <v>1535</v>
      </c>
      <c r="G1093" s="106">
        <f>36000+8195.7</f>
        <v>44195.7</v>
      </c>
      <c r="H1093" s="31">
        <f t="shared" si="34"/>
        <v>0</v>
      </c>
      <c r="I1093" s="39" t="s">
        <v>94</v>
      </c>
      <c r="M1093" s="20">
        <v>42167</v>
      </c>
      <c r="N1093" s="183">
        <v>23956</v>
      </c>
      <c r="O1093" s="183"/>
      <c r="P1093" s="14" t="s">
        <v>1544</v>
      </c>
      <c r="Q1093" s="105">
        <v>5210.2</v>
      </c>
      <c r="R1093" s="23">
        <v>42168</v>
      </c>
      <c r="S1093" s="106">
        <v>5210.2</v>
      </c>
      <c r="T1093" s="31">
        <f t="shared" si="35"/>
        <v>0</v>
      </c>
      <c r="U1093" s="39" t="s">
        <v>59</v>
      </c>
    </row>
    <row r="1094" spans="1:21" x14ac:dyDescent="0.25">
      <c r="A1094" s="20">
        <v>42167</v>
      </c>
      <c r="B1094" s="183">
        <v>23950</v>
      </c>
      <c r="C1094" s="183"/>
      <c r="D1094" s="14" t="s">
        <v>114</v>
      </c>
      <c r="E1094" s="105">
        <v>3278.7</v>
      </c>
      <c r="F1094" s="23">
        <v>42167</v>
      </c>
      <c r="G1094" s="106">
        <v>3278.7</v>
      </c>
      <c r="H1094" s="31">
        <f t="shared" si="34"/>
        <v>0</v>
      </c>
      <c r="I1094" s="39" t="s">
        <v>9</v>
      </c>
      <c r="M1094" s="20">
        <v>42160</v>
      </c>
      <c r="N1094" s="183">
        <v>23260</v>
      </c>
      <c r="O1094" s="183"/>
      <c r="P1094" s="14" t="s">
        <v>1197</v>
      </c>
      <c r="Q1094" s="105">
        <v>2703.2</v>
      </c>
      <c r="R1094" s="23">
        <v>42160</v>
      </c>
      <c r="S1094" s="106">
        <v>2703.2</v>
      </c>
      <c r="T1094" s="31">
        <f t="shared" si="35"/>
        <v>0</v>
      </c>
      <c r="U1094" s="39" t="s">
        <v>9</v>
      </c>
    </row>
    <row r="1095" spans="1:21" x14ac:dyDescent="0.25">
      <c r="A1095" s="20">
        <v>42167</v>
      </c>
      <c r="B1095" s="183">
        <v>23951</v>
      </c>
      <c r="C1095" s="183"/>
      <c r="D1095" s="14" t="s">
        <v>215</v>
      </c>
      <c r="E1095" s="105">
        <v>28728</v>
      </c>
      <c r="F1095" s="23">
        <v>42167</v>
      </c>
      <c r="G1095" s="106">
        <v>28728</v>
      </c>
      <c r="H1095" s="31">
        <f t="shared" si="34"/>
        <v>0</v>
      </c>
      <c r="I1095" s="39" t="s">
        <v>9</v>
      </c>
      <c r="M1095" s="20">
        <v>42161</v>
      </c>
      <c r="N1095" s="183">
        <v>23359</v>
      </c>
      <c r="O1095" s="183"/>
      <c r="P1095" s="14" t="s">
        <v>1197</v>
      </c>
      <c r="Q1095" s="105">
        <v>14129.8</v>
      </c>
      <c r="R1095" s="23">
        <v>42161</v>
      </c>
      <c r="S1095" s="106">
        <v>14129.8</v>
      </c>
      <c r="T1095" s="31">
        <f t="shared" si="35"/>
        <v>0</v>
      </c>
      <c r="U1095" s="39" t="s">
        <v>9</v>
      </c>
    </row>
    <row r="1096" spans="1:21" x14ac:dyDescent="0.25">
      <c r="A1096" s="20">
        <v>42167</v>
      </c>
      <c r="B1096" s="183">
        <v>23952</v>
      </c>
      <c r="C1096" s="183"/>
      <c r="D1096" s="14" t="s">
        <v>91</v>
      </c>
      <c r="E1096" s="105">
        <v>27258.06</v>
      </c>
      <c r="F1096" s="23">
        <v>42168</v>
      </c>
      <c r="G1096" s="106">
        <v>27258.06</v>
      </c>
      <c r="H1096" s="31">
        <f t="shared" si="34"/>
        <v>0</v>
      </c>
      <c r="I1096" s="39" t="s">
        <v>59</v>
      </c>
      <c r="M1096" s="20">
        <v>42165</v>
      </c>
      <c r="N1096" s="183">
        <v>23778</v>
      </c>
      <c r="O1096" s="183"/>
      <c r="P1096" s="14" t="s">
        <v>1197</v>
      </c>
      <c r="Q1096" s="105">
        <v>1362.55</v>
      </c>
      <c r="R1096" s="23">
        <v>42165</v>
      </c>
      <c r="S1096" s="106">
        <v>1362.55</v>
      </c>
      <c r="T1096" s="31">
        <f t="shared" si="35"/>
        <v>0</v>
      </c>
      <c r="U1096" s="39" t="s">
        <v>9</v>
      </c>
    </row>
    <row r="1097" spans="1:21" x14ac:dyDescent="0.25">
      <c r="A1097" s="20">
        <v>42167</v>
      </c>
      <c r="B1097" s="183">
        <v>23953</v>
      </c>
      <c r="C1097" s="183"/>
      <c r="D1097" s="14" t="s">
        <v>332</v>
      </c>
      <c r="E1097" s="105">
        <v>3047.6</v>
      </c>
      <c r="F1097" s="23">
        <v>42167</v>
      </c>
      <c r="G1097" s="106">
        <v>3047.6</v>
      </c>
      <c r="H1097" s="31">
        <f t="shared" si="34"/>
        <v>0</v>
      </c>
      <c r="I1097" s="39" t="s">
        <v>9</v>
      </c>
      <c r="M1097" s="20">
        <v>42167</v>
      </c>
      <c r="N1097" s="183">
        <v>23967</v>
      </c>
      <c r="O1097" s="183"/>
      <c r="P1097" s="14" t="s">
        <v>1197</v>
      </c>
      <c r="Q1097" s="105">
        <v>1313.85</v>
      </c>
      <c r="R1097" s="23">
        <v>42168</v>
      </c>
      <c r="S1097" s="106">
        <v>1313.85</v>
      </c>
      <c r="T1097" s="31">
        <f t="shared" si="35"/>
        <v>0</v>
      </c>
      <c r="U1097" s="39" t="s">
        <v>59</v>
      </c>
    </row>
    <row r="1098" spans="1:21" x14ac:dyDescent="0.25">
      <c r="A1098" s="20">
        <v>42167</v>
      </c>
      <c r="B1098" s="183">
        <v>23954</v>
      </c>
      <c r="C1098" s="183"/>
      <c r="D1098" s="14" t="s">
        <v>137</v>
      </c>
      <c r="E1098" s="105">
        <v>1461.2</v>
      </c>
      <c r="F1098" s="23">
        <v>42167</v>
      </c>
      <c r="G1098" s="106">
        <v>1461.2</v>
      </c>
      <c r="H1098" s="31">
        <f t="shared" si="34"/>
        <v>0</v>
      </c>
      <c r="I1098" s="39" t="s">
        <v>9</v>
      </c>
      <c r="M1098" s="20">
        <v>42156</v>
      </c>
      <c r="N1098" s="183">
        <v>22923</v>
      </c>
      <c r="O1098" s="183"/>
      <c r="P1098" s="14" t="s">
        <v>284</v>
      </c>
      <c r="Q1098" s="105">
        <v>589.1</v>
      </c>
      <c r="R1098" s="23">
        <v>42156</v>
      </c>
      <c r="S1098" s="106">
        <v>589.1</v>
      </c>
      <c r="T1098" s="31">
        <f t="shared" si="35"/>
        <v>0</v>
      </c>
      <c r="U1098" s="39" t="s">
        <v>9</v>
      </c>
    </row>
    <row r="1099" spans="1:21" x14ac:dyDescent="0.25">
      <c r="A1099" s="20">
        <v>42167</v>
      </c>
      <c r="B1099" s="183">
        <v>23955</v>
      </c>
      <c r="C1099" s="183"/>
      <c r="D1099" s="14" t="s">
        <v>23</v>
      </c>
      <c r="E1099" s="105">
        <v>5919</v>
      </c>
      <c r="F1099" s="23">
        <v>42167</v>
      </c>
      <c r="G1099" s="106">
        <v>5919</v>
      </c>
      <c r="H1099" s="31">
        <f t="shared" si="34"/>
        <v>0</v>
      </c>
      <c r="I1099" s="39" t="s">
        <v>9</v>
      </c>
      <c r="M1099" s="20">
        <v>42180</v>
      </c>
      <c r="N1099" s="223" t="s">
        <v>1884</v>
      </c>
      <c r="O1099" s="223" t="s">
        <v>1592</v>
      </c>
      <c r="P1099" s="14" t="s">
        <v>1188</v>
      </c>
      <c r="Q1099" s="105">
        <v>1200</v>
      </c>
      <c r="R1099" s="65">
        <v>42180</v>
      </c>
      <c r="S1099" s="106">
        <v>1200</v>
      </c>
      <c r="T1099" s="31">
        <f t="shared" si="35"/>
        <v>0</v>
      </c>
      <c r="U1099" s="39" t="s">
        <v>9</v>
      </c>
    </row>
    <row r="1100" spans="1:21" x14ac:dyDescent="0.25">
      <c r="A1100" s="20">
        <v>42167</v>
      </c>
      <c r="B1100" s="183">
        <v>23956</v>
      </c>
      <c r="C1100" s="183"/>
      <c r="D1100" s="14" t="s">
        <v>1544</v>
      </c>
      <c r="E1100" s="105">
        <v>5210.2</v>
      </c>
      <c r="F1100" s="23">
        <v>42168</v>
      </c>
      <c r="G1100" s="106">
        <v>5210.2</v>
      </c>
      <c r="H1100" s="31">
        <f t="shared" si="34"/>
        <v>0</v>
      </c>
      <c r="I1100" s="39" t="s">
        <v>59</v>
      </c>
      <c r="M1100" s="20">
        <v>42181</v>
      </c>
      <c r="N1100" s="223" t="s">
        <v>2006</v>
      </c>
      <c r="O1100" s="223" t="s">
        <v>1592</v>
      </c>
      <c r="P1100" s="14" t="s">
        <v>1188</v>
      </c>
      <c r="Q1100" s="105">
        <v>800</v>
      </c>
      <c r="R1100" s="65">
        <v>42181</v>
      </c>
      <c r="S1100" s="106">
        <v>800</v>
      </c>
      <c r="T1100" s="31">
        <f t="shared" si="35"/>
        <v>0</v>
      </c>
      <c r="U1100" s="39" t="s">
        <v>9</v>
      </c>
    </row>
    <row r="1101" spans="1:21" x14ac:dyDescent="0.25">
      <c r="A1101" s="20">
        <v>42167</v>
      </c>
      <c r="B1101" s="183">
        <v>23957</v>
      </c>
      <c r="C1101" s="183"/>
      <c r="D1101" s="14" t="s">
        <v>135</v>
      </c>
      <c r="E1101" s="105">
        <v>9831.2000000000007</v>
      </c>
      <c r="F1101" s="23">
        <v>42167</v>
      </c>
      <c r="G1101" s="106">
        <v>9831.2000000000007</v>
      </c>
      <c r="H1101" s="31">
        <f t="shared" si="34"/>
        <v>0</v>
      </c>
      <c r="I1101" s="39" t="s">
        <v>9</v>
      </c>
      <c r="M1101" s="20">
        <v>42182</v>
      </c>
      <c r="N1101" s="222" t="s">
        <v>2137</v>
      </c>
      <c r="O1101" s="222" t="s">
        <v>1592</v>
      </c>
      <c r="P1101" s="14" t="s">
        <v>1188</v>
      </c>
      <c r="Q1101" s="105">
        <v>800</v>
      </c>
      <c r="R1101" s="65">
        <v>42182</v>
      </c>
      <c r="S1101" s="106">
        <v>800</v>
      </c>
      <c r="T1101" s="31">
        <f t="shared" si="35"/>
        <v>0</v>
      </c>
      <c r="U1101" s="39" t="s">
        <v>9</v>
      </c>
    </row>
    <row r="1102" spans="1:21" x14ac:dyDescent="0.25">
      <c r="A1102" s="20">
        <v>42167</v>
      </c>
      <c r="B1102" s="183">
        <v>23958</v>
      </c>
      <c r="C1102" s="183"/>
      <c r="D1102" s="14" t="s">
        <v>148</v>
      </c>
      <c r="E1102" s="105">
        <v>6314</v>
      </c>
      <c r="F1102" s="23">
        <v>42168</v>
      </c>
      <c r="G1102" s="106">
        <v>6314</v>
      </c>
      <c r="H1102" s="31">
        <f t="shared" si="34"/>
        <v>0</v>
      </c>
      <c r="I1102" s="39" t="s">
        <v>59</v>
      </c>
      <c r="M1102" s="20">
        <v>42185</v>
      </c>
      <c r="N1102" s="222" t="s">
        <v>2403</v>
      </c>
      <c r="O1102" s="222" t="s">
        <v>1592</v>
      </c>
      <c r="P1102" s="14" t="s">
        <v>1188</v>
      </c>
      <c r="Q1102" s="105">
        <v>800</v>
      </c>
      <c r="R1102" s="23">
        <v>42185</v>
      </c>
      <c r="S1102" s="106">
        <v>800</v>
      </c>
      <c r="T1102" s="31">
        <f t="shared" si="35"/>
        <v>0</v>
      </c>
      <c r="U1102" s="39" t="s">
        <v>9</v>
      </c>
    </row>
    <row r="1103" spans="1:21" x14ac:dyDescent="0.25">
      <c r="A1103" s="20">
        <v>42167</v>
      </c>
      <c r="B1103" s="183">
        <v>23959</v>
      </c>
      <c r="C1103" s="183"/>
      <c r="D1103" s="14" t="s">
        <v>292</v>
      </c>
      <c r="E1103" s="105">
        <v>3013.5</v>
      </c>
      <c r="F1103" s="23">
        <v>42168</v>
      </c>
      <c r="G1103" s="106">
        <v>3013.5</v>
      </c>
      <c r="H1103" s="31">
        <f t="shared" si="34"/>
        <v>0</v>
      </c>
      <c r="I1103" s="39" t="s">
        <v>59</v>
      </c>
      <c r="M1103" s="20">
        <v>42160</v>
      </c>
      <c r="N1103" s="183">
        <v>23294</v>
      </c>
      <c r="O1103" s="183"/>
      <c r="P1103" s="14" t="s">
        <v>155</v>
      </c>
      <c r="Q1103" s="105">
        <v>1460.2</v>
      </c>
      <c r="R1103" s="23">
        <v>42160</v>
      </c>
      <c r="S1103" s="106">
        <v>1460.2</v>
      </c>
      <c r="T1103" s="31">
        <f t="shared" si="35"/>
        <v>0</v>
      </c>
      <c r="U1103" s="39" t="s">
        <v>59</v>
      </c>
    </row>
    <row r="1104" spans="1:21" x14ac:dyDescent="0.25">
      <c r="A1104" s="20">
        <v>42167</v>
      </c>
      <c r="B1104" s="183">
        <v>23960</v>
      </c>
      <c r="C1104" s="183"/>
      <c r="D1104" s="14" t="s">
        <v>24</v>
      </c>
      <c r="E1104" s="105">
        <v>31193.200000000001</v>
      </c>
      <c r="F1104" s="23">
        <v>42178</v>
      </c>
      <c r="G1104" s="106">
        <v>31193.200000000001</v>
      </c>
      <c r="H1104" s="31">
        <f t="shared" si="34"/>
        <v>0</v>
      </c>
      <c r="I1104" s="39" t="s">
        <v>773</v>
      </c>
      <c r="M1104" s="20">
        <v>42163</v>
      </c>
      <c r="N1104" s="183">
        <v>23524</v>
      </c>
      <c r="O1104" s="183"/>
      <c r="P1104" s="14" t="s">
        <v>155</v>
      </c>
      <c r="Q1104" s="105">
        <v>261</v>
      </c>
      <c r="R1104" s="23">
        <v>42163</v>
      </c>
      <c r="S1104" s="106">
        <v>261</v>
      </c>
      <c r="T1104" s="31">
        <f t="shared" si="35"/>
        <v>0</v>
      </c>
      <c r="U1104" s="39" t="s">
        <v>59</v>
      </c>
    </row>
    <row r="1105" spans="1:21" x14ac:dyDescent="0.25">
      <c r="A1105" s="20">
        <v>42167</v>
      </c>
      <c r="B1105" s="183">
        <v>23961</v>
      </c>
      <c r="C1105" s="183"/>
      <c r="D1105" s="14" t="s">
        <v>82</v>
      </c>
      <c r="E1105" s="105">
        <v>4702.6000000000004</v>
      </c>
      <c r="F1105" s="23">
        <v>42168</v>
      </c>
      <c r="G1105" s="106">
        <v>4702.6000000000004</v>
      </c>
      <c r="H1105" s="31">
        <f t="shared" si="34"/>
        <v>0</v>
      </c>
      <c r="I1105" s="39" t="s">
        <v>59</v>
      </c>
      <c r="M1105" s="20">
        <v>42169</v>
      </c>
      <c r="N1105" s="183">
        <v>24165</v>
      </c>
      <c r="O1105" s="183"/>
      <c r="P1105" s="14" t="s">
        <v>155</v>
      </c>
      <c r="Q1105" s="105">
        <v>1400</v>
      </c>
      <c r="R1105" s="23">
        <v>42169</v>
      </c>
      <c r="S1105" s="106">
        <v>1400</v>
      </c>
      <c r="T1105" s="31">
        <f t="shared" si="35"/>
        <v>0</v>
      </c>
      <c r="U1105" s="39" t="s">
        <v>59</v>
      </c>
    </row>
    <row r="1106" spans="1:21" x14ac:dyDescent="0.25">
      <c r="A1106" s="20">
        <v>42167</v>
      </c>
      <c r="B1106" s="183">
        <v>23962</v>
      </c>
      <c r="C1106" s="183"/>
      <c r="D1106" s="14" t="s">
        <v>226</v>
      </c>
      <c r="E1106" s="105">
        <v>2525.4</v>
      </c>
      <c r="F1106" s="23">
        <v>42167</v>
      </c>
      <c r="G1106" s="106">
        <v>2525.4</v>
      </c>
      <c r="H1106" s="31">
        <f t="shared" si="34"/>
        <v>0</v>
      </c>
      <c r="I1106" s="39" t="s">
        <v>59</v>
      </c>
      <c r="M1106" s="20">
        <v>42172</v>
      </c>
      <c r="N1106" s="183">
        <v>24459</v>
      </c>
      <c r="O1106" s="183"/>
      <c r="P1106" s="14" t="s">
        <v>155</v>
      </c>
      <c r="Q1106" s="105">
        <v>1560</v>
      </c>
      <c r="R1106" s="23">
        <v>42172</v>
      </c>
      <c r="S1106" s="106">
        <v>1560</v>
      </c>
      <c r="T1106" s="48">
        <f t="shared" si="35"/>
        <v>0</v>
      </c>
      <c r="U1106" s="39" t="s">
        <v>1257</v>
      </c>
    </row>
    <row r="1107" spans="1:21" x14ac:dyDescent="0.25">
      <c r="A1107" s="20">
        <v>42167</v>
      </c>
      <c r="B1107" s="183">
        <v>23963</v>
      </c>
      <c r="C1107" s="183"/>
      <c r="D1107" s="14" t="s">
        <v>169</v>
      </c>
      <c r="E1107" s="105">
        <v>2700.2</v>
      </c>
      <c r="F1107" s="23">
        <v>42168</v>
      </c>
      <c r="G1107" s="106">
        <v>2700.2</v>
      </c>
      <c r="H1107" s="31">
        <f t="shared" si="34"/>
        <v>0</v>
      </c>
      <c r="I1107" s="39" t="s">
        <v>59</v>
      </c>
      <c r="M1107" s="20">
        <v>42174</v>
      </c>
      <c r="N1107" s="183">
        <v>24659</v>
      </c>
      <c r="O1107" s="183"/>
      <c r="P1107" s="14" t="s">
        <v>155</v>
      </c>
      <c r="Q1107" s="105">
        <v>289.8</v>
      </c>
      <c r="R1107" s="23">
        <v>42174</v>
      </c>
      <c r="S1107" s="118">
        <v>289.8</v>
      </c>
      <c r="T1107" s="31">
        <f t="shared" si="35"/>
        <v>0</v>
      </c>
      <c r="U1107" s="56" t="s">
        <v>59</v>
      </c>
    </row>
    <row r="1108" spans="1:21" x14ac:dyDescent="0.25">
      <c r="A1108" s="20">
        <v>42167</v>
      </c>
      <c r="B1108" s="183">
        <v>23964</v>
      </c>
      <c r="C1108" s="183"/>
      <c r="D1108" s="14" t="s">
        <v>53</v>
      </c>
      <c r="E1108" s="105">
        <v>1439.3</v>
      </c>
      <c r="F1108" s="23">
        <v>42168</v>
      </c>
      <c r="G1108" s="106">
        <v>1439.3</v>
      </c>
      <c r="H1108" s="31">
        <f t="shared" si="34"/>
        <v>0</v>
      </c>
      <c r="I1108" s="39" t="s">
        <v>59</v>
      </c>
      <c r="M1108" s="20">
        <v>42175</v>
      </c>
      <c r="N1108" s="183">
        <v>24776</v>
      </c>
      <c r="O1108" s="183"/>
      <c r="P1108" s="14" t="s">
        <v>155</v>
      </c>
      <c r="Q1108" s="105">
        <v>1640</v>
      </c>
      <c r="R1108" s="65">
        <v>42175</v>
      </c>
      <c r="S1108" s="106">
        <v>1640</v>
      </c>
      <c r="T1108" s="31">
        <f t="shared" si="35"/>
        <v>0</v>
      </c>
      <c r="U1108" s="39" t="s">
        <v>59</v>
      </c>
    </row>
    <row r="1109" spans="1:21" x14ac:dyDescent="0.25">
      <c r="A1109" s="20">
        <v>42167</v>
      </c>
      <c r="B1109" s="183">
        <v>23965</v>
      </c>
      <c r="C1109" s="183"/>
      <c r="D1109" s="14" t="s">
        <v>99</v>
      </c>
      <c r="E1109" s="105">
        <v>743.9</v>
      </c>
      <c r="F1109" s="23">
        <v>42167</v>
      </c>
      <c r="G1109" s="106">
        <v>743.9</v>
      </c>
      <c r="H1109" s="31">
        <f t="shared" si="34"/>
        <v>0</v>
      </c>
      <c r="I1109" s="39" t="s">
        <v>41</v>
      </c>
      <c r="M1109" s="20">
        <v>42176</v>
      </c>
      <c r="N1109" s="183">
        <v>24868</v>
      </c>
      <c r="O1109" s="183"/>
      <c r="P1109" s="14" t="s">
        <v>155</v>
      </c>
      <c r="Q1109" s="105">
        <v>5637.6</v>
      </c>
      <c r="R1109" s="23">
        <v>42177</v>
      </c>
      <c r="S1109" s="118">
        <v>5637.6</v>
      </c>
      <c r="T1109" s="31">
        <f t="shared" si="35"/>
        <v>0</v>
      </c>
      <c r="U1109" s="56" t="s">
        <v>59</v>
      </c>
    </row>
    <row r="1110" spans="1:21" x14ac:dyDescent="0.25">
      <c r="A1110" s="20">
        <v>42167</v>
      </c>
      <c r="B1110" s="183">
        <v>23966</v>
      </c>
      <c r="C1110" s="183"/>
      <c r="D1110" s="14" t="s">
        <v>906</v>
      </c>
      <c r="E1110" s="105">
        <v>1421.4</v>
      </c>
      <c r="F1110" s="23">
        <v>42167</v>
      </c>
      <c r="G1110" s="106">
        <v>1421.4</v>
      </c>
      <c r="H1110" s="31">
        <f t="shared" si="34"/>
        <v>0</v>
      </c>
      <c r="I1110" s="39" t="s">
        <v>41</v>
      </c>
      <c r="M1110" s="20">
        <v>42177</v>
      </c>
      <c r="N1110" s="183">
        <v>24936</v>
      </c>
      <c r="O1110" s="183"/>
      <c r="P1110" s="14" t="s">
        <v>155</v>
      </c>
      <c r="Q1110" s="105">
        <v>3470.4</v>
      </c>
      <c r="R1110" s="23">
        <v>42177</v>
      </c>
      <c r="S1110" s="118">
        <v>3470.4</v>
      </c>
      <c r="T1110" s="31">
        <f t="shared" si="35"/>
        <v>0</v>
      </c>
      <c r="U1110" s="56" t="s">
        <v>59</v>
      </c>
    </row>
    <row r="1111" spans="1:21" x14ac:dyDescent="0.25">
      <c r="A1111" s="20">
        <v>42167</v>
      </c>
      <c r="B1111" s="183">
        <v>23967</v>
      </c>
      <c r="C1111" s="183"/>
      <c r="D1111" s="14" t="s">
        <v>1197</v>
      </c>
      <c r="E1111" s="105">
        <v>1313.85</v>
      </c>
      <c r="F1111" s="23">
        <v>42168</v>
      </c>
      <c r="G1111" s="106">
        <v>1313.85</v>
      </c>
      <c r="H1111" s="31">
        <f t="shared" si="34"/>
        <v>0</v>
      </c>
      <c r="I1111" s="39" t="s">
        <v>59</v>
      </c>
      <c r="M1111" s="20">
        <v>42178</v>
      </c>
      <c r="N1111" s="223" t="s">
        <v>1683</v>
      </c>
      <c r="O1111" s="223" t="s">
        <v>1592</v>
      </c>
      <c r="P1111" s="15" t="s">
        <v>155</v>
      </c>
      <c r="Q1111" s="122">
        <v>625.6</v>
      </c>
      <c r="R1111" s="23">
        <v>42178</v>
      </c>
      <c r="S1111" s="118">
        <v>625.6</v>
      </c>
      <c r="T1111" s="31">
        <f t="shared" si="35"/>
        <v>0</v>
      </c>
      <c r="U1111" s="68" t="s">
        <v>59</v>
      </c>
    </row>
    <row r="1112" spans="1:21" x14ac:dyDescent="0.25">
      <c r="A1112" s="20">
        <v>42167</v>
      </c>
      <c r="B1112" s="183">
        <v>23968</v>
      </c>
      <c r="C1112" s="183"/>
      <c r="D1112" s="14" t="s">
        <v>915</v>
      </c>
      <c r="E1112" s="105">
        <v>384</v>
      </c>
      <c r="F1112" s="23">
        <v>42168</v>
      </c>
      <c r="G1112" s="106">
        <v>384</v>
      </c>
      <c r="H1112" s="31">
        <f t="shared" si="34"/>
        <v>0</v>
      </c>
      <c r="I1112" s="39" t="s">
        <v>59</v>
      </c>
      <c r="M1112" s="20">
        <v>42179</v>
      </c>
      <c r="N1112" s="223" t="s">
        <v>1743</v>
      </c>
      <c r="O1112" s="223" t="s">
        <v>1592</v>
      </c>
      <c r="P1112" s="14" t="s">
        <v>155</v>
      </c>
      <c r="Q1112" s="105">
        <v>3519</v>
      </c>
      <c r="R1112" s="23">
        <v>42179</v>
      </c>
      <c r="S1112" s="106">
        <v>3519</v>
      </c>
      <c r="T1112" s="31">
        <f t="shared" si="35"/>
        <v>0</v>
      </c>
      <c r="U1112" s="39" t="s">
        <v>9</v>
      </c>
    </row>
    <row r="1113" spans="1:21" x14ac:dyDescent="0.25">
      <c r="A1113" s="20">
        <v>42167</v>
      </c>
      <c r="B1113" s="183">
        <v>23969</v>
      </c>
      <c r="C1113" s="183"/>
      <c r="D1113" s="14" t="s">
        <v>81</v>
      </c>
      <c r="E1113" s="105">
        <v>2112</v>
      </c>
      <c r="F1113" s="23">
        <v>42168</v>
      </c>
      <c r="G1113" s="106">
        <v>2112</v>
      </c>
      <c r="H1113" s="31">
        <f t="shared" si="34"/>
        <v>0</v>
      </c>
      <c r="I1113" s="39" t="s">
        <v>59</v>
      </c>
      <c r="M1113" s="20">
        <v>42183</v>
      </c>
      <c r="N1113" s="222" t="s">
        <v>2205</v>
      </c>
      <c r="O1113" s="222" t="s">
        <v>1592</v>
      </c>
      <c r="P1113" s="14" t="s">
        <v>155</v>
      </c>
      <c r="Q1113" s="105">
        <v>9216.6</v>
      </c>
      <c r="R1113" s="65">
        <v>42183</v>
      </c>
      <c r="S1113" s="106">
        <v>9216.6</v>
      </c>
      <c r="T1113" s="31">
        <f t="shared" si="35"/>
        <v>0</v>
      </c>
      <c r="U1113" s="39" t="s">
        <v>59</v>
      </c>
    </row>
    <row r="1114" spans="1:21" x14ac:dyDescent="0.25">
      <c r="A1114" s="20">
        <v>42167</v>
      </c>
      <c r="B1114" s="183">
        <v>23970</v>
      </c>
      <c r="C1114" s="183"/>
      <c r="D1114" s="14" t="s">
        <v>24</v>
      </c>
      <c r="E1114" s="105">
        <v>6246</v>
      </c>
      <c r="F1114" s="23">
        <v>42178</v>
      </c>
      <c r="G1114" s="106">
        <v>6246</v>
      </c>
      <c r="H1114" s="31">
        <f t="shared" si="34"/>
        <v>0</v>
      </c>
      <c r="I1114" s="39" t="s">
        <v>59</v>
      </c>
      <c r="M1114" s="20">
        <v>42161</v>
      </c>
      <c r="N1114" s="183">
        <v>23415</v>
      </c>
      <c r="O1114" s="183"/>
      <c r="P1114" s="14" t="s">
        <v>191</v>
      </c>
      <c r="Q1114" s="105">
        <v>10836</v>
      </c>
      <c r="R1114" s="23"/>
      <c r="S1114" s="106"/>
      <c r="T1114" s="31">
        <f t="shared" si="35"/>
        <v>10836</v>
      </c>
      <c r="U1114" s="39" t="s">
        <v>9</v>
      </c>
    </row>
    <row r="1115" spans="1:21" x14ac:dyDescent="0.25">
      <c r="A1115" s="20">
        <v>42167</v>
      </c>
      <c r="B1115" s="183">
        <v>23971</v>
      </c>
      <c r="C1115" s="183"/>
      <c r="D1115" s="14" t="s">
        <v>78</v>
      </c>
      <c r="E1115" s="105">
        <v>10160.200000000001</v>
      </c>
      <c r="F1115" s="23">
        <v>42169</v>
      </c>
      <c r="G1115" s="106">
        <v>10160.200000000001</v>
      </c>
      <c r="H1115" s="31">
        <f t="shared" si="34"/>
        <v>0</v>
      </c>
      <c r="I1115" s="39" t="s">
        <v>62</v>
      </c>
      <c r="M1115" s="20">
        <v>42175</v>
      </c>
      <c r="N1115" s="183">
        <v>24795</v>
      </c>
      <c r="O1115" s="183"/>
      <c r="P1115" s="14" t="s">
        <v>191</v>
      </c>
      <c r="Q1115" s="105">
        <v>12254.4</v>
      </c>
      <c r="R1115" s="23">
        <v>42175</v>
      </c>
      <c r="S1115" s="118">
        <v>12254.4</v>
      </c>
      <c r="T1115" s="31">
        <f t="shared" si="35"/>
        <v>0</v>
      </c>
      <c r="U1115" s="56" t="s">
        <v>9</v>
      </c>
    </row>
    <row r="1116" spans="1:21" x14ac:dyDescent="0.25">
      <c r="A1116" s="20">
        <v>42167</v>
      </c>
      <c r="B1116" s="183">
        <v>23972</v>
      </c>
      <c r="C1116" s="183"/>
      <c r="D1116" s="14" t="s">
        <v>67</v>
      </c>
      <c r="E1116" s="105">
        <v>4010.6</v>
      </c>
      <c r="F1116" s="23">
        <v>42169</v>
      </c>
      <c r="G1116" s="106">
        <v>4010.6</v>
      </c>
      <c r="H1116" s="31">
        <f t="shared" si="34"/>
        <v>0</v>
      </c>
      <c r="I1116" s="39" t="s">
        <v>62</v>
      </c>
      <c r="M1116" s="20">
        <v>42182</v>
      </c>
      <c r="N1116" s="222" t="s">
        <v>2144</v>
      </c>
      <c r="O1116" s="222" t="s">
        <v>1592</v>
      </c>
      <c r="P1116" s="14" t="s">
        <v>191</v>
      </c>
      <c r="Q1116" s="105">
        <v>14551.2</v>
      </c>
      <c r="R1116" s="65">
        <v>42182</v>
      </c>
      <c r="S1116" s="106">
        <v>14551.2</v>
      </c>
      <c r="T1116" s="31">
        <f t="shared" si="35"/>
        <v>0</v>
      </c>
      <c r="U1116" s="39" t="s">
        <v>9</v>
      </c>
    </row>
    <row r="1117" spans="1:21" x14ac:dyDescent="0.25">
      <c r="A1117" s="20">
        <v>42167</v>
      </c>
      <c r="B1117" s="183">
        <v>23973</v>
      </c>
      <c r="C1117" s="183"/>
      <c r="D1117" s="14" t="s">
        <v>81</v>
      </c>
      <c r="E1117" s="105">
        <v>1220.4000000000001</v>
      </c>
      <c r="F1117" s="72">
        <v>42168</v>
      </c>
      <c r="G1117" s="106">
        <v>1220.4000000000001</v>
      </c>
      <c r="H1117" s="31">
        <f t="shared" si="34"/>
        <v>0</v>
      </c>
      <c r="I1117" s="39" t="s">
        <v>59</v>
      </c>
      <c r="M1117" s="20">
        <v>42176</v>
      </c>
      <c r="N1117" s="183">
        <v>24893</v>
      </c>
      <c r="O1117" s="183"/>
      <c r="P1117" s="14" t="s">
        <v>1589</v>
      </c>
      <c r="Q1117" s="105">
        <v>242</v>
      </c>
      <c r="R1117" s="23">
        <v>42182</v>
      </c>
      <c r="S1117" s="118">
        <v>242</v>
      </c>
      <c r="T1117" s="31">
        <f t="shared" si="35"/>
        <v>0</v>
      </c>
      <c r="U1117" s="56" t="s">
        <v>9</v>
      </c>
    </row>
    <row r="1118" spans="1:21" x14ac:dyDescent="0.25">
      <c r="A1118" s="20">
        <v>42167</v>
      </c>
      <c r="B1118" s="183">
        <v>23974</v>
      </c>
      <c r="C1118" s="183"/>
      <c r="D1118" s="14" t="s">
        <v>103</v>
      </c>
      <c r="E1118" s="105">
        <v>49479.5</v>
      </c>
      <c r="F1118" s="23">
        <v>42167</v>
      </c>
      <c r="G1118" s="106">
        <v>49479.5</v>
      </c>
      <c r="H1118" s="31">
        <f t="shared" si="34"/>
        <v>0</v>
      </c>
      <c r="I1118" s="39" t="s">
        <v>19</v>
      </c>
      <c r="M1118" s="20">
        <v>42157</v>
      </c>
      <c r="N1118" s="183">
        <v>22997</v>
      </c>
      <c r="O1118" s="183"/>
      <c r="P1118" s="40" t="s">
        <v>43</v>
      </c>
      <c r="Q1118" s="105">
        <v>6876.64</v>
      </c>
      <c r="R1118" s="23">
        <v>42157</v>
      </c>
      <c r="S1118" s="106">
        <v>6876.64</v>
      </c>
      <c r="T1118" s="25">
        <f t="shared" si="35"/>
        <v>0</v>
      </c>
      <c r="U1118" s="68" t="s">
        <v>9</v>
      </c>
    </row>
    <row r="1119" spans="1:21" x14ac:dyDescent="0.25">
      <c r="A1119" s="20">
        <v>42167</v>
      </c>
      <c r="B1119" s="183">
        <v>23975</v>
      </c>
      <c r="C1119" s="183"/>
      <c r="D1119" s="14" t="s">
        <v>170</v>
      </c>
      <c r="E1119" s="105">
        <v>6200</v>
      </c>
      <c r="F1119" s="23">
        <v>42169</v>
      </c>
      <c r="G1119" s="106">
        <v>6200</v>
      </c>
      <c r="H1119" s="31">
        <f t="shared" si="34"/>
        <v>0</v>
      </c>
      <c r="I1119" s="39" t="s">
        <v>62</v>
      </c>
      <c r="M1119" s="20">
        <v>42160</v>
      </c>
      <c r="N1119" s="183">
        <v>23272</v>
      </c>
      <c r="O1119" s="183"/>
      <c r="P1119" s="14" t="s">
        <v>43</v>
      </c>
      <c r="Q1119" s="105">
        <v>14381.04</v>
      </c>
      <c r="R1119" s="23">
        <v>42160</v>
      </c>
      <c r="S1119" s="106">
        <v>14381.04</v>
      </c>
      <c r="T1119" s="31">
        <f t="shared" si="35"/>
        <v>0</v>
      </c>
      <c r="U1119" s="39" t="s">
        <v>9</v>
      </c>
    </row>
    <row r="1120" spans="1:21" x14ac:dyDescent="0.25">
      <c r="A1120" s="20">
        <v>42167</v>
      </c>
      <c r="B1120" s="183">
        <v>23976</v>
      </c>
      <c r="C1120" s="183"/>
      <c r="D1120" s="14" t="s">
        <v>444</v>
      </c>
      <c r="E1120" s="105">
        <v>12369</v>
      </c>
      <c r="F1120" s="23">
        <v>42169</v>
      </c>
      <c r="G1120" s="106">
        <v>12369</v>
      </c>
      <c r="H1120" s="31">
        <f t="shared" si="34"/>
        <v>0</v>
      </c>
      <c r="I1120" s="39" t="s">
        <v>62</v>
      </c>
      <c r="M1120" s="20">
        <v>42163</v>
      </c>
      <c r="N1120" s="183">
        <v>23518</v>
      </c>
      <c r="O1120" s="183"/>
      <c r="P1120" s="14" t="s">
        <v>43</v>
      </c>
      <c r="Q1120" s="105">
        <v>19267.04</v>
      </c>
      <c r="R1120" s="23">
        <v>42163</v>
      </c>
      <c r="S1120" s="106">
        <v>19267.04</v>
      </c>
      <c r="T1120" s="31">
        <f t="shared" si="35"/>
        <v>0</v>
      </c>
      <c r="U1120" s="39" t="s">
        <v>9</v>
      </c>
    </row>
    <row r="1121" spans="1:21" x14ac:dyDescent="0.25">
      <c r="A1121" s="20">
        <v>42167</v>
      </c>
      <c r="B1121" s="183">
        <v>23977</v>
      </c>
      <c r="C1121" s="183"/>
      <c r="D1121" s="14" t="s">
        <v>675</v>
      </c>
      <c r="E1121" s="105">
        <v>640</v>
      </c>
      <c r="F1121" s="23">
        <v>42167</v>
      </c>
      <c r="G1121" s="106">
        <v>640</v>
      </c>
      <c r="H1121" s="31">
        <f t="shared" si="34"/>
        <v>0</v>
      </c>
      <c r="I1121" s="39" t="s">
        <v>9</v>
      </c>
      <c r="M1121" s="20">
        <v>42166</v>
      </c>
      <c r="N1121" s="183">
        <v>23852</v>
      </c>
      <c r="O1121" s="183"/>
      <c r="P1121" s="14" t="s">
        <v>43</v>
      </c>
      <c r="Q1121" s="105">
        <v>7770</v>
      </c>
      <c r="R1121" s="23">
        <v>42166</v>
      </c>
      <c r="S1121" s="106">
        <v>7770</v>
      </c>
      <c r="T1121" s="31">
        <f t="shared" si="35"/>
        <v>0</v>
      </c>
      <c r="U1121" s="39" t="s">
        <v>9</v>
      </c>
    </row>
    <row r="1122" spans="1:21" x14ac:dyDescent="0.25">
      <c r="A1122" s="20">
        <v>42167</v>
      </c>
      <c r="B1122" s="183">
        <v>23978</v>
      </c>
      <c r="C1122" s="183"/>
      <c r="D1122" s="26" t="s">
        <v>218</v>
      </c>
      <c r="E1122" s="108">
        <v>0</v>
      </c>
      <c r="F1122" s="23"/>
      <c r="G1122" s="106"/>
      <c r="H1122" s="31">
        <f t="shared" si="34"/>
        <v>0</v>
      </c>
      <c r="I1122" s="39" t="s">
        <v>13</v>
      </c>
      <c r="M1122" s="20">
        <v>42166</v>
      </c>
      <c r="N1122" s="183">
        <v>23857</v>
      </c>
      <c r="O1122" s="183"/>
      <c r="P1122" s="14" t="s">
        <v>43</v>
      </c>
      <c r="Q1122" s="105">
        <v>6719.2</v>
      </c>
      <c r="R1122" s="23">
        <v>42166</v>
      </c>
      <c r="S1122" s="106">
        <v>6719.2</v>
      </c>
      <c r="T1122" s="31">
        <f t="shared" si="35"/>
        <v>0</v>
      </c>
      <c r="U1122" s="39" t="s">
        <v>9</v>
      </c>
    </row>
    <row r="1123" spans="1:21" x14ac:dyDescent="0.25">
      <c r="A1123" s="20">
        <v>42167</v>
      </c>
      <c r="B1123" s="183">
        <v>23979</v>
      </c>
      <c r="C1123" s="183"/>
      <c r="D1123" s="14" t="s">
        <v>89</v>
      </c>
      <c r="E1123" s="105">
        <v>2917.4</v>
      </c>
      <c r="F1123" s="23">
        <v>42167</v>
      </c>
      <c r="G1123" s="106">
        <v>2917.4</v>
      </c>
      <c r="H1123" s="31">
        <f t="shared" si="34"/>
        <v>0</v>
      </c>
      <c r="I1123" s="39" t="s">
        <v>9</v>
      </c>
      <c r="M1123" s="20">
        <v>42167</v>
      </c>
      <c r="N1123" s="183">
        <v>23930</v>
      </c>
      <c r="O1123" s="183"/>
      <c r="P1123" s="14" t="s">
        <v>43</v>
      </c>
      <c r="Q1123" s="105">
        <v>4238.3999999999996</v>
      </c>
      <c r="R1123" s="23">
        <v>42167</v>
      </c>
      <c r="S1123" s="106">
        <v>4238.3999999999996</v>
      </c>
      <c r="T1123" s="31">
        <f t="shared" si="35"/>
        <v>0</v>
      </c>
      <c r="U1123" s="39" t="s">
        <v>9</v>
      </c>
    </row>
    <row r="1124" spans="1:21" x14ac:dyDescent="0.25">
      <c r="A1124" s="20">
        <v>42167</v>
      </c>
      <c r="B1124" s="183">
        <v>23980</v>
      </c>
      <c r="C1124" s="183"/>
      <c r="D1124" s="26" t="s">
        <v>218</v>
      </c>
      <c r="E1124" s="108">
        <v>0</v>
      </c>
      <c r="F1124" s="23"/>
      <c r="G1124" s="106"/>
      <c r="H1124" s="31">
        <f t="shared" si="34"/>
        <v>0</v>
      </c>
      <c r="I1124" s="39" t="s">
        <v>13</v>
      </c>
      <c r="M1124" s="20">
        <v>42167</v>
      </c>
      <c r="N1124" s="183">
        <v>23931</v>
      </c>
      <c r="O1124" s="183"/>
      <c r="P1124" s="14" t="s">
        <v>43</v>
      </c>
      <c r="Q1124" s="105">
        <v>1253.04</v>
      </c>
      <c r="R1124" s="23">
        <v>42167</v>
      </c>
      <c r="S1124" s="106">
        <v>1253.04</v>
      </c>
      <c r="T1124" s="31">
        <f t="shared" si="35"/>
        <v>0</v>
      </c>
      <c r="U1124" s="39" t="s">
        <v>9</v>
      </c>
    </row>
    <row r="1125" spans="1:21" x14ac:dyDescent="0.25">
      <c r="A1125" s="20">
        <v>42167</v>
      </c>
      <c r="B1125" s="183">
        <v>23981</v>
      </c>
      <c r="C1125" s="183"/>
      <c r="D1125" s="26" t="s">
        <v>218</v>
      </c>
      <c r="E1125" s="108">
        <v>0</v>
      </c>
      <c r="F1125" s="23"/>
      <c r="G1125" s="106"/>
      <c r="H1125" s="31">
        <f t="shared" si="34"/>
        <v>0</v>
      </c>
      <c r="I1125" s="39" t="s">
        <v>13</v>
      </c>
      <c r="M1125" s="20">
        <v>42169</v>
      </c>
      <c r="N1125" s="183">
        <v>24190</v>
      </c>
      <c r="O1125" s="183"/>
      <c r="P1125" s="14" t="s">
        <v>43</v>
      </c>
      <c r="Q1125" s="105">
        <v>21255</v>
      </c>
      <c r="R1125" s="23">
        <v>42169</v>
      </c>
      <c r="S1125" s="106">
        <v>21255</v>
      </c>
      <c r="T1125" s="31">
        <f t="shared" si="35"/>
        <v>0</v>
      </c>
      <c r="U1125" s="39" t="s">
        <v>9</v>
      </c>
    </row>
    <row r="1126" spans="1:21" x14ac:dyDescent="0.25">
      <c r="A1126" s="20">
        <v>42167</v>
      </c>
      <c r="B1126" s="183">
        <v>23982</v>
      </c>
      <c r="C1126" s="183"/>
      <c r="D1126" s="14" t="s">
        <v>1515</v>
      </c>
      <c r="E1126" s="105">
        <v>2941.2</v>
      </c>
      <c r="F1126" s="23">
        <v>42167</v>
      </c>
      <c r="G1126" s="106">
        <v>2941.2</v>
      </c>
      <c r="H1126" s="31">
        <f t="shared" si="34"/>
        <v>0</v>
      </c>
      <c r="I1126" s="39" t="s">
        <v>1257</v>
      </c>
      <c r="M1126" s="20">
        <v>42172</v>
      </c>
      <c r="N1126" s="183">
        <v>24417</v>
      </c>
      <c r="O1126" s="183"/>
      <c r="P1126" s="14" t="s">
        <v>43</v>
      </c>
      <c r="Q1126" s="105">
        <v>7677.9</v>
      </c>
      <c r="R1126" s="23">
        <v>42172</v>
      </c>
      <c r="S1126" s="106">
        <v>7677.9</v>
      </c>
      <c r="T1126" s="48">
        <f t="shared" si="35"/>
        <v>0</v>
      </c>
      <c r="U1126" s="39" t="s">
        <v>9</v>
      </c>
    </row>
    <row r="1127" spans="1:21" x14ac:dyDescent="0.25">
      <c r="A1127" s="20">
        <v>42167</v>
      </c>
      <c r="B1127" s="183">
        <v>23983</v>
      </c>
      <c r="C1127" s="183"/>
      <c r="D1127" s="14" t="s">
        <v>130</v>
      </c>
      <c r="E1127" s="105">
        <v>4042</v>
      </c>
      <c r="F1127" s="23">
        <v>42168</v>
      </c>
      <c r="G1127" s="106">
        <v>4042</v>
      </c>
      <c r="H1127" s="31">
        <f t="shared" si="34"/>
        <v>0</v>
      </c>
      <c r="I1127" s="39" t="s">
        <v>1257</v>
      </c>
      <c r="M1127" s="20">
        <v>42173</v>
      </c>
      <c r="N1127" s="183">
        <v>24542</v>
      </c>
      <c r="O1127" s="183"/>
      <c r="P1127" s="14" t="s">
        <v>43</v>
      </c>
      <c r="Q1127" s="105">
        <v>5152.8</v>
      </c>
      <c r="R1127" s="23">
        <v>42173</v>
      </c>
      <c r="S1127" s="106">
        <v>5152.8</v>
      </c>
      <c r="T1127" s="31">
        <f t="shared" si="35"/>
        <v>0</v>
      </c>
      <c r="U1127" s="56" t="s">
        <v>773</v>
      </c>
    </row>
    <row r="1128" spans="1:21" x14ac:dyDescent="0.25">
      <c r="A1128" s="20">
        <v>42167</v>
      </c>
      <c r="B1128" s="183">
        <v>23984</v>
      </c>
      <c r="C1128" s="183"/>
      <c r="D1128" s="14" t="s">
        <v>128</v>
      </c>
      <c r="E1128" s="105">
        <v>8416.4</v>
      </c>
      <c r="F1128" s="23">
        <v>42171</v>
      </c>
      <c r="G1128" s="106">
        <v>8416.4</v>
      </c>
      <c r="H1128" s="31">
        <f t="shared" si="34"/>
        <v>0</v>
      </c>
      <c r="I1128" s="39" t="s">
        <v>1257</v>
      </c>
      <c r="M1128" s="20">
        <v>42176</v>
      </c>
      <c r="N1128" s="183">
        <v>24843</v>
      </c>
      <c r="O1128" s="183"/>
      <c r="P1128" s="14" t="s">
        <v>43</v>
      </c>
      <c r="Q1128" s="105">
        <v>10985.8</v>
      </c>
      <c r="R1128" s="23" t="s">
        <v>1586</v>
      </c>
      <c r="S1128" s="118">
        <f>9700+1285.8</f>
        <v>10985.8</v>
      </c>
      <c r="T1128" s="31">
        <f t="shared" si="35"/>
        <v>0</v>
      </c>
      <c r="U1128" s="56" t="s">
        <v>9</v>
      </c>
    </row>
    <row r="1129" spans="1:21" x14ac:dyDescent="0.25">
      <c r="A1129" s="20">
        <v>42167</v>
      </c>
      <c r="B1129" s="183">
        <v>23985</v>
      </c>
      <c r="C1129" s="183"/>
      <c r="D1129" s="14" t="s">
        <v>75</v>
      </c>
      <c r="E1129" s="105">
        <v>20268.8</v>
      </c>
      <c r="F1129" s="23">
        <v>42169</v>
      </c>
      <c r="G1129" s="106">
        <v>20268.8</v>
      </c>
      <c r="H1129" s="31">
        <f t="shared" si="34"/>
        <v>0</v>
      </c>
      <c r="I1129" s="39" t="s">
        <v>62</v>
      </c>
      <c r="M1129" s="20">
        <v>42180</v>
      </c>
      <c r="N1129" s="223" t="s">
        <v>1872</v>
      </c>
      <c r="O1129" s="223" t="s">
        <v>1592</v>
      </c>
      <c r="P1129" s="14" t="s">
        <v>43</v>
      </c>
      <c r="Q1129" s="105">
        <v>12905.4</v>
      </c>
      <c r="R1129" s="65">
        <v>42180</v>
      </c>
      <c r="S1129" s="106">
        <v>12905.4</v>
      </c>
      <c r="T1129" s="31">
        <f t="shared" si="35"/>
        <v>0</v>
      </c>
      <c r="U1129" s="39" t="s">
        <v>9</v>
      </c>
    </row>
    <row r="1130" spans="1:21" x14ac:dyDescent="0.25">
      <c r="A1130" s="20">
        <v>42167</v>
      </c>
      <c r="B1130" s="183">
        <v>23986</v>
      </c>
      <c r="C1130" s="183"/>
      <c r="D1130" s="14" t="s">
        <v>1545</v>
      </c>
      <c r="E1130" s="105">
        <v>24247.5</v>
      </c>
      <c r="F1130" s="23">
        <v>42169</v>
      </c>
      <c r="G1130" s="106">
        <v>24247.5</v>
      </c>
      <c r="H1130" s="31">
        <f t="shared" si="34"/>
        <v>0</v>
      </c>
      <c r="I1130" s="39" t="s">
        <v>62</v>
      </c>
      <c r="M1130" s="20">
        <v>42183</v>
      </c>
      <c r="N1130" s="223" t="s">
        <v>2223</v>
      </c>
      <c r="O1130" s="223" t="s">
        <v>1592</v>
      </c>
      <c r="P1130" s="14" t="s">
        <v>43</v>
      </c>
      <c r="Q1130" s="105">
        <v>16589.2</v>
      </c>
      <c r="R1130" s="65">
        <v>42183</v>
      </c>
      <c r="S1130" s="106">
        <v>16589.2</v>
      </c>
      <c r="T1130" s="31">
        <f t="shared" si="35"/>
        <v>0</v>
      </c>
      <c r="U1130" s="39" t="s">
        <v>9</v>
      </c>
    </row>
    <row r="1131" spans="1:21" x14ac:dyDescent="0.25">
      <c r="A1131" s="20">
        <v>42167</v>
      </c>
      <c r="B1131" s="183">
        <v>23987</v>
      </c>
      <c r="C1131" s="183"/>
      <c r="D1131" s="14" t="s">
        <v>72</v>
      </c>
      <c r="E1131" s="105">
        <v>24187.48</v>
      </c>
      <c r="F1131" s="30" t="s">
        <v>1546</v>
      </c>
      <c r="G1131" s="106">
        <v>24187.48</v>
      </c>
      <c r="H1131" s="31">
        <f t="shared" si="34"/>
        <v>0</v>
      </c>
      <c r="I1131" s="39" t="s">
        <v>62</v>
      </c>
      <c r="M1131" s="20">
        <v>42159</v>
      </c>
      <c r="N1131" s="183">
        <v>23245</v>
      </c>
      <c r="O1131" s="183"/>
      <c r="P1131" s="14" t="s">
        <v>1140</v>
      </c>
      <c r="Q1131" s="105">
        <v>1608</v>
      </c>
      <c r="R1131" s="23">
        <v>42161</v>
      </c>
      <c r="S1131" s="106">
        <v>1608</v>
      </c>
      <c r="T1131" s="31">
        <f t="shared" si="35"/>
        <v>0</v>
      </c>
      <c r="U1131" s="39" t="s">
        <v>149</v>
      </c>
    </row>
    <row r="1132" spans="1:21" x14ac:dyDescent="0.25">
      <c r="A1132" s="20">
        <v>42167</v>
      </c>
      <c r="B1132" s="183">
        <v>23988</v>
      </c>
      <c r="C1132" s="183"/>
      <c r="D1132" s="14" t="s">
        <v>176</v>
      </c>
      <c r="E1132" s="105">
        <v>15121.48</v>
      </c>
      <c r="F1132" s="30" t="s">
        <v>1547</v>
      </c>
      <c r="G1132" s="106">
        <v>15121.48</v>
      </c>
      <c r="H1132" s="31">
        <f t="shared" si="34"/>
        <v>0</v>
      </c>
      <c r="I1132" s="39" t="s">
        <v>62</v>
      </c>
      <c r="M1132" s="20">
        <v>42180</v>
      </c>
      <c r="N1132" s="223" t="s">
        <v>1932</v>
      </c>
      <c r="O1132" s="223" t="s">
        <v>1592</v>
      </c>
      <c r="P1132" s="14" t="s">
        <v>1140</v>
      </c>
      <c r="Q1132" s="105">
        <v>740</v>
      </c>
      <c r="R1132" s="65">
        <v>42182</v>
      </c>
      <c r="S1132" s="106">
        <v>740</v>
      </c>
      <c r="T1132" s="31">
        <f t="shared" si="35"/>
        <v>0</v>
      </c>
      <c r="U1132" s="39" t="s">
        <v>149</v>
      </c>
    </row>
    <row r="1133" spans="1:21" x14ac:dyDescent="0.25">
      <c r="A1133" s="20">
        <v>42167</v>
      </c>
      <c r="B1133" s="183">
        <v>23989</v>
      </c>
      <c r="C1133" s="183"/>
      <c r="D1133" s="14" t="s">
        <v>84</v>
      </c>
      <c r="E1133" s="105">
        <v>53930.8</v>
      </c>
      <c r="F1133" s="30" t="s">
        <v>1548</v>
      </c>
      <c r="G1133" s="106">
        <v>53930.8</v>
      </c>
      <c r="H1133" s="31">
        <f t="shared" si="34"/>
        <v>0</v>
      </c>
      <c r="I1133" s="39" t="s">
        <v>62</v>
      </c>
      <c r="M1133" s="20">
        <v>42157</v>
      </c>
      <c r="N1133" s="183">
        <v>23019</v>
      </c>
      <c r="O1133" s="183"/>
      <c r="P1133" s="40" t="s">
        <v>56</v>
      </c>
      <c r="Q1133" s="105">
        <v>10569.8</v>
      </c>
      <c r="R1133" s="23">
        <v>42157</v>
      </c>
      <c r="S1133" s="106">
        <v>10569.8</v>
      </c>
      <c r="T1133" s="25">
        <f t="shared" si="35"/>
        <v>0</v>
      </c>
      <c r="U1133" s="68" t="s">
        <v>19</v>
      </c>
    </row>
    <row r="1134" spans="1:21" x14ac:dyDescent="0.25">
      <c r="A1134" s="20">
        <v>42167</v>
      </c>
      <c r="B1134" s="183">
        <v>23990</v>
      </c>
      <c r="C1134" s="183"/>
      <c r="D1134" s="14" t="s">
        <v>50</v>
      </c>
      <c r="E1134" s="105">
        <v>460.8</v>
      </c>
      <c r="F1134" s="23">
        <v>42167</v>
      </c>
      <c r="G1134" s="106">
        <v>460.8</v>
      </c>
      <c r="H1134" s="31">
        <f t="shared" si="34"/>
        <v>0</v>
      </c>
      <c r="I1134" s="39" t="s">
        <v>9</v>
      </c>
      <c r="M1134" s="20">
        <v>42158</v>
      </c>
      <c r="N1134" s="183">
        <v>23066</v>
      </c>
      <c r="O1134" s="183"/>
      <c r="P1134" s="40" t="s">
        <v>56</v>
      </c>
      <c r="Q1134" s="105">
        <v>3627</v>
      </c>
      <c r="R1134" s="23">
        <v>42159</v>
      </c>
      <c r="S1134" s="106">
        <v>3627</v>
      </c>
      <c r="T1134" s="31">
        <f t="shared" si="35"/>
        <v>0</v>
      </c>
      <c r="U1134" s="68" t="s">
        <v>773</v>
      </c>
    </row>
    <row r="1135" spans="1:21" x14ac:dyDescent="0.25">
      <c r="A1135" s="20">
        <v>42167</v>
      </c>
      <c r="B1135" s="183">
        <v>23991</v>
      </c>
      <c r="C1135" s="183"/>
      <c r="D1135" s="14" t="s">
        <v>112</v>
      </c>
      <c r="E1135" s="105">
        <v>24543</v>
      </c>
      <c r="F1135" s="12" t="s">
        <v>1549</v>
      </c>
      <c r="G1135" s="106">
        <f>18000+6543</f>
        <v>24543</v>
      </c>
      <c r="H1135" s="31">
        <f t="shared" si="34"/>
        <v>0</v>
      </c>
      <c r="I1135" s="39" t="s">
        <v>9</v>
      </c>
      <c r="M1135" s="20">
        <v>42159</v>
      </c>
      <c r="N1135" s="183">
        <v>23164</v>
      </c>
      <c r="O1135" s="183"/>
      <c r="P1135" s="150" t="s">
        <v>56</v>
      </c>
      <c r="Q1135" s="105">
        <v>11336.8</v>
      </c>
      <c r="R1135" s="23">
        <v>42159</v>
      </c>
      <c r="S1135" s="106">
        <v>11336.8</v>
      </c>
      <c r="T1135" s="31">
        <f t="shared" si="35"/>
        <v>0</v>
      </c>
      <c r="U1135" s="39" t="s">
        <v>62</v>
      </c>
    </row>
    <row r="1136" spans="1:21" x14ac:dyDescent="0.25">
      <c r="A1136" s="20">
        <v>42167</v>
      </c>
      <c r="B1136" s="183">
        <v>23992</v>
      </c>
      <c r="C1136" s="183"/>
      <c r="D1136" s="14" t="s">
        <v>66</v>
      </c>
      <c r="E1136" s="105">
        <v>1679.25</v>
      </c>
      <c r="F1136" s="23">
        <v>42167</v>
      </c>
      <c r="G1136" s="106">
        <v>1679.25</v>
      </c>
      <c r="H1136" s="31">
        <f t="shared" si="34"/>
        <v>0</v>
      </c>
      <c r="I1136" s="39" t="s">
        <v>9</v>
      </c>
      <c r="M1136" s="20">
        <v>42161</v>
      </c>
      <c r="N1136" s="183">
        <v>23435</v>
      </c>
      <c r="O1136" s="183"/>
      <c r="P1136" s="14" t="s">
        <v>56</v>
      </c>
      <c r="Q1136" s="105">
        <v>8101.6</v>
      </c>
      <c r="R1136" s="23">
        <v>42163</v>
      </c>
      <c r="S1136" s="106">
        <v>8101.6</v>
      </c>
      <c r="T1136" s="31">
        <f t="shared" si="35"/>
        <v>0</v>
      </c>
      <c r="U1136" s="39" t="s">
        <v>94</v>
      </c>
    </row>
    <row r="1137" spans="1:21" x14ac:dyDescent="0.25">
      <c r="A1137" s="20">
        <v>42167</v>
      </c>
      <c r="B1137" s="183">
        <v>23993</v>
      </c>
      <c r="C1137" s="183"/>
      <c r="D1137" s="110" t="s">
        <v>173</v>
      </c>
      <c r="E1137" s="105">
        <v>36172</v>
      </c>
      <c r="F1137" s="30" t="s">
        <v>2453</v>
      </c>
      <c r="G1137" s="144">
        <v>36172</v>
      </c>
      <c r="H1137" s="31">
        <f t="shared" si="34"/>
        <v>0</v>
      </c>
      <c r="I1137" s="39" t="s">
        <v>62</v>
      </c>
      <c r="M1137" s="20">
        <v>42164</v>
      </c>
      <c r="N1137" s="183">
        <v>23648</v>
      </c>
      <c r="O1137" s="183"/>
      <c r="P1137" s="14" t="s">
        <v>56</v>
      </c>
      <c r="Q1137" s="105">
        <v>15172</v>
      </c>
      <c r="R1137" s="23">
        <v>42164</v>
      </c>
      <c r="S1137" s="106">
        <v>15172</v>
      </c>
      <c r="T1137" s="31">
        <f t="shared" si="35"/>
        <v>0</v>
      </c>
      <c r="U1137" s="39" t="s">
        <v>9</v>
      </c>
    </row>
    <row r="1138" spans="1:21" x14ac:dyDescent="0.25">
      <c r="A1138" s="20">
        <v>42167</v>
      </c>
      <c r="B1138" s="183">
        <v>23994</v>
      </c>
      <c r="C1138" s="183"/>
      <c r="D1138" s="14" t="s">
        <v>84</v>
      </c>
      <c r="E1138" s="105">
        <v>25605.599999999999</v>
      </c>
      <c r="F1138" s="30" t="s">
        <v>1548</v>
      </c>
      <c r="G1138" s="106">
        <v>25605.599999999999</v>
      </c>
      <c r="H1138" s="31">
        <f t="shared" si="34"/>
        <v>0</v>
      </c>
      <c r="I1138" s="39" t="s">
        <v>62</v>
      </c>
      <c r="M1138" s="20">
        <v>42166</v>
      </c>
      <c r="N1138" s="183">
        <v>23817</v>
      </c>
      <c r="O1138" s="183"/>
      <c r="P1138" s="14" t="s">
        <v>56</v>
      </c>
      <c r="Q1138" s="105">
        <v>16738.2</v>
      </c>
      <c r="R1138" s="23">
        <v>42167</v>
      </c>
      <c r="S1138" s="106">
        <v>16738.2</v>
      </c>
      <c r="T1138" s="31">
        <f t="shared" si="35"/>
        <v>0</v>
      </c>
      <c r="U1138" s="39" t="s">
        <v>773</v>
      </c>
    </row>
    <row r="1139" spans="1:21" x14ac:dyDescent="0.25">
      <c r="A1139" s="20">
        <v>42167</v>
      </c>
      <c r="B1139" s="183">
        <v>23995</v>
      </c>
      <c r="C1139" s="183"/>
      <c r="D1139" s="14" t="s">
        <v>173</v>
      </c>
      <c r="E1139" s="105">
        <v>46289.8</v>
      </c>
      <c r="F1139" s="30" t="s">
        <v>2453</v>
      </c>
      <c r="G1139" s="144">
        <v>46289.8</v>
      </c>
      <c r="H1139" s="31">
        <f t="shared" si="34"/>
        <v>0</v>
      </c>
      <c r="I1139" s="39" t="s">
        <v>62</v>
      </c>
      <c r="M1139" s="20">
        <v>42168</v>
      </c>
      <c r="N1139" s="183">
        <v>24071</v>
      </c>
      <c r="O1139" s="183"/>
      <c r="P1139" s="14" t="s">
        <v>56</v>
      </c>
      <c r="Q1139" s="105">
        <v>11734.2</v>
      </c>
      <c r="R1139" s="23">
        <v>42169</v>
      </c>
      <c r="S1139" s="106">
        <v>11734.2</v>
      </c>
      <c r="T1139" s="31">
        <f t="shared" si="35"/>
        <v>0</v>
      </c>
      <c r="U1139" s="39" t="s">
        <v>773</v>
      </c>
    </row>
    <row r="1140" spans="1:21" x14ac:dyDescent="0.25">
      <c r="A1140" s="20">
        <v>42167</v>
      </c>
      <c r="B1140" s="183">
        <v>23996</v>
      </c>
      <c r="C1140" s="183"/>
      <c r="D1140" s="14" t="s">
        <v>78</v>
      </c>
      <c r="E1140" s="105">
        <v>1270.8</v>
      </c>
      <c r="F1140" s="23">
        <v>42169</v>
      </c>
      <c r="G1140" s="106">
        <v>1270.8</v>
      </c>
      <c r="H1140" s="31">
        <f t="shared" si="34"/>
        <v>0</v>
      </c>
      <c r="I1140" s="39" t="s">
        <v>62</v>
      </c>
      <c r="M1140" s="20">
        <v>42169</v>
      </c>
      <c r="N1140" s="183">
        <v>24143</v>
      </c>
      <c r="O1140" s="183"/>
      <c r="P1140" s="14" t="s">
        <v>56</v>
      </c>
      <c r="Q1140" s="105">
        <v>6591.2</v>
      </c>
      <c r="R1140" s="23">
        <v>42169</v>
      </c>
      <c r="S1140" s="106">
        <v>6591.2</v>
      </c>
      <c r="T1140" s="31">
        <f t="shared" si="35"/>
        <v>0</v>
      </c>
      <c r="U1140" s="39" t="s">
        <v>773</v>
      </c>
    </row>
    <row r="1141" spans="1:21" x14ac:dyDescent="0.25">
      <c r="A1141" s="20">
        <v>42167</v>
      </c>
      <c r="B1141" s="183">
        <v>23997</v>
      </c>
      <c r="C1141" s="183"/>
      <c r="D1141" s="14" t="s">
        <v>422</v>
      </c>
      <c r="E1141" s="105">
        <v>286</v>
      </c>
      <c r="F1141" s="23">
        <v>42167</v>
      </c>
      <c r="G1141" s="106">
        <v>286</v>
      </c>
      <c r="H1141" s="31">
        <f t="shared" si="34"/>
        <v>0</v>
      </c>
      <c r="I1141" s="39" t="s">
        <v>9</v>
      </c>
      <c r="M1141" s="20">
        <v>42169</v>
      </c>
      <c r="N1141" s="183">
        <v>24167</v>
      </c>
      <c r="O1141" s="183"/>
      <c r="P1141" s="14" t="s">
        <v>56</v>
      </c>
      <c r="Q1141" s="105">
        <v>6949.2</v>
      </c>
      <c r="R1141" s="23">
        <v>42170</v>
      </c>
      <c r="S1141" s="106">
        <v>6949.2</v>
      </c>
      <c r="T1141" s="31">
        <f t="shared" si="35"/>
        <v>0</v>
      </c>
      <c r="U1141" s="221" t="s">
        <v>773</v>
      </c>
    </row>
    <row r="1142" spans="1:21" x14ac:dyDescent="0.25">
      <c r="A1142" s="20">
        <v>42167</v>
      </c>
      <c r="B1142" s="183">
        <v>23998</v>
      </c>
      <c r="C1142" s="183"/>
      <c r="D1142" s="14" t="s">
        <v>71</v>
      </c>
      <c r="E1142" s="105">
        <v>8078.7</v>
      </c>
      <c r="F1142" s="23">
        <v>42167</v>
      </c>
      <c r="G1142" s="106">
        <v>8078.7</v>
      </c>
      <c r="H1142" s="31">
        <f t="shared" si="34"/>
        <v>0</v>
      </c>
      <c r="I1142" s="39" t="s">
        <v>9</v>
      </c>
      <c r="M1142" s="20">
        <v>42171</v>
      </c>
      <c r="N1142" s="183">
        <v>24363</v>
      </c>
      <c r="O1142" s="183"/>
      <c r="P1142" s="14" t="s">
        <v>56</v>
      </c>
      <c r="Q1142" s="105">
        <v>12139.2</v>
      </c>
      <c r="R1142" s="23">
        <v>42171</v>
      </c>
      <c r="S1142" s="106">
        <v>12139.2</v>
      </c>
      <c r="T1142" s="48">
        <f t="shared" si="35"/>
        <v>0</v>
      </c>
      <c r="U1142" s="39" t="s">
        <v>62</v>
      </c>
    </row>
    <row r="1143" spans="1:21" x14ac:dyDescent="0.25">
      <c r="A1143" s="20">
        <v>42167</v>
      </c>
      <c r="B1143" s="183">
        <v>23999</v>
      </c>
      <c r="C1143" s="183"/>
      <c r="D1143" s="14" t="s">
        <v>35</v>
      </c>
      <c r="E1143" s="105">
        <v>24740.1</v>
      </c>
      <c r="F1143" s="23">
        <v>42167</v>
      </c>
      <c r="G1143" s="106">
        <v>24740.1</v>
      </c>
      <c r="H1143" s="31">
        <f t="shared" si="34"/>
        <v>0</v>
      </c>
      <c r="I1143" s="39" t="s">
        <v>773</v>
      </c>
      <c r="M1143" s="20">
        <v>42173</v>
      </c>
      <c r="N1143" s="183">
        <v>24540</v>
      </c>
      <c r="O1143" s="183"/>
      <c r="P1143" s="14" t="s">
        <v>56</v>
      </c>
      <c r="Q1143" s="105">
        <v>10346</v>
      </c>
      <c r="R1143" s="23">
        <v>42173</v>
      </c>
      <c r="S1143" s="106">
        <v>10346</v>
      </c>
      <c r="T1143" s="31">
        <f t="shared" si="35"/>
        <v>0</v>
      </c>
      <c r="U1143" s="56" t="s">
        <v>773</v>
      </c>
    </row>
    <row r="1144" spans="1:21" x14ac:dyDescent="0.25">
      <c r="A1144" s="20">
        <v>42167</v>
      </c>
      <c r="B1144" s="183">
        <v>24000</v>
      </c>
      <c r="C1144" s="183"/>
      <c r="D1144" s="14" t="s">
        <v>75</v>
      </c>
      <c r="E1144" s="105">
        <v>2973.6</v>
      </c>
      <c r="F1144" s="23">
        <v>42169</v>
      </c>
      <c r="G1144" s="106">
        <v>2973.6</v>
      </c>
      <c r="H1144" s="48">
        <f t="shared" si="34"/>
        <v>0</v>
      </c>
      <c r="I1144" s="39" t="s">
        <v>62</v>
      </c>
      <c r="M1144" s="20">
        <v>42175</v>
      </c>
      <c r="N1144" s="183">
        <v>24756</v>
      </c>
      <c r="O1144" s="183"/>
      <c r="P1144" s="14" t="s">
        <v>56</v>
      </c>
      <c r="Q1144" s="105">
        <v>10600</v>
      </c>
      <c r="R1144" s="65">
        <v>42175</v>
      </c>
      <c r="S1144" s="106">
        <v>10600</v>
      </c>
      <c r="T1144" s="31">
        <f t="shared" si="35"/>
        <v>0</v>
      </c>
      <c r="U1144" s="39" t="s">
        <v>773</v>
      </c>
    </row>
    <row r="1145" spans="1:21" x14ac:dyDescent="0.25">
      <c r="A1145" s="20">
        <v>42167</v>
      </c>
      <c r="B1145" s="183">
        <v>24001</v>
      </c>
      <c r="C1145" s="183"/>
      <c r="D1145" s="14" t="s">
        <v>1182</v>
      </c>
      <c r="E1145" s="105">
        <v>324.89999999999998</v>
      </c>
      <c r="F1145" s="23">
        <v>42167</v>
      </c>
      <c r="G1145" s="106">
        <v>324.89999999999998</v>
      </c>
      <c r="H1145" s="31">
        <f t="shared" si="34"/>
        <v>0</v>
      </c>
      <c r="I1145" s="39" t="s">
        <v>1013</v>
      </c>
      <c r="M1145" s="20">
        <v>42176</v>
      </c>
      <c r="N1145" s="183">
        <v>24899</v>
      </c>
      <c r="O1145" s="183"/>
      <c r="P1145" s="14" t="s">
        <v>56</v>
      </c>
      <c r="Q1145" s="105">
        <v>8922.2000000000007</v>
      </c>
      <c r="R1145" s="23">
        <v>42177</v>
      </c>
      <c r="S1145" s="118">
        <v>8922.2000000000007</v>
      </c>
      <c r="T1145" s="31">
        <f t="shared" si="35"/>
        <v>0</v>
      </c>
      <c r="U1145" s="56" t="s">
        <v>773</v>
      </c>
    </row>
    <row r="1146" spans="1:21" x14ac:dyDescent="0.25">
      <c r="A1146" s="20">
        <v>42167</v>
      </c>
      <c r="B1146" s="183">
        <v>24002</v>
      </c>
      <c r="C1146" s="183"/>
      <c r="D1146" s="14" t="s">
        <v>47</v>
      </c>
      <c r="E1146" s="105">
        <v>22682.400000000001</v>
      </c>
      <c r="F1146" s="23">
        <v>42169</v>
      </c>
      <c r="G1146" s="106">
        <v>22682.400000000001</v>
      </c>
      <c r="H1146" s="31">
        <f t="shared" si="34"/>
        <v>0</v>
      </c>
      <c r="I1146" s="39" t="s">
        <v>773</v>
      </c>
      <c r="M1146" s="20">
        <v>42178</v>
      </c>
      <c r="N1146" s="223" t="s">
        <v>1712</v>
      </c>
      <c r="O1146" s="223" t="s">
        <v>1592</v>
      </c>
      <c r="P1146" s="15" t="s">
        <v>56</v>
      </c>
      <c r="Q1146" s="122">
        <v>10443.4</v>
      </c>
      <c r="R1146" s="23">
        <v>42179</v>
      </c>
      <c r="S1146" s="118">
        <v>10443.4</v>
      </c>
      <c r="T1146" s="31">
        <f t="shared" si="35"/>
        <v>0</v>
      </c>
      <c r="U1146" s="68" t="s">
        <v>94</v>
      </c>
    </row>
    <row r="1147" spans="1:21" x14ac:dyDescent="0.25">
      <c r="A1147" s="20">
        <v>42167</v>
      </c>
      <c r="B1147" s="183">
        <v>24003</v>
      </c>
      <c r="C1147" s="183"/>
      <c r="D1147" s="14" t="s">
        <v>335</v>
      </c>
      <c r="E1147" s="105">
        <v>174.2</v>
      </c>
      <c r="F1147" s="23">
        <v>42167</v>
      </c>
      <c r="G1147" s="106">
        <v>174.2</v>
      </c>
      <c r="H1147" s="31">
        <f t="shared" si="34"/>
        <v>0</v>
      </c>
      <c r="I1147" s="39" t="s">
        <v>9</v>
      </c>
      <c r="M1147" s="20">
        <v>42180</v>
      </c>
      <c r="N1147" s="223" t="s">
        <v>1858</v>
      </c>
      <c r="O1147" s="223" t="s">
        <v>1592</v>
      </c>
      <c r="P1147" s="14" t="s">
        <v>56</v>
      </c>
      <c r="Q1147" s="105">
        <v>8449.6</v>
      </c>
      <c r="R1147" s="65">
        <v>42180</v>
      </c>
      <c r="S1147" s="106">
        <v>8449.6</v>
      </c>
      <c r="T1147" s="31">
        <f t="shared" si="35"/>
        <v>0</v>
      </c>
      <c r="U1147" s="39" t="s">
        <v>773</v>
      </c>
    </row>
    <row r="1148" spans="1:21" x14ac:dyDescent="0.25">
      <c r="A1148" s="20">
        <v>42167</v>
      </c>
      <c r="B1148" s="183">
        <v>24004</v>
      </c>
      <c r="C1148" s="183"/>
      <c r="D1148" s="14" t="s">
        <v>105</v>
      </c>
      <c r="E1148" s="105">
        <v>1305.3</v>
      </c>
      <c r="F1148" s="23">
        <v>42167</v>
      </c>
      <c r="G1148" s="106">
        <v>1305.3</v>
      </c>
      <c r="H1148" s="48">
        <f t="shared" si="34"/>
        <v>0</v>
      </c>
      <c r="I1148" s="39" t="s">
        <v>9</v>
      </c>
      <c r="M1148" s="20">
        <v>42181</v>
      </c>
      <c r="N1148" s="222" t="s">
        <v>1991</v>
      </c>
      <c r="O1148" s="222" t="s">
        <v>1592</v>
      </c>
      <c r="P1148" s="14" t="s">
        <v>56</v>
      </c>
      <c r="Q1148" s="105">
        <v>5488</v>
      </c>
      <c r="R1148" s="65">
        <v>42181</v>
      </c>
      <c r="S1148" s="106">
        <v>5488</v>
      </c>
      <c r="T1148" s="31">
        <f t="shared" si="35"/>
        <v>0</v>
      </c>
      <c r="U1148" s="39" t="s">
        <v>773</v>
      </c>
    </row>
    <row r="1149" spans="1:21" x14ac:dyDescent="0.25">
      <c r="A1149" s="20">
        <v>42167</v>
      </c>
      <c r="B1149" s="183">
        <v>24005</v>
      </c>
      <c r="C1149" s="183"/>
      <c r="D1149" s="14" t="s">
        <v>256</v>
      </c>
      <c r="E1149" s="105">
        <v>7659</v>
      </c>
      <c r="F1149" s="23">
        <v>42167</v>
      </c>
      <c r="G1149" s="106">
        <v>7659</v>
      </c>
      <c r="H1149" s="31">
        <f t="shared" si="34"/>
        <v>0</v>
      </c>
      <c r="I1149" s="39" t="s">
        <v>773</v>
      </c>
      <c r="M1149" s="20">
        <v>42182</v>
      </c>
      <c r="N1149" s="222" t="s">
        <v>2087</v>
      </c>
      <c r="O1149" s="222" t="s">
        <v>1592</v>
      </c>
      <c r="P1149" s="14" t="s">
        <v>56</v>
      </c>
      <c r="Q1149" s="105">
        <v>8056</v>
      </c>
      <c r="R1149" s="65">
        <v>42182</v>
      </c>
      <c r="S1149" s="106">
        <v>8056</v>
      </c>
      <c r="T1149" s="31">
        <f t="shared" si="35"/>
        <v>0</v>
      </c>
      <c r="U1149" s="39" t="s">
        <v>773</v>
      </c>
    </row>
    <row r="1150" spans="1:21" x14ac:dyDescent="0.25">
      <c r="A1150" s="20">
        <v>42167</v>
      </c>
      <c r="B1150" s="183">
        <v>24006</v>
      </c>
      <c r="C1150" s="183"/>
      <c r="D1150" s="14" t="s">
        <v>95</v>
      </c>
      <c r="E1150" s="105">
        <v>1872.2</v>
      </c>
      <c r="F1150" s="23">
        <v>42168</v>
      </c>
      <c r="G1150" s="106">
        <v>1872.2</v>
      </c>
      <c r="H1150" s="31">
        <f t="shared" si="34"/>
        <v>0</v>
      </c>
      <c r="I1150" s="39" t="s">
        <v>94</v>
      </c>
      <c r="M1150" s="20">
        <v>42183</v>
      </c>
      <c r="N1150" s="222" t="s">
        <v>2213</v>
      </c>
      <c r="O1150" s="222" t="s">
        <v>1592</v>
      </c>
      <c r="P1150" s="14" t="s">
        <v>56</v>
      </c>
      <c r="Q1150" s="105">
        <v>10212.4</v>
      </c>
      <c r="R1150" s="65">
        <v>42183</v>
      </c>
      <c r="S1150" s="106">
        <v>10212.4</v>
      </c>
      <c r="T1150" s="31">
        <f t="shared" si="35"/>
        <v>0</v>
      </c>
      <c r="U1150" s="39" t="s">
        <v>773</v>
      </c>
    </row>
    <row r="1151" spans="1:21" x14ac:dyDescent="0.25">
      <c r="A1151" s="20">
        <v>42167</v>
      </c>
      <c r="B1151" s="183">
        <v>24007</v>
      </c>
      <c r="C1151" s="183"/>
      <c r="D1151" s="14" t="s">
        <v>361</v>
      </c>
      <c r="E1151" s="105">
        <v>10772</v>
      </c>
      <c r="F1151" s="23">
        <v>42168</v>
      </c>
      <c r="G1151" s="106">
        <v>10772</v>
      </c>
      <c r="H1151" s="31">
        <f t="shared" si="34"/>
        <v>0</v>
      </c>
      <c r="I1151" s="39" t="s">
        <v>94</v>
      </c>
      <c r="M1151" s="20">
        <v>42185</v>
      </c>
      <c r="N1151" s="222" t="s">
        <v>2415</v>
      </c>
      <c r="O1151" s="222" t="s">
        <v>1592</v>
      </c>
      <c r="P1151" s="14" t="s">
        <v>56</v>
      </c>
      <c r="Q1151" s="105">
        <v>9933.6</v>
      </c>
      <c r="R1151" s="23">
        <v>42185</v>
      </c>
      <c r="S1151" s="106">
        <v>9933.6</v>
      </c>
      <c r="T1151" s="31">
        <f t="shared" si="35"/>
        <v>0</v>
      </c>
      <c r="U1151" s="39" t="s">
        <v>773</v>
      </c>
    </row>
    <row r="1152" spans="1:21" x14ac:dyDescent="0.25">
      <c r="A1152" s="20">
        <v>42167</v>
      </c>
      <c r="B1152" s="183">
        <v>24008</v>
      </c>
      <c r="C1152" s="183"/>
      <c r="D1152" s="14" t="s">
        <v>250</v>
      </c>
      <c r="E1152" s="105">
        <v>3168.8</v>
      </c>
      <c r="F1152" s="23">
        <v>42168</v>
      </c>
      <c r="G1152" s="106">
        <v>3168.8</v>
      </c>
      <c r="H1152" s="31">
        <f t="shared" si="34"/>
        <v>0</v>
      </c>
      <c r="I1152" s="39" t="s">
        <v>94</v>
      </c>
      <c r="M1152" s="20">
        <v>42180</v>
      </c>
      <c r="N1152" s="222" t="s">
        <v>1910</v>
      </c>
      <c r="O1152" s="222" t="s">
        <v>1592</v>
      </c>
      <c r="P1152" s="14" t="s">
        <v>1158</v>
      </c>
      <c r="Q1152" s="105">
        <v>17572.599999999999</v>
      </c>
      <c r="R1152" s="65">
        <v>42180</v>
      </c>
      <c r="S1152" s="106">
        <v>17572.599999999999</v>
      </c>
      <c r="T1152" s="31">
        <f t="shared" si="35"/>
        <v>0</v>
      </c>
      <c r="U1152" s="39" t="s">
        <v>9</v>
      </c>
    </row>
    <row r="1153" spans="1:21" x14ac:dyDescent="0.25">
      <c r="A1153" s="20">
        <v>42167</v>
      </c>
      <c r="B1153" s="183">
        <v>24009</v>
      </c>
      <c r="C1153" s="183"/>
      <c r="D1153" s="14" t="s">
        <v>98</v>
      </c>
      <c r="E1153" s="105">
        <v>1019.2</v>
      </c>
      <c r="F1153" s="23">
        <v>42168</v>
      </c>
      <c r="G1153" s="106">
        <v>1019.2</v>
      </c>
      <c r="H1153" s="31">
        <f t="shared" si="34"/>
        <v>0</v>
      </c>
      <c r="I1153" s="39" t="s">
        <v>94</v>
      </c>
      <c r="M1153" s="20">
        <v>42162</v>
      </c>
      <c r="N1153" s="183">
        <v>23477</v>
      </c>
      <c r="O1153" s="183"/>
      <c r="P1153" s="14" t="s">
        <v>103</v>
      </c>
      <c r="Q1153" s="105">
        <v>25097.93</v>
      </c>
      <c r="R1153" s="23">
        <v>42167</v>
      </c>
      <c r="S1153" s="106">
        <v>25097.93</v>
      </c>
      <c r="T1153" s="31">
        <f t="shared" si="35"/>
        <v>0</v>
      </c>
      <c r="U1153" s="39" t="s">
        <v>773</v>
      </c>
    </row>
    <row r="1154" spans="1:21" x14ac:dyDescent="0.25">
      <c r="A1154" s="20">
        <v>42167</v>
      </c>
      <c r="B1154" s="183">
        <v>24010</v>
      </c>
      <c r="C1154" s="183"/>
      <c r="D1154" s="14" t="s">
        <v>472</v>
      </c>
      <c r="E1154" s="105">
        <v>44219</v>
      </c>
      <c r="F1154" s="23">
        <v>42177</v>
      </c>
      <c r="G1154" s="106">
        <v>44219</v>
      </c>
      <c r="H1154" s="48">
        <f t="shared" si="34"/>
        <v>0</v>
      </c>
      <c r="I1154" s="39" t="s">
        <v>19</v>
      </c>
      <c r="M1154" s="20">
        <v>42165</v>
      </c>
      <c r="N1154" s="183">
        <v>23734</v>
      </c>
      <c r="O1154" s="183"/>
      <c r="P1154" s="14" t="s">
        <v>103</v>
      </c>
      <c r="Q1154" s="105">
        <v>28170.81</v>
      </c>
      <c r="R1154" s="23">
        <v>42167</v>
      </c>
      <c r="S1154" s="106">
        <v>28170.81</v>
      </c>
      <c r="T1154" s="31">
        <f t="shared" si="35"/>
        <v>0</v>
      </c>
      <c r="U1154" s="39" t="s">
        <v>773</v>
      </c>
    </row>
    <row r="1155" spans="1:21" x14ac:dyDescent="0.25">
      <c r="A1155" s="20">
        <v>42167</v>
      </c>
      <c r="B1155" s="183">
        <v>24011</v>
      </c>
      <c r="C1155" s="183"/>
      <c r="D1155" s="14" t="s">
        <v>1142</v>
      </c>
      <c r="E1155" s="105">
        <v>1237</v>
      </c>
      <c r="F1155" s="23">
        <v>42167</v>
      </c>
      <c r="G1155" s="106">
        <v>1237</v>
      </c>
      <c r="H1155" s="31">
        <f t="shared" ref="H1155:H1218" si="36">E1155-G1155</f>
        <v>0</v>
      </c>
      <c r="I1155" s="39" t="s">
        <v>9</v>
      </c>
      <c r="M1155" s="20">
        <v>42166</v>
      </c>
      <c r="N1155" s="183">
        <v>23847</v>
      </c>
      <c r="O1155" s="183"/>
      <c r="P1155" s="14" t="s">
        <v>103</v>
      </c>
      <c r="Q1155" s="105">
        <v>22623.599999999999</v>
      </c>
      <c r="R1155" s="23">
        <v>42167</v>
      </c>
      <c r="S1155" s="106">
        <v>22623.599999999999</v>
      </c>
      <c r="T1155" s="31">
        <f t="shared" ref="T1155:T1218" si="37">Q1155-S1155</f>
        <v>0</v>
      </c>
      <c r="U1155" s="39" t="s">
        <v>46</v>
      </c>
    </row>
    <row r="1156" spans="1:21" x14ac:dyDescent="0.25">
      <c r="A1156" s="20">
        <v>42167</v>
      </c>
      <c r="B1156" s="183">
        <v>24012</v>
      </c>
      <c r="C1156" s="183"/>
      <c r="D1156" s="14" t="s">
        <v>45</v>
      </c>
      <c r="E1156" s="105">
        <v>20202.54</v>
      </c>
      <c r="F1156" s="30" t="s">
        <v>2454</v>
      </c>
      <c r="G1156" s="144">
        <f>5347.52+14855.02</f>
        <v>20202.54</v>
      </c>
      <c r="H1156" s="31">
        <f t="shared" si="36"/>
        <v>0</v>
      </c>
      <c r="I1156" s="39" t="s">
        <v>1013</v>
      </c>
      <c r="M1156" s="20">
        <v>42166</v>
      </c>
      <c r="N1156" s="183">
        <v>23848</v>
      </c>
      <c r="O1156" s="183"/>
      <c r="P1156" s="14" t="s">
        <v>103</v>
      </c>
      <c r="Q1156" s="105">
        <v>6355.8</v>
      </c>
      <c r="R1156" s="23">
        <v>42167</v>
      </c>
      <c r="S1156" s="106">
        <v>6355.8</v>
      </c>
      <c r="T1156" s="31">
        <f t="shared" si="37"/>
        <v>0</v>
      </c>
      <c r="U1156" s="39" t="s">
        <v>46</v>
      </c>
    </row>
    <row r="1157" spans="1:21" x14ac:dyDescent="0.25">
      <c r="A1157" s="20">
        <v>42167</v>
      </c>
      <c r="B1157" s="183">
        <v>24013</v>
      </c>
      <c r="C1157" s="183"/>
      <c r="D1157" s="14" t="s">
        <v>106</v>
      </c>
      <c r="E1157" s="105">
        <v>18150.099999999999</v>
      </c>
      <c r="F1157" s="23">
        <v>42168</v>
      </c>
      <c r="G1157" s="106">
        <v>18150.099999999999</v>
      </c>
      <c r="H1157" s="31">
        <f t="shared" si="36"/>
        <v>0</v>
      </c>
      <c r="I1157" s="39" t="s">
        <v>94</v>
      </c>
      <c r="M1157" s="20">
        <v>42167</v>
      </c>
      <c r="N1157" s="183">
        <v>23974</v>
      </c>
      <c r="O1157" s="183"/>
      <c r="P1157" s="14" t="s">
        <v>103</v>
      </c>
      <c r="Q1157" s="105">
        <v>49479.5</v>
      </c>
      <c r="R1157" s="23">
        <v>42167</v>
      </c>
      <c r="S1157" s="106">
        <v>49479.5</v>
      </c>
      <c r="T1157" s="31">
        <f t="shared" si="37"/>
        <v>0</v>
      </c>
      <c r="U1157" s="39" t="s">
        <v>19</v>
      </c>
    </row>
    <row r="1158" spans="1:21" x14ac:dyDescent="0.25">
      <c r="A1158" s="20">
        <v>42167</v>
      </c>
      <c r="B1158" s="183">
        <v>24014</v>
      </c>
      <c r="C1158" s="183"/>
      <c r="D1158" s="14" t="s">
        <v>131</v>
      </c>
      <c r="E1158" s="105">
        <v>10514.4</v>
      </c>
      <c r="F1158" s="23">
        <v>42168</v>
      </c>
      <c r="G1158" s="106">
        <v>10514.4</v>
      </c>
      <c r="H1158" s="31">
        <f t="shared" si="36"/>
        <v>0</v>
      </c>
      <c r="I1158" s="39" t="s">
        <v>1257</v>
      </c>
      <c r="M1158" s="20">
        <v>42168</v>
      </c>
      <c r="N1158" s="183">
        <v>24098</v>
      </c>
      <c r="O1158" s="183"/>
      <c r="P1158" s="14" t="s">
        <v>103</v>
      </c>
      <c r="Q1158" s="105">
        <v>39004.800000000003</v>
      </c>
      <c r="R1158" s="23">
        <v>42175</v>
      </c>
      <c r="S1158" s="106">
        <v>39004.800000000003</v>
      </c>
      <c r="T1158" s="31">
        <f t="shared" si="37"/>
        <v>0</v>
      </c>
      <c r="U1158" s="39" t="s">
        <v>19</v>
      </c>
    </row>
    <row r="1159" spans="1:21" x14ac:dyDescent="0.25">
      <c r="A1159" s="20">
        <v>42167</v>
      </c>
      <c r="B1159" s="183">
        <v>24015</v>
      </c>
      <c r="C1159" s="183"/>
      <c r="D1159" s="14" t="s">
        <v>93</v>
      </c>
      <c r="E1159" s="105">
        <v>1505.9</v>
      </c>
      <c r="F1159" s="23">
        <v>42168</v>
      </c>
      <c r="G1159" s="106">
        <v>1505.9</v>
      </c>
      <c r="H1159" s="31">
        <f t="shared" si="36"/>
        <v>0</v>
      </c>
      <c r="I1159" s="39" t="s">
        <v>94</v>
      </c>
      <c r="M1159" s="20">
        <v>42168</v>
      </c>
      <c r="N1159" s="183">
        <v>24099</v>
      </c>
      <c r="O1159" s="183"/>
      <c r="P1159" s="14" t="s">
        <v>103</v>
      </c>
      <c r="Q1159" s="105">
        <v>10376.799999999999</v>
      </c>
      <c r="R1159" s="23">
        <v>42175</v>
      </c>
      <c r="S1159" s="106">
        <v>10376.799999999999</v>
      </c>
      <c r="T1159" s="31">
        <f t="shared" si="37"/>
        <v>0</v>
      </c>
      <c r="U1159" s="39" t="s">
        <v>19</v>
      </c>
    </row>
    <row r="1160" spans="1:21" x14ac:dyDescent="0.25">
      <c r="A1160" s="20">
        <v>42167</v>
      </c>
      <c r="B1160" s="183">
        <v>24016</v>
      </c>
      <c r="C1160" s="183"/>
      <c r="D1160" s="14" t="s">
        <v>99</v>
      </c>
      <c r="E1160" s="105">
        <v>5806.4</v>
      </c>
      <c r="F1160" s="23">
        <v>42170</v>
      </c>
      <c r="G1160" s="106">
        <v>5806.4</v>
      </c>
      <c r="H1160" s="31">
        <f t="shared" si="36"/>
        <v>0</v>
      </c>
      <c r="I1160" s="39" t="s">
        <v>94</v>
      </c>
      <c r="M1160" s="20">
        <v>42170</v>
      </c>
      <c r="N1160" s="183">
        <v>24265</v>
      </c>
      <c r="O1160" s="183"/>
      <c r="P1160" s="14" t="s">
        <v>103</v>
      </c>
      <c r="Q1160" s="105">
        <v>27648</v>
      </c>
      <c r="R1160" s="23">
        <v>42175</v>
      </c>
      <c r="S1160" s="106">
        <v>27648</v>
      </c>
      <c r="T1160" s="31">
        <f t="shared" si="37"/>
        <v>0</v>
      </c>
      <c r="U1160" s="39" t="s">
        <v>19</v>
      </c>
    </row>
    <row r="1161" spans="1:21" x14ac:dyDescent="0.25">
      <c r="A1161" s="20">
        <v>42167</v>
      </c>
      <c r="B1161" s="183">
        <v>24017</v>
      </c>
      <c r="C1161" s="183"/>
      <c r="D1161" s="14" t="s">
        <v>24</v>
      </c>
      <c r="E1161" s="105">
        <v>800</v>
      </c>
      <c r="F1161" s="23">
        <v>42178</v>
      </c>
      <c r="G1161" s="106">
        <v>800</v>
      </c>
      <c r="H1161" s="31">
        <f t="shared" si="36"/>
        <v>0</v>
      </c>
      <c r="I1161" s="39" t="s">
        <v>9</v>
      </c>
      <c r="M1161" s="20">
        <v>42172</v>
      </c>
      <c r="N1161" s="183">
        <v>24470</v>
      </c>
      <c r="O1161" s="183"/>
      <c r="P1161" s="14" t="s">
        <v>103</v>
      </c>
      <c r="Q1161" s="105">
        <v>42794.239999999998</v>
      </c>
      <c r="R1161" s="23"/>
      <c r="S1161" s="106"/>
      <c r="T1161" s="48">
        <f t="shared" si="37"/>
        <v>42794.239999999998</v>
      </c>
      <c r="U1161" s="39" t="s">
        <v>19</v>
      </c>
    </row>
    <row r="1162" spans="1:21" x14ac:dyDescent="0.25">
      <c r="A1162" s="20">
        <v>42167</v>
      </c>
      <c r="B1162" s="183">
        <v>24018</v>
      </c>
      <c r="C1162" s="183"/>
      <c r="D1162" s="14" t="s">
        <v>102</v>
      </c>
      <c r="E1162" s="105">
        <v>2820</v>
      </c>
      <c r="F1162" s="23">
        <v>42167</v>
      </c>
      <c r="G1162" s="106">
        <v>2820</v>
      </c>
      <c r="H1162" s="31">
        <f t="shared" si="36"/>
        <v>0</v>
      </c>
      <c r="I1162" s="39" t="s">
        <v>9</v>
      </c>
      <c r="M1162" s="20">
        <v>42184</v>
      </c>
      <c r="N1162" s="223" t="s">
        <v>2258</v>
      </c>
      <c r="O1162" s="223" t="s">
        <v>1592</v>
      </c>
      <c r="P1162" s="14" t="s">
        <v>103</v>
      </c>
      <c r="Q1162" s="105">
        <v>50471.1</v>
      </c>
      <c r="R1162" s="65"/>
      <c r="S1162" s="106"/>
      <c r="T1162" s="31">
        <f t="shared" si="37"/>
        <v>50471.1</v>
      </c>
      <c r="U1162" s="39" t="s">
        <v>149</v>
      </c>
    </row>
    <row r="1163" spans="1:21" x14ac:dyDescent="0.25">
      <c r="A1163" s="20">
        <v>42167</v>
      </c>
      <c r="B1163" s="183">
        <v>24019</v>
      </c>
      <c r="C1163" s="183"/>
      <c r="D1163" s="14" t="s">
        <v>336</v>
      </c>
      <c r="E1163" s="105">
        <v>2544</v>
      </c>
      <c r="F1163" s="23">
        <v>42167</v>
      </c>
      <c r="G1163" s="106">
        <v>2544</v>
      </c>
      <c r="H1163" s="31">
        <f t="shared" si="36"/>
        <v>0</v>
      </c>
      <c r="I1163" s="39" t="s">
        <v>9</v>
      </c>
      <c r="M1163" s="20">
        <v>42156</v>
      </c>
      <c r="N1163" s="183">
        <v>22962</v>
      </c>
      <c r="O1163" s="183"/>
      <c r="P1163" s="14" t="s">
        <v>733</v>
      </c>
      <c r="Q1163" s="105">
        <v>18220.900000000001</v>
      </c>
      <c r="R1163" s="23">
        <v>42158</v>
      </c>
      <c r="S1163" s="106">
        <v>18220.900000000001</v>
      </c>
      <c r="T1163" s="25">
        <f t="shared" si="37"/>
        <v>0</v>
      </c>
      <c r="U1163" s="39" t="s">
        <v>149</v>
      </c>
    </row>
    <row r="1164" spans="1:21" x14ac:dyDescent="0.25">
      <c r="A1164" s="20">
        <v>42167</v>
      </c>
      <c r="B1164" s="183">
        <v>24020</v>
      </c>
      <c r="C1164" s="183"/>
      <c r="D1164" s="14" t="s">
        <v>20</v>
      </c>
      <c r="E1164" s="105">
        <v>2129.1999999999998</v>
      </c>
      <c r="F1164" s="23">
        <v>42167</v>
      </c>
      <c r="G1164" s="106">
        <v>2129.1999999999998</v>
      </c>
      <c r="H1164" s="31">
        <f t="shared" si="36"/>
        <v>0</v>
      </c>
      <c r="I1164" s="39" t="s">
        <v>9</v>
      </c>
      <c r="M1164" s="20">
        <v>42159</v>
      </c>
      <c r="N1164" s="183">
        <v>23238</v>
      </c>
      <c r="O1164" s="183"/>
      <c r="P1164" s="14" t="s">
        <v>733</v>
      </c>
      <c r="Q1164" s="105">
        <v>4184.3999999999996</v>
      </c>
      <c r="R1164" s="23">
        <v>42161</v>
      </c>
      <c r="S1164" s="106">
        <v>4184.3999999999996</v>
      </c>
      <c r="T1164" s="31">
        <f t="shared" si="37"/>
        <v>0</v>
      </c>
      <c r="U1164" s="39" t="s">
        <v>149</v>
      </c>
    </row>
    <row r="1165" spans="1:21" x14ac:dyDescent="0.25">
      <c r="A1165" s="20">
        <v>42167</v>
      </c>
      <c r="B1165" s="183">
        <v>24021</v>
      </c>
      <c r="C1165" s="183"/>
      <c r="D1165" s="14" t="s">
        <v>20</v>
      </c>
      <c r="E1165" s="105">
        <v>294</v>
      </c>
      <c r="F1165" s="23">
        <v>42167</v>
      </c>
      <c r="G1165" s="106">
        <v>294</v>
      </c>
      <c r="H1165" s="31">
        <f t="shared" si="36"/>
        <v>0</v>
      </c>
      <c r="I1165" s="39" t="s">
        <v>9</v>
      </c>
      <c r="M1165" s="20">
        <v>42163</v>
      </c>
      <c r="N1165" s="183">
        <v>23619</v>
      </c>
      <c r="O1165" s="183"/>
      <c r="P1165" s="14" t="s">
        <v>733</v>
      </c>
      <c r="Q1165" s="105">
        <v>10410.700000000001</v>
      </c>
      <c r="R1165" s="23">
        <v>42165</v>
      </c>
      <c r="S1165" s="106">
        <v>10410.700000000001</v>
      </c>
      <c r="T1165" s="31">
        <f t="shared" si="37"/>
        <v>0</v>
      </c>
      <c r="U1165" s="39" t="s">
        <v>149</v>
      </c>
    </row>
    <row r="1166" spans="1:21" x14ac:dyDescent="0.25">
      <c r="A1166" s="20">
        <v>42167</v>
      </c>
      <c r="B1166" s="183">
        <v>24022</v>
      </c>
      <c r="C1166" s="183"/>
      <c r="D1166" s="14" t="s">
        <v>24</v>
      </c>
      <c r="E1166" s="105">
        <v>50641.760000000002</v>
      </c>
      <c r="F1166" s="23">
        <v>42178</v>
      </c>
      <c r="G1166" s="106">
        <v>50641.760000000002</v>
      </c>
      <c r="H1166" s="31">
        <f t="shared" si="36"/>
        <v>0</v>
      </c>
      <c r="I1166" s="39" t="s">
        <v>19</v>
      </c>
      <c r="M1166" s="20">
        <v>42166</v>
      </c>
      <c r="N1166" s="183">
        <v>23906</v>
      </c>
      <c r="O1166" s="183"/>
      <c r="P1166" s="14" t="s">
        <v>733</v>
      </c>
      <c r="Q1166" s="105">
        <v>19074</v>
      </c>
      <c r="R1166" s="23">
        <v>42168</v>
      </c>
      <c r="S1166" s="118">
        <v>19074</v>
      </c>
      <c r="T1166" s="31">
        <f t="shared" si="37"/>
        <v>0</v>
      </c>
      <c r="U1166" s="56" t="s">
        <v>149</v>
      </c>
    </row>
    <row r="1167" spans="1:21" x14ac:dyDescent="0.25">
      <c r="A1167" s="20">
        <v>42167</v>
      </c>
      <c r="B1167" s="183">
        <v>24023</v>
      </c>
      <c r="C1167" s="183"/>
      <c r="D1167" s="14" t="s">
        <v>110</v>
      </c>
      <c r="E1167" s="105">
        <v>6708.74</v>
      </c>
      <c r="F1167" s="23">
        <v>42178</v>
      </c>
      <c r="G1167" s="106">
        <v>6708.74</v>
      </c>
      <c r="H1167" s="31">
        <f t="shared" si="36"/>
        <v>0</v>
      </c>
      <c r="I1167" s="39" t="s">
        <v>1013</v>
      </c>
      <c r="M1167" s="20">
        <v>42170</v>
      </c>
      <c r="N1167" s="183">
        <v>24273</v>
      </c>
      <c r="O1167" s="183"/>
      <c r="P1167" s="14" t="s">
        <v>733</v>
      </c>
      <c r="Q1167" s="105">
        <v>4549.3</v>
      </c>
      <c r="R1167" s="23">
        <v>42172</v>
      </c>
      <c r="S1167" s="106">
        <v>4549.3</v>
      </c>
      <c r="T1167" s="31">
        <f t="shared" si="37"/>
        <v>0</v>
      </c>
      <c r="U1167" s="39" t="s">
        <v>149</v>
      </c>
    </row>
    <row r="1168" spans="1:21" x14ac:dyDescent="0.25">
      <c r="A1168" s="20">
        <v>42167</v>
      </c>
      <c r="B1168" s="183">
        <v>24024</v>
      </c>
      <c r="C1168" s="183"/>
      <c r="D1168" s="14" t="s">
        <v>14</v>
      </c>
      <c r="E1168" s="105">
        <v>1226.5</v>
      </c>
      <c r="F1168" s="23">
        <v>42172</v>
      </c>
      <c r="G1168" s="106">
        <v>1226.5</v>
      </c>
      <c r="H1168" s="31">
        <f t="shared" si="36"/>
        <v>0</v>
      </c>
      <c r="I1168" s="39" t="s">
        <v>15</v>
      </c>
      <c r="M1168" s="20">
        <v>42170</v>
      </c>
      <c r="N1168" s="183">
        <v>24294</v>
      </c>
      <c r="O1168" s="183"/>
      <c r="P1168" s="14" t="s">
        <v>733</v>
      </c>
      <c r="Q1168" s="105">
        <v>2784</v>
      </c>
      <c r="R1168" s="23">
        <v>42172</v>
      </c>
      <c r="S1168" s="106">
        <v>2784</v>
      </c>
      <c r="T1168" s="48">
        <f t="shared" si="37"/>
        <v>0</v>
      </c>
      <c r="U1168" s="39" t="s">
        <v>149</v>
      </c>
    </row>
    <row r="1169" spans="1:21" x14ac:dyDescent="0.25">
      <c r="A1169" s="20">
        <v>42167</v>
      </c>
      <c r="B1169" s="183">
        <v>24025</v>
      </c>
      <c r="C1169" s="183"/>
      <c r="D1169" s="14" t="s">
        <v>1182</v>
      </c>
      <c r="E1169" s="105">
        <v>172</v>
      </c>
      <c r="F1169" s="23">
        <v>42167</v>
      </c>
      <c r="G1169" s="106">
        <v>172</v>
      </c>
      <c r="H1169" s="31">
        <f t="shared" si="36"/>
        <v>0</v>
      </c>
      <c r="I1169" s="39" t="s">
        <v>9</v>
      </c>
      <c r="M1169" s="20">
        <v>42173</v>
      </c>
      <c r="N1169" s="183">
        <v>24601</v>
      </c>
      <c r="O1169" s="183"/>
      <c r="P1169" s="14" t="s">
        <v>733</v>
      </c>
      <c r="Q1169" s="105">
        <v>6279</v>
      </c>
      <c r="R1169" s="23">
        <v>42175</v>
      </c>
      <c r="S1169" s="118">
        <v>6279</v>
      </c>
      <c r="T1169" s="31">
        <f t="shared" si="37"/>
        <v>0</v>
      </c>
      <c r="U1169" s="56" t="s">
        <v>149</v>
      </c>
    </row>
    <row r="1170" spans="1:21" x14ac:dyDescent="0.25">
      <c r="A1170" s="20">
        <v>42167</v>
      </c>
      <c r="B1170" s="183">
        <v>24026</v>
      </c>
      <c r="C1170" s="183"/>
      <c r="D1170" s="14" t="s">
        <v>90</v>
      </c>
      <c r="E1170" s="105">
        <v>1184</v>
      </c>
      <c r="F1170" s="23">
        <v>42167</v>
      </c>
      <c r="G1170" s="106">
        <v>1184</v>
      </c>
      <c r="H1170" s="31">
        <f t="shared" si="36"/>
        <v>0</v>
      </c>
      <c r="I1170" s="39" t="s">
        <v>9</v>
      </c>
      <c r="M1170" s="20">
        <v>42177</v>
      </c>
      <c r="N1170" s="222" t="s">
        <v>1621</v>
      </c>
      <c r="O1170" s="222" t="s">
        <v>1592</v>
      </c>
      <c r="P1170" s="15" t="s">
        <v>733</v>
      </c>
      <c r="Q1170" s="122">
        <v>12403.9</v>
      </c>
      <c r="R1170" s="23">
        <v>42179</v>
      </c>
      <c r="S1170" s="118">
        <v>12403.9</v>
      </c>
      <c r="T1170" s="31">
        <f t="shared" si="37"/>
        <v>0</v>
      </c>
      <c r="U1170" s="68" t="s">
        <v>149</v>
      </c>
    </row>
    <row r="1171" spans="1:21" x14ac:dyDescent="0.25">
      <c r="A1171" s="20">
        <v>42167</v>
      </c>
      <c r="B1171" s="183">
        <v>24027</v>
      </c>
      <c r="C1171" s="183"/>
      <c r="D1171" s="14" t="s">
        <v>111</v>
      </c>
      <c r="E1171" s="105">
        <v>246970</v>
      </c>
      <c r="F1171" s="23">
        <v>42170</v>
      </c>
      <c r="G1171" s="106">
        <v>246970</v>
      </c>
      <c r="H1171" s="31">
        <f t="shared" si="36"/>
        <v>0</v>
      </c>
      <c r="I1171" s="39" t="s">
        <v>9</v>
      </c>
      <c r="M1171" s="20">
        <v>42180</v>
      </c>
      <c r="N1171" s="222" t="s">
        <v>1931</v>
      </c>
      <c r="O1171" s="222" t="s">
        <v>1592</v>
      </c>
      <c r="P1171" s="14" t="s">
        <v>733</v>
      </c>
      <c r="Q1171" s="105">
        <v>4674</v>
      </c>
      <c r="R1171" s="65">
        <v>42182</v>
      </c>
      <c r="S1171" s="106">
        <v>4674</v>
      </c>
      <c r="T1171" s="31">
        <f t="shared" si="37"/>
        <v>0</v>
      </c>
      <c r="U1171" s="39" t="s">
        <v>149</v>
      </c>
    </row>
    <row r="1172" spans="1:21" x14ac:dyDescent="0.25">
      <c r="A1172" s="20">
        <v>42167</v>
      </c>
      <c r="B1172" s="183">
        <v>24028</v>
      </c>
      <c r="C1172" s="183"/>
      <c r="D1172" s="14" t="s">
        <v>1101</v>
      </c>
      <c r="E1172" s="105">
        <v>347.7</v>
      </c>
      <c r="F1172" s="23">
        <v>42167</v>
      </c>
      <c r="G1172" s="106">
        <v>347.7</v>
      </c>
      <c r="H1172" s="31">
        <f t="shared" si="36"/>
        <v>0</v>
      </c>
      <c r="I1172" s="39" t="s">
        <v>9</v>
      </c>
      <c r="M1172" s="20">
        <v>42184</v>
      </c>
      <c r="N1172" s="223" t="s">
        <v>2349</v>
      </c>
      <c r="O1172" s="223" t="s">
        <v>1592</v>
      </c>
      <c r="P1172" s="14" t="s">
        <v>733</v>
      </c>
      <c r="Q1172" s="105">
        <v>12977.9</v>
      </c>
      <c r="R1172" s="23"/>
      <c r="S1172" s="106"/>
      <c r="T1172" s="31">
        <f t="shared" si="37"/>
        <v>12977.9</v>
      </c>
      <c r="U1172" s="39" t="s">
        <v>149</v>
      </c>
    </row>
    <row r="1173" spans="1:21" x14ac:dyDescent="0.25">
      <c r="A1173" s="20">
        <v>42167</v>
      </c>
      <c r="B1173" s="183">
        <v>24029</v>
      </c>
      <c r="C1173" s="183"/>
      <c r="D1173" s="14" t="s">
        <v>145</v>
      </c>
      <c r="E1173" s="105">
        <v>2253.6</v>
      </c>
      <c r="F1173" s="23">
        <v>42167</v>
      </c>
      <c r="G1173" s="106">
        <v>2253.6</v>
      </c>
      <c r="H1173" s="31">
        <f t="shared" si="36"/>
        <v>0</v>
      </c>
      <c r="I1173" s="39" t="s">
        <v>9</v>
      </c>
      <c r="M1173" s="20">
        <v>42159</v>
      </c>
      <c r="N1173" s="183">
        <v>23161</v>
      </c>
      <c r="O1173" s="183"/>
      <c r="P1173" s="14" t="s">
        <v>145</v>
      </c>
      <c r="Q1173" s="105">
        <v>1501.2</v>
      </c>
      <c r="R1173" s="23">
        <v>42159</v>
      </c>
      <c r="S1173" s="106">
        <v>1501.2</v>
      </c>
      <c r="T1173" s="31">
        <f t="shared" si="37"/>
        <v>0</v>
      </c>
      <c r="U1173" s="39" t="s">
        <v>9</v>
      </c>
    </row>
    <row r="1174" spans="1:21" x14ac:dyDescent="0.25">
      <c r="A1174" s="20">
        <v>42167</v>
      </c>
      <c r="B1174" s="183">
        <v>24030</v>
      </c>
      <c r="C1174" s="183"/>
      <c r="D1174" s="14" t="s">
        <v>1182</v>
      </c>
      <c r="E1174" s="105">
        <v>140</v>
      </c>
      <c r="F1174" s="23">
        <v>42167</v>
      </c>
      <c r="G1174" s="106">
        <v>140</v>
      </c>
      <c r="H1174" s="31">
        <f t="shared" si="36"/>
        <v>0</v>
      </c>
      <c r="I1174" s="39" t="s">
        <v>9</v>
      </c>
      <c r="M1174" s="20">
        <v>42160</v>
      </c>
      <c r="N1174" s="183">
        <v>23289</v>
      </c>
      <c r="O1174" s="183"/>
      <c r="P1174" s="14" t="s">
        <v>145</v>
      </c>
      <c r="Q1174" s="105">
        <v>4820.3999999999996</v>
      </c>
      <c r="R1174" s="23">
        <v>42160</v>
      </c>
      <c r="S1174" s="106">
        <v>4820.3999999999996</v>
      </c>
      <c r="T1174" s="31">
        <f t="shared" si="37"/>
        <v>0</v>
      </c>
      <c r="U1174" s="39" t="s">
        <v>9</v>
      </c>
    </row>
    <row r="1175" spans="1:21" x14ac:dyDescent="0.25">
      <c r="A1175" s="20">
        <v>42167</v>
      </c>
      <c r="B1175" s="183">
        <v>24031</v>
      </c>
      <c r="C1175" s="183"/>
      <c r="D1175" s="14" t="s">
        <v>141</v>
      </c>
      <c r="E1175" s="105">
        <v>389.3</v>
      </c>
      <c r="F1175" s="23">
        <v>42167</v>
      </c>
      <c r="G1175" s="106">
        <v>389.3</v>
      </c>
      <c r="H1175" s="31">
        <f t="shared" si="36"/>
        <v>0</v>
      </c>
      <c r="I1175" s="39" t="s">
        <v>9</v>
      </c>
      <c r="M1175" s="20">
        <v>42165</v>
      </c>
      <c r="N1175" s="183">
        <v>23721</v>
      </c>
      <c r="O1175" s="183"/>
      <c r="P1175" s="14" t="s">
        <v>145</v>
      </c>
      <c r="Q1175" s="105">
        <v>1620</v>
      </c>
      <c r="R1175" s="23">
        <v>42165</v>
      </c>
      <c r="S1175" s="106">
        <v>1620</v>
      </c>
      <c r="T1175" s="31">
        <f t="shared" si="37"/>
        <v>0</v>
      </c>
      <c r="U1175" s="39" t="s">
        <v>9</v>
      </c>
    </row>
    <row r="1176" spans="1:21" x14ac:dyDescent="0.25">
      <c r="A1176" s="20">
        <v>42167</v>
      </c>
      <c r="B1176" s="183">
        <v>24032</v>
      </c>
      <c r="C1176" s="183"/>
      <c r="D1176" s="14" t="s">
        <v>24</v>
      </c>
      <c r="E1176" s="105">
        <v>176844.6</v>
      </c>
      <c r="F1176" s="23">
        <v>42178</v>
      </c>
      <c r="G1176" s="106">
        <v>176844.6</v>
      </c>
      <c r="H1176" s="31">
        <f t="shared" si="36"/>
        <v>0</v>
      </c>
      <c r="I1176" s="39" t="s">
        <v>1013</v>
      </c>
      <c r="M1176" s="20">
        <v>42167</v>
      </c>
      <c r="N1176" s="183">
        <v>24029</v>
      </c>
      <c r="O1176" s="183"/>
      <c r="P1176" s="14" t="s">
        <v>145</v>
      </c>
      <c r="Q1176" s="105">
        <v>2253.6</v>
      </c>
      <c r="R1176" s="23">
        <v>42167</v>
      </c>
      <c r="S1176" s="106">
        <v>2253.6</v>
      </c>
      <c r="T1176" s="31">
        <f t="shared" si="37"/>
        <v>0</v>
      </c>
      <c r="U1176" s="39" t="s">
        <v>9</v>
      </c>
    </row>
    <row r="1177" spans="1:21" x14ac:dyDescent="0.25">
      <c r="A1177" s="20">
        <v>42168</v>
      </c>
      <c r="B1177" s="183">
        <v>24033</v>
      </c>
      <c r="C1177" s="183"/>
      <c r="D1177" s="14" t="s">
        <v>16</v>
      </c>
      <c r="E1177" s="105">
        <v>14443.2</v>
      </c>
      <c r="F1177" s="23">
        <v>42168</v>
      </c>
      <c r="G1177" s="106">
        <v>14443.2</v>
      </c>
      <c r="H1177" s="31">
        <f t="shared" si="36"/>
        <v>0</v>
      </c>
      <c r="I1177" s="39" t="s">
        <v>1257</v>
      </c>
      <c r="M1177" s="20">
        <v>42168</v>
      </c>
      <c r="N1177" s="183">
        <v>24128</v>
      </c>
      <c r="O1177" s="183"/>
      <c r="P1177" s="14" t="s">
        <v>145</v>
      </c>
      <c r="Q1177" s="105">
        <v>2027.6</v>
      </c>
      <c r="R1177" s="23">
        <v>42168</v>
      </c>
      <c r="S1177" s="106">
        <v>2027.6</v>
      </c>
      <c r="T1177" s="31">
        <f t="shared" si="37"/>
        <v>0</v>
      </c>
      <c r="U1177" s="39" t="s">
        <v>9</v>
      </c>
    </row>
    <row r="1178" spans="1:21" x14ac:dyDescent="0.25">
      <c r="A1178" s="20">
        <v>42168</v>
      </c>
      <c r="B1178" s="183">
        <v>24034</v>
      </c>
      <c r="C1178" s="183"/>
      <c r="D1178" s="14" t="s">
        <v>161</v>
      </c>
      <c r="E1178" s="105">
        <v>24972.3</v>
      </c>
      <c r="F1178" s="23">
        <v>42168</v>
      </c>
      <c r="G1178" s="106">
        <v>24972.3</v>
      </c>
      <c r="H1178" s="31">
        <f t="shared" si="36"/>
        <v>0</v>
      </c>
      <c r="I1178" s="39" t="s">
        <v>9</v>
      </c>
      <c r="M1178" s="20">
        <v>42174</v>
      </c>
      <c r="N1178" s="183">
        <v>24639</v>
      </c>
      <c r="O1178" s="183"/>
      <c r="P1178" s="14" t="s">
        <v>145</v>
      </c>
      <c r="Q1178" s="105">
        <v>2318.4</v>
      </c>
      <c r="R1178" s="23">
        <v>42174</v>
      </c>
      <c r="S1178" s="118">
        <v>2318.4</v>
      </c>
      <c r="T1178" s="31">
        <f t="shared" si="37"/>
        <v>0</v>
      </c>
      <c r="U1178" s="56" t="s">
        <v>9</v>
      </c>
    </row>
    <row r="1179" spans="1:21" x14ac:dyDescent="0.25">
      <c r="A1179" s="20">
        <v>42168</v>
      </c>
      <c r="B1179" s="183">
        <v>24035</v>
      </c>
      <c r="C1179" s="183"/>
      <c r="D1179" s="14" t="s">
        <v>11</v>
      </c>
      <c r="E1179" s="105">
        <v>6932.1</v>
      </c>
      <c r="F1179" s="23">
        <v>42168</v>
      </c>
      <c r="G1179" s="106">
        <v>6932.1</v>
      </c>
      <c r="H1179" s="31">
        <f t="shared" si="36"/>
        <v>0</v>
      </c>
      <c r="I1179" s="39" t="s">
        <v>9</v>
      </c>
      <c r="M1179" s="20">
        <v>42175</v>
      </c>
      <c r="N1179" s="183">
        <v>24835</v>
      </c>
      <c r="O1179" s="183"/>
      <c r="P1179" s="14" t="s">
        <v>145</v>
      </c>
      <c r="Q1179" s="105">
        <v>3402.8</v>
      </c>
      <c r="R1179" s="23"/>
      <c r="S1179" s="118"/>
      <c r="T1179" s="31">
        <f t="shared" si="37"/>
        <v>3402.8</v>
      </c>
      <c r="U1179" s="56" t="s">
        <v>9</v>
      </c>
    </row>
    <row r="1180" spans="1:21" x14ac:dyDescent="0.25">
      <c r="A1180" s="20">
        <v>42168</v>
      </c>
      <c r="B1180" s="183">
        <v>24036</v>
      </c>
      <c r="C1180" s="183"/>
      <c r="D1180" s="14" t="s">
        <v>161</v>
      </c>
      <c r="E1180" s="105">
        <v>3138.8</v>
      </c>
      <c r="F1180" s="23">
        <v>42168</v>
      </c>
      <c r="G1180" s="106">
        <v>3138.8</v>
      </c>
      <c r="H1180" s="31">
        <f t="shared" si="36"/>
        <v>0</v>
      </c>
      <c r="I1180" s="39" t="s">
        <v>9</v>
      </c>
      <c r="M1180" s="20">
        <v>42179</v>
      </c>
      <c r="N1180" s="223" t="s">
        <v>1747</v>
      </c>
      <c r="O1180" s="223" t="s">
        <v>1592</v>
      </c>
      <c r="P1180" s="14" t="s">
        <v>145</v>
      </c>
      <c r="Q1180" s="105">
        <v>1321.2</v>
      </c>
      <c r="R1180" s="23">
        <v>42179</v>
      </c>
      <c r="S1180" s="106">
        <v>1321.2</v>
      </c>
      <c r="T1180" s="31">
        <f t="shared" si="37"/>
        <v>0</v>
      </c>
      <c r="U1180" s="39" t="s">
        <v>9</v>
      </c>
    </row>
    <row r="1181" spans="1:21" x14ac:dyDescent="0.25">
      <c r="A1181" s="20">
        <v>42168</v>
      </c>
      <c r="B1181" s="183">
        <v>24037</v>
      </c>
      <c r="C1181" s="183"/>
      <c r="D1181" s="14" t="s">
        <v>14</v>
      </c>
      <c r="E1181" s="105">
        <v>39601.199999999997</v>
      </c>
      <c r="F1181" s="23">
        <v>42172</v>
      </c>
      <c r="G1181" s="106">
        <v>39601.199999999997</v>
      </c>
      <c r="H1181" s="31">
        <f t="shared" si="36"/>
        <v>0</v>
      </c>
      <c r="I1181" s="39" t="s">
        <v>15</v>
      </c>
      <c r="M1181" s="20">
        <v>42181</v>
      </c>
      <c r="N1181" s="222" t="s">
        <v>1967</v>
      </c>
      <c r="O1181" s="222" t="s">
        <v>1592</v>
      </c>
      <c r="P1181" s="14" t="s">
        <v>145</v>
      </c>
      <c r="Q1181" s="105">
        <v>2692.8</v>
      </c>
      <c r="R1181" s="65">
        <v>42181</v>
      </c>
      <c r="S1181" s="106">
        <v>2692.8</v>
      </c>
      <c r="T1181" s="31">
        <f t="shared" si="37"/>
        <v>0</v>
      </c>
      <c r="U1181" s="39" t="s">
        <v>9</v>
      </c>
    </row>
    <row r="1182" spans="1:21" x14ac:dyDescent="0.25">
      <c r="A1182" s="20">
        <v>42168</v>
      </c>
      <c r="B1182" s="183">
        <v>24038</v>
      </c>
      <c r="C1182" s="183"/>
      <c r="D1182" s="14" t="s">
        <v>383</v>
      </c>
      <c r="E1182" s="105">
        <v>5749.3</v>
      </c>
      <c r="F1182" s="23">
        <v>42168</v>
      </c>
      <c r="G1182" s="106">
        <v>5749.3</v>
      </c>
      <c r="H1182" s="31">
        <f t="shared" si="36"/>
        <v>0</v>
      </c>
      <c r="I1182" s="39" t="s">
        <v>9</v>
      </c>
      <c r="M1182" s="20">
        <v>42181</v>
      </c>
      <c r="N1182" s="222" t="s">
        <v>2060</v>
      </c>
      <c r="O1182" s="222" t="s">
        <v>1592</v>
      </c>
      <c r="P1182" s="14" t="s">
        <v>145</v>
      </c>
      <c r="Q1182" s="105">
        <v>2111.4</v>
      </c>
      <c r="R1182" s="65">
        <v>42181</v>
      </c>
      <c r="S1182" s="106">
        <v>2111.4</v>
      </c>
      <c r="T1182" s="31">
        <f t="shared" si="37"/>
        <v>0</v>
      </c>
      <c r="U1182" s="39" t="s">
        <v>9</v>
      </c>
    </row>
    <row r="1183" spans="1:21" x14ac:dyDescent="0.25">
      <c r="A1183" s="20">
        <v>42168</v>
      </c>
      <c r="B1183" s="183">
        <v>24039</v>
      </c>
      <c r="C1183" s="183"/>
      <c r="D1183" s="14" t="s">
        <v>110</v>
      </c>
      <c r="E1183" s="105">
        <v>50274</v>
      </c>
      <c r="F1183" s="23">
        <v>42178</v>
      </c>
      <c r="G1183" s="106">
        <v>50274</v>
      </c>
      <c r="H1183" s="31">
        <f t="shared" si="36"/>
        <v>0</v>
      </c>
      <c r="I1183" s="39" t="s">
        <v>773</v>
      </c>
      <c r="M1183" s="20">
        <v>42182</v>
      </c>
      <c r="N1183" s="223" t="s">
        <v>2172</v>
      </c>
      <c r="O1183" s="223" t="s">
        <v>1592</v>
      </c>
      <c r="P1183" s="14" t="s">
        <v>145</v>
      </c>
      <c r="Q1183" s="105">
        <v>2391.1999999999998</v>
      </c>
      <c r="R1183" s="65">
        <v>42182</v>
      </c>
      <c r="S1183" s="106">
        <v>2391.1999999999998</v>
      </c>
      <c r="T1183" s="31">
        <f t="shared" si="37"/>
        <v>0</v>
      </c>
      <c r="U1183" s="39" t="s">
        <v>9</v>
      </c>
    </row>
    <row r="1184" spans="1:21" x14ac:dyDescent="0.25">
      <c r="A1184" s="20">
        <v>42168</v>
      </c>
      <c r="B1184" s="183">
        <v>24040</v>
      </c>
      <c r="C1184" s="183"/>
      <c r="D1184" s="14" t="s">
        <v>1550</v>
      </c>
      <c r="E1184" s="105">
        <v>3465.1</v>
      </c>
      <c r="F1184" s="23">
        <v>42168</v>
      </c>
      <c r="G1184" s="106">
        <v>3465.1</v>
      </c>
      <c r="H1184" s="31">
        <f t="shared" si="36"/>
        <v>0</v>
      </c>
      <c r="I1184" s="39" t="s">
        <v>9</v>
      </c>
      <c r="M1184" s="20">
        <v>42177</v>
      </c>
      <c r="N1184" s="223" t="s">
        <v>1633</v>
      </c>
      <c r="O1184" s="223" t="s">
        <v>1592</v>
      </c>
      <c r="P1184" s="15" t="s">
        <v>1634</v>
      </c>
      <c r="Q1184" s="122">
        <v>7054.3</v>
      </c>
      <c r="R1184" s="23">
        <v>42178</v>
      </c>
      <c r="S1184" s="118">
        <v>7054.3</v>
      </c>
      <c r="T1184" s="31">
        <f t="shared" si="37"/>
        <v>0</v>
      </c>
      <c r="U1184" s="68" t="s">
        <v>9</v>
      </c>
    </row>
    <row r="1185" spans="1:21" x14ac:dyDescent="0.25">
      <c r="A1185" s="20">
        <v>42168</v>
      </c>
      <c r="B1185" s="183">
        <v>24041</v>
      </c>
      <c r="C1185" s="183"/>
      <c r="D1185" s="14" t="s">
        <v>32</v>
      </c>
      <c r="E1185" s="105">
        <v>63645</v>
      </c>
      <c r="F1185" s="30">
        <v>42195</v>
      </c>
      <c r="G1185" s="144">
        <v>63645</v>
      </c>
      <c r="H1185" s="31">
        <f t="shared" si="36"/>
        <v>0</v>
      </c>
      <c r="I1185" s="39" t="s">
        <v>19</v>
      </c>
      <c r="M1185" s="20">
        <v>42180</v>
      </c>
      <c r="N1185" s="222" t="s">
        <v>1829</v>
      </c>
      <c r="O1185" s="222" t="s">
        <v>1592</v>
      </c>
      <c r="P1185" s="14" t="s">
        <v>1634</v>
      </c>
      <c r="Q1185" s="105">
        <v>1383.2</v>
      </c>
      <c r="R1185" s="72">
        <v>42180</v>
      </c>
      <c r="S1185" s="106">
        <v>1383.2</v>
      </c>
      <c r="T1185" s="31">
        <f t="shared" si="37"/>
        <v>0</v>
      </c>
      <c r="U1185" s="39" t="s">
        <v>9</v>
      </c>
    </row>
    <row r="1186" spans="1:21" x14ac:dyDescent="0.25">
      <c r="A1186" s="20">
        <v>42168</v>
      </c>
      <c r="B1186" s="183">
        <v>24042</v>
      </c>
      <c r="C1186" s="183"/>
      <c r="D1186" s="14" t="s">
        <v>21</v>
      </c>
      <c r="E1186" s="105">
        <v>3243.3</v>
      </c>
      <c r="F1186" s="23">
        <v>42168</v>
      </c>
      <c r="G1186" s="106">
        <v>3243.3</v>
      </c>
      <c r="H1186" s="31">
        <f t="shared" si="36"/>
        <v>0</v>
      </c>
      <c r="I1186" s="39" t="s">
        <v>9</v>
      </c>
      <c r="M1186" s="20">
        <v>42180</v>
      </c>
      <c r="N1186" s="223" t="s">
        <v>1862</v>
      </c>
      <c r="O1186" s="223" t="s">
        <v>1592</v>
      </c>
      <c r="P1186" s="14" t="s">
        <v>1634</v>
      </c>
      <c r="Q1186" s="105">
        <v>4198.2</v>
      </c>
      <c r="R1186" s="186">
        <v>42180</v>
      </c>
      <c r="S1186" s="106">
        <v>4198.2</v>
      </c>
      <c r="T1186" s="31">
        <f t="shared" si="37"/>
        <v>0</v>
      </c>
      <c r="U1186" s="39" t="s">
        <v>9</v>
      </c>
    </row>
    <row r="1187" spans="1:21" x14ac:dyDescent="0.25">
      <c r="A1187" s="20">
        <v>42168</v>
      </c>
      <c r="B1187" s="183">
        <v>24043</v>
      </c>
      <c r="C1187" s="183"/>
      <c r="D1187" s="14" t="s">
        <v>91</v>
      </c>
      <c r="E1187" s="105">
        <v>26182.75</v>
      </c>
      <c r="F1187" s="23">
        <v>42168</v>
      </c>
      <c r="G1187" s="106">
        <v>26182.75</v>
      </c>
      <c r="H1187" s="31">
        <f t="shared" si="36"/>
        <v>0</v>
      </c>
      <c r="I1187" s="39" t="s">
        <v>59</v>
      </c>
      <c r="M1187" s="20">
        <v>42182</v>
      </c>
      <c r="N1187" s="223" t="s">
        <v>2065</v>
      </c>
      <c r="O1187" s="223" t="s">
        <v>1592</v>
      </c>
      <c r="P1187" s="14" t="s">
        <v>1634</v>
      </c>
      <c r="Q1187" s="105">
        <v>3744.5</v>
      </c>
      <c r="R1187" s="65">
        <v>42182</v>
      </c>
      <c r="S1187" s="106">
        <v>3744.5</v>
      </c>
      <c r="T1187" s="31">
        <f t="shared" si="37"/>
        <v>0</v>
      </c>
      <c r="U1187" s="39" t="s">
        <v>9</v>
      </c>
    </row>
    <row r="1188" spans="1:21" x14ac:dyDescent="0.25">
      <c r="A1188" s="20">
        <v>42168</v>
      </c>
      <c r="B1188" s="183">
        <v>24044</v>
      </c>
      <c r="C1188" s="183"/>
      <c r="D1188" s="14" t="s">
        <v>1178</v>
      </c>
      <c r="E1188" s="105">
        <v>9480</v>
      </c>
      <c r="F1188" s="23">
        <v>42168</v>
      </c>
      <c r="G1188" s="106">
        <v>9480</v>
      </c>
      <c r="H1188" s="31">
        <f t="shared" si="36"/>
        <v>0</v>
      </c>
      <c r="I1188" s="39" t="s">
        <v>94</v>
      </c>
      <c r="M1188" s="20">
        <v>42183</v>
      </c>
      <c r="N1188" s="222" t="s">
        <v>2177</v>
      </c>
      <c r="O1188" s="222" t="s">
        <v>1592</v>
      </c>
      <c r="P1188" s="14" t="s">
        <v>1634</v>
      </c>
      <c r="Q1188" s="105">
        <v>4825.8999999999996</v>
      </c>
      <c r="R1188" s="65">
        <v>42183</v>
      </c>
      <c r="S1188" s="106">
        <v>4825.8999999999996</v>
      </c>
      <c r="T1188" s="31">
        <f t="shared" si="37"/>
        <v>0</v>
      </c>
      <c r="U1188" s="39" t="s">
        <v>9</v>
      </c>
    </row>
    <row r="1189" spans="1:21" x14ac:dyDescent="0.25">
      <c r="A1189" s="20">
        <v>42168</v>
      </c>
      <c r="B1189" s="183">
        <v>24045</v>
      </c>
      <c r="C1189" s="183"/>
      <c r="D1189" s="14" t="s">
        <v>121</v>
      </c>
      <c r="E1189" s="105">
        <v>3260.4</v>
      </c>
      <c r="F1189" s="23">
        <v>42168</v>
      </c>
      <c r="G1189" s="106">
        <v>3260.4</v>
      </c>
      <c r="H1189" s="31">
        <f t="shared" si="36"/>
        <v>0</v>
      </c>
      <c r="I1189" s="39" t="s">
        <v>9</v>
      </c>
      <c r="M1189" s="20">
        <v>42184</v>
      </c>
      <c r="N1189" s="222" t="s">
        <v>2241</v>
      </c>
      <c r="O1189" s="222" t="s">
        <v>1592</v>
      </c>
      <c r="P1189" s="14" t="s">
        <v>1634</v>
      </c>
      <c r="Q1189" s="105">
        <v>2153.4</v>
      </c>
      <c r="R1189" s="65">
        <v>42184</v>
      </c>
      <c r="S1189" s="106">
        <v>2153.4</v>
      </c>
      <c r="T1189" s="31">
        <f t="shared" si="37"/>
        <v>0</v>
      </c>
      <c r="U1189" s="39" t="s">
        <v>9</v>
      </c>
    </row>
    <row r="1190" spans="1:21" x14ac:dyDescent="0.25">
      <c r="A1190" s="20">
        <v>42168</v>
      </c>
      <c r="B1190" s="183">
        <v>24046</v>
      </c>
      <c r="C1190" s="183"/>
      <c r="D1190" s="14" t="s">
        <v>854</v>
      </c>
      <c r="E1190" s="105">
        <v>6477.6</v>
      </c>
      <c r="F1190" s="23">
        <v>42171</v>
      </c>
      <c r="G1190" s="106">
        <v>6477.6</v>
      </c>
      <c r="H1190" s="31">
        <f t="shared" si="36"/>
        <v>0</v>
      </c>
      <c r="I1190" s="39" t="s">
        <v>9</v>
      </c>
      <c r="M1190" s="20">
        <v>42185</v>
      </c>
      <c r="N1190" s="223" t="s">
        <v>2361</v>
      </c>
      <c r="O1190" s="223" t="s">
        <v>1592</v>
      </c>
      <c r="P1190" s="14" t="s">
        <v>1634</v>
      </c>
      <c r="Q1190" s="105">
        <v>1676.4</v>
      </c>
      <c r="R1190" s="23">
        <v>42185</v>
      </c>
      <c r="S1190" s="106">
        <v>1676.4</v>
      </c>
      <c r="T1190" s="31">
        <f t="shared" si="37"/>
        <v>0</v>
      </c>
      <c r="U1190" s="39" t="s">
        <v>9</v>
      </c>
    </row>
    <row r="1191" spans="1:21" x14ac:dyDescent="0.25">
      <c r="A1191" s="20">
        <v>42168</v>
      </c>
      <c r="B1191" s="183">
        <v>24047</v>
      </c>
      <c r="C1191" s="183"/>
      <c r="D1191" s="14" t="s">
        <v>20</v>
      </c>
      <c r="E1191" s="105">
        <v>17362.2</v>
      </c>
      <c r="F1191" s="23">
        <v>42168</v>
      </c>
      <c r="G1191" s="106">
        <v>17362.2</v>
      </c>
      <c r="H1191" s="31">
        <f t="shared" si="36"/>
        <v>0</v>
      </c>
      <c r="I1191" s="39" t="s">
        <v>94</v>
      </c>
      <c r="M1191" s="20">
        <v>42185</v>
      </c>
      <c r="N1191" s="222" t="s">
        <v>2362</v>
      </c>
      <c r="O1191" s="222" t="s">
        <v>1592</v>
      </c>
      <c r="P1191" s="14" t="s">
        <v>1634</v>
      </c>
      <c r="Q1191" s="105">
        <v>677.6</v>
      </c>
      <c r="R1191" s="23">
        <v>42185</v>
      </c>
      <c r="S1191" s="106">
        <v>677.6</v>
      </c>
      <c r="T1191" s="31">
        <f t="shared" si="37"/>
        <v>0</v>
      </c>
      <c r="U1191" s="39" t="s">
        <v>9</v>
      </c>
    </row>
    <row r="1192" spans="1:21" x14ac:dyDescent="0.25">
      <c r="A1192" s="20">
        <v>42168</v>
      </c>
      <c r="B1192" s="183">
        <v>24048</v>
      </c>
      <c r="C1192" s="183"/>
      <c r="D1192" s="14" t="s">
        <v>125</v>
      </c>
      <c r="E1192" s="105">
        <v>21637.5</v>
      </c>
      <c r="F1192" s="51">
        <v>42168</v>
      </c>
      <c r="G1192" s="106">
        <v>21637.5</v>
      </c>
      <c r="H1192" s="31">
        <f t="shared" si="36"/>
        <v>0</v>
      </c>
      <c r="I1192" s="39" t="s">
        <v>94</v>
      </c>
      <c r="M1192" s="20">
        <v>42178</v>
      </c>
      <c r="N1192" s="223" t="s">
        <v>1640</v>
      </c>
      <c r="O1192" s="223" t="s">
        <v>1592</v>
      </c>
      <c r="P1192" s="15" t="s">
        <v>1641</v>
      </c>
      <c r="Q1192" s="122">
        <v>3709.2</v>
      </c>
      <c r="R1192" s="69">
        <v>42178</v>
      </c>
      <c r="S1192" s="118">
        <v>3709.2</v>
      </c>
      <c r="T1192" s="31">
        <f t="shared" si="37"/>
        <v>0</v>
      </c>
      <c r="U1192" s="68" t="s">
        <v>9</v>
      </c>
    </row>
    <row r="1193" spans="1:21" x14ac:dyDescent="0.25">
      <c r="A1193" s="20">
        <v>42168</v>
      </c>
      <c r="B1193" s="183">
        <v>24049</v>
      </c>
      <c r="C1193" s="183"/>
      <c r="D1193" s="14" t="s">
        <v>320</v>
      </c>
      <c r="E1193" s="105">
        <v>37277.9</v>
      </c>
      <c r="F1193" s="23">
        <v>42168</v>
      </c>
      <c r="G1193" s="106">
        <v>37277.9</v>
      </c>
      <c r="H1193" s="31">
        <f t="shared" si="36"/>
        <v>0</v>
      </c>
      <c r="I1193" s="39" t="s">
        <v>587</v>
      </c>
      <c r="M1193" s="20">
        <v>42159</v>
      </c>
      <c r="N1193" s="183">
        <v>23217</v>
      </c>
      <c r="O1193" s="183"/>
      <c r="P1193" s="14" t="s">
        <v>334</v>
      </c>
      <c r="Q1193" s="105">
        <v>2280</v>
      </c>
      <c r="R1193" s="23">
        <v>42159</v>
      </c>
      <c r="S1193" s="106">
        <v>2280</v>
      </c>
      <c r="T1193" s="31">
        <f t="shared" si="37"/>
        <v>0</v>
      </c>
      <c r="U1193" s="39" t="s">
        <v>94</v>
      </c>
    </row>
    <row r="1194" spans="1:21" x14ac:dyDescent="0.25">
      <c r="A1194" s="20">
        <v>42168</v>
      </c>
      <c r="B1194" s="183">
        <v>24050</v>
      </c>
      <c r="C1194" s="183"/>
      <c r="D1194" s="150" t="s">
        <v>1193</v>
      </c>
      <c r="E1194" s="105">
        <v>10409.700000000001</v>
      </c>
      <c r="F1194" s="23">
        <v>42168</v>
      </c>
      <c r="G1194" s="106">
        <v>10409.700000000001</v>
      </c>
      <c r="H1194" s="31">
        <f t="shared" si="36"/>
        <v>0</v>
      </c>
      <c r="I1194" s="39" t="s">
        <v>587</v>
      </c>
      <c r="M1194" s="20">
        <v>42166</v>
      </c>
      <c r="N1194" s="183">
        <v>23816</v>
      </c>
      <c r="O1194" s="183"/>
      <c r="P1194" s="14" t="s">
        <v>334</v>
      </c>
      <c r="Q1194" s="105">
        <v>3040</v>
      </c>
      <c r="R1194" s="23">
        <v>42167</v>
      </c>
      <c r="S1194" s="106">
        <v>3040</v>
      </c>
      <c r="T1194" s="31">
        <f t="shared" si="37"/>
        <v>0</v>
      </c>
      <c r="U1194" s="39" t="s">
        <v>773</v>
      </c>
    </row>
    <row r="1195" spans="1:21" x14ac:dyDescent="0.25">
      <c r="A1195" s="20">
        <v>42168</v>
      </c>
      <c r="B1195" s="183">
        <v>24051</v>
      </c>
      <c r="C1195" s="183"/>
      <c r="D1195" s="14" t="s">
        <v>1186</v>
      </c>
      <c r="E1195" s="105">
        <v>14732</v>
      </c>
      <c r="F1195" s="23">
        <v>42168</v>
      </c>
      <c r="G1195" s="106">
        <v>14732</v>
      </c>
      <c r="H1195" s="31">
        <f t="shared" si="36"/>
        <v>0</v>
      </c>
      <c r="I1195" s="39" t="s">
        <v>587</v>
      </c>
      <c r="M1195" s="20">
        <v>42173</v>
      </c>
      <c r="N1195" s="183">
        <v>24549</v>
      </c>
      <c r="O1195" s="183"/>
      <c r="P1195" s="14" t="s">
        <v>334</v>
      </c>
      <c r="Q1195" s="105">
        <v>2315.6</v>
      </c>
      <c r="R1195" s="23">
        <v>42173</v>
      </c>
      <c r="S1195" s="106">
        <v>2315.6</v>
      </c>
      <c r="T1195" s="31">
        <f t="shared" si="37"/>
        <v>0</v>
      </c>
      <c r="U1195" s="56" t="s">
        <v>773</v>
      </c>
    </row>
    <row r="1196" spans="1:21" x14ac:dyDescent="0.25">
      <c r="A1196" s="20">
        <v>42168</v>
      </c>
      <c r="B1196" s="183">
        <v>24052</v>
      </c>
      <c r="C1196" s="183"/>
      <c r="D1196" s="14" t="s">
        <v>696</v>
      </c>
      <c r="E1196" s="105">
        <v>6797.84</v>
      </c>
      <c r="F1196" s="23">
        <v>42168</v>
      </c>
      <c r="G1196" s="106">
        <v>6797.84</v>
      </c>
      <c r="H1196" s="31">
        <f t="shared" si="36"/>
        <v>0</v>
      </c>
      <c r="I1196" s="39" t="s">
        <v>587</v>
      </c>
      <c r="M1196" s="20">
        <v>42180</v>
      </c>
      <c r="N1196" s="223" t="s">
        <v>1856</v>
      </c>
      <c r="O1196" s="223" t="s">
        <v>1592</v>
      </c>
      <c r="P1196" s="14" t="s">
        <v>334</v>
      </c>
      <c r="Q1196" s="105">
        <v>2392.4</v>
      </c>
      <c r="R1196" s="65">
        <v>42180</v>
      </c>
      <c r="S1196" s="106">
        <v>2392.4</v>
      </c>
      <c r="T1196" s="31">
        <f t="shared" si="37"/>
        <v>0</v>
      </c>
      <c r="U1196" s="39" t="s">
        <v>773</v>
      </c>
    </row>
    <row r="1197" spans="1:21" x14ac:dyDescent="0.25">
      <c r="A1197" s="20">
        <v>42168</v>
      </c>
      <c r="B1197" s="183">
        <v>24053</v>
      </c>
      <c r="C1197" s="183"/>
      <c r="D1197" s="14" t="s">
        <v>1172</v>
      </c>
      <c r="E1197" s="105">
        <v>14888.22</v>
      </c>
      <c r="F1197" s="23">
        <v>42168</v>
      </c>
      <c r="G1197" s="106">
        <v>14888.22</v>
      </c>
      <c r="H1197" s="31">
        <f t="shared" si="36"/>
        <v>0</v>
      </c>
      <c r="I1197" s="39" t="s">
        <v>587</v>
      </c>
      <c r="M1197" s="20">
        <v>42164</v>
      </c>
      <c r="N1197" s="183">
        <v>23688</v>
      </c>
      <c r="O1197" s="183"/>
      <c r="P1197" s="14" t="s">
        <v>1534</v>
      </c>
      <c r="Q1197" s="105">
        <v>67118</v>
      </c>
      <c r="R1197" s="23">
        <v>42170</v>
      </c>
      <c r="S1197" s="106">
        <v>67118</v>
      </c>
      <c r="T1197" s="31">
        <f t="shared" si="37"/>
        <v>0</v>
      </c>
      <c r="U1197" s="39" t="s">
        <v>773</v>
      </c>
    </row>
    <row r="1198" spans="1:21" x14ac:dyDescent="0.25">
      <c r="A1198" s="20">
        <v>42168</v>
      </c>
      <c r="B1198" s="183">
        <v>24054</v>
      </c>
      <c r="C1198" s="183"/>
      <c r="D1198" s="14" t="s">
        <v>1290</v>
      </c>
      <c r="E1198" s="105">
        <v>10162.5</v>
      </c>
      <c r="F1198" s="23">
        <v>42168</v>
      </c>
      <c r="G1198" s="106">
        <v>10162.5</v>
      </c>
      <c r="H1198" s="31">
        <f t="shared" si="36"/>
        <v>0</v>
      </c>
      <c r="I1198" s="39" t="s">
        <v>587</v>
      </c>
      <c r="M1198" s="20">
        <v>42173</v>
      </c>
      <c r="N1198" s="183">
        <v>24568</v>
      </c>
      <c r="O1198" s="183"/>
      <c r="P1198" s="14" t="s">
        <v>303</v>
      </c>
      <c r="Q1198" s="105">
        <v>1270</v>
      </c>
      <c r="R1198" s="23">
        <v>42173</v>
      </c>
      <c r="S1198" s="118">
        <v>1270</v>
      </c>
      <c r="T1198" s="31">
        <f t="shared" si="37"/>
        <v>0</v>
      </c>
      <c r="U1198" s="56" t="s">
        <v>9</v>
      </c>
    </row>
    <row r="1199" spans="1:21" x14ac:dyDescent="0.25">
      <c r="A1199" s="20">
        <v>42168</v>
      </c>
      <c r="B1199" s="183">
        <v>24055</v>
      </c>
      <c r="C1199" s="183"/>
      <c r="D1199" s="14" t="s">
        <v>114</v>
      </c>
      <c r="E1199" s="105">
        <v>3277.5</v>
      </c>
      <c r="F1199" s="23">
        <v>42168</v>
      </c>
      <c r="G1199" s="106">
        <v>3277.5</v>
      </c>
      <c r="H1199" s="31">
        <f t="shared" si="36"/>
        <v>0</v>
      </c>
      <c r="I1199" s="39" t="s">
        <v>9</v>
      </c>
      <c r="M1199" s="20">
        <v>42163</v>
      </c>
      <c r="N1199" s="183">
        <v>23637</v>
      </c>
      <c r="O1199" s="183"/>
      <c r="P1199" s="14" t="s">
        <v>1527</v>
      </c>
      <c r="Q1199" s="105">
        <v>62</v>
      </c>
      <c r="R1199" s="23">
        <v>42163</v>
      </c>
      <c r="S1199" s="106">
        <v>62</v>
      </c>
      <c r="T1199" s="31">
        <f t="shared" si="37"/>
        <v>0</v>
      </c>
      <c r="U1199" s="39" t="s">
        <v>9</v>
      </c>
    </row>
    <row r="1200" spans="1:21" x14ac:dyDescent="0.25">
      <c r="A1200" s="20">
        <v>42168</v>
      </c>
      <c r="B1200" s="183">
        <v>24056</v>
      </c>
      <c r="C1200" s="183"/>
      <c r="D1200" s="26" t="s">
        <v>218</v>
      </c>
      <c r="E1200" s="108">
        <v>0</v>
      </c>
      <c r="F1200" s="23"/>
      <c r="G1200" s="106"/>
      <c r="H1200" s="31">
        <f t="shared" si="36"/>
        <v>0</v>
      </c>
      <c r="I1200" s="39" t="s">
        <v>13</v>
      </c>
      <c r="M1200" s="20">
        <v>42159</v>
      </c>
      <c r="N1200" s="183">
        <v>23171</v>
      </c>
      <c r="O1200" s="183"/>
      <c r="P1200" s="14" t="s">
        <v>1053</v>
      </c>
      <c r="Q1200" s="105">
        <v>1021.8</v>
      </c>
      <c r="R1200" s="23">
        <v>42159</v>
      </c>
      <c r="S1200" s="106">
        <v>1021.8</v>
      </c>
      <c r="T1200" s="31">
        <f t="shared" si="37"/>
        <v>0</v>
      </c>
      <c r="U1200" s="39" t="s">
        <v>59</v>
      </c>
    </row>
    <row r="1201" spans="1:21" x14ac:dyDescent="0.25">
      <c r="A1201" s="20">
        <v>42168</v>
      </c>
      <c r="B1201" s="183">
        <v>24057</v>
      </c>
      <c r="C1201" s="183"/>
      <c r="D1201" s="14" t="s">
        <v>53</v>
      </c>
      <c r="E1201" s="105">
        <v>2627</v>
      </c>
      <c r="F1201" s="23">
        <v>42168</v>
      </c>
      <c r="G1201" s="106">
        <v>2627</v>
      </c>
      <c r="H1201" s="31">
        <f t="shared" si="36"/>
        <v>0</v>
      </c>
      <c r="I1201" s="39" t="s">
        <v>59</v>
      </c>
      <c r="M1201" s="20">
        <v>42171</v>
      </c>
      <c r="N1201" s="183">
        <v>24376</v>
      </c>
      <c r="O1201" s="183"/>
      <c r="P1201" s="14" t="s">
        <v>1053</v>
      </c>
      <c r="Q1201" s="105">
        <v>67598</v>
      </c>
      <c r="R1201" s="23">
        <v>42172</v>
      </c>
      <c r="S1201" s="106">
        <v>67598</v>
      </c>
      <c r="T1201" s="48">
        <f t="shared" si="37"/>
        <v>0</v>
      </c>
      <c r="U1201" s="39" t="s">
        <v>773</v>
      </c>
    </row>
    <row r="1202" spans="1:21" x14ac:dyDescent="0.25">
      <c r="A1202" s="20">
        <v>42168</v>
      </c>
      <c r="B1202" s="183">
        <v>24058</v>
      </c>
      <c r="C1202" s="183"/>
      <c r="D1202" s="14" t="s">
        <v>83</v>
      </c>
      <c r="E1202" s="105">
        <v>7119</v>
      </c>
      <c r="F1202" s="23">
        <v>42168</v>
      </c>
      <c r="G1202" s="106">
        <v>7119</v>
      </c>
      <c r="H1202" s="31">
        <f t="shared" si="36"/>
        <v>0</v>
      </c>
      <c r="I1202" s="39" t="s">
        <v>59</v>
      </c>
      <c r="M1202" s="20">
        <v>42173</v>
      </c>
      <c r="N1202" s="183">
        <v>24593</v>
      </c>
      <c r="O1202" s="183"/>
      <c r="P1202" s="14" t="s">
        <v>1053</v>
      </c>
      <c r="Q1202" s="105">
        <v>63991.8</v>
      </c>
      <c r="R1202" s="23">
        <v>42175</v>
      </c>
      <c r="S1202" s="118">
        <v>63991.8</v>
      </c>
      <c r="T1202" s="31">
        <f t="shared" si="37"/>
        <v>0</v>
      </c>
      <c r="U1202" s="56" t="s">
        <v>773</v>
      </c>
    </row>
    <row r="1203" spans="1:21" x14ac:dyDescent="0.25">
      <c r="A1203" s="20">
        <v>42168</v>
      </c>
      <c r="B1203" s="183">
        <v>24059</v>
      </c>
      <c r="C1203" s="183"/>
      <c r="D1203" s="14" t="s">
        <v>296</v>
      </c>
      <c r="E1203" s="105">
        <v>1797.15</v>
      </c>
      <c r="F1203" s="23">
        <v>42168</v>
      </c>
      <c r="G1203" s="106">
        <v>1797.15</v>
      </c>
      <c r="H1203" s="31">
        <f t="shared" si="36"/>
        <v>0</v>
      </c>
      <c r="I1203" s="39" t="s">
        <v>9</v>
      </c>
      <c r="M1203" s="20">
        <v>42180</v>
      </c>
      <c r="N1203" s="223" t="s">
        <v>1892</v>
      </c>
      <c r="O1203" s="223" t="s">
        <v>1592</v>
      </c>
      <c r="P1203" s="14" t="s">
        <v>1053</v>
      </c>
      <c r="Q1203" s="105">
        <v>37029.599999999999</v>
      </c>
      <c r="R1203" s="65">
        <v>42185</v>
      </c>
      <c r="S1203" s="106">
        <v>37029.599999999999</v>
      </c>
      <c r="T1203" s="31">
        <f t="shared" si="37"/>
        <v>0</v>
      </c>
      <c r="U1203" s="39" t="s">
        <v>19</v>
      </c>
    </row>
    <row r="1204" spans="1:21" x14ac:dyDescent="0.25">
      <c r="A1204" s="20">
        <v>42168</v>
      </c>
      <c r="B1204" s="183">
        <v>24060</v>
      </c>
      <c r="C1204" s="183"/>
      <c r="D1204" s="14" t="s">
        <v>169</v>
      </c>
      <c r="E1204" s="105">
        <v>1110.0999999999999</v>
      </c>
      <c r="F1204" s="23">
        <v>42168</v>
      </c>
      <c r="G1204" s="106">
        <v>1110.0999999999999</v>
      </c>
      <c r="H1204" s="31">
        <f t="shared" si="36"/>
        <v>0</v>
      </c>
      <c r="I1204" s="39" t="s">
        <v>59</v>
      </c>
      <c r="M1204" s="20">
        <v>42178</v>
      </c>
      <c r="N1204" s="223" t="s">
        <v>1709</v>
      </c>
      <c r="O1204" s="223" t="s">
        <v>1592</v>
      </c>
      <c r="P1204" s="15" t="s">
        <v>1710</v>
      </c>
      <c r="Q1204" s="122">
        <v>11056.1</v>
      </c>
      <c r="R1204" s="23">
        <v>42178</v>
      </c>
      <c r="S1204" s="118">
        <v>11056.1</v>
      </c>
      <c r="T1204" s="31">
        <f t="shared" si="37"/>
        <v>0</v>
      </c>
      <c r="U1204" s="68" t="s">
        <v>9</v>
      </c>
    </row>
    <row r="1205" spans="1:21" x14ac:dyDescent="0.25">
      <c r="A1205" s="20">
        <v>42168</v>
      </c>
      <c r="B1205" s="183">
        <v>24061</v>
      </c>
      <c r="C1205" s="183"/>
      <c r="D1205" s="14" t="s">
        <v>915</v>
      </c>
      <c r="E1205" s="105">
        <v>428</v>
      </c>
      <c r="F1205" s="23">
        <v>42168</v>
      </c>
      <c r="G1205" s="106">
        <v>428</v>
      </c>
      <c r="H1205" s="31">
        <f t="shared" si="36"/>
        <v>0</v>
      </c>
      <c r="I1205" s="39" t="s">
        <v>59</v>
      </c>
      <c r="M1205" s="20">
        <v>42157</v>
      </c>
      <c r="N1205" s="183">
        <v>22979</v>
      </c>
      <c r="O1205" s="183"/>
      <c r="P1205" s="14" t="s">
        <v>211</v>
      </c>
      <c r="Q1205" s="105">
        <v>98113</v>
      </c>
      <c r="R1205" s="23">
        <v>42164</v>
      </c>
      <c r="S1205" s="106">
        <v>98113</v>
      </c>
      <c r="T1205" s="25">
        <f t="shared" si="37"/>
        <v>0</v>
      </c>
      <c r="U1205" s="39" t="s">
        <v>9</v>
      </c>
    </row>
    <row r="1206" spans="1:21" x14ac:dyDescent="0.25">
      <c r="A1206" s="20">
        <v>42168</v>
      </c>
      <c r="B1206" s="183">
        <v>24062</v>
      </c>
      <c r="C1206" s="183"/>
      <c r="D1206" s="14" t="s">
        <v>81</v>
      </c>
      <c r="E1206" s="105">
        <v>3380.2</v>
      </c>
      <c r="F1206" s="23">
        <v>42168</v>
      </c>
      <c r="G1206" s="106">
        <v>3380.2</v>
      </c>
      <c r="H1206" s="31">
        <f t="shared" si="36"/>
        <v>0</v>
      </c>
      <c r="I1206" s="39" t="s">
        <v>59</v>
      </c>
      <c r="M1206" s="20">
        <v>42159</v>
      </c>
      <c r="N1206" s="183">
        <v>23153</v>
      </c>
      <c r="O1206" s="183"/>
      <c r="P1206" s="14" t="s">
        <v>211</v>
      </c>
      <c r="Q1206" s="105">
        <v>95389.4</v>
      </c>
      <c r="R1206" s="23">
        <v>42164</v>
      </c>
      <c r="S1206" s="106">
        <v>95389.4</v>
      </c>
      <c r="T1206" s="31">
        <f t="shared" si="37"/>
        <v>0</v>
      </c>
      <c r="U1206" s="39" t="s">
        <v>9</v>
      </c>
    </row>
    <row r="1207" spans="1:21" x14ac:dyDescent="0.25">
      <c r="A1207" s="20">
        <v>42168</v>
      </c>
      <c r="B1207" s="183">
        <v>24063</v>
      </c>
      <c r="C1207" s="183"/>
      <c r="D1207" s="14" t="s">
        <v>294</v>
      </c>
      <c r="E1207" s="105">
        <v>2378</v>
      </c>
      <c r="F1207" s="23">
        <v>42168</v>
      </c>
      <c r="G1207" s="106">
        <v>2378</v>
      </c>
      <c r="H1207" s="31">
        <f t="shared" si="36"/>
        <v>0</v>
      </c>
      <c r="I1207" s="39" t="s">
        <v>9</v>
      </c>
      <c r="M1207" s="20">
        <v>42161</v>
      </c>
      <c r="N1207" s="183">
        <v>23350</v>
      </c>
      <c r="O1207" s="183"/>
      <c r="P1207" s="218" t="s">
        <v>211</v>
      </c>
      <c r="Q1207" s="105">
        <v>60876.9</v>
      </c>
      <c r="R1207" s="23">
        <v>42164</v>
      </c>
      <c r="S1207" s="106">
        <v>60876.9</v>
      </c>
      <c r="T1207" s="31">
        <f t="shared" si="37"/>
        <v>0</v>
      </c>
      <c r="U1207" s="39" t="s">
        <v>9</v>
      </c>
    </row>
    <row r="1208" spans="1:21" x14ac:dyDescent="0.25">
      <c r="A1208" s="20">
        <v>42168</v>
      </c>
      <c r="B1208" s="183">
        <v>24064</v>
      </c>
      <c r="C1208" s="183"/>
      <c r="D1208" s="14" t="s">
        <v>82</v>
      </c>
      <c r="E1208" s="105">
        <v>2599.4</v>
      </c>
      <c r="F1208" s="23">
        <v>42168</v>
      </c>
      <c r="G1208" s="106">
        <v>2599.4</v>
      </c>
      <c r="H1208" s="31">
        <f t="shared" si="36"/>
        <v>0</v>
      </c>
      <c r="I1208" s="39" t="s">
        <v>59</v>
      </c>
      <c r="M1208" s="20">
        <v>42164</v>
      </c>
      <c r="N1208" s="183">
        <v>23639</v>
      </c>
      <c r="O1208" s="183"/>
      <c r="P1208" s="14" t="s">
        <v>211</v>
      </c>
      <c r="Q1208" s="105">
        <v>91897.4</v>
      </c>
      <c r="R1208" s="23">
        <v>42180</v>
      </c>
      <c r="S1208" s="106">
        <v>91897.4</v>
      </c>
      <c r="T1208" s="31">
        <f t="shared" si="37"/>
        <v>0</v>
      </c>
      <c r="U1208" s="39" t="s">
        <v>9</v>
      </c>
    </row>
    <row r="1209" spans="1:21" x14ac:dyDescent="0.25">
      <c r="A1209" s="20">
        <v>42168</v>
      </c>
      <c r="B1209" s="183">
        <v>24065</v>
      </c>
      <c r="C1209" s="183"/>
      <c r="D1209" s="150" t="s">
        <v>148</v>
      </c>
      <c r="E1209" s="105">
        <v>4354.2</v>
      </c>
      <c r="F1209" s="23">
        <v>42168</v>
      </c>
      <c r="G1209" s="106">
        <v>4354.2</v>
      </c>
      <c r="H1209" s="31">
        <f t="shared" si="36"/>
        <v>0</v>
      </c>
      <c r="I1209" s="39" t="s">
        <v>59</v>
      </c>
      <c r="M1209" s="20">
        <v>42166</v>
      </c>
      <c r="N1209" s="183">
        <v>23809</v>
      </c>
      <c r="O1209" s="183"/>
      <c r="P1209" s="219" t="s">
        <v>211</v>
      </c>
      <c r="Q1209" s="220">
        <v>79990</v>
      </c>
      <c r="R1209" s="23">
        <v>42180</v>
      </c>
      <c r="S1209" s="106">
        <v>79990</v>
      </c>
      <c r="T1209" s="31">
        <f t="shared" si="37"/>
        <v>0</v>
      </c>
      <c r="U1209" s="39" t="s">
        <v>149</v>
      </c>
    </row>
    <row r="1210" spans="1:21" x14ac:dyDescent="0.25">
      <c r="A1210" s="20">
        <v>42168</v>
      </c>
      <c r="B1210" s="183">
        <v>24066</v>
      </c>
      <c r="C1210" s="183"/>
      <c r="D1210" s="14" t="s">
        <v>256</v>
      </c>
      <c r="E1210" s="105">
        <v>8135.6</v>
      </c>
      <c r="F1210" s="23">
        <v>42169</v>
      </c>
      <c r="G1210" s="106">
        <v>8135.6</v>
      </c>
      <c r="H1210" s="31">
        <f t="shared" si="36"/>
        <v>0</v>
      </c>
      <c r="I1210" s="39" t="s">
        <v>773</v>
      </c>
      <c r="M1210" s="20">
        <v>42166</v>
      </c>
      <c r="N1210" s="183">
        <v>23913</v>
      </c>
      <c r="O1210" s="183"/>
      <c r="P1210" s="14" t="s">
        <v>211</v>
      </c>
      <c r="Q1210" s="105">
        <v>6294.5</v>
      </c>
      <c r="R1210" s="23">
        <v>42168</v>
      </c>
      <c r="S1210" s="118">
        <v>6294.5</v>
      </c>
      <c r="T1210" s="31">
        <f t="shared" si="37"/>
        <v>0</v>
      </c>
      <c r="U1210" s="56" t="s">
        <v>149</v>
      </c>
    </row>
    <row r="1211" spans="1:21" x14ac:dyDescent="0.25">
      <c r="A1211" s="20">
        <v>42168</v>
      </c>
      <c r="B1211" s="183">
        <v>24067</v>
      </c>
      <c r="C1211" s="183"/>
      <c r="D1211" s="14" t="s">
        <v>604</v>
      </c>
      <c r="E1211" s="105">
        <v>3359.2</v>
      </c>
      <c r="F1211" s="23">
        <v>42168</v>
      </c>
      <c r="G1211" s="106">
        <v>3359.2</v>
      </c>
      <c r="H1211" s="31">
        <f t="shared" si="36"/>
        <v>0</v>
      </c>
      <c r="I1211" s="39" t="s">
        <v>9</v>
      </c>
      <c r="M1211" s="20">
        <v>42171</v>
      </c>
      <c r="N1211" s="183">
        <v>24309</v>
      </c>
      <c r="O1211" s="183"/>
      <c r="P1211" s="14" t="s">
        <v>211</v>
      </c>
      <c r="Q1211" s="105">
        <v>75101.100000000006</v>
      </c>
      <c r="R1211" s="23">
        <v>42180</v>
      </c>
      <c r="S1211" s="106">
        <v>75101.100000000006</v>
      </c>
      <c r="T1211" s="48">
        <f t="shared" si="37"/>
        <v>0</v>
      </c>
      <c r="U1211" s="39" t="s">
        <v>9</v>
      </c>
    </row>
    <row r="1212" spans="1:21" x14ac:dyDescent="0.25">
      <c r="A1212" s="20">
        <v>42168</v>
      </c>
      <c r="B1212" s="183">
        <v>24068</v>
      </c>
      <c r="C1212" s="183"/>
      <c r="D1212" s="14" t="s">
        <v>55</v>
      </c>
      <c r="E1212" s="105">
        <v>25445.75</v>
      </c>
      <c r="F1212" s="23">
        <v>42168</v>
      </c>
      <c r="G1212" s="106">
        <v>25445.75</v>
      </c>
      <c r="H1212" s="31">
        <f t="shared" si="36"/>
        <v>0</v>
      </c>
      <c r="I1212" s="39" t="s">
        <v>773</v>
      </c>
      <c r="M1212" s="20">
        <v>42173</v>
      </c>
      <c r="N1212" s="183">
        <v>24504</v>
      </c>
      <c r="O1212" s="183"/>
      <c r="P1212" s="14" t="s">
        <v>211</v>
      </c>
      <c r="Q1212" s="105">
        <v>61564.2</v>
      </c>
      <c r="R1212" s="23">
        <v>42180</v>
      </c>
      <c r="S1212" s="106">
        <v>61564.2</v>
      </c>
      <c r="T1212" s="48">
        <f t="shared" si="37"/>
        <v>0</v>
      </c>
      <c r="U1212" s="39" t="s">
        <v>9</v>
      </c>
    </row>
    <row r="1213" spans="1:21" x14ac:dyDescent="0.25">
      <c r="A1213" s="20">
        <v>42168</v>
      </c>
      <c r="B1213" s="183">
        <v>24069</v>
      </c>
      <c r="C1213" s="183"/>
      <c r="D1213" s="14" t="s">
        <v>154</v>
      </c>
      <c r="E1213" s="105">
        <v>16320.5</v>
      </c>
      <c r="F1213" s="23">
        <v>42169</v>
      </c>
      <c r="G1213" s="106">
        <v>16320.5</v>
      </c>
      <c r="H1213" s="31">
        <f t="shared" si="36"/>
        <v>0</v>
      </c>
      <c r="I1213" s="39" t="s">
        <v>773</v>
      </c>
      <c r="M1213" s="20">
        <v>42173</v>
      </c>
      <c r="N1213" s="183">
        <v>24599</v>
      </c>
      <c r="O1213" s="183"/>
      <c r="P1213" s="14" t="s">
        <v>211</v>
      </c>
      <c r="Q1213" s="105">
        <v>19773.8</v>
      </c>
      <c r="R1213" s="23">
        <v>42175</v>
      </c>
      <c r="S1213" s="118">
        <v>19773.8</v>
      </c>
      <c r="T1213" s="31">
        <f t="shared" si="37"/>
        <v>0</v>
      </c>
      <c r="U1213" s="56" t="s">
        <v>149</v>
      </c>
    </row>
    <row r="1214" spans="1:21" x14ac:dyDescent="0.25">
      <c r="A1214" s="20">
        <v>42168</v>
      </c>
      <c r="B1214" s="183">
        <v>24070</v>
      </c>
      <c r="C1214" s="183"/>
      <c r="D1214" s="14" t="s">
        <v>154</v>
      </c>
      <c r="E1214" s="105">
        <v>592.79999999999995</v>
      </c>
      <c r="F1214" s="23">
        <v>42169</v>
      </c>
      <c r="G1214" s="106">
        <v>592.79999999999995</v>
      </c>
      <c r="H1214" s="31">
        <f t="shared" si="36"/>
        <v>0</v>
      </c>
      <c r="I1214" s="39" t="s">
        <v>773</v>
      </c>
      <c r="M1214" s="20">
        <v>42178</v>
      </c>
      <c r="N1214" s="222" t="s">
        <v>1644</v>
      </c>
      <c r="O1214" s="222" t="s">
        <v>1592</v>
      </c>
      <c r="P1214" s="15" t="s">
        <v>211</v>
      </c>
      <c r="Q1214" s="122">
        <v>94714.1</v>
      </c>
      <c r="R1214" s="23"/>
      <c r="S1214" s="118"/>
      <c r="T1214" s="31">
        <f t="shared" si="37"/>
        <v>94714.1</v>
      </c>
      <c r="U1214" s="68" t="s">
        <v>9</v>
      </c>
    </row>
    <row r="1215" spans="1:21" x14ac:dyDescent="0.25">
      <c r="A1215" s="20">
        <v>42168</v>
      </c>
      <c r="B1215" s="183">
        <v>24071</v>
      </c>
      <c r="C1215" s="183"/>
      <c r="D1215" s="14" t="s">
        <v>56</v>
      </c>
      <c r="E1215" s="105">
        <v>11734.2</v>
      </c>
      <c r="F1215" s="23">
        <v>42169</v>
      </c>
      <c r="G1215" s="106">
        <v>11734.2</v>
      </c>
      <c r="H1215" s="31">
        <f t="shared" si="36"/>
        <v>0</v>
      </c>
      <c r="I1215" s="39" t="s">
        <v>773</v>
      </c>
      <c r="M1215" s="20">
        <v>42180</v>
      </c>
      <c r="N1215" s="223" t="s">
        <v>1836</v>
      </c>
      <c r="O1215" s="223" t="s">
        <v>1592</v>
      </c>
      <c r="P1215" s="14" t="s">
        <v>211</v>
      </c>
      <c r="Q1215" s="105">
        <v>93303.9</v>
      </c>
      <c r="R1215" s="23"/>
      <c r="S1215" s="106"/>
      <c r="T1215" s="31">
        <f t="shared" si="37"/>
        <v>93303.9</v>
      </c>
      <c r="U1215" s="39" t="s">
        <v>9</v>
      </c>
    </row>
    <row r="1216" spans="1:21" x14ac:dyDescent="0.25">
      <c r="A1216" s="20">
        <v>42168</v>
      </c>
      <c r="B1216" s="183">
        <v>24072</v>
      </c>
      <c r="C1216" s="183"/>
      <c r="D1216" s="14" t="s">
        <v>215</v>
      </c>
      <c r="E1216" s="105">
        <v>34465.5</v>
      </c>
      <c r="F1216" s="23">
        <v>42168</v>
      </c>
      <c r="G1216" s="106">
        <v>34465.5</v>
      </c>
      <c r="H1216" s="31">
        <f t="shared" si="36"/>
        <v>0</v>
      </c>
      <c r="I1216" s="39" t="s">
        <v>1013</v>
      </c>
      <c r="M1216" s="20">
        <v>42185</v>
      </c>
      <c r="N1216" s="223" t="s">
        <v>2369</v>
      </c>
      <c r="O1216" s="223" t="s">
        <v>1592</v>
      </c>
      <c r="P1216" s="14" t="s">
        <v>211</v>
      </c>
      <c r="Q1216" s="105">
        <v>88452.9</v>
      </c>
      <c r="R1216" s="23"/>
      <c r="S1216" s="106"/>
      <c r="T1216" s="31">
        <f t="shared" si="37"/>
        <v>88452.9</v>
      </c>
      <c r="U1216" s="39" t="s">
        <v>9</v>
      </c>
    </row>
    <row r="1217" spans="1:21" x14ac:dyDescent="0.25">
      <c r="A1217" s="20">
        <v>42168</v>
      </c>
      <c r="B1217" s="183">
        <v>24073</v>
      </c>
      <c r="C1217" s="183"/>
      <c r="D1217" s="14" t="s">
        <v>1515</v>
      </c>
      <c r="E1217" s="105">
        <v>3195.8</v>
      </c>
      <c r="F1217" s="23">
        <v>42168</v>
      </c>
      <c r="G1217" s="106">
        <v>3195.8</v>
      </c>
      <c r="H1217" s="31">
        <f t="shared" si="36"/>
        <v>0</v>
      </c>
      <c r="I1217" s="39" t="s">
        <v>1257</v>
      </c>
      <c r="M1217" s="20">
        <v>42174</v>
      </c>
      <c r="N1217" s="183">
        <v>24635</v>
      </c>
      <c r="O1217" s="183"/>
      <c r="P1217" s="14" t="s">
        <v>1576</v>
      </c>
      <c r="Q1217" s="105">
        <v>25734.5</v>
      </c>
      <c r="R1217" s="23">
        <v>42176</v>
      </c>
      <c r="S1217" s="118">
        <v>25734.5</v>
      </c>
      <c r="T1217" s="31">
        <f t="shared" si="37"/>
        <v>0</v>
      </c>
      <c r="U1217" s="56" t="s">
        <v>62</v>
      </c>
    </row>
    <row r="1218" spans="1:21" x14ac:dyDescent="0.25">
      <c r="A1218" s="20">
        <v>42168</v>
      </c>
      <c r="B1218" s="183">
        <v>24074</v>
      </c>
      <c r="C1218" s="183"/>
      <c r="D1218" s="14" t="s">
        <v>131</v>
      </c>
      <c r="E1218" s="105">
        <v>12371.6</v>
      </c>
      <c r="F1218" s="23">
        <v>42170</v>
      </c>
      <c r="G1218" s="106">
        <v>12371.6</v>
      </c>
      <c r="H1218" s="31">
        <f t="shared" si="36"/>
        <v>0</v>
      </c>
      <c r="I1218" s="39" t="s">
        <v>1257</v>
      </c>
      <c r="M1218" s="20">
        <v>42156</v>
      </c>
      <c r="N1218" s="183">
        <v>22866</v>
      </c>
      <c r="O1218" s="183"/>
      <c r="P1218" s="14" t="s">
        <v>20</v>
      </c>
      <c r="Q1218" s="105">
        <v>3206.4</v>
      </c>
      <c r="R1218" s="23">
        <v>42157</v>
      </c>
      <c r="S1218" s="106">
        <v>3206.4</v>
      </c>
      <c r="T1218" s="25">
        <f t="shared" si="37"/>
        <v>0</v>
      </c>
      <c r="U1218" s="39" t="s">
        <v>94</v>
      </c>
    </row>
    <row r="1219" spans="1:21" x14ac:dyDescent="0.25">
      <c r="A1219" s="20">
        <v>42168</v>
      </c>
      <c r="B1219" s="183">
        <v>24075</v>
      </c>
      <c r="C1219" s="183"/>
      <c r="D1219" s="14" t="s">
        <v>130</v>
      </c>
      <c r="E1219" s="105">
        <v>10213.4</v>
      </c>
      <c r="F1219" s="23">
        <v>42170</v>
      </c>
      <c r="G1219" s="106">
        <v>10213.4</v>
      </c>
      <c r="H1219" s="31">
        <f t="shared" ref="H1219:H1282" si="38">E1219-G1219</f>
        <v>0</v>
      </c>
      <c r="I1219" s="39" t="s">
        <v>1257</v>
      </c>
      <c r="M1219" s="20">
        <v>42157</v>
      </c>
      <c r="N1219" s="183">
        <v>22982</v>
      </c>
      <c r="O1219" s="183"/>
      <c r="P1219" s="40" t="s">
        <v>20</v>
      </c>
      <c r="Q1219" s="105">
        <v>1782</v>
      </c>
      <c r="R1219" s="23">
        <v>42157</v>
      </c>
      <c r="S1219" s="106">
        <v>1782</v>
      </c>
      <c r="T1219" s="25">
        <f t="shared" ref="T1219:T1282" si="39">Q1219-S1219</f>
        <v>0</v>
      </c>
      <c r="U1219" s="68" t="s">
        <v>94</v>
      </c>
    </row>
    <row r="1220" spans="1:21" x14ac:dyDescent="0.25">
      <c r="A1220" s="20">
        <v>42168</v>
      </c>
      <c r="B1220" s="183">
        <v>24076</v>
      </c>
      <c r="C1220" s="183"/>
      <c r="D1220" s="14" t="s">
        <v>66</v>
      </c>
      <c r="E1220" s="105">
        <v>6254.1</v>
      </c>
      <c r="F1220" s="23">
        <v>42168</v>
      </c>
      <c r="G1220" s="106">
        <v>6254.1</v>
      </c>
      <c r="H1220" s="31">
        <f t="shared" si="38"/>
        <v>0</v>
      </c>
      <c r="I1220" s="39" t="s">
        <v>9</v>
      </c>
      <c r="M1220" s="20">
        <v>42158</v>
      </c>
      <c r="N1220" s="183">
        <v>23069</v>
      </c>
      <c r="O1220" s="183"/>
      <c r="P1220" s="40" t="s">
        <v>20</v>
      </c>
      <c r="Q1220" s="105">
        <v>1752</v>
      </c>
      <c r="R1220" s="23">
        <v>42160</v>
      </c>
      <c r="S1220" s="106">
        <v>1752</v>
      </c>
      <c r="T1220" s="31">
        <f t="shared" si="39"/>
        <v>0</v>
      </c>
      <c r="U1220" s="68" t="s">
        <v>94</v>
      </c>
    </row>
    <row r="1221" spans="1:21" x14ac:dyDescent="0.25">
      <c r="A1221" s="20">
        <v>42168</v>
      </c>
      <c r="B1221" s="183">
        <v>24077</v>
      </c>
      <c r="C1221" s="183"/>
      <c r="D1221" s="14" t="s">
        <v>1370</v>
      </c>
      <c r="E1221" s="105">
        <v>1192.9000000000001</v>
      </c>
      <c r="F1221" s="23">
        <v>42168</v>
      </c>
      <c r="G1221" s="106">
        <v>1192.9000000000001</v>
      </c>
      <c r="H1221" s="31">
        <f t="shared" si="38"/>
        <v>0</v>
      </c>
      <c r="I1221" s="39" t="s">
        <v>9</v>
      </c>
      <c r="M1221" s="20">
        <v>42159</v>
      </c>
      <c r="N1221" s="183">
        <v>23166</v>
      </c>
      <c r="O1221" s="183"/>
      <c r="P1221" s="150" t="s">
        <v>20</v>
      </c>
      <c r="Q1221" s="105">
        <v>2650.4</v>
      </c>
      <c r="R1221" s="23">
        <v>42160</v>
      </c>
      <c r="S1221" s="106">
        <v>2650.4</v>
      </c>
      <c r="T1221" s="31">
        <f t="shared" si="39"/>
        <v>0</v>
      </c>
      <c r="U1221" s="39" t="s">
        <v>94</v>
      </c>
    </row>
    <row r="1222" spans="1:21" x14ac:dyDescent="0.25">
      <c r="A1222" s="20">
        <v>42168</v>
      </c>
      <c r="B1222" s="183">
        <v>24078</v>
      </c>
      <c r="C1222" s="183"/>
      <c r="D1222" s="14" t="s">
        <v>1370</v>
      </c>
      <c r="E1222" s="105">
        <v>59.2</v>
      </c>
      <c r="F1222" s="23">
        <v>42168</v>
      </c>
      <c r="G1222" s="106">
        <v>59.2</v>
      </c>
      <c r="H1222" s="31">
        <f t="shared" si="38"/>
        <v>0</v>
      </c>
      <c r="I1222" s="39" t="s">
        <v>9</v>
      </c>
      <c r="M1222" s="20">
        <v>42160</v>
      </c>
      <c r="N1222" s="183">
        <v>23278</v>
      </c>
      <c r="O1222" s="183"/>
      <c r="P1222" s="14" t="s">
        <v>20</v>
      </c>
      <c r="Q1222" s="105">
        <v>2382.1999999999998</v>
      </c>
      <c r="R1222" s="23">
        <v>42160</v>
      </c>
      <c r="S1222" s="106">
        <v>2382.1999999999998</v>
      </c>
      <c r="T1222" s="31">
        <f t="shared" si="39"/>
        <v>0</v>
      </c>
      <c r="U1222" s="39" t="s">
        <v>94</v>
      </c>
    </row>
    <row r="1223" spans="1:21" x14ac:dyDescent="0.25">
      <c r="A1223" s="20">
        <v>42168</v>
      </c>
      <c r="B1223" s="183">
        <v>24079</v>
      </c>
      <c r="C1223" s="183"/>
      <c r="D1223" s="14" t="s">
        <v>239</v>
      </c>
      <c r="E1223" s="105">
        <v>694.7</v>
      </c>
      <c r="F1223" s="23">
        <v>42168</v>
      </c>
      <c r="G1223" s="106">
        <v>694.7</v>
      </c>
      <c r="H1223" s="31">
        <f t="shared" si="38"/>
        <v>0</v>
      </c>
      <c r="I1223" s="39" t="s">
        <v>9</v>
      </c>
      <c r="M1223" s="20">
        <v>42160</v>
      </c>
      <c r="N1223" s="183">
        <v>23338</v>
      </c>
      <c r="O1223" s="183"/>
      <c r="P1223" s="14" t="s">
        <v>20</v>
      </c>
      <c r="Q1223" s="105">
        <v>3960</v>
      </c>
      <c r="R1223" s="12" t="s">
        <v>1511</v>
      </c>
      <c r="S1223" s="106">
        <f>3000+960</f>
        <v>3960</v>
      </c>
      <c r="T1223" s="31">
        <f t="shared" si="39"/>
        <v>0</v>
      </c>
      <c r="U1223" s="39" t="s">
        <v>9</v>
      </c>
    </row>
    <row r="1224" spans="1:21" x14ac:dyDescent="0.25">
      <c r="A1224" s="20">
        <v>42168</v>
      </c>
      <c r="B1224" s="183">
        <v>24080</v>
      </c>
      <c r="C1224" s="183"/>
      <c r="D1224" s="14" t="s">
        <v>1142</v>
      </c>
      <c r="E1224" s="105">
        <v>1151.4000000000001</v>
      </c>
      <c r="F1224" s="23">
        <v>42168</v>
      </c>
      <c r="G1224" s="106">
        <v>1151.4000000000001</v>
      </c>
      <c r="H1224" s="31">
        <f t="shared" si="38"/>
        <v>0</v>
      </c>
      <c r="I1224" s="39" t="s">
        <v>9</v>
      </c>
      <c r="M1224" s="20">
        <v>42162</v>
      </c>
      <c r="N1224" s="183">
        <v>23473</v>
      </c>
      <c r="O1224" s="183"/>
      <c r="P1224" s="14" t="s">
        <v>20</v>
      </c>
      <c r="Q1224" s="105">
        <v>6444</v>
      </c>
      <c r="R1224" s="23">
        <v>42162</v>
      </c>
      <c r="S1224" s="106">
        <v>6444</v>
      </c>
      <c r="T1224" s="31">
        <f t="shared" si="39"/>
        <v>0</v>
      </c>
      <c r="U1224" s="39" t="s">
        <v>9</v>
      </c>
    </row>
    <row r="1225" spans="1:21" x14ac:dyDescent="0.25">
      <c r="A1225" s="20">
        <v>42168</v>
      </c>
      <c r="B1225" s="183">
        <v>24081</v>
      </c>
      <c r="C1225" s="183"/>
      <c r="D1225" s="14" t="s">
        <v>24</v>
      </c>
      <c r="E1225" s="105">
        <v>23258.2</v>
      </c>
      <c r="F1225" s="23">
        <v>42178</v>
      </c>
      <c r="G1225" s="106">
        <v>23258.2</v>
      </c>
      <c r="H1225" s="31">
        <f t="shared" si="38"/>
        <v>0</v>
      </c>
      <c r="I1225" s="39" t="s">
        <v>9</v>
      </c>
      <c r="M1225" s="20">
        <v>42163</v>
      </c>
      <c r="N1225" s="183">
        <v>23533</v>
      </c>
      <c r="O1225" s="183"/>
      <c r="P1225" s="14" t="s">
        <v>20</v>
      </c>
      <c r="Q1225" s="105">
        <v>6335</v>
      </c>
      <c r="R1225" s="23">
        <v>42163</v>
      </c>
      <c r="S1225" s="106">
        <v>6335</v>
      </c>
      <c r="T1225" s="31">
        <f t="shared" si="39"/>
        <v>0</v>
      </c>
      <c r="U1225" s="39" t="s">
        <v>94</v>
      </c>
    </row>
    <row r="1226" spans="1:21" x14ac:dyDescent="0.25">
      <c r="A1226" s="20">
        <v>42168</v>
      </c>
      <c r="B1226" s="183">
        <v>24082</v>
      </c>
      <c r="C1226" s="183"/>
      <c r="D1226" s="14" t="s">
        <v>440</v>
      </c>
      <c r="E1226" s="105">
        <v>10029.6</v>
      </c>
      <c r="F1226" s="23">
        <v>42168</v>
      </c>
      <c r="G1226" s="106">
        <v>10029.6</v>
      </c>
      <c r="H1226" s="31">
        <f t="shared" si="38"/>
        <v>0</v>
      </c>
      <c r="I1226" s="39" t="s">
        <v>9</v>
      </c>
      <c r="M1226" s="20">
        <v>42164</v>
      </c>
      <c r="N1226" s="183">
        <v>23657</v>
      </c>
      <c r="O1226" s="183"/>
      <c r="P1226" s="14" t="s">
        <v>20</v>
      </c>
      <c r="Q1226" s="105">
        <v>5457.1</v>
      </c>
      <c r="R1226" s="23">
        <v>42164</v>
      </c>
      <c r="S1226" s="106">
        <v>5457.1</v>
      </c>
      <c r="T1226" s="31">
        <f t="shared" si="39"/>
        <v>0</v>
      </c>
      <c r="U1226" s="39" t="s">
        <v>94</v>
      </c>
    </row>
    <row r="1227" spans="1:21" x14ac:dyDescent="0.25">
      <c r="A1227" s="20">
        <v>42168</v>
      </c>
      <c r="B1227" s="183">
        <v>24083</v>
      </c>
      <c r="C1227" s="183"/>
      <c r="D1227" s="14" t="s">
        <v>285</v>
      </c>
      <c r="E1227" s="105">
        <v>357.5</v>
      </c>
      <c r="F1227" s="23">
        <v>42170</v>
      </c>
      <c r="G1227" s="106">
        <v>357.5</v>
      </c>
      <c r="H1227" s="31">
        <f t="shared" si="38"/>
        <v>0</v>
      </c>
      <c r="I1227" s="39" t="s">
        <v>312</v>
      </c>
      <c r="M1227" s="20">
        <v>42165</v>
      </c>
      <c r="N1227" s="183">
        <v>23717</v>
      </c>
      <c r="O1227" s="183"/>
      <c r="P1227" s="14" t="s">
        <v>20</v>
      </c>
      <c r="Q1227" s="105">
        <v>6630.4</v>
      </c>
      <c r="R1227" s="23">
        <v>42166</v>
      </c>
      <c r="S1227" s="106">
        <v>6630.4</v>
      </c>
      <c r="T1227" s="31">
        <f t="shared" si="39"/>
        <v>0</v>
      </c>
      <c r="U1227" s="39" t="s">
        <v>94</v>
      </c>
    </row>
    <row r="1228" spans="1:21" x14ac:dyDescent="0.25">
      <c r="A1228" s="20">
        <v>42168</v>
      </c>
      <c r="B1228" s="183">
        <v>24084</v>
      </c>
      <c r="C1228" s="183"/>
      <c r="D1228" s="14" t="s">
        <v>1319</v>
      </c>
      <c r="E1228" s="105">
        <v>8378.7999999999993</v>
      </c>
      <c r="F1228" s="23">
        <v>42170</v>
      </c>
      <c r="G1228" s="106">
        <v>8378.7999999999993</v>
      </c>
      <c r="H1228" s="31">
        <f t="shared" si="38"/>
        <v>0</v>
      </c>
      <c r="I1228" s="39" t="s">
        <v>312</v>
      </c>
      <c r="M1228" s="20">
        <v>42165</v>
      </c>
      <c r="N1228" s="183">
        <v>23719</v>
      </c>
      <c r="O1228" s="183"/>
      <c r="P1228" s="14" t="s">
        <v>20</v>
      </c>
      <c r="Q1228" s="105">
        <v>2821.3</v>
      </c>
      <c r="R1228" s="23">
        <v>42166</v>
      </c>
      <c r="S1228" s="106">
        <v>2821.3</v>
      </c>
      <c r="T1228" s="31">
        <f t="shared" si="39"/>
        <v>0</v>
      </c>
      <c r="U1228" s="39" t="s">
        <v>94</v>
      </c>
    </row>
    <row r="1229" spans="1:21" x14ac:dyDescent="0.25">
      <c r="A1229" s="20">
        <v>42168</v>
      </c>
      <c r="B1229" s="183">
        <v>24085</v>
      </c>
      <c r="C1229" s="183"/>
      <c r="D1229" s="14" t="s">
        <v>24</v>
      </c>
      <c r="E1229" s="105">
        <v>3289</v>
      </c>
      <c r="F1229" s="23">
        <v>42178</v>
      </c>
      <c r="G1229" s="106">
        <v>3289</v>
      </c>
      <c r="H1229" s="31">
        <f t="shared" si="38"/>
        <v>0</v>
      </c>
      <c r="I1229" s="39" t="s">
        <v>312</v>
      </c>
      <c r="M1229" s="20">
        <v>42166</v>
      </c>
      <c r="N1229" s="183">
        <v>23820</v>
      </c>
      <c r="O1229" s="183"/>
      <c r="P1229" s="14" t="s">
        <v>20</v>
      </c>
      <c r="Q1229" s="105">
        <v>7163.4</v>
      </c>
      <c r="R1229" s="23">
        <v>42166</v>
      </c>
      <c r="S1229" s="106">
        <v>7163.4</v>
      </c>
      <c r="T1229" s="31">
        <f t="shared" si="39"/>
        <v>0</v>
      </c>
      <c r="U1229" s="39" t="s">
        <v>94</v>
      </c>
    </row>
    <row r="1230" spans="1:21" x14ac:dyDescent="0.25">
      <c r="A1230" s="20">
        <v>42168</v>
      </c>
      <c r="B1230" s="183">
        <v>24086</v>
      </c>
      <c r="C1230" s="183"/>
      <c r="D1230" s="14" t="s">
        <v>151</v>
      </c>
      <c r="E1230" s="105">
        <v>2015.4</v>
      </c>
      <c r="F1230" s="23">
        <v>42169</v>
      </c>
      <c r="G1230" s="106">
        <v>2015.4</v>
      </c>
      <c r="H1230" s="31">
        <f t="shared" si="38"/>
        <v>0</v>
      </c>
      <c r="I1230" s="39" t="s">
        <v>9</v>
      </c>
      <c r="M1230" s="20">
        <v>42167</v>
      </c>
      <c r="N1230" s="183">
        <v>23948</v>
      </c>
      <c r="O1230" s="183"/>
      <c r="P1230" s="150" t="s">
        <v>20</v>
      </c>
      <c r="Q1230" s="105">
        <v>7883.1</v>
      </c>
      <c r="R1230" s="23">
        <v>42168</v>
      </c>
      <c r="S1230" s="106">
        <v>7883.1</v>
      </c>
      <c r="T1230" s="31">
        <f t="shared" si="39"/>
        <v>0</v>
      </c>
      <c r="U1230" s="39" t="s">
        <v>94</v>
      </c>
    </row>
    <row r="1231" spans="1:21" x14ac:dyDescent="0.25">
      <c r="A1231" s="20">
        <v>42168</v>
      </c>
      <c r="B1231" s="183">
        <v>24087</v>
      </c>
      <c r="C1231" s="183"/>
      <c r="D1231" s="14" t="s">
        <v>141</v>
      </c>
      <c r="E1231" s="105">
        <v>6759.6</v>
      </c>
      <c r="F1231" s="23">
        <v>42178</v>
      </c>
      <c r="G1231" s="106">
        <v>6759.6</v>
      </c>
      <c r="H1231" s="31">
        <f t="shared" si="38"/>
        <v>0</v>
      </c>
      <c r="I1231" s="39" t="s">
        <v>312</v>
      </c>
      <c r="M1231" s="20">
        <v>42167</v>
      </c>
      <c r="N1231" s="183">
        <v>24020</v>
      </c>
      <c r="O1231" s="183"/>
      <c r="P1231" s="14" t="s">
        <v>20</v>
      </c>
      <c r="Q1231" s="105">
        <v>2129.1999999999998</v>
      </c>
      <c r="R1231" s="23">
        <v>42167</v>
      </c>
      <c r="S1231" s="106">
        <v>2129.1999999999998</v>
      </c>
      <c r="T1231" s="31">
        <f t="shared" si="39"/>
        <v>0</v>
      </c>
      <c r="U1231" s="39" t="s">
        <v>9</v>
      </c>
    </row>
    <row r="1232" spans="1:21" x14ac:dyDescent="0.25">
      <c r="A1232" s="20">
        <v>42168</v>
      </c>
      <c r="B1232" s="183">
        <v>24088</v>
      </c>
      <c r="C1232" s="183"/>
      <c r="D1232" s="14" t="s">
        <v>137</v>
      </c>
      <c r="E1232" s="105">
        <v>1086.0999999999999</v>
      </c>
      <c r="F1232" s="23">
        <v>42168</v>
      </c>
      <c r="G1232" s="106">
        <v>1086.0999999999999</v>
      </c>
      <c r="H1232" s="31">
        <f t="shared" si="38"/>
        <v>0</v>
      </c>
      <c r="I1232" s="39" t="s">
        <v>9</v>
      </c>
      <c r="M1232" s="20">
        <v>42167</v>
      </c>
      <c r="N1232" s="183">
        <v>24021</v>
      </c>
      <c r="O1232" s="183"/>
      <c r="P1232" s="14" t="s">
        <v>20</v>
      </c>
      <c r="Q1232" s="105">
        <v>294</v>
      </c>
      <c r="R1232" s="23">
        <v>42167</v>
      </c>
      <c r="S1232" s="106">
        <v>294</v>
      </c>
      <c r="T1232" s="31">
        <f t="shared" si="39"/>
        <v>0</v>
      </c>
      <c r="U1232" s="39" t="s">
        <v>9</v>
      </c>
    </row>
    <row r="1233" spans="1:21" x14ac:dyDescent="0.25">
      <c r="A1233" s="20">
        <v>42168</v>
      </c>
      <c r="B1233" s="183">
        <v>24089</v>
      </c>
      <c r="C1233" s="183"/>
      <c r="D1233" s="14" t="s">
        <v>137</v>
      </c>
      <c r="E1233" s="105">
        <v>82</v>
      </c>
      <c r="F1233" s="23">
        <v>42168</v>
      </c>
      <c r="G1233" s="106">
        <v>82</v>
      </c>
      <c r="H1233" s="31">
        <f t="shared" si="38"/>
        <v>0</v>
      </c>
      <c r="I1233" s="39" t="s">
        <v>9</v>
      </c>
      <c r="M1233" s="20">
        <v>42168</v>
      </c>
      <c r="N1233" s="183">
        <v>24047</v>
      </c>
      <c r="O1233" s="183"/>
      <c r="P1233" s="14" t="s">
        <v>20</v>
      </c>
      <c r="Q1233" s="105">
        <v>17362.2</v>
      </c>
      <c r="R1233" s="23">
        <v>42168</v>
      </c>
      <c r="S1233" s="106">
        <v>17362.2</v>
      </c>
      <c r="T1233" s="31">
        <f t="shared" si="39"/>
        <v>0</v>
      </c>
      <c r="U1233" s="39" t="s">
        <v>94</v>
      </c>
    </row>
    <row r="1234" spans="1:21" x14ac:dyDescent="0.25">
      <c r="A1234" s="20">
        <v>42168</v>
      </c>
      <c r="B1234" s="183">
        <v>24090</v>
      </c>
      <c r="C1234" s="183"/>
      <c r="D1234" s="14" t="s">
        <v>332</v>
      </c>
      <c r="E1234" s="105">
        <v>3042</v>
      </c>
      <c r="F1234" s="23">
        <v>42168</v>
      </c>
      <c r="G1234" s="106">
        <v>3042</v>
      </c>
      <c r="H1234" s="31">
        <f t="shared" si="38"/>
        <v>0</v>
      </c>
      <c r="I1234" s="39" t="s">
        <v>9</v>
      </c>
      <c r="M1234" s="20">
        <v>42168</v>
      </c>
      <c r="N1234" s="183">
        <v>24094</v>
      </c>
      <c r="O1234" s="183"/>
      <c r="P1234" s="14" t="s">
        <v>20</v>
      </c>
      <c r="Q1234" s="105">
        <v>4138.3999999999996</v>
      </c>
      <c r="R1234" s="23">
        <v>42168</v>
      </c>
      <c r="S1234" s="106">
        <v>4138.3999999999996</v>
      </c>
      <c r="T1234" s="31">
        <f t="shared" si="39"/>
        <v>0</v>
      </c>
      <c r="U1234" s="39" t="s">
        <v>46</v>
      </c>
    </row>
    <row r="1235" spans="1:21" x14ac:dyDescent="0.25">
      <c r="A1235" s="20">
        <v>42168</v>
      </c>
      <c r="B1235" s="183">
        <v>24091</v>
      </c>
      <c r="C1235" s="183"/>
      <c r="D1235" s="14" t="s">
        <v>141</v>
      </c>
      <c r="E1235" s="105">
        <v>4869.2</v>
      </c>
      <c r="F1235" s="23">
        <v>42176</v>
      </c>
      <c r="G1235" s="106">
        <v>4869.2</v>
      </c>
      <c r="H1235" s="31">
        <f t="shared" si="38"/>
        <v>0</v>
      </c>
      <c r="I1235" s="39" t="s">
        <v>9</v>
      </c>
      <c r="M1235" s="20">
        <v>42169</v>
      </c>
      <c r="N1235" s="183">
        <v>24141</v>
      </c>
      <c r="O1235" s="183"/>
      <c r="P1235" s="14" t="s">
        <v>20</v>
      </c>
      <c r="Q1235" s="105">
        <v>5762.4</v>
      </c>
      <c r="R1235" s="23">
        <v>42172</v>
      </c>
      <c r="S1235" s="106">
        <v>5762.4</v>
      </c>
      <c r="T1235" s="31">
        <f t="shared" si="39"/>
        <v>0</v>
      </c>
      <c r="U1235" s="39" t="s">
        <v>9</v>
      </c>
    </row>
    <row r="1236" spans="1:21" x14ac:dyDescent="0.25">
      <c r="A1236" s="20">
        <v>42168</v>
      </c>
      <c r="B1236" s="183">
        <v>24092</v>
      </c>
      <c r="C1236" s="183"/>
      <c r="D1236" s="14" t="s">
        <v>158</v>
      </c>
      <c r="E1236" s="105">
        <v>4524.6499999999996</v>
      </c>
      <c r="F1236" s="23">
        <v>42168</v>
      </c>
      <c r="G1236" s="106">
        <v>4524.6499999999996</v>
      </c>
      <c r="H1236" s="31">
        <f t="shared" si="38"/>
        <v>0</v>
      </c>
      <c r="I1236" s="39" t="s">
        <v>9</v>
      </c>
      <c r="M1236" s="20">
        <v>42170</v>
      </c>
      <c r="N1236" s="183">
        <v>24206</v>
      </c>
      <c r="O1236" s="183"/>
      <c r="P1236" s="14" t="s">
        <v>20</v>
      </c>
      <c r="Q1236" s="105">
        <v>8825.1</v>
      </c>
      <c r="R1236" s="23">
        <v>42170</v>
      </c>
      <c r="S1236" s="106">
        <v>8825.1</v>
      </c>
      <c r="T1236" s="31">
        <f t="shared" si="39"/>
        <v>0</v>
      </c>
      <c r="U1236" s="39" t="s">
        <v>94</v>
      </c>
    </row>
    <row r="1237" spans="1:21" x14ac:dyDescent="0.25">
      <c r="A1237" s="20">
        <v>42168</v>
      </c>
      <c r="B1237" s="183">
        <v>24093</v>
      </c>
      <c r="C1237" s="183"/>
      <c r="D1237" s="14" t="s">
        <v>141</v>
      </c>
      <c r="E1237" s="105">
        <v>1032</v>
      </c>
      <c r="F1237" s="23">
        <v>42171</v>
      </c>
      <c r="G1237" s="106">
        <v>1032</v>
      </c>
      <c r="H1237" s="31">
        <f t="shared" si="38"/>
        <v>0</v>
      </c>
      <c r="I1237" s="39" t="s">
        <v>9</v>
      </c>
      <c r="M1237" s="20">
        <v>42171</v>
      </c>
      <c r="N1237" s="183">
        <v>24313</v>
      </c>
      <c r="O1237" s="183"/>
      <c r="P1237" s="14" t="s">
        <v>20</v>
      </c>
      <c r="Q1237" s="105">
        <v>5319</v>
      </c>
      <c r="R1237" s="23">
        <v>42172</v>
      </c>
      <c r="S1237" s="106">
        <v>5319</v>
      </c>
      <c r="T1237" s="48">
        <f t="shared" si="39"/>
        <v>0</v>
      </c>
      <c r="U1237" s="39" t="s">
        <v>94</v>
      </c>
    </row>
    <row r="1238" spans="1:21" x14ac:dyDescent="0.25">
      <c r="A1238" s="20">
        <v>42168</v>
      </c>
      <c r="B1238" s="183">
        <v>24094</v>
      </c>
      <c r="C1238" s="183"/>
      <c r="D1238" s="14" t="s">
        <v>20</v>
      </c>
      <c r="E1238" s="105">
        <v>4138.3999999999996</v>
      </c>
      <c r="F1238" s="23">
        <v>42168</v>
      </c>
      <c r="G1238" s="106">
        <v>4138.3999999999996</v>
      </c>
      <c r="H1238" s="31">
        <f t="shared" si="38"/>
        <v>0</v>
      </c>
      <c r="I1238" s="39" t="s">
        <v>46</v>
      </c>
      <c r="M1238" s="20">
        <v>42172</v>
      </c>
      <c r="N1238" s="183">
        <v>24414</v>
      </c>
      <c r="O1238" s="183"/>
      <c r="P1238" s="14" t="s">
        <v>20</v>
      </c>
      <c r="Q1238" s="105">
        <v>5042.8</v>
      </c>
      <c r="R1238" s="23">
        <v>42174</v>
      </c>
      <c r="S1238" s="106">
        <v>5042.8</v>
      </c>
      <c r="T1238" s="48">
        <f t="shared" si="39"/>
        <v>0</v>
      </c>
      <c r="U1238" s="39" t="s">
        <v>94</v>
      </c>
    </row>
    <row r="1239" spans="1:21" x14ac:dyDescent="0.25">
      <c r="A1239" s="20">
        <v>42168</v>
      </c>
      <c r="B1239" s="183">
        <v>24095</v>
      </c>
      <c r="C1239" s="183"/>
      <c r="D1239" s="14" t="s">
        <v>49</v>
      </c>
      <c r="E1239" s="105">
        <v>1298.5999999999999</v>
      </c>
      <c r="F1239" s="23">
        <v>42168</v>
      </c>
      <c r="G1239" s="106">
        <v>1298.5999999999999</v>
      </c>
      <c r="H1239" s="31">
        <f t="shared" si="38"/>
        <v>0</v>
      </c>
      <c r="I1239" s="39" t="s">
        <v>46</v>
      </c>
      <c r="M1239" s="20">
        <v>42173</v>
      </c>
      <c r="N1239" s="183">
        <v>24517</v>
      </c>
      <c r="O1239" s="183"/>
      <c r="P1239" s="14" t="s">
        <v>20</v>
      </c>
      <c r="Q1239" s="105">
        <v>1510.5</v>
      </c>
      <c r="R1239" s="23">
        <v>42174</v>
      </c>
      <c r="S1239" s="106">
        <v>1510.5</v>
      </c>
      <c r="T1239" s="48">
        <f t="shared" si="39"/>
        <v>0</v>
      </c>
      <c r="U1239" s="39" t="s">
        <v>94</v>
      </c>
    </row>
    <row r="1240" spans="1:21" x14ac:dyDescent="0.25">
      <c r="A1240" s="20">
        <v>42168</v>
      </c>
      <c r="B1240" s="183">
        <v>24096</v>
      </c>
      <c r="C1240" s="183"/>
      <c r="D1240" s="14" t="s">
        <v>50</v>
      </c>
      <c r="E1240" s="105">
        <v>2714.1</v>
      </c>
      <c r="F1240" s="23">
        <v>42168</v>
      </c>
      <c r="G1240" s="106">
        <v>2714.1</v>
      </c>
      <c r="H1240" s="31">
        <f t="shared" si="38"/>
        <v>0</v>
      </c>
      <c r="I1240" s="39" t="s">
        <v>9</v>
      </c>
      <c r="M1240" s="20">
        <v>42174</v>
      </c>
      <c r="N1240" s="183">
        <v>24615</v>
      </c>
      <c r="O1240" s="183"/>
      <c r="P1240" s="14" t="s">
        <v>20</v>
      </c>
      <c r="Q1240" s="105">
        <v>15203.7</v>
      </c>
      <c r="R1240" s="23">
        <v>42174</v>
      </c>
      <c r="S1240" s="118">
        <v>15203.7</v>
      </c>
      <c r="T1240" s="31">
        <f t="shared" si="39"/>
        <v>0</v>
      </c>
      <c r="U1240" s="56" t="s">
        <v>94</v>
      </c>
    </row>
    <row r="1241" spans="1:21" x14ac:dyDescent="0.25">
      <c r="A1241" s="20">
        <v>42168</v>
      </c>
      <c r="B1241" s="183">
        <v>24097</v>
      </c>
      <c r="C1241" s="183"/>
      <c r="D1241" s="14" t="s">
        <v>35</v>
      </c>
      <c r="E1241" s="105">
        <v>26366.1</v>
      </c>
      <c r="F1241" s="23">
        <v>42168</v>
      </c>
      <c r="G1241" s="106">
        <v>26366.1</v>
      </c>
      <c r="H1241" s="31">
        <f t="shared" si="38"/>
        <v>0</v>
      </c>
      <c r="I1241" s="39" t="s">
        <v>94</v>
      </c>
      <c r="M1241" s="20">
        <v>42175</v>
      </c>
      <c r="N1241" s="183">
        <v>24730</v>
      </c>
      <c r="O1241" s="183"/>
      <c r="P1241" s="14" t="s">
        <v>20</v>
      </c>
      <c r="Q1241" s="105">
        <v>19536</v>
      </c>
      <c r="R1241" s="65">
        <v>42175</v>
      </c>
      <c r="S1241" s="106">
        <v>19536</v>
      </c>
      <c r="T1241" s="31">
        <f t="shared" si="39"/>
        <v>0</v>
      </c>
      <c r="U1241" s="39" t="s">
        <v>94</v>
      </c>
    </row>
    <row r="1242" spans="1:21" x14ac:dyDescent="0.25">
      <c r="A1242" s="20">
        <v>42168</v>
      </c>
      <c r="B1242" s="183">
        <v>24098</v>
      </c>
      <c r="C1242" s="183"/>
      <c r="D1242" s="14" t="s">
        <v>103</v>
      </c>
      <c r="E1242" s="105">
        <v>39004.800000000003</v>
      </c>
      <c r="F1242" s="23">
        <v>42175</v>
      </c>
      <c r="G1242" s="106">
        <v>39004.800000000003</v>
      </c>
      <c r="H1242" s="31">
        <f t="shared" si="38"/>
        <v>0</v>
      </c>
      <c r="I1242" s="39" t="s">
        <v>19</v>
      </c>
      <c r="M1242" s="20">
        <v>42175</v>
      </c>
      <c r="N1242" s="183">
        <v>24732</v>
      </c>
      <c r="O1242" s="183"/>
      <c r="P1242" s="14" t="s">
        <v>20</v>
      </c>
      <c r="Q1242" s="105">
        <v>4075.5</v>
      </c>
      <c r="R1242" s="65">
        <v>42175</v>
      </c>
      <c r="S1242" s="106">
        <v>4075.5</v>
      </c>
      <c r="T1242" s="31">
        <f t="shared" si="39"/>
        <v>0</v>
      </c>
      <c r="U1242" s="39" t="s">
        <v>94</v>
      </c>
    </row>
    <row r="1243" spans="1:21" x14ac:dyDescent="0.25">
      <c r="A1243" s="20">
        <v>42168</v>
      </c>
      <c r="B1243" s="183">
        <v>24099</v>
      </c>
      <c r="C1243" s="183"/>
      <c r="D1243" s="14" t="s">
        <v>103</v>
      </c>
      <c r="E1243" s="105">
        <v>10376.799999999999</v>
      </c>
      <c r="F1243" s="23">
        <v>42175</v>
      </c>
      <c r="G1243" s="106">
        <v>10376.799999999999</v>
      </c>
      <c r="H1243" s="31">
        <f t="shared" si="38"/>
        <v>0</v>
      </c>
      <c r="I1243" s="39" t="s">
        <v>19</v>
      </c>
      <c r="M1243" s="20">
        <v>42176</v>
      </c>
      <c r="N1243" s="183">
        <v>24857</v>
      </c>
      <c r="O1243" s="183"/>
      <c r="P1243" s="14" t="s">
        <v>20</v>
      </c>
      <c r="Q1243" s="105">
        <v>5141.3999999999996</v>
      </c>
      <c r="R1243" s="23">
        <v>42178</v>
      </c>
      <c r="S1243" s="118">
        <v>5141.3999999999996</v>
      </c>
      <c r="T1243" s="31">
        <f t="shared" si="39"/>
        <v>0</v>
      </c>
      <c r="U1243" s="56" t="s">
        <v>9</v>
      </c>
    </row>
    <row r="1244" spans="1:21" x14ac:dyDescent="0.25">
      <c r="A1244" s="20">
        <v>42168</v>
      </c>
      <c r="B1244" s="183">
        <v>24100</v>
      </c>
      <c r="C1244" s="183"/>
      <c r="D1244" s="14" t="s">
        <v>1551</v>
      </c>
      <c r="E1244" s="105">
        <v>36</v>
      </c>
      <c r="F1244" s="23">
        <v>42168</v>
      </c>
      <c r="G1244" s="106">
        <v>36</v>
      </c>
      <c r="H1244" s="31">
        <f t="shared" si="38"/>
        <v>0</v>
      </c>
      <c r="I1244" s="39" t="s">
        <v>9</v>
      </c>
      <c r="M1244" s="20">
        <v>42177</v>
      </c>
      <c r="N1244" s="183">
        <v>24918</v>
      </c>
      <c r="O1244" s="183"/>
      <c r="P1244" s="14" t="s">
        <v>20</v>
      </c>
      <c r="Q1244" s="105">
        <v>7743.9</v>
      </c>
      <c r="R1244" s="23">
        <v>42178</v>
      </c>
      <c r="S1244" s="118">
        <v>7743.9</v>
      </c>
      <c r="T1244" s="31">
        <f t="shared" si="39"/>
        <v>0</v>
      </c>
      <c r="U1244" s="56" t="s">
        <v>94</v>
      </c>
    </row>
    <row r="1245" spans="1:21" x14ac:dyDescent="0.25">
      <c r="A1245" s="20">
        <v>42168</v>
      </c>
      <c r="B1245" s="183">
        <v>24101</v>
      </c>
      <c r="C1245" s="183"/>
      <c r="D1245" s="14" t="s">
        <v>416</v>
      </c>
      <c r="E1245" s="105">
        <v>88</v>
      </c>
      <c r="F1245" s="23">
        <v>42170</v>
      </c>
      <c r="G1245" s="106">
        <v>88</v>
      </c>
      <c r="H1245" s="31">
        <f t="shared" si="38"/>
        <v>0</v>
      </c>
      <c r="I1245" s="39" t="s">
        <v>9</v>
      </c>
      <c r="M1245" s="20">
        <v>42178</v>
      </c>
      <c r="N1245" s="223" t="s">
        <v>1655</v>
      </c>
      <c r="O1245" s="223" t="s">
        <v>1592</v>
      </c>
      <c r="P1245" s="15" t="s">
        <v>20</v>
      </c>
      <c r="Q1245" s="122">
        <v>7235.5</v>
      </c>
      <c r="R1245" s="23">
        <v>42182</v>
      </c>
      <c r="S1245" s="118">
        <v>7235.5</v>
      </c>
      <c r="T1245" s="31">
        <f t="shared" si="39"/>
        <v>0</v>
      </c>
      <c r="U1245" s="68" t="s">
        <v>94</v>
      </c>
    </row>
    <row r="1246" spans="1:21" x14ac:dyDescent="0.25">
      <c r="A1246" s="20">
        <v>42168</v>
      </c>
      <c r="B1246" s="183">
        <v>24102</v>
      </c>
      <c r="C1246" s="183"/>
      <c r="D1246" s="14" t="s">
        <v>111</v>
      </c>
      <c r="E1246" s="105">
        <v>381808</v>
      </c>
      <c r="F1246" s="23">
        <v>42173</v>
      </c>
      <c r="G1246" s="106">
        <v>381808</v>
      </c>
      <c r="H1246" s="31">
        <f t="shared" si="38"/>
        <v>0</v>
      </c>
      <c r="I1246" s="39" t="s">
        <v>9</v>
      </c>
      <c r="M1246" s="20">
        <v>42179</v>
      </c>
      <c r="N1246" s="222" t="s">
        <v>1742</v>
      </c>
      <c r="O1246" s="222" t="s">
        <v>1592</v>
      </c>
      <c r="P1246" s="14" t="s">
        <v>20</v>
      </c>
      <c r="Q1246" s="105">
        <v>4832.6000000000004</v>
      </c>
      <c r="R1246" s="23">
        <v>42179</v>
      </c>
      <c r="S1246" s="106">
        <v>4832.6000000000004</v>
      </c>
      <c r="T1246" s="31">
        <f t="shared" si="39"/>
        <v>0</v>
      </c>
      <c r="U1246" s="39" t="s">
        <v>94</v>
      </c>
    </row>
    <row r="1247" spans="1:21" x14ac:dyDescent="0.25">
      <c r="A1247" s="20">
        <v>42168</v>
      </c>
      <c r="B1247" s="183">
        <v>24103</v>
      </c>
      <c r="C1247" s="183"/>
      <c r="D1247" s="14" t="s">
        <v>367</v>
      </c>
      <c r="E1247" s="105">
        <v>3199.6</v>
      </c>
      <c r="F1247" s="23">
        <v>42168</v>
      </c>
      <c r="G1247" s="106">
        <v>3199.6</v>
      </c>
      <c r="H1247" s="31">
        <f t="shared" si="38"/>
        <v>0</v>
      </c>
      <c r="I1247" s="39" t="s">
        <v>9</v>
      </c>
      <c r="M1247" s="20">
        <v>42180</v>
      </c>
      <c r="N1247" s="223" t="s">
        <v>1840</v>
      </c>
      <c r="O1247" s="223" t="s">
        <v>1592</v>
      </c>
      <c r="P1247" s="14" t="s">
        <v>20</v>
      </c>
      <c r="Q1247" s="105">
        <v>8606.6</v>
      </c>
      <c r="R1247" s="65">
        <v>42182</v>
      </c>
      <c r="S1247" s="106">
        <v>8606.6</v>
      </c>
      <c r="T1247" s="31">
        <f t="shared" si="39"/>
        <v>0</v>
      </c>
      <c r="U1247" s="39" t="s">
        <v>94</v>
      </c>
    </row>
    <row r="1248" spans="1:21" x14ac:dyDescent="0.25">
      <c r="A1248" s="20">
        <v>42168</v>
      </c>
      <c r="B1248" s="183">
        <v>24104</v>
      </c>
      <c r="C1248" s="183"/>
      <c r="D1248" s="14" t="s">
        <v>89</v>
      </c>
      <c r="E1248" s="105">
        <v>4809.2</v>
      </c>
      <c r="F1248" s="23">
        <v>42168</v>
      </c>
      <c r="G1248" s="106">
        <v>4809.2</v>
      </c>
      <c r="H1248" s="31">
        <f t="shared" si="38"/>
        <v>0</v>
      </c>
      <c r="I1248" s="39" t="s">
        <v>9</v>
      </c>
      <c r="M1248" s="20">
        <v>42181</v>
      </c>
      <c r="N1248" s="222" t="s">
        <v>1953</v>
      </c>
      <c r="O1248" s="222" t="s">
        <v>1592</v>
      </c>
      <c r="P1248" s="14" t="s">
        <v>20</v>
      </c>
      <c r="Q1248" s="105">
        <v>6806.2</v>
      </c>
      <c r="R1248" s="65">
        <v>42182</v>
      </c>
      <c r="S1248" s="106">
        <v>6806.2</v>
      </c>
      <c r="T1248" s="31">
        <f t="shared" si="39"/>
        <v>0</v>
      </c>
      <c r="U1248" s="39" t="s">
        <v>9</v>
      </c>
    </row>
    <row r="1249" spans="1:21" x14ac:dyDescent="0.25">
      <c r="A1249" s="20">
        <v>42168</v>
      </c>
      <c r="B1249" s="183">
        <v>24105</v>
      </c>
      <c r="C1249" s="183"/>
      <c r="D1249" s="14" t="s">
        <v>136</v>
      </c>
      <c r="E1249" s="105">
        <v>16130.4</v>
      </c>
      <c r="F1249" s="23">
        <v>42169</v>
      </c>
      <c r="G1249" s="106">
        <v>16130.4</v>
      </c>
      <c r="H1249" s="31">
        <f t="shared" si="38"/>
        <v>0</v>
      </c>
      <c r="I1249" s="39" t="s">
        <v>9</v>
      </c>
      <c r="M1249" s="20">
        <v>42182</v>
      </c>
      <c r="N1249" s="223" t="s">
        <v>2086</v>
      </c>
      <c r="O1249" s="223" t="s">
        <v>1592</v>
      </c>
      <c r="P1249" s="14" t="s">
        <v>20</v>
      </c>
      <c r="Q1249" s="105">
        <v>18126.5</v>
      </c>
      <c r="R1249" s="65">
        <v>42182</v>
      </c>
      <c r="S1249" s="106">
        <v>18126.5</v>
      </c>
      <c r="T1249" s="31">
        <f t="shared" si="39"/>
        <v>0</v>
      </c>
      <c r="U1249" s="39" t="s">
        <v>94</v>
      </c>
    </row>
    <row r="1250" spans="1:21" x14ac:dyDescent="0.25">
      <c r="A1250" s="20">
        <v>42168</v>
      </c>
      <c r="B1250" s="183">
        <v>24106</v>
      </c>
      <c r="C1250" s="183"/>
      <c r="D1250" s="14" t="s">
        <v>135</v>
      </c>
      <c r="E1250" s="105">
        <v>1239.7</v>
      </c>
      <c r="F1250" s="23">
        <v>42168</v>
      </c>
      <c r="G1250" s="106">
        <v>1239.7</v>
      </c>
      <c r="H1250" s="31">
        <f t="shared" si="38"/>
        <v>0</v>
      </c>
      <c r="I1250" s="39" t="s">
        <v>9</v>
      </c>
      <c r="M1250" s="20">
        <v>42182</v>
      </c>
      <c r="N1250" s="222" t="s">
        <v>2140</v>
      </c>
      <c r="O1250" s="222" t="s">
        <v>1592</v>
      </c>
      <c r="P1250" s="14" t="s">
        <v>20</v>
      </c>
      <c r="Q1250" s="105">
        <v>4394.7</v>
      </c>
      <c r="R1250" s="65">
        <v>42182</v>
      </c>
      <c r="S1250" s="106">
        <v>4394.7</v>
      </c>
      <c r="T1250" s="31">
        <f t="shared" si="39"/>
        <v>0</v>
      </c>
      <c r="U1250" s="39" t="s">
        <v>94</v>
      </c>
    </row>
    <row r="1251" spans="1:21" x14ac:dyDescent="0.25">
      <c r="A1251" s="20">
        <v>42168</v>
      </c>
      <c r="B1251" s="183">
        <v>24107</v>
      </c>
      <c r="C1251" s="183"/>
      <c r="D1251" s="14" t="s">
        <v>45</v>
      </c>
      <c r="E1251" s="105">
        <v>77081.64</v>
      </c>
      <c r="F1251" s="30">
        <v>42189</v>
      </c>
      <c r="G1251" s="144">
        <v>77081.64</v>
      </c>
      <c r="H1251" s="31">
        <f t="shared" si="38"/>
        <v>0</v>
      </c>
      <c r="I1251" s="39" t="s">
        <v>1013</v>
      </c>
      <c r="M1251" s="20">
        <v>42184</v>
      </c>
      <c r="N1251" s="223" t="s">
        <v>2246</v>
      </c>
      <c r="O1251" s="223" t="s">
        <v>1592</v>
      </c>
      <c r="P1251" s="14" t="s">
        <v>20</v>
      </c>
      <c r="Q1251" s="105">
        <v>7205.45</v>
      </c>
      <c r="R1251" s="65"/>
      <c r="S1251" s="106"/>
      <c r="T1251" s="31">
        <f t="shared" si="39"/>
        <v>7205.45</v>
      </c>
      <c r="U1251" s="39" t="s">
        <v>94</v>
      </c>
    </row>
    <row r="1252" spans="1:21" x14ac:dyDescent="0.25">
      <c r="A1252" s="20">
        <v>42168</v>
      </c>
      <c r="B1252" s="183">
        <v>24108</v>
      </c>
      <c r="C1252" s="183"/>
      <c r="D1252" s="14" t="s">
        <v>14</v>
      </c>
      <c r="E1252" s="105">
        <v>127572.5</v>
      </c>
      <c r="F1252" s="30" t="s">
        <v>2467</v>
      </c>
      <c r="G1252" s="144">
        <f>5700+25801.62+2950+93120.88</f>
        <v>127572.5</v>
      </c>
      <c r="H1252" s="31">
        <f t="shared" si="38"/>
        <v>0</v>
      </c>
      <c r="I1252" s="39" t="s">
        <v>1013</v>
      </c>
      <c r="M1252" s="20">
        <v>42184</v>
      </c>
      <c r="N1252" s="222" t="s">
        <v>2253</v>
      </c>
      <c r="O1252" s="222" t="s">
        <v>1592</v>
      </c>
      <c r="P1252" s="14" t="s">
        <v>20</v>
      </c>
      <c r="Q1252" s="105">
        <v>3404</v>
      </c>
      <c r="R1252" s="65"/>
      <c r="S1252" s="106"/>
      <c r="T1252" s="31">
        <f t="shared" si="39"/>
        <v>3404</v>
      </c>
      <c r="U1252" s="39" t="s">
        <v>59</v>
      </c>
    </row>
    <row r="1253" spans="1:21" x14ac:dyDescent="0.25">
      <c r="A1253" s="20">
        <v>42168</v>
      </c>
      <c r="B1253" s="183">
        <v>24109</v>
      </c>
      <c r="C1253" s="183"/>
      <c r="D1253" s="14" t="s">
        <v>64</v>
      </c>
      <c r="E1253" s="105">
        <v>2384</v>
      </c>
      <c r="F1253" s="23">
        <v>42168</v>
      </c>
      <c r="G1253" s="106">
        <v>2384</v>
      </c>
      <c r="H1253" s="31">
        <f t="shared" si="38"/>
        <v>0</v>
      </c>
      <c r="I1253" s="39" t="s">
        <v>9</v>
      </c>
      <c r="M1253" s="20">
        <v>42185</v>
      </c>
      <c r="N1253" s="222" t="s">
        <v>2390</v>
      </c>
      <c r="O1253" s="222" t="s">
        <v>1592</v>
      </c>
      <c r="P1253" s="14" t="s">
        <v>20</v>
      </c>
      <c r="Q1253" s="105">
        <v>4601.1499999999996</v>
      </c>
      <c r="R1253" s="23"/>
      <c r="S1253" s="106"/>
      <c r="T1253" s="31">
        <f t="shared" si="39"/>
        <v>4601.1499999999996</v>
      </c>
      <c r="U1253" s="39" t="s">
        <v>94</v>
      </c>
    </row>
    <row r="1254" spans="1:21" x14ac:dyDescent="0.25">
      <c r="A1254" s="20">
        <v>42168</v>
      </c>
      <c r="B1254" s="183">
        <v>24110</v>
      </c>
      <c r="C1254" s="183"/>
      <c r="D1254" s="14" t="s">
        <v>98</v>
      </c>
      <c r="E1254" s="105">
        <v>3356.35</v>
      </c>
      <c r="F1254" s="23">
        <v>42170</v>
      </c>
      <c r="G1254" s="106">
        <v>3356.35</v>
      </c>
      <c r="H1254" s="31">
        <f t="shared" si="38"/>
        <v>0</v>
      </c>
      <c r="I1254" s="39" t="s">
        <v>1257</v>
      </c>
      <c r="M1254" s="20">
        <v>42163</v>
      </c>
      <c r="N1254" s="183">
        <v>23556</v>
      </c>
      <c r="O1254" s="183"/>
      <c r="P1254" s="14" t="s">
        <v>679</v>
      </c>
      <c r="Q1254" s="105">
        <v>13397.8</v>
      </c>
      <c r="R1254" s="23">
        <v>42163</v>
      </c>
      <c r="S1254" s="106">
        <v>13397.8</v>
      </c>
      <c r="T1254" s="31">
        <f t="shared" si="39"/>
        <v>0</v>
      </c>
      <c r="U1254" s="39" t="s">
        <v>773</v>
      </c>
    </row>
    <row r="1255" spans="1:21" x14ac:dyDescent="0.25">
      <c r="A1255" s="20">
        <v>42168</v>
      </c>
      <c r="B1255" s="183">
        <v>24111</v>
      </c>
      <c r="C1255" s="183"/>
      <c r="D1255" s="14" t="s">
        <v>361</v>
      </c>
      <c r="E1255" s="105">
        <v>12629.2</v>
      </c>
      <c r="F1255" s="23">
        <v>42170</v>
      </c>
      <c r="G1255" s="106">
        <v>12629.2</v>
      </c>
      <c r="H1255" s="31">
        <f t="shared" si="38"/>
        <v>0</v>
      </c>
      <c r="I1255" s="39" t="s">
        <v>1257</v>
      </c>
      <c r="M1255" s="20">
        <v>42173</v>
      </c>
      <c r="N1255" s="183">
        <v>24591</v>
      </c>
      <c r="O1255" s="183"/>
      <c r="P1255" s="14" t="s">
        <v>197</v>
      </c>
      <c r="Q1255" s="105">
        <v>1480</v>
      </c>
      <c r="R1255" s="23">
        <v>42175</v>
      </c>
      <c r="S1255" s="118">
        <v>1480</v>
      </c>
      <c r="T1255" s="31">
        <f t="shared" si="39"/>
        <v>0</v>
      </c>
      <c r="U1255" s="56" t="s">
        <v>149</v>
      </c>
    </row>
    <row r="1256" spans="1:21" x14ac:dyDescent="0.25">
      <c r="A1256" s="20">
        <v>42168</v>
      </c>
      <c r="B1256" s="183">
        <v>24112</v>
      </c>
      <c r="C1256" s="183"/>
      <c r="D1256" s="14" t="s">
        <v>101</v>
      </c>
      <c r="E1256" s="105">
        <v>332.1</v>
      </c>
      <c r="F1256" s="23">
        <v>42170</v>
      </c>
      <c r="G1256" s="106">
        <v>332.1</v>
      </c>
      <c r="H1256" s="31">
        <f t="shared" si="38"/>
        <v>0</v>
      </c>
      <c r="I1256" s="39" t="s">
        <v>9</v>
      </c>
      <c r="M1256" s="20">
        <v>42173</v>
      </c>
      <c r="N1256" s="183">
        <v>24597</v>
      </c>
      <c r="O1256" s="183"/>
      <c r="P1256" s="14" t="s">
        <v>197</v>
      </c>
      <c r="Q1256" s="105">
        <v>372.4</v>
      </c>
      <c r="R1256" s="23">
        <v>42175</v>
      </c>
      <c r="S1256" s="118">
        <v>372.4</v>
      </c>
      <c r="T1256" s="31">
        <f t="shared" si="39"/>
        <v>0</v>
      </c>
      <c r="U1256" s="56" t="s">
        <v>149</v>
      </c>
    </row>
    <row r="1257" spans="1:21" x14ac:dyDescent="0.25">
      <c r="A1257" s="20">
        <v>42168</v>
      </c>
      <c r="B1257" s="183">
        <v>24113</v>
      </c>
      <c r="C1257" s="183"/>
      <c r="D1257" s="14" t="s">
        <v>95</v>
      </c>
      <c r="E1257" s="105">
        <v>2205.1999999999998</v>
      </c>
      <c r="F1257" s="23">
        <v>42170</v>
      </c>
      <c r="G1257" s="106">
        <v>2205.1999999999998</v>
      </c>
      <c r="H1257" s="31">
        <f t="shared" si="38"/>
        <v>0</v>
      </c>
      <c r="I1257" s="39" t="s">
        <v>1257</v>
      </c>
      <c r="M1257" s="20">
        <v>42181</v>
      </c>
      <c r="N1257" s="223" t="s">
        <v>2031</v>
      </c>
      <c r="O1257" s="223" t="s">
        <v>1592</v>
      </c>
      <c r="P1257" s="14" t="s">
        <v>439</v>
      </c>
      <c r="Q1257" s="105">
        <v>347.6</v>
      </c>
      <c r="R1257" s="65">
        <v>42181</v>
      </c>
      <c r="S1257" s="106">
        <v>347.6</v>
      </c>
      <c r="T1257" s="31">
        <f t="shared" si="39"/>
        <v>0</v>
      </c>
      <c r="U1257" s="39" t="s">
        <v>9</v>
      </c>
    </row>
    <row r="1258" spans="1:21" x14ac:dyDescent="0.25">
      <c r="A1258" s="20">
        <v>42168</v>
      </c>
      <c r="B1258" s="183">
        <v>24114</v>
      </c>
      <c r="C1258" s="183"/>
      <c r="D1258" s="14" t="s">
        <v>95</v>
      </c>
      <c r="E1258" s="105">
        <v>5579.6</v>
      </c>
      <c r="F1258" s="23">
        <v>42170</v>
      </c>
      <c r="G1258" s="106">
        <v>5579.6</v>
      </c>
      <c r="H1258" s="31">
        <f t="shared" si="38"/>
        <v>0</v>
      </c>
      <c r="I1258" s="39" t="s">
        <v>1257</v>
      </c>
      <c r="M1258" s="20">
        <v>42182</v>
      </c>
      <c r="N1258" s="222" t="s">
        <v>2133</v>
      </c>
      <c r="O1258" s="222" t="s">
        <v>1592</v>
      </c>
      <c r="P1258" s="14" t="s">
        <v>439</v>
      </c>
      <c r="Q1258" s="105">
        <v>3164</v>
      </c>
      <c r="R1258" s="65">
        <v>42182</v>
      </c>
      <c r="S1258" s="106">
        <v>3164</v>
      </c>
      <c r="T1258" s="31">
        <f t="shared" si="39"/>
        <v>0</v>
      </c>
      <c r="U1258" s="39" t="s">
        <v>9</v>
      </c>
    </row>
    <row r="1259" spans="1:21" x14ac:dyDescent="0.25">
      <c r="A1259" s="20">
        <v>42168</v>
      </c>
      <c r="B1259" s="183">
        <v>24115</v>
      </c>
      <c r="C1259" s="183"/>
      <c r="D1259" s="14" t="s">
        <v>159</v>
      </c>
      <c r="E1259" s="105">
        <v>16336.3</v>
      </c>
      <c r="F1259" s="23">
        <v>42168</v>
      </c>
      <c r="G1259" s="106">
        <v>16336.3</v>
      </c>
      <c r="H1259" s="31">
        <f t="shared" si="38"/>
        <v>0</v>
      </c>
      <c r="I1259" s="39" t="s">
        <v>9</v>
      </c>
      <c r="M1259" s="20">
        <v>42156</v>
      </c>
      <c r="N1259" s="183">
        <v>22933</v>
      </c>
      <c r="O1259" s="183"/>
      <c r="P1259" s="14" t="s">
        <v>32</v>
      </c>
      <c r="Q1259" s="105">
        <v>12548.8</v>
      </c>
      <c r="R1259" s="23">
        <v>42171</v>
      </c>
      <c r="S1259" s="106">
        <v>12548.8</v>
      </c>
      <c r="T1259" s="25">
        <f t="shared" si="39"/>
        <v>0</v>
      </c>
      <c r="U1259" s="39" t="s">
        <v>149</v>
      </c>
    </row>
    <row r="1260" spans="1:21" x14ac:dyDescent="0.25">
      <c r="A1260" s="20">
        <v>42168</v>
      </c>
      <c r="B1260" s="183">
        <v>24116</v>
      </c>
      <c r="C1260" s="183"/>
      <c r="D1260" s="14" t="s">
        <v>484</v>
      </c>
      <c r="E1260" s="105">
        <v>22441.599999999999</v>
      </c>
      <c r="F1260" s="23">
        <v>42175</v>
      </c>
      <c r="G1260" s="106">
        <v>22441.599999999999</v>
      </c>
      <c r="H1260" s="31">
        <f t="shared" si="38"/>
        <v>0</v>
      </c>
      <c r="I1260" s="39" t="s">
        <v>9</v>
      </c>
      <c r="M1260" s="20">
        <v>42156</v>
      </c>
      <c r="N1260" s="183">
        <v>22965</v>
      </c>
      <c r="O1260" s="183"/>
      <c r="P1260" s="14" t="s">
        <v>32</v>
      </c>
      <c r="Q1260" s="105">
        <v>91630.8</v>
      </c>
      <c r="R1260" s="23">
        <v>42171</v>
      </c>
      <c r="S1260" s="106">
        <v>91630.8</v>
      </c>
      <c r="T1260" s="25">
        <f t="shared" si="39"/>
        <v>0</v>
      </c>
      <c r="U1260" s="39" t="s">
        <v>19</v>
      </c>
    </row>
    <row r="1261" spans="1:21" x14ac:dyDescent="0.25">
      <c r="A1261" s="20">
        <v>42168</v>
      </c>
      <c r="B1261" s="183">
        <v>24117</v>
      </c>
      <c r="C1261" s="183"/>
      <c r="D1261" s="14" t="s">
        <v>335</v>
      </c>
      <c r="E1261" s="105">
        <v>542.79999999999995</v>
      </c>
      <c r="F1261" s="23">
        <v>42168</v>
      </c>
      <c r="G1261" s="106">
        <v>542.79999999999995</v>
      </c>
      <c r="H1261" s="31">
        <f t="shared" si="38"/>
        <v>0</v>
      </c>
      <c r="I1261" s="39" t="s">
        <v>9</v>
      </c>
      <c r="M1261" s="20">
        <v>42157</v>
      </c>
      <c r="N1261" s="183">
        <v>23052</v>
      </c>
      <c r="O1261" s="183"/>
      <c r="P1261" s="217" t="s">
        <v>32</v>
      </c>
      <c r="Q1261" s="105">
        <v>23476.080000000002</v>
      </c>
      <c r="R1261" s="23">
        <v>42171</v>
      </c>
      <c r="S1261" s="106">
        <v>23476.080000000002</v>
      </c>
      <c r="T1261" s="25">
        <f t="shared" si="39"/>
        <v>0</v>
      </c>
      <c r="U1261" s="68" t="s">
        <v>19</v>
      </c>
    </row>
    <row r="1262" spans="1:21" x14ac:dyDescent="0.25">
      <c r="A1262" s="20">
        <v>42168</v>
      </c>
      <c r="B1262" s="183">
        <v>24118</v>
      </c>
      <c r="C1262" s="183"/>
      <c r="D1262" s="14" t="s">
        <v>1276</v>
      </c>
      <c r="E1262" s="105">
        <v>5846.1</v>
      </c>
      <c r="F1262" s="23">
        <v>42168</v>
      </c>
      <c r="G1262" s="106">
        <v>5846.1</v>
      </c>
      <c r="H1262" s="31">
        <f t="shared" si="38"/>
        <v>0</v>
      </c>
      <c r="I1262" s="39" t="s">
        <v>9</v>
      </c>
      <c r="M1262" s="20">
        <v>42158</v>
      </c>
      <c r="N1262" s="183">
        <v>23058</v>
      </c>
      <c r="O1262" s="183"/>
      <c r="P1262" s="40" t="s">
        <v>32</v>
      </c>
      <c r="Q1262" s="105">
        <v>113694</v>
      </c>
      <c r="R1262" s="23">
        <v>42171</v>
      </c>
      <c r="S1262" s="106">
        <v>113694</v>
      </c>
      <c r="T1262" s="25">
        <f t="shared" si="39"/>
        <v>0</v>
      </c>
      <c r="U1262" s="68" t="s">
        <v>19</v>
      </c>
    </row>
    <row r="1263" spans="1:21" x14ac:dyDescent="0.25">
      <c r="A1263" s="20">
        <v>42168</v>
      </c>
      <c r="B1263" s="183">
        <v>24119</v>
      </c>
      <c r="C1263" s="183"/>
      <c r="D1263" s="14" t="s">
        <v>24</v>
      </c>
      <c r="E1263" s="105">
        <v>52205.5</v>
      </c>
      <c r="F1263" s="51">
        <v>42178</v>
      </c>
      <c r="G1263" s="106">
        <v>53205.5</v>
      </c>
      <c r="H1263" s="31">
        <f t="shared" si="38"/>
        <v>-1000</v>
      </c>
      <c r="I1263" s="39" t="s">
        <v>9</v>
      </c>
      <c r="M1263" s="20">
        <v>42159</v>
      </c>
      <c r="N1263" s="183">
        <v>23222</v>
      </c>
      <c r="O1263" s="183"/>
      <c r="P1263" s="14" t="s">
        <v>32</v>
      </c>
      <c r="Q1263" s="105">
        <v>214788.9</v>
      </c>
      <c r="R1263" s="23">
        <v>42171</v>
      </c>
      <c r="S1263" s="106">
        <v>214788.9</v>
      </c>
      <c r="T1263" s="31">
        <f t="shared" si="39"/>
        <v>0</v>
      </c>
      <c r="U1263" s="39" t="s">
        <v>9</v>
      </c>
    </row>
    <row r="1264" spans="1:21" x14ac:dyDescent="0.25">
      <c r="A1264" s="20">
        <v>42168</v>
      </c>
      <c r="B1264" s="183">
        <v>24120</v>
      </c>
      <c r="C1264" s="183"/>
      <c r="D1264" s="14" t="s">
        <v>1182</v>
      </c>
      <c r="E1264" s="105">
        <v>32</v>
      </c>
      <c r="F1264" s="23">
        <v>42168</v>
      </c>
      <c r="G1264" s="106">
        <v>32</v>
      </c>
      <c r="H1264" s="31">
        <f t="shared" si="38"/>
        <v>0</v>
      </c>
      <c r="I1264" s="39" t="s">
        <v>9</v>
      </c>
      <c r="M1264" s="20">
        <v>42160</v>
      </c>
      <c r="N1264" s="183">
        <v>23282</v>
      </c>
      <c r="O1264" s="183"/>
      <c r="P1264" s="14" t="s">
        <v>32</v>
      </c>
      <c r="Q1264" s="105">
        <v>158000.4</v>
      </c>
      <c r="R1264" s="23">
        <v>42171</v>
      </c>
      <c r="S1264" s="106">
        <v>158000.4</v>
      </c>
      <c r="T1264" s="31">
        <f t="shared" si="39"/>
        <v>0</v>
      </c>
      <c r="U1264" s="39" t="s">
        <v>19</v>
      </c>
    </row>
    <row r="1265" spans="1:21" x14ac:dyDescent="0.25">
      <c r="A1265" s="20">
        <v>42168</v>
      </c>
      <c r="B1265" s="183">
        <v>24121</v>
      </c>
      <c r="C1265" s="183"/>
      <c r="D1265" s="14" t="s">
        <v>106</v>
      </c>
      <c r="E1265" s="105">
        <v>13567.4</v>
      </c>
      <c r="F1265" s="23">
        <v>42169</v>
      </c>
      <c r="G1265" s="106">
        <v>13567.4</v>
      </c>
      <c r="H1265" s="31">
        <f t="shared" si="38"/>
        <v>0</v>
      </c>
      <c r="I1265" s="39" t="s">
        <v>94</v>
      </c>
      <c r="M1265" s="20">
        <v>42163</v>
      </c>
      <c r="N1265" s="183">
        <v>23537</v>
      </c>
      <c r="O1265" s="183"/>
      <c r="P1265" s="14" t="s">
        <v>32</v>
      </c>
      <c r="Q1265" s="105">
        <v>109878.9</v>
      </c>
      <c r="R1265" s="23">
        <v>42171</v>
      </c>
      <c r="S1265" s="106">
        <v>109878.9</v>
      </c>
      <c r="T1265" s="31">
        <f t="shared" si="39"/>
        <v>0</v>
      </c>
      <c r="U1265" s="39" t="s">
        <v>149</v>
      </c>
    </row>
    <row r="1266" spans="1:21" x14ac:dyDescent="0.25">
      <c r="A1266" s="20">
        <v>42168</v>
      </c>
      <c r="B1266" s="183">
        <v>24122</v>
      </c>
      <c r="C1266" s="183"/>
      <c r="D1266" s="14" t="s">
        <v>110</v>
      </c>
      <c r="E1266" s="105">
        <v>76630.7</v>
      </c>
      <c r="F1266" s="23">
        <v>42178</v>
      </c>
      <c r="G1266" s="106">
        <v>76630.7</v>
      </c>
      <c r="H1266" s="31">
        <f t="shared" si="38"/>
        <v>0</v>
      </c>
      <c r="I1266" s="39" t="s">
        <v>587</v>
      </c>
      <c r="M1266" s="20">
        <v>42164</v>
      </c>
      <c r="N1266" s="183">
        <v>23646</v>
      </c>
      <c r="O1266" s="183"/>
      <c r="P1266" s="14" t="s">
        <v>32</v>
      </c>
      <c r="Q1266" s="105">
        <v>74238.75</v>
      </c>
      <c r="R1266" s="23">
        <v>42171</v>
      </c>
      <c r="S1266" s="106">
        <v>74238.75</v>
      </c>
      <c r="T1266" s="31">
        <f t="shared" si="39"/>
        <v>0</v>
      </c>
      <c r="U1266" s="39" t="s">
        <v>19</v>
      </c>
    </row>
    <row r="1267" spans="1:21" x14ac:dyDescent="0.25">
      <c r="A1267" s="20">
        <v>42168</v>
      </c>
      <c r="B1267" s="183">
        <v>24123</v>
      </c>
      <c r="C1267" s="183"/>
      <c r="D1267" s="14" t="s">
        <v>47</v>
      </c>
      <c r="E1267" s="105">
        <v>25688.400000000001</v>
      </c>
      <c r="F1267" s="23">
        <v>42169</v>
      </c>
      <c r="G1267" s="106">
        <v>25688.400000000001</v>
      </c>
      <c r="H1267" s="31">
        <f t="shared" si="38"/>
        <v>0</v>
      </c>
      <c r="I1267" s="39" t="s">
        <v>59</v>
      </c>
      <c r="M1267" s="20">
        <v>42165</v>
      </c>
      <c r="N1267" s="183">
        <v>23797</v>
      </c>
      <c r="O1267" s="183"/>
      <c r="P1267" s="14" t="s">
        <v>32</v>
      </c>
      <c r="Q1267" s="105">
        <v>90202.5</v>
      </c>
      <c r="R1267" s="23">
        <v>42171</v>
      </c>
      <c r="S1267" s="106">
        <v>90202.5</v>
      </c>
      <c r="T1267" s="31">
        <f t="shared" si="39"/>
        <v>0</v>
      </c>
      <c r="U1267" s="39" t="s">
        <v>773</v>
      </c>
    </row>
    <row r="1268" spans="1:21" x14ac:dyDescent="0.25">
      <c r="A1268" s="20">
        <v>42168</v>
      </c>
      <c r="B1268" s="183">
        <v>24124</v>
      </c>
      <c r="C1268" s="183"/>
      <c r="D1268" s="14" t="s">
        <v>829</v>
      </c>
      <c r="E1268" s="105">
        <v>16469.7</v>
      </c>
      <c r="F1268" s="23">
        <v>42168</v>
      </c>
      <c r="G1268" s="106">
        <v>16469.7</v>
      </c>
      <c r="H1268" s="31">
        <f t="shared" si="38"/>
        <v>0</v>
      </c>
      <c r="I1268" s="39" t="s">
        <v>9</v>
      </c>
      <c r="M1268" s="20">
        <v>42166</v>
      </c>
      <c r="N1268" s="183">
        <v>23877</v>
      </c>
      <c r="O1268" s="183"/>
      <c r="P1268" s="14" t="s">
        <v>32</v>
      </c>
      <c r="Q1268" s="105">
        <v>8764.2000000000007</v>
      </c>
      <c r="R1268" s="23">
        <v>42171</v>
      </c>
      <c r="S1268" s="106">
        <v>8764.2000000000007</v>
      </c>
      <c r="T1268" s="31">
        <f t="shared" si="39"/>
        <v>0</v>
      </c>
      <c r="U1268" s="39" t="s">
        <v>9</v>
      </c>
    </row>
    <row r="1269" spans="1:21" x14ac:dyDescent="0.25">
      <c r="A1269" s="20">
        <v>42168</v>
      </c>
      <c r="B1269" s="183">
        <v>24125</v>
      </c>
      <c r="C1269" s="183"/>
      <c r="D1269" s="150" t="s">
        <v>24</v>
      </c>
      <c r="E1269" s="105">
        <v>187530.46</v>
      </c>
      <c r="F1269" s="30">
        <v>42192</v>
      </c>
      <c r="G1269" s="144">
        <v>187530.46</v>
      </c>
      <c r="H1269" s="31">
        <f t="shared" si="38"/>
        <v>0</v>
      </c>
      <c r="I1269" s="39" t="s">
        <v>773</v>
      </c>
      <c r="M1269" s="20">
        <v>42166</v>
      </c>
      <c r="N1269" s="183">
        <v>23929</v>
      </c>
      <c r="O1269" s="183"/>
      <c r="P1269" s="150" t="s">
        <v>32</v>
      </c>
      <c r="Q1269" s="105">
        <v>209366.25</v>
      </c>
      <c r="R1269" s="23">
        <v>42167</v>
      </c>
      <c r="S1269" s="114">
        <v>2962.5</v>
      </c>
      <c r="T1269" s="55">
        <f t="shared" si="39"/>
        <v>206403.75</v>
      </c>
      <c r="U1269" s="39" t="s">
        <v>9</v>
      </c>
    </row>
    <row r="1270" spans="1:21" x14ac:dyDescent="0.25">
      <c r="A1270" s="20">
        <v>42168</v>
      </c>
      <c r="B1270" s="183">
        <v>24126</v>
      </c>
      <c r="C1270" s="183"/>
      <c r="D1270" s="14" t="s">
        <v>55</v>
      </c>
      <c r="E1270" s="105">
        <v>239.4</v>
      </c>
      <c r="F1270" s="23">
        <v>42168</v>
      </c>
      <c r="G1270" s="106">
        <v>239.4</v>
      </c>
      <c r="H1270" s="31">
        <f t="shared" si="38"/>
        <v>0</v>
      </c>
      <c r="I1270" s="39" t="s">
        <v>9</v>
      </c>
      <c r="M1270" s="20">
        <v>42168</v>
      </c>
      <c r="N1270" s="183">
        <v>24041</v>
      </c>
      <c r="O1270" s="183"/>
      <c r="P1270" s="14" t="s">
        <v>32</v>
      </c>
      <c r="Q1270" s="105">
        <v>63645</v>
      </c>
      <c r="R1270" s="23"/>
      <c r="S1270" s="106"/>
      <c r="T1270" s="31">
        <f t="shared" si="39"/>
        <v>63645</v>
      </c>
      <c r="U1270" s="39" t="s">
        <v>19</v>
      </c>
    </row>
    <row r="1271" spans="1:21" x14ac:dyDescent="0.25">
      <c r="A1271" s="20">
        <v>42168</v>
      </c>
      <c r="B1271" s="183">
        <v>24127</v>
      </c>
      <c r="C1271" s="183"/>
      <c r="D1271" s="26" t="s">
        <v>218</v>
      </c>
      <c r="E1271" s="108">
        <v>0</v>
      </c>
      <c r="F1271" s="23"/>
      <c r="G1271" s="106"/>
      <c r="H1271" s="31">
        <f t="shared" si="38"/>
        <v>0</v>
      </c>
      <c r="I1271" s="39" t="s">
        <v>13</v>
      </c>
      <c r="M1271" s="20">
        <v>42169</v>
      </c>
      <c r="N1271" s="183">
        <v>24137</v>
      </c>
      <c r="O1271" s="183"/>
      <c r="P1271" s="14" t="s">
        <v>32</v>
      </c>
      <c r="Q1271" s="105">
        <v>30727.5</v>
      </c>
      <c r="R1271" s="23"/>
      <c r="S1271" s="106"/>
      <c r="T1271" s="31">
        <f t="shared" si="39"/>
        <v>30727.5</v>
      </c>
      <c r="U1271" s="39" t="s">
        <v>9</v>
      </c>
    </row>
    <row r="1272" spans="1:21" x14ac:dyDescent="0.25">
      <c r="A1272" s="20">
        <v>42168</v>
      </c>
      <c r="B1272" s="183">
        <v>24128</v>
      </c>
      <c r="C1272" s="183"/>
      <c r="D1272" s="14" t="s">
        <v>145</v>
      </c>
      <c r="E1272" s="105">
        <v>2027.6</v>
      </c>
      <c r="F1272" s="23">
        <v>42168</v>
      </c>
      <c r="G1272" s="106">
        <v>2027.6</v>
      </c>
      <c r="H1272" s="31">
        <f t="shared" si="38"/>
        <v>0</v>
      </c>
      <c r="I1272" s="39" t="s">
        <v>9</v>
      </c>
      <c r="M1272" s="20">
        <v>42169</v>
      </c>
      <c r="N1272" s="183">
        <v>24191</v>
      </c>
      <c r="O1272" s="183"/>
      <c r="P1272" s="14" t="s">
        <v>32</v>
      </c>
      <c r="Q1272" s="105">
        <v>94596.5</v>
      </c>
      <c r="R1272" s="23"/>
      <c r="S1272" s="106"/>
      <c r="T1272" s="31">
        <f t="shared" si="39"/>
        <v>94596.5</v>
      </c>
      <c r="U1272" s="39" t="s">
        <v>62</v>
      </c>
    </row>
    <row r="1273" spans="1:21" x14ac:dyDescent="0.25">
      <c r="A1273" s="20">
        <v>42168</v>
      </c>
      <c r="B1273" s="183">
        <v>24129</v>
      </c>
      <c r="C1273" s="183"/>
      <c r="D1273" s="14" t="s">
        <v>136</v>
      </c>
      <c r="E1273" s="105">
        <v>31783</v>
      </c>
      <c r="F1273" s="23">
        <v>42169</v>
      </c>
      <c r="G1273" s="106">
        <v>31783</v>
      </c>
      <c r="H1273" s="31">
        <f t="shared" si="38"/>
        <v>0</v>
      </c>
      <c r="I1273" s="39" t="s">
        <v>9</v>
      </c>
      <c r="M1273" s="20">
        <v>42170</v>
      </c>
      <c r="N1273" s="183">
        <v>24298</v>
      </c>
      <c r="O1273" s="183"/>
      <c r="P1273" s="14" t="s">
        <v>32</v>
      </c>
      <c r="Q1273" s="105">
        <v>109162.5</v>
      </c>
      <c r="R1273" s="23"/>
      <c r="S1273" s="106"/>
      <c r="T1273" s="48">
        <f t="shared" si="39"/>
        <v>109162.5</v>
      </c>
      <c r="U1273" s="39" t="s">
        <v>9</v>
      </c>
    </row>
    <row r="1274" spans="1:21" x14ac:dyDescent="0.25">
      <c r="A1274" s="20">
        <v>42168</v>
      </c>
      <c r="B1274" s="183">
        <v>24130</v>
      </c>
      <c r="C1274" s="183"/>
      <c r="D1274" s="14" t="s">
        <v>1101</v>
      </c>
      <c r="E1274" s="105">
        <v>166.4</v>
      </c>
      <c r="F1274" s="23">
        <v>42168</v>
      </c>
      <c r="G1274" s="106">
        <v>166.4</v>
      </c>
      <c r="H1274" s="31">
        <f t="shared" si="38"/>
        <v>0</v>
      </c>
      <c r="I1274" s="39" t="s">
        <v>9</v>
      </c>
      <c r="M1274" s="20">
        <v>42171</v>
      </c>
      <c r="N1274" s="183">
        <v>24391</v>
      </c>
      <c r="O1274" s="183"/>
      <c r="P1274" s="14" t="s">
        <v>32</v>
      </c>
      <c r="Q1274" s="105">
        <v>100402.5</v>
      </c>
      <c r="R1274" s="23"/>
      <c r="S1274" s="106"/>
      <c r="T1274" s="48">
        <f t="shared" si="39"/>
        <v>100402.5</v>
      </c>
      <c r="U1274" s="39" t="s">
        <v>19</v>
      </c>
    </row>
    <row r="1275" spans="1:21" x14ac:dyDescent="0.25">
      <c r="A1275" s="20">
        <v>42168</v>
      </c>
      <c r="B1275" s="183">
        <v>24131</v>
      </c>
      <c r="C1275" s="183"/>
      <c r="D1275" s="14" t="s">
        <v>24</v>
      </c>
      <c r="E1275" s="105">
        <v>195687.3</v>
      </c>
      <c r="F1275" s="23">
        <v>42178</v>
      </c>
      <c r="G1275" s="106">
        <v>195687.3</v>
      </c>
      <c r="H1275" s="31">
        <f t="shared" si="38"/>
        <v>0</v>
      </c>
      <c r="I1275" s="39" t="s">
        <v>1013</v>
      </c>
      <c r="M1275" s="20">
        <v>42172</v>
      </c>
      <c r="N1275" s="183">
        <v>24495</v>
      </c>
      <c r="O1275" s="183"/>
      <c r="P1275" s="14" t="s">
        <v>32</v>
      </c>
      <c r="Q1275" s="105">
        <v>147741.5</v>
      </c>
      <c r="R1275" s="23"/>
      <c r="S1275" s="106"/>
      <c r="T1275" s="48">
        <f t="shared" si="39"/>
        <v>147741.5</v>
      </c>
      <c r="U1275" s="39" t="s">
        <v>773</v>
      </c>
    </row>
    <row r="1276" spans="1:21" x14ac:dyDescent="0.25">
      <c r="A1276" s="20">
        <v>42168</v>
      </c>
      <c r="B1276" s="183">
        <v>24132</v>
      </c>
      <c r="C1276" s="183"/>
      <c r="D1276" s="14" t="s">
        <v>24</v>
      </c>
      <c r="E1276" s="105">
        <v>4540</v>
      </c>
      <c r="F1276" s="23">
        <v>42178</v>
      </c>
      <c r="G1276" s="106">
        <v>4540</v>
      </c>
      <c r="H1276" s="31">
        <f t="shared" si="38"/>
        <v>0</v>
      </c>
      <c r="I1276" s="39" t="s">
        <v>1013</v>
      </c>
      <c r="M1276" s="20">
        <v>42173</v>
      </c>
      <c r="N1276" s="183">
        <v>24512</v>
      </c>
      <c r="O1276" s="183"/>
      <c r="P1276" s="14" t="s">
        <v>32</v>
      </c>
      <c r="Q1276" s="105">
        <v>91462.5</v>
      </c>
      <c r="R1276" s="23"/>
      <c r="S1276" s="106"/>
      <c r="T1276" s="48">
        <f t="shared" si="39"/>
        <v>91462.5</v>
      </c>
      <c r="U1276" s="39" t="s">
        <v>19</v>
      </c>
    </row>
    <row r="1277" spans="1:21" x14ac:dyDescent="0.25">
      <c r="A1277" s="20">
        <v>42169</v>
      </c>
      <c r="B1277" s="183">
        <v>24133</v>
      </c>
      <c r="C1277" s="183"/>
      <c r="D1277" s="14" t="s">
        <v>383</v>
      </c>
      <c r="E1277" s="105">
        <v>3026.4</v>
      </c>
      <c r="F1277" s="23">
        <v>42169</v>
      </c>
      <c r="G1277" s="106">
        <v>3026.4</v>
      </c>
      <c r="H1277" s="31">
        <f t="shared" si="38"/>
        <v>0</v>
      </c>
      <c r="I1277" s="39" t="s">
        <v>9</v>
      </c>
      <c r="M1277" s="20">
        <v>42173</v>
      </c>
      <c r="N1277" s="183">
        <v>24607</v>
      </c>
      <c r="O1277" s="183"/>
      <c r="P1277" s="14" t="s">
        <v>32</v>
      </c>
      <c r="Q1277" s="105">
        <v>163410</v>
      </c>
      <c r="R1277" s="23"/>
      <c r="S1277" s="118"/>
      <c r="T1277" s="31">
        <f t="shared" si="39"/>
        <v>163410</v>
      </c>
      <c r="U1277" s="56" t="s">
        <v>19</v>
      </c>
    </row>
    <row r="1278" spans="1:21" x14ac:dyDescent="0.25">
      <c r="A1278" s="20">
        <v>42169</v>
      </c>
      <c r="B1278" s="183">
        <v>24134</v>
      </c>
      <c r="C1278" s="183"/>
      <c r="D1278" s="14" t="s">
        <v>18</v>
      </c>
      <c r="E1278" s="105">
        <v>3292.6</v>
      </c>
      <c r="F1278" s="23">
        <v>42169</v>
      </c>
      <c r="G1278" s="106">
        <v>3292.6</v>
      </c>
      <c r="H1278" s="31">
        <f t="shared" si="38"/>
        <v>0</v>
      </c>
      <c r="I1278" s="39" t="s">
        <v>9</v>
      </c>
      <c r="M1278" s="20">
        <v>42175</v>
      </c>
      <c r="N1278" s="183">
        <v>24748</v>
      </c>
      <c r="O1278" s="183"/>
      <c r="P1278" s="14" t="s">
        <v>32</v>
      </c>
      <c r="Q1278" s="105">
        <v>82777.5</v>
      </c>
      <c r="R1278" s="65"/>
      <c r="S1278" s="106"/>
      <c r="T1278" s="31">
        <f t="shared" si="39"/>
        <v>82777.5</v>
      </c>
      <c r="U1278" s="39" t="s">
        <v>19</v>
      </c>
    </row>
    <row r="1279" spans="1:21" x14ac:dyDescent="0.25">
      <c r="A1279" s="20">
        <v>42169</v>
      </c>
      <c r="B1279" s="183">
        <v>24135</v>
      </c>
      <c r="C1279" s="183"/>
      <c r="D1279" s="14" t="s">
        <v>16</v>
      </c>
      <c r="E1279" s="105">
        <v>11313.6</v>
      </c>
      <c r="F1279" s="23">
        <v>42169</v>
      </c>
      <c r="G1279" s="106">
        <v>11313.6</v>
      </c>
      <c r="H1279" s="31">
        <f t="shared" si="38"/>
        <v>0</v>
      </c>
      <c r="I1279" s="39" t="s">
        <v>1257</v>
      </c>
      <c r="M1279" s="20">
        <v>42176</v>
      </c>
      <c r="N1279" s="183">
        <v>24889</v>
      </c>
      <c r="O1279" s="183"/>
      <c r="P1279" s="14" t="s">
        <v>32</v>
      </c>
      <c r="Q1279" s="105">
        <v>52593.75</v>
      </c>
      <c r="R1279" s="23"/>
      <c r="S1279" s="118"/>
      <c r="T1279" s="31">
        <f t="shared" si="39"/>
        <v>52593.75</v>
      </c>
      <c r="U1279" s="56" t="s">
        <v>9</v>
      </c>
    </row>
    <row r="1280" spans="1:21" x14ac:dyDescent="0.25">
      <c r="A1280" s="20">
        <v>42169</v>
      </c>
      <c r="B1280" s="183">
        <v>24136</v>
      </c>
      <c r="C1280" s="183"/>
      <c r="D1280" s="14" t="s">
        <v>1550</v>
      </c>
      <c r="E1280" s="105">
        <v>422.7</v>
      </c>
      <c r="F1280" s="23">
        <v>42169</v>
      </c>
      <c r="G1280" s="106">
        <v>422.7</v>
      </c>
      <c r="H1280" s="31">
        <f t="shared" si="38"/>
        <v>0</v>
      </c>
      <c r="I1280" s="39" t="s">
        <v>9</v>
      </c>
      <c r="M1280" s="20">
        <v>42176</v>
      </c>
      <c r="N1280" s="183">
        <v>24890</v>
      </c>
      <c r="O1280" s="183"/>
      <c r="P1280" s="14" t="s">
        <v>32</v>
      </c>
      <c r="Q1280" s="105">
        <v>6237</v>
      </c>
      <c r="R1280" s="23"/>
      <c r="S1280" s="118"/>
      <c r="T1280" s="31">
        <f t="shared" si="39"/>
        <v>6237</v>
      </c>
      <c r="U1280" s="56" t="s">
        <v>9</v>
      </c>
    </row>
    <row r="1281" spans="1:21" x14ac:dyDescent="0.25">
      <c r="A1281" s="20">
        <v>42169</v>
      </c>
      <c r="B1281" s="183">
        <v>24137</v>
      </c>
      <c r="C1281" s="183"/>
      <c r="D1281" s="14" t="s">
        <v>32</v>
      </c>
      <c r="E1281" s="105">
        <v>30727.5</v>
      </c>
      <c r="F1281" s="30">
        <v>42195</v>
      </c>
      <c r="G1281" s="144">
        <v>30727.5</v>
      </c>
      <c r="H1281" s="31">
        <f t="shared" si="38"/>
        <v>0</v>
      </c>
      <c r="I1281" s="39" t="s">
        <v>9</v>
      </c>
      <c r="M1281" s="20">
        <v>42177</v>
      </c>
      <c r="N1281" s="183">
        <v>24967</v>
      </c>
      <c r="O1281" s="183"/>
      <c r="P1281" s="14" t="s">
        <v>32</v>
      </c>
      <c r="Q1281" s="105">
        <v>59062.5</v>
      </c>
      <c r="R1281" s="23"/>
      <c r="S1281" s="118"/>
      <c r="T1281" s="31">
        <f t="shared" si="39"/>
        <v>59062.5</v>
      </c>
      <c r="U1281" s="56" t="s">
        <v>19</v>
      </c>
    </row>
    <row r="1282" spans="1:21" x14ac:dyDescent="0.25">
      <c r="A1282" s="20">
        <v>42169</v>
      </c>
      <c r="B1282" s="183">
        <v>24138</v>
      </c>
      <c r="C1282" s="183"/>
      <c r="D1282" s="14" t="s">
        <v>464</v>
      </c>
      <c r="E1282" s="105">
        <v>2141.6</v>
      </c>
      <c r="F1282" s="23">
        <v>42169</v>
      </c>
      <c r="G1282" s="106">
        <v>2141.6</v>
      </c>
      <c r="H1282" s="31">
        <f t="shared" si="38"/>
        <v>0</v>
      </c>
      <c r="I1282" s="39" t="s">
        <v>9</v>
      </c>
      <c r="M1282" s="20">
        <v>42177</v>
      </c>
      <c r="N1282" s="183">
        <v>24974</v>
      </c>
      <c r="O1282" s="183"/>
      <c r="P1282" s="14" t="s">
        <v>32</v>
      </c>
      <c r="Q1282" s="105">
        <v>3984.75</v>
      </c>
      <c r="R1282" s="23"/>
      <c r="S1282" s="106"/>
      <c r="T1282" s="31">
        <f t="shared" si="39"/>
        <v>3984.75</v>
      </c>
      <c r="U1282" s="39" t="s">
        <v>19</v>
      </c>
    </row>
    <row r="1283" spans="1:21" x14ac:dyDescent="0.25">
      <c r="A1283" s="20">
        <v>42169</v>
      </c>
      <c r="B1283" s="183">
        <v>24139</v>
      </c>
      <c r="C1283" s="183"/>
      <c r="D1283" s="14" t="s">
        <v>121</v>
      </c>
      <c r="E1283" s="105">
        <v>3291.6</v>
      </c>
      <c r="F1283" s="23">
        <v>42169</v>
      </c>
      <c r="G1283" s="106">
        <v>3291.6</v>
      </c>
      <c r="H1283" s="31">
        <f t="shared" ref="H1283:H1346" si="40">E1283-G1283</f>
        <v>0</v>
      </c>
      <c r="I1283" s="39" t="s">
        <v>9</v>
      </c>
      <c r="M1283" s="20">
        <v>42178</v>
      </c>
      <c r="N1283" s="223" t="s">
        <v>1659</v>
      </c>
      <c r="O1283" s="223" t="s">
        <v>1592</v>
      </c>
      <c r="P1283" s="15" t="s">
        <v>32</v>
      </c>
      <c r="Q1283" s="122">
        <v>86197.5</v>
      </c>
      <c r="R1283" s="23"/>
      <c r="S1283" s="118"/>
      <c r="T1283" s="31">
        <f t="shared" ref="T1283:T1346" si="41">Q1283-S1283</f>
        <v>86197.5</v>
      </c>
      <c r="U1283" s="68" t="s">
        <v>19</v>
      </c>
    </row>
    <row r="1284" spans="1:21" x14ac:dyDescent="0.25">
      <c r="A1284" s="20">
        <v>42169</v>
      </c>
      <c r="B1284" s="183">
        <v>24140</v>
      </c>
      <c r="C1284" s="183"/>
      <c r="D1284" s="14" t="s">
        <v>114</v>
      </c>
      <c r="E1284" s="105">
        <v>2610.6</v>
      </c>
      <c r="F1284" s="23">
        <v>42169</v>
      </c>
      <c r="G1284" s="106">
        <v>2610.6</v>
      </c>
      <c r="H1284" s="31">
        <f t="shared" si="40"/>
        <v>0</v>
      </c>
      <c r="I1284" s="39" t="s">
        <v>9</v>
      </c>
      <c r="M1284" s="20">
        <v>42179</v>
      </c>
      <c r="N1284" s="223" t="s">
        <v>1741</v>
      </c>
      <c r="O1284" s="223" t="s">
        <v>1592</v>
      </c>
      <c r="P1284" s="14" t="s">
        <v>32</v>
      </c>
      <c r="Q1284" s="105">
        <v>97590</v>
      </c>
      <c r="R1284" s="23"/>
      <c r="S1284" s="106"/>
      <c r="T1284" s="31">
        <f t="shared" si="41"/>
        <v>97590</v>
      </c>
      <c r="U1284" s="39" t="s">
        <v>9</v>
      </c>
    </row>
    <row r="1285" spans="1:21" x14ac:dyDescent="0.25">
      <c r="A1285" s="20">
        <v>42169</v>
      </c>
      <c r="B1285" s="183">
        <v>24141</v>
      </c>
      <c r="C1285" s="183"/>
      <c r="D1285" s="14" t="s">
        <v>20</v>
      </c>
      <c r="E1285" s="105">
        <v>5762.4</v>
      </c>
      <c r="F1285" s="23">
        <v>42172</v>
      </c>
      <c r="G1285" s="106">
        <v>5762.4</v>
      </c>
      <c r="H1285" s="31">
        <f t="shared" si="40"/>
        <v>0</v>
      </c>
      <c r="I1285" s="39" t="s">
        <v>9</v>
      </c>
      <c r="M1285" s="20">
        <v>42180</v>
      </c>
      <c r="N1285" s="222" t="s">
        <v>1859</v>
      </c>
      <c r="O1285" s="222" t="s">
        <v>1592</v>
      </c>
      <c r="P1285" s="14" t="s">
        <v>32</v>
      </c>
      <c r="Q1285" s="105">
        <v>51986.25</v>
      </c>
      <c r="R1285" s="65"/>
      <c r="S1285" s="106"/>
      <c r="T1285" s="31">
        <f t="shared" si="41"/>
        <v>51986.25</v>
      </c>
      <c r="U1285" s="39" t="s">
        <v>19</v>
      </c>
    </row>
    <row r="1286" spans="1:21" x14ac:dyDescent="0.25">
      <c r="A1286" s="20">
        <v>42169</v>
      </c>
      <c r="B1286" s="183">
        <v>24142</v>
      </c>
      <c r="C1286" s="183"/>
      <c r="D1286" s="14" t="s">
        <v>22</v>
      </c>
      <c r="E1286" s="105">
        <v>2960</v>
      </c>
      <c r="F1286" s="23">
        <v>42169</v>
      </c>
      <c r="G1286" s="106">
        <v>2960</v>
      </c>
      <c r="H1286" s="31">
        <f t="shared" si="40"/>
        <v>0</v>
      </c>
      <c r="I1286" s="39" t="s">
        <v>9</v>
      </c>
      <c r="M1286" s="20">
        <v>42180</v>
      </c>
      <c r="N1286" s="223" t="s">
        <v>1882</v>
      </c>
      <c r="O1286" s="223" t="s">
        <v>1592</v>
      </c>
      <c r="P1286" s="14" t="s">
        <v>32</v>
      </c>
      <c r="Q1286" s="105">
        <v>52605</v>
      </c>
      <c r="R1286" s="65"/>
      <c r="S1286" s="106"/>
      <c r="T1286" s="31">
        <f t="shared" si="41"/>
        <v>52605</v>
      </c>
      <c r="U1286" s="39" t="s">
        <v>9</v>
      </c>
    </row>
    <row r="1287" spans="1:21" x14ac:dyDescent="0.25">
      <c r="A1287" s="20">
        <v>42169</v>
      </c>
      <c r="B1287" s="183">
        <v>24143</v>
      </c>
      <c r="C1287" s="183"/>
      <c r="D1287" s="14" t="s">
        <v>56</v>
      </c>
      <c r="E1287" s="105">
        <v>6591.2</v>
      </c>
      <c r="F1287" s="23">
        <v>42169</v>
      </c>
      <c r="G1287" s="106">
        <v>6591.2</v>
      </c>
      <c r="H1287" s="31">
        <f t="shared" si="40"/>
        <v>0</v>
      </c>
      <c r="I1287" s="39" t="s">
        <v>773</v>
      </c>
      <c r="M1287" s="20">
        <v>42181</v>
      </c>
      <c r="N1287" s="222" t="s">
        <v>1951</v>
      </c>
      <c r="O1287" s="222" t="s">
        <v>1592</v>
      </c>
      <c r="P1287" s="14" t="s">
        <v>32</v>
      </c>
      <c r="Q1287" s="105">
        <v>134576.25</v>
      </c>
      <c r="R1287" s="65"/>
      <c r="S1287" s="106"/>
      <c r="T1287" s="31">
        <f t="shared" si="41"/>
        <v>134576.25</v>
      </c>
      <c r="U1287" s="39" t="s">
        <v>19</v>
      </c>
    </row>
    <row r="1288" spans="1:21" x14ac:dyDescent="0.25">
      <c r="A1288" s="20">
        <v>42169</v>
      </c>
      <c r="B1288" s="183">
        <v>24144</v>
      </c>
      <c r="C1288" s="183"/>
      <c r="D1288" s="14" t="s">
        <v>215</v>
      </c>
      <c r="E1288" s="105">
        <v>15605.7</v>
      </c>
      <c r="F1288" s="23">
        <v>42169</v>
      </c>
      <c r="G1288" s="106">
        <v>15605.7</v>
      </c>
      <c r="H1288" s="31">
        <f t="shared" si="40"/>
        <v>0</v>
      </c>
      <c r="I1288" s="39" t="s">
        <v>9</v>
      </c>
      <c r="M1288" s="20">
        <v>42181</v>
      </c>
      <c r="N1288" s="222" t="s">
        <v>1971</v>
      </c>
      <c r="O1288" s="222" t="s">
        <v>1592</v>
      </c>
      <c r="P1288" s="14" t="s">
        <v>32</v>
      </c>
      <c r="Q1288" s="105">
        <v>104217.7</v>
      </c>
      <c r="R1288" s="65"/>
      <c r="S1288" s="106"/>
      <c r="T1288" s="31">
        <f t="shared" si="41"/>
        <v>104217.7</v>
      </c>
      <c r="U1288" s="39" t="s">
        <v>9</v>
      </c>
    </row>
    <row r="1289" spans="1:21" x14ac:dyDescent="0.25">
      <c r="A1289" s="20">
        <v>42169</v>
      </c>
      <c r="B1289" s="183">
        <v>24145</v>
      </c>
      <c r="C1289" s="183"/>
      <c r="D1289" s="14" t="s">
        <v>675</v>
      </c>
      <c r="E1289" s="105">
        <v>640</v>
      </c>
      <c r="F1289" s="23">
        <v>42169</v>
      </c>
      <c r="G1289" s="106">
        <v>640</v>
      </c>
      <c r="H1289" s="31">
        <f t="shared" si="40"/>
        <v>0</v>
      </c>
      <c r="I1289" s="39" t="s">
        <v>9</v>
      </c>
      <c r="M1289" s="20">
        <v>42181</v>
      </c>
      <c r="N1289" s="222" t="s">
        <v>2054</v>
      </c>
      <c r="O1289" s="222" t="s">
        <v>1592</v>
      </c>
      <c r="P1289" s="14" t="s">
        <v>32</v>
      </c>
      <c r="Q1289" s="105">
        <v>129472.5</v>
      </c>
      <c r="R1289" s="65"/>
      <c r="S1289" s="106"/>
      <c r="T1289" s="31">
        <f t="shared" si="41"/>
        <v>129472.5</v>
      </c>
      <c r="U1289" s="39" t="s">
        <v>19</v>
      </c>
    </row>
    <row r="1290" spans="1:21" x14ac:dyDescent="0.25">
      <c r="A1290" s="20">
        <v>42169</v>
      </c>
      <c r="B1290" s="183">
        <v>24146</v>
      </c>
      <c r="C1290" s="183"/>
      <c r="D1290" s="14" t="s">
        <v>102</v>
      </c>
      <c r="E1290" s="105">
        <v>1774</v>
      </c>
      <c r="F1290" s="23">
        <v>42169</v>
      </c>
      <c r="G1290" s="106">
        <v>1774</v>
      </c>
      <c r="H1290" s="31">
        <f t="shared" si="40"/>
        <v>0</v>
      </c>
      <c r="I1290" s="39" t="s">
        <v>9</v>
      </c>
      <c r="M1290" s="20">
        <v>42182</v>
      </c>
      <c r="N1290" s="222" t="s">
        <v>2131</v>
      </c>
      <c r="O1290" s="222" t="s">
        <v>1592</v>
      </c>
      <c r="P1290" s="14" t="s">
        <v>32</v>
      </c>
      <c r="Q1290" s="105">
        <v>9279.2000000000007</v>
      </c>
      <c r="R1290" s="65"/>
      <c r="S1290" s="106"/>
      <c r="T1290" s="31">
        <f t="shared" si="41"/>
        <v>9279.2000000000007</v>
      </c>
      <c r="U1290" s="39" t="s">
        <v>9</v>
      </c>
    </row>
    <row r="1291" spans="1:21" x14ac:dyDescent="0.25">
      <c r="A1291" s="20">
        <v>42169</v>
      </c>
      <c r="B1291" s="183">
        <v>24147</v>
      </c>
      <c r="C1291" s="183"/>
      <c r="D1291" s="14" t="s">
        <v>229</v>
      </c>
      <c r="E1291" s="105">
        <v>6272.64</v>
      </c>
      <c r="F1291" s="23">
        <v>42169</v>
      </c>
      <c r="G1291" s="106">
        <v>6272.64</v>
      </c>
      <c r="H1291" s="31">
        <f t="shared" si="40"/>
        <v>0</v>
      </c>
      <c r="I1291" s="39" t="s">
        <v>9</v>
      </c>
      <c r="M1291" s="20">
        <v>42182</v>
      </c>
      <c r="N1291" s="222" t="s">
        <v>2156</v>
      </c>
      <c r="O1291" s="222" t="s">
        <v>1592</v>
      </c>
      <c r="P1291" s="14" t="s">
        <v>32</v>
      </c>
      <c r="Q1291" s="105">
        <v>53152.5</v>
      </c>
      <c r="R1291" s="65"/>
      <c r="S1291" s="106"/>
      <c r="T1291" s="31">
        <f t="shared" si="41"/>
        <v>53152.5</v>
      </c>
      <c r="U1291" s="39" t="s">
        <v>1013</v>
      </c>
    </row>
    <row r="1292" spans="1:21" x14ac:dyDescent="0.25">
      <c r="A1292" s="20">
        <v>42169</v>
      </c>
      <c r="B1292" s="183">
        <v>24148</v>
      </c>
      <c r="C1292" s="183"/>
      <c r="D1292" s="14" t="s">
        <v>1187</v>
      </c>
      <c r="E1292" s="105">
        <v>2852</v>
      </c>
      <c r="F1292" s="23">
        <v>42173</v>
      </c>
      <c r="G1292" s="106">
        <v>2852</v>
      </c>
      <c r="H1292" s="31">
        <f t="shared" si="40"/>
        <v>0</v>
      </c>
      <c r="I1292" s="39" t="s">
        <v>59</v>
      </c>
      <c r="M1292" s="20">
        <v>42183</v>
      </c>
      <c r="N1292" s="222" t="s">
        <v>2234</v>
      </c>
      <c r="O1292" s="222" t="s">
        <v>1592</v>
      </c>
      <c r="P1292" s="14" t="s">
        <v>32</v>
      </c>
      <c r="Q1292" s="105">
        <v>11894.4</v>
      </c>
      <c r="R1292" s="65"/>
      <c r="S1292" s="106"/>
      <c r="T1292" s="31">
        <f t="shared" si="41"/>
        <v>11894.4</v>
      </c>
      <c r="U1292" s="39" t="s">
        <v>773</v>
      </c>
    </row>
    <row r="1293" spans="1:21" x14ac:dyDescent="0.25">
      <c r="A1293" s="20">
        <v>42169</v>
      </c>
      <c r="B1293" s="183">
        <v>24149</v>
      </c>
      <c r="C1293" s="183"/>
      <c r="D1293" s="14" t="s">
        <v>164</v>
      </c>
      <c r="E1293" s="105">
        <v>2780</v>
      </c>
      <c r="F1293" s="23">
        <v>42169</v>
      </c>
      <c r="G1293" s="106">
        <v>2780</v>
      </c>
      <c r="H1293" s="31">
        <f t="shared" si="40"/>
        <v>0</v>
      </c>
      <c r="I1293" s="39" t="s">
        <v>9</v>
      </c>
      <c r="M1293" s="20">
        <v>42184</v>
      </c>
      <c r="N1293" s="223" t="s">
        <v>2250</v>
      </c>
      <c r="O1293" s="223" t="s">
        <v>1592</v>
      </c>
      <c r="P1293" s="14" t="s">
        <v>32</v>
      </c>
      <c r="Q1293" s="105">
        <v>92186.25</v>
      </c>
      <c r="R1293" s="65"/>
      <c r="S1293" s="106"/>
      <c r="T1293" s="31">
        <f t="shared" si="41"/>
        <v>92186.25</v>
      </c>
      <c r="U1293" s="39" t="s">
        <v>19</v>
      </c>
    </row>
    <row r="1294" spans="1:21" x14ac:dyDescent="0.25">
      <c r="A1294" s="20">
        <v>42169</v>
      </c>
      <c r="B1294" s="183">
        <v>24150</v>
      </c>
      <c r="C1294" s="183"/>
      <c r="D1294" s="14" t="s">
        <v>152</v>
      </c>
      <c r="E1294" s="105">
        <v>11256.1</v>
      </c>
      <c r="F1294" s="23">
        <v>42169</v>
      </c>
      <c r="G1294" s="106">
        <v>11256.1</v>
      </c>
      <c r="H1294" s="31">
        <f t="shared" si="40"/>
        <v>0</v>
      </c>
      <c r="I1294" s="39" t="s">
        <v>59</v>
      </c>
      <c r="M1294" s="20">
        <v>42185</v>
      </c>
      <c r="N1294" s="223" t="s">
        <v>2399</v>
      </c>
      <c r="O1294" s="223" t="s">
        <v>1592</v>
      </c>
      <c r="P1294" s="14" t="s">
        <v>32</v>
      </c>
      <c r="Q1294" s="105">
        <v>137816.25</v>
      </c>
      <c r="R1294" s="23"/>
      <c r="S1294" s="106"/>
      <c r="T1294" s="31">
        <f t="shared" si="41"/>
        <v>137816.25</v>
      </c>
      <c r="U1294" s="39" t="s">
        <v>19</v>
      </c>
    </row>
    <row r="1295" spans="1:21" x14ac:dyDescent="0.25">
      <c r="A1295" s="20">
        <v>42169</v>
      </c>
      <c r="B1295" s="183">
        <v>24151</v>
      </c>
      <c r="C1295" s="183"/>
      <c r="D1295" s="14" t="s">
        <v>167</v>
      </c>
      <c r="E1295" s="105">
        <v>372</v>
      </c>
      <c r="F1295" s="23">
        <v>42169</v>
      </c>
      <c r="G1295" s="106">
        <v>372</v>
      </c>
      <c r="H1295" s="31">
        <f t="shared" si="40"/>
        <v>0</v>
      </c>
      <c r="I1295" s="39" t="s">
        <v>59</v>
      </c>
      <c r="M1295" s="20">
        <v>42156</v>
      </c>
      <c r="N1295" s="183">
        <v>22960</v>
      </c>
      <c r="O1295" s="183"/>
      <c r="P1295" s="14" t="s">
        <v>420</v>
      </c>
      <c r="Q1295" s="105">
        <v>4419.8</v>
      </c>
      <c r="R1295" s="23">
        <v>42158</v>
      </c>
      <c r="S1295" s="106">
        <v>4419.8</v>
      </c>
      <c r="T1295" s="25">
        <f t="shared" si="41"/>
        <v>0</v>
      </c>
      <c r="U1295" s="39" t="s">
        <v>149</v>
      </c>
    </row>
    <row r="1296" spans="1:21" x14ac:dyDescent="0.25">
      <c r="A1296" s="20">
        <v>42169</v>
      </c>
      <c r="B1296" s="183">
        <v>24152</v>
      </c>
      <c r="C1296" s="183"/>
      <c r="D1296" s="14" t="s">
        <v>53</v>
      </c>
      <c r="E1296" s="105">
        <v>2442</v>
      </c>
      <c r="F1296" s="23">
        <v>42169</v>
      </c>
      <c r="G1296" s="106">
        <v>2442</v>
      </c>
      <c r="H1296" s="31">
        <f t="shared" si="40"/>
        <v>0</v>
      </c>
      <c r="I1296" s="39" t="s">
        <v>59</v>
      </c>
      <c r="M1296" s="20">
        <v>42159</v>
      </c>
      <c r="N1296" s="183">
        <v>23252</v>
      </c>
      <c r="O1296" s="183"/>
      <c r="P1296" s="14" t="s">
        <v>420</v>
      </c>
      <c r="Q1296" s="105">
        <v>7311.8</v>
      </c>
      <c r="R1296" s="23">
        <v>42161</v>
      </c>
      <c r="S1296" s="106">
        <v>7311.8</v>
      </c>
      <c r="T1296" s="31">
        <f t="shared" si="41"/>
        <v>0</v>
      </c>
      <c r="U1296" s="39" t="s">
        <v>149</v>
      </c>
    </row>
    <row r="1297" spans="1:21" x14ac:dyDescent="0.25">
      <c r="A1297" s="20">
        <v>42169</v>
      </c>
      <c r="B1297" s="183">
        <v>24153</v>
      </c>
      <c r="C1297" s="183"/>
      <c r="D1297" s="14" t="s">
        <v>1142</v>
      </c>
      <c r="E1297" s="105">
        <v>814.9</v>
      </c>
      <c r="F1297" s="23">
        <v>42169</v>
      </c>
      <c r="G1297" s="106">
        <v>814.9</v>
      </c>
      <c r="H1297" s="31">
        <f t="shared" si="40"/>
        <v>0</v>
      </c>
      <c r="I1297" s="39" t="s">
        <v>9</v>
      </c>
      <c r="M1297" s="20">
        <v>42163</v>
      </c>
      <c r="N1297" s="183">
        <v>23620</v>
      </c>
      <c r="O1297" s="183"/>
      <c r="P1297" s="14" t="s">
        <v>420</v>
      </c>
      <c r="Q1297" s="105">
        <v>5943.6</v>
      </c>
      <c r="R1297" s="23">
        <v>42165</v>
      </c>
      <c r="S1297" s="106">
        <v>5943.6</v>
      </c>
      <c r="T1297" s="31">
        <f t="shared" si="41"/>
        <v>0</v>
      </c>
      <c r="U1297" s="39" t="s">
        <v>149</v>
      </c>
    </row>
    <row r="1298" spans="1:21" x14ac:dyDescent="0.25">
      <c r="A1298" s="20">
        <v>42169</v>
      </c>
      <c r="B1298" s="183">
        <v>24154</v>
      </c>
      <c r="C1298" s="183"/>
      <c r="D1298" s="14" t="s">
        <v>872</v>
      </c>
      <c r="E1298" s="105">
        <v>524.79999999999995</v>
      </c>
      <c r="F1298" s="23">
        <v>42169</v>
      </c>
      <c r="G1298" s="106">
        <v>524.79999999999995</v>
      </c>
      <c r="H1298" s="31">
        <f t="shared" si="40"/>
        <v>0</v>
      </c>
      <c r="I1298" s="39" t="s">
        <v>59</v>
      </c>
      <c r="M1298" s="20">
        <v>42166</v>
      </c>
      <c r="N1298" s="183">
        <v>23922</v>
      </c>
      <c r="O1298" s="183"/>
      <c r="P1298" s="14" t="s">
        <v>420</v>
      </c>
      <c r="Q1298" s="105">
        <v>7580.6</v>
      </c>
      <c r="R1298" s="23">
        <v>42168</v>
      </c>
      <c r="S1298" s="106">
        <v>7580.6</v>
      </c>
      <c r="T1298" s="31">
        <f t="shared" si="41"/>
        <v>0</v>
      </c>
      <c r="U1298" s="39" t="s">
        <v>149</v>
      </c>
    </row>
    <row r="1299" spans="1:21" x14ac:dyDescent="0.25">
      <c r="A1299" s="20">
        <v>42169</v>
      </c>
      <c r="B1299" s="183">
        <v>24155</v>
      </c>
      <c r="C1299" s="183"/>
      <c r="D1299" s="14" t="s">
        <v>294</v>
      </c>
      <c r="E1299" s="105">
        <v>6554.2</v>
      </c>
      <c r="F1299" s="51">
        <v>42169</v>
      </c>
      <c r="G1299" s="106">
        <v>6554.2</v>
      </c>
      <c r="H1299" s="31">
        <f t="shared" si="40"/>
        <v>0</v>
      </c>
      <c r="I1299" s="39" t="s">
        <v>59</v>
      </c>
      <c r="M1299" s="20">
        <v>42170</v>
      </c>
      <c r="N1299" s="183">
        <v>24275</v>
      </c>
      <c r="O1299" s="183"/>
      <c r="P1299" s="14" t="s">
        <v>420</v>
      </c>
      <c r="Q1299" s="105">
        <v>5674.4</v>
      </c>
      <c r="R1299" s="23">
        <v>42172</v>
      </c>
      <c r="S1299" s="106">
        <v>5674.4</v>
      </c>
      <c r="T1299" s="31">
        <f t="shared" si="41"/>
        <v>0</v>
      </c>
      <c r="U1299" s="39" t="s">
        <v>149</v>
      </c>
    </row>
    <row r="1300" spans="1:21" x14ac:dyDescent="0.25">
      <c r="A1300" s="20">
        <v>42169</v>
      </c>
      <c r="B1300" s="183">
        <v>24156</v>
      </c>
      <c r="C1300" s="183"/>
      <c r="D1300" s="14" t="s">
        <v>294</v>
      </c>
      <c r="E1300" s="105">
        <v>410</v>
      </c>
      <c r="F1300" s="23">
        <v>42169</v>
      </c>
      <c r="G1300" s="106">
        <v>410</v>
      </c>
      <c r="H1300" s="31">
        <f t="shared" si="40"/>
        <v>0</v>
      </c>
      <c r="I1300" s="39" t="s">
        <v>9</v>
      </c>
      <c r="M1300" s="20">
        <v>42173</v>
      </c>
      <c r="N1300" s="183">
        <v>24595</v>
      </c>
      <c r="O1300" s="183"/>
      <c r="P1300" s="14" t="s">
        <v>420</v>
      </c>
      <c r="Q1300" s="105">
        <v>11376.4</v>
      </c>
      <c r="R1300" s="23">
        <v>42175</v>
      </c>
      <c r="S1300" s="118">
        <v>11376.4</v>
      </c>
      <c r="T1300" s="31">
        <f t="shared" si="41"/>
        <v>0</v>
      </c>
      <c r="U1300" s="56" t="s">
        <v>149</v>
      </c>
    </row>
    <row r="1301" spans="1:21" x14ac:dyDescent="0.25">
      <c r="A1301" s="20">
        <v>42169</v>
      </c>
      <c r="B1301" s="183">
        <v>24157</v>
      </c>
      <c r="C1301" s="183"/>
      <c r="D1301" s="14" t="s">
        <v>82</v>
      </c>
      <c r="E1301" s="105">
        <v>2201.6999999999998</v>
      </c>
      <c r="F1301" s="23">
        <v>42169</v>
      </c>
      <c r="G1301" s="106">
        <v>2201.6999999999998</v>
      </c>
      <c r="H1301" s="31">
        <f t="shared" si="40"/>
        <v>0</v>
      </c>
      <c r="I1301" s="39" t="s">
        <v>59</v>
      </c>
      <c r="M1301" s="20">
        <v>42177</v>
      </c>
      <c r="N1301" s="222" t="s">
        <v>1611</v>
      </c>
      <c r="O1301" s="222" t="s">
        <v>1592</v>
      </c>
      <c r="P1301" s="15" t="s">
        <v>420</v>
      </c>
      <c r="Q1301" s="122">
        <v>4485.3999999999996</v>
      </c>
      <c r="R1301" s="23">
        <v>42179</v>
      </c>
      <c r="S1301" s="106">
        <v>4485.3999999999996</v>
      </c>
      <c r="T1301" s="31">
        <f t="shared" si="41"/>
        <v>0</v>
      </c>
      <c r="U1301" s="68" t="s">
        <v>149</v>
      </c>
    </row>
    <row r="1302" spans="1:21" x14ac:dyDescent="0.25">
      <c r="A1302" s="20">
        <v>42169</v>
      </c>
      <c r="B1302" s="183">
        <v>24158</v>
      </c>
      <c r="C1302" s="183"/>
      <c r="D1302" s="14" t="s">
        <v>472</v>
      </c>
      <c r="E1302" s="105">
        <v>50762.7</v>
      </c>
      <c r="F1302" s="12" t="s">
        <v>1553</v>
      </c>
      <c r="G1302" s="106">
        <f>40000+10762.7</f>
        <v>50762.7</v>
      </c>
      <c r="H1302" s="31">
        <f t="shared" si="40"/>
        <v>0</v>
      </c>
      <c r="I1302" s="39" t="s">
        <v>62</v>
      </c>
      <c r="M1302" s="20">
        <v>42180</v>
      </c>
      <c r="N1302" s="223" t="s">
        <v>1940</v>
      </c>
      <c r="O1302" s="223" t="s">
        <v>1592</v>
      </c>
      <c r="P1302" s="14" t="s">
        <v>420</v>
      </c>
      <c r="Q1302" s="105">
        <v>9990.7000000000007</v>
      </c>
      <c r="R1302" s="65">
        <v>42182</v>
      </c>
      <c r="S1302" s="106">
        <v>9990.7000000000007</v>
      </c>
      <c r="T1302" s="31">
        <f t="shared" si="41"/>
        <v>0</v>
      </c>
      <c r="U1302" s="39" t="s">
        <v>149</v>
      </c>
    </row>
    <row r="1303" spans="1:21" x14ac:dyDescent="0.25">
      <c r="A1303" s="20">
        <v>42169</v>
      </c>
      <c r="B1303" s="183">
        <v>24159</v>
      </c>
      <c r="C1303" s="183"/>
      <c r="D1303" s="14" t="s">
        <v>148</v>
      </c>
      <c r="E1303" s="105">
        <v>5210.3999999999996</v>
      </c>
      <c r="F1303" s="23">
        <v>42169</v>
      </c>
      <c r="G1303" s="106">
        <v>5210.3999999999996</v>
      </c>
      <c r="H1303" s="31">
        <f t="shared" si="40"/>
        <v>0</v>
      </c>
      <c r="I1303" s="39" t="s">
        <v>59</v>
      </c>
      <c r="M1303" s="20">
        <v>42161</v>
      </c>
      <c r="N1303" s="183">
        <v>23369</v>
      </c>
      <c r="O1303" s="183"/>
      <c r="P1303" s="14" t="s">
        <v>864</v>
      </c>
      <c r="Q1303" s="105">
        <v>1143</v>
      </c>
      <c r="R1303" s="23">
        <v>42161</v>
      </c>
      <c r="S1303" s="106">
        <v>1143</v>
      </c>
      <c r="T1303" s="31">
        <f t="shared" si="41"/>
        <v>0</v>
      </c>
      <c r="U1303" s="39" t="s">
        <v>9</v>
      </c>
    </row>
    <row r="1304" spans="1:21" x14ac:dyDescent="0.25">
      <c r="A1304" s="20">
        <v>42169</v>
      </c>
      <c r="B1304" s="183">
        <v>24160</v>
      </c>
      <c r="C1304" s="183"/>
      <c r="D1304" s="14" t="s">
        <v>375</v>
      </c>
      <c r="E1304" s="105">
        <v>2575.6</v>
      </c>
      <c r="F1304" s="23" t="s">
        <v>1554</v>
      </c>
      <c r="G1304" s="106">
        <f>2000+575.6</f>
        <v>2575.6</v>
      </c>
      <c r="H1304" s="31">
        <f t="shared" si="40"/>
        <v>0</v>
      </c>
      <c r="I1304" s="39" t="s">
        <v>9</v>
      </c>
      <c r="M1304" s="20">
        <v>42162</v>
      </c>
      <c r="N1304" s="183">
        <v>23458</v>
      </c>
      <c r="O1304" s="183"/>
      <c r="P1304" s="14" t="s">
        <v>864</v>
      </c>
      <c r="Q1304" s="105">
        <v>1545.6</v>
      </c>
      <c r="R1304" s="23">
        <v>42162</v>
      </c>
      <c r="S1304" s="106">
        <v>1545.6</v>
      </c>
      <c r="T1304" s="31">
        <f t="shared" si="41"/>
        <v>0</v>
      </c>
      <c r="U1304" s="39" t="s">
        <v>9</v>
      </c>
    </row>
    <row r="1305" spans="1:21" x14ac:dyDescent="0.25">
      <c r="A1305" s="20">
        <v>42169</v>
      </c>
      <c r="B1305" s="183">
        <v>24161</v>
      </c>
      <c r="C1305" s="183"/>
      <c r="D1305" s="14" t="s">
        <v>472</v>
      </c>
      <c r="E1305" s="105">
        <v>13177.5</v>
      </c>
      <c r="F1305" s="23">
        <v>42175</v>
      </c>
      <c r="G1305" s="106">
        <v>13177.5</v>
      </c>
      <c r="H1305" s="31">
        <f t="shared" si="40"/>
        <v>0</v>
      </c>
      <c r="I1305" s="39" t="s">
        <v>62</v>
      </c>
      <c r="M1305" s="20">
        <v>42156</v>
      </c>
      <c r="N1305" s="183">
        <v>22911</v>
      </c>
      <c r="O1305" s="183"/>
      <c r="P1305" s="14" t="s">
        <v>65</v>
      </c>
      <c r="Q1305" s="105">
        <v>23626.2</v>
      </c>
      <c r="R1305" s="23">
        <v>42157</v>
      </c>
      <c r="S1305" s="106">
        <v>23626.2</v>
      </c>
      <c r="T1305" s="25">
        <f t="shared" si="41"/>
        <v>0</v>
      </c>
      <c r="U1305" s="39" t="s">
        <v>62</v>
      </c>
    </row>
    <row r="1306" spans="1:21" x14ac:dyDescent="0.25">
      <c r="A1306" s="20">
        <v>42169</v>
      </c>
      <c r="B1306" s="183">
        <v>24162</v>
      </c>
      <c r="C1306" s="183"/>
      <c r="D1306" s="14" t="s">
        <v>292</v>
      </c>
      <c r="E1306" s="105">
        <v>2320.6</v>
      </c>
      <c r="F1306" s="23">
        <v>42169</v>
      </c>
      <c r="G1306" s="106">
        <v>2320.6</v>
      </c>
      <c r="H1306" s="31">
        <f t="shared" si="40"/>
        <v>0</v>
      </c>
      <c r="I1306" s="39" t="s">
        <v>59</v>
      </c>
      <c r="M1306" s="20">
        <v>42159</v>
      </c>
      <c r="N1306" s="183">
        <v>23202</v>
      </c>
      <c r="O1306" s="183"/>
      <c r="P1306" s="14" t="s">
        <v>65</v>
      </c>
      <c r="Q1306" s="105">
        <v>32397.7</v>
      </c>
      <c r="R1306" s="23">
        <v>42157</v>
      </c>
      <c r="S1306" s="106">
        <v>32397.7</v>
      </c>
      <c r="T1306" s="31">
        <f t="shared" si="41"/>
        <v>0</v>
      </c>
      <c r="U1306" s="39" t="s">
        <v>62</v>
      </c>
    </row>
    <row r="1307" spans="1:21" x14ac:dyDescent="0.25">
      <c r="A1307" s="20">
        <v>42169</v>
      </c>
      <c r="B1307" s="183">
        <v>24163</v>
      </c>
      <c r="C1307" s="183"/>
      <c r="D1307" s="14" t="s">
        <v>120</v>
      </c>
      <c r="E1307" s="105">
        <v>1172.5999999999999</v>
      </c>
      <c r="F1307" s="23">
        <v>42169</v>
      </c>
      <c r="G1307" s="106">
        <v>1172.5999999999999</v>
      </c>
      <c r="H1307" s="31">
        <f t="shared" si="40"/>
        <v>0</v>
      </c>
      <c r="I1307" s="39" t="s">
        <v>59</v>
      </c>
      <c r="M1307" s="20">
        <v>42161</v>
      </c>
      <c r="N1307" s="183">
        <v>23387</v>
      </c>
      <c r="O1307" s="183"/>
      <c r="P1307" s="14" t="s">
        <v>65</v>
      </c>
      <c r="Q1307" s="105">
        <v>17896.8</v>
      </c>
      <c r="R1307" s="23">
        <v>42161</v>
      </c>
      <c r="S1307" s="106">
        <v>17896.8</v>
      </c>
      <c r="T1307" s="31">
        <f t="shared" si="41"/>
        <v>0</v>
      </c>
      <c r="U1307" s="39" t="s">
        <v>773</v>
      </c>
    </row>
    <row r="1308" spans="1:21" x14ac:dyDescent="0.25">
      <c r="A1308" s="20">
        <v>42169</v>
      </c>
      <c r="B1308" s="183">
        <v>24164</v>
      </c>
      <c r="C1308" s="183"/>
      <c r="D1308" s="26" t="s">
        <v>1555</v>
      </c>
      <c r="E1308" s="108">
        <v>0</v>
      </c>
      <c r="F1308" s="12" t="s">
        <v>1556</v>
      </c>
      <c r="G1308" s="106"/>
      <c r="H1308" s="31">
        <f t="shared" si="40"/>
        <v>0</v>
      </c>
      <c r="I1308" s="39" t="s">
        <v>13</v>
      </c>
      <c r="M1308" s="20">
        <v>42163</v>
      </c>
      <c r="N1308" s="183">
        <v>23604</v>
      </c>
      <c r="O1308" s="183"/>
      <c r="P1308" s="14" t="s">
        <v>65</v>
      </c>
      <c r="Q1308" s="105">
        <v>15484.7</v>
      </c>
      <c r="R1308" s="23">
        <v>42164</v>
      </c>
      <c r="S1308" s="106">
        <v>15484.7</v>
      </c>
      <c r="T1308" s="31">
        <f t="shared" si="41"/>
        <v>0</v>
      </c>
      <c r="U1308" s="39" t="s">
        <v>62</v>
      </c>
    </row>
    <row r="1309" spans="1:21" x14ac:dyDescent="0.25">
      <c r="A1309" s="20">
        <v>42169</v>
      </c>
      <c r="B1309" s="183">
        <v>24165</v>
      </c>
      <c r="C1309" s="183"/>
      <c r="D1309" s="14" t="s">
        <v>155</v>
      </c>
      <c r="E1309" s="105">
        <v>1400</v>
      </c>
      <c r="F1309" s="23">
        <v>42169</v>
      </c>
      <c r="G1309" s="106">
        <v>1400</v>
      </c>
      <c r="H1309" s="31">
        <f t="shared" si="40"/>
        <v>0</v>
      </c>
      <c r="I1309" s="39" t="s">
        <v>59</v>
      </c>
      <c r="M1309" s="20">
        <v>42170</v>
      </c>
      <c r="N1309" s="183">
        <v>24241</v>
      </c>
      <c r="O1309" s="183"/>
      <c r="P1309" s="14" t="s">
        <v>65</v>
      </c>
      <c r="Q1309" s="105">
        <v>29808</v>
      </c>
      <c r="R1309" s="23">
        <v>42171</v>
      </c>
      <c r="S1309" s="106">
        <v>29808</v>
      </c>
      <c r="T1309" s="31">
        <f t="shared" si="41"/>
        <v>0</v>
      </c>
      <c r="U1309" s="39" t="s">
        <v>62</v>
      </c>
    </row>
    <row r="1310" spans="1:21" x14ac:dyDescent="0.25">
      <c r="A1310" s="20">
        <v>42169</v>
      </c>
      <c r="B1310" s="183">
        <v>24166</v>
      </c>
      <c r="C1310" s="183"/>
      <c r="D1310" s="14" t="s">
        <v>137</v>
      </c>
      <c r="E1310" s="105">
        <v>1301.2</v>
      </c>
      <c r="F1310" s="23">
        <v>42169</v>
      </c>
      <c r="G1310" s="106">
        <v>1301.2</v>
      </c>
      <c r="H1310" s="31">
        <f t="shared" si="40"/>
        <v>0</v>
      </c>
      <c r="I1310" s="39" t="s">
        <v>9</v>
      </c>
      <c r="M1310" s="20">
        <v>42172</v>
      </c>
      <c r="N1310" s="183">
        <v>24437</v>
      </c>
      <c r="O1310" s="183"/>
      <c r="P1310" s="14" t="s">
        <v>65</v>
      </c>
      <c r="Q1310" s="105">
        <v>30135</v>
      </c>
      <c r="R1310" s="23">
        <v>42173</v>
      </c>
      <c r="S1310" s="106">
        <v>30135</v>
      </c>
      <c r="T1310" s="48">
        <f t="shared" si="41"/>
        <v>0</v>
      </c>
      <c r="U1310" s="39" t="s">
        <v>62</v>
      </c>
    </row>
    <row r="1311" spans="1:21" x14ac:dyDescent="0.25">
      <c r="A1311" s="20">
        <v>42169</v>
      </c>
      <c r="B1311" s="183">
        <v>24167</v>
      </c>
      <c r="C1311" s="183"/>
      <c r="D1311" s="14" t="s">
        <v>56</v>
      </c>
      <c r="E1311" s="105">
        <v>6949.2</v>
      </c>
      <c r="F1311" s="23">
        <v>42170</v>
      </c>
      <c r="G1311" s="106">
        <v>6949.2</v>
      </c>
      <c r="H1311" s="31">
        <f t="shared" si="40"/>
        <v>0</v>
      </c>
      <c r="I1311" s="221" t="s">
        <v>773</v>
      </c>
      <c r="M1311" s="20">
        <v>42174</v>
      </c>
      <c r="N1311" s="183">
        <v>24674</v>
      </c>
      <c r="O1311" s="183"/>
      <c r="P1311" s="14" t="s">
        <v>65</v>
      </c>
      <c r="Q1311" s="105">
        <v>28196</v>
      </c>
      <c r="R1311" s="23">
        <v>42176</v>
      </c>
      <c r="S1311" s="118">
        <v>28196</v>
      </c>
      <c r="T1311" s="31">
        <f t="shared" si="41"/>
        <v>0</v>
      </c>
      <c r="U1311" s="56" t="s">
        <v>62</v>
      </c>
    </row>
    <row r="1312" spans="1:21" x14ac:dyDescent="0.25">
      <c r="A1312" s="20">
        <v>42169</v>
      </c>
      <c r="B1312" s="183">
        <v>24168</v>
      </c>
      <c r="C1312" s="183"/>
      <c r="D1312" s="14" t="s">
        <v>125</v>
      </c>
      <c r="E1312" s="105">
        <v>14422.5</v>
      </c>
      <c r="F1312" s="23">
        <v>42169</v>
      </c>
      <c r="G1312" s="106">
        <v>14422.5</v>
      </c>
      <c r="H1312" s="31">
        <f t="shared" si="40"/>
        <v>0</v>
      </c>
      <c r="I1312" s="39" t="s">
        <v>9</v>
      </c>
      <c r="M1312" s="20">
        <v>42177</v>
      </c>
      <c r="N1312" s="183">
        <v>24988</v>
      </c>
      <c r="O1312" s="183"/>
      <c r="P1312" s="14" t="s">
        <v>65</v>
      </c>
      <c r="Q1312" s="105">
        <v>31896.799999999999</v>
      </c>
      <c r="R1312" s="23">
        <v>42178</v>
      </c>
      <c r="S1312" s="106">
        <v>31896.799999999999</v>
      </c>
      <c r="T1312" s="31">
        <f t="shared" si="41"/>
        <v>0</v>
      </c>
      <c r="U1312" s="39" t="s">
        <v>62</v>
      </c>
    </row>
    <row r="1313" spans="1:21" x14ac:dyDescent="0.25">
      <c r="A1313" s="20">
        <v>42169</v>
      </c>
      <c r="B1313" s="183">
        <v>24169</v>
      </c>
      <c r="C1313" s="183"/>
      <c r="D1313" s="14" t="s">
        <v>256</v>
      </c>
      <c r="E1313" s="105">
        <v>6792.2</v>
      </c>
      <c r="F1313" s="23">
        <v>42170</v>
      </c>
      <c r="G1313" s="106">
        <v>6792.2</v>
      </c>
      <c r="H1313" s="31">
        <f t="shared" si="40"/>
        <v>0</v>
      </c>
      <c r="I1313" s="39" t="s">
        <v>773</v>
      </c>
      <c r="M1313" s="20">
        <v>42167</v>
      </c>
      <c r="N1313" s="183">
        <v>23986</v>
      </c>
      <c r="O1313" s="183"/>
      <c r="P1313" s="14" t="s">
        <v>1545</v>
      </c>
      <c r="Q1313" s="105">
        <v>24247.5</v>
      </c>
      <c r="R1313" s="23">
        <v>42169</v>
      </c>
      <c r="S1313" s="106">
        <v>24247.5</v>
      </c>
      <c r="T1313" s="31">
        <f t="shared" si="41"/>
        <v>0</v>
      </c>
      <c r="U1313" s="39" t="s">
        <v>62</v>
      </c>
    </row>
    <row r="1314" spans="1:21" x14ac:dyDescent="0.25">
      <c r="A1314" s="20">
        <v>42169</v>
      </c>
      <c r="B1314" s="183">
        <v>24170</v>
      </c>
      <c r="C1314" s="183"/>
      <c r="D1314" s="14" t="s">
        <v>131</v>
      </c>
      <c r="E1314" s="105">
        <v>8422.7000000000007</v>
      </c>
      <c r="F1314" s="23">
        <v>42170</v>
      </c>
      <c r="G1314" s="106">
        <v>8422.7000000000007</v>
      </c>
      <c r="H1314" s="31">
        <f t="shared" si="40"/>
        <v>0</v>
      </c>
      <c r="I1314" s="39" t="s">
        <v>1257</v>
      </c>
      <c r="M1314" s="20">
        <v>42156</v>
      </c>
      <c r="N1314" s="183">
        <v>22896</v>
      </c>
      <c r="O1314" s="183"/>
      <c r="P1314" s="14" t="s">
        <v>67</v>
      </c>
      <c r="Q1314" s="105">
        <v>3347.6</v>
      </c>
      <c r="R1314" s="23">
        <v>42157</v>
      </c>
      <c r="S1314" s="106">
        <v>3347.6</v>
      </c>
      <c r="T1314" s="25">
        <f t="shared" si="41"/>
        <v>0</v>
      </c>
      <c r="U1314" s="39" t="s">
        <v>62</v>
      </c>
    </row>
    <row r="1315" spans="1:21" x14ac:dyDescent="0.25">
      <c r="A1315" s="20">
        <v>42169</v>
      </c>
      <c r="B1315" s="183">
        <v>24171</v>
      </c>
      <c r="C1315" s="183"/>
      <c r="D1315" s="14" t="s">
        <v>130</v>
      </c>
      <c r="E1315" s="105">
        <v>3959.6</v>
      </c>
      <c r="F1315" s="23">
        <v>42170</v>
      </c>
      <c r="G1315" s="106">
        <v>3959.6</v>
      </c>
      <c r="H1315" s="31">
        <f t="shared" si="40"/>
        <v>0</v>
      </c>
      <c r="I1315" s="39" t="s">
        <v>773</v>
      </c>
      <c r="M1315" s="20">
        <v>42158</v>
      </c>
      <c r="N1315" s="183">
        <v>23091</v>
      </c>
      <c r="O1315" s="183"/>
      <c r="P1315" s="40" t="s">
        <v>67</v>
      </c>
      <c r="Q1315" s="105">
        <v>3441.2</v>
      </c>
      <c r="R1315" s="23">
        <v>42159</v>
      </c>
      <c r="S1315" s="106">
        <v>3441.2</v>
      </c>
      <c r="T1315" s="31">
        <f t="shared" si="41"/>
        <v>0</v>
      </c>
      <c r="U1315" s="68" t="s">
        <v>62</v>
      </c>
    </row>
    <row r="1316" spans="1:21" x14ac:dyDescent="0.25">
      <c r="A1316" s="20">
        <v>42169</v>
      </c>
      <c r="B1316" s="183">
        <v>24172</v>
      </c>
      <c r="C1316" s="183"/>
      <c r="D1316" s="14" t="s">
        <v>24</v>
      </c>
      <c r="E1316" s="105">
        <v>27717.3</v>
      </c>
      <c r="F1316" s="23">
        <v>42178</v>
      </c>
      <c r="G1316" s="106">
        <v>27717.3</v>
      </c>
      <c r="H1316" s="31">
        <f t="shared" si="40"/>
        <v>0</v>
      </c>
      <c r="I1316" s="39" t="s">
        <v>9</v>
      </c>
      <c r="M1316" s="20">
        <v>42160</v>
      </c>
      <c r="N1316" s="183">
        <v>23312</v>
      </c>
      <c r="O1316" s="183"/>
      <c r="P1316" s="14" t="s">
        <v>67</v>
      </c>
      <c r="Q1316" s="105">
        <v>4154</v>
      </c>
      <c r="R1316" s="23">
        <v>42161</v>
      </c>
      <c r="S1316" s="106">
        <v>4154</v>
      </c>
      <c r="T1316" s="31">
        <f t="shared" si="41"/>
        <v>0</v>
      </c>
      <c r="U1316" s="39" t="s">
        <v>62</v>
      </c>
    </row>
    <row r="1317" spans="1:21" x14ac:dyDescent="0.25">
      <c r="A1317" s="20">
        <v>42169</v>
      </c>
      <c r="B1317" s="183">
        <v>24173</v>
      </c>
      <c r="C1317" s="183"/>
      <c r="D1317" s="14" t="s">
        <v>143</v>
      </c>
      <c r="E1317" s="105">
        <v>8566.7999999999993</v>
      </c>
      <c r="F1317" s="23">
        <v>42172</v>
      </c>
      <c r="G1317" s="106">
        <v>8566.7999999999993</v>
      </c>
      <c r="H1317" s="31">
        <f t="shared" si="40"/>
        <v>0</v>
      </c>
      <c r="I1317" s="39" t="s">
        <v>1257</v>
      </c>
      <c r="M1317" s="20">
        <v>42163</v>
      </c>
      <c r="N1317" s="183">
        <v>23565</v>
      </c>
      <c r="O1317" s="183"/>
      <c r="P1317" s="14" t="s">
        <v>67</v>
      </c>
      <c r="Q1317" s="105">
        <v>3322.2</v>
      </c>
      <c r="R1317" s="23">
        <v>42164</v>
      </c>
      <c r="S1317" s="106">
        <v>3322.2</v>
      </c>
      <c r="T1317" s="31">
        <f t="shared" si="41"/>
        <v>0</v>
      </c>
      <c r="U1317" s="39" t="s">
        <v>62</v>
      </c>
    </row>
    <row r="1318" spans="1:21" x14ac:dyDescent="0.25">
      <c r="A1318" s="20">
        <v>42169</v>
      </c>
      <c r="B1318" s="183">
        <v>24174</v>
      </c>
      <c r="C1318" s="183"/>
      <c r="D1318" s="14" t="s">
        <v>66</v>
      </c>
      <c r="E1318" s="105">
        <v>1659.8</v>
      </c>
      <c r="F1318" s="23">
        <v>42169</v>
      </c>
      <c r="G1318" s="106">
        <v>1659.8</v>
      </c>
      <c r="H1318" s="31">
        <f t="shared" si="40"/>
        <v>0</v>
      </c>
      <c r="I1318" s="39" t="s">
        <v>9</v>
      </c>
      <c r="M1318" s="20">
        <v>42165</v>
      </c>
      <c r="N1318" s="183">
        <v>23750</v>
      </c>
      <c r="O1318" s="183"/>
      <c r="P1318" s="14" t="s">
        <v>67</v>
      </c>
      <c r="Q1318" s="105">
        <v>3350</v>
      </c>
      <c r="R1318" s="23">
        <v>42166</v>
      </c>
      <c r="S1318" s="106">
        <v>3350</v>
      </c>
      <c r="T1318" s="31">
        <f t="shared" si="41"/>
        <v>0</v>
      </c>
      <c r="U1318" s="39" t="s">
        <v>62</v>
      </c>
    </row>
    <row r="1319" spans="1:21" x14ac:dyDescent="0.25">
      <c r="A1319" s="20">
        <v>42169</v>
      </c>
      <c r="B1319" s="183">
        <v>24175</v>
      </c>
      <c r="C1319" s="183"/>
      <c r="D1319" s="14" t="s">
        <v>151</v>
      </c>
      <c r="E1319" s="105">
        <v>2709.4</v>
      </c>
      <c r="F1319" s="23">
        <v>42171</v>
      </c>
      <c r="G1319" s="106">
        <v>2709.4</v>
      </c>
      <c r="H1319" s="31">
        <f t="shared" si="40"/>
        <v>0</v>
      </c>
      <c r="I1319" s="39" t="s">
        <v>9</v>
      </c>
      <c r="M1319" s="20">
        <v>42167</v>
      </c>
      <c r="N1319" s="183">
        <v>23972</v>
      </c>
      <c r="O1319" s="183"/>
      <c r="P1319" s="14" t="s">
        <v>67</v>
      </c>
      <c r="Q1319" s="105">
        <v>4010.6</v>
      </c>
      <c r="R1319" s="23">
        <v>42169</v>
      </c>
      <c r="S1319" s="106">
        <v>4010.6</v>
      </c>
      <c r="T1319" s="31">
        <f t="shared" si="41"/>
        <v>0</v>
      </c>
      <c r="U1319" s="39" t="s">
        <v>62</v>
      </c>
    </row>
    <row r="1320" spans="1:21" x14ac:dyDescent="0.25">
      <c r="A1320" s="20">
        <v>42169</v>
      </c>
      <c r="B1320" s="183">
        <v>24176</v>
      </c>
      <c r="C1320" s="183"/>
      <c r="D1320" s="14" t="s">
        <v>89</v>
      </c>
      <c r="E1320" s="105">
        <v>3214.4</v>
      </c>
      <c r="F1320" s="23">
        <v>42169</v>
      </c>
      <c r="G1320" s="106">
        <v>3214.4</v>
      </c>
      <c r="H1320" s="31">
        <f t="shared" si="40"/>
        <v>0</v>
      </c>
      <c r="I1320" s="39" t="s">
        <v>9</v>
      </c>
      <c r="M1320" s="20">
        <v>42170</v>
      </c>
      <c r="N1320" s="183">
        <v>24238</v>
      </c>
      <c r="O1320" s="183"/>
      <c r="P1320" s="14" t="s">
        <v>67</v>
      </c>
      <c r="Q1320" s="105">
        <v>3391.6</v>
      </c>
      <c r="R1320" s="23">
        <v>42171</v>
      </c>
      <c r="S1320" s="106">
        <v>3391.6</v>
      </c>
      <c r="T1320" s="31">
        <f t="shared" si="41"/>
        <v>0</v>
      </c>
      <c r="U1320" s="39" t="s">
        <v>62</v>
      </c>
    </row>
    <row r="1321" spans="1:21" x14ac:dyDescent="0.25">
      <c r="A1321" s="20">
        <v>42169</v>
      </c>
      <c r="B1321" s="183">
        <v>24177</v>
      </c>
      <c r="C1321" s="183"/>
      <c r="D1321" s="14" t="s">
        <v>102</v>
      </c>
      <c r="E1321" s="105">
        <v>1179.5</v>
      </c>
      <c r="F1321" s="23">
        <v>42169</v>
      </c>
      <c r="G1321" s="106">
        <v>1179.5</v>
      </c>
      <c r="H1321" s="31">
        <f t="shared" si="40"/>
        <v>0</v>
      </c>
      <c r="I1321" s="39" t="s">
        <v>9</v>
      </c>
      <c r="M1321" s="20">
        <v>42172</v>
      </c>
      <c r="N1321" s="183">
        <v>24442</v>
      </c>
      <c r="O1321" s="183"/>
      <c r="P1321" s="14" t="s">
        <v>67</v>
      </c>
      <c r="Q1321" s="105">
        <v>2318</v>
      </c>
      <c r="R1321" s="23">
        <v>42173</v>
      </c>
      <c r="S1321" s="106">
        <v>2318</v>
      </c>
      <c r="T1321" s="48">
        <f t="shared" si="41"/>
        <v>0</v>
      </c>
      <c r="U1321" s="39" t="s">
        <v>62</v>
      </c>
    </row>
    <row r="1322" spans="1:21" x14ac:dyDescent="0.25">
      <c r="A1322" s="20">
        <v>42169</v>
      </c>
      <c r="B1322" s="183">
        <v>24178</v>
      </c>
      <c r="C1322" s="183"/>
      <c r="D1322" s="14" t="s">
        <v>239</v>
      </c>
      <c r="E1322" s="105">
        <v>287.10000000000002</v>
      </c>
      <c r="F1322" s="23">
        <v>42169</v>
      </c>
      <c r="G1322" s="106">
        <v>287.10000000000002</v>
      </c>
      <c r="H1322" s="31">
        <f t="shared" si="40"/>
        <v>0</v>
      </c>
      <c r="I1322" s="39" t="s">
        <v>9</v>
      </c>
      <c r="M1322" s="20">
        <v>42174</v>
      </c>
      <c r="N1322" s="183">
        <v>24625</v>
      </c>
      <c r="O1322" s="183"/>
      <c r="P1322" s="14" t="s">
        <v>67</v>
      </c>
      <c r="Q1322" s="105">
        <v>4628.3999999999996</v>
      </c>
      <c r="R1322" s="23">
        <v>42176</v>
      </c>
      <c r="S1322" s="118">
        <v>4628.3999999999996</v>
      </c>
      <c r="T1322" s="31">
        <f t="shared" si="41"/>
        <v>0</v>
      </c>
      <c r="U1322" s="56" t="s">
        <v>62</v>
      </c>
    </row>
    <row r="1323" spans="1:21" x14ac:dyDescent="0.25">
      <c r="A1323" s="20">
        <v>42169</v>
      </c>
      <c r="B1323" s="183">
        <v>24179</v>
      </c>
      <c r="C1323" s="183"/>
      <c r="D1323" s="14" t="s">
        <v>105</v>
      </c>
      <c r="E1323" s="105">
        <v>1464.5</v>
      </c>
      <c r="F1323" s="23">
        <v>42169</v>
      </c>
      <c r="G1323" s="106">
        <v>1464.5</v>
      </c>
      <c r="H1323" s="31">
        <f t="shared" si="40"/>
        <v>0</v>
      </c>
      <c r="I1323" s="39" t="s">
        <v>9</v>
      </c>
      <c r="M1323" s="20">
        <v>42177</v>
      </c>
      <c r="N1323" s="183">
        <v>24973</v>
      </c>
      <c r="O1323" s="183"/>
      <c r="P1323" s="150" t="s">
        <v>67</v>
      </c>
      <c r="Q1323" s="105">
        <v>4184.8</v>
      </c>
      <c r="R1323" s="23">
        <v>42178</v>
      </c>
      <c r="S1323" s="106">
        <v>4184.8</v>
      </c>
      <c r="T1323" s="31">
        <f t="shared" si="41"/>
        <v>0</v>
      </c>
      <c r="U1323" s="39" t="s">
        <v>62</v>
      </c>
    </row>
    <row r="1324" spans="1:21" x14ac:dyDescent="0.25">
      <c r="A1324" s="20">
        <v>42169</v>
      </c>
      <c r="B1324" s="183">
        <v>24180</v>
      </c>
      <c r="C1324" s="183"/>
      <c r="D1324" s="14" t="s">
        <v>180</v>
      </c>
      <c r="E1324" s="105">
        <v>9131</v>
      </c>
      <c r="F1324" s="23">
        <v>42169</v>
      </c>
      <c r="G1324" s="106">
        <v>9131</v>
      </c>
      <c r="H1324" s="31">
        <f t="shared" si="40"/>
        <v>0</v>
      </c>
      <c r="I1324" s="39" t="s">
        <v>9</v>
      </c>
      <c r="M1324" s="20">
        <v>42179</v>
      </c>
      <c r="N1324" s="222" t="s">
        <v>1787</v>
      </c>
      <c r="O1324" s="222" t="s">
        <v>1592</v>
      </c>
      <c r="P1324" s="150" t="s">
        <v>67</v>
      </c>
      <c r="Q1324" s="105">
        <v>3130.8</v>
      </c>
      <c r="R1324" s="23">
        <v>42180</v>
      </c>
      <c r="S1324" s="106">
        <v>3130.8</v>
      </c>
      <c r="T1324" s="31">
        <f t="shared" si="41"/>
        <v>0</v>
      </c>
      <c r="U1324" s="39" t="s">
        <v>62</v>
      </c>
    </row>
    <row r="1325" spans="1:21" x14ac:dyDescent="0.25">
      <c r="A1325" s="20">
        <v>42169</v>
      </c>
      <c r="B1325" s="183">
        <v>24181</v>
      </c>
      <c r="C1325" s="183"/>
      <c r="D1325" s="14" t="s">
        <v>135</v>
      </c>
      <c r="E1325" s="105">
        <v>1494.5</v>
      </c>
      <c r="F1325" s="23">
        <v>42169</v>
      </c>
      <c r="G1325" s="106">
        <v>1494.5</v>
      </c>
      <c r="H1325" s="31">
        <f t="shared" si="40"/>
        <v>0</v>
      </c>
      <c r="I1325" s="39" t="s">
        <v>9</v>
      </c>
      <c r="M1325" s="20">
        <v>42181</v>
      </c>
      <c r="N1325" s="222" t="s">
        <v>1977</v>
      </c>
      <c r="O1325" s="222" t="s">
        <v>1592</v>
      </c>
      <c r="P1325" s="14" t="s">
        <v>67</v>
      </c>
      <c r="Q1325" s="105">
        <v>6325.6</v>
      </c>
      <c r="R1325" s="65">
        <v>42183</v>
      </c>
      <c r="S1325" s="106">
        <v>6325.6</v>
      </c>
      <c r="T1325" s="31">
        <f t="shared" si="41"/>
        <v>0</v>
      </c>
      <c r="U1325" s="39" t="s">
        <v>62</v>
      </c>
    </row>
    <row r="1326" spans="1:21" x14ac:dyDescent="0.25">
      <c r="A1326" s="20">
        <v>42169</v>
      </c>
      <c r="B1326" s="183">
        <v>24182</v>
      </c>
      <c r="C1326" s="183"/>
      <c r="D1326" s="14" t="s">
        <v>16</v>
      </c>
      <c r="E1326" s="105">
        <v>12525.6</v>
      </c>
      <c r="F1326" s="23">
        <v>42169</v>
      </c>
      <c r="G1326" s="106">
        <v>12525.6</v>
      </c>
      <c r="H1326" s="31">
        <f t="shared" si="40"/>
        <v>0</v>
      </c>
      <c r="I1326" s="39" t="s">
        <v>9</v>
      </c>
      <c r="M1326" s="20">
        <v>42184</v>
      </c>
      <c r="N1326" s="222" t="s">
        <v>2283</v>
      </c>
      <c r="O1326" s="222" t="s">
        <v>1592</v>
      </c>
      <c r="P1326" s="14" t="s">
        <v>67</v>
      </c>
      <c r="Q1326" s="105">
        <v>3689.4</v>
      </c>
      <c r="R1326" s="23">
        <v>42185</v>
      </c>
      <c r="S1326" s="106">
        <v>3689.4</v>
      </c>
      <c r="T1326" s="31">
        <f t="shared" si="41"/>
        <v>0</v>
      </c>
      <c r="U1326" s="39" t="s">
        <v>62</v>
      </c>
    </row>
    <row r="1327" spans="1:21" x14ac:dyDescent="0.25">
      <c r="A1327" s="20">
        <v>42169</v>
      </c>
      <c r="B1327" s="183">
        <v>24183</v>
      </c>
      <c r="C1327" s="183"/>
      <c r="D1327" s="14" t="s">
        <v>35</v>
      </c>
      <c r="E1327" s="105">
        <v>25682.25</v>
      </c>
      <c r="F1327" s="23">
        <v>42169</v>
      </c>
      <c r="G1327" s="106">
        <v>25682.25</v>
      </c>
      <c r="H1327" s="31">
        <f t="shared" si="40"/>
        <v>0</v>
      </c>
      <c r="I1327" s="39" t="s">
        <v>62</v>
      </c>
      <c r="M1327" s="20">
        <v>42175</v>
      </c>
      <c r="N1327" s="183">
        <v>24836</v>
      </c>
      <c r="O1327" s="183"/>
      <c r="P1327" s="14" t="s">
        <v>1585</v>
      </c>
      <c r="Q1327" s="105">
        <v>345</v>
      </c>
      <c r="R1327" s="23">
        <v>42175</v>
      </c>
      <c r="S1327" s="118">
        <v>345</v>
      </c>
      <c r="T1327" s="31">
        <f t="shared" si="41"/>
        <v>0</v>
      </c>
      <c r="U1327" s="56" t="s">
        <v>9</v>
      </c>
    </row>
    <row r="1328" spans="1:21" x14ac:dyDescent="0.25">
      <c r="A1328" s="20">
        <v>42169</v>
      </c>
      <c r="B1328" s="183">
        <v>24184</v>
      </c>
      <c r="C1328" s="183"/>
      <c r="D1328" s="14" t="s">
        <v>14</v>
      </c>
      <c r="E1328" s="105">
        <v>11463.2</v>
      </c>
      <c r="F1328" s="30">
        <v>42190</v>
      </c>
      <c r="G1328" s="144">
        <v>11463.2</v>
      </c>
      <c r="H1328" s="31">
        <f t="shared" si="40"/>
        <v>0</v>
      </c>
      <c r="I1328" s="39" t="s">
        <v>1257</v>
      </c>
      <c r="M1328" s="20">
        <v>42182</v>
      </c>
      <c r="N1328" s="223" t="s">
        <v>2161</v>
      </c>
      <c r="O1328" s="223" t="s">
        <v>1592</v>
      </c>
      <c r="P1328" s="14" t="s">
        <v>1585</v>
      </c>
      <c r="Q1328" s="105">
        <v>386.4</v>
      </c>
      <c r="R1328" s="65">
        <v>42182</v>
      </c>
      <c r="S1328" s="106">
        <v>386.4</v>
      </c>
      <c r="T1328" s="31">
        <f t="shared" si="41"/>
        <v>0</v>
      </c>
      <c r="U1328" s="39" t="s">
        <v>9</v>
      </c>
    </row>
    <row r="1329" spans="1:21" x14ac:dyDescent="0.25">
      <c r="A1329" s="20">
        <v>42169</v>
      </c>
      <c r="B1329" s="183">
        <v>24185</v>
      </c>
      <c r="C1329" s="183"/>
      <c r="D1329" s="14" t="s">
        <v>24</v>
      </c>
      <c r="E1329" s="105">
        <v>24608</v>
      </c>
      <c r="F1329" s="23">
        <v>42178</v>
      </c>
      <c r="G1329" s="106">
        <v>24608</v>
      </c>
      <c r="H1329" s="31">
        <f t="shared" si="40"/>
        <v>0</v>
      </c>
      <c r="I1329" s="39" t="s">
        <v>1257</v>
      </c>
      <c r="M1329" s="20">
        <v>42160</v>
      </c>
      <c r="N1329" s="183">
        <v>23340</v>
      </c>
      <c r="O1329" s="183"/>
      <c r="P1329" s="14" t="s">
        <v>1512</v>
      </c>
      <c r="Q1329" s="105">
        <v>356.5</v>
      </c>
      <c r="R1329" s="23">
        <v>42160</v>
      </c>
      <c r="S1329" s="106">
        <v>356.5</v>
      </c>
      <c r="T1329" s="31">
        <f t="shared" si="41"/>
        <v>0</v>
      </c>
      <c r="U1329" s="39" t="s">
        <v>9</v>
      </c>
    </row>
    <row r="1330" spans="1:21" x14ac:dyDescent="0.25">
      <c r="A1330" s="20">
        <v>42169</v>
      </c>
      <c r="B1330" s="183">
        <v>24186</v>
      </c>
      <c r="C1330" s="183"/>
      <c r="D1330" s="14" t="s">
        <v>320</v>
      </c>
      <c r="E1330" s="105">
        <v>25971</v>
      </c>
      <c r="F1330" s="23">
        <v>42169</v>
      </c>
      <c r="G1330" s="106">
        <v>25971</v>
      </c>
      <c r="H1330" s="31">
        <f t="shared" si="40"/>
        <v>0</v>
      </c>
      <c r="I1330" s="39" t="s">
        <v>587</v>
      </c>
      <c r="M1330" s="20">
        <v>42159</v>
      </c>
      <c r="N1330" s="183">
        <v>23224</v>
      </c>
      <c r="O1330" s="183"/>
      <c r="P1330" s="14" t="s">
        <v>1504</v>
      </c>
      <c r="Q1330" s="105">
        <v>7872</v>
      </c>
      <c r="R1330" s="23">
        <v>42159</v>
      </c>
      <c r="S1330" s="106">
        <v>7872</v>
      </c>
      <c r="T1330" s="31">
        <f t="shared" si="41"/>
        <v>0</v>
      </c>
      <c r="U1330" s="39" t="s">
        <v>9</v>
      </c>
    </row>
    <row r="1331" spans="1:21" x14ac:dyDescent="0.25">
      <c r="A1331" s="20">
        <v>42169</v>
      </c>
      <c r="B1331" s="183">
        <v>24187</v>
      </c>
      <c r="C1331" s="183"/>
      <c r="D1331" s="14" t="s">
        <v>235</v>
      </c>
      <c r="E1331" s="105">
        <v>2189.4</v>
      </c>
      <c r="F1331" s="23">
        <v>42169</v>
      </c>
      <c r="G1331" s="106">
        <v>2189.4</v>
      </c>
      <c r="H1331" s="31">
        <f t="shared" si="40"/>
        <v>0</v>
      </c>
      <c r="I1331" s="39" t="s">
        <v>1257</v>
      </c>
      <c r="M1331" s="20">
        <v>42159</v>
      </c>
      <c r="N1331" s="183">
        <v>23225</v>
      </c>
      <c r="O1331" s="183"/>
      <c r="P1331" s="14" t="s">
        <v>1504</v>
      </c>
      <c r="Q1331" s="105">
        <v>7616</v>
      </c>
      <c r="R1331" s="23">
        <v>42159</v>
      </c>
      <c r="S1331" s="106">
        <v>7616</v>
      </c>
      <c r="T1331" s="31">
        <f t="shared" si="41"/>
        <v>0</v>
      </c>
      <c r="U1331" s="39" t="s">
        <v>9</v>
      </c>
    </row>
    <row r="1332" spans="1:21" x14ac:dyDescent="0.25">
      <c r="A1332" s="20">
        <v>42169</v>
      </c>
      <c r="B1332" s="183">
        <v>24188</v>
      </c>
      <c r="C1332" s="183"/>
      <c r="D1332" s="14" t="s">
        <v>80</v>
      </c>
      <c r="E1332" s="105">
        <v>6310.4</v>
      </c>
      <c r="F1332" s="23">
        <v>42169</v>
      </c>
      <c r="G1332" s="106">
        <v>6310.4</v>
      </c>
      <c r="H1332" s="31">
        <f t="shared" si="40"/>
        <v>0</v>
      </c>
      <c r="I1332" s="39" t="s">
        <v>9</v>
      </c>
      <c r="M1332" s="20">
        <v>42159</v>
      </c>
      <c r="N1332" s="183">
        <v>23226</v>
      </c>
      <c r="O1332" s="183"/>
      <c r="P1332" s="14" t="s">
        <v>1504</v>
      </c>
      <c r="Q1332" s="105">
        <v>7424</v>
      </c>
      <c r="R1332" s="23">
        <v>42159</v>
      </c>
      <c r="S1332" s="106">
        <v>7424</v>
      </c>
      <c r="T1332" s="31">
        <f t="shared" si="41"/>
        <v>0</v>
      </c>
      <c r="U1332" s="39" t="s">
        <v>9</v>
      </c>
    </row>
    <row r="1333" spans="1:21" x14ac:dyDescent="0.25">
      <c r="A1333" s="20">
        <v>42169</v>
      </c>
      <c r="B1333" s="183">
        <v>24189</v>
      </c>
      <c r="C1333" s="183"/>
      <c r="D1333" s="14" t="s">
        <v>136</v>
      </c>
      <c r="E1333" s="105">
        <v>4491.8</v>
      </c>
      <c r="F1333" s="23">
        <v>42169</v>
      </c>
      <c r="G1333" s="106">
        <v>4491.8</v>
      </c>
      <c r="H1333" s="31">
        <f t="shared" si="40"/>
        <v>0</v>
      </c>
      <c r="I1333" s="39" t="s">
        <v>9</v>
      </c>
      <c r="M1333" s="20">
        <v>42174</v>
      </c>
      <c r="N1333" s="183">
        <v>24697</v>
      </c>
      <c r="O1333" s="183"/>
      <c r="P1333" s="14" t="s">
        <v>1504</v>
      </c>
      <c r="Q1333" s="105">
        <v>7936</v>
      </c>
      <c r="R1333" s="23">
        <v>42174</v>
      </c>
      <c r="S1333" s="118">
        <v>7936</v>
      </c>
      <c r="T1333" s="31">
        <f t="shared" si="41"/>
        <v>0</v>
      </c>
      <c r="U1333" s="56" t="s">
        <v>9</v>
      </c>
    </row>
    <row r="1334" spans="1:21" x14ac:dyDescent="0.25">
      <c r="A1334" s="20">
        <v>42169</v>
      </c>
      <c r="B1334" s="183">
        <v>24190</v>
      </c>
      <c r="C1334" s="183"/>
      <c r="D1334" s="14" t="s">
        <v>43</v>
      </c>
      <c r="E1334" s="105">
        <v>21255</v>
      </c>
      <c r="F1334" s="23">
        <v>42169</v>
      </c>
      <c r="G1334" s="106">
        <v>21255</v>
      </c>
      <c r="H1334" s="31">
        <f t="shared" si="40"/>
        <v>0</v>
      </c>
      <c r="I1334" s="39" t="s">
        <v>9</v>
      </c>
      <c r="M1334" s="20">
        <v>42174</v>
      </c>
      <c r="N1334" s="183">
        <v>24698</v>
      </c>
      <c r="O1334" s="183"/>
      <c r="P1334" s="14" t="s">
        <v>1504</v>
      </c>
      <c r="Q1334" s="105">
        <v>7680</v>
      </c>
      <c r="R1334" s="23">
        <v>42174</v>
      </c>
      <c r="S1334" s="118">
        <v>7680</v>
      </c>
      <c r="T1334" s="31">
        <f t="shared" si="41"/>
        <v>0</v>
      </c>
      <c r="U1334" s="56" t="s">
        <v>9</v>
      </c>
    </row>
    <row r="1335" spans="1:21" x14ac:dyDescent="0.25">
      <c r="A1335" s="20">
        <v>42169</v>
      </c>
      <c r="B1335" s="183">
        <v>24191</v>
      </c>
      <c r="C1335" s="183"/>
      <c r="D1335" s="14" t="s">
        <v>32</v>
      </c>
      <c r="E1335" s="105">
        <v>94596.5</v>
      </c>
      <c r="F1335" s="30">
        <v>42195</v>
      </c>
      <c r="G1335" s="144">
        <v>94596.5</v>
      </c>
      <c r="H1335" s="31">
        <f t="shared" si="40"/>
        <v>0</v>
      </c>
      <c r="I1335" s="39" t="s">
        <v>62</v>
      </c>
      <c r="M1335" s="20">
        <v>42185</v>
      </c>
      <c r="N1335" s="223" t="s">
        <v>2428</v>
      </c>
      <c r="O1335" s="223" t="s">
        <v>1592</v>
      </c>
      <c r="P1335" s="14" t="s">
        <v>1504</v>
      </c>
      <c r="Q1335" s="105">
        <v>7136</v>
      </c>
      <c r="R1335" s="23">
        <v>42185</v>
      </c>
      <c r="S1335" s="106">
        <v>7136</v>
      </c>
      <c r="T1335" s="31">
        <f t="shared" si="41"/>
        <v>0</v>
      </c>
      <c r="U1335" s="39" t="s">
        <v>9</v>
      </c>
    </row>
    <row r="1336" spans="1:21" x14ac:dyDescent="0.25">
      <c r="A1336" s="20">
        <v>42169</v>
      </c>
      <c r="B1336" s="183">
        <v>24192</v>
      </c>
      <c r="C1336" s="183"/>
      <c r="D1336" s="14" t="s">
        <v>106</v>
      </c>
      <c r="E1336" s="105">
        <v>7068.9</v>
      </c>
      <c r="F1336" s="23">
        <v>42169</v>
      </c>
      <c r="G1336" s="106">
        <v>7068.9</v>
      </c>
      <c r="H1336" s="31">
        <f t="shared" si="40"/>
        <v>0</v>
      </c>
      <c r="I1336" s="39" t="s">
        <v>9</v>
      </c>
      <c r="M1336" s="20">
        <v>42160</v>
      </c>
      <c r="N1336" s="183">
        <v>23286</v>
      </c>
      <c r="O1336" s="183"/>
      <c r="P1336" s="14" t="s">
        <v>296</v>
      </c>
      <c r="Q1336" s="105">
        <v>2136</v>
      </c>
      <c r="R1336" s="23">
        <v>42160</v>
      </c>
      <c r="S1336" s="106">
        <v>2136</v>
      </c>
      <c r="T1336" s="48">
        <f t="shared" si="41"/>
        <v>0</v>
      </c>
      <c r="U1336" s="39" t="s">
        <v>9</v>
      </c>
    </row>
    <row r="1337" spans="1:21" x14ac:dyDescent="0.25">
      <c r="A1337" s="20">
        <v>42169</v>
      </c>
      <c r="B1337" s="183">
        <v>24193</v>
      </c>
      <c r="C1337" s="183"/>
      <c r="D1337" s="14" t="s">
        <v>136</v>
      </c>
      <c r="E1337" s="105">
        <v>37947.199999999997</v>
      </c>
      <c r="F1337" s="23" t="s">
        <v>1557</v>
      </c>
      <c r="G1337" s="106">
        <f>9500+28447.2</f>
        <v>37947.199999999997</v>
      </c>
      <c r="H1337" s="31">
        <f t="shared" si="40"/>
        <v>0</v>
      </c>
      <c r="I1337" s="39" t="s">
        <v>1257</v>
      </c>
      <c r="M1337" s="20">
        <v>42160</v>
      </c>
      <c r="N1337" s="183">
        <v>23288</v>
      </c>
      <c r="O1337" s="183"/>
      <c r="P1337" s="14" t="s">
        <v>296</v>
      </c>
      <c r="Q1337" s="105">
        <v>312</v>
      </c>
      <c r="R1337" s="23">
        <v>42160</v>
      </c>
      <c r="S1337" s="106">
        <v>312</v>
      </c>
      <c r="T1337" s="31">
        <f t="shared" si="41"/>
        <v>0</v>
      </c>
      <c r="U1337" s="39" t="s">
        <v>9</v>
      </c>
    </row>
    <row r="1338" spans="1:21" x14ac:dyDescent="0.25">
      <c r="A1338" s="20">
        <v>42170</v>
      </c>
      <c r="B1338" s="183">
        <v>24194</v>
      </c>
      <c r="C1338" s="183"/>
      <c r="D1338" s="14" t="s">
        <v>24</v>
      </c>
      <c r="E1338" s="105">
        <v>7470</v>
      </c>
      <c r="F1338" s="23">
        <v>42178</v>
      </c>
      <c r="G1338" s="106">
        <v>7470</v>
      </c>
      <c r="H1338" s="31">
        <f t="shared" si="40"/>
        <v>0</v>
      </c>
      <c r="I1338" s="39" t="s">
        <v>9</v>
      </c>
      <c r="M1338" s="20">
        <v>42161</v>
      </c>
      <c r="N1338" s="183">
        <v>23356</v>
      </c>
      <c r="O1338" s="183"/>
      <c r="P1338" s="14" t="s">
        <v>296</v>
      </c>
      <c r="Q1338" s="105">
        <v>2179.5</v>
      </c>
      <c r="R1338" s="23">
        <v>42161</v>
      </c>
      <c r="S1338" s="106">
        <v>2179.5</v>
      </c>
      <c r="T1338" s="31">
        <f t="shared" si="41"/>
        <v>0</v>
      </c>
      <c r="U1338" s="39" t="s">
        <v>9</v>
      </c>
    </row>
    <row r="1339" spans="1:21" x14ac:dyDescent="0.25">
      <c r="A1339" s="20">
        <v>42170</v>
      </c>
      <c r="B1339" s="183">
        <v>24195</v>
      </c>
      <c r="C1339" s="183"/>
      <c r="D1339" s="14" t="s">
        <v>112</v>
      </c>
      <c r="E1339" s="105">
        <v>5640</v>
      </c>
      <c r="F1339" s="23">
        <v>42170</v>
      </c>
      <c r="G1339" s="106">
        <v>5640</v>
      </c>
      <c r="H1339" s="31">
        <f t="shared" si="40"/>
        <v>0</v>
      </c>
      <c r="I1339" s="39" t="s">
        <v>9</v>
      </c>
      <c r="M1339" s="20">
        <v>42168</v>
      </c>
      <c r="N1339" s="183">
        <v>24059</v>
      </c>
      <c r="O1339" s="183"/>
      <c r="P1339" s="14" t="s">
        <v>296</v>
      </c>
      <c r="Q1339" s="105">
        <v>1797.15</v>
      </c>
      <c r="R1339" s="23">
        <v>42168</v>
      </c>
      <c r="S1339" s="106">
        <v>1797.15</v>
      </c>
      <c r="T1339" s="31">
        <f t="shared" si="41"/>
        <v>0</v>
      </c>
      <c r="U1339" s="39" t="s">
        <v>9</v>
      </c>
    </row>
    <row r="1340" spans="1:21" x14ac:dyDescent="0.25">
      <c r="A1340" s="20">
        <v>42170</v>
      </c>
      <c r="B1340" s="183">
        <v>24196</v>
      </c>
      <c r="C1340" s="183"/>
      <c r="D1340" s="14" t="s">
        <v>14</v>
      </c>
      <c r="E1340" s="105">
        <v>18636.8</v>
      </c>
      <c r="F1340" s="30">
        <v>42190</v>
      </c>
      <c r="G1340" s="144">
        <v>18636.8</v>
      </c>
      <c r="H1340" s="31">
        <f t="shared" si="40"/>
        <v>0</v>
      </c>
      <c r="I1340" s="39" t="s">
        <v>15</v>
      </c>
      <c r="M1340" s="20">
        <v>42175</v>
      </c>
      <c r="N1340" s="183">
        <v>24725</v>
      </c>
      <c r="O1340" s="183"/>
      <c r="P1340" s="14" t="s">
        <v>296</v>
      </c>
      <c r="Q1340" s="105">
        <v>2388.3000000000002</v>
      </c>
      <c r="R1340" s="65">
        <v>42175</v>
      </c>
      <c r="S1340" s="106">
        <v>2388.3000000000002</v>
      </c>
      <c r="T1340" s="31">
        <f t="shared" si="41"/>
        <v>0</v>
      </c>
      <c r="U1340" s="39" t="s">
        <v>9</v>
      </c>
    </row>
    <row r="1341" spans="1:21" x14ac:dyDescent="0.25">
      <c r="A1341" s="20">
        <v>42170</v>
      </c>
      <c r="B1341" s="183">
        <v>24197</v>
      </c>
      <c r="C1341" s="183"/>
      <c r="D1341" s="14" t="s">
        <v>24</v>
      </c>
      <c r="E1341" s="105">
        <v>62004.6</v>
      </c>
      <c r="F1341" s="23">
        <v>42178</v>
      </c>
      <c r="G1341" s="106">
        <v>62004.6</v>
      </c>
      <c r="H1341" s="31">
        <f t="shared" si="40"/>
        <v>0</v>
      </c>
      <c r="I1341" s="39" t="s">
        <v>19</v>
      </c>
      <c r="M1341" s="20">
        <v>42182</v>
      </c>
      <c r="N1341" s="222" t="s">
        <v>2078</v>
      </c>
      <c r="O1341" s="222" t="s">
        <v>1592</v>
      </c>
      <c r="P1341" s="14" t="s">
        <v>296</v>
      </c>
      <c r="Q1341" s="105">
        <v>1977.5</v>
      </c>
      <c r="R1341" s="65">
        <v>42182</v>
      </c>
      <c r="S1341" s="106">
        <v>1977.5</v>
      </c>
      <c r="T1341" s="31">
        <f t="shared" si="41"/>
        <v>0</v>
      </c>
      <c r="U1341" s="39" t="s">
        <v>9</v>
      </c>
    </row>
    <row r="1342" spans="1:21" x14ac:dyDescent="0.25">
      <c r="A1342" s="20">
        <v>42170</v>
      </c>
      <c r="B1342" s="183">
        <v>24198</v>
      </c>
      <c r="C1342" s="183"/>
      <c r="D1342" s="14" t="s">
        <v>11</v>
      </c>
      <c r="E1342" s="105">
        <v>6557.1</v>
      </c>
      <c r="F1342" s="23">
        <v>42170</v>
      </c>
      <c r="G1342" s="106">
        <v>6557.1</v>
      </c>
      <c r="H1342" s="31">
        <f t="shared" si="40"/>
        <v>0</v>
      </c>
      <c r="I1342" s="39" t="s">
        <v>9</v>
      </c>
      <c r="M1342" s="20">
        <v>42158</v>
      </c>
      <c r="N1342" s="183">
        <v>23106</v>
      </c>
      <c r="O1342" s="183"/>
      <c r="P1342" s="40" t="s">
        <v>729</v>
      </c>
      <c r="Q1342" s="105">
        <v>1764</v>
      </c>
      <c r="R1342" s="23">
        <v>42159</v>
      </c>
      <c r="S1342" s="106">
        <v>1764</v>
      </c>
      <c r="T1342" s="31">
        <f t="shared" si="41"/>
        <v>0</v>
      </c>
      <c r="U1342" s="68" t="s">
        <v>1257</v>
      </c>
    </row>
    <row r="1343" spans="1:21" x14ac:dyDescent="0.25">
      <c r="A1343" s="20">
        <v>42170</v>
      </c>
      <c r="B1343" s="183">
        <v>24199</v>
      </c>
      <c r="C1343" s="183"/>
      <c r="D1343" s="14" t="s">
        <v>863</v>
      </c>
      <c r="E1343" s="105">
        <v>7330.7</v>
      </c>
      <c r="F1343" s="23">
        <v>42170</v>
      </c>
      <c r="G1343" s="106">
        <v>7330.7</v>
      </c>
      <c r="H1343" s="31">
        <f t="shared" si="40"/>
        <v>0</v>
      </c>
      <c r="I1343" s="39" t="s">
        <v>9</v>
      </c>
      <c r="M1343" s="20">
        <v>42165</v>
      </c>
      <c r="N1343" s="183">
        <v>23768</v>
      </c>
      <c r="O1343" s="183"/>
      <c r="P1343" s="14" t="s">
        <v>729</v>
      </c>
      <c r="Q1343" s="105">
        <v>1742.5</v>
      </c>
      <c r="R1343" s="23">
        <v>42165</v>
      </c>
      <c r="S1343" s="106">
        <v>1742.5</v>
      </c>
      <c r="T1343" s="31">
        <f t="shared" si="41"/>
        <v>0</v>
      </c>
      <c r="U1343" s="39" t="s">
        <v>1257</v>
      </c>
    </row>
    <row r="1344" spans="1:21" x14ac:dyDescent="0.25">
      <c r="A1344" s="20">
        <v>42170</v>
      </c>
      <c r="B1344" s="183">
        <v>24200</v>
      </c>
      <c r="C1344" s="183"/>
      <c r="D1344" s="14" t="s">
        <v>383</v>
      </c>
      <c r="E1344" s="105">
        <v>4405.3</v>
      </c>
      <c r="F1344" s="23">
        <v>42170</v>
      </c>
      <c r="G1344" s="106">
        <v>4405.3</v>
      </c>
      <c r="H1344" s="31">
        <f t="shared" si="40"/>
        <v>0</v>
      </c>
      <c r="I1344" s="39" t="s">
        <v>9</v>
      </c>
      <c r="M1344" s="20">
        <v>42172</v>
      </c>
      <c r="N1344" s="183">
        <v>24456</v>
      </c>
      <c r="O1344" s="183"/>
      <c r="P1344" s="14" t="s">
        <v>729</v>
      </c>
      <c r="Q1344" s="105">
        <v>1668.7</v>
      </c>
      <c r="R1344" s="23">
        <v>42172</v>
      </c>
      <c r="S1344" s="106">
        <v>1668.7</v>
      </c>
      <c r="T1344" s="48">
        <f t="shared" si="41"/>
        <v>0</v>
      </c>
      <c r="U1344" s="39" t="s">
        <v>1257</v>
      </c>
    </row>
    <row r="1345" spans="1:21" x14ac:dyDescent="0.25">
      <c r="A1345" s="20">
        <v>42170</v>
      </c>
      <c r="B1345" s="183">
        <v>24201</v>
      </c>
      <c r="C1345" s="183"/>
      <c r="D1345" s="14" t="s">
        <v>16</v>
      </c>
      <c r="E1345" s="105">
        <v>10948</v>
      </c>
      <c r="F1345" s="23">
        <v>42170</v>
      </c>
      <c r="G1345" s="106">
        <v>10948</v>
      </c>
      <c r="H1345" s="31">
        <f t="shared" si="40"/>
        <v>0</v>
      </c>
      <c r="I1345" s="39" t="s">
        <v>1257</v>
      </c>
      <c r="M1345" s="20">
        <v>42156</v>
      </c>
      <c r="N1345" s="183">
        <v>22867</v>
      </c>
      <c r="O1345" s="183"/>
      <c r="P1345" s="14" t="s">
        <v>114</v>
      </c>
      <c r="Q1345" s="105">
        <v>2537.6</v>
      </c>
      <c r="R1345" s="23">
        <v>42156</v>
      </c>
      <c r="S1345" s="106">
        <v>2537.6</v>
      </c>
      <c r="T1345" s="25">
        <f t="shared" si="41"/>
        <v>0</v>
      </c>
      <c r="U1345" s="39" t="s">
        <v>9</v>
      </c>
    </row>
    <row r="1346" spans="1:21" x14ac:dyDescent="0.25">
      <c r="A1346" s="20">
        <v>42170</v>
      </c>
      <c r="B1346" s="183">
        <v>24202</v>
      </c>
      <c r="C1346" s="183"/>
      <c r="D1346" s="14" t="s">
        <v>91</v>
      </c>
      <c r="E1346" s="105">
        <v>25720.75</v>
      </c>
      <c r="F1346" s="23">
        <v>42170</v>
      </c>
      <c r="G1346" s="106">
        <v>25720.75</v>
      </c>
      <c r="H1346" s="48">
        <f t="shared" si="40"/>
        <v>0</v>
      </c>
      <c r="I1346" s="39" t="s">
        <v>59</v>
      </c>
      <c r="M1346" s="20">
        <v>42157</v>
      </c>
      <c r="N1346" s="183">
        <v>23002</v>
      </c>
      <c r="O1346" s="183"/>
      <c r="P1346" s="40" t="s">
        <v>114</v>
      </c>
      <c r="Q1346" s="105">
        <v>5014.6000000000004</v>
      </c>
      <c r="R1346" s="23">
        <v>42157</v>
      </c>
      <c r="S1346" s="106">
        <v>5014.6000000000004</v>
      </c>
      <c r="T1346" s="25">
        <f t="shared" si="41"/>
        <v>0</v>
      </c>
      <c r="U1346" s="68" t="s">
        <v>9</v>
      </c>
    </row>
    <row r="1347" spans="1:21" x14ac:dyDescent="0.25">
      <c r="A1347" s="20">
        <v>42170</v>
      </c>
      <c r="B1347" s="183">
        <v>24203</v>
      </c>
      <c r="C1347" s="183"/>
      <c r="D1347" s="14" t="s">
        <v>81</v>
      </c>
      <c r="E1347" s="105">
        <v>1513.3</v>
      </c>
      <c r="F1347" s="23">
        <v>42170</v>
      </c>
      <c r="G1347" s="106">
        <v>1513.3</v>
      </c>
      <c r="H1347" s="31">
        <f t="shared" ref="H1347:H1410" si="42">E1347-G1347</f>
        <v>0</v>
      </c>
      <c r="I1347" s="39" t="s">
        <v>59</v>
      </c>
      <c r="M1347" s="20">
        <v>42158</v>
      </c>
      <c r="N1347" s="183">
        <v>23067</v>
      </c>
      <c r="O1347" s="183"/>
      <c r="P1347" s="40" t="s">
        <v>114</v>
      </c>
      <c r="Q1347" s="105">
        <v>1926.35</v>
      </c>
      <c r="R1347" s="23">
        <v>42158</v>
      </c>
      <c r="S1347" s="106">
        <v>1926.35</v>
      </c>
      <c r="T1347" s="31">
        <f t="shared" ref="T1347:T1410" si="43">Q1347-S1347</f>
        <v>0</v>
      </c>
      <c r="U1347" s="68" t="s">
        <v>9</v>
      </c>
    </row>
    <row r="1348" spans="1:21" x14ac:dyDescent="0.25">
      <c r="A1348" s="20">
        <v>42170</v>
      </c>
      <c r="B1348" s="183">
        <v>24204</v>
      </c>
      <c r="C1348" s="183"/>
      <c r="D1348" s="14" t="s">
        <v>83</v>
      </c>
      <c r="E1348" s="105">
        <v>840</v>
      </c>
      <c r="F1348" s="23">
        <v>42170</v>
      </c>
      <c r="G1348" s="106">
        <v>840</v>
      </c>
      <c r="H1348" s="31">
        <f t="shared" si="42"/>
        <v>0</v>
      </c>
      <c r="I1348" s="39" t="s">
        <v>94</v>
      </c>
      <c r="M1348" s="20">
        <v>42159</v>
      </c>
      <c r="N1348" s="183">
        <v>23162</v>
      </c>
      <c r="O1348" s="183"/>
      <c r="P1348" s="14" t="s">
        <v>114</v>
      </c>
      <c r="Q1348" s="105">
        <v>2703.7</v>
      </c>
      <c r="R1348" s="23">
        <v>42159</v>
      </c>
      <c r="S1348" s="106">
        <v>2703.7</v>
      </c>
      <c r="T1348" s="31">
        <f t="shared" si="43"/>
        <v>0</v>
      </c>
      <c r="U1348" s="39" t="s">
        <v>9</v>
      </c>
    </row>
    <row r="1349" spans="1:21" x14ac:dyDescent="0.25">
      <c r="A1349" s="20">
        <v>42170</v>
      </c>
      <c r="B1349" s="183">
        <v>24205</v>
      </c>
      <c r="C1349" s="183"/>
      <c r="D1349" s="14" t="s">
        <v>53</v>
      </c>
      <c r="E1349" s="105">
        <v>891.7</v>
      </c>
      <c r="F1349" s="23">
        <v>42170</v>
      </c>
      <c r="G1349" s="106">
        <v>891.7</v>
      </c>
      <c r="H1349" s="31">
        <f t="shared" si="42"/>
        <v>0</v>
      </c>
      <c r="I1349" s="39" t="s">
        <v>59</v>
      </c>
      <c r="M1349" s="20">
        <v>42160</v>
      </c>
      <c r="N1349" s="183">
        <v>23284</v>
      </c>
      <c r="O1349" s="183"/>
      <c r="P1349" s="14" t="s">
        <v>114</v>
      </c>
      <c r="Q1349" s="105">
        <v>3668.4</v>
      </c>
      <c r="R1349" s="23">
        <v>42160</v>
      </c>
      <c r="S1349" s="106">
        <v>3668.4</v>
      </c>
      <c r="T1349" s="31">
        <f t="shared" si="43"/>
        <v>0</v>
      </c>
      <c r="U1349" s="39" t="s">
        <v>9</v>
      </c>
    </row>
    <row r="1350" spans="1:21" x14ac:dyDescent="0.25">
      <c r="A1350" s="20">
        <v>42170</v>
      </c>
      <c r="B1350" s="183">
        <v>24206</v>
      </c>
      <c r="C1350" s="183"/>
      <c r="D1350" s="14" t="s">
        <v>20</v>
      </c>
      <c r="E1350" s="105">
        <v>8825.1</v>
      </c>
      <c r="F1350" s="23">
        <v>42170</v>
      </c>
      <c r="G1350" s="106">
        <v>8825.1</v>
      </c>
      <c r="H1350" s="31">
        <f t="shared" si="42"/>
        <v>0</v>
      </c>
      <c r="I1350" s="39" t="s">
        <v>94</v>
      </c>
      <c r="M1350" s="20">
        <v>42161</v>
      </c>
      <c r="N1350" s="183">
        <v>23373</v>
      </c>
      <c r="O1350" s="183"/>
      <c r="P1350" s="14" t="s">
        <v>114</v>
      </c>
      <c r="Q1350" s="105">
        <v>6619.5</v>
      </c>
      <c r="R1350" s="23">
        <v>42161</v>
      </c>
      <c r="S1350" s="106">
        <v>6619.5</v>
      </c>
      <c r="T1350" s="31">
        <f t="shared" si="43"/>
        <v>0</v>
      </c>
      <c r="U1350" s="39" t="s">
        <v>9</v>
      </c>
    </row>
    <row r="1351" spans="1:21" x14ac:dyDescent="0.25">
      <c r="A1351" s="20">
        <v>42170</v>
      </c>
      <c r="B1351" s="183">
        <v>24207</v>
      </c>
      <c r="C1351" s="183"/>
      <c r="D1351" s="14" t="s">
        <v>120</v>
      </c>
      <c r="E1351" s="105">
        <v>1480.1</v>
      </c>
      <c r="F1351" s="23">
        <v>42170</v>
      </c>
      <c r="G1351" s="106">
        <v>1480.1</v>
      </c>
      <c r="H1351" s="31">
        <f t="shared" si="42"/>
        <v>0</v>
      </c>
      <c r="I1351" s="39" t="s">
        <v>59</v>
      </c>
      <c r="M1351" s="20">
        <v>42162</v>
      </c>
      <c r="N1351" s="183">
        <v>23457</v>
      </c>
      <c r="O1351" s="183"/>
      <c r="P1351" s="14" t="s">
        <v>114</v>
      </c>
      <c r="Q1351" s="105">
        <v>6400.2</v>
      </c>
      <c r="R1351" s="23">
        <v>42162</v>
      </c>
      <c r="S1351" s="106">
        <v>6400.2</v>
      </c>
      <c r="T1351" s="31">
        <f t="shared" si="43"/>
        <v>0</v>
      </c>
      <c r="U1351" s="39" t="s">
        <v>9</v>
      </c>
    </row>
    <row r="1352" spans="1:21" x14ac:dyDescent="0.25">
      <c r="A1352" s="20">
        <v>42170</v>
      </c>
      <c r="B1352" s="183">
        <v>24208</v>
      </c>
      <c r="C1352" s="183"/>
      <c r="D1352" s="14" t="s">
        <v>125</v>
      </c>
      <c r="E1352" s="105">
        <v>12915</v>
      </c>
      <c r="F1352" s="23">
        <v>42182</v>
      </c>
      <c r="G1352" s="106">
        <v>12915</v>
      </c>
      <c r="H1352" s="31">
        <f t="shared" si="42"/>
        <v>0</v>
      </c>
      <c r="I1352" s="39" t="s">
        <v>94</v>
      </c>
      <c r="M1352" s="20">
        <v>42163</v>
      </c>
      <c r="N1352" s="183">
        <v>23522</v>
      </c>
      <c r="O1352" s="183"/>
      <c r="P1352" s="14" t="s">
        <v>114</v>
      </c>
      <c r="Q1352" s="105">
        <v>4091.3</v>
      </c>
      <c r="R1352" s="23">
        <v>42163</v>
      </c>
      <c r="S1352" s="106">
        <v>4091.3</v>
      </c>
      <c r="T1352" s="31">
        <f t="shared" si="43"/>
        <v>0</v>
      </c>
      <c r="U1352" s="39" t="s">
        <v>9</v>
      </c>
    </row>
    <row r="1353" spans="1:21" x14ac:dyDescent="0.25">
      <c r="A1353" s="20">
        <v>42170</v>
      </c>
      <c r="B1353" s="183">
        <v>24209</v>
      </c>
      <c r="C1353" s="183"/>
      <c r="D1353" s="14" t="s">
        <v>114</v>
      </c>
      <c r="E1353" s="105">
        <v>2302.6</v>
      </c>
      <c r="F1353" s="23">
        <v>42170</v>
      </c>
      <c r="G1353" s="106">
        <v>2302.6</v>
      </c>
      <c r="H1353" s="31">
        <f t="shared" si="42"/>
        <v>0</v>
      </c>
      <c r="I1353" s="39" t="s">
        <v>9</v>
      </c>
      <c r="M1353" s="20">
        <v>42164</v>
      </c>
      <c r="N1353" s="183">
        <v>23651</v>
      </c>
      <c r="O1353" s="183"/>
      <c r="P1353" s="14" t="s">
        <v>114</v>
      </c>
      <c r="Q1353" s="105">
        <v>2364.4</v>
      </c>
      <c r="R1353" s="23">
        <v>42164</v>
      </c>
      <c r="S1353" s="106">
        <v>2364.4</v>
      </c>
      <c r="T1353" s="31">
        <f t="shared" si="43"/>
        <v>0</v>
      </c>
      <c r="U1353" s="39" t="s">
        <v>9</v>
      </c>
    </row>
    <row r="1354" spans="1:21" x14ac:dyDescent="0.25">
      <c r="A1354" s="20">
        <v>42170</v>
      </c>
      <c r="B1354" s="183">
        <v>24210</v>
      </c>
      <c r="C1354" s="183"/>
      <c r="D1354" s="150" t="s">
        <v>148</v>
      </c>
      <c r="E1354" s="105">
        <v>4894.3</v>
      </c>
      <c r="F1354" s="23">
        <v>42170</v>
      </c>
      <c r="G1354" s="106">
        <v>4894.3</v>
      </c>
      <c r="H1354" s="31">
        <f t="shared" si="42"/>
        <v>0</v>
      </c>
      <c r="I1354" s="39" t="s">
        <v>59</v>
      </c>
      <c r="M1354" s="20">
        <v>42165</v>
      </c>
      <c r="N1354" s="183">
        <v>23725</v>
      </c>
      <c r="O1354" s="183"/>
      <c r="P1354" s="14" t="s">
        <v>114</v>
      </c>
      <c r="Q1354" s="105">
        <v>2001.3</v>
      </c>
      <c r="R1354" s="23">
        <v>42165</v>
      </c>
      <c r="S1354" s="106">
        <v>2001.3</v>
      </c>
      <c r="T1354" s="31">
        <f t="shared" si="43"/>
        <v>0</v>
      </c>
      <c r="U1354" s="39" t="s">
        <v>9</v>
      </c>
    </row>
    <row r="1355" spans="1:21" x14ac:dyDescent="0.25">
      <c r="A1355" s="20">
        <v>42170</v>
      </c>
      <c r="B1355" s="183">
        <v>24211</v>
      </c>
      <c r="C1355" s="183"/>
      <c r="D1355" s="14" t="s">
        <v>121</v>
      </c>
      <c r="E1355" s="105">
        <v>3250.9</v>
      </c>
      <c r="F1355" s="23">
        <v>42170</v>
      </c>
      <c r="G1355" s="106">
        <v>3250.9</v>
      </c>
      <c r="H1355" s="31">
        <f t="shared" si="42"/>
        <v>0</v>
      </c>
      <c r="I1355" s="39" t="s">
        <v>9</v>
      </c>
      <c r="M1355" s="20">
        <v>42166</v>
      </c>
      <c r="N1355" s="183">
        <v>23822</v>
      </c>
      <c r="O1355" s="183"/>
      <c r="P1355" s="14" t="s">
        <v>114</v>
      </c>
      <c r="Q1355" s="105">
        <v>2642.1</v>
      </c>
      <c r="R1355" s="23">
        <v>42166</v>
      </c>
      <c r="S1355" s="106">
        <v>2642.1</v>
      </c>
      <c r="T1355" s="31">
        <f t="shared" si="43"/>
        <v>0</v>
      </c>
      <c r="U1355" s="39" t="s">
        <v>9</v>
      </c>
    </row>
    <row r="1356" spans="1:21" x14ac:dyDescent="0.25">
      <c r="A1356" s="20">
        <v>42170</v>
      </c>
      <c r="B1356" s="183">
        <v>24212</v>
      </c>
      <c r="C1356" s="183"/>
      <c r="D1356" s="14" t="s">
        <v>169</v>
      </c>
      <c r="E1356" s="105">
        <v>2810.6</v>
      </c>
      <c r="F1356" s="23">
        <v>42173</v>
      </c>
      <c r="G1356" s="106">
        <v>2810.6</v>
      </c>
      <c r="H1356" s="31">
        <f t="shared" si="42"/>
        <v>0</v>
      </c>
      <c r="I1356" s="39" t="s">
        <v>59</v>
      </c>
      <c r="M1356" s="20">
        <v>42167</v>
      </c>
      <c r="N1356" s="183">
        <v>23950</v>
      </c>
      <c r="O1356" s="183"/>
      <c r="P1356" s="14" t="s">
        <v>114</v>
      </c>
      <c r="Q1356" s="105">
        <v>3278.7</v>
      </c>
      <c r="R1356" s="23">
        <v>42167</v>
      </c>
      <c r="S1356" s="106">
        <v>3278.7</v>
      </c>
      <c r="T1356" s="31">
        <f t="shared" si="43"/>
        <v>0</v>
      </c>
      <c r="U1356" s="39" t="s">
        <v>9</v>
      </c>
    </row>
    <row r="1357" spans="1:21" x14ac:dyDescent="0.25">
      <c r="A1357" s="20">
        <v>42170</v>
      </c>
      <c r="B1357" s="183">
        <v>24213</v>
      </c>
      <c r="C1357" s="183"/>
      <c r="D1357" s="14" t="s">
        <v>915</v>
      </c>
      <c r="E1357" s="105">
        <v>1108.5999999999999</v>
      </c>
      <c r="F1357" s="23">
        <v>42170</v>
      </c>
      <c r="G1357" s="106">
        <v>1108.5999999999999</v>
      </c>
      <c r="H1357" s="31">
        <f t="shared" si="42"/>
        <v>0</v>
      </c>
      <c r="I1357" s="39" t="s">
        <v>59</v>
      </c>
      <c r="M1357" s="20">
        <v>42168</v>
      </c>
      <c r="N1357" s="183">
        <v>24055</v>
      </c>
      <c r="O1357" s="183"/>
      <c r="P1357" s="14" t="s">
        <v>114</v>
      </c>
      <c r="Q1357" s="105">
        <v>3277.5</v>
      </c>
      <c r="R1357" s="23">
        <v>42168</v>
      </c>
      <c r="S1357" s="106">
        <v>3277.5</v>
      </c>
      <c r="T1357" s="31">
        <f t="shared" si="43"/>
        <v>0</v>
      </c>
      <c r="U1357" s="39" t="s">
        <v>9</v>
      </c>
    </row>
    <row r="1358" spans="1:21" x14ac:dyDescent="0.25">
      <c r="A1358" s="20">
        <v>42170</v>
      </c>
      <c r="B1358" s="183">
        <v>24214</v>
      </c>
      <c r="C1358" s="183"/>
      <c r="D1358" s="14" t="s">
        <v>112</v>
      </c>
      <c r="E1358" s="105">
        <v>25720.75</v>
      </c>
      <c r="F1358" s="23" t="s">
        <v>1558</v>
      </c>
      <c r="G1358" s="106">
        <f>13075.18+12645.57</f>
        <v>25720.75</v>
      </c>
      <c r="H1358" s="31">
        <f t="shared" si="42"/>
        <v>0</v>
      </c>
      <c r="I1358" s="39" t="s">
        <v>19</v>
      </c>
      <c r="M1358" s="20">
        <v>42169</v>
      </c>
      <c r="N1358" s="183">
        <v>24140</v>
      </c>
      <c r="O1358" s="183"/>
      <c r="P1358" s="14" t="s">
        <v>114</v>
      </c>
      <c r="Q1358" s="105">
        <v>2610.6</v>
      </c>
      <c r="R1358" s="23">
        <v>42169</v>
      </c>
      <c r="S1358" s="106">
        <v>2610.6</v>
      </c>
      <c r="T1358" s="31">
        <f t="shared" si="43"/>
        <v>0</v>
      </c>
      <c r="U1358" s="39" t="s">
        <v>9</v>
      </c>
    </row>
    <row r="1359" spans="1:21" x14ac:dyDescent="0.25">
      <c r="A1359" s="20">
        <v>42170</v>
      </c>
      <c r="B1359" s="183">
        <v>24215</v>
      </c>
      <c r="C1359" s="183"/>
      <c r="D1359" s="14" t="s">
        <v>179</v>
      </c>
      <c r="E1359" s="105">
        <v>5215.8999999999996</v>
      </c>
      <c r="F1359" s="23">
        <v>42170</v>
      </c>
      <c r="G1359" s="106">
        <v>5215.8999999999996</v>
      </c>
      <c r="H1359" s="31">
        <f t="shared" si="42"/>
        <v>0</v>
      </c>
      <c r="I1359" s="39" t="s">
        <v>149</v>
      </c>
      <c r="M1359" s="20">
        <v>42170</v>
      </c>
      <c r="N1359" s="183">
        <v>24209</v>
      </c>
      <c r="O1359" s="183"/>
      <c r="P1359" s="14" t="s">
        <v>114</v>
      </c>
      <c r="Q1359" s="105">
        <v>2302.6</v>
      </c>
      <c r="R1359" s="23">
        <v>42170</v>
      </c>
      <c r="S1359" s="106">
        <v>2302.6</v>
      </c>
      <c r="T1359" s="31">
        <f t="shared" si="43"/>
        <v>0</v>
      </c>
      <c r="U1359" s="39" t="s">
        <v>9</v>
      </c>
    </row>
    <row r="1360" spans="1:21" x14ac:dyDescent="0.25">
      <c r="A1360" s="20">
        <v>42170</v>
      </c>
      <c r="B1360" s="183">
        <v>24216</v>
      </c>
      <c r="C1360" s="183"/>
      <c r="D1360" s="14" t="s">
        <v>226</v>
      </c>
      <c r="E1360" s="105">
        <v>722.4</v>
      </c>
      <c r="F1360" s="23">
        <v>42170</v>
      </c>
      <c r="G1360" s="106">
        <v>722.4</v>
      </c>
      <c r="H1360" s="31">
        <f t="shared" si="42"/>
        <v>0</v>
      </c>
      <c r="I1360" s="39" t="s">
        <v>149</v>
      </c>
      <c r="M1360" s="20">
        <v>42171</v>
      </c>
      <c r="N1360" s="183">
        <v>24327</v>
      </c>
      <c r="O1360" s="183"/>
      <c r="P1360" s="14" t="s">
        <v>114</v>
      </c>
      <c r="Q1360" s="105">
        <v>6857.8</v>
      </c>
      <c r="R1360" s="23">
        <v>42171</v>
      </c>
      <c r="S1360" s="106">
        <v>6857.8</v>
      </c>
      <c r="T1360" s="48">
        <f t="shared" si="43"/>
        <v>0</v>
      </c>
      <c r="U1360" s="39" t="s">
        <v>9</v>
      </c>
    </row>
    <row r="1361" spans="1:21" x14ac:dyDescent="0.25">
      <c r="A1361" s="20">
        <v>42170</v>
      </c>
      <c r="B1361" s="183">
        <v>24217</v>
      </c>
      <c r="C1361" s="183"/>
      <c r="D1361" s="14" t="s">
        <v>23</v>
      </c>
      <c r="E1361" s="105">
        <v>1661.8</v>
      </c>
      <c r="F1361" s="23">
        <v>42170</v>
      </c>
      <c r="G1361" s="106">
        <v>1661.8</v>
      </c>
      <c r="H1361" s="31">
        <f t="shared" si="42"/>
        <v>0</v>
      </c>
      <c r="I1361" s="39" t="s">
        <v>9</v>
      </c>
      <c r="M1361" s="20">
        <v>42172</v>
      </c>
      <c r="N1361" s="183">
        <v>24415</v>
      </c>
      <c r="O1361" s="183"/>
      <c r="P1361" s="14" t="s">
        <v>114</v>
      </c>
      <c r="Q1361" s="105">
        <v>2227.4</v>
      </c>
      <c r="R1361" s="23">
        <v>42172</v>
      </c>
      <c r="S1361" s="106">
        <v>2227.4</v>
      </c>
      <c r="T1361" s="48">
        <f t="shared" si="43"/>
        <v>0</v>
      </c>
      <c r="U1361" s="39" t="s">
        <v>9</v>
      </c>
    </row>
    <row r="1362" spans="1:21" x14ac:dyDescent="0.25">
      <c r="A1362" s="20">
        <v>42170</v>
      </c>
      <c r="B1362" s="183">
        <v>24218</v>
      </c>
      <c r="C1362" s="183"/>
      <c r="D1362" s="14" t="s">
        <v>99</v>
      </c>
      <c r="E1362" s="105">
        <v>2833.6</v>
      </c>
      <c r="F1362" s="23">
        <v>42170</v>
      </c>
      <c r="G1362" s="106">
        <v>2833.6</v>
      </c>
      <c r="H1362" s="31">
        <f t="shared" si="42"/>
        <v>0</v>
      </c>
      <c r="I1362" s="39" t="s">
        <v>149</v>
      </c>
      <c r="M1362" s="20">
        <v>42173</v>
      </c>
      <c r="N1362" s="183">
        <v>24511</v>
      </c>
      <c r="O1362" s="183"/>
      <c r="P1362" s="14" t="s">
        <v>114</v>
      </c>
      <c r="Q1362" s="105">
        <v>2755.4</v>
      </c>
      <c r="R1362" s="23">
        <v>42173</v>
      </c>
      <c r="S1362" s="106">
        <v>2755.4</v>
      </c>
      <c r="T1362" s="48">
        <f t="shared" si="43"/>
        <v>0</v>
      </c>
      <c r="U1362" s="39" t="s">
        <v>9</v>
      </c>
    </row>
    <row r="1363" spans="1:21" x14ac:dyDescent="0.25">
      <c r="A1363" s="20">
        <v>42170</v>
      </c>
      <c r="B1363" s="183">
        <v>24219</v>
      </c>
      <c r="C1363" s="183"/>
      <c r="D1363" s="14" t="s">
        <v>217</v>
      </c>
      <c r="E1363" s="105">
        <v>2491.8000000000002</v>
      </c>
      <c r="F1363" s="23">
        <v>42170</v>
      </c>
      <c r="G1363" s="106">
        <v>2491.8000000000002</v>
      </c>
      <c r="H1363" s="31">
        <f t="shared" si="42"/>
        <v>0</v>
      </c>
      <c r="I1363" s="39" t="s">
        <v>59</v>
      </c>
      <c r="M1363" s="20">
        <v>42174</v>
      </c>
      <c r="N1363" s="183">
        <v>24631</v>
      </c>
      <c r="O1363" s="183"/>
      <c r="P1363" s="14" t="s">
        <v>114</v>
      </c>
      <c r="Q1363" s="105">
        <v>3944.2</v>
      </c>
      <c r="R1363" s="23">
        <v>42174</v>
      </c>
      <c r="S1363" s="118">
        <v>3944.2</v>
      </c>
      <c r="T1363" s="31">
        <f t="shared" si="43"/>
        <v>0</v>
      </c>
      <c r="U1363" s="56" t="s">
        <v>9</v>
      </c>
    </row>
    <row r="1364" spans="1:21" x14ac:dyDescent="0.25">
      <c r="A1364" s="20">
        <v>42170</v>
      </c>
      <c r="B1364" s="183">
        <v>24220</v>
      </c>
      <c r="C1364" s="183"/>
      <c r="D1364" s="14" t="s">
        <v>422</v>
      </c>
      <c r="E1364" s="105">
        <v>347.6</v>
      </c>
      <c r="F1364" s="23">
        <v>42170</v>
      </c>
      <c r="G1364" s="106">
        <v>347.6</v>
      </c>
      <c r="H1364" s="31">
        <f t="shared" si="42"/>
        <v>0</v>
      </c>
      <c r="I1364" s="39" t="s">
        <v>9</v>
      </c>
      <c r="M1364" s="20">
        <v>42175</v>
      </c>
      <c r="N1364" s="183">
        <v>24733</v>
      </c>
      <c r="O1364" s="183"/>
      <c r="P1364" s="14" t="s">
        <v>114</v>
      </c>
      <c r="Q1364" s="105">
        <v>4413.8</v>
      </c>
      <c r="R1364" s="65">
        <v>42175</v>
      </c>
      <c r="S1364" s="106">
        <v>4413.8</v>
      </c>
      <c r="T1364" s="31">
        <f t="shared" si="43"/>
        <v>0</v>
      </c>
      <c r="U1364" s="39" t="s">
        <v>9</v>
      </c>
    </row>
    <row r="1365" spans="1:21" x14ac:dyDescent="0.25">
      <c r="A1365" s="20">
        <v>42170</v>
      </c>
      <c r="B1365" s="183">
        <v>24221</v>
      </c>
      <c r="C1365" s="183"/>
      <c r="D1365" s="14" t="s">
        <v>110</v>
      </c>
      <c r="E1365" s="105">
        <v>60227.15</v>
      </c>
      <c r="F1365" s="23">
        <v>42178</v>
      </c>
      <c r="G1365" s="106">
        <v>60227.15</v>
      </c>
      <c r="H1365" s="31">
        <f t="shared" si="42"/>
        <v>0</v>
      </c>
      <c r="I1365" s="39" t="s">
        <v>19</v>
      </c>
      <c r="M1365" s="20">
        <v>42176</v>
      </c>
      <c r="N1365" s="183">
        <v>24847</v>
      </c>
      <c r="O1365" s="183"/>
      <c r="P1365" s="14" t="s">
        <v>114</v>
      </c>
      <c r="Q1365" s="105">
        <v>2057.6</v>
      </c>
      <c r="R1365" s="23">
        <v>42176</v>
      </c>
      <c r="S1365" s="118">
        <v>2057.6</v>
      </c>
      <c r="T1365" s="31">
        <f t="shared" si="43"/>
        <v>0</v>
      </c>
      <c r="U1365" s="56" t="s">
        <v>9</v>
      </c>
    </row>
    <row r="1366" spans="1:21" x14ac:dyDescent="0.25">
      <c r="A1366" s="20">
        <v>42170</v>
      </c>
      <c r="B1366" s="183">
        <v>24222</v>
      </c>
      <c r="C1366" s="183"/>
      <c r="D1366" s="14" t="s">
        <v>33</v>
      </c>
      <c r="E1366" s="105">
        <v>10620.4</v>
      </c>
      <c r="F1366" s="23">
        <v>42170</v>
      </c>
      <c r="G1366" s="106">
        <v>10620.4</v>
      </c>
      <c r="H1366" s="31">
        <f t="shared" si="42"/>
        <v>0</v>
      </c>
      <c r="I1366" s="39" t="s">
        <v>9</v>
      </c>
      <c r="M1366" s="20">
        <v>42177</v>
      </c>
      <c r="N1366" s="183">
        <v>24921</v>
      </c>
      <c r="O1366" s="183"/>
      <c r="P1366" s="14" t="s">
        <v>114</v>
      </c>
      <c r="Q1366" s="105">
        <v>1647.2</v>
      </c>
      <c r="R1366" s="23">
        <v>42177</v>
      </c>
      <c r="S1366" s="118">
        <v>1647.2</v>
      </c>
      <c r="T1366" s="31">
        <f t="shared" si="43"/>
        <v>0</v>
      </c>
      <c r="U1366" s="56" t="s">
        <v>9</v>
      </c>
    </row>
    <row r="1367" spans="1:21" x14ac:dyDescent="0.25">
      <c r="A1367" s="20">
        <v>42170</v>
      </c>
      <c r="B1367" s="183">
        <v>24223</v>
      </c>
      <c r="C1367" s="183"/>
      <c r="D1367" s="14" t="s">
        <v>55</v>
      </c>
      <c r="E1367" s="105">
        <v>25047</v>
      </c>
      <c r="F1367" s="23">
        <v>42170</v>
      </c>
      <c r="G1367" s="106">
        <v>25047</v>
      </c>
      <c r="H1367" s="31">
        <f t="shared" si="42"/>
        <v>0</v>
      </c>
      <c r="I1367" s="39" t="s">
        <v>1013</v>
      </c>
      <c r="M1367" s="20">
        <v>42178</v>
      </c>
      <c r="N1367" s="223" t="s">
        <v>1649</v>
      </c>
      <c r="O1367" s="223" t="s">
        <v>1592</v>
      </c>
      <c r="P1367" s="15" t="s">
        <v>114</v>
      </c>
      <c r="Q1367" s="122">
        <v>2284.1999999999998</v>
      </c>
      <c r="R1367" s="23">
        <v>42178</v>
      </c>
      <c r="S1367" s="118">
        <v>2284.1999999999998</v>
      </c>
      <c r="T1367" s="31">
        <f t="shared" si="43"/>
        <v>0</v>
      </c>
      <c r="U1367" s="68" t="s">
        <v>9</v>
      </c>
    </row>
    <row r="1368" spans="1:21" x14ac:dyDescent="0.25">
      <c r="A1368" s="20">
        <v>42170</v>
      </c>
      <c r="B1368" s="183">
        <v>24224</v>
      </c>
      <c r="C1368" s="183"/>
      <c r="D1368" s="14" t="s">
        <v>375</v>
      </c>
      <c r="E1368" s="105">
        <v>4528.8</v>
      </c>
      <c r="F1368" s="23">
        <v>42170</v>
      </c>
      <c r="G1368" s="106">
        <v>4528.8</v>
      </c>
      <c r="H1368" s="31">
        <f t="shared" si="42"/>
        <v>0</v>
      </c>
      <c r="I1368" s="39" t="s">
        <v>9</v>
      </c>
      <c r="M1368" s="20">
        <v>42179</v>
      </c>
      <c r="N1368" s="222" t="s">
        <v>1748</v>
      </c>
      <c r="O1368" s="222" t="s">
        <v>1592</v>
      </c>
      <c r="P1368" s="14" t="s">
        <v>114</v>
      </c>
      <c r="Q1368" s="105">
        <v>1995.2</v>
      </c>
      <c r="R1368" s="23">
        <v>42179</v>
      </c>
      <c r="S1368" s="106">
        <v>1995.2</v>
      </c>
      <c r="T1368" s="31">
        <f t="shared" si="43"/>
        <v>0</v>
      </c>
      <c r="U1368" s="39" t="s">
        <v>9</v>
      </c>
    </row>
    <row r="1369" spans="1:21" x14ac:dyDescent="0.25">
      <c r="A1369" s="20">
        <v>42170</v>
      </c>
      <c r="B1369" s="183">
        <v>24225</v>
      </c>
      <c r="C1369" s="183"/>
      <c r="D1369" s="14" t="s">
        <v>1275</v>
      </c>
      <c r="E1369" s="105">
        <v>803.3</v>
      </c>
      <c r="F1369" s="23">
        <v>42170</v>
      </c>
      <c r="G1369" s="106">
        <v>803.3</v>
      </c>
      <c r="H1369" s="31">
        <f t="shared" si="42"/>
        <v>0</v>
      </c>
      <c r="I1369" s="39" t="s">
        <v>9</v>
      </c>
      <c r="M1369" s="20">
        <v>42180</v>
      </c>
      <c r="N1369" s="223" t="s">
        <v>1844</v>
      </c>
      <c r="O1369" s="223" t="s">
        <v>1592</v>
      </c>
      <c r="P1369" s="14" t="s">
        <v>114</v>
      </c>
      <c r="Q1369" s="105">
        <v>3113.2</v>
      </c>
      <c r="R1369" s="65">
        <v>42180</v>
      </c>
      <c r="S1369" s="106">
        <v>3113.2</v>
      </c>
      <c r="T1369" s="31">
        <f t="shared" si="43"/>
        <v>0</v>
      </c>
      <c r="U1369" s="39" t="s">
        <v>9</v>
      </c>
    </row>
    <row r="1370" spans="1:21" x14ac:dyDescent="0.25">
      <c r="A1370" s="20">
        <v>42170</v>
      </c>
      <c r="B1370" s="183">
        <v>24226</v>
      </c>
      <c r="C1370" s="183"/>
      <c r="D1370" s="14" t="s">
        <v>591</v>
      </c>
      <c r="E1370" s="105">
        <v>10329.799999999999</v>
      </c>
      <c r="F1370" s="23">
        <v>42170</v>
      </c>
      <c r="G1370" s="106">
        <v>10329.799999999999</v>
      </c>
      <c r="H1370" s="31">
        <f t="shared" si="42"/>
        <v>0</v>
      </c>
      <c r="I1370" s="39" t="s">
        <v>1013</v>
      </c>
      <c r="M1370" s="20">
        <v>42181</v>
      </c>
      <c r="N1370" s="222" t="s">
        <v>1963</v>
      </c>
      <c r="O1370" s="222" t="s">
        <v>1592</v>
      </c>
      <c r="P1370" s="14" t="s">
        <v>114</v>
      </c>
      <c r="Q1370" s="105">
        <v>7362.3</v>
      </c>
      <c r="R1370" s="65">
        <v>42181</v>
      </c>
      <c r="S1370" s="106">
        <v>7362.3</v>
      </c>
      <c r="T1370" s="31">
        <f t="shared" si="43"/>
        <v>0</v>
      </c>
      <c r="U1370" s="39" t="s">
        <v>9</v>
      </c>
    </row>
    <row r="1371" spans="1:21" x14ac:dyDescent="0.25">
      <c r="A1371" s="20">
        <v>42170</v>
      </c>
      <c r="B1371" s="183">
        <v>24227</v>
      </c>
      <c r="C1371" s="183"/>
      <c r="D1371" s="14" t="s">
        <v>1142</v>
      </c>
      <c r="E1371" s="105">
        <v>3221.4</v>
      </c>
      <c r="F1371" s="23">
        <v>42170</v>
      </c>
      <c r="G1371" s="106">
        <v>3221.4</v>
      </c>
      <c r="H1371" s="31">
        <f t="shared" si="42"/>
        <v>0</v>
      </c>
      <c r="I1371" s="39" t="s">
        <v>9</v>
      </c>
      <c r="M1371" s="20">
        <v>42182</v>
      </c>
      <c r="N1371" s="222" t="s">
        <v>2082</v>
      </c>
      <c r="O1371" s="222" t="s">
        <v>1592</v>
      </c>
      <c r="P1371" s="14" t="s">
        <v>114</v>
      </c>
      <c r="Q1371" s="105">
        <v>3474.2</v>
      </c>
      <c r="R1371" s="65">
        <v>42182</v>
      </c>
      <c r="S1371" s="106">
        <v>3474.2</v>
      </c>
      <c r="T1371" s="31">
        <f t="shared" si="43"/>
        <v>0</v>
      </c>
      <c r="U1371" s="39" t="s">
        <v>9</v>
      </c>
    </row>
    <row r="1372" spans="1:21" x14ac:dyDescent="0.25">
      <c r="A1372" s="20">
        <v>42170</v>
      </c>
      <c r="B1372" s="183">
        <v>24228</v>
      </c>
      <c r="C1372" s="183"/>
      <c r="D1372" s="14" t="s">
        <v>125</v>
      </c>
      <c r="E1372" s="105">
        <v>12166</v>
      </c>
      <c r="F1372" s="23">
        <v>42178</v>
      </c>
      <c r="G1372" s="106">
        <v>12166</v>
      </c>
      <c r="H1372" s="31">
        <f t="shared" si="42"/>
        <v>0</v>
      </c>
      <c r="I1372" s="39" t="s">
        <v>1257</v>
      </c>
      <c r="M1372" s="20">
        <v>42183</v>
      </c>
      <c r="N1372" s="222" t="s">
        <v>2181</v>
      </c>
      <c r="O1372" s="222" t="s">
        <v>1592</v>
      </c>
      <c r="P1372" s="14" t="s">
        <v>114</v>
      </c>
      <c r="Q1372" s="105">
        <v>7608.2</v>
      </c>
      <c r="R1372" s="65">
        <v>42183</v>
      </c>
      <c r="S1372" s="106">
        <v>7608.2</v>
      </c>
      <c r="T1372" s="31">
        <f t="shared" si="43"/>
        <v>0</v>
      </c>
      <c r="U1372" s="39" t="s">
        <v>9</v>
      </c>
    </row>
    <row r="1373" spans="1:21" x14ac:dyDescent="0.25">
      <c r="A1373" s="20">
        <v>42170</v>
      </c>
      <c r="B1373" s="183">
        <v>24229</v>
      </c>
      <c r="C1373" s="183"/>
      <c r="D1373" s="14" t="s">
        <v>130</v>
      </c>
      <c r="E1373" s="105">
        <v>7687.8</v>
      </c>
      <c r="F1373" s="23">
        <v>42171</v>
      </c>
      <c r="G1373" s="106">
        <v>7687.8</v>
      </c>
      <c r="H1373" s="31">
        <f t="shared" si="42"/>
        <v>0</v>
      </c>
      <c r="I1373" s="39" t="s">
        <v>1257</v>
      </c>
      <c r="M1373" s="20">
        <v>42184</v>
      </c>
      <c r="N1373" s="223" t="s">
        <v>2254</v>
      </c>
      <c r="O1373" s="223" t="s">
        <v>1592</v>
      </c>
      <c r="P1373" s="14" t="s">
        <v>114</v>
      </c>
      <c r="Q1373" s="105">
        <v>2302.6</v>
      </c>
      <c r="R1373" s="65">
        <v>42184</v>
      </c>
      <c r="S1373" s="106">
        <v>2302.6</v>
      </c>
      <c r="T1373" s="31">
        <f t="shared" si="43"/>
        <v>0</v>
      </c>
      <c r="U1373" s="39" t="s">
        <v>9</v>
      </c>
    </row>
    <row r="1374" spans="1:21" x14ac:dyDescent="0.25">
      <c r="A1374" s="20">
        <v>42170</v>
      </c>
      <c r="B1374" s="183">
        <v>24230</v>
      </c>
      <c r="C1374" s="183"/>
      <c r="D1374" s="14" t="s">
        <v>131</v>
      </c>
      <c r="E1374" s="105">
        <v>7869.4</v>
      </c>
      <c r="F1374" s="23">
        <v>42172</v>
      </c>
      <c r="G1374" s="106">
        <v>7869.4</v>
      </c>
      <c r="H1374" s="31">
        <f t="shared" si="42"/>
        <v>0</v>
      </c>
      <c r="I1374" s="39" t="s">
        <v>9</v>
      </c>
      <c r="M1374" s="20">
        <v>42185</v>
      </c>
      <c r="N1374" s="222" t="s">
        <v>2372</v>
      </c>
      <c r="O1374" s="222" t="s">
        <v>1592</v>
      </c>
      <c r="P1374" s="14" t="s">
        <v>114</v>
      </c>
      <c r="Q1374" s="105">
        <v>2028.4</v>
      </c>
      <c r="R1374" s="23">
        <v>42185</v>
      </c>
      <c r="S1374" s="106">
        <v>2028.4</v>
      </c>
      <c r="T1374" s="31">
        <f t="shared" si="43"/>
        <v>0</v>
      </c>
      <c r="U1374" s="39" t="s">
        <v>9</v>
      </c>
    </row>
    <row r="1375" spans="1:21" x14ac:dyDescent="0.25">
      <c r="A1375" s="20">
        <v>42170</v>
      </c>
      <c r="B1375" s="183">
        <v>24231</v>
      </c>
      <c r="C1375" s="183"/>
      <c r="D1375" s="14" t="s">
        <v>1172</v>
      </c>
      <c r="E1375" s="105">
        <v>3962.24</v>
      </c>
      <c r="F1375" s="23">
        <v>42171</v>
      </c>
      <c r="G1375" s="106">
        <v>3962.24</v>
      </c>
      <c r="H1375" s="31">
        <f t="shared" si="42"/>
        <v>0</v>
      </c>
      <c r="I1375" s="39" t="s">
        <v>587</v>
      </c>
      <c r="M1375" s="20">
        <v>42156</v>
      </c>
      <c r="N1375" s="183">
        <v>22926</v>
      </c>
      <c r="O1375" s="183"/>
      <c r="P1375" s="14" t="s">
        <v>66</v>
      </c>
      <c r="Q1375" s="105">
        <v>1812.3</v>
      </c>
      <c r="R1375" s="23">
        <v>42156</v>
      </c>
      <c r="S1375" s="106">
        <v>1812.3</v>
      </c>
      <c r="T1375" s="25">
        <f t="shared" si="43"/>
        <v>0</v>
      </c>
      <c r="U1375" s="39" t="s">
        <v>9</v>
      </c>
    </row>
    <row r="1376" spans="1:21" x14ac:dyDescent="0.25">
      <c r="A1376" s="20">
        <v>42170</v>
      </c>
      <c r="B1376" s="183">
        <v>24232</v>
      </c>
      <c r="C1376" s="183"/>
      <c r="D1376" s="14" t="s">
        <v>696</v>
      </c>
      <c r="E1376" s="105">
        <v>15397.5</v>
      </c>
      <c r="F1376" s="23">
        <v>42170</v>
      </c>
      <c r="G1376" s="106">
        <v>15397.5</v>
      </c>
      <c r="H1376" s="31">
        <f t="shared" si="42"/>
        <v>0</v>
      </c>
      <c r="I1376" s="39" t="s">
        <v>587</v>
      </c>
      <c r="M1376" s="20">
        <v>42158</v>
      </c>
      <c r="N1376" s="183">
        <v>23083</v>
      </c>
      <c r="O1376" s="183"/>
      <c r="P1376" s="40" t="s">
        <v>66</v>
      </c>
      <c r="Q1376" s="105">
        <v>1482</v>
      </c>
      <c r="R1376" s="23">
        <v>42158</v>
      </c>
      <c r="S1376" s="106">
        <v>1482</v>
      </c>
      <c r="T1376" s="31">
        <f t="shared" si="43"/>
        <v>0</v>
      </c>
      <c r="U1376" s="68" t="s">
        <v>9</v>
      </c>
    </row>
    <row r="1377" spans="1:21" x14ac:dyDescent="0.25">
      <c r="A1377" s="20">
        <v>42170</v>
      </c>
      <c r="B1377" s="183">
        <v>24233</v>
      </c>
      <c r="C1377" s="183"/>
      <c r="D1377" s="14" t="s">
        <v>164</v>
      </c>
      <c r="E1377" s="105">
        <v>4133.7</v>
      </c>
      <c r="F1377" s="23">
        <v>42170</v>
      </c>
      <c r="G1377" s="106">
        <v>4133.7</v>
      </c>
      <c r="H1377" s="31">
        <f t="shared" si="42"/>
        <v>0</v>
      </c>
      <c r="I1377" s="39" t="s">
        <v>9</v>
      </c>
      <c r="M1377" s="20">
        <v>42159</v>
      </c>
      <c r="N1377" s="183">
        <v>23163</v>
      </c>
      <c r="O1377" s="183"/>
      <c r="P1377" s="14" t="s">
        <v>66</v>
      </c>
      <c r="Q1377" s="105">
        <v>1518.2</v>
      </c>
      <c r="R1377" s="23">
        <v>42159</v>
      </c>
      <c r="S1377" s="106">
        <v>1518.2</v>
      </c>
      <c r="T1377" s="31">
        <f t="shared" si="43"/>
        <v>0</v>
      </c>
      <c r="U1377" s="39" t="s">
        <v>9</v>
      </c>
    </row>
    <row r="1378" spans="1:21" x14ac:dyDescent="0.25">
      <c r="A1378" s="20">
        <v>42170</v>
      </c>
      <c r="B1378" s="183">
        <v>24234</v>
      </c>
      <c r="C1378" s="183"/>
      <c r="D1378" s="14" t="s">
        <v>1175</v>
      </c>
      <c r="E1378" s="105">
        <v>15573.75</v>
      </c>
      <c r="F1378" s="23">
        <v>42170</v>
      </c>
      <c r="G1378" s="106">
        <v>15573.75</v>
      </c>
      <c r="H1378" s="31">
        <f t="shared" si="42"/>
        <v>0</v>
      </c>
      <c r="I1378" s="39" t="s">
        <v>587</v>
      </c>
      <c r="M1378" s="20">
        <v>42160</v>
      </c>
      <c r="N1378" s="183">
        <v>23336</v>
      </c>
      <c r="O1378" s="183"/>
      <c r="P1378" s="14" t="s">
        <v>66</v>
      </c>
      <c r="Q1378" s="105">
        <v>1201.2</v>
      </c>
      <c r="R1378" s="23">
        <v>42160</v>
      </c>
      <c r="S1378" s="106">
        <v>1201.2</v>
      </c>
      <c r="T1378" s="31">
        <f t="shared" si="43"/>
        <v>0</v>
      </c>
      <c r="U1378" s="39" t="s">
        <v>9</v>
      </c>
    </row>
    <row r="1379" spans="1:21" x14ac:dyDescent="0.25">
      <c r="A1379" s="20">
        <v>42170</v>
      </c>
      <c r="B1379" s="183">
        <v>24235</v>
      </c>
      <c r="C1379" s="183"/>
      <c r="D1379" s="14" t="s">
        <v>1515</v>
      </c>
      <c r="E1379" s="105">
        <v>2880.4</v>
      </c>
      <c r="F1379" s="23">
        <v>42170</v>
      </c>
      <c r="G1379" s="106">
        <v>2880.4</v>
      </c>
      <c r="H1379" s="31">
        <f t="shared" si="42"/>
        <v>0</v>
      </c>
      <c r="I1379" s="39" t="s">
        <v>9</v>
      </c>
      <c r="M1379" s="20">
        <v>42161</v>
      </c>
      <c r="N1379" s="183">
        <v>23409</v>
      </c>
      <c r="O1379" s="183"/>
      <c r="P1379" s="14" t="s">
        <v>66</v>
      </c>
      <c r="Q1379" s="105">
        <v>3067.6</v>
      </c>
      <c r="R1379" s="23">
        <v>42161</v>
      </c>
      <c r="S1379" s="106">
        <v>3067.6</v>
      </c>
      <c r="T1379" s="31">
        <f t="shared" si="43"/>
        <v>0</v>
      </c>
      <c r="U1379" s="39" t="s">
        <v>9</v>
      </c>
    </row>
    <row r="1380" spans="1:21" x14ac:dyDescent="0.25">
      <c r="A1380" s="20">
        <v>42170</v>
      </c>
      <c r="B1380" s="183">
        <v>24236</v>
      </c>
      <c r="C1380" s="183"/>
      <c r="D1380" s="14" t="s">
        <v>829</v>
      </c>
      <c r="E1380" s="105">
        <v>1239</v>
      </c>
      <c r="F1380" s="23">
        <v>42170</v>
      </c>
      <c r="G1380" s="106">
        <v>1239</v>
      </c>
      <c r="H1380" s="31">
        <f t="shared" si="42"/>
        <v>0</v>
      </c>
      <c r="I1380" s="39" t="s">
        <v>9</v>
      </c>
      <c r="M1380" s="20">
        <v>42163</v>
      </c>
      <c r="N1380" s="183">
        <v>23580</v>
      </c>
      <c r="O1380" s="183"/>
      <c r="P1380" s="14" t="s">
        <v>66</v>
      </c>
      <c r="Q1380" s="105">
        <v>1462.3</v>
      </c>
      <c r="R1380" s="23">
        <v>42163</v>
      </c>
      <c r="S1380" s="106">
        <v>1462.3</v>
      </c>
      <c r="T1380" s="31">
        <f t="shared" si="43"/>
        <v>0</v>
      </c>
      <c r="U1380" s="39" t="s">
        <v>9</v>
      </c>
    </row>
    <row r="1381" spans="1:21" x14ac:dyDescent="0.25">
      <c r="A1381" s="20">
        <v>42170</v>
      </c>
      <c r="B1381" s="183">
        <v>24237</v>
      </c>
      <c r="C1381" s="183"/>
      <c r="D1381" s="14" t="s">
        <v>78</v>
      </c>
      <c r="E1381" s="105">
        <v>8445.2000000000007</v>
      </c>
      <c r="F1381" s="23">
        <v>42171</v>
      </c>
      <c r="G1381" s="106">
        <v>8445.2000000000007</v>
      </c>
      <c r="H1381" s="31">
        <f t="shared" si="42"/>
        <v>0</v>
      </c>
      <c r="I1381" s="39" t="s">
        <v>62</v>
      </c>
      <c r="M1381" s="20">
        <v>42164</v>
      </c>
      <c r="N1381" s="183">
        <v>23702</v>
      </c>
      <c r="O1381" s="183"/>
      <c r="P1381" s="14" t="s">
        <v>66</v>
      </c>
      <c r="Q1381" s="105">
        <v>75</v>
      </c>
      <c r="R1381" s="23">
        <v>42164</v>
      </c>
      <c r="S1381" s="106">
        <v>75</v>
      </c>
      <c r="T1381" s="31">
        <f t="shared" si="43"/>
        <v>0</v>
      </c>
      <c r="U1381" s="39" t="s">
        <v>9</v>
      </c>
    </row>
    <row r="1382" spans="1:21" x14ac:dyDescent="0.25">
      <c r="A1382" s="20">
        <v>42170</v>
      </c>
      <c r="B1382" s="183">
        <v>24238</v>
      </c>
      <c r="C1382" s="183"/>
      <c r="D1382" s="14" t="s">
        <v>67</v>
      </c>
      <c r="E1382" s="105">
        <v>3391.6</v>
      </c>
      <c r="F1382" s="23">
        <v>42171</v>
      </c>
      <c r="G1382" s="106">
        <v>3391.6</v>
      </c>
      <c r="H1382" s="31">
        <f t="shared" si="42"/>
        <v>0</v>
      </c>
      <c r="I1382" s="39" t="s">
        <v>62</v>
      </c>
      <c r="M1382" s="20">
        <v>42165</v>
      </c>
      <c r="N1382" s="183">
        <v>23740</v>
      </c>
      <c r="O1382" s="183"/>
      <c r="P1382" s="14" t="s">
        <v>66</v>
      </c>
      <c r="Q1382" s="105">
        <v>2090.4</v>
      </c>
      <c r="R1382" s="12" t="s">
        <v>1536</v>
      </c>
      <c r="S1382" s="106">
        <f>1800+290.4</f>
        <v>2090.4</v>
      </c>
      <c r="T1382" s="31">
        <f t="shared" si="43"/>
        <v>0</v>
      </c>
      <c r="U1382" s="39" t="s">
        <v>9</v>
      </c>
    </row>
    <row r="1383" spans="1:21" x14ac:dyDescent="0.25">
      <c r="A1383" s="20">
        <v>42170</v>
      </c>
      <c r="B1383" s="183">
        <v>24239</v>
      </c>
      <c r="C1383" s="183"/>
      <c r="D1383" s="14" t="s">
        <v>170</v>
      </c>
      <c r="E1383" s="105">
        <v>3853.2</v>
      </c>
      <c r="F1383" s="23">
        <v>42171</v>
      </c>
      <c r="G1383" s="106">
        <v>3853.2</v>
      </c>
      <c r="H1383" s="31">
        <f t="shared" si="42"/>
        <v>0</v>
      </c>
      <c r="I1383" s="39" t="s">
        <v>62</v>
      </c>
      <c r="M1383" s="20">
        <v>42167</v>
      </c>
      <c r="N1383" s="183">
        <v>23992</v>
      </c>
      <c r="O1383" s="183"/>
      <c r="P1383" s="14" t="s">
        <v>66</v>
      </c>
      <c r="Q1383" s="105">
        <v>1679.25</v>
      </c>
      <c r="R1383" s="23">
        <v>42167</v>
      </c>
      <c r="S1383" s="106">
        <v>1679.25</v>
      </c>
      <c r="T1383" s="31">
        <f t="shared" si="43"/>
        <v>0</v>
      </c>
      <c r="U1383" s="39" t="s">
        <v>9</v>
      </c>
    </row>
    <row r="1384" spans="1:21" x14ac:dyDescent="0.25">
      <c r="A1384" s="20">
        <v>42170</v>
      </c>
      <c r="B1384" s="183">
        <v>24240</v>
      </c>
      <c r="C1384" s="183"/>
      <c r="D1384" s="14" t="s">
        <v>137</v>
      </c>
      <c r="E1384" s="105">
        <v>207</v>
      </c>
      <c r="F1384" s="23">
        <v>42170</v>
      </c>
      <c r="G1384" s="106">
        <v>207</v>
      </c>
      <c r="H1384" s="31">
        <f t="shared" si="42"/>
        <v>0</v>
      </c>
      <c r="I1384" s="39" t="s">
        <v>9</v>
      </c>
      <c r="M1384" s="20">
        <v>42168</v>
      </c>
      <c r="N1384" s="183">
        <v>24076</v>
      </c>
      <c r="O1384" s="183"/>
      <c r="P1384" s="14" t="s">
        <v>66</v>
      </c>
      <c r="Q1384" s="105">
        <v>6254.1</v>
      </c>
      <c r="R1384" s="23">
        <v>42168</v>
      </c>
      <c r="S1384" s="106">
        <v>6254.1</v>
      </c>
      <c r="T1384" s="31">
        <f t="shared" si="43"/>
        <v>0</v>
      </c>
      <c r="U1384" s="39" t="s">
        <v>9</v>
      </c>
    </row>
    <row r="1385" spans="1:21" x14ac:dyDescent="0.25">
      <c r="A1385" s="20">
        <v>42170</v>
      </c>
      <c r="B1385" s="183">
        <v>24241</v>
      </c>
      <c r="C1385" s="183"/>
      <c r="D1385" s="14" t="s">
        <v>65</v>
      </c>
      <c r="E1385" s="105">
        <v>29808</v>
      </c>
      <c r="F1385" s="23">
        <v>42171</v>
      </c>
      <c r="G1385" s="106">
        <v>29808</v>
      </c>
      <c r="H1385" s="31">
        <f t="shared" si="42"/>
        <v>0</v>
      </c>
      <c r="I1385" s="39" t="s">
        <v>62</v>
      </c>
      <c r="M1385" s="20">
        <v>42169</v>
      </c>
      <c r="N1385" s="183">
        <v>24174</v>
      </c>
      <c r="O1385" s="183"/>
      <c r="P1385" s="14" t="s">
        <v>66</v>
      </c>
      <c r="Q1385" s="105">
        <v>1659.8</v>
      </c>
      <c r="R1385" s="23">
        <v>42169</v>
      </c>
      <c r="S1385" s="106">
        <v>1659.8</v>
      </c>
      <c r="T1385" s="31">
        <f t="shared" si="43"/>
        <v>0</v>
      </c>
      <c r="U1385" s="39" t="s">
        <v>9</v>
      </c>
    </row>
    <row r="1386" spans="1:21" x14ac:dyDescent="0.25">
      <c r="A1386" s="20">
        <v>42170</v>
      </c>
      <c r="B1386" s="183">
        <v>24242</v>
      </c>
      <c r="C1386" s="183"/>
      <c r="D1386" s="14" t="s">
        <v>14</v>
      </c>
      <c r="E1386" s="105">
        <v>13823</v>
      </c>
      <c r="F1386" s="30">
        <v>42190</v>
      </c>
      <c r="G1386" s="144">
        <v>13823</v>
      </c>
      <c r="H1386" s="31">
        <f t="shared" si="42"/>
        <v>0</v>
      </c>
      <c r="I1386" s="39" t="s">
        <v>15</v>
      </c>
      <c r="M1386" s="20">
        <v>42170</v>
      </c>
      <c r="N1386" s="183">
        <v>24269</v>
      </c>
      <c r="O1386" s="183"/>
      <c r="P1386" s="14" t="s">
        <v>66</v>
      </c>
      <c r="Q1386" s="105">
        <v>1390.4</v>
      </c>
      <c r="R1386" s="23">
        <v>42170</v>
      </c>
      <c r="S1386" s="106">
        <v>1390.4</v>
      </c>
      <c r="T1386" s="31">
        <f t="shared" si="43"/>
        <v>0</v>
      </c>
      <c r="U1386" s="39" t="s">
        <v>9</v>
      </c>
    </row>
    <row r="1387" spans="1:21" x14ac:dyDescent="0.25">
      <c r="A1387" s="20">
        <v>42170</v>
      </c>
      <c r="B1387" s="183">
        <v>24243</v>
      </c>
      <c r="C1387" s="183"/>
      <c r="D1387" s="14" t="s">
        <v>173</v>
      </c>
      <c r="E1387" s="105">
        <v>24184.2</v>
      </c>
      <c r="F1387" s="30" t="s">
        <v>2455</v>
      </c>
      <c r="G1387" s="144">
        <v>24184.2</v>
      </c>
      <c r="H1387" s="31">
        <f t="shared" si="42"/>
        <v>0</v>
      </c>
      <c r="I1387" s="39" t="s">
        <v>62</v>
      </c>
      <c r="M1387" s="20">
        <v>42172</v>
      </c>
      <c r="N1387" s="183">
        <v>24425</v>
      </c>
      <c r="O1387" s="183"/>
      <c r="P1387" s="14" t="s">
        <v>66</v>
      </c>
      <c r="Q1387" s="105">
        <v>1517.3</v>
      </c>
      <c r="R1387" s="23">
        <v>42172</v>
      </c>
      <c r="S1387" s="106">
        <v>1517.3</v>
      </c>
      <c r="T1387" s="48">
        <f t="shared" si="43"/>
        <v>0</v>
      </c>
      <c r="U1387" s="39" t="s">
        <v>9</v>
      </c>
    </row>
    <row r="1388" spans="1:21" x14ac:dyDescent="0.25">
      <c r="A1388" s="20">
        <v>42170</v>
      </c>
      <c r="B1388" s="183">
        <v>24244</v>
      </c>
      <c r="C1388" s="183"/>
      <c r="D1388" s="14" t="s">
        <v>72</v>
      </c>
      <c r="E1388" s="105">
        <v>7822.94</v>
      </c>
      <c r="F1388" s="30" t="s">
        <v>2456</v>
      </c>
      <c r="G1388" s="144">
        <v>7822.94</v>
      </c>
      <c r="H1388" s="31">
        <f t="shared" si="42"/>
        <v>0</v>
      </c>
      <c r="I1388" s="39" t="s">
        <v>62</v>
      </c>
      <c r="M1388" s="20">
        <v>42173</v>
      </c>
      <c r="N1388" s="183">
        <v>24518</v>
      </c>
      <c r="O1388" s="183"/>
      <c r="P1388" s="14" t="s">
        <v>66</v>
      </c>
      <c r="Q1388" s="105">
        <v>1528.1</v>
      </c>
      <c r="R1388" s="23">
        <v>42173</v>
      </c>
      <c r="S1388" s="106">
        <v>1528.1</v>
      </c>
      <c r="T1388" s="48">
        <f t="shared" si="43"/>
        <v>0</v>
      </c>
      <c r="U1388" s="39" t="s">
        <v>9</v>
      </c>
    </row>
    <row r="1389" spans="1:21" x14ac:dyDescent="0.25">
      <c r="A1389" s="20">
        <v>42170</v>
      </c>
      <c r="B1389" s="183">
        <v>24245</v>
      </c>
      <c r="C1389" s="183"/>
      <c r="D1389" s="14" t="s">
        <v>72</v>
      </c>
      <c r="E1389" s="105">
        <v>12047.4</v>
      </c>
      <c r="F1389" s="30" t="s">
        <v>2457</v>
      </c>
      <c r="G1389" s="144">
        <v>12047.4</v>
      </c>
      <c r="H1389" s="31">
        <f t="shared" si="42"/>
        <v>0</v>
      </c>
      <c r="I1389" s="39" t="s">
        <v>62</v>
      </c>
      <c r="M1389" s="20">
        <v>42174</v>
      </c>
      <c r="N1389" s="183">
        <v>24638</v>
      </c>
      <c r="O1389" s="183"/>
      <c r="P1389" s="14" t="s">
        <v>66</v>
      </c>
      <c r="Q1389" s="105">
        <v>1665.4</v>
      </c>
      <c r="R1389" s="23">
        <v>42174</v>
      </c>
      <c r="S1389" s="118">
        <v>1665.4</v>
      </c>
      <c r="T1389" s="31">
        <f t="shared" si="43"/>
        <v>0</v>
      </c>
      <c r="U1389" s="56" t="s">
        <v>9</v>
      </c>
    </row>
    <row r="1390" spans="1:21" x14ac:dyDescent="0.25">
      <c r="A1390" s="20">
        <v>42170</v>
      </c>
      <c r="B1390" s="183">
        <v>24246</v>
      </c>
      <c r="C1390" s="183"/>
      <c r="D1390" s="14" t="s">
        <v>84</v>
      </c>
      <c r="E1390" s="105">
        <v>49160.2</v>
      </c>
      <c r="F1390" s="30" t="s">
        <v>1559</v>
      </c>
      <c r="G1390" s="106">
        <v>49160.2</v>
      </c>
      <c r="H1390" s="31">
        <f t="shared" si="42"/>
        <v>0</v>
      </c>
      <c r="I1390" s="39" t="s">
        <v>62</v>
      </c>
      <c r="M1390" s="20">
        <v>42175</v>
      </c>
      <c r="N1390" s="183">
        <v>24750</v>
      </c>
      <c r="O1390" s="183"/>
      <c r="P1390" s="14" t="s">
        <v>66</v>
      </c>
      <c r="Q1390" s="105">
        <v>3222.8</v>
      </c>
      <c r="R1390" s="65">
        <v>42175</v>
      </c>
      <c r="S1390" s="106">
        <v>3222.8</v>
      </c>
      <c r="T1390" s="31">
        <f t="shared" si="43"/>
        <v>0</v>
      </c>
      <c r="U1390" s="39" t="s">
        <v>9</v>
      </c>
    </row>
    <row r="1391" spans="1:21" x14ac:dyDescent="0.25">
      <c r="A1391" s="20">
        <v>42170</v>
      </c>
      <c r="B1391" s="183">
        <v>24247</v>
      </c>
      <c r="C1391" s="183"/>
      <c r="D1391" s="14" t="s">
        <v>176</v>
      </c>
      <c r="E1391" s="105">
        <v>13685.74</v>
      </c>
      <c r="F1391" s="30" t="s">
        <v>1560</v>
      </c>
      <c r="G1391" s="106">
        <v>13685.74</v>
      </c>
      <c r="H1391" s="31">
        <f t="shared" si="42"/>
        <v>0</v>
      </c>
      <c r="I1391" s="39" t="s">
        <v>62</v>
      </c>
      <c r="M1391" s="20">
        <v>42175</v>
      </c>
      <c r="N1391" s="183">
        <v>24751</v>
      </c>
      <c r="O1391" s="183"/>
      <c r="P1391" s="14" t="s">
        <v>66</v>
      </c>
      <c r="Q1391" s="105">
        <v>80</v>
      </c>
      <c r="R1391" s="65">
        <v>42175</v>
      </c>
      <c r="S1391" s="106">
        <v>80</v>
      </c>
      <c r="T1391" s="31">
        <f t="shared" si="43"/>
        <v>0</v>
      </c>
      <c r="U1391" s="39" t="s">
        <v>9</v>
      </c>
    </row>
    <row r="1392" spans="1:21" x14ac:dyDescent="0.25">
      <c r="A1392" s="20">
        <v>42170</v>
      </c>
      <c r="B1392" s="183">
        <v>24248</v>
      </c>
      <c r="C1392" s="183"/>
      <c r="D1392" s="14" t="s">
        <v>95</v>
      </c>
      <c r="E1392" s="105">
        <v>1931.4</v>
      </c>
      <c r="F1392" s="23">
        <v>42171</v>
      </c>
      <c r="G1392" s="106">
        <v>1931.4</v>
      </c>
      <c r="H1392" s="31">
        <f t="shared" si="42"/>
        <v>0</v>
      </c>
      <c r="I1392" s="39" t="s">
        <v>94</v>
      </c>
      <c r="M1392" s="20">
        <v>42176</v>
      </c>
      <c r="N1392" s="183">
        <v>24874</v>
      </c>
      <c r="O1392" s="183"/>
      <c r="P1392" s="14" t="s">
        <v>66</v>
      </c>
      <c r="Q1392" s="105">
        <v>2940.6</v>
      </c>
      <c r="R1392" s="23" t="s">
        <v>1588</v>
      </c>
      <c r="S1392" s="118">
        <f>2840+100.6</f>
        <v>2940.6</v>
      </c>
      <c r="T1392" s="31">
        <f t="shared" si="43"/>
        <v>0</v>
      </c>
      <c r="U1392" s="56" t="s">
        <v>9</v>
      </c>
    </row>
    <row r="1393" spans="1:21" x14ac:dyDescent="0.25">
      <c r="A1393" s="20">
        <v>42170</v>
      </c>
      <c r="B1393" s="183">
        <v>24249</v>
      </c>
      <c r="C1393" s="183"/>
      <c r="D1393" s="14" t="s">
        <v>1059</v>
      </c>
      <c r="E1393" s="105">
        <v>9971.2000000000007</v>
      </c>
      <c r="F1393" s="23">
        <v>42170</v>
      </c>
      <c r="G1393" s="106">
        <v>9971.2000000000007</v>
      </c>
      <c r="H1393" s="31">
        <f t="shared" si="42"/>
        <v>0</v>
      </c>
      <c r="I1393" s="39" t="s">
        <v>773</v>
      </c>
      <c r="M1393" s="20">
        <v>42177</v>
      </c>
      <c r="N1393" s="183">
        <v>24928</v>
      </c>
      <c r="O1393" s="183"/>
      <c r="P1393" s="14" t="s">
        <v>66</v>
      </c>
      <c r="Q1393" s="105">
        <v>1427.25</v>
      </c>
      <c r="R1393" s="23">
        <v>42177</v>
      </c>
      <c r="S1393" s="118">
        <v>1427.25</v>
      </c>
      <c r="T1393" s="31">
        <f t="shared" si="43"/>
        <v>0</v>
      </c>
      <c r="U1393" s="56" t="s">
        <v>9</v>
      </c>
    </row>
    <row r="1394" spans="1:21" x14ac:dyDescent="0.25">
      <c r="A1394" s="20">
        <v>42170</v>
      </c>
      <c r="B1394" s="183">
        <v>24250</v>
      </c>
      <c r="C1394" s="183"/>
      <c r="D1394" s="14" t="s">
        <v>906</v>
      </c>
      <c r="E1394" s="105">
        <v>3312</v>
      </c>
      <c r="F1394" s="23">
        <v>42173</v>
      </c>
      <c r="G1394" s="106">
        <v>3312</v>
      </c>
      <c r="H1394" s="31">
        <f t="shared" si="42"/>
        <v>0</v>
      </c>
      <c r="I1394" s="39" t="s">
        <v>773</v>
      </c>
      <c r="M1394" s="20">
        <v>42179</v>
      </c>
      <c r="N1394" s="223" t="s">
        <v>1761</v>
      </c>
      <c r="O1394" s="223" t="s">
        <v>1592</v>
      </c>
      <c r="P1394" s="14" t="s">
        <v>66</v>
      </c>
      <c r="Q1394" s="105">
        <v>1829.35</v>
      </c>
      <c r="R1394" s="23">
        <v>42179</v>
      </c>
      <c r="S1394" s="106">
        <v>1829.35</v>
      </c>
      <c r="T1394" s="31">
        <f t="shared" si="43"/>
        <v>0</v>
      </c>
      <c r="U1394" s="39" t="s">
        <v>9</v>
      </c>
    </row>
    <row r="1395" spans="1:21" x14ac:dyDescent="0.25">
      <c r="A1395" s="20">
        <v>42170</v>
      </c>
      <c r="B1395" s="183">
        <v>24251</v>
      </c>
      <c r="C1395" s="183"/>
      <c r="D1395" s="14" t="s">
        <v>87</v>
      </c>
      <c r="E1395" s="105">
        <v>2309.1999999999998</v>
      </c>
      <c r="F1395" s="23">
        <v>42170</v>
      </c>
      <c r="G1395" s="106">
        <v>2309.1999999999998</v>
      </c>
      <c r="H1395" s="31">
        <f t="shared" si="42"/>
        <v>0</v>
      </c>
      <c r="I1395" s="39" t="s">
        <v>773</v>
      </c>
      <c r="M1395" s="20">
        <v>42180</v>
      </c>
      <c r="N1395" s="222" t="s">
        <v>1902</v>
      </c>
      <c r="O1395" s="222" t="s">
        <v>1592</v>
      </c>
      <c r="P1395" s="14" t="s">
        <v>66</v>
      </c>
      <c r="Q1395" s="105">
        <v>40</v>
      </c>
      <c r="R1395" s="65">
        <v>42180</v>
      </c>
      <c r="S1395" s="106">
        <v>40</v>
      </c>
      <c r="T1395" s="31">
        <f t="shared" si="43"/>
        <v>0</v>
      </c>
      <c r="U1395" s="39" t="s">
        <v>9</v>
      </c>
    </row>
    <row r="1396" spans="1:21" x14ac:dyDescent="0.25">
      <c r="A1396" s="20">
        <v>42170</v>
      </c>
      <c r="B1396" s="183">
        <v>24252</v>
      </c>
      <c r="C1396" s="183"/>
      <c r="D1396" s="14" t="s">
        <v>50</v>
      </c>
      <c r="E1396" s="105">
        <v>2021.3</v>
      </c>
      <c r="F1396" s="23">
        <v>42170</v>
      </c>
      <c r="G1396" s="106">
        <v>2021.3</v>
      </c>
      <c r="H1396" s="31">
        <f t="shared" si="42"/>
        <v>0</v>
      </c>
      <c r="I1396" s="39" t="s">
        <v>773</v>
      </c>
      <c r="M1396" s="20">
        <v>42181</v>
      </c>
      <c r="N1396" s="222" t="s">
        <v>2048</v>
      </c>
      <c r="O1396" s="222" t="s">
        <v>1592</v>
      </c>
      <c r="P1396" s="14" t="s">
        <v>66</v>
      </c>
      <c r="Q1396" s="105">
        <v>1236.8499999999999</v>
      </c>
      <c r="R1396" s="65">
        <v>42181</v>
      </c>
      <c r="S1396" s="106">
        <v>1236.8499999999999</v>
      </c>
      <c r="T1396" s="31">
        <f t="shared" si="43"/>
        <v>0</v>
      </c>
      <c r="U1396" s="39" t="s">
        <v>9</v>
      </c>
    </row>
    <row r="1397" spans="1:21" x14ac:dyDescent="0.25">
      <c r="A1397" s="20">
        <v>42170</v>
      </c>
      <c r="B1397" s="183">
        <v>24253</v>
      </c>
      <c r="C1397" s="183"/>
      <c r="D1397" s="14" t="s">
        <v>75</v>
      </c>
      <c r="E1397" s="105">
        <v>15846.4</v>
      </c>
      <c r="F1397" s="23">
        <v>42171</v>
      </c>
      <c r="G1397" s="106">
        <v>15846.4</v>
      </c>
      <c r="H1397" s="31">
        <f t="shared" si="42"/>
        <v>0</v>
      </c>
      <c r="I1397" s="39" t="s">
        <v>62</v>
      </c>
      <c r="M1397" s="20">
        <v>42182</v>
      </c>
      <c r="N1397" s="223" t="s">
        <v>2145</v>
      </c>
      <c r="O1397" s="223" t="s">
        <v>1592</v>
      </c>
      <c r="P1397" s="14" t="s">
        <v>66</v>
      </c>
      <c r="Q1397" s="105">
        <v>3151.1</v>
      </c>
      <c r="R1397" s="65">
        <v>42182</v>
      </c>
      <c r="S1397" s="106">
        <v>3151.1</v>
      </c>
      <c r="T1397" s="31">
        <f t="shared" si="43"/>
        <v>0</v>
      </c>
      <c r="U1397" s="39" t="s">
        <v>9</v>
      </c>
    </row>
    <row r="1398" spans="1:21" x14ac:dyDescent="0.25">
      <c r="A1398" s="20">
        <v>42170</v>
      </c>
      <c r="B1398" s="183">
        <v>24254</v>
      </c>
      <c r="C1398" s="183"/>
      <c r="D1398" s="14" t="s">
        <v>185</v>
      </c>
      <c r="E1398" s="105">
        <v>51782.400000000001</v>
      </c>
      <c r="F1398" s="23">
        <v>42171</v>
      </c>
      <c r="G1398" s="106">
        <v>51782.400000000001</v>
      </c>
      <c r="H1398" s="31">
        <f t="shared" si="42"/>
        <v>0</v>
      </c>
      <c r="I1398" s="39" t="s">
        <v>46</v>
      </c>
      <c r="M1398" s="20">
        <v>42184</v>
      </c>
      <c r="N1398" s="223" t="s">
        <v>2321</v>
      </c>
      <c r="O1398" s="223" t="s">
        <v>1592</v>
      </c>
      <c r="P1398" s="150" t="s">
        <v>66</v>
      </c>
      <c r="Q1398" s="105">
        <v>2931.8</v>
      </c>
      <c r="R1398" s="23">
        <v>42184</v>
      </c>
      <c r="S1398" s="106">
        <v>2931.8</v>
      </c>
      <c r="T1398" s="31">
        <f t="shared" si="43"/>
        <v>0</v>
      </c>
      <c r="U1398" s="39" t="s">
        <v>9</v>
      </c>
    </row>
    <row r="1399" spans="1:21" x14ac:dyDescent="0.25">
      <c r="A1399" s="20">
        <v>42170</v>
      </c>
      <c r="B1399" s="183">
        <v>24255</v>
      </c>
      <c r="C1399" s="183"/>
      <c r="D1399" s="14" t="s">
        <v>549</v>
      </c>
      <c r="E1399" s="105">
        <v>30024.7</v>
      </c>
      <c r="F1399" s="23">
        <v>42171</v>
      </c>
      <c r="G1399" s="106">
        <v>30024.7</v>
      </c>
      <c r="H1399" s="31">
        <f t="shared" si="42"/>
        <v>0</v>
      </c>
      <c r="I1399" s="39" t="s">
        <v>46</v>
      </c>
      <c r="M1399" s="20">
        <v>42184</v>
      </c>
      <c r="N1399" s="223" t="s">
        <v>2355</v>
      </c>
      <c r="O1399" s="223" t="s">
        <v>1592</v>
      </c>
      <c r="P1399" s="14" t="s">
        <v>66</v>
      </c>
      <c r="Q1399" s="105">
        <v>1510</v>
      </c>
      <c r="R1399" s="23">
        <v>42184</v>
      </c>
      <c r="S1399" s="106">
        <v>1510</v>
      </c>
      <c r="T1399" s="31">
        <f t="shared" si="43"/>
        <v>0</v>
      </c>
      <c r="U1399" s="39" t="s">
        <v>9</v>
      </c>
    </row>
    <row r="1400" spans="1:21" x14ac:dyDescent="0.25">
      <c r="A1400" s="20">
        <v>42170</v>
      </c>
      <c r="B1400" s="183">
        <v>24256</v>
      </c>
      <c r="C1400" s="183"/>
      <c r="D1400" s="14" t="s">
        <v>98</v>
      </c>
      <c r="E1400" s="105">
        <v>2294</v>
      </c>
      <c r="F1400" s="23">
        <v>42171</v>
      </c>
      <c r="G1400" s="106">
        <v>2294</v>
      </c>
      <c r="H1400" s="31">
        <f t="shared" si="42"/>
        <v>0</v>
      </c>
      <c r="I1400" s="39" t="s">
        <v>94</v>
      </c>
      <c r="M1400" s="20">
        <v>42185</v>
      </c>
      <c r="N1400" s="222" t="s">
        <v>2435</v>
      </c>
      <c r="O1400" s="222" t="s">
        <v>1592</v>
      </c>
      <c r="P1400" s="14" t="s">
        <v>66</v>
      </c>
      <c r="Q1400" s="105">
        <v>735.3</v>
      </c>
      <c r="R1400" s="23">
        <v>42185</v>
      </c>
      <c r="S1400" s="106">
        <v>735.3</v>
      </c>
      <c r="T1400" s="31">
        <f t="shared" si="43"/>
        <v>0</v>
      </c>
      <c r="U1400" s="39" t="s">
        <v>9</v>
      </c>
    </row>
    <row r="1401" spans="1:21" x14ac:dyDescent="0.25">
      <c r="A1401" s="20">
        <v>42170</v>
      </c>
      <c r="B1401" s="183">
        <v>24257</v>
      </c>
      <c r="C1401" s="183"/>
      <c r="D1401" s="14" t="s">
        <v>1561</v>
      </c>
      <c r="E1401" s="105">
        <v>4846.2</v>
      </c>
      <c r="F1401" s="23">
        <v>42176</v>
      </c>
      <c r="G1401" s="106">
        <v>4846.2</v>
      </c>
      <c r="H1401" s="31">
        <f t="shared" si="42"/>
        <v>0</v>
      </c>
      <c r="I1401" s="39" t="s">
        <v>9</v>
      </c>
      <c r="M1401" s="20">
        <v>42156</v>
      </c>
      <c r="N1401" s="183">
        <v>22942</v>
      </c>
      <c r="O1401" s="183"/>
      <c r="P1401" s="14" t="s">
        <v>127</v>
      </c>
      <c r="Q1401" s="105">
        <v>5238.2</v>
      </c>
      <c r="R1401" s="23">
        <v>42156</v>
      </c>
      <c r="S1401" s="106">
        <v>5238.2</v>
      </c>
      <c r="T1401" s="25">
        <f t="shared" si="43"/>
        <v>0</v>
      </c>
      <c r="U1401" s="39" t="s">
        <v>9</v>
      </c>
    </row>
    <row r="1402" spans="1:21" x14ac:dyDescent="0.25">
      <c r="A1402" s="20">
        <v>42170</v>
      </c>
      <c r="B1402" s="183">
        <v>24258</v>
      </c>
      <c r="C1402" s="183"/>
      <c r="D1402" s="185" t="s">
        <v>218</v>
      </c>
      <c r="E1402" s="108">
        <v>0</v>
      </c>
      <c r="F1402" s="23"/>
      <c r="G1402" s="106"/>
      <c r="H1402" s="31">
        <f t="shared" si="42"/>
        <v>0</v>
      </c>
      <c r="I1402" s="39" t="s">
        <v>13</v>
      </c>
      <c r="M1402" s="20">
        <v>42160</v>
      </c>
      <c r="N1402" s="183">
        <v>23308</v>
      </c>
      <c r="O1402" s="183"/>
      <c r="P1402" s="14" t="s">
        <v>127</v>
      </c>
      <c r="Q1402" s="105">
        <v>9944.5</v>
      </c>
      <c r="R1402" s="23">
        <v>42160</v>
      </c>
      <c r="S1402" s="106">
        <v>9944.5</v>
      </c>
      <c r="T1402" s="31">
        <f t="shared" si="43"/>
        <v>0</v>
      </c>
      <c r="U1402" s="39" t="s">
        <v>9</v>
      </c>
    </row>
    <row r="1403" spans="1:21" x14ac:dyDescent="0.25">
      <c r="A1403" s="20">
        <v>42170</v>
      </c>
      <c r="B1403" s="183">
        <v>24259</v>
      </c>
      <c r="C1403" s="183"/>
      <c r="D1403" s="14" t="s">
        <v>426</v>
      </c>
      <c r="E1403" s="105">
        <v>2257.6</v>
      </c>
      <c r="F1403" s="23">
        <v>42171</v>
      </c>
      <c r="G1403" s="106">
        <v>2257.6</v>
      </c>
      <c r="H1403" s="48">
        <f t="shared" si="42"/>
        <v>0</v>
      </c>
      <c r="I1403" s="39" t="s">
        <v>62</v>
      </c>
      <c r="M1403" s="20">
        <v>42162</v>
      </c>
      <c r="N1403" s="183">
        <v>23483</v>
      </c>
      <c r="O1403" s="183"/>
      <c r="P1403" s="150" t="s">
        <v>127</v>
      </c>
      <c r="Q1403" s="105">
        <v>4492.2</v>
      </c>
      <c r="R1403" s="23">
        <v>42162</v>
      </c>
      <c r="S1403" s="106">
        <v>4492.2</v>
      </c>
      <c r="T1403" s="31">
        <f t="shared" si="43"/>
        <v>0</v>
      </c>
      <c r="U1403" s="39" t="s">
        <v>9</v>
      </c>
    </row>
    <row r="1404" spans="1:21" x14ac:dyDescent="0.25">
      <c r="A1404" s="20">
        <v>42170</v>
      </c>
      <c r="B1404" s="183">
        <v>24260</v>
      </c>
      <c r="C1404" s="183"/>
      <c r="D1404" s="14" t="s">
        <v>77</v>
      </c>
      <c r="E1404" s="105">
        <v>7703.4</v>
      </c>
      <c r="F1404" s="23">
        <v>42171</v>
      </c>
      <c r="G1404" s="106">
        <v>7703.4</v>
      </c>
      <c r="H1404" s="31">
        <f t="shared" si="42"/>
        <v>0</v>
      </c>
      <c r="I1404" s="39" t="s">
        <v>62</v>
      </c>
      <c r="M1404" s="20">
        <v>42166</v>
      </c>
      <c r="N1404" s="183">
        <v>23839</v>
      </c>
      <c r="O1404" s="183"/>
      <c r="P1404" s="14" t="s">
        <v>127</v>
      </c>
      <c r="Q1404" s="105">
        <v>15163.5</v>
      </c>
      <c r="R1404" s="23">
        <v>42166</v>
      </c>
      <c r="S1404" s="106">
        <v>15163.5</v>
      </c>
      <c r="T1404" s="31">
        <f t="shared" si="43"/>
        <v>0</v>
      </c>
      <c r="U1404" s="39" t="s">
        <v>9</v>
      </c>
    </row>
    <row r="1405" spans="1:21" x14ac:dyDescent="0.25">
      <c r="A1405" s="20">
        <v>42170</v>
      </c>
      <c r="B1405" s="183">
        <v>24261</v>
      </c>
      <c r="C1405" s="183"/>
      <c r="D1405" s="14" t="s">
        <v>79</v>
      </c>
      <c r="E1405" s="105">
        <v>4235.54</v>
      </c>
      <c r="F1405" s="23">
        <v>42171</v>
      </c>
      <c r="G1405" s="106">
        <v>4235.54</v>
      </c>
      <c r="H1405" s="31">
        <f t="shared" si="42"/>
        <v>0</v>
      </c>
      <c r="I1405" s="39" t="s">
        <v>62</v>
      </c>
      <c r="M1405" s="20">
        <v>42170</v>
      </c>
      <c r="N1405" s="183">
        <v>24270</v>
      </c>
      <c r="O1405" s="183"/>
      <c r="P1405" s="14" t="s">
        <v>127</v>
      </c>
      <c r="Q1405" s="105">
        <v>3993.8</v>
      </c>
      <c r="R1405" s="23">
        <v>42170</v>
      </c>
      <c r="S1405" s="106">
        <v>3993.8</v>
      </c>
      <c r="T1405" s="31">
        <f t="shared" si="43"/>
        <v>0</v>
      </c>
      <c r="U1405" s="39" t="s">
        <v>62</v>
      </c>
    </row>
    <row r="1406" spans="1:21" x14ac:dyDescent="0.25">
      <c r="A1406" s="20">
        <v>42170</v>
      </c>
      <c r="B1406" s="183">
        <v>24262</v>
      </c>
      <c r="C1406" s="183"/>
      <c r="D1406" s="14" t="s">
        <v>1281</v>
      </c>
      <c r="E1406" s="105">
        <v>5426.4</v>
      </c>
      <c r="F1406" s="23">
        <v>42170</v>
      </c>
      <c r="G1406" s="106">
        <v>5426.4</v>
      </c>
      <c r="H1406" s="31">
        <f t="shared" si="42"/>
        <v>0</v>
      </c>
      <c r="I1406" s="39" t="s">
        <v>587</v>
      </c>
      <c r="M1406" s="20">
        <v>42177</v>
      </c>
      <c r="N1406" s="183">
        <v>24999</v>
      </c>
      <c r="O1406" s="183"/>
      <c r="P1406" s="14" t="s">
        <v>127</v>
      </c>
      <c r="Q1406" s="105">
        <v>4583</v>
      </c>
      <c r="R1406" s="23">
        <v>42177</v>
      </c>
      <c r="S1406" s="106">
        <v>4583</v>
      </c>
      <c r="T1406" s="31">
        <f t="shared" si="43"/>
        <v>0</v>
      </c>
      <c r="U1406" s="39" t="s">
        <v>9</v>
      </c>
    </row>
    <row r="1407" spans="1:21" x14ac:dyDescent="0.25">
      <c r="A1407" s="20">
        <v>42170</v>
      </c>
      <c r="B1407" s="183">
        <v>24263</v>
      </c>
      <c r="C1407" s="183"/>
      <c r="D1407" s="14" t="s">
        <v>118</v>
      </c>
      <c r="E1407" s="105">
        <v>6502.4</v>
      </c>
      <c r="F1407" s="30">
        <v>42187</v>
      </c>
      <c r="G1407" s="144">
        <v>6502.4</v>
      </c>
      <c r="H1407" s="31">
        <f t="shared" si="42"/>
        <v>0</v>
      </c>
      <c r="I1407" s="39" t="s">
        <v>94</v>
      </c>
      <c r="M1407" s="20">
        <v>42156</v>
      </c>
      <c r="N1407" s="183">
        <v>22932</v>
      </c>
      <c r="O1407" s="183"/>
      <c r="P1407" s="14" t="s">
        <v>90</v>
      </c>
      <c r="Q1407" s="105">
        <v>919</v>
      </c>
      <c r="R1407" s="23">
        <v>42156</v>
      </c>
      <c r="S1407" s="106">
        <v>919</v>
      </c>
      <c r="T1407" s="25">
        <f t="shared" si="43"/>
        <v>0</v>
      </c>
      <c r="U1407" s="39" t="s">
        <v>9</v>
      </c>
    </row>
    <row r="1408" spans="1:21" x14ac:dyDescent="0.25">
      <c r="A1408" s="20">
        <v>42170</v>
      </c>
      <c r="B1408" s="183">
        <v>24264</v>
      </c>
      <c r="C1408" s="183"/>
      <c r="D1408" s="14" t="s">
        <v>45</v>
      </c>
      <c r="E1408" s="105">
        <v>14416.4</v>
      </c>
      <c r="F1408" s="30">
        <v>42189</v>
      </c>
      <c r="G1408" s="144">
        <v>14416.4</v>
      </c>
      <c r="H1408" s="31">
        <f t="shared" si="42"/>
        <v>0</v>
      </c>
      <c r="I1408" s="39" t="s">
        <v>94</v>
      </c>
      <c r="M1408" s="20">
        <v>42159</v>
      </c>
      <c r="N1408" s="183">
        <v>23190</v>
      </c>
      <c r="O1408" s="183"/>
      <c r="P1408" s="14" t="s">
        <v>90</v>
      </c>
      <c r="Q1408" s="105">
        <v>153.6</v>
      </c>
      <c r="R1408" s="23">
        <v>42159</v>
      </c>
      <c r="S1408" s="106">
        <v>153.6</v>
      </c>
      <c r="T1408" s="31">
        <f t="shared" si="43"/>
        <v>0</v>
      </c>
      <c r="U1408" s="39" t="s">
        <v>9</v>
      </c>
    </row>
    <row r="1409" spans="1:21" x14ac:dyDescent="0.25">
      <c r="A1409" s="20">
        <v>42170</v>
      </c>
      <c r="B1409" s="183">
        <v>24265</v>
      </c>
      <c r="C1409" s="183"/>
      <c r="D1409" s="14" t="s">
        <v>103</v>
      </c>
      <c r="E1409" s="105">
        <v>27648</v>
      </c>
      <c r="F1409" s="23">
        <v>42175</v>
      </c>
      <c r="G1409" s="106">
        <v>27648</v>
      </c>
      <c r="H1409" s="31">
        <f t="shared" si="42"/>
        <v>0</v>
      </c>
      <c r="I1409" s="39" t="s">
        <v>19</v>
      </c>
      <c r="M1409" s="20">
        <v>42159</v>
      </c>
      <c r="N1409" s="183">
        <v>23235</v>
      </c>
      <c r="O1409" s="183"/>
      <c r="P1409" s="14" t="s">
        <v>90</v>
      </c>
      <c r="Q1409" s="105">
        <v>980</v>
      </c>
      <c r="R1409" s="23">
        <v>42159</v>
      </c>
      <c r="S1409" s="106">
        <v>980</v>
      </c>
      <c r="T1409" s="31">
        <f t="shared" si="43"/>
        <v>0</v>
      </c>
      <c r="U1409" s="39" t="s">
        <v>9</v>
      </c>
    </row>
    <row r="1410" spans="1:21" x14ac:dyDescent="0.25">
      <c r="A1410" s="20">
        <v>42170</v>
      </c>
      <c r="B1410" s="183">
        <v>24266</v>
      </c>
      <c r="C1410" s="183"/>
      <c r="D1410" s="14" t="s">
        <v>335</v>
      </c>
      <c r="E1410" s="105">
        <v>270.60000000000002</v>
      </c>
      <c r="F1410" s="23">
        <v>42170</v>
      </c>
      <c r="G1410" s="106">
        <v>270.60000000000002</v>
      </c>
      <c r="H1410" s="31">
        <f t="shared" si="42"/>
        <v>0</v>
      </c>
      <c r="I1410" s="39" t="s">
        <v>9</v>
      </c>
      <c r="M1410" s="20">
        <v>42160</v>
      </c>
      <c r="N1410" s="183">
        <v>23342</v>
      </c>
      <c r="O1410" s="183"/>
      <c r="P1410" s="14" t="s">
        <v>90</v>
      </c>
      <c r="Q1410" s="105">
        <v>1208.8</v>
      </c>
      <c r="R1410" s="23">
        <v>42160</v>
      </c>
      <c r="S1410" s="106">
        <v>1208.8</v>
      </c>
      <c r="T1410" s="31">
        <f t="shared" si="43"/>
        <v>0</v>
      </c>
      <c r="U1410" s="39" t="s">
        <v>9</v>
      </c>
    </row>
    <row r="1411" spans="1:21" x14ac:dyDescent="0.25">
      <c r="A1411" s="20">
        <v>42170</v>
      </c>
      <c r="B1411" s="183">
        <v>24267</v>
      </c>
      <c r="C1411" s="183"/>
      <c r="D1411" s="14" t="s">
        <v>89</v>
      </c>
      <c r="E1411" s="105">
        <v>2301</v>
      </c>
      <c r="F1411" s="23">
        <v>42170</v>
      </c>
      <c r="G1411" s="106">
        <v>2301</v>
      </c>
      <c r="H1411" s="31">
        <f t="shared" ref="H1411:H1474" si="44">E1411-G1411</f>
        <v>0</v>
      </c>
      <c r="I1411" s="39" t="s">
        <v>9</v>
      </c>
      <c r="M1411" s="20">
        <v>42163</v>
      </c>
      <c r="N1411" s="183">
        <v>23631</v>
      </c>
      <c r="O1411" s="183"/>
      <c r="P1411" s="150" t="s">
        <v>90</v>
      </c>
      <c r="Q1411" s="105">
        <v>922.4</v>
      </c>
      <c r="R1411" s="23">
        <v>42163</v>
      </c>
      <c r="S1411" s="106">
        <v>922.4</v>
      </c>
      <c r="T1411" s="31">
        <f t="shared" ref="T1411:T1474" si="45">Q1411-S1411</f>
        <v>0</v>
      </c>
      <c r="U1411" s="39" t="s">
        <v>9</v>
      </c>
    </row>
    <row r="1412" spans="1:21" x14ac:dyDescent="0.25">
      <c r="A1412" s="20">
        <v>42170</v>
      </c>
      <c r="B1412" s="183">
        <v>24268</v>
      </c>
      <c r="C1412" s="183"/>
      <c r="D1412" s="14" t="s">
        <v>192</v>
      </c>
      <c r="E1412" s="105">
        <v>560</v>
      </c>
      <c r="F1412" s="23">
        <v>42170</v>
      </c>
      <c r="G1412" s="106">
        <v>560</v>
      </c>
      <c r="H1412" s="31">
        <f t="shared" si="44"/>
        <v>0</v>
      </c>
      <c r="I1412" s="39" t="s">
        <v>9</v>
      </c>
      <c r="M1412" s="20">
        <v>42166</v>
      </c>
      <c r="N1412" s="183">
        <v>23920</v>
      </c>
      <c r="O1412" s="183"/>
      <c r="P1412" s="14" t="s">
        <v>90</v>
      </c>
      <c r="Q1412" s="105">
        <v>1100</v>
      </c>
      <c r="R1412" s="23">
        <v>42166</v>
      </c>
      <c r="S1412" s="118">
        <v>1100</v>
      </c>
      <c r="T1412" s="31">
        <f t="shared" si="45"/>
        <v>0</v>
      </c>
      <c r="U1412" s="56" t="s">
        <v>9</v>
      </c>
    </row>
    <row r="1413" spans="1:21" x14ac:dyDescent="0.25">
      <c r="A1413" s="20">
        <v>42170</v>
      </c>
      <c r="B1413" s="183">
        <v>24269</v>
      </c>
      <c r="C1413" s="183"/>
      <c r="D1413" s="14" t="s">
        <v>66</v>
      </c>
      <c r="E1413" s="105">
        <v>1390.4</v>
      </c>
      <c r="F1413" s="23">
        <v>42170</v>
      </c>
      <c r="G1413" s="106">
        <v>1390.4</v>
      </c>
      <c r="H1413" s="31">
        <f t="shared" si="44"/>
        <v>0</v>
      </c>
      <c r="I1413" s="39" t="s">
        <v>9</v>
      </c>
      <c r="M1413" s="20">
        <v>42167</v>
      </c>
      <c r="N1413" s="183">
        <v>24026</v>
      </c>
      <c r="O1413" s="183"/>
      <c r="P1413" s="14" t="s">
        <v>90</v>
      </c>
      <c r="Q1413" s="105">
        <v>1184</v>
      </c>
      <c r="R1413" s="23">
        <v>42167</v>
      </c>
      <c r="S1413" s="106">
        <v>1184</v>
      </c>
      <c r="T1413" s="31">
        <f t="shared" si="45"/>
        <v>0</v>
      </c>
      <c r="U1413" s="39" t="s">
        <v>9</v>
      </c>
    </row>
    <row r="1414" spans="1:21" x14ac:dyDescent="0.25">
      <c r="A1414" s="20">
        <v>42170</v>
      </c>
      <c r="B1414" s="183">
        <v>24270</v>
      </c>
      <c r="C1414" s="183"/>
      <c r="D1414" s="14" t="s">
        <v>127</v>
      </c>
      <c r="E1414" s="105">
        <v>3993.8</v>
      </c>
      <c r="F1414" s="23">
        <v>42170</v>
      </c>
      <c r="G1414" s="106">
        <v>3993.8</v>
      </c>
      <c r="H1414" s="31">
        <f t="shared" si="44"/>
        <v>0</v>
      </c>
      <c r="I1414" s="39" t="s">
        <v>62</v>
      </c>
      <c r="M1414" s="20">
        <v>42171</v>
      </c>
      <c r="N1414" s="183">
        <v>24358</v>
      </c>
      <c r="O1414" s="183"/>
      <c r="P1414" s="14" t="s">
        <v>90</v>
      </c>
      <c r="Q1414" s="105">
        <v>1070.8</v>
      </c>
      <c r="R1414" s="23">
        <v>42171</v>
      </c>
      <c r="S1414" s="106">
        <v>1070.8</v>
      </c>
      <c r="T1414" s="48">
        <f t="shared" si="45"/>
        <v>0</v>
      </c>
      <c r="U1414" s="39" t="s">
        <v>9</v>
      </c>
    </row>
    <row r="1415" spans="1:21" x14ac:dyDescent="0.25">
      <c r="A1415" s="20">
        <v>42170</v>
      </c>
      <c r="B1415" s="183">
        <v>24271</v>
      </c>
      <c r="C1415" s="183"/>
      <c r="D1415" s="14" t="s">
        <v>226</v>
      </c>
      <c r="E1415" s="105">
        <v>7835.6</v>
      </c>
      <c r="F1415" s="23">
        <v>42175</v>
      </c>
      <c r="G1415" s="106">
        <v>7835.6</v>
      </c>
      <c r="H1415" s="31">
        <f t="shared" si="44"/>
        <v>0</v>
      </c>
      <c r="I1415" s="39" t="s">
        <v>1257</v>
      </c>
      <c r="M1415" s="20">
        <v>42174</v>
      </c>
      <c r="N1415" s="183">
        <v>24622</v>
      </c>
      <c r="O1415" s="183"/>
      <c r="P1415" s="14" t="s">
        <v>90</v>
      </c>
      <c r="Q1415" s="105">
        <v>2326.1999999999998</v>
      </c>
      <c r="R1415" s="23">
        <v>42174</v>
      </c>
      <c r="S1415" s="118">
        <v>2326.1999999999998</v>
      </c>
      <c r="T1415" s="31">
        <f t="shared" si="45"/>
        <v>0</v>
      </c>
      <c r="U1415" s="56" t="s">
        <v>9</v>
      </c>
    </row>
    <row r="1416" spans="1:21" x14ac:dyDescent="0.25">
      <c r="A1416" s="20">
        <v>42170</v>
      </c>
      <c r="B1416" s="183">
        <v>24272</v>
      </c>
      <c r="C1416" s="183"/>
      <c r="D1416" s="14" t="s">
        <v>14</v>
      </c>
      <c r="E1416" s="105">
        <v>109013.4</v>
      </c>
      <c r="F1416" s="30">
        <v>42190</v>
      </c>
      <c r="G1416" s="144">
        <v>109013.4</v>
      </c>
      <c r="H1416" s="31">
        <f t="shared" si="44"/>
        <v>0</v>
      </c>
      <c r="I1416" s="39" t="s">
        <v>149</v>
      </c>
      <c r="M1416" s="20">
        <v>42174</v>
      </c>
      <c r="N1416" s="183">
        <v>24712</v>
      </c>
      <c r="O1416" s="183"/>
      <c r="P1416" s="14" t="s">
        <v>90</v>
      </c>
      <c r="Q1416" s="105">
        <v>296</v>
      </c>
      <c r="R1416" s="23">
        <v>42174</v>
      </c>
      <c r="S1416" s="118">
        <v>296</v>
      </c>
      <c r="T1416" s="31">
        <f t="shared" si="45"/>
        <v>0</v>
      </c>
      <c r="U1416" s="56" t="s">
        <v>9</v>
      </c>
    </row>
    <row r="1417" spans="1:21" x14ac:dyDescent="0.25">
      <c r="A1417" s="20">
        <v>42170</v>
      </c>
      <c r="B1417" s="183">
        <v>24273</v>
      </c>
      <c r="C1417" s="183"/>
      <c r="D1417" s="14" t="s">
        <v>733</v>
      </c>
      <c r="E1417" s="105">
        <v>4549.3</v>
      </c>
      <c r="F1417" s="23">
        <v>42172</v>
      </c>
      <c r="G1417" s="106">
        <v>4549.3</v>
      </c>
      <c r="H1417" s="31">
        <f t="shared" si="44"/>
        <v>0</v>
      </c>
      <c r="I1417" s="39" t="s">
        <v>149</v>
      </c>
      <c r="M1417" s="20">
        <v>42177</v>
      </c>
      <c r="N1417" s="222" t="s">
        <v>1637</v>
      </c>
      <c r="O1417" s="222" t="s">
        <v>1592</v>
      </c>
      <c r="P1417" s="15" t="s">
        <v>90</v>
      </c>
      <c r="Q1417" s="122">
        <v>1061.4000000000001</v>
      </c>
      <c r="R1417" s="23">
        <v>42177</v>
      </c>
      <c r="S1417" s="118">
        <v>1061.4000000000001</v>
      </c>
      <c r="T1417" s="31">
        <f t="shared" si="45"/>
        <v>0</v>
      </c>
      <c r="U1417" s="68" t="s">
        <v>9</v>
      </c>
    </row>
    <row r="1418" spans="1:21" x14ac:dyDescent="0.25">
      <c r="A1418" s="20">
        <v>42170</v>
      </c>
      <c r="B1418" s="183">
        <v>24274</v>
      </c>
      <c r="C1418" s="183"/>
      <c r="D1418" s="14" t="s">
        <v>1562</v>
      </c>
      <c r="E1418" s="105">
        <v>21275.5</v>
      </c>
      <c r="F1418" s="23">
        <v>42172</v>
      </c>
      <c r="G1418" s="106">
        <v>21275.5</v>
      </c>
      <c r="H1418" s="31">
        <f t="shared" si="44"/>
        <v>0</v>
      </c>
      <c r="I1418" s="39" t="s">
        <v>149</v>
      </c>
      <c r="M1418" s="20">
        <v>42180</v>
      </c>
      <c r="N1418" s="222" t="s">
        <v>1906</v>
      </c>
      <c r="O1418" s="222" t="s">
        <v>1592</v>
      </c>
      <c r="P1418" s="14" t="s">
        <v>90</v>
      </c>
      <c r="Q1418" s="105">
        <v>455.6</v>
      </c>
      <c r="R1418" s="65">
        <v>42180</v>
      </c>
      <c r="S1418" s="106">
        <v>455.6</v>
      </c>
      <c r="T1418" s="31">
        <f t="shared" si="45"/>
        <v>0</v>
      </c>
      <c r="U1418" s="39" t="s">
        <v>9</v>
      </c>
    </row>
    <row r="1419" spans="1:21" x14ac:dyDescent="0.25">
      <c r="A1419" s="20">
        <v>42170</v>
      </c>
      <c r="B1419" s="183">
        <v>24275</v>
      </c>
      <c r="C1419" s="183"/>
      <c r="D1419" s="14" t="s">
        <v>420</v>
      </c>
      <c r="E1419" s="105">
        <v>5674.4</v>
      </c>
      <c r="F1419" s="23">
        <v>42172</v>
      </c>
      <c r="G1419" s="106">
        <v>5674.4</v>
      </c>
      <c r="H1419" s="31">
        <f t="shared" si="44"/>
        <v>0</v>
      </c>
      <c r="I1419" s="39" t="s">
        <v>149</v>
      </c>
      <c r="M1419" s="20">
        <v>42181</v>
      </c>
      <c r="N1419" s="222" t="s">
        <v>2050</v>
      </c>
      <c r="O1419" s="222" t="s">
        <v>1592</v>
      </c>
      <c r="P1419" s="14" t="s">
        <v>90</v>
      </c>
      <c r="Q1419" s="105">
        <v>1583.55</v>
      </c>
      <c r="R1419" s="65">
        <v>42181</v>
      </c>
      <c r="S1419" s="106">
        <v>1583.55</v>
      </c>
      <c r="T1419" s="31">
        <f t="shared" si="45"/>
        <v>0</v>
      </c>
      <c r="U1419" s="39" t="s">
        <v>9</v>
      </c>
    </row>
    <row r="1420" spans="1:21" x14ac:dyDescent="0.25">
      <c r="A1420" s="20">
        <v>42170</v>
      </c>
      <c r="B1420" s="183">
        <v>24276</v>
      </c>
      <c r="C1420" s="183"/>
      <c r="D1420" s="14" t="s">
        <v>47</v>
      </c>
      <c r="E1420" s="105">
        <v>5731.2</v>
      </c>
      <c r="F1420" s="23">
        <v>42172</v>
      </c>
      <c r="G1420" s="106">
        <v>5731.2</v>
      </c>
      <c r="H1420" s="31">
        <f t="shared" si="44"/>
        <v>0</v>
      </c>
      <c r="I1420" s="39" t="s">
        <v>9</v>
      </c>
      <c r="M1420" s="20">
        <v>42166</v>
      </c>
      <c r="N1420" s="183">
        <v>23845</v>
      </c>
      <c r="O1420" s="183"/>
      <c r="P1420" s="14" t="s">
        <v>855</v>
      </c>
      <c r="Q1420" s="105">
        <v>4966.1000000000004</v>
      </c>
      <c r="R1420" s="23">
        <v>42166</v>
      </c>
      <c r="S1420" s="106">
        <v>4966.1000000000004</v>
      </c>
      <c r="T1420" s="31">
        <f t="shared" si="45"/>
        <v>0</v>
      </c>
      <c r="U1420" s="39" t="s">
        <v>9</v>
      </c>
    </row>
    <row r="1421" spans="1:21" x14ac:dyDescent="0.25">
      <c r="A1421" s="20">
        <v>42170</v>
      </c>
      <c r="B1421" s="183">
        <v>24277</v>
      </c>
      <c r="C1421" s="183"/>
      <c r="D1421" s="14" t="s">
        <v>24</v>
      </c>
      <c r="E1421" s="105">
        <v>51732</v>
      </c>
      <c r="F1421" s="23">
        <v>42178</v>
      </c>
      <c r="G1421" s="106">
        <v>51732</v>
      </c>
      <c r="H1421" s="31">
        <f t="shared" si="44"/>
        <v>0</v>
      </c>
      <c r="I1421" s="39" t="s">
        <v>19</v>
      </c>
      <c r="M1421" s="20">
        <v>42174</v>
      </c>
      <c r="N1421" s="183">
        <v>24620</v>
      </c>
      <c r="O1421" s="183"/>
      <c r="P1421" s="14" t="s">
        <v>855</v>
      </c>
      <c r="Q1421" s="105">
        <v>4321</v>
      </c>
      <c r="R1421" s="23">
        <v>42174</v>
      </c>
      <c r="S1421" s="118">
        <v>4321</v>
      </c>
      <c r="T1421" s="31">
        <f t="shared" si="45"/>
        <v>0</v>
      </c>
      <c r="U1421" s="56" t="s">
        <v>9</v>
      </c>
    </row>
    <row r="1422" spans="1:21" x14ac:dyDescent="0.25">
      <c r="A1422" s="20">
        <v>42170</v>
      </c>
      <c r="B1422" s="183">
        <v>24278</v>
      </c>
      <c r="C1422" s="183"/>
      <c r="D1422" s="14" t="s">
        <v>158</v>
      </c>
      <c r="E1422" s="105">
        <v>2817.2</v>
      </c>
      <c r="F1422" s="23">
        <v>42170</v>
      </c>
      <c r="G1422" s="106">
        <v>2817.2</v>
      </c>
      <c r="H1422" s="31">
        <f t="shared" si="44"/>
        <v>0</v>
      </c>
      <c r="I1422" s="39" t="s">
        <v>9</v>
      </c>
      <c r="M1422" s="20">
        <v>42178</v>
      </c>
      <c r="N1422" s="222" t="s">
        <v>1665</v>
      </c>
      <c r="O1422" s="222" t="s">
        <v>1592</v>
      </c>
      <c r="P1422" s="15" t="s">
        <v>1666</v>
      </c>
      <c r="Q1422" s="122">
        <v>2982.2</v>
      </c>
      <c r="R1422" s="23">
        <v>42178</v>
      </c>
      <c r="S1422" s="118">
        <v>2982.2</v>
      </c>
      <c r="T1422" s="31">
        <f t="shared" si="45"/>
        <v>0</v>
      </c>
      <c r="U1422" s="68" t="s">
        <v>587</v>
      </c>
    </row>
    <row r="1423" spans="1:21" x14ac:dyDescent="0.25">
      <c r="A1423" s="20">
        <v>42170</v>
      </c>
      <c r="B1423" s="183">
        <v>24279</v>
      </c>
      <c r="C1423" s="183"/>
      <c r="D1423" s="14" t="s">
        <v>256</v>
      </c>
      <c r="E1423" s="105">
        <v>4833.3999999999996</v>
      </c>
      <c r="F1423" s="23">
        <v>42170</v>
      </c>
      <c r="G1423" s="106">
        <v>4833.3999999999996</v>
      </c>
      <c r="H1423" s="31">
        <f t="shared" si="44"/>
        <v>0</v>
      </c>
      <c r="I1423" s="39" t="s">
        <v>1257</v>
      </c>
      <c r="M1423" s="20">
        <v>42156</v>
      </c>
      <c r="N1423" s="183">
        <v>22884</v>
      </c>
      <c r="O1423" s="183"/>
      <c r="P1423" s="14" t="s">
        <v>1142</v>
      </c>
      <c r="Q1423" s="105">
        <v>3151.9</v>
      </c>
      <c r="R1423" s="23">
        <v>42156</v>
      </c>
      <c r="S1423" s="106">
        <v>3151.9</v>
      </c>
      <c r="T1423" s="25">
        <f t="shared" si="45"/>
        <v>0</v>
      </c>
      <c r="U1423" s="39" t="s">
        <v>9</v>
      </c>
    </row>
    <row r="1424" spans="1:21" x14ac:dyDescent="0.25">
      <c r="A1424" s="20">
        <v>42170</v>
      </c>
      <c r="B1424" s="183">
        <v>24280</v>
      </c>
      <c r="C1424" s="183"/>
      <c r="D1424" s="14" t="s">
        <v>199</v>
      </c>
      <c r="E1424" s="105">
        <v>10732.6</v>
      </c>
      <c r="F1424" s="23">
        <v>42172</v>
      </c>
      <c r="G1424" s="106">
        <v>10732.6</v>
      </c>
      <c r="H1424" s="48">
        <f t="shared" si="44"/>
        <v>0</v>
      </c>
      <c r="I1424" s="39" t="s">
        <v>149</v>
      </c>
      <c r="M1424" s="20">
        <v>42157</v>
      </c>
      <c r="N1424" s="183">
        <v>23033</v>
      </c>
      <c r="O1424" s="183"/>
      <c r="P1424" s="40" t="s">
        <v>1142</v>
      </c>
      <c r="Q1424" s="105">
        <v>4131.6000000000004</v>
      </c>
      <c r="R1424" s="23">
        <v>42157</v>
      </c>
      <c r="S1424" s="106">
        <v>4131.6000000000004</v>
      </c>
      <c r="T1424" s="25">
        <f t="shared" si="45"/>
        <v>0</v>
      </c>
      <c r="U1424" s="68" t="s">
        <v>9</v>
      </c>
    </row>
    <row r="1425" spans="1:21" x14ac:dyDescent="0.25">
      <c r="A1425" s="20">
        <v>42170</v>
      </c>
      <c r="B1425" s="183">
        <v>24281</v>
      </c>
      <c r="C1425" s="183"/>
      <c r="D1425" s="14" t="s">
        <v>158</v>
      </c>
      <c r="E1425" s="105">
        <v>1159.4000000000001</v>
      </c>
      <c r="F1425" s="23">
        <v>42170</v>
      </c>
      <c r="G1425" s="106">
        <v>1159.4000000000001</v>
      </c>
      <c r="H1425" s="48">
        <f t="shared" si="44"/>
        <v>0</v>
      </c>
      <c r="I1425" s="39" t="s">
        <v>9</v>
      </c>
      <c r="M1425" s="20">
        <v>42161</v>
      </c>
      <c r="N1425" s="183">
        <v>23383</v>
      </c>
      <c r="O1425" s="183"/>
      <c r="P1425" s="14" t="s">
        <v>1142</v>
      </c>
      <c r="Q1425" s="105">
        <v>3060</v>
      </c>
      <c r="R1425" s="23">
        <v>42161</v>
      </c>
      <c r="S1425" s="106">
        <v>3060</v>
      </c>
      <c r="T1425" s="31">
        <f t="shared" si="45"/>
        <v>0</v>
      </c>
      <c r="U1425" s="39" t="s">
        <v>9</v>
      </c>
    </row>
    <row r="1426" spans="1:21" x14ac:dyDescent="0.25">
      <c r="A1426" s="20">
        <v>42170</v>
      </c>
      <c r="B1426" s="183">
        <v>24282</v>
      </c>
      <c r="C1426" s="183"/>
      <c r="D1426" s="150" t="s">
        <v>203</v>
      </c>
      <c r="E1426" s="105">
        <v>2624</v>
      </c>
      <c r="F1426" s="23">
        <v>42172</v>
      </c>
      <c r="G1426" s="106">
        <v>2624</v>
      </c>
      <c r="H1426" s="48">
        <f t="shared" si="44"/>
        <v>0</v>
      </c>
      <c r="I1426" s="39" t="s">
        <v>149</v>
      </c>
      <c r="M1426" s="20">
        <v>42167</v>
      </c>
      <c r="N1426" s="183">
        <v>24011</v>
      </c>
      <c r="O1426" s="183"/>
      <c r="P1426" s="14" t="s">
        <v>1142</v>
      </c>
      <c r="Q1426" s="105">
        <v>1237</v>
      </c>
      <c r="R1426" s="23">
        <v>42167</v>
      </c>
      <c r="S1426" s="106">
        <v>1237</v>
      </c>
      <c r="T1426" s="31">
        <f t="shared" si="45"/>
        <v>0</v>
      </c>
      <c r="U1426" s="39" t="s">
        <v>9</v>
      </c>
    </row>
    <row r="1427" spans="1:21" x14ac:dyDescent="0.25">
      <c r="A1427" s="20">
        <v>42170</v>
      </c>
      <c r="B1427" s="183">
        <v>24283</v>
      </c>
      <c r="C1427" s="183"/>
      <c r="D1427" s="14" t="s">
        <v>204</v>
      </c>
      <c r="E1427" s="105">
        <v>3231.9</v>
      </c>
      <c r="F1427" s="23">
        <v>42172</v>
      </c>
      <c r="G1427" s="106">
        <v>3231.9</v>
      </c>
      <c r="H1427" s="48">
        <f t="shared" si="44"/>
        <v>0</v>
      </c>
      <c r="I1427" s="39" t="s">
        <v>149</v>
      </c>
      <c r="M1427" s="20">
        <v>42168</v>
      </c>
      <c r="N1427" s="183">
        <v>24080</v>
      </c>
      <c r="O1427" s="183"/>
      <c r="P1427" s="14" t="s">
        <v>1142</v>
      </c>
      <c r="Q1427" s="105">
        <v>1151.4000000000001</v>
      </c>
      <c r="R1427" s="23">
        <v>42168</v>
      </c>
      <c r="S1427" s="106">
        <v>1151.4000000000001</v>
      </c>
      <c r="T1427" s="31">
        <f t="shared" si="45"/>
        <v>0</v>
      </c>
      <c r="U1427" s="39" t="s">
        <v>9</v>
      </c>
    </row>
    <row r="1428" spans="1:21" x14ac:dyDescent="0.25">
      <c r="A1428" s="20">
        <v>42170</v>
      </c>
      <c r="B1428" s="183">
        <v>24284</v>
      </c>
      <c r="C1428" s="183"/>
      <c r="D1428" s="26" t="s">
        <v>218</v>
      </c>
      <c r="E1428" s="108">
        <v>0</v>
      </c>
      <c r="F1428" s="23"/>
      <c r="G1428" s="106"/>
      <c r="H1428" s="48">
        <f t="shared" si="44"/>
        <v>0</v>
      </c>
      <c r="I1428" s="39" t="s">
        <v>13</v>
      </c>
      <c r="M1428" s="20">
        <v>42169</v>
      </c>
      <c r="N1428" s="183">
        <v>24153</v>
      </c>
      <c r="O1428" s="183"/>
      <c r="P1428" s="14" t="s">
        <v>1142</v>
      </c>
      <c r="Q1428" s="105">
        <v>814.9</v>
      </c>
      <c r="R1428" s="23">
        <v>42169</v>
      </c>
      <c r="S1428" s="106">
        <v>814.9</v>
      </c>
      <c r="T1428" s="31">
        <f t="shared" si="45"/>
        <v>0</v>
      </c>
      <c r="U1428" s="39" t="s">
        <v>9</v>
      </c>
    </row>
    <row r="1429" spans="1:21" x14ac:dyDescent="0.25">
      <c r="A1429" s="20">
        <v>42170</v>
      </c>
      <c r="B1429" s="183">
        <v>24285</v>
      </c>
      <c r="C1429" s="183"/>
      <c r="D1429" s="14" t="s">
        <v>262</v>
      </c>
      <c r="E1429" s="105">
        <v>6885.4</v>
      </c>
      <c r="F1429" s="23">
        <v>42180</v>
      </c>
      <c r="G1429" s="106">
        <v>6885.4</v>
      </c>
      <c r="H1429" s="48">
        <f t="shared" si="44"/>
        <v>0</v>
      </c>
      <c r="I1429" s="39" t="s">
        <v>149</v>
      </c>
      <c r="M1429" s="20">
        <v>42170</v>
      </c>
      <c r="N1429" s="183">
        <v>24227</v>
      </c>
      <c r="O1429" s="183"/>
      <c r="P1429" s="14" t="s">
        <v>1142</v>
      </c>
      <c r="Q1429" s="105">
        <v>3221.4</v>
      </c>
      <c r="R1429" s="23">
        <v>42170</v>
      </c>
      <c r="S1429" s="106">
        <v>3221.4</v>
      </c>
      <c r="T1429" s="31">
        <f t="shared" si="45"/>
        <v>0</v>
      </c>
      <c r="U1429" s="39" t="s">
        <v>9</v>
      </c>
    </row>
    <row r="1430" spans="1:21" x14ac:dyDescent="0.25">
      <c r="A1430" s="20">
        <v>42170</v>
      </c>
      <c r="B1430" s="183">
        <v>24286</v>
      </c>
      <c r="C1430" s="183"/>
      <c r="D1430" s="14" t="s">
        <v>1103</v>
      </c>
      <c r="E1430" s="105">
        <v>19560.900000000001</v>
      </c>
      <c r="F1430" s="23">
        <v>42172</v>
      </c>
      <c r="G1430" s="106">
        <v>19560.900000000001</v>
      </c>
      <c r="H1430" s="48">
        <f t="shared" si="44"/>
        <v>0</v>
      </c>
      <c r="I1430" s="39" t="s">
        <v>149</v>
      </c>
      <c r="M1430" s="20">
        <v>42172</v>
      </c>
      <c r="N1430" s="183">
        <v>24440</v>
      </c>
      <c r="O1430" s="183"/>
      <c r="P1430" s="14" t="s">
        <v>1142</v>
      </c>
      <c r="Q1430" s="105">
        <v>3393</v>
      </c>
      <c r="R1430" s="23">
        <v>42172</v>
      </c>
      <c r="S1430" s="106">
        <v>3393</v>
      </c>
      <c r="T1430" s="48">
        <f t="shared" si="45"/>
        <v>0</v>
      </c>
      <c r="U1430" s="39" t="s">
        <v>9</v>
      </c>
    </row>
    <row r="1431" spans="1:21" x14ac:dyDescent="0.25">
      <c r="A1431" s="20">
        <v>42170</v>
      </c>
      <c r="B1431" s="183">
        <v>24287</v>
      </c>
      <c r="C1431" s="183"/>
      <c r="D1431" s="14" t="s">
        <v>454</v>
      </c>
      <c r="E1431" s="105">
        <v>4300</v>
      </c>
      <c r="F1431" s="23">
        <v>42170</v>
      </c>
      <c r="G1431" s="106">
        <v>4300</v>
      </c>
      <c r="H1431" s="48">
        <f t="shared" si="44"/>
        <v>0</v>
      </c>
      <c r="I1431" s="39" t="s">
        <v>59</v>
      </c>
      <c r="M1431" s="20">
        <v>42175</v>
      </c>
      <c r="N1431" s="183">
        <v>24763</v>
      </c>
      <c r="O1431" s="183"/>
      <c r="P1431" s="14" t="s">
        <v>1142</v>
      </c>
      <c r="Q1431" s="105">
        <v>6864</v>
      </c>
      <c r="R1431" s="65">
        <v>42175</v>
      </c>
      <c r="S1431" s="106">
        <v>6864</v>
      </c>
      <c r="T1431" s="31">
        <f t="shared" si="45"/>
        <v>0</v>
      </c>
      <c r="U1431" s="39" t="s">
        <v>9</v>
      </c>
    </row>
    <row r="1432" spans="1:21" x14ac:dyDescent="0.25">
      <c r="A1432" s="20">
        <v>42170</v>
      </c>
      <c r="B1432" s="183">
        <v>24288</v>
      </c>
      <c r="C1432" s="183"/>
      <c r="D1432" s="14" t="s">
        <v>136</v>
      </c>
      <c r="E1432" s="105">
        <v>17567.599999999999</v>
      </c>
      <c r="F1432" s="23">
        <v>42171</v>
      </c>
      <c r="G1432" s="106">
        <v>17567.599999999999</v>
      </c>
      <c r="H1432" s="48">
        <f t="shared" si="44"/>
        <v>0</v>
      </c>
      <c r="I1432" s="39" t="s">
        <v>9</v>
      </c>
      <c r="M1432" s="20">
        <v>42177</v>
      </c>
      <c r="N1432" s="223" t="s">
        <v>1593</v>
      </c>
      <c r="O1432" s="223" t="s">
        <v>1592</v>
      </c>
      <c r="P1432" s="14" t="s">
        <v>1142</v>
      </c>
      <c r="Q1432" s="105">
        <v>4864.2</v>
      </c>
      <c r="R1432" s="23">
        <v>42178</v>
      </c>
      <c r="S1432" s="106">
        <v>4864.2</v>
      </c>
      <c r="T1432" s="31">
        <f t="shared" si="45"/>
        <v>0</v>
      </c>
      <c r="U1432" s="39" t="s">
        <v>9</v>
      </c>
    </row>
    <row r="1433" spans="1:21" x14ac:dyDescent="0.25">
      <c r="A1433" s="20">
        <v>42170</v>
      </c>
      <c r="B1433" s="183">
        <v>24289</v>
      </c>
      <c r="C1433" s="183"/>
      <c r="D1433" s="14" t="s">
        <v>574</v>
      </c>
      <c r="E1433" s="105">
        <v>30208.3</v>
      </c>
      <c r="F1433" s="23">
        <v>42172</v>
      </c>
      <c r="G1433" s="106">
        <v>30208.3</v>
      </c>
      <c r="H1433" s="48">
        <f t="shared" si="44"/>
        <v>0</v>
      </c>
      <c r="I1433" s="39" t="s">
        <v>149</v>
      </c>
      <c r="M1433" s="20">
        <v>42179</v>
      </c>
      <c r="N1433" s="223" t="s">
        <v>1751</v>
      </c>
      <c r="O1433" s="223" t="s">
        <v>1592</v>
      </c>
      <c r="P1433" s="14" t="s">
        <v>1142</v>
      </c>
      <c r="Q1433" s="105">
        <v>3939</v>
      </c>
      <c r="R1433" s="23">
        <v>42179</v>
      </c>
      <c r="S1433" s="106">
        <v>3939</v>
      </c>
      <c r="T1433" s="31">
        <f t="shared" si="45"/>
        <v>0</v>
      </c>
      <c r="U1433" s="39" t="s">
        <v>9</v>
      </c>
    </row>
    <row r="1434" spans="1:21" x14ac:dyDescent="0.25">
      <c r="A1434" s="20">
        <v>42170</v>
      </c>
      <c r="B1434" s="183">
        <v>24290</v>
      </c>
      <c r="C1434" s="183"/>
      <c r="D1434" s="14" t="s">
        <v>206</v>
      </c>
      <c r="E1434" s="105">
        <v>37308.699999999997</v>
      </c>
      <c r="F1434" s="23" t="s">
        <v>2482</v>
      </c>
      <c r="G1434" s="106">
        <f>4629.7+32679</f>
        <v>37308.699999999997</v>
      </c>
      <c r="H1434" s="48">
        <f t="shared" si="44"/>
        <v>0</v>
      </c>
      <c r="I1434" s="39" t="s">
        <v>149</v>
      </c>
      <c r="M1434" s="20">
        <v>42164</v>
      </c>
      <c r="N1434" s="183">
        <v>23664</v>
      </c>
      <c r="O1434" s="183"/>
      <c r="P1434" s="14" t="s">
        <v>1190</v>
      </c>
      <c r="Q1434" s="105">
        <v>2244.8000000000002</v>
      </c>
      <c r="R1434" s="23">
        <v>42164</v>
      </c>
      <c r="S1434" s="106">
        <v>2244.8000000000002</v>
      </c>
      <c r="T1434" s="31">
        <f t="shared" si="45"/>
        <v>0</v>
      </c>
      <c r="U1434" s="39" t="s">
        <v>587</v>
      </c>
    </row>
    <row r="1435" spans="1:21" x14ac:dyDescent="0.25">
      <c r="A1435" s="20">
        <v>42170</v>
      </c>
      <c r="B1435" s="183">
        <v>24291</v>
      </c>
      <c r="C1435" s="183"/>
      <c r="D1435" s="14" t="s">
        <v>213</v>
      </c>
      <c r="E1435" s="105">
        <v>491774.96</v>
      </c>
      <c r="F1435" s="23">
        <v>42174</v>
      </c>
      <c r="G1435" s="106">
        <v>491774.96</v>
      </c>
      <c r="H1435" s="48">
        <f t="shared" si="44"/>
        <v>0</v>
      </c>
      <c r="I1435" s="39" t="s">
        <v>9</v>
      </c>
      <c r="M1435" s="20">
        <v>42174</v>
      </c>
      <c r="N1435" s="183">
        <v>24632</v>
      </c>
      <c r="O1435" s="183"/>
      <c r="P1435" s="14" t="s">
        <v>1190</v>
      </c>
      <c r="Q1435" s="105">
        <v>6178.8</v>
      </c>
      <c r="R1435" s="23">
        <v>42174</v>
      </c>
      <c r="S1435" s="118">
        <v>6178.8</v>
      </c>
      <c r="T1435" s="31">
        <f t="shared" si="45"/>
        <v>0</v>
      </c>
      <c r="U1435" s="56" t="s">
        <v>587</v>
      </c>
    </row>
    <row r="1436" spans="1:21" x14ac:dyDescent="0.25">
      <c r="A1436" s="20">
        <v>42170</v>
      </c>
      <c r="B1436" s="183">
        <v>24292</v>
      </c>
      <c r="C1436" s="183"/>
      <c r="D1436" s="14" t="s">
        <v>195</v>
      </c>
      <c r="E1436" s="105">
        <v>173328.96</v>
      </c>
      <c r="F1436" s="97" t="s">
        <v>1563</v>
      </c>
      <c r="G1436" s="106">
        <f>25527.6+147801.36</f>
        <v>173328.96</v>
      </c>
      <c r="H1436" s="48">
        <f t="shared" si="44"/>
        <v>0</v>
      </c>
      <c r="I1436" s="39" t="s">
        <v>149</v>
      </c>
      <c r="M1436" s="20">
        <v>42180</v>
      </c>
      <c r="N1436" s="222" t="s">
        <v>1871</v>
      </c>
      <c r="O1436" s="222" t="s">
        <v>1592</v>
      </c>
      <c r="P1436" s="14" t="s">
        <v>1190</v>
      </c>
      <c r="Q1436" s="105">
        <v>827.2</v>
      </c>
      <c r="R1436" s="65">
        <v>42180</v>
      </c>
      <c r="S1436" s="106">
        <v>827.2</v>
      </c>
      <c r="T1436" s="31">
        <f t="shared" si="45"/>
        <v>0</v>
      </c>
      <c r="U1436" s="39" t="s">
        <v>587</v>
      </c>
    </row>
    <row r="1437" spans="1:21" x14ac:dyDescent="0.25">
      <c r="A1437" s="20">
        <v>42170</v>
      </c>
      <c r="B1437" s="183">
        <v>24293</v>
      </c>
      <c r="C1437" s="183"/>
      <c r="D1437" s="14" t="s">
        <v>1275</v>
      </c>
      <c r="E1437" s="105">
        <v>11976</v>
      </c>
      <c r="F1437" s="23">
        <v>42172</v>
      </c>
      <c r="G1437" s="106">
        <v>11976</v>
      </c>
      <c r="H1437" s="48">
        <f t="shared" si="44"/>
        <v>0</v>
      </c>
      <c r="I1437" s="39" t="s">
        <v>9</v>
      </c>
      <c r="M1437" s="20">
        <v>42181</v>
      </c>
      <c r="N1437" s="222" t="s">
        <v>1957</v>
      </c>
      <c r="O1437" s="222" t="s">
        <v>1592</v>
      </c>
      <c r="P1437" s="14" t="s">
        <v>1190</v>
      </c>
      <c r="Q1437" s="105">
        <v>4839.7</v>
      </c>
      <c r="R1437" s="65">
        <v>42182</v>
      </c>
      <c r="S1437" s="106">
        <v>4839.7</v>
      </c>
      <c r="T1437" s="31">
        <f t="shared" si="45"/>
        <v>0</v>
      </c>
      <c r="U1437" s="39" t="s">
        <v>587</v>
      </c>
    </row>
    <row r="1438" spans="1:21" x14ac:dyDescent="0.25">
      <c r="A1438" s="20">
        <v>42170</v>
      </c>
      <c r="B1438" s="183">
        <v>24294</v>
      </c>
      <c r="C1438" s="183"/>
      <c r="D1438" s="14" t="s">
        <v>733</v>
      </c>
      <c r="E1438" s="105">
        <v>2784</v>
      </c>
      <c r="F1438" s="23">
        <v>42172</v>
      </c>
      <c r="G1438" s="106">
        <v>2784</v>
      </c>
      <c r="H1438" s="48">
        <f t="shared" si="44"/>
        <v>0</v>
      </c>
      <c r="I1438" s="39" t="s">
        <v>149</v>
      </c>
      <c r="M1438" s="20">
        <v>42182</v>
      </c>
      <c r="N1438" s="222" t="s">
        <v>2093</v>
      </c>
      <c r="O1438" s="222" t="s">
        <v>1592</v>
      </c>
      <c r="P1438" s="14" t="s">
        <v>1190</v>
      </c>
      <c r="Q1438" s="105">
        <v>7183.1</v>
      </c>
      <c r="R1438" s="65">
        <v>42182</v>
      </c>
      <c r="S1438" s="106">
        <v>7183.1</v>
      </c>
      <c r="T1438" s="31">
        <f t="shared" si="45"/>
        <v>0</v>
      </c>
      <c r="U1438" s="39" t="s">
        <v>587</v>
      </c>
    </row>
    <row r="1439" spans="1:21" x14ac:dyDescent="0.25">
      <c r="A1439" s="20">
        <v>42170</v>
      </c>
      <c r="B1439" s="183">
        <v>24295</v>
      </c>
      <c r="C1439" s="183"/>
      <c r="D1439" s="14" t="s">
        <v>1101</v>
      </c>
      <c r="E1439" s="105">
        <v>369.6</v>
      </c>
      <c r="F1439" s="23">
        <v>42170</v>
      </c>
      <c r="G1439" s="106">
        <v>369.6</v>
      </c>
      <c r="H1439" s="48">
        <f t="shared" si="44"/>
        <v>0</v>
      </c>
      <c r="I1439" s="39" t="s">
        <v>9</v>
      </c>
      <c r="M1439" s="20">
        <v>42157</v>
      </c>
      <c r="N1439" s="183">
        <v>22985</v>
      </c>
      <c r="O1439" s="183"/>
      <c r="P1439" s="40" t="s">
        <v>1193</v>
      </c>
      <c r="Q1439" s="105">
        <v>3544.4</v>
      </c>
      <c r="R1439" s="23">
        <v>42157</v>
      </c>
      <c r="S1439" s="106">
        <v>3544.4</v>
      </c>
      <c r="T1439" s="25">
        <f t="shared" si="45"/>
        <v>0</v>
      </c>
      <c r="U1439" s="68" t="s">
        <v>587</v>
      </c>
    </row>
    <row r="1440" spans="1:21" x14ac:dyDescent="0.25">
      <c r="A1440" s="20">
        <v>42170</v>
      </c>
      <c r="B1440" s="183">
        <v>24296</v>
      </c>
      <c r="C1440" s="183"/>
      <c r="D1440" s="14" t="s">
        <v>207</v>
      </c>
      <c r="E1440" s="105">
        <v>36548</v>
      </c>
      <c r="F1440" s="23">
        <v>42175</v>
      </c>
      <c r="G1440" s="106">
        <v>36548</v>
      </c>
      <c r="H1440" s="48">
        <f t="shared" si="44"/>
        <v>0</v>
      </c>
      <c r="I1440" s="39" t="s">
        <v>149</v>
      </c>
      <c r="M1440" s="20">
        <v>42158</v>
      </c>
      <c r="N1440" s="183">
        <v>23079</v>
      </c>
      <c r="O1440" s="183"/>
      <c r="P1440" s="40" t="s">
        <v>1193</v>
      </c>
      <c r="Q1440" s="105">
        <v>3436</v>
      </c>
      <c r="R1440" s="23">
        <v>42158</v>
      </c>
      <c r="S1440" s="106">
        <v>3436</v>
      </c>
      <c r="T1440" s="31">
        <f t="shared" si="45"/>
        <v>0</v>
      </c>
      <c r="U1440" s="68" t="s">
        <v>587</v>
      </c>
    </row>
    <row r="1441" spans="1:21" x14ac:dyDescent="0.25">
      <c r="A1441" s="20">
        <v>42170</v>
      </c>
      <c r="B1441" s="183">
        <v>24297</v>
      </c>
      <c r="C1441" s="183"/>
      <c r="D1441" s="14" t="s">
        <v>877</v>
      </c>
      <c r="E1441" s="105">
        <v>4120</v>
      </c>
      <c r="F1441" s="23">
        <v>42172</v>
      </c>
      <c r="G1441" s="106">
        <v>4120</v>
      </c>
      <c r="H1441" s="48">
        <f t="shared" si="44"/>
        <v>0</v>
      </c>
      <c r="I1441" s="39" t="s">
        <v>149</v>
      </c>
      <c r="M1441" s="20">
        <v>42159</v>
      </c>
      <c r="N1441" s="183">
        <v>23157</v>
      </c>
      <c r="O1441" s="183"/>
      <c r="P1441" s="14" t="s">
        <v>1193</v>
      </c>
      <c r="Q1441" s="105">
        <v>3024</v>
      </c>
      <c r="R1441" s="23">
        <v>42159</v>
      </c>
      <c r="S1441" s="106">
        <v>3024</v>
      </c>
      <c r="T1441" s="31">
        <f t="shared" si="45"/>
        <v>0</v>
      </c>
      <c r="U1441" s="39" t="s">
        <v>587</v>
      </c>
    </row>
    <row r="1442" spans="1:21" x14ac:dyDescent="0.25">
      <c r="A1442" s="20">
        <v>42170</v>
      </c>
      <c r="B1442" s="183">
        <v>24298</v>
      </c>
      <c r="C1442" s="183"/>
      <c r="D1442" s="14" t="s">
        <v>32</v>
      </c>
      <c r="E1442" s="105">
        <v>109162.5</v>
      </c>
      <c r="F1442" s="30">
        <v>42195</v>
      </c>
      <c r="G1442" s="144">
        <v>109162.5</v>
      </c>
      <c r="H1442" s="48">
        <f t="shared" si="44"/>
        <v>0</v>
      </c>
      <c r="I1442" s="39" t="s">
        <v>9</v>
      </c>
      <c r="M1442" s="20">
        <v>42160</v>
      </c>
      <c r="N1442" s="183">
        <v>23261</v>
      </c>
      <c r="O1442" s="183"/>
      <c r="P1442" s="14" t="s">
        <v>1193</v>
      </c>
      <c r="Q1442" s="105">
        <v>6036.5</v>
      </c>
      <c r="R1442" s="23">
        <v>42160</v>
      </c>
      <c r="S1442" s="106">
        <v>6036.5</v>
      </c>
      <c r="T1442" s="31">
        <f t="shared" si="45"/>
        <v>0</v>
      </c>
      <c r="U1442" s="39" t="s">
        <v>587</v>
      </c>
    </row>
    <row r="1443" spans="1:21" x14ac:dyDescent="0.25">
      <c r="A1443" s="20">
        <v>42170</v>
      </c>
      <c r="B1443" s="183">
        <v>24299</v>
      </c>
      <c r="C1443" s="183"/>
      <c r="D1443" s="14" t="s">
        <v>80</v>
      </c>
      <c r="E1443" s="105">
        <v>6027</v>
      </c>
      <c r="F1443" s="23">
        <v>42170</v>
      </c>
      <c r="G1443" s="106">
        <v>6027</v>
      </c>
      <c r="H1443" s="48">
        <f t="shared" si="44"/>
        <v>0</v>
      </c>
      <c r="I1443" s="39" t="s">
        <v>9</v>
      </c>
      <c r="M1443" s="20">
        <v>42161</v>
      </c>
      <c r="N1443" s="183">
        <v>23366</v>
      </c>
      <c r="O1443" s="183"/>
      <c r="P1443" s="14" t="s">
        <v>1193</v>
      </c>
      <c r="Q1443" s="105">
        <v>9100.7999999999993</v>
      </c>
      <c r="R1443" s="23">
        <v>42161</v>
      </c>
      <c r="S1443" s="106">
        <v>9100.7999999999993</v>
      </c>
      <c r="T1443" s="31">
        <f t="shared" si="45"/>
        <v>0</v>
      </c>
      <c r="U1443" s="39" t="s">
        <v>587</v>
      </c>
    </row>
    <row r="1444" spans="1:21" x14ac:dyDescent="0.25">
      <c r="A1444" s="20">
        <v>42170</v>
      </c>
      <c r="B1444" s="183">
        <v>24300</v>
      </c>
      <c r="C1444" s="183"/>
      <c r="D1444" s="14" t="s">
        <v>262</v>
      </c>
      <c r="E1444" s="105">
        <v>15359.6</v>
      </c>
      <c r="F1444" s="23">
        <v>42180</v>
      </c>
      <c r="G1444" s="106">
        <v>15359.6</v>
      </c>
      <c r="H1444" s="48">
        <f t="shared" si="44"/>
        <v>0</v>
      </c>
      <c r="I1444" s="39" t="s">
        <v>149</v>
      </c>
      <c r="M1444" s="20">
        <v>42165</v>
      </c>
      <c r="N1444" s="183">
        <v>23735</v>
      </c>
      <c r="O1444" s="183"/>
      <c r="P1444" s="14" t="s">
        <v>1193</v>
      </c>
      <c r="Q1444" s="105">
        <v>5647.4</v>
      </c>
      <c r="R1444" s="23">
        <v>42165</v>
      </c>
      <c r="S1444" s="106">
        <v>5647.4</v>
      </c>
      <c r="T1444" s="31">
        <f t="shared" si="45"/>
        <v>0</v>
      </c>
      <c r="U1444" s="39" t="s">
        <v>587</v>
      </c>
    </row>
    <row r="1445" spans="1:21" x14ac:dyDescent="0.25">
      <c r="A1445" s="20">
        <v>42170</v>
      </c>
      <c r="B1445" s="183">
        <v>24301</v>
      </c>
      <c r="C1445" s="183"/>
      <c r="D1445" s="14" t="s">
        <v>446</v>
      </c>
      <c r="E1445" s="105">
        <v>7052.8</v>
      </c>
      <c r="F1445" s="30">
        <v>42187</v>
      </c>
      <c r="G1445" s="144">
        <v>7052.8</v>
      </c>
      <c r="H1445" s="48">
        <f t="shared" si="44"/>
        <v>0</v>
      </c>
      <c r="I1445" s="39" t="s">
        <v>9</v>
      </c>
      <c r="M1445" s="20">
        <v>42166</v>
      </c>
      <c r="N1445" s="183">
        <v>23830</v>
      </c>
      <c r="O1445" s="183"/>
      <c r="P1445" s="14" t="s">
        <v>1193</v>
      </c>
      <c r="Q1445" s="105">
        <v>1879.2</v>
      </c>
      <c r="R1445" s="23">
        <v>42166</v>
      </c>
      <c r="S1445" s="106">
        <v>1879.2</v>
      </c>
      <c r="T1445" s="31">
        <f t="shared" si="45"/>
        <v>0</v>
      </c>
      <c r="U1445" s="39" t="s">
        <v>587</v>
      </c>
    </row>
    <row r="1446" spans="1:21" x14ac:dyDescent="0.25">
      <c r="A1446" s="20">
        <v>42170</v>
      </c>
      <c r="B1446" s="183">
        <v>24302</v>
      </c>
      <c r="C1446" s="183"/>
      <c r="D1446" s="14" t="s">
        <v>14</v>
      </c>
      <c r="E1446" s="105">
        <v>11813.2</v>
      </c>
      <c r="F1446" s="30">
        <v>42190</v>
      </c>
      <c r="G1446" s="144">
        <v>11813.2</v>
      </c>
      <c r="H1446" s="48">
        <f t="shared" si="44"/>
        <v>0</v>
      </c>
      <c r="I1446" s="39" t="s">
        <v>9</v>
      </c>
      <c r="M1446" s="20">
        <v>42168</v>
      </c>
      <c r="N1446" s="183">
        <v>24050</v>
      </c>
      <c r="O1446" s="183"/>
      <c r="P1446" s="150" t="s">
        <v>1193</v>
      </c>
      <c r="Q1446" s="105">
        <v>10409.700000000001</v>
      </c>
      <c r="R1446" s="23">
        <v>42168</v>
      </c>
      <c r="S1446" s="106">
        <v>10409.700000000001</v>
      </c>
      <c r="T1446" s="31">
        <f t="shared" si="45"/>
        <v>0</v>
      </c>
      <c r="U1446" s="39" t="s">
        <v>587</v>
      </c>
    </row>
    <row r="1447" spans="1:21" x14ac:dyDescent="0.25">
      <c r="A1447" s="20">
        <v>42171</v>
      </c>
      <c r="B1447" s="183">
        <v>24303</v>
      </c>
      <c r="C1447" s="183"/>
      <c r="D1447" s="14" t="s">
        <v>720</v>
      </c>
      <c r="E1447" s="105">
        <v>13249.6</v>
      </c>
      <c r="F1447" s="23">
        <v>42171</v>
      </c>
      <c r="G1447" s="106">
        <v>13249.6</v>
      </c>
      <c r="H1447" s="48">
        <f t="shared" si="44"/>
        <v>0</v>
      </c>
      <c r="I1447" s="39" t="s">
        <v>9</v>
      </c>
      <c r="M1447" s="20">
        <v>42171</v>
      </c>
      <c r="N1447" s="183">
        <v>24347</v>
      </c>
      <c r="O1447" s="183"/>
      <c r="P1447" s="14" t="s">
        <v>1193</v>
      </c>
      <c r="Q1447" s="105">
        <v>6011.6</v>
      </c>
      <c r="R1447" s="23">
        <v>42171</v>
      </c>
      <c r="S1447" s="106">
        <v>6011.6</v>
      </c>
      <c r="T1447" s="48">
        <f t="shared" si="45"/>
        <v>0</v>
      </c>
      <c r="U1447" s="39" t="s">
        <v>587</v>
      </c>
    </row>
    <row r="1448" spans="1:21" x14ac:dyDescent="0.25">
      <c r="A1448" s="20">
        <v>42171</v>
      </c>
      <c r="B1448" s="183">
        <v>24304</v>
      </c>
      <c r="C1448" s="183"/>
      <c r="D1448" s="14" t="s">
        <v>14</v>
      </c>
      <c r="E1448" s="105">
        <v>24613.200000000001</v>
      </c>
      <c r="F1448" s="30">
        <v>42190</v>
      </c>
      <c r="G1448" s="144">
        <v>24613.200000000001</v>
      </c>
      <c r="H1448" s="48">
        <f t="shared" si="44"/>
        <v>0</v>
      </c>
      <c r="I1448" s="39" t="s">
        <v>15</v>
      </c>
      <c r="M1448" s="20">
        <v>42173</v>
      </c>
      <c r="N1448" s="183">
        <v>24529</v>
      </c>
      <c r="O1448" s="183"/>
      <c r="P1448" s="14" t="s">
        <v>1193</v>
      </c>
      <c r="Q1448" s="105">
        <v>3402.4</v>
      </c>
      <c r="R1448" s="23">
        <v>42173</v>
      </c>
      <c r="S1448" s="106">
        <v>3402.4</v>
      </c>
      <c r="T1448" s="48">
        <f t="shared" si="45"/>
        <v>0</v>
      </c>
      <c r="U1448" s="39" t="s">
        <v>587</v>
      </c>
    </row>
    <row r="1449" spans="1:21" x14ac:dyDescent="0.25">
      <c r="A1449" s="20">
        <v>42171</v>
      </c>
      <c r="B1449" s="183">
        <v>24305</v>
      </c>
      <c r="C1449" s="183"/>
      <c r="D1449" s="14" t="s">
        <v>18</v>
      </c>
      <c r="E1449" s="105">
        <v>3096.6</v>
      </c>
      <c r="F1449" s="23">
        <v>42171</v>
      </c>
      <c r="G1449" s="106">
        <v>3096.6</v>
      </c>
      <c r="H1449" s="48">
        <f t="shared" si="44"/>
        <v>0</v>
      </c>
      <c r="I1449" s="39" t="s">
        <v>9</v>
      </c>
      <c r="M1449" s="20">
        <v>42175</v>
      </c>
      <c r="N1449" s="183">
        <v>24741</v>
      </c>
      <c r="O1449" s="183"/>
      <c r="P1449" s="14" t="s">
        <v>1193</v>
      </c>
      <c r="Q1449" s="105">
        <v>6570.6</v>
      </c>
      <c r="R1449" s="65">
        <v>42175</v>
      </c>
      <c r="S1449" s="106">
        <v>6570.6</v>
      </c>
      <c r="T1449" s="31">
        <f t="shared" si="45"/>
        <v>0</v>
      </c>
      <c r="U1449" s="39" t="s">
        <v>587</v>
      </c>
    </row>
    <row r="1450" spans="1:21" x14ac:dyDescent="0.25">
      <c r="A1450" s="20">
        <v>42171</v>
      </c>
      <c r="B1450" s="183">
        <v>24306</v>
      </c>
      <c r="C1450" s="183"/>
      <c r="D1450" s="14" t="s">
        <v>141</v>
      </c>
      <c r="E1450" s="105">
        <v>8895.2000000000007</v>
      </c>
      <c r="F1450" s="23">
        <v>42182</v>
      </c>
      <c r="G1450" s="106">
        <v>8895.2000000000007</v>
      </c>
      <c r="H1450" s="48">
        <f t="shared" si="44"/>
        <v>0</v>
      </c>
      <c r="I1450" s="39" t="s">
        <v>9</v>
      </c>
      <c r="M1450" s="20">
        <v>42163</v>
      </c>
      <c r="N1450" s="183">
        <v>23549</v>
      </c>
      <c r="O1450" s="183"/>
      <c r="P1450" s="14" t="s">
        <v>1518</v>
      </c>
      <c r="Q1450" s="105">
        <v>2560.4</v>
      </c>
      <c r="R1450" s="23">
        <v>42163</v>
      </c>
      <c r="S1450" s="106">
        <v>2560.4</v>
      </c>
      <c r="T1450" s="31">
        <f t="shared" si="45"/>
        <v>0</v>
      </c>
      <c r="U1450" s="39" t="s">
        <v>587</v>
      </c>
    </row>
    <row r="1451" spans="1:21" x14ac:dyDescent="0.25">
      <c r="A1451" s="20">
        <v>42171</v>
      </c>
      <c r="B1451" s="183">
        <v>24307</v>
      </c>
      <c r="C1451" s="183"/>
      <c r="D1451" s="26" t="s">
        <v>218</v>
      </c>
      <c r="E1451" s="108">
        <v>0</v>
      </c>
      <c r="F1451" s="23"/>
      <c r="G1451" s="106"/>
      <c r="H1451" s="48">
        <f t="shared" si="44"/>
        <v>0</v>
      </c>
      <c r="I1451" s="39" t="s">
        <v>13</v>
      </c>
      <c r="M1451" s="20">
        <v>42156</v>
      </c>
      <c r="N1451" s="183">
        <v>22882</v>
      </c>
      <c r="O1451" s="183"/>
      <c r="P1451" s="14" t="s">
        <v>151</v>
      </c>
      <c r="Q1451" s="105">
        <v>1878.8</v>
      </c>
      <c r="R1451" s="23">
        <v>42157</v>
      </c>
      <c r="S1451" s="106">
        <v>1878.8</v>
      </c>
      <c r="T1451" s="25">
        <f t="shared" si="45"/>
        <v>0</v>
      </c>
      <c r="U1451" s="39" t="s">
        <v>9</v>
      </c>
    </row>
    <row r="1452" spans="1:21" x14ac:dyDescent="0.25">
      <c r="A1452" s="20">
        <v>42171</v>
      </c>
      <c r="B1452" s="183">
        <v>24308</v>
      </c>
      <c r="C1452" s="183"/>
      <c r="D1452" s="14" t="s">
        <v>383</v>
      </c>
      <c r="E1452" s="105">
        <v>3528.1</v>
      </c>
      <c r="F1452" s="23">
        <v>42171</v>
      </c>
      <c r="G1452" s="106">
        <v>3528.1</v>
      </c>
      <c r="H1452" s="48">
        <f t="shared" si="44"/>
        <v>0</v>
      </c>
      <c r="I1452" s="39" t="s">
        <v>9</v>
      </c>
      <c r="M1452" s="20">
        <v>42157</v>
      </c>
      <c r="N1452" s="183">
        <v>23012</v>
      </c>
      <c r="O1452" s="183"/>
      <c r="P1452" s="40" t="s">
        <v>151</v>
      </c>
      <c r="Q1452" s="105">
        <v>2762.6</v>
      </c>
      <c r="R1452" s="23">
        <v>42157</v>
      </c>
      <c r="S1452" s="106">
        <v>2762.6</v>
      </c>
      <c r="T1452" s="25">
        <f t="shared" si="45"/>
        <v>0</v>
      </c>
      <c r="U1452" s="68" t="s">
        <v>9</v>
      </c>
    </row>
    <row r="1453" spans="1:21" x14ac:dyDescent="0.25">
      <c r="A1453" s="20">
        <v>42171</v>
      </c>
      <c r="B1453" s="183">
        <v>24309</v>
      </c>
      <c r="C1453" s="183"/>
      <c r="D1453" s="14" t="s">
        <v>211</v>
      </c>
      <c r="E1453" s="105">
        <v>75101.100000000006</v>
      </c>
      <c r="F1453" s="23">
        <v>42180</v>
      </c>
      <c r="G1453" s="106">
        <v>75101.100000000006</v>
      </c>
      <c r="H1453" s="48">
        <f t="shared" si="44"/>
        <v>0</v>
      </c>
      <c r="I1453" s="39" t="s">
        <v>9</v>
      </c>
      <c r="M1453" s="20">
        <v>42158</v>
      </c>
      <c r="N1453" s="183">
        <v>23074</v>
      </c>
      <c r="O1453" s="183"/>
      <c r="P1453" s="40" t="s">
        <v>151</v>
      </c>
      <c r="Q1453" s="105">
        <v>2560.8000000000002</v>
      </c>
      <c r="R1453" s="23">
        <v>42159</v>
      </c>
      <c r="S1453" s="106">
        <v>2560.8000000000002</v>
      </c>
      <c r="T1453" s="31">
        <f t="shared" si="45"/>
        <v>0</v>
      </c>
      <c r="U1453" s="68" t="s">
        <v>9</v>
      </c>
    </row>
    <row r="1454" spans="1:21" x14ac:dyDescent="0.25">
      <c r="A1454" s="20">
        <v>42171</v>
      </c>
      <c r="B1454" s="183">
        <v>24310</v>
      </c>
      <c r="C1454" s="183"/>
      <c r="D1454" s="14" t="s">
        <v>16</v>
      </c>
      <c r="E1454" s="105">
        <v>7684</v>
      </c>
      <c r="F1454" s="23">
        <v>42172</v>
      </c>
      <c r="G1454" s="106">
        <v>7684</v>
      </c>
      <c r="H1454" s="48">
        <f t="shared" si="44"/>
        <v>0</v>
      </c>
      <c r="I1454" s="39" t="s">
        <v>1257</v>
      </c>
      <c r="M1454" s="20">
        <v>42159</v>
      </c>
      <c r="N1454" s="183">
        <v>23167</v>
      </c>
      <c r="O1454" s="183"/>
      <c r="P1454" s="14" t="s">
        <v>151</v>
      </c>
      <c r="Q1454" s="105">
        <v>2248.9</v>
      </c>
      <c r="R1454" s="23">
        <v>42163</v>
      </c>
      <c r="S1454" s="106">
        <v>2248.9</v>
      </c>
      <c r="T1454" s="31">
        <f t="shared" si="45"/>
        <v>0</v>
      </c>
      <c r="U1454" s="39" t="s">
        <v>9</v>
      </c>
    </row>
    <row r="1455" spans="1:21" x14ac:dyDescent="0.25">
      <c r="A1455" s="20">
        <v>42171</v>
      </c>
      <c r="B1455" s="183">
        <v>24311</v>
      </c>
      <c r="C1455" s="183"/>
      <c r="D1455" s="14" t="s">
        <v>24</v>
      </c>
      <c r="E1455" s="105">
        <v>42558.400000000001</v>
      </c>
      <c r="F1455" s="23">
        <v>42178</v>
      </c>
      <c r="G1455" s="106">
        <v>42558.400000000001</v>
      </c>
      <c r="H1455" s="48">
        <f t="shared" si="44"/>
        <v>0</v>
      </c>
      <c r="I1455" s="39" t="s">
        <v>19</v>
      </c>
      <c r="M1455" s="20">
        <v>42163</v>
      </c>
      <c r="N1455" s="183">
        <v>23572</v>
      </c>
      <c r="O1455" s="183"/>
      <c r="P1455" s="14" t="s">
        <v>151</v>
      </c>
      <c r="Q1455" s="105">
        <v>4722.8</v>
      </c>
      <c r="R1455" s="23">
        <v>42165</v>
      </c>
      <c r="S1455" s="106">
        <v>4722.8</v>
      </c>
      <c r="T1455" s="31">
        <f t="shared" si="45"/>
        <v>0</v>
      </c>
      <c r="U1455" s="39" t="s">
        <v>9</v>
      </c>
    </row>
    <row r="1456" spans="1:21" x14ac:dyDescent="0.25">
      <c r="A1456" s="20">
        <v>42171</v>
      </c>
      <c r="B1456" s="183">
        <v>24312</v>
      </c>
      <c r="C1456" s="183"/>
      <c r="D1456" s="14" t="s">
        <v>829</v>
      </c>
      <c r="E1456" s="105">
        <v>2830</v>
      </c>
      <c r="F1456" s="23">
        <v>42171</v>
      </c>
      <c r="G1456" s="106">
        <v>2830</v>
      </c>
      <c r="H1456" s="48">
        <f t="shared" si="44"/>
        <v>0</v>
      </c>
      <c r="I1456" s="39" t="s">
        <v>9</v>
      </c>
      <c r="M1456" s="20">
        <v>42165</v>
      </c>
      <c r="N1456" s="183">
        <v>23712</v>
      </c>
      <c r="O1456" s="183"/>
      <c r="P1456" s="14" t="s">
        <v>151</v>
      </c>
      <c r="Q1456" s="105">
        <v>2861.2</v>
      </c>
      <c r="R1456" s="23">
        <v>42166</v>
      </c>
      <c r="S1456" s="106">
        <v>2861.2</v>
      </c>
      <c r="T1456" s="31">
        <f t="shared" si="45"/>
        <v>0</v>
      </c>
      <c r="U1456" s="39" t="s">
        <v>9</v>
      </c>
    </row>
    <row r="1457" spans="1:21" x14ac:dyDescent="0.25">
      <c r="A1457" s="20">
        <v>42171</v>
      </c>
      <c r="B1457" s="183">
        <v>24313</v>
      </c>
      <c r="C1457" s="183"/>
      <c r="D1457" s="14" t="s">
        <v>20</v>
      </c>
      <c r="E1457" s="105">
        <v>5319</v>
      </c>
      <c r="F1457" s="23">
        <v>42172</v>
      </c>
      <c r="G1457" s="106">
        <v>5319</v>
      </c>
      <c r="H1457" s="48">
        <f t="shared" si="44"/>
        <v>0</v>
      </c>
      <c r="I1457" s="39" t="s">
        <v>94</v>
      </c>
      <c r="M1457" s="20">
        <v>42166</v>
      </c>
      <c r="N1457" s="183">
        <v>23825</v>
      </c>
      <c r="O1457" s="183"/>
      <c r="P1457" s="14" t="s">
        <v>151</v>
      </c>
      <c r="Q1457" s="105">
        <v>4021.9</v>
      </c>
      <c r="R1457" s="23">
        <v>42168</v>
      </c>
      <c r="S1457" s="106">
        <v>4021.9</v>
      </c>
      <c r="T1457" s="31">
        <f t="shared" si="45"/>
        <v>0</v>
      </c>
      <c r="U1457" s="39" t="s">
        <v>9</v>
      </c>
    </row>
    <row r="1458" spans="1:21" x14ac:dyDescent="0.25">
      <c r="A1458" s="20">
        <v>42171</v>
      </c>
      <c r="B1458" s="183">
        <v>24314</v>
      </c>
      <c r="C1458" s="183"/>
      <c r="D1458" s="14" t="s">
        <v>125</v>
      </c>
      <c r="E1458" s="105">
        <v>12580</v>
      </c>
      <c r="F1458" s="23">
        <v>42178</v>
      </c>
      <c r="G1458" s="106">
        <v>12580</v>
      </c>
      <c r="H1458" s="48">
        <f t="shared" si="44"/>
        <v>0</v>
      </c>
      <c r="I1458" s="39" t="s">
        <v>94</v>
      </c>
      <c r="M1458" s="20">
        <v>42168</v>
      </c>
      <c r="N1458" s="183">
        <v>24086</v>
      </c>
      <c r="O1458" s="183"/>
      <c r="P1458" s="14" t="s">
        <v>151</v>
      </c>
      <c r="Q1458" s="105">
        <v>2015.4</v>
      </c>
      <c r="R1458" s="23">
        <v>42169</v>
      </c>
      <c r="S1458" s="106">
        <v>2015.4</v>
      </c>
      <c r="T1458" s="31">
        <f t="shared" si="45"/>
        <v>0</v>
      </c>
      <c r="U1458" s="39" t="s">
        <v>9</v>
      </c>
    </row>
    <row r="1459" spans="1:21" x14ac:dyDescent="0.25">
      <c r="A1459" s="20">
        <v>42171</v>
      </c>
      <c r="B1459" s="183">
        <v>24315</v>
      </c>
      <c r="C1459" s="183"/>
      <c r="D1459" s="14" t="s">
        <v>699</v>
      </c>
      <c r="E1459" s="105">
        <v>784.4</v>
      </c>
      <c r="F1459" s="23">
        <v>42171</v>
      </c>
      <c r="G1459" s="106">
        <v>784.4</v>
      </c>
      <c r="H1459" s="48">
        <f t="shared" si="44"/>
        <v>0</v>
      </c>
      <c r="I1459" s="39" t="s">
        <v>9</v>
      </c>
      <c r="M1459" s="20">
        <v>42169</v>
      </c>
      <c r="N1459" s="183">
        <v>24175</v>
      </c>
      <c r="O1459" s="183"/>
      <c r="P1459" s="14" t="s">
        <v>151</v>
      </c>
      <c r="Q1459" s="105">
        <v>2709.4</v>
      </c>
      <c r="R1459" s="23">
        <v>42171</v>
      </c>
      <c r="S1459" s="106">
        <v>2709.4</v>
      </c>
      <c r="T1459" s="31">
        <f t="shared" si="45"/>
        <v>0</v>
      </c>
      <c r="U1459" s="39" t="s">
        <v>9</v>
      </c>
    </row>
    <row r="1460" spans="1:21" x14ac:dyDescent="0.25">
      <c r="A1460" s="20">
        <v>42171</v>
      </c>
      <c r="B1460" s="183">
        <v>24316</v>
      </c>
      <c r="C1460" s="183"/>
      <c r="D1460" s="150" t="s">
        <v>49</v>
      </c>
      <c r="E1460" s="105">
        <v>1629.7</v>
      </c>
      <c r="F1460" s="23">
        <v>42171</v>
      </c>
      <c r="G1460" s="106">
        <v>1629.7</v>
      </c>
      <c r="H1460" s="48">
        <f t="shared" si="44"/>
        <v>0</v>
      </c>
      <c r="I1460" s="39" t="s">
        <v>94</v>
      </c>
      <c r="M1460" s="20">
        <v>42171</v>
      </c>
      <c r="N1460" s="183">
        <v>24336</v>
      </c>
      <c r="O1460" s="183"/>
      <c r="P1460" s="14" t="s">
        <v>151</v>
      </c>
      <c r="Q1460" s="105">
        <v>3500.1</v>
      </c>
      <c r="R1460" s="23">
        <v>42172</v>
      </c>
      <c r="S1460" s="106">
        <v>3500.1</v>
      </c>
      <c r="T1460" s="48">
        <f t="shared" si="45"/>
        <v>0</v>
      </c>
      <c r="U1460" s="39" t="s">
        <v>9</v>
      </c>
    </row>
    <row r="1461" spans="1:21" x14ac:dyDescent="0.25">
      <c r="A1461" s="20">
        <v>42171</v>
      </c>
      <c r="B1461" s="183">
        <v>24317</v>
      </c>
      <c r="C1461" s="183"/>
      <c r="D1461" s="14" t="s">
        <v>233</v>
      </c>
      <c r="E1461" s="105">
        <v>18101.400000000001</v>
      </c>
      <c r="F1461" s="23">
        <v>42171</v>
      </c>
      <c r="G1461" s="106">
        <v>18101.400000000001</v>
      </c>
      <c r="H1461" s="48">
        <f t="shared" si="44"/>
        <v>0</v>
      </c>
      <c r="I1461" s="39" t="s">
        <v>773</v>
      </c>
      <c r="M1461" s="20">
        <v>42172</v>
      </c>
      <c r="N1461" s="183">
        <v>24439</v>
      </c>
      <c r="O1461" s="183"/>
      <c r="P1461" s="14" t="s">
        <v>151</v>
      </c>
      <c r="Q1461" s="105">
        <v>3388.1</v>
      </c>
      <c r="R1461" s="23">
        <v>42173</v>
      </c>
      <c r="S1461" s="106">
        <v>3388.1</v>
      </c>
      <c r="T1461" s="48">
        <f t="shared" si="45"/>
        <v>0</v>
      </c>
      <c r="U1461" s="39" t="s">
        <v>9</v>
      </c>
    </row>
    <row r="1462" spans="1:21" x14ac:dyDescent="0.25">
      <c r="A1462" s="20">
        <v>42171</v>
      </c>
      <c r="B1462" s="183">
        <v>24318</v>
      </c>
      <c r="C1462" s="183"/>
      <c r="D1462" s="14" t="s">
        <v>99</v>
      </c>
      <c r="E1462" s="105">
        <v>341.6</v>
      </c>
      <c r="F1462" s="23">
        <v>42171</v>
      </c>
      <c r="G1462" s="106">
        <v>341.6</v>
      </c>
      <c r="H1462" s="48">
        <f t="shared" si="44"/>
        <v>0</v>
      </c>
      <c r="I1462" s="39" t="s">
        <v>94</v>
      </c>
      <c r="M1462" s="20">
        <v>42173</v>
      </c>
      <c r="N1462" s="183">
        <v>24505</v>
      </c>
      <c r="O1462" s="183"/>
      <c r="P1462" s="14" t="s">
        <v>151</v>
      </c>
      <c r="Q1462" s="105">
        <v>3137.2</v>
      </c>
      <c r="R1462" s="23">
        <v>42174</v>
      </c>
      <c r="S1462" s="106">
        <v>3137.2</v>
      </c>
      <c r="T1462" s="48">
        <f t="shared" si="45"/>
        <v>0</v>
      </c>
      <c r="U1462" s="39" t="s">
        <v>9</v>
      </c>
    </row>
    <row r="1463" spans="1:21" x14ac:dyDescent="0.25">
      <c r="A1463" s="20">
        <v>42171</v>
      </c>
      <c r="B1463" s="183">
        <v>24319</v>
      </c>
      <c r="C1463" s="183"/>
      <c r="D1463" s="14" t="s">
        <v>226</v>
      </c>
      <c r="E1463" s="105">
        <v>3100.4</v>
      </c>
      <c r="F1463" s="23">
        <v>42171</v>
      </c>
      <c r="G1463" s="106">
        <v>3100.4</v>
      </c>
      <c r="H1463" s="48">
        <f t="shared" si="44"/>
        <v>0</v>
      </c>
      <c r="I1463" s="39" t="s">
        <v>94</v>
      </c>
      <c r="M1463" s="20">
        <v>42174</v>
      </c>
      <c r="N1463" s="183">
        <v>24646</v>
      </c>
      <c r="O1463" s="183"/>
      <c r="P1463" s="14" t="s">
        <v>151</v>
      </c>
      <c r="Q1463" s="105">
        <v>2880.3</v>
      </c>
      <c r="R1463" s="23">
        <v>42175</v>
      </c>
      <c r="S1463" s="118">
        <v>2880.3</v>
      </c>
      <c r="T1463" s="31">
        <f t="shared" si="45"/>
        <v>0</v>
      </c>
      <c r="U1463" s="56" t="s">
        <v>9</v>
      </c>
    </row>
    <row r="1464" spans="1:21" x14ac:dyDescent="0.25">
      <c r="A1464" s="20">
        <v>42171</v>
      </c>
      <c r="B1464" s="183">
        <v>24320</v>
      </c>
      <c r="C1464" s="183"/>
      <c r="D1464" s="14" t="s">
        <v>285</v>
      </c>
      <c r="E1464" s="105">
        <v>1212.9000000000001</v>
      </c>
      <c r="F1464" s="23">
        <v>42171</v>
      </c>
      <c r="G1464" s="106">
        <v>1212.9000000000001</v>
      </c>
      <c r="H1464" s="48">
        <f t="shared" si="44"/>
        <v>0</v>
      </c>
      <c r="I1464" s="39" t="s">
        <v>9</v>
      </c>
      <c r="M1464" s="20">
        <v>42175</v>
      </c>
      <c r="N1464" s="183">
        <v>24761</v>
      </c>
      <c r="O1464" s="183"/>
      <c r="P1464" s="14" t="s">
        <v>151</v>
      </c>
      <c r="Q1464" s="105">
        <v>3142.8</v>
      </c>
      <c r="R1464" s="65">
        <v>42178</v>
      </c>
      <c r="S1464" s="106">
        <v>3142.8</v>
      </c>
      <c r="T1464" s="31">
        <f t="shared" si="45"/>
        <v>0</v>
      </c>
      <c r="U1464" s="39" t="s">
        <v>9</v>
      </c>
    </row>
    <row r="1465" spans="1:21" x14ac:dyDescent="0.25">
      <c r="A1465" s="20">
        <v>42171</v>
      </c>
      <c r="B1465" s="183">
        <v>24321</v>
      </c>
      <c r="C1465" s="183"/>
      <c r="D1465" s="14" t="s">
        <v>121</v>
      </c>
      <c r="E1465" s="105">
        <v>3057.6</v>
      </c>
      <c r="F1465" s="23">
        <v>42171</v>
      </c>
      <c r="G1465" s="106">
        <v>3057.6</v>
      </c>
      <c r="H1465" s="48">
        <f t="shared" si="44"/>
        <v>0</v>
      </c>
      <c r="I1465" s="39" t="s">
        <v>9</v>
      </c>
      <c r="M1465" s="20">
        <v>42178</v>
      </c>
      <c r="N1465" s="222" t="s">
        <v>1670</v>
      </c>
      <c r="O1465" s="222" t="s">
        <v>1592</v>
      </c>
      <c r="P1465" s="15" t="s">
        <v>151</v>
      </c>
      <c r="Q1465" s="122">
        <v>2861.2</v>
      </c>
      <c r="R1465" s="23">
        <v>42179</v>
      </c>
      <c r="S1465" s="118">
        <v>2861.2</v>
      </c>
      <c r="T1465" s="31">
        <f t="shared" si="45"/>
        <v>0</v>
      </c>
      <c r="U1465" s="68" t="s">
        <v>9</v>
      </c>
    </row>
    <row r="1466" spans="1:21" x14ac:dyDescent="0.25">
      <c r="A1466" s="20">
        <v>42171</v>
      </c>
      <c r="B1466" s="183">
        <v>24322</v>
      </c>
      <c r="C1466" s="183"/>
      <c r="D1466" s="14" t="s">
        <v>226</v>
      </c>
      <c r="E1466" s="105">
        <v>132.6</v>
      </c>
      <c r="F1466" s="23">
        <v>42171</v>
      </c>
      <c r="G1466" s="106">
        <v>132.6</v>
      </c>
      <c r="H1466" s="48">
        <f t="shared" si="44"/>
        <v>0</v>
      </c>
      <c r="I1466" s="39" t="s">
        <v>94</v>
      </c>
      <c r="M1466" s="20">
        <v>42179</v>
      </c>
      <c r="N1466" s="222" t="s">
        <v>1760</v>
      </c>
      <c r="O1466" s="222" t="s">
        <v>1592</v>
      </c>
      <c r="P1466" s="14" t="s">
        <v>151</v>
      </c>
      <c r="Q1466" s="105">
        <v>2446.1</v>
      </c>
      <c r="R1466" s="23">
        <v>42180</v>
      </c>
      <c r="S1466" s="106">
        <v>2446.1</v>
      </c>
      <c r="T1466" s="31">
        <f t="shared" si="45"/>
        <v>0</v>
      </c>
      <c r="U1466" s="39" t="s">
        <v>9</v>
      </c>
    </row>
    <row r="1467" spans="1:21" x14ac:dyDescent="0.25">
      <c r="A1467" s="20">
        <v>42171</v>
      </c>
      <c r="B1467" s="183">
        <v>24323</v>
      </c>
      <c r="C1467" s="183"/>
      <c r="D1467" s="14" t="s">
        <v>256</v>
      </c>
      <c r="E1467" s="105">
        <v>5753.88</v>
      </c>
      <c r="F1467" s="51">
        <v>42171</v>
      </c>
      <c r="G1467" s="106">
        <v>5753.88</v>
      </c>
      <c r="H1467" s="48">
        <f t="shared" si="44"/>
        <v>0</v>
      </c>
      <c r="I1467" s="39" t="s">
        <v>773</v>
      </c>
      <c r="M1467" s="20">
        <v>42180</v>
      </c>
      <c r="N1467" s="223" t="s">
        <v>1852</v>
      </c>
      <c r="O1467" s="223" t="s">
        <v>1592</v>
      </c>
      <c r="P1467" s="14" t="s">
        <v>151</v>
      </c>
      <c r="Q1467" s="105">
        <v>2597</v>
      </c>
      <c r="R1467" s="65">
        <v>42181</v>
      </c>
      <c r="S1467" s="106">
        <v>2597</v>
      </c>
      <c r="T1467" s="31">
        <f t="shared" si="45"/>
        <v>0</v>
      </c>
      <c r="U1467" s="39" t="s">
        <v>9</v>
      </c>
    </row>
    <row r="1468" spans="1:21" x14ac:dyDescent="0.25">
      <c r="A1468" s="20">
        <v>42171</v>
      </c>
      <c r="B1468" s="183">
        <v>24324</v>
      </c>
      <c r="C1468" s="183"/>
      <c r="D1468" s="14" t="s">
        <v>675</v>
      </c>
      <c r="E1468" s="105">
        <v>320</v>
      </c>
      <c r="F1468" s="23">
        <v>42171</v>
      </c>
      <c r="G1468" s="106">
        <v>320</v>
      </c>
      <c r="H1468" s="48">
        <f t="shared" si="44"/>
        <v>0</v>
      </c>
      <c r="I1468" s="39" t="s">
        <v>9</v>
      </c>
      <c r="M1468" s="20">
        <v>42181</v>
      </c>
      <c r="N1468" s="222" t="s">
        <v>1981</v>
      </c>
      <c r="O1468" s="222" t="s">
        <v>1592</v>
      </c>
      <c r="P1468" s="14" t="s">
        <v>151</v>
      </c>
      <c r="Q1468" s="105">
        <v>1753.4</v>
      </c>
      <c r="R1468" s="65">
        <v>42182</v>
      </c>
      <c r="S1468" s="106">
        <v>1753.4</v>
      </c>
      <c r="T1468" s="31">
        <f t="shared" si="45"/>
        <v>0</v>
      </c>
      <c r="U1468" s="39" t="s">
        <v>9</v>
      </c>
    </row>
    <row r="1469" spans="1:21" x14ac:dyDescent="0.25">
      <c r="A1469" s="20">
        <v>42171</v>
      </c>
      <c r="B1469" s="183">
        <v>24325</v>
      </c>
      <c r="C1469" s="183"/>
      <c r="D1469" s="14" t="s">
        <v>215</v>
      </c>
      <c r="E1469" s="105">
        <v>15476</v>
      </c>
      <c r="F1469" s="23">
        <v>42171</v>
      </c>
      <c r="G1469" s="106">
        <v>15476</v>
      </c>
      <c r="H1469" s="48">
        <f t="shared" si="44"/>
        <v>0</v>
      </c>
      <c r="I1469" s="39" t="s">
        <v>9</v>
      </c>
      <c r="M1469" s="20">
        <v>42182</v>
      </c>
      <c r="N1469" s="222" t="s">
        <v>2101</v>
      </c>
      <c r="O1469" s="222" t="s">
        <v>1592</v>
      </c>
      <c r="P1469" s="14" t="s">
        <v>151</v>
      </c>
      <c r="Q1469" s="105">
        <v>1816.4</v>
      </c>
      <c r="R1469" s="65">
        <v>42183</v>
      </c>
      <c r="S1469" s="106">
        <v>1816.4</v>
      </c>
      <c r="T1469" s="31">
        <f t="shared" si="45"/>
        <v>0</v>
      </c>
      <c r="U1469" s="39" t="s">
        <v>9</v>
      </c>
    </row>
    <row r="1470" spans="1:21" x14ac:dyDescent="0.25">
      <c r="A1470" s="20">
        <v>42171</v>
      </c>
      <c r="B1470" s="183">
        <v>24326</v>
      </c>
      <c r="C1470" s="183"/>
      <c r="D1470" s="14" t="s">
        <v>294</v>
      </c>
      <c r="E1470" s="105">
        <v>5806.9</v>
      </c>
      <c r="F1470" s="23">
        <v>42171</v>
      </c>
      <c r="G1470" s="106">
        <v>5806.9</v>
      </c>
      <c r="H1470" s="48">
        <f t="shared" si="44"/>
        <v>0</v>
      </c>
      <c r="I1470" s="39" t="s">
        <v>9</v>
      </c>
      <c r="M1470" s="20">
        <v>42183</v>
      </c>
      <c r="N1470" s="222" t="s">
        <v>2197</v>
      </c>
      <c r="O1470" s="222" t="s">
        <v>1592</v>
      </c>
      <c r="P1470" s="14" t="s">
        <v>151</v>
      </c>
      <c r="Q1470" s="105">
        <v>2801.4</v>
      </c>
      <c r="R1470" s="65">
        <v>42185</v>
      </c>
      <c r="S1470" s="106">
        <v>2801.4</v>
      </c>
      <c r="T1470" s="31">
        <f t="shared" si="45"/>
        <v>0</v>
      </c>
      <c r="U1470" s="39" t="s">
        <v>9</v>
      </c>
    </row>
    <row r="1471" spans="1:21" x14ac:dyDescent="0.25">
      <c r="A1471" s="20">
        <v>42171</v>
      </c>
      <c r="B1471" s="183">
        <v>24327</v>
      </c>
      <c r="C1471" s="183"/>
      <c r="D1471" s="14" t="s">
        <v>114</v>
      </c>
      <c r="E1471" s="105">
        <v>6857.8</v>
      </c>
      <c r="F1471" s="23">
        <v>42171</v>
      </c>
      <c r="G1471" s="106">
        <v>6857.8</v>
      </c>
      <c r="H1471" s="48">
        <f t="shared" si="44"/>
        <v>0</v>
      </c>
      <c r="I1471" s="39" t="s">
        <v>9</v>
      </c>
      <c r="M1471" s="20">
        <v>42185</v>
      </c>
      <c r="N1471" s="223" t="s">
        <v>2383</v>
      </c>
      <c r="O1471" s="223" t="s">
        <v>1592</v>
      </c>
      <c r="P1471" s="14" t="s">
        <v>151</v>
      </c>
      <c r="Q1471" s="105">
        <v>2409.6</v>
      </c>
      <c r="R1471" s="23"/>
      <c r="S1471" s="106"/>
      <c r="T1471" s="31">
        <f t="shared" si="45"/>
        <v>2409.6</v>
      </c>
      <c r="U1471" s="39" t="s">
        <v>9</v>
      </c>
    </row>
    <row r="1472" spans="1:21" x14ac:dyDescent="0.25">
      <c r="A1472" s="20">
        <v>42171</v>
      </c>
      <c r="B1472" s="183">
        <v>24328</v>
      </c>
      <c r="C1472" s="183"/>
      <c r="D1472" s="14" t="s">
        <v>1275</v>
      </c>
      <c r="E1472" s="105">
        <v>3544.2</v>
      </c>
      <c r="F1472" s="23">
        <v>42171</v>
      </c>
      <c r="G1472" s="106">
        <v>3544.2</v>
      </c>
      <c r="H1472" s="48">
        <f t="shared" si="44"/>
        <v>0</v>
      </c>
      <c r="I1472" s="39" t="s">
        <v>9</v>
      </c>
      <c r="M1472" s="20">
        <v>42156</v>
      </c>
      <c r="N1472" s="183">
        <v>22934</v>
      </c>
      <c r="O1472" s="183"/>
      <c r="P1472" s="14" t="s">
        <v>141</v>
      </c>
      <c r="Q1472" s="105">
        <v>4536</v>
      </c>
      <c r="R1472" s="23">
        <v>42156</v>
      </c>
      <c r="S1472" s="106">
        <v>4536</v>
      </c>
      <c r="T1472" s="25">
        <f t="shared" si="45"/>
        <v>0</v>
      </c>
      <c r="U1472" s="39" t="s">
        <v>9</v>
      </c>
    </row>
    <row r="1473" spans="1:21" x14ac:dyDescent="0.25">
      <c r="A1473" s="20">
        <v>42171</v>
      </c>
      <c r="B1473" s="183">
        <v>24329</v>
      </c>
      <c r="C1473" s="183"/>
      <c r="D1473" s="14" t="s">
        <v>24</v>
      </c>
      <c r="E1473" s="105">
        <v>7028</v>
      </c>
      <c r="F1473" s="23">
        <v>42178</v>
      </c>
      <c r="G1473" s="106">
        <v>7028</v>
      </c>
      <c r="H1473" s="48">
        <f t="shared" si="44"/>
        <v>0</v>
      </c>
      <c r="I1473" s="39" t="s">
        <v>9</v>
      </c>
      <c r="M1473" s="20">
        <v>42157</v>
      </c>
      <c r="N1473" s="183">
        <v>23030</v>
      </c>
      <c r="O1473" s="183"/>
      <c r="P1473" s="40" t="s">
        <v>141</v>
      </c>
      <c r="Q1473" s="105">
        <v>8641.7999999999993</v>
      </c>
      <c r="R1473" s="23">
        <v>42167</v>
      </c>
      <c r="S1473" s="106">
        <v>8641.7999999999993</v>
      </c>
      <c r="T1473" s="25">
        <f t="shared" si="45"/>
        <v>0</v>
      </c>
      <c r="U1473" s="68" t="s">
        <v>94</v>
      </c>
    </row>
    <row r="1474" spans="1:21" x14ac:dyDescent="0.25">
      <c r="A1474" s="20">
        <v>42171</v>
      </c>
      <c r="B1474" s="183">
        <v>24330</v>
      </c>
      <c r="C1474" s="183"/>
      <c r="D1474" s="14" t="s">
        <v>137</v>
      </c>
      <c r="E1474" s="105">
        <v>2372.5</v>
      </c>
      <c r="F1474" s="23">
        <v>42171</v>
      </c>
      <c r="G1474" s="106">
        <v>2372.5</v>
      </c>
      <c r="H1474" s="48">
        <f t="shared" si="44"/>
        <v>0</v>
      </c>
      <c r="I1474" s="39" t="s">
        <v>9</v>
      </c>
      <c r="M1474" s="20">
        <v>42158</v>
      </c>
      <c r="N1474" s="183">
        <v>23100</v>
      </c>
      <c r="O1474" s="183"/>
      <c r="P1474" s="40" t="s">
        <v>141</v>
      </c>
      <c r="Q1474" s="105">
        <v>3477.6</v>
      </c>
      <c r="R1474" s="23">
        <v>42158</v>
      </c>
      <c r="S1474" s="106">
        <v>3477.6</v>
      </c>
      <c r="T1474" s="31">
        <f t="shared" si="45"/>
        <v>0</v>
      </c>
      <c r="U1474" s="68" t="s">
        <v>62</v>
      </c>
    </row>
    <row r="1475" spans="1:21" x14ac:dyDescent="0.25">
      <c r="A1475" s="20">
        <v>42171</v>
      </c>
      <c r="B1475" s="183">
        <v>24331</v>
      </c>
      <c r="C1475" s="183"/>
      <c r="D1475" s="14" t="s">
        <v>1187</v>
      </c>
      <c r="E1475" s="105">
        <v>2990</v>
      </c>
      <c r="F1475" s="23">
        <v>42173</v>
      </c>
      <c r="G1475" s="106">
        <v>2990</v>
      </c>
      <c r="H1475" s="48">
        <f t="shared" ref="H1475:H1538" si="46">E1475-G1475</f>
        <v>0</v>
      </c>
      <c r="I1475" s="39" t="s">
        <v>59</v>
      </c>
      <c r="M1475" s="20">
        <v>42159</v>
      </c>
      <c r="N1475" s="183">
        <v>23230</v>
      </c>
      <c r="O1475" s="183"/>
      <c r="P1475" s="14" t="s">
        <v>141</v>
      </c>
      <c r="Q1475" s="105">
        <v>1281</v>
      </c>
      <c r="R1475" s="23">
        <v>42159</v>
      </c>
      <c r="S1475" s="106">
        <v>1281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42171</v>
      </c>
      <c r="B1476" s="183">
        <v>24332</v>
      </c>
      <c r="C1476" s="183"/>
      <c r="D1476" s="14" t="s">
        <v>169</v>
      </c>
      <c r="E1476" s="105">
        <v>1161.2</v>
      </c>
      <c r="F1476" s="23">
        <v>42173</v>
      </c>
      <c r="G1476" s="106">
        <v>1161.2</v>
      </c>
      <c r="H1476" s="48">
        <f t="shared" si="46"/>
        <v>0</v>
      </c>
      <c r="I1476" s="39" t="s">
        <v>59</v>
      </c>
      <c r="M1476" s="20">
        <v>42160</v>
      </c>
      <c r="N1476" s="183">
        <v>23281</v>
      </c>
      <c r="O1476" s="183"/>
      <c r="P1476" s="14" t="s">
        <v>141</v>
      </c>
      <c r="Q1476" s="105">
        <v>4613.3</v>
      </c>
      <c r="R1476" s="23">
        <v>42165</v>
      </c>
      <c r="S1476" s="106">
        <v>4613.3</v>
      </c>
      <c r="T1476" s="31">
        <f t="shared" si="47"/>
        <v>0</v>
      </c>
      <c r="U1476" s="39" t="s">
        <v>9</v>
      </c>
    </row>
    <row r="1477" spans="1:21" x14ac:dyDescent="0.25">
      <c r="A1477" s="20">
        <v>42171</v>
      </c>
      <c r="B1477" s="183">
        <v>24333</v>
      </c>
      <c r="C1477" s="183"/>
      <c r="D1477" s="14" t="s">
        <v>116</v>
      </c>
      <c r="E1477" s="105">
        <v>1887</v>
      </c>
      <c r="F1477" s="23">
        <v>42173</v>
      </c>
      <c r="G1477" s="106">
        <v>1887</v>
      </c>
      <c r="H1477" s="48">
        <f t="shared" si="46"/>
        <v>0</v>
      </c>
      <c r="I1477" s="39" t="s">
        <v>59</v>
      </c>
      <c r="M1477" s="20">
        <v>42160</v>
      </c>
      <c r="N1477" s="183">
        <v>23344</v>
      </c>
      <c r="O1477" s="183"/>
      <c r="P1477" s="14" t="s">
        <v>141</v>
      </c>
      <c r="Q1477" s="105">
        <v>96</v>
      </c>
      <c r="R1477" s="23">
        <v>42160</v>
      </c>
      <c r="S1477" s="106">
        <v>96</v>
      </c>
      <c r="T1477" s="31">
        <f t="shared" si="47"/>
        <v>0</v>
      </c>
      <c r="U1477" s="39" t="s">
        <v>9</v>
      </c>
    </row>
    <row r="1478" spans="1:21" x14ac:dyDescent="0.25">
      <c r="A1478" s="20">
        <v>42171</v>
      </c>
      <c r="B1478" s="183">
        <v>24334</v>
      </c>
      <c r="C1478" s="183"/>
      <c r="D1478" s="14" t="s">
        <v>83</v>
      </c>
      <c r="E1478" s="105">
        <v>3563</v>
      </c>
      <c r="F1478" s="23">
        <v>42173</v>
      </c>
      <c r="G1478" s="106">
        <v>3563</v>
      </c>
      <c r="H1478" s="48">
        <f t="shared" si="46"/>
        <v>0</v>
      </c>
      <c r="I1478" s="39" t="s">
        <v>59</v>
      </c>
      <c r="M1478" s="20">
        <v>42161</v>
      </c>
      <c r="N1478" s="183">
        <v>23402</v>
      </c>
      <c r="O1478" s="183"/>
      <c r="P1478" s="14" t="s">
        <v>141</v>
      </c>
      <c r="Q1478" s="105">
        <v>5243.4</v>
      </c>
      <c r="R1478" s="23">
        <v>42170</v>
      </c>
      <c r="S1478" s="106">
        <v>5243.4</v>
      </c>
      <c r="T1478" s="31">
        <f t="shared" si="47"/>
        <v>0</v>
      </c>
      <c r="U1478" s="39" t="s">
        <v>94</v>
      </c>
    </row>
    <row r="1479" spans="1:21" x14ac:dyDescent="0.25">
      <c r="A1479" s="20">
        <v>42171</v>
      </c>
      <c r="B1479" s="183">
        <v>24335</v>
      </c>
      <c r="C1479" s="183"/>
      <c r="D1479" s="14" t="s">
        <v>91</v>
      </c>
      <c r="E1479" s="105">
        <v>883.68</v>
      </c>
      <c r="F1479" s="23">
        <v>42173</v>
      </c>
      <c r="G1479" s="106">
        <v>883.68</v>
      </c>
      <c r="H1479" s="48">
        <f t="shared" si="46"/>
        <v>0</v>
      </c>
      <c r="I1479" s="39" t="s">
        <v>59</v>
      </c>
      <c r="M1479" s="20">
        <v>42161</v>
      </c>
      <c r="N1479" s="183">
        <v>23438</v>
      </c>
      <c r="O1479" s="183"/>
      <c r="P1479" s="14" t="s">
        <v>141</v>
      </c>
      <c r="Q1479" s="105">
        <v>6926.4</v>
      </c>
      <c r="R1479" s="23">
        <v>42170</v>
      </c>
      <c r="S1479" s="106">
        <v>6926.4</v>
      </c>
      <c r="T1479" s="31">
        <f t="shared" si="47"/>
        <v>0</v>
      </c>
      <c r="U1479" s="39" t="s">
        <v>149</v>
      </c>
    </row>
    <row r="1480" spans="1:21" x14ac:dyDescent="0.25">
      <c r="A1480" s="20">
        <v>42171</v>
      </c>
      <c r="B1480" s="183">
        <v>24336</v>
      </c>
      <c r="C1480" s="183"/>
      <c r="D1480" s="14" t="s">
        <v>151</v>
      </c>
      <c r="E1480" s="105">
        <v>3500.1</v>
      </c>
      <c r="F1480" s="23">
        <v>42172</v>
      </c>
      <c r="G1480" s="106">
        <v>3500.1</v>
      </c>
      <c r="H1480" s="48">
        <f t="shared" si="46"/>
        <v>0</v>
      </c>
      <c r="I1480" s="39" t="s">
        <v>9</v>
      </c>
      <c r="M1480" s="20">
        <v>42163</v>
      </c>
      <c r="N1480" s="183">
        <v>23583</v>
      </c>
      <c r="O1480" s="183"/>
      <c r="P1480" s="14" t="s">
        <v>141</v>
      </c>
      <c r="Q1480" s="105">
        <v>18362.400000000001</v>
      </c>
      <c r="R1480" s="23"/>
      <c r="S1480" s="106"/>
      <c r="T1480" s="31">
        <f t="shared" si="47"/>
        <v>18362.400000000001</v>
      </c>
      <c r="U1480" s="39" t="s">
        <v>1013</v>
      </c>
    </row>
    <row r="1481" spans="1:21" x14ac:dyDescent="0.25">
      <c r="A1481" s="20">
        <v>42171</v>
      </c>
      <c r="B1481" s="183">
        <v>24337</v>
      </c>
      <c r="C1481" s="183"/>
      <c r="D1481" s="14" t="s">
        <v>115</v>
      </c>
      <c r="E1481" s="105">
        <v>964.8</v>
      </c>
      <c r="F1481" s="23">
        <v>42181</v>
      </c>
      <c r="G1481" s="106">
        <v>964.8</v>
      </c>
      <c r="H1481" s="48">
        <f t="shared" si="46"/>
        <v>0</v>
      </c>
      <c r="I1481" s="39" t="s">
        <v>9</v>
      </c>
      <c r="M1481" s="20">
        <v>42165</v>
      </c>
      <c r="N1481" s="183">
        <v>23773</v>
      </c>
      <c r="O1481" s="183"/>
      <c r="P1481" s="14" t="s">
        <v>141</v>
      </c>
      <c r="Q1481" s="105">
        <v>6018.8</v>
      </c>
      <c r="R1481" s="23">
        <v>42171</v>
      </c>
      <c r="S1481" s="106">
        <v>6018.8</v>
      </c>
      <c r="T1481" s="31">
        <f t="shared" si="47"/>
        <v>0</v>
      </c>
      <c r="U1481" s="39" t="s">
        <v>94</v>
      </c>
    </row>
    <row r="1482" spans="1:21" x14ac:dyDescent="0.25">
      <c r="A1482" s="20">
        <v>42171</v>
      </c>
      <c r="B1482" s="183">
        <v>24338</v>
      </c>
      <c r="C1482" s="183"/>
      <c r="D1482" s="14" t="s">
        <v>167</v>
      </c>
      <c r="E1482" s="105">
        <v>364</v>
      </c>
      <c r="F1482" s="23">
        <v>42173</v>
      </c>
      <c r="G1482" s="106">
        <v>364</v>
      </c>
      <c r="H1482" s="48">
        <f t="shared" si="46"/>
        <v>0</v>
      </c>
      <c r="I1482" s="39" t="s">
        <v>59</v>
      </c>
      <c r="M1482" s="20">
        <v>42165</v>
      </c>
      <c r="N1482" s="183">
        <v>23775</v>
      </c>
      <c r="O1482" s="183"/>
      <c r="P1482" s="14" t="s">
        <v>141</v>
      </c>
      <c r="Q1482" s="105">
        <v>288</v>
      </c>
      <c r="R1482" s="23">
        <v>42165</v>
      </c>
      <c r="S1482" s="106">
        <v>288</v>
      </c>
      <c r="T1482" s="31">
        <f t="shared" si="47"/>
        <v>0</v>
      </c>
      <c r="U1482" s="39" t="s">
        <v>94</v>
      </c>
    </row>
    <row r="1483" spans="1:21" x14ac:dyDescent="0.25">
      <c r="A1483" s="20">
        <v>42171</v>
      </c>
      <c r="B1483" s="183">
        <v>24339</v>
      </c>
      <c r="C1483" s="183"/>
      <c r="D1483" s="14" t="s">
        <v>292</v>
      </c>
      <c r="E1483" s="105">
        <v>2956.1</v>
      </c>
      <c r="F1483" s="23">
        <v>42173</v>
      </c>
      <c r="G1483" s="106">
        <v>2956.1</v>
      </c>
      <c r="H1483" s="48">
        <f t="shared" si="46"/>
        <v>0</v>
      </c>
      <c r="I1483" s="39" t="s">
        <v>59</v>
      </c>
      <c r="M1483" s="20">
        <v>42166</v>
      </c>
      <c r="N1483" s="183">
        <v>23866</v>
      </c>
      <c r="O1483" s="183"/>
      <c r="P1483" s="14" t="s">
        <v>141</v>
      </c>
      <c r="Q1483" s="105">
        <v>2253.6999999999998</v>
      </c>
      <c r="R1483" s="23">
        <v>42174</v>
      </c>
      <c r="S1483" s="106">
        <v>2253.6999999999998</v>
      </c>
      <c r="T1483" s="31">
        <f t="shared" si="47"/>
        <v>0</v>
      </c>
      <c r="U1483" s="39" t="s">
        <v>19</v>
      </c>
    </row>
    <row r="1484" spans="1:21" x14ac:dyDescent="0.25">
      <c r="A1484" s="20">
        <v>42171</v>
      </c>
      <c r="B1484" s="183">
        <v>24340</v>
      </c>
      <c r="C1484" s="183"/>
      <c r="D1484" s="150" t="s">
        <v>81</v>
      </c>
      <c r="E1484" s="105">
        <v>2218.4</v>
      </c>
      <c r="F1484" s="23">
        <v>42173</v>
      </c>
      <c r="G1484" s="106">
        <v>2218.4</v>
      </c>
      <c r="H1484" s="48">
        <f t="shared" si="46"/>
        <v>0</v>
      </c>
      <c r="I1484" s="39" t="s">
        <v>59</v>
      </c>
      <c r="M1484" s="20">
        <v>42167</v>
      </c>
      <c r="N1484" s="183">
        <v>24031</v>
      </c>
      <c r="O1484" s="183"/>
      <c r="P1484" s="14" t="s">
        <v>141</v>
      </c>
      <c r="Q1484" s="105">
        <v>389.3</v>
      </c>
      <c r="R1484" s="23">
        <v>42167</v>
      </c>
      <c r="S1484" s="106">
        <v>389.3</v>
      </c>
      <c r="T1484" s="31">
        <f t="shared" si="47"/>
        <v>0</v>
      </c>
      <c r="U1484" s="39" t="s">
        <v>9</v>
      </c>
    </row>
    <row r="1485" spans="1:21" x14ac:dyDescent="0.25">
      <c r="A1485" s="20">
        <v>42171</v>
      </c>
      <c r="B1485" s="183">
        <v>24341</v>
      </c>
      <c r="C1485" s="183"/>
      <c r="D1485" s="14" t="s">
        <v>217</v>
      </c>
      <c r="E1485" s="105">
        <v>4422</v>
      </c>
      <c r="F1485" s="51">
        <v>42173</v>
      </c>
      <c r="G1485" s="106">
        <v>4422</v>
      </c>
      <c r="H1485" s="48">
        <f t="shared" si="46"/>
        <v>0</v>
      </c>
      <c r="I1485" s="39" t="s">
        <v>59</v>
      </c>
      <c r="M1485" s="20">
        <v>42168</v>
      </c>
      <c r="N1485" s="183">
        <v>24087</v>
      </c>
      <c r="O1485" s="183"/>
      <c r="P1485" s="14" t="s">
        <v>141</v>
      </c>
      <c r="Q1485" s="105">
        <v>6759.6</v>
      </c>
      <c r="R1485" s="23">
        <v>42178</v>
      </c>
      <c r="S1485" s="106">
        <v>6759.6</v>
      </c>
      <c r="T1485" s="31">
        <f t="shared" si="47"/>
        <v>0</v>
      </c>
      <c r="U1485" s="39" t="s">
        <v>312</v>
      </c>
    </row>
    <row r="1486" spans="1:21" x14ac:dyDescent="0.25">
      <c r="A1486" s="20">
        <v>42171</v>
      </c>
      <c r="B1486" s="183">
        <v>24342</v>
      </c>
      <c r="C1486" s="183"/>
      <c r="D1486" s="14" t="s">
        <v>148</v>
      </c>
      <c r="E1486" s="105">
        <v>4108.2</v>
      </c>
      <c r="F1486" s="23">
        <v>42173</v>
      </c>
      <c r="G1486" s="106">
        <v>4108.2</v>
      </c>
      <c r="H1486" s="48">
        <f t="shared" si="46"/>
        <v>0</v>
      </c>
      <c r="I1486" s="39" t="s">
        <v>59</v>
      </c>
      <c r="M1486" s="20">
        <v>42168</v>
      </c>
      <c r="N1486" s="183">
        <v>24091</v>
      </c>
      <c r="O1486" s="183"/>
      <c r="P1486" s="14" t="s">
        <v>141</v>
      </c>
      <c r="Q1486" s="105">
        <v>4869.2</v>
      </c>
      <c r="R1486" s="23">
        <v>42176</v>
      </c>
      <c r="S1486" s="106">
        <v>4869.2</v>
      </c>
      <c r="T1486" s="31">
        <f t="shared" si="47"/>
        <v>0</v>
      </c>
      <c r="U1486" s="39" t="s">
        <v>9</v>
      </c>
    </row>
    <row r="1487" spans="1:21" x14ac:dyDescent="0.25">
      <c r="A1487" s="20">
        <v>42171</v>
      </c>
      <c r="B1487" s="183">
        <v>24343</v>
      </c>
      <c r="C1487" s="183"/>
      <c r="D1487" s="14" t="s">
        <v>82</v>
      </c>
      <c r="E1487" s="105">
        <v>4527.8</v>
      </c>
      <c r="F1487" s="23">
        <v>42173</v>
      </c>
      <c r="G1487" s="106">
        <v>4527.8</v>
      </c>
      <c r="H1487" s="48">
        <f t="shared" si="46"/>
        <v>0</v>
      </c>
      <c r="I1487" s="39" t="s">
        <v>59</v>
      </c>
      <c r="M1487" s="20">
        <v>42168</v>
      </c>
      <c r="N1487" s="183">
        <v>24093</v>
      </c>
      <c r="O1487" s="183"/>
      <c r="P1487" s="14" t="s">
        <v>141</v>
      </c>
      <c r="Q1487" s="105">
        <v>1032</v>
      </c>
      <c r="R1487" s="23">
        <v>42171</v>
      </c>
      <c r="S1487" s="106">
        <v>1032</v>
      </c>
      <c r="T1487" s="31">
        <f t="shared" si="47"/>
        <v>0</v>
      </c>
      <c r="U1487" s="39" t="s">
        <v>9</v>
      </c>
    </row>
    <row r="1488" spans="1:21" x14ac:dyDescent="0.25">
      <c r="A1488" s="20">
        <v>42171</v>
      </c>
      <c r="B1488" s="183">
        <v>24344</v>
      </c>
      <c r="C1488" s="183"/>
      <c r="D1488" s="14" t="s">
        <v>1175</v>
      </c>
      <c r="E1488" s="105">
        <v>6577.8</v>
      </c>
      <c r="F1488" s="23">
        <v>42171</v>
      </c>
      <c r="G1488" s="106">
        <v>6577.8</v>
      </c>
      <c r="H1488" s="48">
        <f t="shared" si="46"/>
        <v>0</v>
      </c>
      <c r="I1488" s="39" t="s">
        <v>587</v>
      </c>
      <c r="M1488" s="20">
        <v>42171</v>
      </c>
      <c r="N1488" s="183">
        <v>24306</v>
      </c>
      <c r="O1488" s="183"/>
      <c r="P1488" s="14" t="s">
        <v>141</v>
      </c>
      <c r="Q1488" s="105">
        <v>8895.2000000000007</v>
      </c>
      <c r="R1488" s="23">
        <v>42182</v>
      </c>
      <c r="S1488" s="106">
        <v>8895.2000000000007</v>
      </c>
      <c r="T1488" s="48">
        <f t="shared" si="47"/>
        <v>0</v>
      </c>
      <c r="U1488" s="39" t="s">
        <v>9</v>
      </c>
    </row>
    <row r="1489" spans="1:21" x14ac:dyDescent="0.25">
      <c r="A1489" s="20">
        <v>42171</v>
      </c>
      <c r="B1489" s="183">
        <v>24345</v>
      </c>
      <c r="C1489" s="183"/>
      <c r="D1489" s="14" t="s">
        <v>1290</v>
      </c>
      <c r="E1489" s="105">
        <v>1253.04</v>
      </c>
      <c r="F1489" s="23">
        <v>42171</v>
      </c>
      <c r="G1489" s="106">
        <v>1253.04</v>
      </c>
      <c r="H1489" s="48">
        <f t="shared" si="46"/>
        <v>0</v>
      </c>
      <c r="I1489" s="39" t="s">
        <v>587</v>
      </c>
      <c r="M1489" s="20">
        <v>42173</v>
      </c>
      <c r="N1489" s="183">
        <v>24582</v>
      </c>
      <c r="O1489" s="183"/>
      <c r="P1489" s="14" t="s">
        <v>141</v>
      </c>
      <c r="Q1489" s="105">
        <v>2102.8000000000002</v>
      </c>
      <c r="R1489" s="23">
        <v>42173</v>
      </c>
      <c r="S1489" s="118">
        <v>2102.8000000000002</v>
      </c>
      <c r="T1489" s="31">
        <f t="shared" si="47"/>
        <v>0</v>
      </c>
      <c r="U1489" s="56" t="s">
        <v>9</v>
      </c>
    </row>
    <row r="1490" spans="1:21" x14ac:dyDescent="0.25">
      <c r="A1490" s="20">
        <v>42171</v>
      </c>
      <c r="B1490" s="183">
        <v>24346</v>
      </c>
      <c r="C1490" s="183"/>
      <c r="D1490" s="14" t="s">
        <v>696</v>
      </c>
      <c r="E1490" s="105">
        <v>19236.900000000001</v>
      </c>
      <c r="F1490" s="23">
        <v>42171</v>
      </c>
      <c r="G1490" s="106">
        <v>19236.900000000001</v>
      </c>
      <c r="H1490" s="48">
        <f t="shared" si="46"/>
        <v>0</v>
      </c>
      <c r="I1490" s="39" t="s">
        <v>587</v>
      </c>
      <c r="M1490" s="20">
        <v>42174</v>
      </c>
      <c r="N1490" s="183">
        <v>24667</v>
      </c>
      <c r="O1490" s="183"/>
      <c r="P1490" s="14" t="s">
        <v>141</v>
      </c>
      <c r="Q1490" s="105">
        <v>1206</v>
      </c>
      <c r="R1490" s="23">
        <v>42174</v>
      </c>
      <c r="S1490" s="118">
        <v>1206</v>
      </c>
      <c r="T1490" s="31">
        <f t="shared" si="47"/>
        <v>0</v>
      </c>
      <c r="U1490" s="56" t="s">
        <v>94</v>
      </c>
    </row>
    <row r="1491" spans="1:21" x14ac:dyDescent="0.25">
      <c r="A1491" s="20">
        <v>42171</v>
      </c>
      <c r="B1491" s="183">
        <v>24347</v>
      </c>
      <c r="C1491" s="183"/>
      <c r="D1491" s="14" t="s">
        <v>1193</v>
      </c>
      <c r="E1491" s="105">
        <v>6011.6</v>
      </c>
      <c r="F1491" s="23">
        <v>42171</v>
      </c>
      <c r="G1491" s="106">
        <v>6011.6</v>
      </c>
      <c r="H1491" s="48">
        <f t="shared" si="46"/>
        <v>0</v>
      </c>
      <c r="I1491" s="39" t="s">
        <v>587</v>
      </c>
      <c r="M1491" s="20">
        <v>42174</v>
      </c>
      <c r="N1491" s="183">
        <v>24675</v>
      </c>
      <c r="O1491" s="183"/>
      <c r="P1491" s="14" t="s">
        <v>141</v>
      </c>
      <c r="Q1491" s="105">
        <v>857.4</v>
      </c>
      <c r="R1491" s="23">
        <v>42174</v>
      </c>
      <c r="S1491" s="118">
        <v>857.4</v>
      </c>
      <c r="T1491" s="31">
        <f t="shared" si="47"/>
        <v>0</v>
      </c>
      <c r="U1491" s="56" t="s">
        <v>9</v>
      </c>
    </row>
    <row r="1492" spans="1:21" x14ac:dyDescent="0.25">
      <c r="A1492" s="20">
        <v>42171</v>
      </c>
      <c r="B1492" s="183">
        <v>24348</v>
      </c>
      <c r="C1492" s="183"/>
      <c r="D1492" s="14" t="s">
        <v>940</v>
      </c>
      <c r="E1492" s="105">
        <v>3352.2</v>
      </c>
      <c r="F1492" s="23">
        <v>42171</v>
      </c>
      <c r="G1492" s="106">
        <v>3352.2</v>
      </c>
      <c r="H1492" s="48">
        <f t="shared" si="46"/>
        <v>0</v>
      </c>
      <c r="I1492" s="39" t="s">
        <v>59</v>
      </c>
      <c r="M1492" s="20">
        <v>42175</v>
      </c>
      <c r="N1492" s="183">
        <v>24788</v>
      </c>
      <c r="O1492" s="183"/>
      <c r="P1492" s="14" t="s">
        <v>141</v>
      </c>
      <c r="Q1492" s="105">
        <v>3393.25</v>
      </c>
      <c r="R1492" s="23">
        <v>42182</v>
      </c>
      <c r="S1492" s="106">
        <v>3393.25</v>
      </c>
      <c r="T1492" s="31">
        <f t="shared" si="47"/>
        <v>0</v>
      </c>
      <c r="U1492" s="39" t="s">
        <v>9</v>
      </c>
    </row>
    <row r="1493" spans="1:21" x14ac:dyDescent="0.25">
      <c r="A1493" s="20">
        <v>42171</v>
      </c>
      <c r="B1493" s="183">
        <v>24349</v>
      </c>
      <c r="C1493" s="183"/>
      <c r="D1493" s="14" t="s">
        <v>45</v>
      </c>
      <c r="E1493" s="105">
        <v>1145</v>
      </c>
      <c r="F1493" s="30">
        <v>42189</v>
      </c>
      <c r="G1493" s="144">
        <v>1145</v>
      </c>
      <c r="H1493" s="48">
        <f t="shared" si="46"/>
        <v>0</v>
      </c>
      <c r="I1493" s="39" t="s">
        <v>59</v>
      </c>
      <c r="M1493" s="20">
        <v>42175</v>
      </c>
      <c r="N1493" s="183">
        <v>24815</v>
      </c>
      <c r="O1493" s="183"/>
      <c r="P1493" s="14" t="s">
        <v>141</v>
      </c>
      <c r="Q1493" s="105">
        <v>9804.7999999999993</v>
      </c>
      <c r="R1493" s="23"/>
      <c r="S1493" s="118"/>
      <c r="T1493" s="31">
        <f t="shared" si="47"/>
        <v>9804.7999999999993</v>
      </c>
      <c r="U1493" s="56" t="s">
        <v>46</v>
      </c>
    </row>
    <row r="1494" spans="1:21" x14ac:dyDescent="0.25">
      <c r="A1494" s="20">
        <v>42171</v>
      </c>
      <c r="B1494" s="183">
        <v>24350</v>
      </c>
      <c r="C1494" s="183"/>
      <c r="D1494" s="14" t="s">
        <v>131</v>
      </c>
      <c r="E1494" s="105">
        <v>9714.7000000000007</v>
      </c>
      <c r="F1494" s="23">
        <v>42172</v>
      </c>
      <c r="G1494" s="106">
        <v>9714.7000000000007</v>
      </c>
      <c r="H1494" s="48">
        <f t="shared" si="46"/>
        <v>0</v>
      </c>
      <c r="I1494" s="39" t="s">
        <v>1257</v>
      </c>
      <c r="M1494" s="20">
        <v>42176</v>
      </c>
      <c r="N1494" s="183">
        <v>24894</v>
      </c>
      <c r="O1494" s="183"/>
      <c r="P1494" s="14" t="s">
        <v>141</v>
      </c>
      <c r="Q1494" s="122">
        <v>8615.7999999999993</v>
      </c>
      <c r="R1494" s="23">
        <v>42185</v>
      </c>
      <c r="S1494" s="118">
        <v>8615.7999999999993</v>
      </c>
      <c r="T1494" s="31">
        <f t="shared" si="47"/>
        <v>0</v>
      </c>
      <c r="U1494" s="56" t="s">
        <v>62</v>
      </c>
    </row>
    <row r="1495" spans="1:21" x14ac:dyDescent="0.25">
      <c r="A1495" s="20">
        <v>42171</v>
      </c>
      <c r="B1495" s="183">
        <v>24351</v>
      </c>
      <c r="C1495" s="183"/>
      <c r="D1495" s="14" t="s">
        <v>130</v>
      </c>
      <c r="E1495" s="105">
        <v>3100.8</v>
      </c>
      <c r="F1495" s="23">
        <v>42173</v>
      </c>
      <c r="G1495" s="106">
        <v>3100.8</v>
      </c>
      <c r="H1495" s="48">
        <f t="shared" si="46"/>
        <v>0</v>
      </c>
      <c r="I1495" s="39" t="s">
        <v>1257</v>
      </c>
      <c r="M1495" s="20">
        <v>42177</v>
      </c>
      <c r="N1495" s="223" t="s">
        <v>1620</v>
      </c>
      <c r="O1495" s="223" t="s">
        <v>1592</v>
      </c>
      <c r="P1495" s="15" t="s">
        <v>141</v>
      </c>
      <c r="Q1495" s="122">
        <v>672.4</v>
      </c>
      <c r="R1495" s="23">
        <v>42177</v>
      </c>
      <c r="S1495" s="106">
        <v>672.4</v>
      </c>
      <c r="T1495" s="31">
        <f t="shared" si="47"/>
        <v>0</v>
      </c>
      <c r="U1495" s="68" t="s">
        <v>9</v>
      </c>
    </row>
    <row r="1496" spans="1:21" x14ac:dyDescent="0.25">
      <c r="A1496" s="20">
        <v>42171</v>
      </c>
      <c r="B1496" s="183">
        <v>24352</v>
      </c>
      <c r="C1496" s="183"/>
      <c r="D1496" s="14" t="s">
        <v>128</v>
      </c>
      <c r="E1496" s="105">
        <v>5946.8</v>
      </c>
      <c r="F1496" s="23">
        <v>42171</v>
      </c>
      <c r="G1496" s="106">
        <v>5946.8</v>
      </c>
      <c r="H1496" s="48">
        <f t="shared" si="46"/>
        <v>0</v>
      </c>
      <c r="I1496" s="39" t="s">
        <v>1257</v>
      </c>
      <c r="M1496" s="20">
        <v>42178</v>
      </c>
      <c r="N1496" s="223" t="s">
        <v>1691</v>
      </c>
      <c r="O1496" s="223" t="s">
        <v>1592</v>
      </c>
      <c r="P1496" s="15" t="s">
        <v>141</v>
      </c>
      <c r="Q1496" s="122">
        <v>9826.7999999999993</v>
      </c>
      <c r="R1496" s="23"/>
      <c r="S1496" s="118"/>
      <c r="T1496" s="31">
        <f t="shared" si="47"/>
        <v>9826.7999999999993</v>
      </c>
      <c r="U1496" s="68" t="s">
        <v>94</v>
      </c>
    </row>
    <row r="1497" spans="1:21" x14ac:dyDescent="0.25">
      <c r="A1497" s="20">
        <v>42171</v>
      </c>
      <c r="B1497" s="183">
        <v>24353</v>
      </c>
      <c r="C1497" s="183"/>
      <c r="D1497" s="14" t="s">
        <v>1515</v>
      </c>
      <c r="E1497" s="105">
        <v>3169.2</v>
      </c>
      <c r="F1497" s="23">
        <v>42171</v>
      </c>
      <c r="G1497" s="106">
        <v>3169.2</v>
      </c>
      <c r="H1497" s="48">
        <f t="shared" si="46"/>
        <v>0</v>
      </c>
      <c r="I1497" s="39" t="s">
        <v>1257</v>
      </c>
      <c r="M1497" s="20">
        <v>42181</v>
      </c>
      <c r="N1497" s="223" t="s">
        <v>2043</v>
      </c>
      <c r="O1497" s="223" t="s">
        <v>1592</v>
      </c>
      <c r="P1497" s="14" t="s">
        <v>141</v>
      </c>
      <c r="Q1497" s="105">
        <v>1372.8</v>
      </c>
      <c r="R1497" s="65">
        <v>42181</v>
      </c>
      <c r="S1497" s="106">
        <v>1372.8</v>
      </c>
      <c r="T1497" s="31">
        <f t="shared" si="47"/>
        <v>0</v>
      </c>
      <c r="U1497" s="39" t="s">
        <v>9</v>
      </c>
    </row>
    <row r="1498" spans="1:21" x14ac:dyDescent="0.25">
      <c r="A1498" s="20">
        <v>42171</v>
      </c>
      <c r="B1498" s="183">
        <v>24354</v>
      </c>
      <c r="C1498" s="183"/>
      <c r="D1498" s="14" t="s">
        <v>332</v>
      </c>
      <c r="E1498" s="105">
        <v>2893.8</v>
      </c>
      <c r="F1498" s="23">
        <v>42171</v>
      </c>
      <c r="G1498" s="106">
        <v>2893.8</v>
      </c>
      <c r="H1498" s="48">
        <f t="shared" si="46"/>
        <v>0</v>
      </c>
      <c r="I1498" s="39" t="s">
        <v>9</v>
      </c>
      <c r="M1498" s="20">
        <v>42182</v>
      </c>
      <c r="N1498" s="222" t="s">
        <v>2135</v>
      </c>
      <c r="O1498" s="222" t="s">
        <v>1592</v>
      </c>
      <c r="P1498" s="14" t="s">
        <v>141</v>
      </c>
      <c r="Q1498" s="105">
        <v>2431.3000000000002</v>
      </c>
      <c r="R1498" s="65"/>
      <c r="S1498" s="106"/>
      <c r="T1498" s="31">
        <f t="shared" si="47"/>
        <v>2431.3000000000002</v>
      </c>
      <c r="U1498" s="39" t="s">
        <v>9</v>
      </c>
    </row>
    <row r="1499" spans="1:21" x14ac:dyDescent="0.25">
      <c r="A1499" s="20">
        <v>42171</v>
      </c>
      <c r="B1499" s="183">
        <v>24355</v>
      </c>
      <c r="C1499" s="183"/>
      <c r="D1499" s="14" t="s">
        <v>236</v>
      </c>
      <c r="E1499" s="105">
        <v>53180.75</v>
      </c>
      <c r="F1499" s="30" t="s">
        <v>2446</v>
      </c>
      <c r="G1499" s="144">
        <f>37390.94+15789.81</f>
        <v>53180.75</v>
      </c>
      <c r="H1499" s="48">
        <f t="shared" si="46"/>
        <v>0</v>
      </c>
      <c r="I1499" s="39" t="s">
        <v>19</v>
      </c>
      <c r="M1499" s="20">
        <v>42182</v>
      </c>
      <c r="N1499" s="222" t="s">
        <v>2164</v>
      </c>
      <c r="O1499" s="222" t="s">
        <v>1592</v>
      </c>
      <c r="P1499" s="14" t="s">
        <v>141</v>
      </c>
      <c r="Q1499" s="105">
        <v>1791.7</v>
      </c>
      <c r="R1499" s="65">
        <v>42182</v>
      </c>
      <c r="S1499" s="106">
        <v>1791.7</v>
      </c>
      <c r="T1499" s="31">
        <f t="shared" si="47"/>
        <v>0</v>
      </c>
      <c r="U1499" s="39" t="s">
        <v>9</v>
      </c>
    </row>
    <row r="1500" spans="1:21" x14ac:dyDescent="0.25">
      <c r="A1500" s="20">
        <v>42171</v>
      </c>
      <c r="B1500" s="183">
        <v>24356</v>
      </c>
      <c r="C1500" s="183"/>
      <c r="D1500" s="14" t="s">
        <v>1371</v>
      </c>
      <c r="E1500" s="105">
        <v>4055.9</v>
      </c>
      <c r="F1500" s="23">
        <v>42171</v>
      </c>
      <c r="G1500" s="106">
        <v>4055.9</v>
      </c>
      <c r="H1500" s="48">
        <f t="shared" si="46"/>
        <v>0</v>
      </c>
      <c r="I1500" s="39" t="s">
        <v>9</v>
      </c>
      <c r="M1500" s="20">
        <v>42183</v>
      </c>
      <c r="N1500" s="223" t="s">
        <v>2194</v>
      </c>
      <c r="O1500" s="223" t="s">
        <v>1592</v>
      </c>
      <c r="P1500" s="14" t="s">
        <v>141</v>
      </c>
      <c r="Q1500" s="105">
        <v>22647.22</v>
      </c>
      <c r="R1500" s="65"/>
      <c r="S1500" s="106"/>
      <c r="T1500" s="31">
        <f t="shared" si="47"/>
        <v>22647.22</v>
      </c>
      <c r="U1500" s="39" t="s">
        <v>62</v>
      </c>
    </row>
    <row r="1501" spans="1:21" x14ac:dyDescent="0.25">
      <c r="A1501" s="20">
        <v>42171</v>
      </c>
      <c r="B1501" s="183">
        <v>24357</v>
      </c>
      <c r="C1501" s="183"/>
      <c r="D1501" s="14" t="s">
        <v>1058</v>
      </c>
      <c r="E1501" s="105">
        <v>4842.8</v>
      </c>
      <c r="F1501" s="23">
        <v>42171</v>
      </c>
      <c r="G1501" s="106">
        <v>4842.8</v>
      </c>
      <c r="H1501" s="48">
        <f t="shared" si="46"/>
        <v>0</v>
      </c>
      <c r="I1501" s="39" t="s">
        <v>9</v>
      </c>
      <c r="M1501" s="20">
        <v>42157</v>
      </c>
      <c r="N1501" s="183">
        <v>22973</v>
      </c>
      <c r="O1501" s="183"/>
      <c r="P1501" s="14" t="s">
        <v>852</v>
      </c>
      <c r="Q1501" s="105">
        <v>4317.6000000000004</v>
      </c>
      <c r="R1501" s="23">
        <v>42165</v>
      </c>
      <c r="S1501" s="106">
        <v>4317.6000000000004</v>
      </c>
      <c r="T1501" s="25">
        <f t="shared" si="47"/>
        <v>0</v>
      </c>
      <c r="U1501" s="39" t="s">
        <v>9</v>
      </c>
    </row>
    <row r="1502" spans="1:21" x14ac:dyDescent="0.25">
      <c r="A1502" s="20">
        <v>42171</v>
      </c>
      <c r="B1502" s="183">
        <v>24358</v>
      </c>
      <c r="C1502" s="183"/>
      <c r="D1502" s="14" t="s">
        <v>90</v>
      </c>
      <c r="E1502" s="105">
        <v>1070.8</v>
      </c>
      <c r="F1502" s="23">
        <v>42171</v>
      </c>
      <c r="G1502" s="106">
        <v>1070.8</v>
      </c>
      <c r="H1502" s="48">
        <f t="shared" si="46"/>
        <v>0</v>
      </c>
      <c r="I1502" s="39" t="s">
        <v>9</v>
      </c>
      <c r="M1502" s="20">
        <v>42156</v>
      </c>
      <c r="N1502" s="183">
        <v>22925</v>
      </c>
      <c r="O1502" s="183"/>
      <c r="P1502" s="14" t="s">
        <v>75</v>
      </c>
      <c r="Q1502" s="105">
        <v>18556</v>
      </c>
      <c r="R1502" s="23">
        <v>42157</v>
      </c>
      <c r="S1502" s="106">
        <v>18556</v>
      </c>
      <c r="T1502" s="31">
        <f t="shared" si="47"/>
        <v>0</v>
      </c>
      <c r="U1502" s="39" t="s">
        <v>62</v>
      </c>
    </row>
    <row r="1503" spans="1:21" x14ac:dyDescent="0.25">
      <c r="A1503" s="20">
        <v>42171</v>
      </c>
      <c r="B1503" s="183">
        <v>24359</v>
      </c>
      <c r="C1503" s="183"/>
      <c r="D1503" s="14" t="s">
        <v>48</v>
      </c>
      <c r="E1503" s="105">
        <v>2248.4</v>
      </c>
      <c r="F1503" s="23">
        <v>42171</v>
      </c>
      <c r="G1503" s="106">
        <v>2248.4</v>
      </c>
      <c r="H1503" s="48">
        <f t="shared" si="46"/>
        <v>0</v>
      </c>
      <c r="I1503" s="39" t="s">
        <v>27</v>
      </c>
      <c r="M1503" s="20">
        <v>42158</v>
      </c>
      <c r="N1503" s="183">
        <v>23098</v>
      </c>
      <c r="O1503" s="183"/>
      <c r="P1503" s="40" t="s">
        <v>75</v>
      </c>
      <c r="Q1503" s="105">
        <v>24244</v>
      </c>
      <c r="R1503" s="12" t="s">
        <v>1492</v>
      </c>
      <c r="S1503" s="106">
        <f>16244+8000</f>
        <v>24244</v>
      </c>
      <c r="T1503" s="31">
        <f t="shared" si="47"/>
        <v>0</v>
      </c>
      <c r="U1503" s="68" t="s">
        <v>62</v>
      </c>
    </row>
    <row r="1504" spans="1:21" x14ac:dyDescent="0.25">
      <c r="A1504" s="20">
        <v>42171</v>
      </c>
      <c r="B1504" s="183">
        <v>24360</v>
      </c>
      <c r="C1504" s="183"/>
      <c r="D1504" s="14" t="s">
        <v>185</v>
      </c>
      <c r="E1504" s="105">
        <v>43607.3</v>
      </c>
      <c r="F1504" s="23">
        <v>42171</v>
      </c>
      <c r="G1504" s="106">
        <v>43607.3</v>
      </c>
      <c r="H1504" s="48">
        <f t="shared" si="46"/>
        <v>0</v>
      </c>
      <c r="I1504" s="39" t="s">
        <v>46</v>
      </c>
      <c r="M1504" s="20">
        <v>42159</v>
      </c>
      <c r="N1504" s="183">
        <v>23209</v>
      </c>
      <c r="O1504" s="183"/>
      <c r="P1504" s="14" t="s">
        <v>75</v>
      </c>
      <c r="Q1504" s="105">
        <v>1100.2</v>
      </c>
      <c r="R1504" s="23">
        <v>42160</v>
      </c>
      <c r="S1504" s="106">
        <v>1100.2</v>
      </c>
      <c r="T1504" s="31">
        <f t="shared" si="47"/>
        <v>0</v>
      </c>
      <c r="U1504" s="39" t="s">
        <v>62</v>
      </c>
    </row>
    <row r="1505" spans="1:21" x14ac:dyDescent="0.25">
      <c r="A1505" s="20">
        <v>42171</v>
      </c>
      <c r="B1505" s="183">
        <v>24361</v>
      </c>
      <c r="C1505" s="183"/>
      <c r="D1505" s="14" t="s">
        <v>158</v>
      </c>
      <c r="E1505" s="105">
        <v>2214</v>
      </c>
      <c r="F1505" s="23">
        <v>42171</v>
      </c>
      <c r="G1505" s="106">
        <v>2214</v>
      </c>
      <c r="H1505" s="48">
        <f t="shared" si="46"/>
        <v>0</v>
      </c>
      <c r="I1505" s="39" t="s">
        <v>9</v>
      </c>
      <c r="M1505" s="20">
        <v>42160</v>
      </c>
      <c r="N1505" s="183">
        <v>23328</v>
      </c>
      <c r="O1505" s="183"/>
      <c r="P1505" s="14" t="s">
        <v>75</v>
      </c>
      <c r="Q1505" s="105">
        <v>20301</v>
      </c>
      <c r="R1505" s="23">
        <v>42161</v>
      </c>
      <c r="S1505" s="106">
        <v>20301</v>
      </c>
      <c r="T1505" s="31">
        <f t="shared" si="47"/>
        <v>0</v>
      </c>
      <c r="U1505" s="39" t="s">
        <v>62</v>
      </c>
    </row>
    <row r="1506" spans="1:21" x14ac:dyDescent="0.25">
      <c r="A1506" s="20">
        <v>42171</v>
      </c>
      <c r="B1506" s="183">
        <v>24362</v>
      </c>
      <c r="C1506" s="183"/>
      <c r="D1506" s="14" t="s">
        <v>292</v>
      </c>
      <c r="E1506" s="105">
        <v>2120</v>
      </c>
      <c r="F1506" s="23">
        <v>42171</v>
      </c>
      <c r="G1506" s="106">
        <v>2120</v>
      </c>
      <c r="H1506" s="48">
        <f t="shared" si="46"/>
        <v>0</v>
      </c>
      <c r="I1506" s="39" t="s">
        <v>9</v>
      </c>
      <c r="M1506" s="20">
        <v>42160</v>
      </c>
      <c r="N1506" s="183">
        <v>23330</v>
      </c>
      <c r="O1506" s="183"/>
      <c r="P1506" s="14" t="s">
        <v>75</v>
      </c>
      <c r="Q1506" s="105">
        <v>1950</v>
      </c>
      <c r="R1506" s="23">
        <v>42161</v>
      </c>
      <c r="S1506" s="106">
        <v>1950</v>
      </c>
      <c r="T1506" s="31">
        <f t="shared" si="47"/>
        <v>0</v>
      </c>
      <c r="U1506" s="39" t="s">
        <v>62</v>
      </c>
    </row>
    <row r="1507" spans="1:21" x14ac:dyDescent="0.25">
      <c r="A1507" s="20">
        <v>42171</v>
      </c>
      <c r="B1507" s="183">
        <v>24363</v>
      </c>
      <c r="C1507" s="183"/>
      <c r="D1507" s="14" t="s">
        <v>56</v>
      </c>
      <c r="E1507" s="105">
        <v>12139.2</v>
      </c>
      <c r="F1507" s="23">
        <v>42171</v>
      </c>
      <c r="G1507" s="106">
        <v>12139.2</v>
      </c>
      <c r="H1507" s="48">
        <f t="shared" si="46"/>
        <v>0</v>
      </c>
      <c r="I1507" s="39" t="s">
        <v>62</v>
      </c>
      <c r="M1507" s="20">
        <v>42163</v>
      </c>
      <c r="N1507" s="183">
        <v>23573</v>
      </c>
      <c r="O1507" s="183"/>
      <c r="P1507" s="14" t="s">
        <v>75</v>
      </c>
      <c r="Q1507" s="105">
        <v>16128.6</v>
      </c>
      <c r="R1507" s="23">
        <v>42164</v>
      </c>
      <c r="S1507" s="106">
        <v>16128.6</v>
      </c>
      <c r="T1507" s="31">
        <f t="shared" si="47"/>
        <v>0</v>
      </c>
      <c r="U1507" s="39" t="s">
        <v>62</v>
      </c>
    </row>
    <row r="1508" spans="1:21" x14ac:dyDescent="0.25">
      <c r="A1508" s="20">
        <v>42171</v>
      </c>
      <c r="B1508" s="183">
        <v>24364</v>
      </c>
      <c r="C1508" s="183"/>
      <c r="D1508" s="14" t="s">
        <v>138</v>
      </c>
      <c r="E1508" s="105">
        <v>3660</v>
      </c>
      <c r="F1508" s="23">
        <v>42171</v>
      </c>
      <c r="G1508" s="106">
        <v>3660</v>
      </c>
      <c r="H1508" s="48">
        <f t="shared" si="46"/>
        <v>0</v>
      </c>
      <c r="I1508" s="39" t="s">
        <v>9</v>
      </c>
      <c r="M1508" s="20">
        <v>42165</v>
      </c>
      <c r="N1508" s="183">
        <v>23754</v>
      </c>
      <c r="O1508" s="183"/>
      <c r="P1508" s="14" t="s">
        <v>75</v>
      </c>
      <c r="Q1508" s="105">
        <v>26273.599999999999</v>
      </c>
      <c r="R1508" s="23" t="s">
        <v>1538</v>
      </c>
      <c r="S1508" s="106">
        <f>16273.6+10000</f>
        <v>26273.599999999999</v>
      </c>
      <c r="T1508" s="31">
        <f t="shared" si="47"/>
        <v>0</v>
      </c>
      <c r="U1508" s="39" t="s">
        <v>62</v>
      </c>
    </row>
    <row r="1509" spans="1:21" x14ac:dyDescent="0.25">
      <c r="A1509" s="20">
        <v>42171</v>
      </c>
      <c r="B1509" s="183">
        <v>24365</v>
      </c>
      <c r="C1509" s="183"/>
      <c r="D1509" s="14" t="s">
        <v>252</v>
      </c>
      <c r="E1509" s="105">
        <v>6256</v>
      </c>
      <c r="F1509" s="23">
        <v>42171</v>
      </c>
      <c r="G1509" s="106">
        <v>6256</v>
      </c>
      <c r="H1509" s="48">
        <f t="shared" si="46"/>
        <v>0</v>
      </c>
      <c r="I1509" s="39" t="s">
        <v>9</v>
      </c>
      <c r="M1509" s="20">
        <v>42167</v>
      </c>
      <c r="N1509" s="183">
        <v>23985</v>
      </c>
      <c r="O1509" s="183"/>
      <c r="P1509" s="14" t="s">
        <v>75</v>
      </c>
      <c r="Q1509" s="105">
        <v>20268.8</v>
      </c>
      <c r="R1509" s="23">
        <v>42169</v>
      </c>
      <c r="S1509" s="106">
        <v>20268.8</v>
      </c>
      <c r="T1509" s="31">
        <f t="shared" si="47"/>
        <v>0</v>
      </c>
      <c r="U1509" s="39" t="s">
        <v>62</v>
      </c>
    </row>
    <row r="1510" spans="1:21" x14ac:dyDescent="0.25">
      <c r="A1510" s="20">
        <v>42171</v>
      </c>
      <c r="B1510" s="183">
        <v>24366</v>
      </c>
      <c r="C1510" s="183"/>
      <c r="D1510" s="14" t="s">
        <v>158</v>
      </c>
      <c r="E1510" s="105">
        <v>2293.1999999999998</v>
      </c>
      <c r="F1510" s="23">
        <v>42171</v>
      </c>
      <c r="G1510" s="106">
        <v>2293.1999999999998</v>
      </c>
      <c r="H1510" s="48">
        <f t="shared" si="46"/>
        <v>0</v>
      </c>
      <c r="I1510" s="39" t="s">
        <v>9</v>
      </c>
      <c r="M1510" s="20">
        <v>42167</v>
      </c>
      <c r="N1510" s="183">
        <v>24000</v>
      </c>
      <c r="O1510" s="183"/>
      <c r="P1510" s="14" t="s">
        <v>75</v>
      </c>
      <c r="Q1510" s="105">
        <v>2973.6</v>
      </c>
      <c r="R1510" s="23">
        <v>42169</v>
      </c>
      <c r="S1510" s="106">
        <v>2973.6</v>
      </c>
      <c r="T1510" s="48">
        <f t="shared" si="47"/>
        <v>0</v>
      </c>
      <c r="U1510" s="39" t="s">
        <v>62</v>
      </c>
    </row>
    <row r="1511" spans="1:21" x14ac:dyDescent="0.25">
      <c r="A1511" s="20">
        <v>42171</v>
      </c>
      <c r="B1511" s="183">
        <v>24367</v>
      </c>
      <c r="C1511" s="183"/>
      <c r="D1511" s="14" t="s">
        <v>1564</v>
      </c>
      <c r="E1511" s="105">
        <v>275</v>
      </c>
      <c r="F1511" s="23">
        <v>42172</v>
      </c>
      <c r="G1511" s="106">
        <v>275</v>
      </c>
      <c r="H1511" s="48">
        <f t="shared" si="46"/>
        <v>0</v>
      </c>
      <c r="I1511" s="39" t="s">
        <v>94</v>
      </c>
      <c r="M1511" s="20">
        <v>42170</v>
      </c>
      <c r="N1511" s="183">
        <v>24253</v>
      </c>
      <c r="O1511" s="183"/>
      <c r="P1511" s="14" t="s">
        <v>75</v>
      </c>
      <c r="Q1511" s="105">
        <v>15846.4</v>
      </c>
      <c r="R1511" s="23">
        <v>42171</v>
      </c>
      <c r="S1511" s="106">
        <v>15846.4</v>
      </c>
      <c r="T1511" s="31">
        <f t="shared" si="47"/>
        <v>0</v>
      </c>
      <c r="U1511" s="39" t="s">
        <v>62</v>
      </c>
    </row>
    <row r="1512" spans="1:21" x14ac:dyDescent="0.25">
      <c r="A1512" s="20">
        <v>42171</v>
      </c>
      <c r="B1512" s="183">
        <v>24368</v>
      </c>
      <c r="C1512" s="183"/>
      <c r="D1512" s="14" t="s">
        <v>11</v>
      </c>
      <c r="E1512" s="105">
        <v>5673.9</v>
      </c>
      <c r="F1512" s="23">
        <v>42172</v>
      </c>
      <c r="G1512" s="106">
        <v>5673.9</v>
      </c>
      <c r="H1512" s="48">
        <f t="shared" si="46"/>
        <v>0</v>
      </c>
      <c r="I1512" s="39" t="s">
        <v>94</v>
      </c>
      <c r="M1512" s="20">
        <v>42172</v>
      </c>
      <c r="N1512" s="183">
        <v>24438</v>
      </c>
      <c r="O1512" s="183"/>
      <c r="P1512" s="14" t="s">
        <v>75</v>
      </c>
      <c r="Q1512" s="105">
        <v>26177.8</v>
      </c>
      <c r="R1512" s="23" t="s">
        <v>1567</v>
      </c>
      <c r="S1512" s="106">
        <f>17177.8+9000</f>
        <v>26177.8</v>
      </c>
      <c r="T1512" s="48">
        <f t="shared" si="47"/>
        <v>0</v>
      </c>
      <c r="U1512" s="39" t="s">
        <v>62</v>
      </c>
    </row>
    <row r="1513" spans="1:21" x14ac:dyDescent="0.25">
      <c r="A1513" s="20">
        <v>42171</v>
      </c>
      <c r="B1513" s="183">
        <v>24369</v>
      </c>
      <c r="C1513" s="183"/>
      <c r="D1513" s="14" t="s">
        <v>93</v>
      </c>
      <c r="E1513" s="105">
        <v>1653.9</v>
      </c>
      <c r="F1513" s="23">
        <v>42172</v>
      </c>
      <c r="G1513" s="106">
        <v>1653.9</v>
      </c>
      <c r="H1513" s="48">
        <f t="shared" si="46"/>
        <v>0</v>
      </c>
      <c r="I1513" s="39" t="s">
        <v>94</v>
      </c>
      <c r="M1513" s="20">
        <v>42174</v>
      </c>
      <c r="N1513" s="183">
        <v>24668</v>
      </c>
      <c r="O1513" s="183"/>
      <c r="P1513" s="14" t="s">
        <v>75</v>
      </c>
      <c r="Q1513" s="105">
        <v>23701.1</v>
      </c>
      <c r="R1513" s="23">
        <v>42176</v>
      </c>
      <c r="S1513" s="118">
        <v>23701.1</v>
      </c>
      <c r="T1513" s="48">
        <f t="shared" si="47"/>
        <v>0</v>
      </c>
      <c r="U1513" s="56" t="s">
        <v>62</v>
      </c>
    </row>
    <row r="1514" spans="1:21" x14ac:dyDescent="0.25">
      <c r="A1514" s="20">
        <v>42171</v>
      </c>
      <c r="B1514" s="183">
        <v>24370</v>
      </c>
      <c r="C1514" s="183"/>
      <c r="D1514" s="14" t="s">
        <v>361</v>
      </c>
      <c r="E1514" s="105">
        <v>8035.9</v>
      </c>
      <c r="F1514" s="23">
        <v>42175</v>
      </c>
      <c r="G1514" s="106">
        <v>8035.9</v>
      </c>
      <c r="H1514" s="48">
        <f t="shared" si="46"/>
        <v>0</v>
      </c>
      <c r="I1514" s="39" t="s">
        <v>9</v>
      </c>
      <c r="M1514" s="20">
        <v>42177</v>
      </c>
      <c r="N1514" s="183">
        <v>24983</v>
      </c>
      <c r="O1514" s="183"/>
      <c r="P1514" s="14" t="s">
        <v>75</v>
      </c>
      <c r="Q1514" s="105">
        <v>19530.099999999999</v>
      </c>
      <c r="R1514" s="23">
        <v>42178</v>
      </c>
      <c r="S1514" s="106">
        <v>19530.099999999999</v>
      </c>
      <c r="T1514" s="31">
        <f t="shared" si="47"/>
        <v>0</v>
      </c>
      <c r="U1514" s="39" t="s">
        <v>62</v>
      </c>
    </row>
    <row r="1515" spans="1:21" x14ac:dyDescent="0.25">
      <c r="A1515" s="20">
        <v>42171</v>
      </c>
      <c r="B1515" s="183">
        <v>24371</v>
      </c>
      <c r="C1515" s="183"/>
      <c r="D1515" s="14" t="s">
        <v>101</v>
      </c>
      <c r="E1515" s="105">
        <v>831.36</v>
      </c>
      <c r="F1515" s="23">
        <v>42172</v>
      </c>
      <c r="G1515" s="106">
        <v>831.36</v>
      </c>
      <c r="H1515" s="48">
        <f t="shared" si="46"/>
        <v>0</v>
      </c>
      <c r="I1515" s="39" t="s">
        <v>94</v>
      </c>
      <c r="M1515" s="20">
        <v>42177</v>
      </c>
      <c r="N1515" s="183">
        <v>24993</v>
      </c>
      <c r="O1515" s="183"/>
      <c r="P1515" s="14" t="s">
        <v>75</v>
      </c>
      <c r="Q1515" s="105">
        <v>3214.8</v>
      </c>
      <c r="R1515" s="23">
        <v>42178</v>
      </c>
      <c r="S1515" s="106">
        <v>3214.8</v>
      </c>
      <c r="T1515" s="31">
        <f t="shared" si="47"/>
        <v>0</v>
      </c>
      <c r="U1515" s="39" t="s">
        <v>62</v>
      </c>
    </row>
    <row r="1516" spans="1:21" x14ac:dyDescent="0.25">
      <c r="A1516" s="20">
        <v>42171</v>
      </c>
      <c r="B1516" s="183">
        <v>24372</v>
      </c>
      <c r="C1516" s="183"/>
      <c r="D1516" s="14" t="s">
        <v>106</v>
      </c>
      <c r="E1516" s="105">
        <v>14452</v>
      </c>
      <c r="F1516" s="23">
        <v>42171</v>
      </c>
      <c r="G1516" s="106">
        <v>14452</v>
      </c>
      <c r="H1516" s="48">
        <f t="shared" si="46"/>
        <v>0</v>
      </c>
      <c r="I1516" s="39" t="s">
        <v>1257</v>
      </c>
      <c r="M1516" s="20">
        <v>42179</v>
      </c>
      <c r="N1516" s="223" t="s">
        <v>1790</v>
      </c>
      <c r="O1516" s="223" t="s">
        <v>1592</v>
      </c>
      <c r="P1516" s="14" t="s">
        <v>75</v>
      </c>
      <c r="Q1516" s="105">
        <v>30765.8</v>
      </c>
      <c r="R1516" s="23" t="s">
        <v>1791</v>
      </c>
      <c r="S1516" s="106">
        <f>12765.8+18000</f>
        <v>30765.8</v>
      </c>
      <c r="T1516" s="31">
        <f t="shared" si="47"/>
        <v>0</v>
      </c>
      <c r="U1516" s="39" t="s">
        <v>62</v>
      </c>
    </row>
    <row r="1517" spans="1:21" x14ac:dyDescent="0.25">
      <c r="A1517" s="20">
        <v>42171</v>
      </c>
      <c r="B1517" s="183">
        <v>24373</v>
      </c>
      <c r="C1517" s="183"/>
      <c r="D1517" s="14" t="s">
        <v>98</v>
      </c>
      <c r="E1517" s="105">
        <v>2220</v>
      </c>
      <c r="F1517" s="23">
        <v>42172</v>
      </c>
      <c r="G1517" s="106">
        <v>2220</v>
      </c>
      <c r="H1517" s="48">
        <f t="shared" si="46"/>
        <v>0</v>
      </c>
      <c r="I1517" s="39" t="s">
        <v>94</v>
      </c>
      <c r="M1517" s="20">
        <v>42181</v>
      </c>
      <c r="N1517" s="223" t="s">
        <v>2016</v>
      </c>
      <c r="O1517" s="223" t="s">
        <v>1592</v>
      </c>
      <c r="P1517" s="14" t="s">
        <v>75</v>
      </c>
      <c r="Q1517" s="105">
        <v>24396.3</v>
      </c>
      <c r="R1517" s="152" t="s">
        <v>2017</v>
      </c>
      <c r="S1517" s="106">
        <f>20396.3+4000</f>
        <v>24396.3</v>
      </c>
      <c r="T1517" s="31">
        <f t="shared" si="47"/>
        <v>0</v>
      </c>
      <c r="U1517" s="39" t="s">
        <v>62</v>
      </c>
    </row>
    <row r="1518" spans="1:21" x14ac:dyDescent="0.25">
      <c r="A1518" s="20">
        <v>42171</v>
      </c>
      <c r="B1518" s="183">
        <v>24374</v>
      </c>
      <c r="C1518" s="183"/>
      <c r="D1518" s="14" t="s">
        <v>1059</v>
      </c>
      <c r="E1518" s="105">
        <v>7615.2</v>
      </c>
      <c r="F1518" s="23">
        <v>42171</v>
      </c>
      <c r="G1518" s="106">
        <v>7615.2</v>
      </c>
      <c r="H1518" s="48">
        <f t="shared" si="46"/>
        <v>0</v>
      </c>
      <c r="I1518" s="39" t="s">
        <v>1257</v>
      </c>
      <c r="M1518" s="20">
        <v>42181</v>
      </c>
      <c r="N1518" s="223" t="s">
        <v>2029</v>
      </c>
      <c r="O1518" s="223" t="s">
        <v>1592</v>
      </c>
      <c r="P1518" s="14" t="s">
        <v>75</v>
      </c>
      <c r="Q1518" s="105">
        <v>759.8</v>
      </c>
      <c r="R1518" s="65">
        <v>42183</v>
      </c>
      <c r="S1518" s="106">
        <v>759.8</v>
      </c>
      <c r="T1518" s="31">
        <f t="shared" si="47"/>
        <v>0</v>
      </c>
      <c r="U1518" s="39" t="s">
        <v>62</v>
      </c>
    </row>
    <row r="1519" spans="1:21" x14ac:dyDescent="0.25">
      <c r="A1519" s="20">
        <v>42171</v>
      </c>
      <c r="B1519" s="183">
        <v>24375</v>
      </c>
      <c r="C1519" s="183"/>
      <c r="D1519" s="14" t="s">
        <v>250</v>
      </c>
      <c r="E1519" s="105">
        <v>3610.6</v>
      </c>
      <c r="F1519" s="23">
        <v>42172</v>
      </c>
      <c r="G1519" s="106">
        <v>3610.6</v>
      </c>
      <c r="H1519" s="48">
        <f t="shared" si="46"/>
        <v>0</v>
      </c>
      <c r="I1519" s="39" t="s">
        <v>94</v>
      </c>
      <c r="M1519" s="20">
        <v>42184</v>
      </c>
      <c r="N1519" s="223" t="s">
        <v>2302</v>
      </c>
      <c r="O1519" s="223" t="s">
        <v>1592</v>
      </c>
      <c r="P1519" s="14" t="s">
        <v>75</v>
      </c>
      <c r="Q1519" s="105">
        <v>21582.799999999999</v>
      </c>
      <c r="R1519" s="23">
        <v>42185</v>
      </c>
      <c r="S1519" s="106">
        <v>21582.799999999999</v>
      </c>
      <c r="T1519" s="31">
        <f t="shared" si="47"/>
        <v>0</v>
      </c>
      <c r="U1519" s="39" t="s">
        <v>62</v>
      </c>
    </row>
    <row r="1520" spans="1:21" x14ac:dyDescent="0.25">
      <c r="A1520" s="20">
        <v>42171</v>
      </c>
      <c r="B1520" s="183">
        <v>24376</v>
      </c>
      <c r="C1520" s="183"/>
      <c r="D1520" s="14" t="s">
        <v>1053</v>
      </c>
      <c r="E1520" s="105">
        <v>67598</v>
      </c>
      <c r="F1520" s="23">
        <v>42172</v>
      </c>
      <c r="G1520" s="106">
        <v>67598</v>
      </c>
      <c r="H1520" s="48">
        <f t="shared" si="46"/>
        <v>0</v>
      </c>
      <c r="I1520" s="39" t="s">
        <v>773</v>
      </c>
      <c r="M1520" s="20">
        <v>42165</v>
      </c>
      <c r="N1520" s="183">
        <v>23739</v>
      </c>
      <c r="O1520" s="183"/>
      <c r="P1520" s="14" t="s">
        <v>87</v>
      </c>
      <c r="Q1520" s="105">
        <v>2193.6</v>
      </c>
      <c r="R1520" s="23">
        <v>42170</v>
      </c>
      <c r="S1520" s="106">
        <v>2193.6</v>
      </c>
      <c r="T1520" s="31">
        <f t="shared" si="47"/>
        <v>0</v>
      </c>
      <c r="U1520" s="39" t="s">
        <v>9</v>
      </c>
    </row>
    <row r="1521" spans="1:21" x14ac:dyDescent="0.25">
      <c r="A1521" s="20">
        <v>42171</v>
      </c>
      <c r="B1521" s="183">
        <v>24377</v>
      </c>
      <c r="C1521" s="183"/>
      <c r="D1521" s="14" t="s">
        <v>24</v>
      </c>
      <c r="E1521" s="105">
        <v>86106.8</v>
      </c>
      <c r="F1521" s="212" t="s">
        <v>2469</v>
      </c>
      <c r="G1521" s="144">
        <f>62859.6+23247.2</f>
        <v>86106.8</v>
      </c>
      <c r="H1521" s="48">
        <f t="shared" si="46"/>
        <v>0</v>
      </c>
      <c r="I1521" s="39" t="s">
        <v>19</v>
      </c>
      <c r="M1521" s="20">
        <v>42170</v>
      </c>
      <c r="N1521" s="183">
        <v>24251</v>
      </c>
      <c r="O1521" s="183"/>
      <c r="P1521" s="14" t="s">
        <v>87</v>
      </c>
      <c r="Q1521" s="105">
        <v>2309.1999999999998</v>
      </c>
      <c r="R1521" s="23">
        <v>42170</v>
      </c>
      <c r="S1521" s="106">
        <v>2309.1999999999998</v>
      </c>
      <c r="T1521" s="31">
        <f t="shared" si="47"/>
        <v>0</v>
      </c>
      <c r="U1521" s="39" t="s">
        <v>773</v>
      </c>
    </row>
    <row r="1522" spans="1:21" x14ac:dyDescent="0.25">
      <c r="A1522" s="20">
        <v>42171</v>
      </c>
      <c r="B1522" s="183">
        <v>24378</v>
      </c>
      <c r="C1522" s="183"/>
      <c r="D1522" s="14" t="s">
        <v>136</v>
      </c>
      <c r="E1522" s="105">
        <v>18574</v>
      </c>
      <c r="F1522" s="23">
        <v>42172</v>
      </c>
      <c r="G1522" s="106">
        <v>18574</v>
      </c>
      <c r="H1522" s="48">
        <f t="shared" si="46"/>
        <v>0</v>
      </c>
      <c r="I1522" s="39" t="s">
        <v>9</v>
      </c>
      <c r="M1522" s="20">
        <v>42170</v>
      </c>
      <c r="N1522" s="183">
        <v>24262</v>
      </c>
      <c r="O1522" s="183"/>
      <c r="P1522" s="14" t="s">
        <v>1281</v>
      </c>
      <c r="Q1522" s="105">
        <v>5426.4</v>
      </c>
      <c r="R1522" s="23">
        <v>42170</v>
      </c>
      <c r="S1522" s="106">
        <v>5426.4</v>
      </c>
      <c r="T1522" s="31">
        <f t="shared" si="47"/>
        <v>0</v>
      </c>
      <c r="U1522" s="39" t="s">
        <v>587</v>
      </c>
    </row>
    <row r="1523" spans="1:21" x14ac:dyDescent="0.25">
      <c r="A1523" s="20">
        <v>42171</v>
      </c>
      <c r="B1523" s="183">
        <v>24379</v>
      </c>
      <c r="C1523" s="183"/>
      <c r="D1523" s="14" t="s">
        <v>791</v>
      </c>
      <c r="E1523" s="105">
        <v>627</v>
      </c>
      <c r="F1523" s="23">
        <v>42171</v>
      </c>
      <c r="G1523" s="106">
        <v>627</v>
      </c>
      <c r="H1523" s="48">
        <f t="shared" si="46"/>
        <v>0</v>
      </c>
      <c r="I1523" s="39" t="s">
        <v>9</v>
      </c>
      <c r="M1523" s="20">
        <v>42170</v>
      </c>
      <c r="N1523" s="183">
        <v>24257</v>
      </c>
      <c r="O1523" s="183"/>
      <c r="P1523" s="14" t="s">
        <v>1561</v>
      </c>
      <c r="Q1523" s="105">
        <v>4846.2</v>
      </c>
      <c r="R1523" s="23">
        <v>42176</v>
      </c>
      <c r="S1523" s="106">
        <v>4846.2</v>
      </c>
      <c r="T1523" s="31">
        <f t="shared" si="47"/>
        <v>0</v>
      </c>
      <c r="U1523" s="39" t="s">
        <v>9</v>
      </c>
    </row>
    <row r="1524" spans="1:21" x14ac:dyDescent="0.25">
      <c r="A1524" s="20">
        <v>42171</v>
      </c>
      <c r="B1524" s="183">
        <v>24380</v>
      </c>
      <c r="C1524" s="183"/>
      <c r="D1524" s="14" t="s">
        <v>108</v>
      </c>
      <c r="E1524" s="105">
        <v>10662.8</v>
      </c>
      <c r="F1524" s="12" t="s">
        <v>1565</v>
      </c>
      <c r="G1524" s="106">
        <f>3257+7405.8</f>
        <v>10662.8</v>
      </c>
      <c r="H1524" s="48">
        <f t="shared" si="46"/>
        <v>0</v>
      </c>
      <c r="I1524" s="39" t="s">
        <v>19</v>
      </c>
      <c r="M1524" s="20">
        <v>42157</v>
      </c>
      <c r="N1524" s="183">
        <v>22980</v>
      </c>
      <c r="O1524" s="183"/>
      <c r="P1524" s="14" t="s">
        <v>1491</v>
      </c>
      <c r="Q1524" s="105">
        <v>42500</v>
      </c>
      <c r="R1524" s="23">
        <v>42157</v>
      </c>
      <c r="S1524" s="106">
        <v>42500</v>
      </c>
      <c r="T1524" s="25">
        <f t="shared" si="47"/>
        <v>0</v>
      </c>
      <c r="U1524" s="39" t="s">
        <v>62</v>
      </c>
    </row>
    <row r="1525" spans="1:21" x14ac:dyDescent="0.25">
      <c r="A1525" s="20">
        <v>42171</v>
      </c>
      <c r="B1525" s="183">
        <v>24381</v>
      </c>
      <c r="C1525" s="183"/>
      <c r="D1525" s="14" t="s">
        <v>45</v>
      </c>
      <c r="E1525" s="105">
        <v>71111.740000000005</v>
      </c>
      <c r="F1525" s="30">
        <v>42189</v>
      </c>
      <c r="G1525" s="144">
        <v>71111.740000000005</v>
      </c>
      <c r="H1525" s="48">
        <f t="shared" si="46"/>
        <v>0</v>
      </c>
      <c r="I1525" s="39" t="s">
        <v>62</v>
      </c>
      <c r="M1525" s="20">
        <v>42177</v>
      </c>
      <c r="N1525" s="223" t="s">
        <v>1618</v>
      </c>
      <c r="O1525" s="223" t="s">
        <v>1592</v>
      </c>
      <c r="P1525" s="224" t="s">
        <v>1491</v>
      </c>
      <c r="Q1525" s="122">
        <v>34144.5</v>
      </c>
      <c r="R1525" s="23">
        <v>42178</v>
      </c>
      <c r="S1525" s="106">
        <v>34144.5</v>
      </c>
      <c r="T1525" s="31">
        <f t="shared" si="47"/>
        <v>0</v>
      </c>
      <c r="U1525" s="68" t="s">
        <v>46</v>
      </c>
    </row>
    <row r="1526" spans="1:21" x14ac:dyDescent="0.25">
      <c r="A1526" s="20">
        <v>42171</v>
      </c>
      <c r="B1526" s="183">
        <v>24382</v>
      </c>
      <c r="C1526" s="183"/>
      <c r="D1526" s="14" t="s">
        <v>110</v>
      </c>
      <c r="E1526" s="105">
        <v>47344.42</v>
      </c>
      <c r="F1526" s="23">
        <v>42178</v>
      </c>
      <c r="G1526" s="106">
        <v>47344.42</v>
      </c>
      <c r="H1526" s="48">
        <f t="shared" si="46"/>
        <v>0</v>
      </c>
      <c r="I1526" s="39" t="s">
        <v>62</v>
      </c>
      <c r="M1526" s="20">
        <v>42156</v>
      </c>
      <c r="N1526" s="183">
        <v>22863</v>
      </c>
      <c r="O1526" s="183"/>
      <c r="P1526" s="14" t="s">
        <v>55</v>
      </c>
      <c r="Q1526" s="105">
        <v>28181.35</v>
      </c>
      <c r="R1526" s="23">
        <v>42156</v>
      </c>
      <c r="S1526" s="106">
        <v>28181.35</v>
      </c>
      <c r="T1526" s="25">
        <f t="shared" si="47"/>
        <v>0</v>
      </c>
      <c r="U1526" s="39" t="s">
        <v>9</v>
      </c>
    </row>
    <row r="1527" spans="1:21" x14ac:dyDescent="0.25">
      <c r="A1527" s="20">
        <v>42171</v>
      </c>
      <c r="B1527" s="183">
        <v>24383</v>
      </c>
      <c r="C1527" s="183"/>
      <c r="D1527" s="14" t="s">
        <v>91</v>
      </c>
      <c r="E1527" s="105">
        <v>23122.55</v>
      </c>
      <c r="F1527" s="23">
        <v>42173</v>
      </c>
      <c r="G1527" s="106">
        <v>23122.55</v>
      </c>
      <c r="H1527" s="48">
        <f t="shared" si="46"/>
        <v>0</v>
      </c>
      <c r="I1527" s="39" t="s">
        <v>59</v>
      </c>
      <c r="M1527" s="20">
        <v>42158</v>
      </c>
      <c r="N1527" s="183">
        <v>23141</v>
      </c>
      <c r="O1527" s="183"/>
      <c r="P1527" s="40" t="s">
        <v>55</v>
      </c>
      <c r="Q1527" s="105">
        <v>23787.32</v>
      </c>
      <c r="R1527" s="23">
        <v>42159</v>
      </c>
      <c r="S1527" s="106">
        <v>23787.32</v>
      </c>
      <c r="T1527" s="31">
        <f t="shared" si="47"/>
        <v>0</v>
      </c>
      <c r="U1527" s="68" t="s">
        <v>1257</v>
      </c>
    </row>
    <row r="1528" spans="1:21" x14ac:dyDescent="0.25">
      <c r="A1528" s="20">
        <v>42171</v>
      </c>
      <c r="B1528" s="183">
        <v>24384</v>
      </c>
      <c r="C1528" s="183"/>
      <c r="D1528" s="14" t="s">
        <v>24</v>
      </c>
      <c r="E1528" s="105">
        <v>92365.06</v>
      </c>
      <c r="F1528" s="30">
        <v>42191</v>
      </c>
      <c r="G1528" s="144">
        <v>92365.06</v>
      </c>
      <c r="H1528" s="48">
        <f t="shared" si="46"/>
        <v>0</v>
      </c>
      <c r="I1528" s="39" t="s">
        <v>46</v>
      </c>
      <c r="M1528" s="20">
        <v>42160</v>
      </c>
      <c r="N1528" s="183">
        <v>23283</v>
      </c>
      <c r="O1528" s="183"/>
      <c r="P1528" s="14" t="s">
        <v>55</v>
      </c>
      <c r="Q1528" s="105">
        <v>26346.5</v>
      </c>
      <c r="R1528" s="23">
        <v>42160</v>
      </c>
      <c r="S1528" s="106">
        <v>26346.5</v>
      </c>
      <c r="T1528" s="31">
        <f t="shared" si="47"/>
        <v>0</v>
      </c>
      <c r="U1528" s="39" t="s">
        <v>773</v>
      </c>
    </row>
    <row r="1529" spans="1:21" x14ac:dyDescent="0.25">
      <c r="A1529" s="20">
        <v>42171</v>
      </c>
      <c r="B1529" s="183">
        <v>24385</v>
      </c>
      <c r="C1529" s="183"/>
      <c r="D1529" s="14" t="s">
        <v>228</v>
      </c>
      <c r="E1529" s="105">
        <v>3564.4</v>
      </c>
      <c r="F1529" s="23">
        <v>42171</v>
      </c>
      <c r="G1529" s="106">
        <v>3564.4</v>
      </c>
      <c r="H1529" s="48">
        <f t="shared" si="46"/>
        <v>0</v>
      </c>
      <c r="I1529" s="39" t="s">
        <v>9</v>
      </c>
      <c r="M1529" s="20">
        <v>42160</v>
      </c>
      <c r="N1529" s="183">
        <v>23339</v>
      </c>
      <c r="O1529" s="183"/>
      <c r="P1529" s="14" t="s">
        <v>55</v>
      </c>
      <c r="Q1529" s="105">
        <v>317.2</v>
      </c>
      <c r="R1529" s="23">
        <v>42160</v>
      </c>
      <c r="S1529" s="106">
        <v>317.2</v>
      </c>
      <c r="T1529" s="31">
        <f t="shared" si="47"/>
        <v>0</v>
      </c>
      <c r="U1529" s="39" t="s">
        <v>9</v>
      </c>
    </row>
    <row r="1530" spans="1:21" x14ac:dyDescent="0.25">
      <c r="A1530" s="20">
        <v>42171</v>
      </c>
      <c r="B1530" s="183">
        <v>24386</v>
      </c>
      <c r="C1530" s="183"/>
      <c r="D1530" s="14" t="s">
        <v>854</v>
      </c>
      <c r="E1530" s="105">
        <v>6535</v>
      </c>
      <c r="F1530" s="23">
        <v>42176</v>
      </c>
      <c r="G1530" s="106">
        <v>6535</v>
      </c>
      <c r="H1530" s="48">
        <f t="shared" si="46"/>
        <v>0</v>
      </c>
      <c r="I1530" s="39" t="s">
        <v>9</v>
      </c>
      <c r="M1530" s="20">
        <v>42162</v>
      </c>
      <c r="N1530" s="183">
        <v>23475</v>
      </c>
      <c r="O1530" s="183"/>
      <c r="P1530" s="14" t="s">
        <v>55</v>
      </c>
      <c r="Q1530" s="105">
        <v>24081.31</v>
      </c>
      <c r="R1530" s="23">
        <v>42162</v>
      </c>
      <c r="S1530" s="106">
        <v>24081.31</v>
      </c>
      <c r="T1530" s="31">
        <f t="shared" si="47"/>
        <v>0</v>
      </c>
      <c r="U1530" s="39" t="s">
        <v>773</v>
      </c>
    </row>
    <row r="1531" spans="1:21" x14ac:dyDescent="0.25">
      <c r="A1531" s="20">
        <v>42171</v>
      </c>
      <c r="B1531" s="183">
        <v>24387</v>
      </c>
      <c r="C1531" s="183"/>
      <c r="D1531" s="14" t="s">
        <v>47</v>
      </c>
      <c r="E1531" s="105">
        <v>8138.94</v>
      </c>
      <c r="F1531" s="23">
        <v>42171</v>
      </c>
      <c r="G1531" s="106">
        <v>8138.94</v>
      </c>
      <c r="H1531" s="48">
        <f t="shared" si="46"/>
        <v>0</v>
      </c>
      <c r="I1531" s="39" t="s">
        <v>9</v>
      </c>
      <c r="M1531" s="20">
        <v>42163</v>
      </c>
      <c r="N1531" s="183">
        <v>23636</v>
      </c>
      <c r="O1531" s="183"/>
      <c r="P1531" s="14" t="s">
        <v>55</v>
      </c>
      <c r="Q1531" s="105">
        <v>783</v>
      </c>
      <c r="R1531" s="23">
        <v>42163</v>
      </c>
      <c r="S1531" s="106">
        <v>783</v>
      </c>
      <c r="T1531" s="31">
        <f t="shared" si="47"/>
        <v>0</v>
      </c>
      <c r="U1531" s="39" t="s">
        <v>9</v>
      </c>
    </row>
    <row r="1532" spans="1:21" x14ac:dyDescent="0.25">
      <c r="A1532" s="20">
        <v>42171</v>
      </c>
      <c r="B1532" s="183">
        <v>24388</v>
      </c>
      <c r="C1532" s="183"/>
      <c r="D1532" s="14" t="s">
        <v>24</v>
      </c>
      <c r="E1532" s="105">
        <v>99205.24</v>
      </c>
      <c r="F1532" s="30">
        <v>42191</v>
      </c>
      <c r="G1532" s="144">
        <v>99205.24</v>
      </c>
      <c r="H1532" s="48">
        <f t="shared" si="46"/>
        <v>0</v>
      </c>
      <c r="I1532" s="39" t="s">
        <v>46</v>
      </c>
      <c r="M1532" s="20">
        <v>42164</v>
      </c>
      <c r="N1532" s="183">
        <v>23649</v>
      </c>
      <c r="O1532" s="183"/>
      <c r="P1532" s="14" t="s">
        <v>55</v>
      </c>
      <c r="Q1532" s="105">
        <v>25156.95</v>
      </c>
      <c r="R1532" s="23">
        <v>42164</v>
      </c>
      <c r="S1532" s="106">
        <v>25156.95</v>
      </c>
      <c r="T1532" s="31">
        <f t="shared" si="47"/>
        <v>0</v>
      </c>
      <c r="U1532" s="39" t="s">
        <v>9</v>
      </c>
    </row>
    <row r="1533" spans="1:21" x14ac:dyDescent="0.25">
      <c r="A1533" s="20">
        <v>42171</v>
      </c>
      <c r="B1533" s="183">
        <v>24389</v>
      </c>
      <c r="C1533" s="183"/>
      <c r="D1533" s="14" t="s">
        <v>454</v>
      </c>
      <c r="E1533" s="105">
        <v>4276.8</v>
      </c>
      <c r="F1533" s="23">
        <v>42171</v>
      </c>
      <c r="G1533" s="106">
        <v>4276.8</v>
      </c>
      <c r="H1533" s="48">
        <f t="shared" si="46"/>
        <v>0</v>
      </c>
      <c r="I1533" s="39" t="s">
        <v>1257</v>
      </c>
      <c r="M1533" s="20">
        <v>42166</v>
      </c>
      <c r="N1533" s="183">
        <v>23810</v>
      </c>
      <c r="O1533" s="183"/>
      <c r="P1533" s="14" t="s">
        <v>55</v>
      </c>
      <c r="Q1533" s="105">
        <v>25782.18</v>
      </c>
      <c r="R1533" s="23">
        <v>42167</v>
      </c>
      <c r="S1533" s="106">
        <v>25782.18</v>
      </c>
      <c r="T1533" s="31">
        <f t="shared" si="47"/>
        <v>0</v>
      </c>
      <c r="U1533" s="39" t="s">
        <v>773</v>
      </c>
    </row>
    <row r="1534" spans="1:21" x14ac:dyDescent="0.25">
      <c r="A1534" s="20">
        <v>42171</v>
      </c>
      <c r="B1534" s="183">
        <v>24390</v>
      </c>
      <c r="C1534" s="183"/>
      <c r="D1534" s="14" t="s">
        <v>851</v>
      </c>
      <c r="E1534" s="105">
        <v>2367.1999999999998</v>
      </c>
      <c r="F1534" s="23">
        <v>42171</v>
      </c>
      <c r="G1534" s="106">
        <v>2367.1999999999998</v>
      </c>
      <c r="H1534" s="48">
        <f t="shared" si="46"/>
        <v>0</v>
      </c>
      <c r="I1534" s="39" t="s">
        <v>1257</v>
      </c>
      <c r="M1534" s="20">
        <v>42168</v>
      </c>
      <c r="N1534" s="183">
        <v>24068</v>
      </c>
      <c r="O1534" s="183"/>
      <c r="P1534" s="14" t="s">
        <v>55</v>
      </c>
      <c r="Q1534" s="105">
        <v>25445.75</v>
      </c>
      <c r="R1534" s="23">
        <v>42168</v>
      </c>
      <c r="S1534" s="106">
        <v>25445.75</v>
      </c>
      <c r="T1534" s="31">
        <f t="shared" si="47"/>
        <v>0</v>
      </c>
      <c r="U1534" s="39" t="s">
        <v>773</v>
      </c>
    </row>
    <row r="1535" spans="1:21" x14ac:dyDescent="0.25">
      <c r="A1535" s="20">
        <v>42171</v>
      </c>
      <c r="B1535" s="183">
        <v>24391</v>
      </c>
      <c r="C1535" s="183"/>
      <c r="D1535" s="14" t="s">
        <v>32</v>
      </c>
      <c r="E1535" s="105">
        <v>100402.5</v>
      </c>
      <c r="F1535" s="30">
        <v>42195</v>
      </c>
      <c r="G1535" s="144">
        <v>100402.5</v>
      </c>
      <c r="H1535" s="48">
        <f t="shared" si="46"/>
        <v>0</v>
      </c>
      <c r="I1535" s="39" t="s">
        <v>19</v>
      </c>
      <c r="M1535" s="20">
        <v>42168</v>
      </c>
      <c r="N1535" s="183">
        <v>24126</v>
      </c>
      <c r="O1535" s="183"/>
      <c r="P1535" s="14" t="s">
        <v>55</v>
      </c>
      <c r="Q1535" s="105">
        <v>239.4</v>
      </c>
      <c r="R1535" s="23">
        <v>42168</v>
      </c>
      <c r="S1535" s="106">
        <v>239.4</v>
      </c>
      <c r="T1535" s="31">
        <f t="shared" si="47"/>
        <v>0</v>
      </c>
      <c r="U1535" s="39" t="s">
        <v>9</v>
      </c>
    </row>
    <row r="1536" spans="1:21" x14ac:dyDescent="0.25">
      <c r="A1536" s="20">
        <v>42171</v>
      </c>
      <c r="B1536" s="183">
        <v>24392</v>
      </c>
      <c r="C1536" s="183"/>
      <c r="D1536" s="14" t="s">
        <v>80</v>
      </c>
      <c r="E1536" s="105">
        <v>6348</v>
      </c>
      <c r="F1536" s="23">
        <v>42171</v>
      </c>
      <c r="G1536" s="106">
        <v>6348</v>
      </c>
      <c r="H1536" s="48">
        <f t="shared" si="46"/>
        <v>0</v>
      </c>
      <c r="I1536" s="39" t="s">
        <v>9</v>
      </c>
      <c r="M1536" s="20">
        <v>42170</v>
      </c>
      <c r="N1536" s="183">
        <v>24223</v>
      </c>
      <c r="O1536" s="183"/>
      <c r="P1536" s="14" t="s">
        <v>55</v>
      </c>
      <c r="Q1536" s="105">
        <v>25047</v>
      </c>
      <c r="R1536" s="23">
        <v>42170</v>
      </c>
      <c r="S1536" s="106">
        <v>25047</v>
      </c>
      <c r="T1536" s="31">
        <f t="shared" si="47"/>
        <v>0</v>
      </c>
      <c r="U1536" s="39" t="s">
        <v>1013</v>
      </c>
    </row>
    <row r="1537" spans="1:21" x14ac:dyDescent="0.25">
      <c r="A1537" s="20">
        <v>42171</v>
      </c>
      <c r="B1537" s="183">
        <v>24393</v>
      </c>
      <c r="C1537" s="183"/>
      <c r="D1537" s="26" t="s">
        <v>218</v>
      </c>
      <c r="E1537" s="108">
        <v>0</v>
      </c>
      <c r="F1537" s="23"/>
      <c r="G1537" s="106"/>
      <c r="H1537" s="48">
        <f t="shared" si="46"/>
        <v>0</v>
      </c>
      <c r="I1537" s="39" t="s">
        <v>13</v>
      </c>
      <c r="M1537" s="20">
        <v>42172</v>
      </c>
      <c r="N1537" s="183">
        <v>24420</v>
      </c>
      <c r="O1537" s="183"/>
      <c r="P1537" s="14" t="s">
        <v>55</v>
      </c>
      <c r="Q1537" s="105">
        <v>21014.67</v>
      </c>
      <c r="R1537" s="23">
        <v>42172</v>
      </c>
      <c r="S1537" s="106">
        <v>21014.67</v>
      </c>
      <c r="T1537" s="48">
        <f t="shared" si="47"/>
        <v>0</v>
      </c>
      <c r="U1537" s="39" t="s">
        <v>773</v>
      </c>
    </row>
    <row r="1538" spans="1:21" x14ac:dyDescent="0.25">
      <c r="A1538" s="20">
        <v>42171</v>
      </c>
      <c r="B1538" s="183">
        <v>24394</v>
      </c>
      <c r="C1538" s="183"/>
      <c r="D1538" s="14" t="s">
        <v>444</v>
      </c>
      <c r="E1538" s="105">
        <v>4410</v>
      </c>
      <c r="F1538" s="23">
        <v>42171</v>
      </c>
      <c r="G1538" s="106">
        <v>4410</v>
      </c>
      <c r="H1538" s="48">
        <f t="shared" si="46"/>
        <v>0</v>
      </c>
      <c r="I1538" s="39" t="s">
        <v>9</v>
      </c>
      <c r="M1538" s="20">
        <v>42173</v>
      </c>
      <c r="N1538" s="183">
        <v>24590</v>
      </c>
      <c r="O1538" s="183"/>
      <c r="P1538" s="14" t="s">
        <v>55</v>
      </c>
      <c r="Q1538" s="105">
        <v>24120.25</v>
      </c>
      <c r="R1538" s="23">
        <v>42173</v>
      </c>
      <c r="S1538" s="118">
        <v>24120.25</v>
      </c>
      <c r="T1538" s="31">
        <f t="shared" si="47"/>
        <v>0</v>
      </c>
      <c r="U1538" s="56" t="s">
        <v>1257</v>
      </c>
    </row>
    <row r="1539" spans="1:21" x14ac:dyDescent="0.25">
      <c r="A1539" s="20">
        <v>42171</v>
      </c>
      <c r="B1539" s="183">
        <v>24395</v>
      </c>
      <c r="C1539" s="183"/>
      <c r="D1539" s="14" t="s">
        <v>1101</v>
      </c>
      <c r="E1539" s="105">
        <v>548.70000000000005</v>
      </c>
      <c r="F1539" s="23">
        <v>42171</v>
      </c>
      <c r="G1539" s="106">
        <v>548.70000000000005</v>
      </c>
      <c r="H1539" s="48">
        <f t="shared" ref="H1539:H1602" si="48">E1539-G1539</f>
        <v>0</v>
      </c>
      <c r="I1539" s="39" t="s">
        <v>9</v>
      </c>
      <c r="M1539" s="20">
        <v>42175</v>
      </c>
      <c r="N1539" s="183">
        <v>24752</v>
      </c>
      <c r="O1539" s="183"/>
      <c r="P1539" s="14" t="s">
        <v>55</v>
      </c>
      <c r="Q1539" s="105">
        <v>25198.25</v>
      </c>
      <c r="R1539" s="65">
        <v>42175</v>
      </c>
      <c r="S1539" s="106">
        <v>25198.25</v>
      </c>
      <c r="T1539" s="31">
        <f t="shared" ref="T1539:T1602" si="49">Q1539-S1539</f>
        <v>0</v>
      </c>
      <c r="U1539" s="39" t="s">
        <v>773</v>
      </c>
    </row>
    <row r="1540" spans="1:21" x14ac:dyDescent="0.25">
      <c r="A1540" s="20">
        <v>42171</v>
      </c>
      <c r="B1540" s="183">
        <v>24396</v>
      </c>
      <c r="C1540" s="183"/>
      <c r="D1540" s="14" t="s">
        <v>14</v>
      </c>
      <c r="E1540" s="105">
        <v>249183.5</v>
      </c>
      <c r="F1540" s="30">
        <v>42190</v>
      </c>
      <c r="G1540" s="144">
        <v>249183.5</v>
      </c>
      <c r="H1540" s="48">
        <f t="shared" si="48"/>
        <v>0</v>
      </c>
      <c r="I1540" s="39" t="s">
        <v>9</v>
      </c>
      <c r="M1540" s="20">
        <v>42175</v>
      </c>
      <c r="N1540" s="183">
        <v>24828</v>
      </c>
      <c r="O1540" s="183"/>
      <c r="P1540" s="14" t="s">
        <v>55</v>
      </c>
      <c r="Q1540" s="105">
        <v>895.5</v>
      </c>
      <c r="R1540" s="23">
        <v>42175</v>
      </c>
      <c r="S1540" s="118">
        <v>895.5</v>
      </c>
      <c r="T1540" s="31">
        <f t="shared" si="49"/>
        <v>0</v>
      </c>
      <c r="U1540" s="56" t="s">
        <v>9</v>
      </c>
    </row>
    <row r="1541" spans="1:21" x14ac:dyDescent="0.25">
      <c r="A1541" s="20">
        <v>42172</v>
      </c>
      <c r="B1541" s="183">
        <v>24397</v>
      </c>
      <c r="C1541" s="183"/>
      <c r="D1541" s="14" t="s">
        <v>1542</v>
      </c>
      <c r="E1541" s="105">
        <v>32165.1</v>
      </c>
      <c r="F1541" s="23">
        <v>42172</v>
      </c>
      <c r="G1541" s="106">
        <v>32165.1</v>
      </c>
      <c r="H1541" s="48">
        <f t="shared" si="48"/>
        <v>0</v>
      </c>
      <c r="I1541" s="39" t="s">
        <v>9</v>
      </c>
      <c r="M1541" s="20">
        <v>42177</v>
      </c>
      <c r="N1541" s="183">
        <v>24926</v>
      </c>
      <c r="O1541" s="183"/>
      <c r="P1541" s="14" t="s">
        <v>55</v>
      </c>
      <c r="Q1541" s="105">
        <v>21027.32</v>
      </c>
      <c r="R1541" s="23">
        <v>42177</v>
      </c>
      <c r="S1541" s="118">
        <v>21027.32</v>
      </c>
      <c r="T1541" s="31">
        <f t="shared" si="49"/>
        <v>0</v>
      </c>
      <c r="U1541" s="56" t="s">
        <v>773</v>
      </c>
    </row>
    <row r="1542" spans="1:21" x14ac:dyDescent="0.25">
      <c r="A1542" s="20">
        <v>42172</v>
      </c>
      <c r="B1542" s="183">
        <v>24398</v>
      </c>
      <c r="C1542" s="183"/>
      <c r="D1542" s="14" t="s">
        <v>14</v>
      </c>
      <c r="E1542" s="105">
        <v>34176.400000000001</v>
      </c>
      <c r="F1542" s="30">
        <v>42190</v>
      </c>
      <c r="G1542" s="144">
        <v>34176.400000000001</v>
      </c>
      <c r="H1542" s="48">
        <f t="shared" si="48"/>
        <v>0</v>
      </c>
      <c r="I1542" s="39" t="s">
        <v>15</v>
      </c>
      <c r="M1542" s="20">
        <v>42179</v>
      </c>
      <c r="N1542" s="223" t="s">
        <v>1739</v>
      </c>
      <c r="O1542" s="223" t="s">
        <v>1592</v>
      </c>
      <c r="P1542" s="14" t="s">
        <v>55</v>
      </c>
      <c r="Q1542" s="105">
        <v>22298.36</v>
      </c>
      <c r="R1542" s="23">
        <v>42179</v>
      </c>
      <c r="S1542" s="106">
        <v>22298.36</v>
      </c>
      <c r="T1542" s="31">
        <f t="shared" si="49"/>
        <v>0</v>
      </c>
      <c r="U1542" s="39" t="s">
        <v>773</v>
      </c>
    </row>
    <row r="1543" spans="1:21" x14ac:dyDescent="0.25">
      <c r="A1543" s="20">
        <v>42172</v>
      </c>
      <c r="B1543" s="183">
        <v>24399</v>
      </c>
      <c r="C1543" s="183"/>
      <c r="D1543" s="14" t="s">
        <v>16</v>
      </c>
      <c r="E1543" s="105">
        <v>6976.8</v>
      </c>
      <c r="F1543" s="23">
        <v>42172</v>
      </c>
      <c r="G1543" s="106">
        <v>6976.8</v>
      </c>
      <c r="H1543" s="48">
        <f t="shared" si="48"/>
        <v>0</v>
      </c>
      <c r="I1543" s="39" t="s">
        <v>94</v>
      </c>
      <c r="M1543" s="20">
        <v>42179</v>
      </c>
      <c r="N1543" s="223" t="s">
        <v>1808</v>
      </c>
      <c r="O1543" s="223" t="s">
        <v>1592</v>
      </c>
      <c r="P1543" s="14" t="s">
        <v>55</v>
      </c>
      <c r="Q1543" s="105">
        <v>739.2</v>
      </c>
      <c r="R1543" s="23">
        <v>42179</v>
      </c>
      <c r="S1543" s="106">
        <v>739.2</v>
      </c>
      <c r="T1543" s="31">
        <f t="shared" si="49"/>
        <v>0</v>
      </c>
      <c r="U1543" s="39" t="s">
        <v>9</v>
      </c>
    </row>
    <row r="1544" spans="1:21" x14ac:dyDescent="0.25">
      <c r="A1544" s="20">
        <v>42172</v>
      </c>
      <c r="B1544" s="183">
        <v>24400</v>
      </c>
      <c r="C1544" s="183"/>
      <c r="D1544" s="14" t="s">
        <v>24</v>
      </c>
      <c r="E1544" s="105">
        <v>13798.4</v>
      </c>
      <c r="F1544" s="23">
        <v>42178</v>
      </c>
      <c r="G1544" s="106">
        <v>13798.4</v>
      </c>
      <c r="H1544" s="48">
        <f t="shared" si="48"/>
        <v>0</v>
      </c>
      <c r="I1544" s="39" t="s">
        <v>312</v>
      </c>
      <c r="M1544" s="20">
        <v>42180</v>
      </c>
      <c r="N1544" s="222" t="s">
        <v>1851</v>
      </c>
      <c r="O1544" s="222" t="s">
        <v>1592</v>
      </c>
      <c r="P1544" s="14" t="s">
        <v>55</v>
      </c>
      <c r="Q1544" s="105">
        <v>23250.92</v>
      </c>
      <c r="R1544" s="65">
        <v>42180</v>
      </c>
      <c r="S1544" s="106">
        <v>23250.92</v>
      </c>
      <c r="T1544" s="31">
        <f t="shared" si="49"/>
        <v>0</v>
      </c>
      <c r="U1544" s="39" t="s">
        <v>773</v>
      </c>
    </row>
    <row r="1545" spans="1:21" x14ac:dyDescent="0.25">
      <c r="A1545" s="20">
        <v>42172</v>
      </c>
      <c r="B1545" s="183">
        <v>24401</v>
      </c>
      <c r="C1545" s="183"/>
      <c r="D1545" s="14" t="s">
        <v>383</v>
      </c>
      <c r="E1545" s="105">
        <v>5535.9</v>
      </c>
      <c r="F1545" s="23">
        <v>42172</v>
      </c>
      <c r="G1545" s="106">
        <v>5535.9</v>
      </c>
      <c r="H1545" s="48">
        <f t="shared" si="48"/>
        <v>0</v>
      </c>
      <c r="I1545" s="39" t="s">
        <v>9</v>
      </c>
      <c r="M1545" s="20">
        <v>42181</v>
      </c>
      <c r="N1545" s="222" t="s">
        <v>2040</v>
      </c>
      <c r="O1545" s="222" t="s">
        <v>1592</v>
      </c>
      <c r="P1545" s="14" t="s">
        <v>55</v>
      </c>
      <c r="Q1545" s="105">
        <v>27043.200000000001</v>
      </c>
      <c r="R1545" s="65">
        <v>42182</v>
      </c>
      <c r="S1545" s="106">
        <v>27043.200000000001</v>
      </c>
      <c r="T1545" s="31">
        <f t="shared" si="49"/>
        <v>0</v>
      </c>
      <c r="U1545" s="39" t="s">
        <v>773</v>
      </c>
    </row>
    <row r="1546" spans="1:21" x14ac:dyDescent="0.25">
      <c r="A1546" s="20">
        <v>42172</v>
      </c>
      <c r="B1546" s="183">
        <v>24402</v>
      </c>
      <c r="C1546" s="183"/>
      <c r="D1546" s="26" t="s">
        <v>218</v>
      </c>
      <c r="E1546" s="108">
        <v>0</v>
      </c>
      <c r="F1546" s="23"/>
      <c r="G1546" s="106"/>
      <c r="H1546" s="48">
        <f t="shared" si="48"/>
        <v>0</v>
      </c>
      <c r="I1546" s="39" t="s">
        <v>13</v>
      </c>
      <c r="M1546" s="20">
        <v>42184</v>
      </c>
      <c r="N1546" s="222" t="s">
        <v>2255</v>
      </c>
      <c r="O1546" s="222" t="s">
        <v>1592</v>
      </c>
      <c r="P1546" s="14" t="s">
        <v>55</v>
      </c>
      <c r="Q1546" s="105">
        <v>25597</v>
      </c>
      <c r="R1546" s="65">
        <v>42184</v>
      </c>
      <c r="S1546" s="106">
        <v>25597</v>
      </c>
      <c r="T1546" s="31">
        <f t="shared" si="49"/>
        <v>0</v>
      </c>
      <c r="U1546" s="39" t="s">
        <v>773</v>
      </c>
    </row>
    <row r="1547" spans="1:21" x14ac:dyDescent="0.25">
      <c r="A1547" s="20">
        <v>42172</v>
      </c>
      <c r="B1547" s="183">
        <v>24403</v>
      </c>
      <c r="C1547" s="183"/>
      <c r="D1547" s="14" t="s">
        <v>215</v>
      </c>
      <c r="E1547" s="105">
        <v>22239.3</v>
      </c>
      <c r="F1547" s="23">
        <v>42172</v>
      </c>
      <c r="G1547" s="106">
        <v>22239.3</v>
      </c>
      <c r="H1547" s="48">
        <f t="shared" si="48"/>
        <v>0</v>
      </c>
      <c r="I1547" s="39" t="s">
        <v>19</v>
      </c>
      <c r="M1547" s="20">
        <v>42166</v>
      </c>
      <c r="N1547" s="183">
        <v>23883</v>
      </c>
      <c r="O1547" s="183"/>
      <c r="P1547" s="14" t="s">
        <v>1542</v>
      </c>
      <c r="Q1547" s="105">
        <v>30984.799999999999</v>
      </c>
      <c r="R1547" s="23">
        <v>42166</v>
      </c>
      <c r="S1547" s="118">
        <v>30984.799999999999</v>
      </c>
      <c r="T1547" s="31">
        <f t="shared" si="49"/>
        <v>0</v>
      </c>
      <c r="U1547" s="56" t="s">
        <v>9</v>
      </c>
    </row>
    <row r="1548" spans="1:21" x14ac:dyDescent="0.25">
      <c r="A1548" s="20">
        <v>42172</v>
      </c>
      <c r="B1548" s="183">
        <v>24404</v>
      </c>
      <c r="C1548" s="183"/>
      <c r="D1548" s="14" t="s">
        <v>121</v>
      </c>
      <c r="E1548" s="105">
        <v>2359.8000000000002</v>
      </c>
      <c r="F1548" s="23">
        <v>42172</v>
      </c>
      <c r="G1548" s="106">
        <v>2359.8000000000002</v>
      </c>
      <c r="H1548" s="48">
        <f t="shared" si="48"/>
        <v>0</v>
      </c>
      <c r="I1548" s="39" t="s">
        <v>9</v>
      </c>
      <c r="M1548" s="20">
        <v>42172</v>
      </c>
      <c r="N1548" s="183">
        <v>24397</v>
      </c>
      <c r="O1548" s="183"/>
      <c r="P1548" s="14" t="s">
        <v>1542</v>
      </c>
      <c r="Q1548" s="105">
        <v>32165.1</v>
      </c>
      <c r="R1548" s="23">
        <v>42172</v>
      </c>
      <c r="S1548" s="106">
        <v>32165.1</v>
      </c>
      <c r="T1548" s="48">
        <f t="shared" si="49"/>
        <v>0</v>
      </c>
      <c r="U1548" s="39" t="s">
        <v>9</v>
      </c>
    </row>
    <row r="1549" spans="1:21" x14ac:dyDescent="0.25">
      <c r="A1549" s="20">
        <v>42172</v>
      </c>
      <c r="B1549" s="183">
        <v>24405</v>
      </c>
      <c r="C1549" s="183"/>
      <c r="D1549" s="14" t="s">
        <v>720</v>
      </c>
      <c r="E1549" s="105">
        <v>12257.5</v>
      </c>
      <c r="F1549" s="23">
        <v>42172</v>
      </c>
      <c r="G1549" s="106">
        <v>12257.5</v>
      </c>
      <c r="H1549" s="48">
        <f t="shared" si="48"/>
        <v>0</v>
      </c>
      <c r="I1549" s="39" t="s">
        <v>9</v>
      </c>
      <c r="M1549" s="20">
        <v>42181</v>
      </c>
      <c r="N1549" s="223" t="s">
        <v>1942</v>
      </c>
      <c r="O1549" s="223" t="s">
        <v>1592</v>
      </c>
      <c r="P1549" s="14" t="s">
        <v>1542</v>
      </c>
      <c r="Q1549" s="105">
        <v>29656.35</v>
      </c>
      <c r="R1549" s="65">
        <v>42181</v>
      </c>
      <c r="S1549" s="106">
        <v>29656.35</v>
      </c>
      <c r="T1549" s="31">
        <f t="shared" si="49"/>
        <v>0</v>
      </c>
      <c r="U1549" s="39" t="s">
        <v>9</v>
      </c>
    </row>
    <row r="1550" spans="1:21" x14ac:dyDescent="0.25">
      <c r="A1550" s="20">
        <v>42172</v>
      </c>
      <c r="B1550" s="183">
        <v>24406</v>
      </c>
      <c r="C1550" s="183"/>
      <c r="D1550" s="14" t="s">
        <v>863</v>
      </c>
      <c r="E1550" s="105">
        <v>9659.2999999999993</v>
      </c>
      <c r="F1550" s="23">
        <v>42172</v>
      </c>
      <c r="G1550" s="106">
        <v>9659.2999999999993</v>
      </c>
      <c r="H1550" s="48">
        <f t="shared" si="48"/>
        <v>0</v>
      </c>
      <c r="I1550" s="39" t="s">
        <v>9</v>
      </c>
      <c r="M1550" s="20">
        <v>42156</v>
      </c>
      <c r="N1550" s="183">
        <v>22958</v>
      </c>
      <c r="O1550" s="183"/>
      <c r="P1550" s="14" t="s">
        <v>1488</v>
      </c>
      <c r="Q1550" s="105">
        <v>4540.8</v>
      </c>
      <c r="R1550" s="23">
        <v>42158</v>
      </c>
      <c r="S1550" s="106">
        <v>4540.8</v>
      </c>
      <c r="T1550" s="25">
        <f t="shared" si="49"/>
        <v>0</v>
      </c>
      <c r="U1550" s="39" t="s">
        <v>149</v>
      </c>
    </row>
    <row r="1551" spans="1:21" x14ac:dyDescent="0.25">
      <c r="A1551" s="20">
        <v>42172</v>
      </c>
      <c r="B1551" s="183">
        <v>24407</v>
      </c>
      <c r="C1551" s="183"/>
      <c r="D1551" s="14" t="s">
        <v>696</v>
      </c>
      <c r="E1551" s="105">
        <v>9207</v>
      </c>
      <c r="F1551" s="23">
        <v>42172</v>
      </c>
      <c r="G1551" s="106">
        <v>9207</v>
      </c>
      <c r="H1551" s="48">
        <f t="shared" si="48"/>
        <v>0</v>
      </c>
      <c r="I1551" s="39" t="s">
        <v>587</v>
      </c>
      <c r="M1551" s="20">
        <v>42159</v>
      </c>
      <c r="N1551" s="183">
        <v>23221</v>
      </c>
      <c r="O1551" s="183"/>
      <c r="P1551" s="14" t="s">
        <v>239</v>
      </c>
      <c r="Q1551" s="105">
        <v>1292.5999999999999</v>
      </c>
      <c r="R1551" s="23">
        <v>42164</v>
      </c>
      <c r="S1551" s="106">
        <v>1292.5999999999999</v>
      </c>
      <c r="T1551" s="31">
        <f t="shared" si="49"/>
        <v>0</v>
      </c>
      <c r="U1551" s="39" t="s">
        <v>9</v>
      </c>
    </row>
    <row r="1552" spans="1:21" x14ac:dyDescent="0.25">
      <c r="A1552" s="20">
        <v>42172</v>
      </c>
      <c r="B1552" s="183">
        <v>24408</v>
      </c>
      <c r="C1552" s="183"/>
      <c r="D1552" s="14" t="s">
        <v>1172</v>
      </c>
      <c r="E1552" s="105">
        <v>1755</v>
      </c>
      <c r="F1552" s="23">
        <v>42172</v>
      </c>
      <c r="G1552" s="106">
        <v>1755</v>
      </c>
      <c r="H1552" s="48">
        <f t="shared" si="48"/>
        <v>0</v>
      </c>
      <c r="I1552" s="39" t="s">
        <v>587</v>
      </c>
      <c r="M1552" s="20">
        <v>42161</v>
      </c>
      <c r="N1552" s="183">
        <v>23389</v>
      </c>
      <c r="O1552" s="183"/>
      <c r="P1552" s="50" t="s">
        <v>239</v>
      </c>
      <c r="Q1552" s="105">
        <v>361.8</v>
      </c>
      <c r="R1552" s="23">
        <v>42161</v>
      </c>
      <c r="S1552" s="106">
        <v>361.8</v>
      </c>
      <c r="T1552" s="31">
        <f t="shared" si="49"/>
        <v>0</v>
      </c>
      <c r="U1552" s="39" t="s">
        <v>9</v>
      </c>
    </row>
    <row r="1553" spans="1:21" x14ac:dyDescent="0.25">
      <c r="A1553" s="20">
        <v>42172</v>
      </c>
      <c r="B1553" s="183">
        <v>24409</v>
      </c>
      <c r="C1553" s="183"/>
      <c r="D1553" s="14" t="s">
        <v>1058</v>
      </c>
      <c r="E1553" s="105">
        <v>4617</v>
      </c>
      <c r="F1553" s="23">
        <v>42172</v>
      </c>
      <c r="G1553" s="106">
        <v>4617</v>
      </c>
      <c r="H1553" s="48">
        <f t="shared" si="48"/>
        <v>0</v>
      </c>
      <c r="I1553" s="39" t="s">
        <v>9</v>
      </c>
      <c r="M1553" s="20">
        <v>42164</v>
      </c>
      <c r="N1553" s="183">
        <v>23647</v>
      </c>
      <c r="O1553" s="183"/>
      <c r="P1553" s="14" t="s">
        <v>239</v>
      </c>
      <c r="Q1553" s="105">
        <v>988.1</v>
      </c>
      <c r="R1553" s="23">
        <v>42171</v>
      </c>
      <c r="S1553" s="106">
        <v>988.1</v>
      </c>
      <c r="T1553" s="31">
        <f t="shared" si="49"/>
        <v>0</v>
      </c>
      <c r="U1553" s="39" t="s">
        <v>9</v>
      </c>
    </row>
    <row r="1554" spans="1:21" x14ac:dyDescent="0.25">
      <c r="A1554" s="20">
        <v>42172</v>
      </c>
      <c r="B1554" s="183">
        <v>24410</v>
      </c>
      <c r="C1554" s="183"/>
      <c r="D1554" s="14" t="s">
        <v>99</v>
      </c>
      <c r="E1554" s="105">
        <v>822.8</v>
      </c>
      <c r="F1554" s="23">
        <v>42172</v>
      </c>
      <c r="G1554" s="106">
        <v>822.8</v>
      </c>
      <c r="H1554" s="48">
        <f t="shared" si="48"/>
        <v>0</v>
      </c>
      <c r="I1554" s="39" t="s">
        <v>94</v>
      </c>
      <c r="M1554" s="20">
        <v>42168</v>
      </c>
      <c r="N1554" s="183">
        <v>24079</v>
      </c>
      <c r="O1554" s="183"/>
      <c r="P1554" s="14" t="s">
        <v>239</v>
      </c>
      <c r="Q1554" s="105">
        <v>694.7</v>
      </c>
      <c r="R1554" s="23">
        <v>42168</v>
      </c>
      <c r="S1554" s="106">
        <v>694.7</v>
      </c>
      <c r="T1554" s="31">
        <f t="shared" si="49"/>
        <v>0</v>
      </c>
      <c r="U1554" s="39" t="s">
        <v>9</v>
      </c>
    </row>
    <row r="1555" spans="1:21" x14ac:dyDescent="0.25">
      <c r="A1555" s="20">
        <v>42172</v>
      </c>
      <c r="B1555" s="183">
        <v>24411</v>
      </c>
      <c r="C1555" s="183"/>
      <c r="D1555" s="150" t="s">
        <v>1174</v>
      </c>
      <c r="E1555" s="105">
        <v>7303.8</v>
      </c>
      <c r="F1555" s="23">
        <v>42172</v>
      </c>
      <c r="G1555" s="106">
        <v>7303.8</v>
      </c>
      <c r="H1555" s="48">
        <f t="shared" si="48"/>
        <v>0</v>
      </c>
      <c r="I1555" s="39" t="s">
        <v>587</v>
      </c>
      <c r="M1555" s="20">
        <v>42169</v>
      </c>
      <c r="N1555" s="183">
        <v>24178</v>
      </c>
      <c r="O1555" s="183"/>
      <c r="P1555" s="14" t="s">
        <v>239</v>
      </c>
      <c r="Q1555" s="105">
        <v>287.10000000000002</v>
      </c>
      <c r="R1555" s="23">
        <v>42169</v>
      </c>
      <c r="S1555" s="106">
        <v>287.10000000000002</v>
      </c>
      <c r="T1555" s="31">
        <f t="shared" si="49"/>
        <v>0</v>
      </c>
      <c r="U1555" s="39" t="s">
        <v>9</v>
      </c>
    </row>
    <row r="1556" spans="1:21" x14ac:dyDescent="0.25">
      <c r="A1556" s="20">
        <v>42172</v>
      </c>
      <c r="B1556" s="183">
        <v>24412</v>
      </c>
      <c r="C1556" s="183"/>
      <c r="D1556" s="14" t="s">
        <v>1186</v>
      </c>
      <c r="E1556" s="105">
        <v>12846.4</v>
      </c>
      <c r="F1556" s="23">
        <v>42172</v>
      </c>
      <c r="G1556" s="106">
        <v>12846.4</v>
      </c>
      <c r="H1556" s="48">
        <f t="shared" si="48"/>
        <v>0</v>
      </c>
      <c r="I1556" s="39" t="s">
        <v>46</v>
      </c>
      <c r="M1556" s="20">
        <v>42181</v>
      </c>
      <c r="N1556" s="222" t="s">
        <v>1995</v>
      </c>
      <c r="O1556" s="222" t="s">
        <v>1592</v>
      </c>
      <c r="P1556" s="14" t="s">
        <v>239</v>
      </c>
      <c r="Q1556" s="105">
        <v>393.3</v>
      </c>
      <c r="R1556" s="65">
        <v>42181</v>
      </c>
      <c r="S1556" s="106">
        <v>393.3</v>
      </c>
      <c r="T1556" s="31">
        <f t="shared" si="49"/>
        <v>0</v>
      </c>
      <c r="U1556" s="39" t="s">
        <v>9</v>
      </c>
    </row>
    <row r="1557" spans="1:21" x14ac:dyDescent="0.25">
      <c r="A1557" s="20">
        <v>42172</v>
      </c>
      <c r="B1557" s="183">
        <v>24413</v>
      </c>
      <c r="C1557" s="183"/>
      <c r="D1557" s="14" t="s">
        <v>1290</v>
      </c>
      <c r="E1557" s="105">
        <v>3470.6</v>
      </c>
      <c r="F1557" s="23">
        <v>42172</v>
      </c>
      <c r="G1557" s="106">
        <v>3470.6</v>
      </c>
      <c r="H1557" s="48">
        <f t="shared" si="48"/>
        <v>0</v>
      </c>
      <c r="I1557" s="39" t="s">
        <v>587</v>
      </c>
      <c r="M1557" s="20">
        <v>42181</v>
      </c>
      <c r="N1557" s="222" t="s">
        <v>2052</v>
      </c>
      <c r="O1557" s="222" t="s">
        <v>1592</v>
      </c>
      <c r="P1557" s="14" t="s">
        <v>239</v>
      </c>
      <c r="Q1557" s="105">
        <v>4264.5</v>
      </c>
      <c r="R1557" s="65">
        <v>42181</v>
      </c>
      <c r="S1557" s="114">
        <v>1000</v>
      </c>
      <c r="T1557" s="55">
        <f t="shared" si="49"/>
        <v>3264.5</v>
      </c>
      <c r="U1557" s="39" t="s">
        <v>9</v>
      </c>
    </row>
    <row r="1558" spans="1:21" x14ac:dyDescent="0.25">
      <c r="A1558" s="20">
        <v>42172</v>
      </c>
      <c r="B1558" s="183">
        <v>24414</v>
      </c>
      <c r="C1558" s="183"/>
      <c r="D1558" s="14" t="s">
        <v>20</v>
      </c>
      <c r="E1558" s="105">
        <v>5042.8</v>
      </c>
      <c r="F1558" s="23">
        <v>42174</v>
      </c>
      <c r="G1558" s="106">
        <v>5042.8</v>
      </c>
      <c r="H1558" s="48">
        <f t="shared" si="48"/>
        <v>0</v>
      </c>
      <c r="I1558" s="39" t="s">
        <v>94</v>
      </c>
      <c r="M1558" s="20">
        <v>42171</v>
      </c>
      <c r="N1558" s="183">
        <v>24337</v>
      </c>
      <c r="O1558" s="183"/>
      <c r="P1558" s="14" t="s">
        <v>115</v>
      </c>
      <c r="Q1558" s="105">
        <v>964.8</v>
      </c>
      <c r="R1558" s="23">
        <v>42181</v>
      </c>
      <c r="S1558" s="106">
        <v>964.8</v>
      </c>
      <c r="T1558" s="48">
        <f t="shared" si="49"/>
        <v>0</v>
      </c>
      <c r="U1558" s="39" t="s">
        <v>9</v>
      </c>
    </row>
    <row r="1559" spans="1:21" x14ac:dyDescent="0.25">
      <c r="A1559" s="20">
        <v>42172</v>
      </c>
      <c r="B1559" s="183">
        <v>24415</v>
      </c>
      <c r="C1559" s="183"/>
      <c r="D1559" s="14" t="s">
        <v>114</v>
      </c>
      <c r="E1559" s="105">
        <v>2227.4</v>
      </c>
      <c r="F1559" s="23">
        <v>42172</v>
      </c>
      <c r="G1559" s="106">
        <v>2227.4</v>
      </c>
      <c r="H1559" s="48">
        <f t="shared" si="48"/>
        <v>0</v>
      </c>
      <c r="I1559" s="39" t="s">
        <v>9</v>
      </c>
      <c r="M1559" s="20">
        <v>42178</v>
      </c>
      <c r="N1559" s="223" t="s">
        <v>1689</v>
      </c>
      <c r="O1559" s="223" t="s">
        <v>1592</v>
      </c>
      <c r="P1559" s="15" t="s">
        <v>115</v>
      </c>
      <c r="Q1559" s="122">
        <v>336</v>
      </c>
      <c r="R1559" s="23">
        <v>42178</v>
      </c>
      <c r="S1559" s="118">
        <v>336</v>
      </c>
      <c r="T1559" s="31">
        <f t="shared" si="49"/>
        <v>0</v>
      </c>
      <c r="U1559" s="68" t="s">
        <v>9</v>
      </c>
    </row>
    <row r="1560" spans="1:21" x14ac:dyDescent="0.25">
      <c r="A1560" s="20">
        <v>42172</v>
      </c>
      <c r="B1560" s="183">
        <v>24416</v>
      </c>
      <c r="C1560" s="183"/>
      <c r="D1560" s="14" t="s">
        <v>125</v>
      </c>
      <c r="E1560" s="105">
        <v>16849.8</v>
      </c>
      <c r="F1560" s="23">
        <v>42182</v>
      </c>
      <c r="G1560" s="106">
        <v>16849.8</v>
      </c>
      <c r="H1560" s="48">
        <f t="shared" si="48"/>
        <v>0</v>
      </c>
      <c r="I1560" s="39" t="s">
        <v>94</v>
      </c>
      <c r="M1560" s="20">
        <v>42157</v>
      </c>
      <c r="N1560" s="183">
        <v>23017</v>
      </c>
      <c r="O1560" s="183"/>
      <c r="P1560" s="40" t="s">
        <v>1184</v>
      </c>
      <c r="Q1560" s="105">
        <v>350.75</v>
      </c>
      <c r="R1560" s="23">
        <v>42157</v>
      </c>
      <c r="S1560" s="106">
        <v>350.75</v>
      </c>
      <c r="T1560" s="25">
        <f t="shared" si="49"/>
        <v>0</v>
      </c>
      <c r="U1560" s="68" t="s">
        <v>9</v>
      </c>
    </row>
    <row r="1561" spans="1:21" x14ac:dyDescent="0.25">
      <c r="A1561" s="20">
        <v>42172</v>
      </c>
      <c r="B1561" s="183">
        <v>24417</v>
      </c>
      <c r="C1561" s="183"/>
      <c r="D1561" s="14" t="s">
        <v>43</v>
      </c>
      <c r="E1561" s="105">
        <v>7677.9</v>
      </c>
      <c r="F1561" s="23">
        <v>42172</v>
      </c>
      <c r="G1561" s="106">
        <v>7677.9</v>
      </c>
      <c r="H1561" s="48">
        <f t="shared" si="48"/>
        <v>0</v>
      </c>
      <c r="I1561" s="39" t="s">
        <v>9</v>
      </c>
      <c r="M1561" s="20">
        <v>42156</v>
      </c>
      <c r="N1561" s="183">
        <v>22914</v>
      </c>
      <c r="O1561" s="183"/>
      <c r="P1561" s="14" t="s">
        <v>77</v>
      </c>
      <c r="Q1561" s="105">
        <v>7539.2</v>
      </c>
      <c r="R1561" s="23">
        <v>42157</v>
      </c>
      <c r="S1561" s="106">
        <v>7539.2</v>
      </c>
      <c r="T1561" s="25">
        <f t="shared" si="49"/>
        <v>0</v>
      </c>
      <c r="U1561" s="39" t="s">
        <v>62</v>
      </c>
    </row>
    <row r="1562" spans="1:21" x14ac:dyDescent="0.25">
      <c r="A1562" s="20">
        <v>42172</v>
      </c>
      <c r="B1562" s="183">
        <v>24418</v>
      </c>
      <c r="C1562" s="183"/>
      <c r="D1562" s="14" t="s">
        <v>23</v>
      </c>
      <c r="E1562" s="105">
        <v>8503.2000000000007</v>
      </c>
      <c r="F1562" s="23">
        <v>42172</v>
      </c>
      <c r="G1562" s="106">
        <v>8503.2000000000007</v>
      </c>
      <c r="H1562" s="48">
        <f t="shared" si="48"/>
        <v>0</v>
      </c>
      <c r="I1562" s="39" t="s">
        <v>9</v>
      </c>
      <c r="M1562" s="20">
        <v>42158</v>
      </c>
      <c r="N1562" s="183">
        <v>23115</v>
      </c>
      <c r="O1562" s="183"/>
      <c r="P1562" s="40" t="s">
        <v>77</v>
      </c>
      <c r="Q1562" s="105">
        <v>8735.6</v>
      </c>
      <c r="R1562" s="23">
        <v>42159</v>
      </c>
      <c r="S1562" s="106">
        <v>8735.6</v>
      </c>
      <c r="T1562" s="31">
        <f t="shared" si="49"/>
        <v>0</v>
      </c>
      <c r="U1562" s="68" t="s">
        <v>62</v>
      </c>
    </row>
    <row r="1563" spans="1:21" x14ac:dyDescent="0.25">
      <c r="A1563" s="20">
        <v>42172</v>
      </c>
      <c r="B1563" s="183">
        <v>24419</v>
      </c>
      <c r="C1563" s="183"/>
      <c r="D1563" s="14" t="s">
        <v>22</v>
      </c>
      <c r="E1563" s="105">
        <v>4220</v>
      </c>
      <c r="F1563" s="23">
        <v>42172</v>
      </c>
      <c r="G1563" s="106">
        <v>4220</v>
      </c>
      <c r="H1563" s="48">
        <f t="shared" si="48"/>
        <v>0</v>
      </c>
      <c r="I1563" s="39" t="s">
        <v>9</v>
      </c>
      <c r="M1563" s="20">
        <v>42163</v>
      </c>
      <c r="N1563" s="183">
        <v>23588</v>
      </c>
      <c r="O1563" s="183"/>
      <c r="P1563" s="14" t="s">
        <v>77</v>
      </c>
      <c r="Q1563" s="105">
        <v>8732.4</v>
      </c>
      <c r="R1563" s="23">
        <v>42164</v>
      </c>
      <c r="S1563" s="106">
        <v>8732.4</v>
      </c>
      <c r="T1563" s="31">
        <f t="shared" si="49"/>
        <v>0</v>
      </c>
      <c r="U1563" s="39" t="s">
        <v>62</v>
      </c>
    </row>
    <row r="1564" spans="1:21" x14ac:dyDescent="0.25">
      <c r="A1564" s="20">
        <v>42172</v>
      </c>
      <c r="B1564" s="183">
        <v>24420</v>
      </c>
      <c r="C1564" s="183"/>
      <c r="D1564" s="14" t="s">
        <v>55</v>
      </c>
      <c r="E1564" s="105">
        <v>21014.67</v>
      </c>
      <c r="F1564" s="23">
        <v>42172</v>
      </c>
      <c r="G1564" s="106">
        <v>21014.67</v>
      </c>
      <c r="H1564" s="48">
        <f t="shared" si="48"/>
        <v>0</v>
      </c>
      <c r="I1564" s="39" t="s">
        <v>773</v>
      </c>
      <c r="M1564" s="20">
        <v>42170</v>
      </c>
      <c r="N1564" s="183">
        <v>24260</v>
      </c>
      <c r="O1564" s="183"/>
      <c r="P1564" s="14" t="s">
        <v>77</v>
      </c>
      <c r="Q1564" s="105">
        <v>7703.4</v>
      </c>
      <c r="R1564" s="23">
        <v>42171</v>
      </c>
      <c r="S1564" s="106">
        <v>7703.4</v>
      </c>
      <c r="T1564" s="31">
        <f t="shared" si="49"/>
        <v>0</v>
      </c>
      <c r="U1564" s="39" t="s">
        <v>62</v>
      </c>
    </row>
    <row r="1565" spans="1:21" x14ac:dyDescent="0.25">
      <c r="A1565" s="20">
        <v>42172</v>
      </c>
      <c r="B1565" s="183">
        <v>24421</v>
      </c>
      <c r="C1565" s="183"/>
      <c r="D1565" s="14" t="s">
        <v>829</v>
      </c>
      <c r="E1565" s="105">
        <v>3660.7</v>
      </c>
      <c r="F1565" s="23">
        <v>42172</v>
      </c>
      <c r="G1565" s="106">
        <v>3660.7</v>
      </c>
      <c r="H1565" s="48">
        <f t="shared" si="48"/>
        <v>0</v>
      </c>
      <c r="I1565" s="39" t="s">
        <v>9</v>
      </c>
      <c r="M1565" s="20">
        <v>42177</v>
      </c>
      <c r="N1565" s="183">
        <v>24979</v>
      </c>
      <c r="O1565" s="183"/>
      <c r="P1565" s="14" t="s">
        <v>77</v>
      </c>
      <c r="Q1565" s="105">
        <v>9242.6</v>
      </c>
      <c r="R1565" s="23">
        <v>42178</v>
      </c>
      <c r="S1565" s="106">
        <v>9242.6</v>
      </c>
      <c r="T1565" s="31">
        <f t="shared" si="49"/>
        <v>0</v>
      </c>
      <c r="U1565" s="39" t="s">
        <v>62</v>
      </c>
    </row>
    <row r="1566" spans="1:21" x14ac:dyDescent="0.25">
      <c r="A1566" s="20">
        <v>42172</v>
      </c>
      <c r="B1566" s="183">
        <v>24422</v>
      </c>
      <c r="C1566" s="183"/>
      <c r="D1566" s="14" t="s">
        <v>791</v>
      </c>
      <c r="E1566" s="105">
        <v>44828.639999999999</v>
      </c>
      <c r="F1566" s="23">
        <v>42177</v>
      </c>
      <c r="G1566" s="106">
        <v>44828.639999999999</v>
      </c>
      <c r="H1566" s="48">
        <f t="shared" si="48"/>
        <v>0</v>
      </c>
      <c r="I1566" s="39" t="s">
        <v>773</v>
      </c>
      <c r="M1566" s="20">
        <v>42184</v>
      </c>
      <c r="N1566" s="223" t="s">
        <v>2306</v>
      </c>
      <c r="O1566" s="223" t="s">
        <v>1592</v>
      </c>
      <c r="P1566" s="14" t="s">
        <v>77</v>
      </c>
      <c r="Q1566" s="105">
        <v>9109.4</v>
      </c>
      <c r="R1566" s="23">
        <v>42185</v>
      </c>
      <c r="S1566" s="106">
        <v>9109.4</v>
      </c>
      <c r="T1566" s="31">
        <f t="shared" si="49"/>
        <v>0</v>
      </c>
      <c r="U1566" s="39" t="s">
        <v>62</v>
      </c>
    </row>
    <row r="1567" spans="1:21" x14ac:dyDescent="0.25">
      <c r="A1567" s="20">
        <v>42172</v>
      </c>
      <c r="B1567" s="183">
        <v>24423</v>
      </c>
      <c r="C1567" s="183"/>
      <c r="D1567" s="14" t="s">
        <v>35</v>
      </c>
      <c r="E1567" s="105">
        <v>23687.119999999999</v>
      </c>
      <c r="F1567" s="23">
        <v>42172</v>
      </c>
      <c r="G1567" s="106">
        <v>23687.119999999999</v>
      </c>
      <c r="H1567" s="48">
        <f t="shared" si="48"/>
        <v>0</v>
      </c>
      <c r="I1567" s="39" t="s">
        <v>773</v>
      </c>
      <c r="M1567" s="20">
        <v>42163</v>
      </c>
      <c r="N1567" s="183">
        <v>23570</v>
      </c>
      <c r="O1567" s="183"/>
      <c r="P1567" s="14" t="s">
        <v>1520</v>
      </c>
      <c r="Q1567" s="105">
        <v>11840.8</v>
      </c>
      <c r="R1567" s="23">
        <v>42164</v>
      </c>
      <c r="S1567" s="106">
        <v>11840.8</v>
      </c>
      <c r="T1567" s="31">
        <f t="shared" si="49"/>
        <v>0</v>
      </c>
      <c r="U1567" s="39" t="s">
        <v>62</v>
      </c>
    </row>
    <row r="1568" spans="1:21" x14ac:dyDescent="0.25">
      <c r="A1568" s="20">
        <v>42172</v>
      </c>
      <c r="B1568" s="183">
        <v>24424</v>
      </c>
      <c r="C1568" s="183"/>
      <c r="D1568" s="14" t="s">
        <v>256</v>
      </c>
      <c r="E1568" s="105">
        <v>3926.6</v>
      </c>
      <c r="F1568" s="23">
        <v>42172</v>
      </c>
      <c r="G1568" s="106">
        <v>3926.6</v>
      </c>
      <c r="H1568" s="48">
        <f t="shared" si="48"/>
        <v>0</v>
      </c>
      <c r="I1568" s="39" t="s">
        <v>773</v>
      </c>
      <c r="M1568" s="20">
        <v>42163</v>
      </c>
      <c r="N1568" s="183">
        <v>23569</v>
      </c>
      <c r="O1568" s="183"/>
      <c r="P1568" s="14" t="s">
        <v>268</v>
      </c>
      <c r="Q1568" s="105">
        <v>2885.4</v>
      </c>
      <c r="R1568" s="23">
        <v>42164</v>
      </c>
      <c r="S1568" s="106">
        <v>2885.4</v>
      </c>
      <c r="T1568" s="31">
        <f t="shared" si="49"/>
        <v>0</v>
      </c>
      <c r="U1568" s="39" t="s">
        <v>62</v>
      </c>
    </row>
    <row r="1569" spans="1:21" x14ac:dyDescent="0.25">
      <c r="A1569" s="20">
        <v>42172</v>
      </c>
      <c r="B1569" s="183">
        <v>24425</v>
      </c>
      <c r="C1569" s="183"/>
      <c r="D1569" s="14" t="s">
        <v>66</v>
      </c>
      <c r="E1569" s="105">
        <v>1517.3</v>
      </c>
      <c r="F1569" s="23">
        <v>42172</v>
      </c>
      <c r="G1569" s="106">
        <v>1517.3</v>
      </c>
      <c r="H1569" s="48">
        <f t="shared" si="48"/>
        <v>0</v>
      </c>
      <c r="I1569" s="39" t="s">
        <v>9</v>
      </c>
      <c r="M1569" s="20">
        <v>42169</v>
      </c>
      <c r="N1569" s="183">
        <v>24160</v>
      </c>
      <c r="O1569" s="183"/>
      <c r="P1569" s="14" t="s">
        <v>375</v>
      </c>
      <c r="Q1569" s="105">
        <v>2575.6</v>
      </c>
      <c r="R1569" s="23" t="s">
        <v>1554</v>
      </c>
      <c r="S1569" s="106">
        <f>2000+575.6</f>
        <v>2575.6</v>
      </c>
      <c r="T1569" s="31">
        <f t="shared" si="49"/>
        <v>0</v>
      </c>
      <c r="U1569" s="39" t="s">
        <v>9</v>
      </c>
    </row>
    <row r="1570" spans="1:21" x14ac:dyDescent="0.25">
      <c r="A1570" s="20">
        <v>42172</v>
      </c>
      <c r="B1570" s="183">
        <v>24426</v>
      </c>
      <c r="C1570" s="183"/>
      <c r="D1570" s="14" t="s">
        <v>161</v>
      </c>
      <c r="E1570" s="105">
        <v>3431.4</v>
      </c>
      <c r="F1570" s="23">
        <v>42172</v>
      </c>
      <c r="G1570" s="106">
        <v>3431.4</v>
      </c>
      <c r="H1570" s="48">
        <f t="shared" si="48"/>
        <v>0</v>
      </c>
      <c r="I1570" s="39" t="s">
        <v>9</v>
      </c>
      <c r="M1570" s="20">
        <v>42170</v>
      </c>
      <c r="N1570" s="183">
        <v>24224</v>
      </c>
      <c r="O1570" s="183"/>
      <c r="P1570" s="14" t="s">
        <v>375</v>
      </c>
      <c r="Q1570" s="105">
        <v>4528.8</v>
      </c>
      <c r="R1570" s="23">
        <v>42170</v>
      </c>
      <c r="S1570" s="106">
        <v>4528.8</v>
      </c>
      <c r="T1570" s="31">
        <f t="shared" si="49"/>
        <v>0</v>
      </c>
      <c r="U1570" s="39" t="s">
        <v>9</v>
      </c>
    </row>
    <row r="1571" spans="1:21" x14ac:dyDescent="0.25">
      <c r="A1571" s="20">
        <v>42172</v>
      </c>
      <c r="B1571" s="183">
        <v>24427</v>
      </c>
      <c r="C1571" s="183"/>
      <c r="D1571" s="14" t="s">
        <v>28</v>
      </c>
      <c r="E1571" s="105">
        <v>2832</v>
      </c>
      <c r="F1571" s="23">
        <v>42172</v>
      </c>
      <c r="G1571" s="106">
        <v>2832</v>
      </c>
      <c r="H1571" s="48">
        <f t="shared" si="48"/>
        <v>0</v>
      </c>
      <c r="I1571" s="39" t="s">
        <v>773</v>
      </c>
      <c r="M1571" s="20">
        <v>42172</v>
      </c>
      <c r="N1571" s="183">
        <v>24441</v>
      </c>
      <c r="O1571" s="183"/>
      <c r="P1571" s="14" t="s">
        <v>375</v>
      </c>
      <c r="Q1571" s="105">
        <v>3459.3</v>
      </c>
      <c r="R1571" s="23">
        <v>42172</v>
      </c>
      <c r="S1571" s="106">
        <v>3459.3</v>
      </c>
      <c r="T1571" s="48">
        <f t="shared" si="49"/>
        <v>0</v>
      </c>
      <c r="U1571" s="39" t="s">
        <v>9</v>
      </c>
    </row>
    <row r="1572" spans="1:21" x14ac:dyDescent="0.25">
      <c r="A1572" s="20">
        <v>42172</v>
      </c>
      <c r="B1572" s="183">
        <v>24428</v>
      </c>
      <c r="C1572" s="183"/>
      <c r="D1572" s="14" t="s">
        <v>102</v>
      </c>
      <c r="E1572" s="105">
        <v>948.8</v>
      </c>
      <c r="F1572" s="23">
        <v>42172</v>
      </c>
      <c r="G1572" s="106">
        <v>948.8</v>
      </c>
      <c r="H1572" s="48">
        <f t="shared" si="48"/>
        <v>0</v>
      </c>
      <c r="I1572" s="39" t="s">
        <v>9</v>
      </c>
      <c r="M1572" s="20">
        <v>42172</v>
      </c>
      <c r="N1572" s="183">
        <v>24465</v>
      </c>
      <c r="O1572" s="183"/>
      <c r="P1572" s="150" t="s">
        <v>375</v>
      </c>
      <c r="Q1572" s="105">
        <v>2827.9</v>
      </c>
      <c r="R1572" s="23" t="s">
        <v>1570</v>
      </c>
      <c r="S1572" s="106">
        <f>1850+977.9</f>
        <v>2827.9</v>
      </c>
      <c r="T1572" s="48">
        <f t="shared" si="49"/>
        <v>0</v>
      </c>
      <c r="U1572" s="39" t="s">
        <v>9</v>
      </c>
    </row>
    <row r="1573" spans="1:21" x14ac:dyDescent="0.25">
      <c r="A1573" s="20">
        <v>42172</v>
      </c>
      <c r="B1573" s="183">
        <v>24429</v>
      </c>
      <c r="C1573" s="183"/>
      <c r="D1573" s="14" t="s">
        <v>59</v>
      </c>
      <c r="E1573" s="105">
        <v>280</v>
      </c>
      <c r="F1573" s="23">
        <v>42172</v>
      </c>
      <c r="G1573" s="106">
        <v>280</v>
      </c>
      <c r="H1573" s="48">
        <f t="shared" si="48"/>
        <v>0</v>
      </c>
      <c r="I1573" s="39" t="s">
        <v>773</v>
      </c>
      <c r="M1573" s="20">
        <v>42173</v>
      </c>
      <c r="N1573" s="183">
        <v>24569</v>
      </c>
      <c r="O1573" s="183"/>
      <c r="P1573" s="14" t="s">
        <v>375</v>
      </c>
      <c r="Q1573" s="105">
        <v>5295</v>
      </c>
      <c r="R1573" s="23">
        <v>42173</v>
      </c>
      <c r="S1573" s="118">
        <v>5295</v>
      </c>
      <c r="T1573" s="31">
        <f t="shared" si="49"/>
        <v>0</v>
      </c>
      <c r="U1573" s="56" t="s">
        <v>9</v>
      </c>
    </row>
    <row r="1574" spans="1:21" x14ac:dyDescent="0.25">
      <c r="A1574" s="20">
        <v>42172</v>
      </c>
      <c r="B1574" s="183">
        <v>24430</v>
      </c>
      <c r="C1574" s="183"/>
      <c r="D1574" s="14" t="s">
        <v>135</v>
      </c>
      <c r="E1574" s="105">
        <v>1423.14</v>
      </c>
      <c r="F1574" s="23">
        <v>42172</v>
      </c>
      <c r="G1574" s="106">
        <v>1423.14</v>
      </c>
      <c r="H1574" s="48">
        <f t="shared" si="48"/>
        <v>0</v>
      </c>
      <c r="I1574" s="39" t="s">
        <v>9</v>
      </c>
      <c r="M1574" s="20">
        <v>42174</v>
      </c>
      <c r="N1574" s="183">
        <v>24686</v>
      </c>
      <c r="O1574" s="183"/>
      <c r="P1574" s="14" t="s">
        <v>375</v>
      </c>
      <c r="Q1574" s="105">
        <v>2585</v>
      </c>
      <c r="R1574" s="23">
        <v>42174</v>
      </c>
      <c r="S1574" s="118">
        <v>2585</v>
      </c>
      <c r="T1574" s="31">
        <f t="shared" si="49"/>
        <v>0</v>
      </c>
      <c r="U1574" s="56" t="s">
        <v>9</v>
      </c>
    </row>
    <row r="1575" spans="1:21" x14ac:dyDescent="0.25">
      <c r="A1575" s="20">
        <v>42172</v>
      </c>
      <c r="B1575" s="183">
        <v>24431</v>
      </c>
      <c r="C1575" s="183"/>
      <c r="D1575" s="14" t="s">
        <v>699</v>
      </c>
      <c r="E1575" s="105">
        <v>303.39999999999998</v>
      </c>
      <c r="F1575" s="23">
        <v>42172</v>
      </c>
      <c r="G1575" s="106">
        <v>303.39999999999998</v>
      </c>
      <c r="H1575" s="48">
        <f t="shared" si="48"/>
        <v>0</v>
      </c>
      <c r="I1575" s="39" t="s">
        <v>9</v>
      </c>
      <c r="M1575" s="20">
        <v>42175</v>
      </c>
      <c r="N1575" s="183">
        <v>24796</v>
      </c>
      <c r="O1575" s="183"/>
      <c r="P1575" s="14" t="s">
        <v>375</v>
      </c>
      <c r="Q1575" s="105">
        <v>4944.3999999999996</v>
      </c>
      <c r="R1575" s="72">
        <v>42175</v>
      </c>
      <c r="S1575" s="106">
        <v>4944.3999999999996</v>
      </c>
      <c r="T1575" s="31">
        <f t="shared" si="49"/>
        <v>0</v>
      </c>
      <c r="U1575" s="56" t="s">
        <v>9</v>
      </c>
    </row>
    <row r="1576" spans="1:21" x14ac:dyDescent="0.25">
      <c r="A1576" s="20">
        <v>42172</v>
      </c>
      <c r="B1576" s="183">
        <v>24432</v>
      </c>
      <c r="C1576" s="183"/>
      <c r="D1576" s="14" t="s">
        <v>137</v>
      </c>
      <c r="E1576" s="105">
        <v>358.4</v>
      </c>
      <c r="F1576" s="23">
        <v>42172</v>
      </c>
      <c r="G1576" s="106">
        <v>358.4</v>
      </c>
      <c r="H1576" s="48">
        <f t="shared" si="48"/>
        <v>0</v>
      </c>
      <c r="I1576" s="39" t="s">
        <v>9</v>
      </c>
      <c r="M1576" s="20">
        <v>42176</v>
      </c>
      <c r="N1576" s="183">
        <v>24862</v>
      </c>
      <c r="O1576" s="183"/>
      <c r="P1576" s="14" t="s">
        <v>375</v>
      </c>
      <c r="Q1576" s="105">
        <v>6037.2</v>
      </c>
      <c r="R1576" s="23">
        <v>42176</v>
      </c>
      <c r="S1576" s="106">
        <v>6037.2</v>
      </c>
      <c r="T1576" s="31">
        <f t="shared" si="49"/>
        <v>0</v>
      </c>
      <c r="U1576" s="56" t="s">
        <v>9</v>
      </c>
    </row>
    <row r="1577" spans="1:21" x14ac:dyDescent="0.25">
      <c r="A1577" s="20">
        <v>42172</v>
      </c>
      <c r="B1577" s="183">
        <v>24433</v>
      </c>
      <c r="C1577" s="183"/>
      <c r="D1577" s="14" t="s">
        <v>225</v>
      </c>
      <c r="E1577" s="105">
        <v>3220</v>
      </c>
      <c r="F1577" s="23">
        <v>42172</v>
      </c>
      <c r="G1577" s="106">
        <v>3220</v>
      </c>
      <c r="H1577" s="48">
        <f t="shared" si="48"/>
        <v>0</v>
      </c>
      <c r="I1577" s="39" t="s">
        <v>9</v>
      </c>
      <c r="M1577" s="20">
        <v>42176</v>
      </c>
      <c r="N1577" s="183">
        <v>24877</v>
      </c>
      <c r="O1577" s="183"/>
      <c r="P1577" s="14" t="s">
        <v>375</v>
      </c>
      <c r="Q1577" s="105">
        <v>1839.2</v>
      </c>
      <c r="R1577" s="23">
        <v>42177</v>
      </c>
      <c r="S1577" s="118">
        <v>1839.2</v>
      </c>
      <c r="T1577" s="31">
        <f t="shared" si="49"/>
        <v>0</v>
      </c>
      <c r="U1577" s="56" t="s">
        <v>9</v>
      </c>
    </row>
    <row r="1578" spans="1:21" x14ac:dyDescent="0.25">
      <c r="A1578" s="20">
        <v>42172</v>
      </c>
      <c r="B1578" s="183">
        <v>24434</v>
      </c>
      <c r="C1578" s="183"/>
      <c r="D1578" s="14" t="s">
        <v>173</v>
      </c>
      <c r="E1578" s="105">
        <v>27387</v>
      </c>
      <c r="F1578" s="30">
        <v>42196</v>
      </c>
      <c r="G1578" s="144">
        <v>27387</v>
      </c>
      <c r="H1578" s="48">
        <f t="shared" si="48"/>
        <v>0</v>
      </c>
      <c r="I1578" s="39" t="s">
        <v>62</v>
      </c>
      <c r="M1578" s="20">
        <v>42177</v>
      </c>
      <c r="N1578" s="183">
        <v>24962</v>
      </c>
      <c r="O1578" s="183"/>
      <c r="P1578" s="14" t="s">
        <v>375</v>
      </c>
      <c r="Q1578" s="122">
        <v>9180.6</v>
      </c>
      <c r="R1578" s="23">
        <v>42177</v>
      </c>
      <c r="S1578" s="118">
        <v>9180.6</v>
      </c>
      <c r="T1578" s="31">
        <f t="shared" si="49"/>
        <v>0</v>
      </c>
      <c r="U1578" s="56" t="s">
        <v>9</v>
      </c>
    </row>
    <row r="1579" spans="1:21" x14ac:dyDescent="0.25">
      <c r="A1579" s="20">
        <v>42172</v>
      </c>
      <c r="B1579" s="183">
        <v>24435</v>
      </c>
      <c r="C1579" s="183"/>
      <c r="D1579" s="14" t="s">
        <v>72</v>
      </c>
      <c r="E1579" s="105">
        <v>740</v>
      </c>
      <c r="F1579" s="30" t="s">
        <v>2458</v>
      </c>
      <c r="G1579" s="106">
        <v>740</v>
      </c>
      <c r="H1579" s="48">
        <f t="shared" si="48"/>
        <v>0</v>
      </c>
      <c r="I1579" s="39" t="s">
        <v>62</v>
      </c>
      <c r="M1579" s="20">
        <v>42181</v>
      </c>
      <c r="N1579" s="222" t="s">
        <v>2022</v>
      </c>
      <c r="O1579" s="222" t="s">
        <v>1592</v>
      </c>
      <c r="P1579" s="14" t="s">
        <v>375</v>
      </c>
      <c r="Q1579" s="105">
        <v>3045.6</v>
      </c>
      <c r="R1579" s="65">
        <v>42181</v>
      </c>
      <c r="S1579" s="106">
        <v>3045.6</v>
      </c>
      <c r="T1579" s="31">
        <f t="shared" si="49"/>
        <v>0</v>
      </c>
      <c r="U1579" s="39" t="s">
        <v>9</v>
      </c>
    </row>
    <row r="1580" spans="1:21" x14ac:dyDescent="0.25">
      <c r="A1580" s="20">
        <v>42172</v>
      </c>
      <c r="B1580" s="183">
        <v>24436</v>
      </c>
      <c r="C1580" s="183"/>
      <c r="D1580" s="14" t="s">
        <v>84</v>
      </c>
      <c r="E1580" s="105">
        <v>12145.4</v>
      </c>
      <c r="F1580" s="30" t="s">
        <v>1566</v>
      </c>
      <c r="G1580" s="106">
        <v>12145.4</v>
      </c>
      <c r="H1580" s="48">
        <f t="shared" si="48"/>
        <v>0</v>
      </c>
      <c r="I1580" s="39" t="s">
        <v>62</v>
      </c>
      <c r="M1580" s="20">
        <v>42181</v>
      </c>
      <c r="N1580" s="223" t="s">
        <v>2026</v>
      </c>
      <c r="O1580" s="223" t="s">
        <v>1592</v>
      </c>
      <c r="P1580" s="14" t="s">
        <v>375</v>
      </c>
      <c r="Q1580" s="105">
        <v>48.6</v>
      </c>
      <c r="R1580" s="65">
        <v>42181</v>
      </c>
      <c r="S1580" s="106">
        <v>48.6</v>
      </c>
      <c r="T1580" s="31">
        <f t="shared" si="49"/>
        <v>0</v>
      </c>
      <c r="U1580" s="39" t="s">
        <v>9</v>
      </c>
    </row>
    <row r="1581" spans="1:21" x14ac:dyDescent="0.25">
      <c r="A1581" s="20">
        <v>42172</v>
      </c>
      <c r="B1581" s="183">
        <v>24437</v>
      </c>
      <c r="C1581" s="183"/>
      <c r="D1581" s="14" t="s">
        <v>65</v>
      </c>
      <c r="E1581" s="105">
        <v>30135</v>
      </c>
      <c r="F1581" s="23">
        <v>42173</v>
      </c>
      <c r="G1581" s="106">
        <v>30135</v>
      </c>
      <c r="H1581" s="48">
        <f t="shared" si="48"/>
        <v>0</v>
      </c>
      <c r="I1581" s="39" t="s">
        <v>62</v>
      </c>
      <c r="M1581" s="20">
        <v>42182</v>
      </c>
      <c r="N1581" s="222" t="s">
        <v>2115</v>
      </c>
      <c r="O1581" s="222" t="s">
        <v>1592</v>
      </c>
      <c r="P1581" s="14" t="s">
        <v>375</v>
      </c>
      <c r="Q1581" s="105">
        <v>4665.6000000000004</v>
      </c>
      <c r="R1581" s="65">
        <v>42182</v>
      </c>
      <c r="S1581" s="106">
        <v>4665.6000000000004</v>
      </c>
      <c r="T1581" s="31">
        <f t="shared" si="49"/>
        <v>0</v>
      </c>
      <c r="U1581" s="39" t="s">
        <v>9</v>
      </c>
    </row>
    <row r="1582" spans="1:21" x14ac:dyDescent="0.25">
      <c r="A1582" s="20">
        <v>42172</v>
      </c>
      <c r="B1582" s="183">
        <v>24438</v>
      </c>
      <c r="C1582" s="183"/>
      <c r="D1582" s="14" t="s">
        <v>75</v>
      </c>
      <c r="E1582" s="105">
        <v>26177.8</v>
      </c>
      <c r="F1582" s="23" t="s">
        <v>1567</v>
      </c>
      <c r="G1582" s="106">
        <f>17177.8+9000</f>
        <v>26177.8</v>
      </c>
      <c r="H1582" s="48">
        <f t="shared" si="48"/>
        <v>0</v>
      </c>
      <c r="I1582" s="39" t="s">
        <v>62</v>
      </c>
      <c r="M1582" s="20">
        <v>42182</v>
      </c>
      <c r="N1582" s="223" t="s">
        <v>2153</v>
      </c>
      <c r="O1582" s="223" t="s">
        <v>1592</v>
      </c>
      <c r="P1582" s="14" t="s">
        <v>375</v>
      </c>
      <c r="Q1582" s="105">
        <v>2400</v>
      </c>
      <c r="R1582" s="65">
        <v>42182</v>
      </c>
      <c r="S1582" s="106">
        <v>2400</v>
      </c>
      <c r="T1582" s="31">
        <f t="shared" si="49"/>
        <v>0</v>
      </c>
      <c r="U1582" s="39" t="s">
        <v>9</v>
      </c>
    </row>
    <row r="1583" spans="1:21" x14ac:dyDescent="0.25">
      <c r="A1583" s="20">
        <v>42172</v>
      </c>
      <c r="B1583" s="183">
        <v>24439</v>
      </c>
      <c r="C1583" s="183"/>
      <c r="D1583" s="14" t="s">
        <v>151</v>
      </c>
      <c r="E1583" s="105">
        <v>3388.1</v>
      </c>
      <c r="F1583" s="23">
        <v>42173</v>
      </c>
      <c r="G1583" s="106">
        <v>3388.1</v>
      </c>
      <c r="H1583" s="48">
        <f t="shared" si="48"/>
        <v>0</v>
      </c>
      <c r="I1583" s="39" t="s">
        <v>9</v>
      </c>
      <c r="M1583" s="20">
        <v>42182</v>
      </c>
      <c r="N1583" s="223" t="s">
        <v>2155</v>
      </c>
      <c r="O1583" s="223" t="s">
        <v>1592</v>
      </c>
      <c r="P1583" s="14" t="s">
        <v>375</v>
      </c>
      <c r="Q1583" s="105">
        <v>3252.6</v>
      </c>
      <c r="R1583" s="65">
        <v>42182</v>
      </c>
      <c r="S1583" s="106">
        <v>3252.6</v>
      </c>
      <c r="T1583" s="31">
        <f t="shared" si="49"/>
        <v>0</v>
      </c>
      <c r="U1583" s="39" t="s">
        <v>9</v>
      </c>
    </row>
    <row r="1584" spans="1:21" x14ac:dyDescent="0.25">
      <c r="A1584" s="20">
        <v>42172</v>
      </c>
      <c r="B1584" s="183">
        <v>24440</v>
      </c>
      <c r="C1584" s="183"/>
      <c r="D1584" s="14" t="s">
        <v>1142</v>
      </c>
      <c r="E1584" s="105">
        <v>3393</v>
      </c>
      <c r="F1584" s="23">
        <v>42172</v>
      </c>
      <c r="G1584" s="106">
        <v>3393</v>
      </c>
      <c r="H1584" s="48">
        <f t="shared" si="48"/>
        <v>0</v>
      </c>
      <c r="I1584" s="39" t="s">
        <v>9</v>
      </c>
      <c r="M1584" s="20">
        <v>42182</v>
      </c>
      <c r="N1584" s="223" t="s">
        <v>2169</v>
      </c>
      <c r="O1584" s="223" t="s">
        <v>1592</v>
      </c>
      <c r="P1584" s="14" t="s">
        <v>375</v>
      </c>
      <c r="Q1584" s="105">
        <v>5916.3</v>
      </c>
      <c r="R1584" s="65" t="s">
        <v>2170</v>
      </c>
      <c r="S1584" s="106">
        <f>5500+416.3</f>
        <v>5916.3</v>
      </c>
      <c r="T1584" s="31">
        <f t="shared" si="49"/>
        <v>0</v>
      </c>
      <c r="U1584" s="39" t="s">
        <v>9</v>
      </c>
    </row>
    <row r="1585" spans="1:21" x14ac:dyDescent="0.25">
      <c r="A1585" s="20">
        <v>42172</v>
      </c>
      <c r="B1585" s="183">
        <v>24441</v>
      </c>
      <c r="C1585" s="183"/>
      <c r="D1585" s="14" t="s">
        <v>375</v>
      </c>
      <c r="E1585" s="105">
        <v>3459.3</v>
      </c>
      <c r="F1585" s="23">
        <v>42172</v>
      </c>
      <c r="G1585" s="106">
        <v>3459.3</v>
      </c>
      <c r="H1585" s="48">
        <f t="shared" si="48"/>
        <v>0</v>
      </c>
      <c r="I1585" s="39" t="s">
        <v>9</v>
      </c>
      <c r="M1585" s="20">
        <v>42184</v>
      </c>
      <c r="N1585" s="223" t="s">
        <v>2278</v>
      </c>
      <c r="O1585" s="223" t="s">
        <v>1592</v>
      </c>
      <c r="P1585" s="14" t="s">
        <v>375</v>
      </c>
      <c r="Q1585" s="105">
        <v>3375.4</v>
      </c>
      <c r="R1585" s="23">
        <v>42184</v>
      </c>
      <c r="S1585" s="106">
        <v>3375.4</v>
      </c>
      <c r="T1585" s="31">
        <f t="shared" si="49"/>
        <v>0</v>
      </c>
      <c r="U1585" s="39" t="s">
        <v>9</v>
      </c>
    </row>
    <row r="1586" spans="1:21" x14ac:dyDescent="0.25">
      <c r="A1586" s="20">
        <v>42172</v>
      </c>
      <c r="B1586" s="183">
        <v>24442</v>
      </c>
      <c r="C1586" s="183"/>
      <c r="D1586" s="14" t="s">
        <v>67</v>
      </c>
      <c r="E1586" s="105">
        <v>2318</v>
      </c>
      <c r="F1586" s="23">
        <v>42173</v>
      </c>
      <c r="G1586" s="106">
        <v>2318</v>
      </c>
      <c r="H1586" s="48">
        <f t="shared" si="48"/>
        <v>0</v>
      </c>
      <c r="I1586" s="39" t="s">
        <v>62</v>
      </c>
      <c r="M1586" s="20">
        <v>42185</v>
      </c>
      <c r="N1586" s="223" t="s">
        <v>2416</v>
      </c>
      <c r="O1586" s="223" t="s">
        <v>1592</v>
      </c>
      <c r="P1586" s="14" t="s">
        <v>375</v>
      </c>
      <c r="Q1586" s="105">
        <v>2622.6</v>
      </c>
      <c r="R1586" s="23">
        <v>42185</v>
      </c>
      <c r="S1586" s="114">
        <v>2500</v>
      </c>
      <c r="T1586" s="55">
        <f t="shared" si="49"/>
        <v>122.59999999999991</v>
      </c>
      <c r="U1586" s="39" t="s">
        <v>9</v>
      </c>
    </row>
    <row r="1587" spans="1:21" x14ac:dyDescent="0.25">
      <c r="A1587" s="20">
        <v>42172</v>
      </c>
      <c r="B1587" s="183">
        <v>24443</v>
      </c>
      <c r="C1587" s="183"/>
      <c r="D1587" s="14" t="s">
        <v>78</v>
      </c>
      <c r="E1587" s="105">
        <v>6496.4</v>
      </c>
      <c r="F1587" s="23">
        <v>42173</v>
      </c>
      <c r="G1587" s="106">
        <v>6496.4</v>
      </c>
      <c r="H1587" s="48">
        <f t="shared" si="48"/>
        <v>0</v>
      </c>
      <c r="I1587" s="39" t="s">
        <v>62</v>
      </c>
      <c r="M1587" s="20">
        <v>42157</v>
      </c>
      <c r="N1587" s="183">
        <v>23047</v>
      </c>
      <c r="O1587" s="183"/>
      <c r="P1587" s="40" t="s">
        <v>591</v>
      </c>
      <c r="Q1587" s="105">
        <v>12096.3</v>
      </c>
      <c r="R1587" s="23">
        <v>42158</v>
      </c>
      <c r="S1587" s="106">
        <v>12096.3</v>
      </c>
      <c r="T1587" s="25">
        <f t="shared" si="49"/>
        <v>0</v>
      </c>
      <c r="U1587" s="68" t="s">
        <v>94</v>
      </c>
    </row>
    <row r="1588" spans="1:21" x14ac:dyDescent="0.25">
      <c r="A1588" s="20">
        <v>42172</v>
      </c>
      <c r="B1588" s="183">
        <v>24444</v>
      </c>
      <c r="C1588" s="183"/>
      <c r="D1588" s="14" t="s">
        <v>294</v>
      </c>
      <c r="E1588" s="105">
        <v>3803.5</v>
      </c>
      <c r="F1588" s="23">
        <v>42172</v>
      </c>
      <c r="G1588" s="106">
        <v>3803.5</v>
      </c>
      <c r="H1588" s="48">
        <f t="shared" si="48"/>
        <v>0</v>
      </c>
      <c r="I1588" s="39" t="s">
        <v>9</v>
      </c>
      <c r="M1588" s="20">
        <v>42164</v>
      </c>
      <c r="N1588" s="183">
        <v>23669</v>
      </c>
      <c r="O1588" s="183"/>
      <c r="P1588" s="14" t="s">
        <v>591</v>
      </c>
      <c r="Q1588" s="105">
        <v>11982.8</v>
      </c>
      <c r="R1588" s="23">
        <v>42164</v>
      </c>
      <c r="S1588" s="106">
        <v>11982.8</v>
      </c>
      <c r="T1588" s="31">
        <f t="shared" si="49"/>
        <v>0</v>
      </c>
      <c r="U1588" s="39" t="s">
        <v>41</v>
      </c>
    </row>
    <row r="1589" spans="1:21" x14ac:dyDescent="0.25">
      <c r="A1589" s="20">
        <v>42172</v>
      </c>
      <c r="B1589" s="183">
        <v>24445</v>
      </c>
      <c r="C1589" s="183"/>
      <c r="D1589" s="14" t="s">
        <v>112</v>
      </c>
      <c r="E1589" s="105">
        <v>2047.2</v>
      </c>
      <c r="F1589" s="23">
        <v>42172</v>
      </c>
      <c r="G1589" s="106">
        <v>2047.2</v>
      </c>
      <c r="H1589" s="48">
        <f t="shared" si="48"/>
        <v>0</v>
      </c>
      <c r="I1589" s="39" t="s">
        <v>9</v>
      </c>
      <c r="M1589" s="20">
        <v>42170</v>
      </c>
      <c r="N1589" s="183">
        <v>24226</v>
      </c>
      <c r="O1589" s="183"/>
      <c r="P1589" s="14" t="s">
        <v>591</v>
      </c>
      <c r="Q1589" s="105">
        <v>10329.799999999999</v>
      </c>
      <c r="R1589" s="23">
        <v>42170</v>
      </c>
      <c r="S1589" s="106">
        <v>10329.799999999999</v>
      </c>
      <c r="T1589" s="31">
        <f t="shared" si="49"/>
        <v>0</v>
      </c>
      <c r="U1589" s="39" t="s">
        <v>1013</v>
      </c>
    </row>
    <row r="1590" spans="1:21" x14ac:dyDescent="0.25">
      <c r="A1590" s="20">
        <v>42172</v>
      </c>
      <c r="B1590" s="183">
        <v>24446</v>
      </c>
      <c r="C1590" s="183"/>
      <c r="D1590" s="14" t="s">
        <v>131</v>
      </c>
      <c r="E1590" s="105">
        <v>10168</v>
      </c>
      <c r="F1590" s="23">
        <v>42175</v>
      </c>
      <c r="G1590" s="106">
        <v>10168</v>
      </c>
      <c r="H1590" s="48">
        <f t="shared" si="48"/>
        <v>0</v>
      </c>
      <c r="I1590" s="39" t="s">
        <v>9</v>
      </c>
      <c r="M1590" s="20">
        <v>42175</v>
      </c>
      <c r="N1590" s="183">
        <v>24754</v>
      </c>
      <c r="O1590" s="183"/>
      <c r="P1590" s="14" t="s">
        <v>591</v>
      </c>
      <c r="Q1590" s="105">
        <v>11571</v>
      </c>
      <c r="R1590" s="65">
        <v>42175</v>
      </c>
      <c r="S1590" s="106">
        <v>11571</v>
      </c>
      <c r="T1590" s="31">
        <f t="shared" si="49"/>
        <v>0</v>
      </c>
      <c r="U1590" s="39" t="s">
        <v>773</v>
      </c>
    </row>
    <row r="1591" spans="1:21" x14ac:dyDescent="0.25">
      <c r="A1591" s="20">
        <v>42172</v>
      </c>
      <c r="B1591" s="183">
        <v>24447</v>
      </c>
      <c r="C1591" s="183"/>
      <c r="D1591" s="14" t="s">
        <v>116</v>
      </c>
      <c r="E1591" s="105">
        <v>3677.2</v>
      </c>
      <c r="F1591" s="23">
        <v>42172</v>
      </c>
      <c r="G1591" s="106">
        <v>3677.2</v>
      </c>
      <c r="H1591" s="48">
        <f t="shared" si="48"/>
        <v>0</v>
      </c>
      <c r="I1591" s="39" t="s">
        <v>1257</v>
      </c>
      <c r="M1591" s="20">
        <v>42180</v>
      </c>
      <c r="N1591" s="222" t="s">
        <v>1855</v>
      </c>
      <c r="O1591" s="222" t="s">
        <v>1592</v>
      </c>
      <c r="P1591" s="14" t="s">
        <v>591</v>
      </c>
      <c r="Q1591" s="105">
        <v>12997.7</v>
      </c>
      <c r="R1591" s="65">
        <v>42180</v>
      </c>
      <c r="S1591" s="106">
        <v>12997.7</v>
      </c>
      <c r="T1591" s="31">
        <f t="shared" si="49"/>
        <v>0</v>
      </c>
      <c r="U1591" s="39" t="s">
        <v>773</v>
      </c>
    </row>
    <row r="1592" spans="1:21" x14ac:dyDescent="0.25">
      <c r="A1592" s="20">
        <v>42172</v>
      </c>
      <c r="B1592" s="183">
        <v>24448</v>
      </c>
      <c r="C1592" s="183"/>
      <c r="D1592" s="14" t="s">
        <v>152</v>
      </c>
      <c r="E1592" s="105">
        <v>5837.2</v>
      </c>
      <c r="F1592" s="23">
        <v>42172</v>
      </c>
      <c r="G1592" s="106">
        <v>5837.2</v>
      </c>
      <c r="H1592" s="48">
        <f t="shared" si="48"/>
        <v>0</v>
      </c>
      <c r="I1592" s="39" t="s">
        <v>1257</v>
      </c>
      <c r="M1592" s="20">
        <v>42156</v>
      </c>
      <c r="N1592" s="183">
        <v>22888</v>
      </c>
      <c r="O1592" s="183"/>
      <c r="P1592" s="150" t="s">
        <v>81</v>
      </c>
      <c r="Q1592" s="105">
        <v>1536.6</v>
      </c>
      <c r="R1592" s="23">
        <v>42156</v>
      </c>
      <c r="S1592" s="106">
        <v>1536.6</v>
      </c>
      <c r="T1592" s="25">
        <f t="shared" si="49"/>
        <v>0</v>
      </c>
      <c r="U1592" s="39" t="s">
        <v>59</v>
      </c>
    </row>
    <row r="1593" spans="1:21" x14ac:dyDescent="0.25">
      <c r="A1593" s="20">
        <v>42172</v>
      </c>
      <c r="B1593" s="183">
        <v>24449</v>
      </c>
      <c r="C1593" s="183"/>
      <c r="D1593" s="14" t="s">
        <v>53</v>
      </c>
      <c r="E1593" s="105">
        <v>777</v>
      </c>
      <c r="F1593" s="23">
        <v>42172</v>
      </c>
      <c r="G1593" s="106">
        <v>777</v>
      </c>
      <c r="H1593" s="48">
        <f t="shared" si="48"/>
        <v>0</v>
      </c>
      <c r="I1593" s="39" t="s">
        <v>1257</v>
      </c>
      <c r="M1593" s="20">
        <v>42157</v>
      </c>
      <c r="N1593" s="183">
        <v>23014</v>
      </c>
      <c r="O1593" s="183"/>
      <c r="P1593" s="40" t="s">
        <v>81</v>
      </c>
      <c r="Q1593" s="105">
        <v>1858.9</v>
      </c>
      <c r="R1593" s="23">
        <v>42157</v>
      </c>
      <c r="S1593" s="106">
        <v>1858.9</v>
      </c>
      <c r="T1593" s="25">
        <f t="shared" si="49"/>
        <v>0</v>
      </c>
      <c r="U1593" s="68" t="s">
        <v>59</v>
      </c>
    </row>
    <row r="1594" spans="1:21" x14ac:dyDescent="0.25">
      <c r="A1594" s="20">
        <v>42172</v>
      </c>
      <c r="B1594" s="183">
        <v>24450</v>
      </c>
      <c r="C1594" s="183"/>
      <c r="D1594" s="14" t="s">
        <v>292</v>
      </c>
      <c r="E1594" s="105">
        <v>2603.5</v>
      </c>
      <c r="F1594" s="23">
        <v>42172</v>
      </c>
      <c r="G1594" s="106">
        <v>2603.5</v>
      </c>
      <c r="H1594" s="48">
        <f t="shared" si="48"/>
        <v>0</v>
      </c>
      <c r="I1594" s="39" t="s">
        <v>1257</v>
      </c>
      <c r="M1594" s="20">
        <v>42158</v>
      </c>
      <c r="N1594" s="183">
        <v>23103</v>
      </c>
      <c r="O1594" s="183"/>
      <c r="P1594" s="40" t="s">
        <v>81</v>
      </c>
      <c r="Q1594" s="105">
        <v>1632.1</v>
      </c>
      <c r="R1594" s="23">
        <v>42159</v>
      </c>
      <c r="S1594" s="106">
        <v>1632.1</v>
      </c>
      <c r="T1594" s="31">
        <f t="shared" si="49"/>
        <v>0</v>
      </c>
      <c r="U1594" s="68" t="s">
        <v>1257</v>
      </c>
    </row>
    <row r="1595" spans="1:21" x14ac:dyDescent="0.25">
      <c r="A1595" s="20">
        <v>42172</v>
      </c>
      <c r="B1595" s="183">
        <v>24451</v>
      </c>
      <c r="C1595" s="183"/>
      <c r="D1595" s="14" t="s">
        <v>120</v>
      </c>
      <c r="E1595" s="105">
        <v>1549.8</v>
      </c>
      <c r="F1595" s="23">
        <v>42172</v>
      </c>
      <c r="G1595" s="106">
        <v>1549.8</v>
      </c>
      <c r="H1595" s="48">
        <f t="shared" si="48"/>
        <v>0</v>
      </c>
      <c r="I1595" s="39" t="s">
        <v>1257</v>
      </c>
      <c r="M1595" s="20">
        <v>42159</v>
      </c>
      <c r="N1595" s="183">
        <v>23173</v>
      </c>
      <c r="O1595" s="183"/>
      <c r="P1595" s="14" t="s">
        <v>81</v>
      </c>
      <c r="Q1595" s="105">
        <v>2605.6999999999998</v>
      </c>
      <c r="R1595" s="23">
        <v>42159</v>
      </c>
      <c r="S1595" s="106">
        <v>2605.6999999999998</v>
      </c>
      <c r="T1595" s="31">
        <f t="shared" si="49"/>
        <v>0</v>
      </c>
      <c r="U1595" s="39" t="s">
        <v>59</v>
      </c>
    </row>
    <row r="1596" spans="1:21" x14ac:dyDescent="0.25">
      <c r="A1596" s="20">
        <v>42172</v>
      </c>
      <c r="B1596" s="183">
        <v>24452</v>
      </c>
      <c r="C1596" s="183"/>
      <c r="D1596" s="150" t="s">
        <v>157</v>
      </c>
      <c r="E1596" s="105">
        <v>3921.9</v>
      </c>
      <c r="F1596" s="23">
        <v>42172</v>
      </c>
      <c r="G1596" s="106">
        <v>3921.9</v>
      </c>
      <c r="H1596" s="48">
        <f t="shared" si="48"/>
        <v>0</v>
      </c>
      <c r="I1596" s="39" t="s">
        <v>9</v>
      </c>
      <c r="M1596" s="20">
        <v>42160</v>
      </c>
      <c r="N1596" s="183">
        <v>23303</v>
      </c>
      <c r="O1596" s="183"/>
      <c r="P1596" s="150" t="s">
        <v>81</v>
      </c>
      <c r="Q1596" s="105">
        <v>2781.8</v>
      </c>
      <c r="R1596" s="23">
        <v>42160</v>
      </c>
      <c r="S1596" s="106">
        <v>2781.8</v>
      </c>
      <c r="T1596" s="31">
        <f t="shared" si="49"/>
        <v>0</v>
      </c>
      <c r="U1596" s="39" t="s">
        <v>59</v>
      </c>
    </row>
    <row r="1597" spans="1:21" x14ac:dyDescent="0.25">
      <c r="A1597" s="20">
        <v>42172</v>
      </c>
      <c r="B1597" s="183">
        <v>24453</v>
      </c>
      <c r="C1597" s="183"/>
      <c r="D1597" s="14" t="s">
        <v>164</v>
      </c>
      <c r="E1597" s="105">
        <v>3042.6</v>
      </c>
      <c r="F1597" s="23">
        <v>42172</v>
      </c>
      <c r="G1597" s="106">
        <v>3042.6</v>
      </c>
      <c r="H1597" s="48">
        <f t="shared" si="48"/>
        <v>0</v>
      </c>
      <c r="I1597" s="39" t="s">
        <v>9</v>
      </c>
      <c r="M1597" s="20">
        <v>42161</v>
      </c>
      <c r="N1597" s="183">
        <v>23400</v>
      </c>
      <c r="O1597" s="183"/>
      <c r="P1597" s="14" t="s">
        <v>81</v>
      </c>
      <c r="Q1597" s="105">
        <v>3286.1</v>
      </c>
      <c r="R1597" s="51">
        <v>42161</v>
      </c>
      <c r="S1597" s="106">
        <v>3286.1</v>
      </c>
      <c r="T1597" s="31">
        <f t="shared" si="49"/>
        <v>0</v>
      </c>
      <c r="U1597" s="39" t="s">
        <v>59</v>
      </c>
    </row>
    <row r="1598" spans="1:21" x14ac:dyDescent="0.25">
      <c r="A1598" s="20">
        <v>42172</v>
      </c>
      <c r="B1598" s="183">
        <v>24454</v>
      </c>
      <c r="C1598" s="183"/>
      <c r="D1598" s="26" t="s">
        <v>1568</v>
      </c>
      <c r="E1598" s="105">
        <v>0</v>
      </c>
      <c r="F1598" s="30" t="s">
        <v>1569</v>
      </c>
      <c r="G1598" s="106"/>
      <c r="H1598" s="48">
        <f t="shared" si="48"/>
        <v>0</v>
      </c>
      <c r="I1598" s="39" t="s">
        <v>13</v>
      </c>
      <c r="M1598" s="20">
        <v>42164</v>
      </c>
      <c r="N1598" s="183">
        <v>23667</v>
      </c>
      <c r="O1598" s="183"/>
      <c r="P1598" s="150" t="s">
        <v>81</v>
      </c>
      <c r="Q1598" s="105">
        <v>1906</v>
      </c>
      <c r="R1598" s="23">
        <v>42164</v>
      </c>
      <c r="S1598" s="106">
        <v>1906</v>
      </c>
      <c r="T1598" s="31">
        <f t="shared" si="49"/>
        <v>0</v>
      </c>
      <c r="U1598" s="39" t="s">
        <v>59</v>
      </c>
    </row>
    <row r="1599" spans="1:21" x14ac:dyDescent="0.25">
      <c r="A1599" s="20">
        <v>42172</v>
      </c>
      <c r="B1599" s="183">
        <v>24455</v>
      </c>
      <c r="C1599" s="183"/>
      <c r="D1599" s="14" t="s">
        <v>82</v>
      </c>
      <c r="E1599" s="105">
        <v>5672.3</v>
      </c>
      <c r="F1599" s="23">
        <v>42172</v>
      </c>
      <c r="G1599" s="106">
        <v>5672.3</v>
      </c>
      <c r="H1599" s="48">
        <f t="shared" si="48"/>
        <v>0</v>
      </c>
      <c r="I1599" s="39" t="s">
        <v>1257</v>
      </c>
      <c r="M1599" s="20">
        <v>42165</v>
      </c>
      <c r="N1599" s="183">
        <v>23763</v>
      </c>
      <c r="O1599" s="183"/>
      <c r="P1599" s="14" t="s">
        <v>81</v>
      </c>
      <c r="Q1599" s="105">
        <v>1585.8</v>
      </c>
      <c r="R1599" s="23">
        <v>42165</v>
      </c>
      <c r="S1599" s="106">
        <v>1585.8</v>
      </c>
      <c r="T1599" s="31">
        <f t="shared" si="49"/>
        <v>0</v>
      </c>
      <c r="U1599" s="39" t="s">
        <v>1257</v>
      </c>
    </row>
    <row r="1600" spans="1:21" x14ac:dyDescent="0.25">
      <c r="A1600" s="20">
        <v>42172</v>
      </c>
      <c r="B1600" s="183">
        <v>24456</v>
      </c>
      <c r="C1600" s="183"/>
      <c r="D1600" s="14" t="s">
        <v>729</v>
      </c>
      <c r="E1600" s="105">
        <v>1668.7</v>
      </c>
      <c r="F1600" s="23">
        <v>42172</v>
      </c>
      <c r="G1600" s="106">
        <v>1668.7</v>
      </c>
      <c r="H1600" s="48">
        <f t="shared" si="48"/>
        <v>0</v>
      </c>
      <c r="I1600" s="39" t="s">
        <v>1257</v>
      </c>
      <c r="M1600" s="20">
        <v>42166</v>
      </c>
      <c r="N1600" s="183">
        <v>23836</v>
      </c>
      <c r="O1600" s="183"/>
      <c r="P1600" s="14" t="s">
        <v>81</v>
      </c>
      <c r="Q1600" s="105">
        <v>1596.8</v>
      </c>
      <c r="R1600" s="23">
        <v>42166</v>
      </c>
      <c r="S1600" s="106">
        <v>1596.8</v>
      </c>
      <c r="T1600" s="31">
        <f t="shared" si="49"/>
        <v>0</v>
      </c>
      <c r="U1600" s="39" t="s">
        <v>59</v>
      </c>
    </row>
    <row r="1601" spans="1:21" x14ac:dyDescent="0.25">
      <c r="A1601" s="20">
        <v>42172</v>
      </c>
      <c r="B1601" s="183">
        <v>24457</v>
      </c>
      <c r="C1601" s="183"/>
      <c r="D1601" s="14" t="s">
        <v>148</v>
      </c>
      <c r="E1601" s="105">
        <v>5873.9</v>
      </c>
      <c r="F1601" s="23">
        <v>42172</v>
      </c>
      <c r="G1601" s="106">
        <v>5873.9</v>
      </c>
      <c r="H1601" s="48">
        <f t="shared" si="48"/>
        <v>0</v>
      </c>
      <c r="I1601" s="39" t="s">
        <v>1257</v>
      </c>
      <c r="M1601" s="20">
        <v>42167</v>
      </c>
      <c r="N1601" s="183">
        <v>23969</v>
      </c>
      <c r="O1601" s="183"/>
      <c r="P1601" s="14" t="s">
        <v>81</v>
      </c>
      <c r="Q1601" s="105">
        <v>2112</v>
      </c>
      <c r="R1601" s="23">
        <v>42168</v>
      </c>
      <c r="S1601" s="106">
        <v>2112</v>
      </c>
      <c r="T1601" s="31">
        <f t="shared" si="49"/>
        <v>0</v>
      </c>
      <c r="U1601" s="39" t="s">
        <v>59</v>
      </c>
    </row>
    <row r="1602" spans="1:21" x14ac:dyDescent="0.25">
      <c r="A1602" s="20">
        <v>42172</v>
      </c>
      <c r="B1602" s="183">
        <v>24458</v>
      </c>
      <c r="C1602" s="183"/>
      <c r="D1602" s="14" t="s">
        <v>169</v>
      </c>
      <c r="E1602" s="105">
        <v>3247.6</v>
      </c>
      <c r="F1602" s="23">
        <v>42172</v>
      </c>
      <c r="G1602" s="106">
        <v>3247.6</v>
      </c>
      <c r="H1602" s="48">
        <f t="shared" si="48"/>
        <v>0</v>
      </c>
      <c r="I1602" s="39" t="s">
        <v>1257</v>
      </c>
      <c r="M1602" s="20">
        <v>42167</v>
      </c>
      <c r="N1602" s="183">
        <v>23973</v>
      </c>
      <c r="O1602" s="183"/>
      <c r="P1602" s="14" t="s">
        <v>81</v>
      </c>
      <c r="Q1602" s="105">
        <v>1220.4000000000001</v>
      </c>
      <c r="R1602" s="72">
        <v>42168</v>
      </c>
      <c r="S1602" s="106">
        <v>1220.4000000000001</v>
      </c>
      <c r="T1602" s="31">
        <f t="shared" si="49"/>
        <v>0</v>
      </c>
      <c r="U1602" s="39" t="s">
        <v>59</v>
      </c>
    </row>
    <row r="1603" spans="1:21" x14ac:dyDescent="0.25">
      <c r="A1603" s="20">
        <v>42172</v>
      </c>
      <c r="B1603" s="183">
        <v>24459</v>
      </c>
      <c r="C1603" s="183"/>
      <c r="D1603" s="14" t="s">
        <v>155</v>
      </c>
      <c r="E1603" s="105">
        <v>1560</v>
      </c>
      <c r="F1603" s="23">
        <v>42172</v>
      </c>
      <c r="G1603" s="106">
        <v>1560</v>
      </c>
      <c r="H1603" s="48">
        <f t="shared" ref="H1603:H1666" si="50">E1603-G1603</f>
        <v>0</v>
      </c>
      <c r="I1603" s="39" t="s">
        <v>1257</v>
      </c>
      <c r="M1603" s="20">
        <v>42168</v>
      </c>
      <c r="N1603" s="183">
        <v>24062</v>
      </c>
      <c r="O1603" s="183"/>
      <c r="P1603" s="14" t="s">
        <v>81</v>
      </c>
      <c r="Q1603" s="105">
        <v>3380.2</v>
      </c>
      <c r="R1603" s="23">
        <v>42168</v>
      </c>
      <c r="S1603" s="106">
        <v>3380.2</v>
      </c>
      <c r="T1603" s="31">
        <f t="shared" ref="T1603:T1666" si="51">Q1603-S1603</f>
        <v>0</v>
      </c>
      <c r="U1603" s="39" t="s">
        <v>59</v>
      </c>
    </row>
    <row r="1604" spans="1:21" x14ac:dyDescent="0.25">
      <c r="A1604" s="20">
        <v>42172</v>
      </c>
      <c r="B1604" s="183">
        <v>24460</v>
      </c>
      <c r="C1604" s="183"/>
      <c r="D1604" s="14" t="s">
        <v>45</v>
      </c>
      <c r="E1604" s="105">
        <v>14871.78</v>
      </c>
      <c r="F1604" s="30">
        <v>42189</v>
      </c>
      <c r="G1604" s="144">
        <v>14871.78</v>
      </c>
      <c r="H1604" s="48">
        <f t="shared" si="50"/>
        <v>0</v>
      </c>
      <c r="I1604" s="39" t="s">
        <v>1257</v>
      </c>
      <c r="M1604" s="20">
        <v>42170</v>
      </c>
      <c r="N1604" s="183">
        <v>24203</v>
      </c>
      <c r="O1604" s="183"/>
      <c r="P1604" s="14" t="s">
        <v>81</v>
      </c>
      <c r="Q1604" s="105">
        <v>1513.3</v>
      </c>
      <c r="R1604" s="23">
        <v>42170</v>
      </c>
      <c r="S1604" s="106">
        <v>1513.3</v>
      </c>
      <c r="T1604" s="31">
        <f t="shared" si="51"/>
        <v>0</v>
      </c>
      <c r="U1604" s="39" t="s">
        <v>59</v>
      </c>
    </row>
    <row r="1605" spans="1:21" x14ac:dyDescent="0.25">
      <c r="A1605" s="20">
        <v>42172</v>
      </c>
      <c r="B1605" s="183">
        <v>24461</v>
      </c>
      <c r="C1605" s="183"/>
      <c r="D1605" s="14" t="s">
        <v>128</v>
      </c>
      <c r="E1605" s="105">
        <v>7314</v>
      </c>
      <c r="F1605" s="23">
        <v>42173</v>
      </c>
      <c r="G1605" s="106">
        <v>7314</v>
      </c>
      <c r="H1605" s="48">
        <f t="shared" si="50"/>
        <v>0</v>
      </c>
      <c r="I1605" s="39" t="s">
        <v>1257</v>
      </c>
      <c r="M1605" s="20">
        <v>42171</v>
      </c>
      <c r="N1605" s="183">
        <v>24340</v>
      </c>
      <c r="O1605" s="183"/>
      <c r="P1605" s="150" t="s">
        <v>81</v>
      </c>
      <c r="Q1605" s="105">
        <v>2218.4</v>
      </c>
      <c r="R1605" s="23">
        <v>42173</v>
      </c>
      <c r="S1605" s="106">
        <v>2218.4</v>
      </c>
      <c r="T1605" s="48">
        <f t="shared" si="51"/>
        <v>0</v>
      </c>
      <c r="U1605" s="39" t="s">
        <v>59</v>
      </c>
    </row>
    <row r="1606" spans="1:21" x14ac:dyDescent="0.25">
      <c r="A1606" s="20">
        <v>42172</v>
      </c>
      <c r="B1606" s="183">
        <v>24462</v>
      </c>
      <c r="C1606" s="183"/>
      <c r="D1606" s="14" t="s">
        <v>185</v>
      </c>
      <c r="E1606" s="105">
        <v>48427.199999999997</v>
      </c>
      <c r="F1606" s="23">
        <v>42172</v>
      </c>
      <c r="G1606" s="106">
        <v>48427.199999999997</v>
      </c>
      <c r="H1606" s="48">
        <f t="shared" si="50"/>
        <v>0</v>
      </c>
      <c r="I1606" s="39" t="s">
        <v>46</v>
      </c>
      <c r="M1606" s="20">
        <v>42173</v>
      </c>
      <c r="N1606" s="183">
        <v>24502</v>
      </c>
      <c r="O1606" s="183"/>
      <c r="P1606" s="14" t="s">
        <v>81</v>
      </c>
      <c r="Q1606" s="105">
        <v>1415.2</v>
      </c>
      <c r="R1606" s="23">
        <v>42173</v>
      </c>
      <c r="S1606" s="106">
        <v>1415.2</v>
      </c>
      <c r="T1606" s="48">
        <f t="shared" si="51"/>
        <v>0</v>
      </c>
      <c r="U1606" s="39" t="s">
        <v>9</v>
      </c>
    </row>
    <row r="1607" spans="1:21" x14ac:dyDescent="0.25">
      <c r="A1607" s="20">
        <v>42172</v>
      </c>
      <c r="B1607" s="183">
        <v>24463</v>
      </c>
      <c r="C1607" s="183"/>
      <c r="D1607" s="14" t="s">
        <v>422</v>
      </c>
      <c r="E1607" s="105">
        <v>228.8</v>
      </c>
      <c r="F1607" s="23">
        <v>42172</v>
      </c>
      <c r="G1607" s="106">
        <v>228.8</v>
      </c>
      <c r="H1607" s="48">
        <f t="shared" si="50"/>
        <v>0</v>
      </c>
      <c r="I1607" s="39" t="s">
        <v>9</v>
      </c>
      <c r="M1607" s="20">
        <v>42173</v>
      </c>
      <c r="N1607" s="183">
        <v>24537</v>
      </c>
      <c r="O1607" s="183"/>
      <c r="P1607" s="14" t="s">
        <v>81</v>
      </c>
      <c r="Q1607" s="105">
        <v>1492.4</v>
      </c>
      <c r="R1607" s="23">
        <v>42173</v>
      </c>
      <c r="S1607" s="106">
        <v>1492.4</v>
      </c>
      <c r="T1607" s="31">
        <f t="shared" si="51"/>
        <v>0</v>
      </c>
      <c r="U1607" s="39" t="s">
        <v>59</v>
      </c>
    </row>
    <row r="1608" spans="1:21" x14ac:dyDescent="0.25">
      <c r="A1608" s="20">
        <v>42172</v>
      </c>
      <c r="B1608" s="183">
        <v>24464</v>
      </c>
      <c r="C1608" s="183"/>
      <c r="D1608" s="26" t="s">
        <v>218</v>
      </c>
      <c r="E1608" s="108">
        <v>0</v>
      </c>
      <c r="F1608" s="23"/>
      <c r="G1608" s="106"/>
      <c r="H1608" s="48">
        <f t="shared" si="50"/>
        <v>0</v>
      </c>
      <c r="I1608" s="39" t="s">
        <v>13</v>
      </c>
      <c r="M1608" s="20">
        <v>42174</v>
      </c>
      <c r="N1608" s="183">
        <v>24660</v>
      </c>
      <c r="O1608" s="183"/>
      <c r="P1608" s="14" t="s">
        <v>81</v>
      </c>
      <c r="Q1608" s="105">
        <v>2848.2</v>
      </c>
      <c r="R1608" s="23">
        <v>42174</v>
      </c>
      <c r="S1608" s="118">
        <v>2848.2</v>
      </c>
      <c r="T1608" s="31">
        <f t="shared" si="51"/>
        <v>0</v>
      </c>
      <c r="U1608" s="56" t="s">
        <v>59</v>
      </c>
    </row>
    <row r="1609" spans="1:21" x14ac:dyDescent="0.25">
      <c r="A1609" s="20">
        <v>42172</v>
      </c>
      <c r="B1609" s="183">
        <v>24465</v>
      </c>
      <c r="C1609" s="183"/>
      <c r="D1609" s="150" t="s">
        <v>375</v>
      </c>
      <c r="E1609" s="105">
        <v>2827.9</v>
      </c>
      <c r="F1609" s="23" t="s">
        <v>1570</v>
      </c>
      <c r="G1609" s="106">
        <f>1850+977.9</f>
        <v>2827.9</v>
      </c>
      <c r="H1609" s="48">
        <f t="shared" si="50"/>
        <v>0</v>
      </c>
      <c r="I1609" s="39" t="s">
        <v>9</v>
      </c>
      <c r="M1609" s="20">
        <v>42175</v>
      </c>
      <c r="N1609" s="183">
        <v>24786</v>
      </c>
      <c r="O1609" s="183"/>
      <c r="P1609" s="14" t="s">
        <v>81</v>
      </c>
      <c r="Q1609" s="105">
        <v>2250</v>
      </c>
      <c r="R1609" s="23">
        <v>42175</v>
      </c>
      <c r="S1609" s="106">
        <v>2250</v>
      </c>
      <c r="T1609" s="31">
        <f t="shared" si="51"/>
        <v>0</v>
      </c>
      <c r="U1609" s="39" t="s">
        <v>59</v>
      </c>
    </row>
    <row r="1610" spans="1:21" x14ac:dyDescent="0.25">
      <c r="A1610" s="20">
        <v>42172</v>
      </c>
      <c r="B1610" s="183">
        <v>24466</v>
      </c>
      <c r="C1610" s="183"/>
      <c r="D1610" s="50" t="s">
        <v>1515</v>
      </c>
      <c r="E1610" s="105">
        <v>2819.6</v>
      </c>
      <c r="F1610" s="23">
        <v>42172</v>
      </c>
      <c r="G1610" s="106">
        <v>2819.6</v>
      </c>
      <c r="H1610" s="48">
        <f t="shared" si="50"/>
        <v>0</v>
      </c>
      <c r="I1610" s="39" t="s">
        <v>1257</v>
      </c>
      <c r="M1610" s="20">
        <v>42177</v>
      </c>
      <c r="N1610" s="183">
        <v>24938</v>
      </c>
      <c r="O1610" s="183"/>
      <c r="P1610" s="150" t="s">
        <v>81</v>
      </c>
      <c r="Q1610" s="105">
        <v>2041</v>
      </c>
      <c r="R1610" s="23">
        <v>42177</v>
      </c>
      <c r="S1610" s="118">
        <v>2041</v>
      </c>
      <c r="T1610" s="31">
        <f t="shared" si="51"/>
        <v>0</v>
      </c>
      <c r="U1610" s="56" t="s">
        <v>59</v>
      </c>
    </row>
    <row r="1611" spans="1:21" x14ac:dyDescent="0.25">
      <c r="A1611" s="20">
        <v>42172</v>
      </c>
      <c r="B1611" s="183">
        <v>24467</v>
      </c>
      <c r="C1611" s="183"/>
      <c r="D1611" s="14" t="s">
        <v>130</v>
      </c>
      <c r="E1611" s="105">
        <v>5745.8</v>
      </c>
      <c r="F1611" s="23">
        <v>42172</v>
      </c>
      <c r="G1611" s="106">
        <v>5745.8</v>
      </c>
      <c r="H1611" s="48">
        <f t="shared" si="50"/>
        <v>0</v>
      </c>
      <c r="I1611" s="39" t="s">
        <v>1257</v>
      </c>
      <c r="M1611" s="20">
        <v>42179</v>
      </c>
      <c r="N1611" s="223" t="s">
        <v>1770</v>
      </c>
      <c r="O1611" s="223" t="s">
        <v>1592</v>
      </c>
      <c r="P1611" s="14" t="s">
        <v>81</v>
      </c>
      <c r="Q1611" s="105">
        <v>1821.8</v>
      </c>
      <c r="R1611" s="23">
        <v>42179</v>
      </c>
      <c r="S1611" s="106">
        <v>1821.8</v>
      </c>
      <c r="T1611" s="31">
        <f t="shared" si="51"/>
        <v>0</v>
      </c>
      <c r="U1611" s="39" t="s">
        <v>46</v>
      </c>
    </row>
    <row r="1612" spans="1:21" x14ac:dyDescent="0.25">
      <c r="A1612" s="20">
        <v>42172</v>
      </c>
      <c r="B1612" s="183">
        <v>24468</v>
      </c>
      <c r="C1612" s="183"/>
      <c r="D1612" s="14" t="s">
        <v>111</v>
      </c>
      <c r="E1612" s="105">
        <v>192624</v>
      </c>
      <c r="F1612" s="23">
        <v>42173</v>
      </c>
      <c r="G1612" s="106">
        <v>192624</v>
      </c>
      <c r="H1612" s="48">
        <f t="shared" si="50"/>
        <v>0</v>
      </c>
      <c r="I1612" s="39" t="s">
        <v>15</v>
      </c>
      <c r="M1612" s="20">
        <v>42180</v>
      </c>
      <c r="N1612" s="223" t="s">
        <v>1874</v>
      </c>
      <c r="O1612" s="223" t="s">
        <v>1592</v>
      </c>
      <c r="P1612" s="14" t="s">
        <v>81</v>
      </c>
      <c r="Q1612" s="105">
        <v>1435.2</v>
      </c>
      <c r="R1612" s="65">
        <v>42180</v>
      </c>
      <c r="S1612" s="106">
        <v>1435.2</v>
      </c>
      <c r="T1612" s="31">
        <f t="shared" si="51"/>
        <v>0</v>
      </c>
      <c r="U1612" s="39" t="s">
        <v>59</v>
      </c>
    </row>
    <row r="1613" spans="1:21" x14ac:dyDescent="0.25">
      <c r="A1613" s="20">
        <v>42172</v>
      </c>
      <c r="B1613" s="183">
        <v>24469</v>
      </c>
      <c r="C1613" s="183"/>
      <c r="D1613" s="14" t="s">
        <v>314</v>
      </c>
      <c r="E1613" s="105">
        <v>3755.3</v>
      </c>
      <c r="F1613" s="23">
        <v>42173</v>
      </c>
      <c r="G1613" s="106">
        <v>3755.3</v>
      </c>
      <c r="H1613" s="48">
        <f t="shared" si="50"/>
        <v>0</v>
      </c>
      <c r="I1613" s="39" t="s">
        <v>312</v>
      </c>
      <c r="M1613" s="20">
        <v>42181</v>
      </c>
      <c r="N1613" s="223" t="s">
        <v>1986</v>
      </c>
      <c r="O1613" s="223" t="s">
        <v>1592</v>
      </c>
      <c r="P1613" s="14" t="s">
        <v>81</v>
      </c>
      <c r="Q1613" s="105">
        <v>2195.4</v>
      </c>
      <c r="R1613" s="65">
        <v>42182</v>
      </c>
      <c r="S1613" s="106">
        <v>2195.4</v>
      </c>
      <c r="T1613" s="31">
        <f t="shared" si="51"/>
        <v>0</v>
      </c>
      <c r="U1613" s="39" t="s">
        <v>59</v>
      </c>
    </row>
    <row r="1614" spans="1:21" x14ac:dyDescent="0.25">
      <c r="A1614" s="20">
        <v>42172</v>
      </c>
      <c r="B1614" s="183">
        <v>24470</v>
      </c>
      <c r="C1614" s="183"/>
      <c r="D1614" s="14" t="s">
        <v>103</v>
      </c>
      <c r="E1614" s="105">
        <v>42794.239999999998</v>
      </c>
      <c r="F1614" s="30">
        <v>42189</v>
      </c>
      <c r="G1614" s="144">
        <v>42794.239999999998</v>
      </c>
      <c r="H1614" s="48">
        <f t="shared" si="50"/>
        <v>0</v>
      </c>
      <c r="I1614" s="39" t="s">
        <v>19</v>
      </c>
      <c r="M1614" s="20">
        <v>42182</v>
      </c>
      <c r="N1614" s="223" t="s">
        <v>2110</v>
      </c>
      <c r="O1614" s="223" t="s">
        <v>1592</v>
      </c>
      <c r="P1614" s="14" t="s">
        <v>81</v>
      </c>
      <c r="Q1614" s="105">
        <v>2464.4</v>
      </c>
      <c r="R1614" s="65">
        <v>42182</v>
      </c>
      <c r="S1614" s="106">
        <v>2464.4</v>
      </c>
      <c r="T1614" s="31">
        <f t="shared" si="51"/>
        <v>0</v>
      </c>
      <c r="U1614" s="39" t="s">
        <v>59</v>
      </c>
    </row>
    <row r="1615" spans="1:21" x14ac:dyDescent="0.25">
      <c r="A1615" s="20">
        <v>42172</v>
      </c>
      <c r="B1615" s="183">
        <v>24471</v>
      </c>
      <c r="C1615" s="183"/>
      <c r="D1615" s="14" t="s">
        <v>47</v>
      </c>
      <c r="E1615" s="105">
        <v>51941.2</v>
      </c>
      <c r="F1615" s="23">
        <v>42172</v>
      </c>
      <c r="G1615" s="106">
        <v>51941.2</v>
      </c>
      <c r="H1615" s="48">
        <f t="shared" si="50"/>
        <v>0</v>
      </c>
      <c r="I1615" s="39" t="s">
        <v>9</v>
      </c>
      <c r="M1615" s="20">
        <v>42182</v>
      </c>
      <c r="N1615" s="222" t="s">
        <v>2111</v>
      </c>
      <c r="O1615" s="222" t="s">
        <v>1592</v>
      </c>
      <c r="P1615" s="14" t="s">
        <v>81</v>
      </c>
      <c r="Q1615" s="105">
        <v>1783.6</v>
      </c>
      <c r="R1615" s="65">
        <v>42182</v>
      </c>
      <c r="S1615" s="106">
        <v>1783.6</v>
      </c>
      <c r="T1615" s="31">
        <f t="shared" si="51"/>
        <v>0</v>
      </c>
      <c r="U1615" s="39" t="s">
        <v>59</v>
      </c>
    </row>
    <row r="1616" spans="1:21" x14ac:dyDescent="0.25">
      <c r="A1616" s="20">
        <v>42172</v>
      </c>
      <c r="B1616" s="183">
        <v>24472</v>
      </c>
      <c r="C1616" s="183"/>
      <c r="D1616" s="14" t="s">
        <v>245</v>
      </c>
      <c r="E1616" s="105">
        <v>7511.4</v>
      </c>
      <c r="F1616" s="30" t="s">
        <v>1571</v>
      </c>
      <c r="G1616" s="106">
        <v>7511.4</v>
      </c>
      <c r="H1616" s="48">
        <f t="shared" si="50"/>
        <v>0</v>
      </c>
      <c r="I1616" s="39" t="s">
        <v>9</v>
      </c>
      <c r="M1616" s="20">
        <v>42184</v>
      </c>
      <c r="N1616" s="222" t="s">
        <v>2273</v>
      </c>
      <c r="O1616" s="222" t="s">
        <v>1592</v>
      </c>
      <c r="P1616" s="14" t="s">
        <v>81</v>
      </c>
      <c r="Q1616" s="105">
        <v>1559</v>
      </c>
      <c r="R1616" s="23">
        <v>42185</v>
      </c>
      <c r="S1616" s="106">
        <v>1559</v>
      </c>
      <c r="T1616" s="31">
        <f t="shared" si="51"/>
        <v>0</v>
      </c>
      <c r="U1616" s="39" t="s">
        <v>59</v>
      </c>
    </row>
    <row r="1617" spans="1:21" x14ac:dyDescent="0.25">
      <c r="A1617" s="20">
        <v>42172</v>
      </c>
      <c r="B1617" s="183">
        <v>24473</v>
      </c>
      <c r="C1617" s="183"/>
      <c r="D1617" s="14" t="s">
        <v>158</v>
      </c>
      <c r="E1617" s="105">
        <v>5203.7</v>
      </c>
      <c r="F1617" s="23">
        <v>42172</v>
      </c>
      <c r="G1617" s="106">
        <v>5203.7</v>
      </c>
      <c r="H1617" s="48">
        <f t="shared" si="50"/>
        <v>0</v>
      </c>
      <c r="I1617" s="39" t="s">
        <v>9</v>
      </c>
      <c r="M1617" s="20">
        <v>42185</v>
      </c>
      <c r="N1617" s="222" t="s">
        <v>2380</v>
      </c>
      <c r="O1617" s="222" t="s">
        <v>1592</v>
      </c>
      <c r="P1617" s="14" t="s">
        <v>81</v>
      </c>
      <c r="Q1617" s="105">
        <v>1585.2</v>
      </c>
      <c r="R1617" s="23">
        <v>42185</v>
      </c>
      <c r="S1617" s="106">
        <v>1585.2</v>
      </c>
      <c r="T1617" s="31">
        <f t="shared" si="51"/>
        <v>0</v>
      </c>
      <c r="U1617" s="39" t="s">
        <v>59</v>
      </c>
    </row>
    <row r="1618" spans="1:21" x14ac:dyDescent="0.25">
      <c r="A1618" s="20">
        <v>42172</v>
      </c>
      <c r="B1618" s="183">
        <v>24474</v>
      </c>
      <c r="C1618" s="183"/>
      <c r="D1618" s="14" t="s">
        <v>89</v>
      </c>
      <c r="E1618" s="105">
        <v>3015</v>
      </c>
      <c r="F1618" s="23">
        <v>42172</v>
      </c>
      <c r="G1618" s="106">
        <v>3015</v>
      </c>
      <c r="H1618" s="48">
        <f t="shared" si="50"/>
        <v>0</v>
      </c>
      <c r="I1618" s="39" t="s">
        <v>9</v>
      </c>
      <c r="M1618" s="20">
        <v>42156</v>
      </c>
      <c r="N1618" s="183">
        <v>22954</v>
      </c>
      <c r="O1618" s="183"/>
      <c r="P1618" s="14" t="s">
        <v>80</v>
      </c>
      <c r="Q1618" s="105">
        <v>6384</v>
      </c>
      <c r="R1618" s="23">
        <v>42156</v>
      </c>
      <c r="S1618" s="106">
        <v>6384</v>
      </c>
      <c r="T1618" s="25">
        <f t="shared" si="51"/>
        <v>0</v>
      </c>
      <c r="U1618" s="39" t="s">
        <v>9</v>
      </c>
    </row>
    <row r="1619" spans="1:21" x14ac:dyDescent="0.25">
      <c r="A1619" s="20">
        <v>42172</v>
      </c>
      <c r="B1619" s="183">
        <v>24475</v>
      </c>
      <c r="C1619" s="183"/>
      <c r="D1619" s="14" t="s">
        <v>50</v>
      </c>
      <c r="E1619" s="105">
        <v>2876.5</v>
      </c>
      <c r="F1619" s="23">
        <v>42172</v>
      </c>
      <c r="G1619" s="106">
        <v>2876.5</v>
      </c>
      <c r="H1619" s="48">
        <f t="shared" si="50"/>
        <v>0</v>
      </c>
      <c r="I1619" s="39" t="s">
        <v>9</v>
      </c>
      <c r="M1619" s="20">
        <v>42169</v>
      </c>
      <c r="N1619" s="183">
        <v>24188</v>
      </c>
      <c r="O1619" s="183"/>
      <c r="P1619" s="14" t="s">
        <v>80</v>
      </c>
      <c r="Q1619" s="105">
        <v>6310.4</v>
      </c>
      <c r="R1619" s="23">
        <v>42169</v>
      </c>
      <c r="S1619" s="106">
        <v>6310.4</v>
      </c>
      <c r="T1619" s="31">
        <f t="shared" si="51"/>
        <v>0</v>
      </c>
      <c r="U1619" s="39" t="s">
        <v>9</v>
      </c>
    </row>
    <row r="1620" spans="1:21" x14ac:dyDescent="0.25">
      <c r="A1620" s="20">
        <v>42172</v>
      </c>
      <c r="B1620" s="183">
        <v>24476</v>
      </c>
      <c r="C1620" s="183"/>
      <c r="D1620" s="14" t="s">
        <v>335</v>
      </c>
      <c r="E1620" s="105">
        <v>767.1</v>
      </c>
      <c r="F1620" s="23">
        <v>42172</v>
      </c>
      <c r="G1620" s="106">
        <v>767.1</v>
      </c>
      <c r="H1620" s="48">
        <f t="shared" si="50"/>
        <v>0</v>
      </c>
      <c r="I1620" s="39" t="s">
        <v>9</v>
      </c>
      <c r="M1620" s="20">
        <v>42170</v>
      </c>
      <c r="N1620" s="183">
        <v>24299</v>
      </c>
      <c r="O1620" s="183"/>
      <c r="P1620" s="14" t="s">
        <v>80</v>
      </c>
      <c r="Q1620" s="105">
        <v>6027</v>
      </c>
      <c r="R1620" s="23">
        <v>42170</v>
      </c>
      <c r="S1620" s="106">
        <v>6027</v>
      </c>
      <c r="T1620" s="48">
        <f t="shared" si="51"/>
        <v>0</v>
      </c>
      <c r="U1620" s="39" t="s">
        <v>9</v>
      </c>
    </row>
    <row r="1621" spans="1:21" x14ac:dyDescent="0.25">
      <c r="A1621" s="20">
        <v>42172</v>
      </c>
      <c r="B1621" s="183">
        <v>24477</v>
      </c>
      <c r="C1621" s="183"/>
      <c r="D1621" s="14" t="s">
        <v>64</v>
      </c>
      <c r="E1621" s="105">
        <v>640</v>
      </c>
      <c r="F1621" s="23">
        <v>42172</v>
      </c>
      <c r="G1621" s="106">
        <v>640</v>
      </c>
      <c r="H1621" s="48">
        <f t="shared" si="50"/>
        <v>0</v>
      </c>
      <c r="I1621" s="39" t="s">
        <v>9</v>
      </c>
      <c r="M1621" s="20">
        <v>42171</v>
      </c>
      <c r="N1621" s="183">
        <v>24392</v>
      </c>
      <c r="O1621" s="183"/>
      <c r="P1621" s="14" t="s">
        <v>80</v>
      </c>
      <c r="Q1621" s="105">
        <v>6348</v>
      </c>
      <c r="R1621" s="23">
        <v>42171</v>
      </c>
      <c r="S1621" s="106">
        <v>6348</v>
      </c>
      <c r="T1621" s="48">
        <f t="shared" si="51"/>
        <v>0</v>
      </c>
      <c r="U1621" s="39" t="s">
        <v>9</v>
      </c>
    </row>
    <row r="1622" spans="1:21" x14ac:dyDescent="0.25">
      <c r="A1622" s="20">
        <v>42172</v>
      </c>
      <c r="B1622" s="183">
        <v>24478</v>
      </c>
      <c r="C1622" s="183"/>
      <c r="D1622" s="14" t="s">
        <v>143</v>
      </c>
      <c r="E1622" s="105">
        <v>29257.8</v>
      </c>
      <c r="F1622" s="23">
        <v>42172</v>
      </c>
      <c r="G1622" s="106">
        <v>29257.8</v>
      </c>
      <c r="H1622" s="48">
        <f t="shared" si="50"/>
        <v>0</v>
      </c>
      <c r="I1622" s="39" t="s">
        <v>41</v>
      </c>
      <c r="M1622" s="20">
        <v>42172</v>
      </c>
      <c r="N1622" s="183">
        <v>24496</v>
      </c>
      <c r="O1622" s="183"/>
      <c r="P1622" s="14" t="s">
        <v>80</v>
      </c>
      <c r="Q1622" s="105">
        <v>5865</v>
      </c>
      <c r="R1622" s="23">
        <v>42172</v>
      </c>
      <c r="S1622" s="106">
        <v>5865</v>
      </c>
      <c r="T1622" s="48">
        <f t="shared" si="51"/>
        <v>0</v>
      </c>
      <c r="U1622" s="39" t="s">
        <v>9</v>
      </c>
    </row>
    <row r="1623" spans="1:21" x14ac:dyDescent="0.25">
      <c r="A1623" s="20">
        <v>42172</v>
      </c>
      <c r="B1623" s="183">
        <v>24479</v>
      </c>
      <c r="C1623" s="183"/>
      <c r="D1623" s="14" t="s">
        <v>464</v>
      </c>
      <c r="E1623" s="105">
        <v>2622</v>
      </c>
      <c r="F1623" s="23">
        <v>42172</v>
      </c>
      <c r="G1623" s="106">
        <v>2622</v>
      </c>
      <c r="H1623" s="48">
        <f t="shared" si="50"/>
        <v>0</v>
      </c>
      <c r="I1623" s="39" t="s">
        <v>9</v>
      </c>
      <c r="M1623" s="20">
        <v>42178</v>
      </c>
      <c r="N1623" s="223" t="s">
        <v>1720</v>
      </c>
      <c r="O1623" s="223" t="s">
        <v>1592</v>
      </c>
      <c r="P1623" s="15" t="s">
        <v>80</v>
      </c>
      <c r="Q1623" s="122">
        <v>5781</v>
      </c>
      <c r="R1623" s="23">
        <v>42178</v>
      </c>
      <c r="S1623" s="118">
        <v>5781</v>
      </c>
      <c r="T1623" s="31">
        <f t="shared" si="51"/>
        <v>0</v>
      </c>
      <c r="U1623" s="68" t="s">
        <v>9</v>
      </c>
    </row>
    <row r="1624" spans="1:21" x14ac:dyDescent="0.25">
      <c r="A1624" s="20">
        <v>42172</v>
      </c>
      <c r="B1624" s="183">
        <v>24480</v>
      </c>
      <c r="C1624" s="183"/>
      <c r="D1624" s="14" t="s">
        <v>1059</v>
      </c>
      <c r="E1624" s="105">
        <v>5378.4</v>
      </c>
      <c r="F1624" s="23">
        <v>42173</v>
      </c>
      <c r="G1624" s="106">
        <v>5378.4</v>
      </c>
      <c r="H1624" s="48">
        <f t="shared" si="50"/>
        <v>0</v>
      </c>
      <c r="I1624" s="39" t="s">
        <v>94</v>
      </c>
      <c r="M1624" s="20">
        <v>42179</v>
      </c>
      <c r="N1624" s="222" t="s">
        <v>1821</v>
      </c>
      <c r="O1624" s="222" t="s">
        <v>1592</v>
      </c>
      <c r="P1624" s="14" t="s">
        <v>80</v>
      </c>
      <c r="Q1624" s="105">
        <v>5985</v>
      </c>
      <c r="R1624" s="23">
        <v>42179</v>
      </c>
      <c r="S1624" s="106">
        <v>5985</v>
      </c>
      <c r="T1624" s="31">
        <f t="shared" si="51"/>
        <v>0</v>
      </c>
      <c r="U1624" s="39" t="s">
        <v>9</v>
      </c>
    </row>
    <row r="1625" spans="1:21" x14ac:dyDescent="0.25">
      <c r="A1625" s="20">
        <v>42172</v>
      </c>
      <c r="B1625" s="183">
        <v>24481</v>
      </c>
      <c r="C1625" s="183"/>
      <c r="D1625" s="14" t="s">
        <v>95</v>
      </c>
      <c r="E1625" s="105">
        <v>2856.4</v>
      </c>
      <c r="F1625" s="23">
        <v>42173</v>
      </c>
      <c r="G1625" s="106">
        <v>2856.4</v>
      </c>
      <c r="H1625" s="48">
        <f t="shared" si="50"/>
        <v>0</v>
      </c>
      <c r="I1625" s="39" t="s">
        <v>94</v>
      </c>
      <c r="M1625" s="20">
        <v>42180</v>
      </c>
      <c r="N1625" s="223" t="s">
        <v>1924</v>
      </c>
      <c r="O1625" s="223" t="s">
        <v>1592</v>
      </c>
      <c r="P1625" s="14" t="s">
        <v>80</v>
      </c>
      <c r="Q1625" s="105">
        <v>5940</v>
      </c>
      <c r="R1625" s="65">
        <v>42180</v>
      </c>
      <c r="S1625" s="106">
        <v>5940</v>
      </c>
      <c r="T1625" s="31">
        <f t="shared" si="51"/>
        <v>0</v>
      </c>
      <c r="U1625" s="39" t="s">
        <v>9</v>
      </c>
    </row>
    <row r="1626" spans="1:21" x14ac:dyDescent="0.25">
      <c r="A1626" s="20">
        <v>42172</v>
      </c>
      <c r="B1626" s="183">
        <v>24482</v>
      </c>
      <c r="C1626" s="183"/>
      <c r="D1626" s="14" t="s">
        <v>106</v>
      </c>
      <c r="E1626" s="105">
        <v>8353</v>
      </c>
      <c r="F1626" s="23">
        <v>42173</v>
      </c>
      <c r="G1626" s="106">
        <v>8353</v>
      </c>
      <c r="H1626" s="48">
        <f t="shared" si="50"/>
        <v>0</v>
      </c>
      <c r="I1626" s="39" t="s">
        <v>94</v>
      </c>
      <c r="M1626" s="20">
        <v>42183</v>
      </c>
      <c r="N1626" s="223" t="s">
        <v>2235</v>
      </c>
      <c r="O1626" s="223" t="s">
        <v>1592</v>
      </c>
      <c r="P1626" s="14" t="s">
        <v>80</v>
      </c>
      <c r="Q1626" s="105">
        <v>6253.6</v>
      </c>
      <c r="R1626" s="65">
        <v>42183</v>
      </c>
      <c r="S1626" s="106">
        <v>6253.6</v>
      </c>
      <c r="T1626" s="31">
        <f t="shared" si="51"/>
        <v>0</v>
      </c>
      <c r="U1626" s="39" t="s">
        <v>9</v>
      </c>
    </row>
    <row r="1627" spans="1:21" x14ac:dyDescent="0.25">
      <c r="A1627" s="20">
        <v>42172</v>
      </c>
      <c r="B1627" s="183">
        <v>24483</v>
      </c>
      <c r="C1627" s="183"/>
      <c r="D1627" s="14" t="s">
        <v>136</v>
      </c>
      <c r="E1627" s="105">
        <v>42472.800000000003</v>
      </c>
      <c r="F1627" s="12" t="s">
        <v>1570</v>
      </c>
      <c r="G1627" s="106">
        <f>7000+35472.8</f>
        <v>42472.800000000003</v>
      </c>
      <c r="H1627" s="48">
        <f t="shared" si="50"/>
        <v>0</v>
      </c>
      <c r="I1627" s="39" t="s">
        <v>9</v>
      </c>
      <c r="M1627" s="20">
        <v>42185</v>
      </c>
      <c r="N1627" s="222" t="s">
        <v>2443</v>
      </c>
      <c r="O1627" s="222" t="s">
        <v>1592</v>
      </c>
      <c r="P1627" s="14" t="s">
        <v>80</v>
      </c>
      <c r="Q1627" s="105">
        <v>6889.6</v>
      </c>
      <c r="R1627" s="23">
        <v>42185</v>
      </c>
      <c r="S1627" s="106">
        <v>6889.6</v>
      </c>
      <c r="T1627" s="31">
        <f t="shared" si="51"/>
        <v>0</v>
      </c>
      <c r="U1627" s="39" t="s">
        <v>9</v>
      </c>
    </row>
    <row r="1628" spans="1:21" x14ac:dyDescent="0.25">
      <c r="A1628" s="20">
        <v>42172</v>
      </c>
      <c r="B1628" s="183">
        <v>24484</v>
      </c>
      <c r="C1628" s="183"/>
      <c r="D1628" s="14" t="s">
        <v>332</v>
      </c>
      <c r="E1628" s="105">
        <v>371.2</v>
      </c>
      <c r="F1628" s="23">
        <v>42172</v>
      </c>
      <c r="G1628" s="106">
        <v>371.2</v>
      </c>
      <c r="H1628" s="48">
        <f t="shared" si="50"/>
        <v>0</v>
      </c>
      <c r="I1628" s="39" t="s">
        <v>9</v>
      </c>
      <c r="M1628" s="20">
        <v>42173</v>
      </c>
      <c r="N1628" s="183">
        <v>24574</v>
      </c>
      <c r="O1628" s="183"/>
      <c r="P1628" s="14" t="s">
        <v>896</v>
      </c>
      <c r="Q1628" s="105">
        <v>13.5</v>
      </c>
      <c r="R1628" s="23">
        <v>42173</v>
      </c>
      <c r="S1628" s="118">
        <v>13.5</v>
      </c>
      <c r="T1628" s="31">
        <f t="shared" si="51"/>
        <v>0</v>
      </c>
      <c r="U1628" s="56" t="s">
        <v>9</v>
      </c>
    </row>
    <row r="1629" spans="1:21" x14ac:dyDescent="0.25">
      <c r="A1629" s="20">
        <v>42172</v>
      </c>
      <c r="B1629" s="183">
        <v>24485</v>
      </c>
      <c r="C1629" s="183"/>
      <c r="D1629" s="150" t="s">
        <v>251</v>
      </c>
      <c r="E1629" s="105">
        <v>22316</v>
      </c>
      <c r="F1629" s="23">
        <v>42173</v>
      </c>
      <c r="G1629" s="106">
        <v>22316</v>
      </c>
      <c r="H1629" s="48">
        <f t="shared" si="50"/>
        <v>0</v>
      </c>
      <c r="I1629" s="39" t="s">
        <v>94</v>
      </c>
      <c r="M1629" s="20">
        <v>42158</v>
      </c>
      <c r="N1629" s="183">
        <v>23087</v>
      </c>
      <c r="O1629" s="183"/>
      <c r="P1629" s="40" t="s">
        <v>604</v>
      </c>
      <c r="Q1629" s="105">
        <v>3149</v>
      </c>
      <c r="R1629" s="23">
        <v>42158</v>
      </c>
      <c r="S1629" s="106">
        <v>3149</v>
      </c>
      <c r="T1629" s="31">
        <f t="shared" si="51"/>
        <v>0</v>
      </c>
      <c r="U1629" s="68" t="s">
        <v>9</v>
      </c>
    </row>
    <row r="1630" spans="1:21" x14ac:dyDescent="0.25">
      <c r="A1630" s="20">
        <v>42172</v>
      </c>
      <c r="B1630" s="183">
        <v>24486</v>
      </c>
      <c r="C1630" s="183"/>
      <c r="D1630" s="14" t="s">
        <v>111</v>
      </c>
      <c r="E1630" s="105">
        <v>165840</v>
      </c>
      <c r="F1630" s="23">
        <v>42174</v>
      </c>
      <c r="G1630" s="106">
        <v>165840</v>
      </c>
      <c r="H1630" s="48">
        <f t="shared" si="50"/>
        <v>0</v>
      </c>
      <c r="I1630" s="39" t="s">
        <v>9</v>
      </c>
      <c r="M1630" s="20">
        <v>42161</v>
      </c>
      <c r="N1630" s="183">
        <v>23384</v>
      </c>
      <c r="O1630" s="183"/>
      <c r="P1630" s="14" t="s">
        <v>604</v>
      </c>
      <c r="Q1630" s="105">
        <v>3537.2</v>
      </c>
      <c r="R1630" s="23">
        <v>42161</v>
      </c>
      <c r="S1630" s="106">
        <v>3537.2</v>
      </c>
      <c r="T1630" s="31">
        <f t="shared" si="51"/>
        <v>0</v>
      </c>
      <c r="U1630" s="39" t="s">
        <v>9</v>
      </c>
    </row>
    <row r="1631" spans="1:21" x14ac:dyDescent="0.25">
      <c r="A1631" s="20">
        <v>42172</v>
      </c>
      <c r="B1631" s="183">
        <v>24487</v>
      </c>
      <c r="C1631" s="183"/>
      <c r="D1631" s="14" t="s">
        <v>111</v>
      </c>
      <c r="E1631" s="105">
        <v>201320</v>
      </c>
      <c r="F1631" s="23">
        <v>42175</v>
      </c>
      <c r="G1631" s="106">
        <v>201320</v>
      </c>
      <c r="H1631" s="48">
        <f t="shared" si="50"/>
        <v>0</v>
      </c>
      <c r="I1631" s="39" t="s">
        <v>9</v>
      </c>
      <c r="M1631" s="20">
        <v>42165</v>
      </c>
      <c r="N1631" s="183">
        <v>23746</v>
      </c>
      <c r="O1631" s="183"/>
      <c r="P1631" s="14" t="s">
        <v>604</v>
      </c>
      <c r="Q1631" s="105">
        <v>7112.4</v>
      </c>
      <c r="R1631" s="23">
        <v>42165</v>
      </c>
      <c r="S1631" s="106">
        <v>7112.4</v>
      </c>
      <c r="T1631" s="31">
        <f t="shared" si="51"/>
        <v>0</v>
      </c>
      <c r="U1631" s="39" t="s">
        <v>9</v>
      </c>
    </row>
    <row r="1632" spans="1:21" x14ac:dyDescent="0.25">
      <c r="A1632" s="20">
        <v>42172</v>
      </c>
      <c r="B1632" s="183">
        <v>24488</v>
      </c>
      <c r="C1632" s="183"/>
      <c r="D1632" s="14" t="s">
        <v>24</v>
      </c>
      <c r="E1632" s="105">
        <v>1834.8</v>
      </c>
      <c r="F1632" s="30">
        <v>42191</v>
      </c>
      <c r="G1632" s="144">
        <v>1834.8</v>
      </c>
      <c r="H1632" s="48">
        <f t="shared" si="50"/>
        <v>0</v>
      </c>
      <c r="I1632" s="39" t="s">
        <v>9</v>
      </c>
      <c r="M1632" s="20">
        <v>42168</v>
      </c>
      <c r="N1632" s="183">
        <v>24067</v>
      </c>
      <c r="O1632" s="183"/>
      <c r="P1632" s="14" t="s">
        <v>604</v>
      </c>
      <c r="Q1632" s="105">
        <v>3359.2</v>
      </c>
      <c r="R1632" s="23">
        <v>42168</v>
      </c>
      <c r="S1632" s="106">
        <v>3359.2</v>
      </c>
      <c r="T1632" s="31">
        <f t="shared" si="51"/>
        <v>0</v>
      </c>
      <c r="U1632" s="39" t="s">
        <v>9</v>
      </c>
    </row>
    <row r="1633" spans="1:21" x14ac:dyDescent="0.25">
      <c r="A1633" s="20">
        <v>42172</v>
      </c>
      <c r="B1633" s="183">
        <v>24489</v>
      </c>
      <c r="C1633" s="183"/>
      <c r="D1633" s="14" t="s">
        <v>1175</v>
      </c>
      <c r="E1633" s="105">
        <v>2710.8</v>
      </c>
      <c r="F1633" s="23">
        <v>42172</v>
      </c>
      <c r="G1633" s="106">
        <v>2710.8</v>
      </c>
      <c r="H1633" s="48">
        <f t="shared" si="50"/>
        <v>0</v>
      </c>
      <c r="I1633" s="39" t="s">
        <v>19</v>
      </c>
      <c r="M1633" s="20">
        <v>42175</v>
      </c>
      <c r="N1633" s="183">
        <v>24757</v>
      </c>
      <c r="O1633" s="183"/>
      <c r="P1633" s="14" t="s">
        <v>604</v>
      </c>
      <c r="Q1633" s="105">
        <v>3299.4</v>
      </c>
      <c r="R1633" s="65">
        <v>42175</v>
      </c>
      <c r="S1633" s="106">
        <v>3299.4</v>
      </c>
      <c r="T1633" s="31">
        <f t="shared" si="51"/>
        <v>0</v>
      </c>
      <c r="U1633" s="39" t="s">
        <v>9</v>
      </c>
    </row>
    <row r="1634" spans="1:21" x14ac:dyDescent="0.25">
      <c r="A1634" s="20">
        <v>42172</v>
      </c>
      <c r="B1634" s="183">
        <v>24490</v>
      </c>
      <c r="C1634" s="183"/>
      <c r="D1634" s="14" t="s">
        <v>131</v>
      </c>
      <c r="E1634" s="105">
        <v>700</v>
      </c>
      <c r="F1634" s="23">
        <v>42172</v>
      </c>
      <c r="G1634" s="106">
        <v>700</v>
      </c>
      <c r="H1634" s="48">
        <f t="shared" si="50"/>
        <v>0</v>
      </c>
      <c r="I1634" s="39" t="s">
        <v>9</v>
      </c>
      <c r="M1634" s="20">
        <v>42177</v>
      </c>
      <c r="N1634" s="183">
        <v>24949</v>
      </c>
      <c r="O1634" s="183"/>
      <c r="P1634" s="14" t="s">
        <v>604</v>
      </c>
      <c r="Q1634" s="105">
        <v>3047.6</v>
      </c>
      <c r="R1634" s="23">
        <v>42177</v>
      </c>
      <c r="S1634" s="118">
        <v>3047.6</v>
      </c>
      <c r="T1634" s="31">
        <f t="shared" si="51"/>
        <v>0</v>
      </c>
      <c r="U1634" s="56" t="s">
        <v>9</v>
      </c>
    </row>
    <row r="1635" spans="1:21" x14ac:dyDescent="0.25">
      <c r="A1635" s="20">
        <v>42172</v>
      </c>
      <c r="B1635" s="183">
        <v>24491</v>
      </c>
      <c r="C1635" s="183"/>
      <c r="D1635" s="14" t="s">
        <v>24</v>
      </c>
      <c r="E1635" s="105">
        <v>42744.1</v>
      </c>
      <c r="F1635" s="30">
        <v>42191</v>
      </c>
      <c r="G1635" s="144">
        <v>42744.1</v>
      </c>
      <c r="H1635" s="48">
        <f t="shared" si="50"/>
        <v>0</v>
      </c>
      <c r="I1635" s="39" t="s">
        <v>46</v>
      </c>
      <c r="M1635" s="20">
        <v>42178</v>
      </c>
      <c r="N1635" s="223" t="s">
        <v>1681</v>
      </c>
      <c r="O1635" s="223" t="s">
        <v>1592</v>
      </c>
      <c r="P1635" s="15" t="s">
        <v>604</v>
      </c>
      <c r="Q1635" s="122">
        <v>4329.6000000000004</v>
      </c>
      <c r="R1635" s="23">
        <v>42178</v>
      </c>
      <c r="S1635" s="118">
        <v>4329.6000000000004</v>
      </c>
      <c r="T1635" s="31">
        <f t="shared" si="51"/>
        <v>0</v>
      </c>
      <c r="U1635" s="68" t="s">
        <v>9</v>
      </c>
    </row>
    <row r="1636" spans="1:21" x14ac:dyDescent="0.25">
      <c r="A1636" s="20">
        <v>42172</v>
      </c>
      <c r="B1636" s="183">
        <v>24492</v>
      </c>
      <c r="C1636" s="183"/>
      <c r="D1636" s="14" t="s">
        <v>24</v>
      </c>
      <c r="E1636" s="105">
        <v>124877</v>
      </c>
      <c r="F1636" s="30">
        <v>42191</v>
      </c>
      <c r="G1636" s="144">
        <v>124877</v>
      </c>
      <c r="H1636" s="48">
        <f t="shared" si="50"/>
        <v>0</v>
      </c>
      <c r="I1636" s="39" t="s">
        <v>9</v>
      </c>
      <c r="M1636" s="20">
        <v>42182</v>
      </c>
      <c r="N1636" s="222" t="s">
        <v>2097</v>
      </c>
      <c r="O1636" s="222" t="s">
        <v>1592</v>
      </c>
      <c r="P1636" s="14" t="s">
        <v>604</v>
      </c>
      <c r="Q1636" s="105">
        <v>3424.2</v>
      </c>
      <c r="R1636" s="65">
        <v>42182</v>
      </c>
      <c r="S1636" s="106">
        <v>3424.2</v>
      </c>
      <c r="T1636" s="31">
        <f t="shared" si="51"/>
        <v>0</v>
      </c>
      <c r="U1636" s="39" t="s">
        <v>9</v>
      </c>
    </row>
    <row r="1637" spans="1:21" x14ac:dyDescent="0.25">
      <c r="A1637" s="20">
        <v>42172</v>
      </c>
      <c r="B1637" s="183">
        <v>24493</v>
      </c>
      <c r="C1637" s="183"/>
      <c r="D1637" s="14" t="s">
        <v>110</v>
      </c>
      <c r="E1637" s="105">
        <v>36401.300000000003</v>
      </c>
      <c r="F1637" s="23">
        <v>42178</v>
      </c>
      <c r="G1637" s="106">
        <v>36401.300000000003</v>
      </c>
      <c r="H1637" s="48">
        <f t="shared" si="50"/>
        <v>0</v>
      </c>
      <c r="I1637" s="39" t="s">
        <v>19</v>
      </c>
      <c r="M1637" s="20">
        <v>42185</v>
      </c>
      <c r="N1637" s="222" t="s">
        <v>2400</v>
      </c>
      <c r="O1637" s="222" t="s">
        <v>1592</v>
      </c>
      <c r="P1637" s="14" t="s">
        <v>2401</v>
      </c>
      <c r="Q1637" s="105">
        <v>3346.2</v>
      </c>
      <c r="R1637" s="23">
        <v>42185</v>
      </c>
      <c r="S1637" s="106">
        <v>3346.2</v>
      </c>
      <c r="T1637" s="31">
        <f t="shared" si="51"/>
        <v>0</v>
      </c>
      <c r="U1637" s="39" t="s">
        <v>9</v>
      </c>
    </row>
    <row r="1638" spans="1:21" x14ac:dyDescent="0.25">
      <c r="A1638" s="20">
        <v>42172</v>
      </c>
      <c r="B1638" s="183">
        <v>24494</v>
      </c>
      <c r="C1638" s="183"/>
      <c r="D1638" s="14" t="s">
        <v>454</v>
      </c>
      <c r="E1638" s="105">
        <v>6600</v>
      </c>
      <c r="F1638" s="23">
        <v>42173</v>
      </c>
      <c r="G1638" s="106">
        <v>6600</v>
      </c>
      <c r="H1638" s="48">
        <f t="shared" si="50"/>
        <v>0</v>
      </c>
      <c r="I1638" s="39" t="s">
        <v>19</v>
      </c>
      <c r="M1638" s="20">
        <v>42166</v>
      </c>
      <c r="N1638" s="183">
        <v>23890</v>
      </c>
      <c r="O1638" s="183"/>
      <c r="P1638" s="14" t="s">
        <v>107</v>
      </c>
      <c r="Q1638" s="105">
        <v>2372</v>
      </c>
      <c r="R1638" s="23">
        <v>42166</v>
      </c>
      <c r="S1638" s="118">
        <v>2372</v>
      </c>
      <c r="T1638" s="31">
        <f t="shared" si="51"/>
        <v>0</v>
      </c>
      <c r="U1638" s="56" t="s">
        <v>9</v>
      </c>
    </row>
    <row r="1639" spans="1:21" x14ac:dyDescent="0.25">
      <c r="A1639" s="20">
        <v>42172</v>
      </c>
      <c r="B1639" s="183">
        <v>24495</v>
      </c>
      <c r="C1639" s="183"/>
      <c r="D1639" s="14" t="s">
        <v>32</v>
      </c>
      <c r="E1639" s="105">
        <v>147741.5</v>
      </c>
      <c r="F1639" s="30">
        <v>42195</v>
      </c>
      <c r="G1639" s="144">
        <v>147741.5</v>
      </c>
      <c r="H1639" s="48">
        <f t="shared" si="50"/>
        <v>0</v>
      </c>
      <c r="I1639" s="39" t="s">
        <v>773</v>
      </c>
      <c r="M1639" s="20">
        <v>42174</v>
      </c>
      <c r="N1639" s="183">
        <v>24690</v>
      </c>
      <c r="O1639" s="183"/>
      <c r="P1639" s="14" t="s">
        <v>107</v>
      </c>
      <c r="Q1639" s="105">
        <v>3148</v>
      </c>
      <c r="R1639" s="23">
        <v>42174</v>
      </c>
      <c r="S1639" s="118">
        <v>3148</v>
      </c>
      <c r="T1639" s="31">
        <f t="shared" si="51"/>
        <v>0</v>
      </c>
      <c r="U1639" s="56" t="s">
        <v>9</v>
      </c>
    </row>
    <row r="1640" spans="1:21" x14ac:dyDescent="0.25">
      <c r="A1640" s="20">
        <v>42172</v>
      </c>
      <c r="B1640" s="183">
        <v>24496</v>
      </c>
      <c r="C1640" s="183"/>
      <c r="D1640" s="14" t="s">
        <v>80</v>
      </c>
      <c r="E1640" s="105">
        <v>5865</v>
      </c>
      <c r="F1640" s="23">
        <v>42172</v>
      </c>
      <c r="G1640" s="106">
        <v>5865</v>
      </c>
      <c r="H1640" s="48">
        <f t="shared" si="50"/>
        <v>0</v>
      </c>
      <c r="I1640" s="39" t="s">
        <v>9</v>
      </c>
      <c r="M1640" s="20">
        <v>42180</v>
      </c>
      <c r="N1640" s="223" t="s">
        <v>1907</v>
      </c>
      <c r="O1640" s="223" t="s">
        <v>1592</v>
      </c>
      <c r="P1640" s="14" t="s">
        <v>107</v>
      </c>
      <c r="Q1640" s="105">
        <v>3408</v>
      </c>
      <c r="R1640" s="65">
        <v>42180</v>
      </c>
      <c r="S1640" s="106">
        <v>3408</v>
      </c>
      <c r="T1640" s="31">
        <f t="shared" si="51"/>
        <v>0</v>
      </c>
      <c r="U1640" s="39" t="s">
        <v>9</v>
      </c>
    </row>
    <row r="1641" spans="1:21" x14ac:dyDescent="0.25">
      <c r="A1641" s="20">
        <v>42172</v>
      </c>
      <c r="B1641" s="183">
        <v>24497</v>
      </c>
      <c r="C1641" s="183"/>
      <c r="D1641" s="14" t="s">
        <v>1101</v>
      </c>
      <c r="E1641" s="105">
        <v>362.5</v>
      </c>
      <c r="F1641" s="23">
        <v>42172</v>
      </c>
      <c r="G1641" s="106">
        <v>362.5</v>
      </c>
      <c r="H1641" s="48">
        <f t="shared" si="50"/>
        <v>0</v>
      </c>
      <c r="I1641" s="39" t="s">
        <v>9</v>
      </c>
      <c r="M1641" s="20">
        <v>42156</v>
      </c>
      <c r="N1641" s="183">
        <v>22883</v>
      </c>
      <c r="O1641" s="183"/>
      <c r="P1641" s="14" t="s">
        <v>137</v>
      </c>
      <c r="Q1641" s="105">
        <v>949.2</v>
      </c>
      <c r="R1641" s="23">
        <v>42156</v>
      </c>
      <c r="S1641" s="106">
        <v>949.2</v>
      </c>
      <c r="T1641" s="25">
        <f t="shared" si="51"/>
        <v>0</v>
      </c>
      <c r="U1641" s="39" t="s">
        <v>9</v>
      </c>
    </row>
    <row r="1642" spans="1:21" x14ac:dyDescent="0.25">
      <c r="A1642" s="20">
        <v>42172</v>
      </c>
      <c r="B1642" s="183">
        <v>24498</v>
      </c>
      <c r="C1642" s="183"/>
      <c r="D1642" s="14" t="s">
        <v>482</v>
      </c>
      <c r="E1642" s="105">
        <v>340</v>
      </c>
      <c r="F1642" s="23">
        <v>42172</v>
      </c>
      <c r="G1642" s="106">
        <v>340</v>
      </c>
      <c r="H1642" s="48">
        <f t="shared" si="50"/>
        <v>0</v>
      </c>
      <c r="I1642" s="39" t="s">
        <v>9</v>
      </c>
      <c r="M1642" s="20">
        <v>42158</v>
      </c>
      <c r="N1642" s="183">
        <v>23082</v>
      </c>
      <c r="O1642" s="183"/>
      <c r="P1642" s="40" t="s">
        <v>137</v>
      </c>
      <c r="Q1642" s="105">
        <v>3017</v>
      </c>
      <c r="R1642" s="23">
        <v>42158</v>
      </c>
      <c r="S1642" s="106">
        <v>3017</v>
      </c>
      <c r="T1642" s="31">
        <f t="shared" si="51"/>
        <v>0</v>
      </c>
      <c r="U1642" s="68" t="s">
        <v>9</v>
      </c>
    </row>
    <row r="1643" spans="1:21" x14ac:dyDescent="0.25">
      <c r="A1643" s="20">
        <v>42172</v>
      </c>
      <c r="B1643" s="183">
        <v>24499</v>
      </c>
      <c r="C1643" s="183"/>
      <c r="D1643" s="14" t="s">
        <v>829</v>
      </c>
      <c r="E1643" s="105">
        <v>5083.3999999999996</v>
      </c>
      <c r="F1643" s="23">
        <v>42172</v>
      </c>
      <c r="G1643" s="106">
        <v>5083.3999999999996</v>
      </c>
      <c r="H1643" s="48">
        <f t="shared" si="50"/>
        <v>0</v>
      </c>
      <c r="I1643" s="39" t="s">
        <v>9</v>
      </c>
      <c r="M1643" s="20">
        <v>42160</v>
      </c>
      <c r="N1643" s="183">
        <v>23306</v>
      </c>
      <c r="O1643" s="183"/>
      <c r="P1643" s="14" t="s">
        <v>137</v>
      </c>
      <c r="Q1643" s="105">
        <v>340.2</v>
      </c>
      <c r="R1643" s="23">
        <v>42160</v>
      </c>
      <c r="S1643" s="106">
        <v>340.2</v>
      </c>
      <c r="T1643" s="31">
        <f t="shared" si="51"/>
        <v>0</v>
      </c>
      <c r="U1643" s="39" t="s">
        <v>9</v>
      </c>
    </row>
    <row r="1644" spans="1:21" x14ac:dyDescent="0.25">
      <c r="A1644" s="59">
        <v>42173</v>
      </c>
      <c r="B1644" s="183">
        <v>24500</v>
      </c>
      <c r="C1644" s="183"/>
      <c r="D1644" s="14" t="s">
        <v>24</v>
      </c>
      <c r="E1644" s="105">
        <v>141491.07999999999</v>
      </c>
      <c r="F1644" s="30">
        <v>42191</v>
      </c>
      <c r="G1644" s="144">
        <v>141491.07999999999</v>
      </c>
      <c r="H1644" s="48">
        <f t="shared" si="50"/>
        <v>0</v>
      </c>
      <c r="I1644" s="39" t="s">
        <v>9</v>
      </c>
      <c r="M1644" s="59">
        <v>42161</v>
      </c>
      <c r="N1644" s="183">
        <v>23399</v>
      </c>
      <c r="O1644" s="183"/>
      <c r="P1644" s="14" t="s">
        <v>137</v>
      </c>
      <c r="Q1644" s="105">
        <v>1494.75</v>
      </c>
      <c r="R1644" s="23">
        <v>42161</v>
      </c>
      <c r="S1644" s="106">
        <v>1494.75</v>
      </c>
      <c r="T1644" s="31">
        <f t="shared" si="51"/>
        <v>0</v>
      </c>
      <c r="U1644" s="39" t="s">
        <v>9</v>
      </c>
    </row>
    <row r="1645" spans="1:21" x14ac:dyDescent="0.25">
      <c r="A1645" s="20">
        <v>42173</v>
      </c>
      <c r="B1645" s="183">
        <v>24501</v>
      </c>
      <c r="C1645" s="183"/>
      <c r="D1645" s="14" t="s">
        <v>720</v>
      </c>
      <c r="E1645" s="105">
        <v>15185.3</v>
      </c>
      <c r="F1645" s="23">
        <v>42173</v>
      </c>
      <c r="G1645" s="106">
        <v>15185.3</v>
      </c>
      <c r="H1645" s="48">
        <f t="shared" si="50"/>
        <v>0</v>
      </c>
      <c r="I1645" s="39" t="s">
        <v>9</v>
      </c>
      <c r="M1645" s="20">
        <v>42162</v>
      </c>
      <c r="N1645" s="183">
        <v>23493</v>
      </c>
      <c r="O1645" s="183"/>
      <c r="P1645" s="14" t="s">
        <v>137</v>
      </c>
      <c r="Q1645" s="105">
        <v>1657.6</v>
      </c>
      <c r="R1645" s="23">
        <v>42162</v>
      </c>
      <c r="S1645" s="106">
        <v>1657.6</v>
      </c>
      <c r="T1645" s="31">
        <f t="shared" si="51"/>
        <v>0</v>
      </c>
      <c r="U1645" s="39" t="s">
        <v>9</v>
      </c>
    </row>
    <row r="1646" spans="1:21" x14ac:dyDescent="0.25">
      <c r="A1646" s="59">
        <v>42173</v>
      </c>
      <c r="B1646" s="183">
        <v>24502</v>
      </c>
      <c r="C1646" s="183"/>
      <c r="D1646" s="14" t="s">
        <v>81</v>
      </c>
      <c r="E1646" s="105">
        <v>1415.2</v>
      </c>
      <c r="F1646" s="23">
        <v>42173</v>
      </c>
      <c r="G1646" s="106">
        <v>1415.2</v>
      </c>
      <c r="H1646" s="48">
        <f t="shared" si="50"/>
        <v>0</v>
      </c>
      <c r="I1646" s="39" t="s">
        <v>9</v>
      </c>
      <c r="M1646" s="59">
        <v>42164</v>
      </c>
      <c r="N1646" s="183">
        <v>23671</v>
      </c>
      <c r="O1646" s="183"/>
      <c r="P1646" s="14" t="s">
        <v>137</v>
      </c>
      <c r="Q1646" s="105">
        <v>3237.6</v>
      </c>
      <c r="R1646" s="23">
        <v>42164</v>
      </c>
      <c r="S1646" s="106">
        <v>3237.6</v>
      </c>
      <c r="T1646" s="31">
        <f t="shared" si="51"/>
        <v>0</v>
      </c>
      <c r="U1646" s="39" t="s">
        <v>9</v>
      </c>
    </row>
    <row r="1647" spans="1:21" x14ac:dyDescent="0.25">
      <c r="A1647" s="20">
        <v>42173</v>
      </c>
      <c r="B1647" s="183">
        <v>24503</v>
      </c>
      <c r="C1647" s="183"/>
      <c r="D1647" s="14" t="s">
        <v>112</v>
      </c>
      <c r="E1647" s="105">
        <v>8178.8</v>
      </c>
      <c r="F1647" s="23" t="s">
        <v>1572</v>
      </c>
      <c r="G1647" s="106">
        <f>6950+1228.8</f>
        <v>8178.8</v>
      </c>
      <c r="H1647" s="48">
        <f t="shared" si="50"/>
        <v>0</v>
      </c>
      <c r="I1647" s="39" t="s">
        <v>9</v>
      </c>
      <c r="M1647" s="20">
        <v>42165</v>
      </c>
      <c r="N1647" s="183">
        <v>23753</v>
      </c>
      <c r="O1647" s="183"/>
      <c r="P1647" s="14" t="s">
        <v>137</v>
      </c>
      <c r="Q1647" s="105">
        <v>276.45</v>
      </c>
      <c r="R1647" s="23">
        <v>42165</v>
      </c>
      <c r="S1647" s="106">
        <v>276.45</v>
      </c>
      <c r="T1647" s="31">
        <f t="shared" si="51"/>
        <v>0</v>
      </c>
      <c r="U1647" s="39" t="s">
        <v>9</v>
      </c>
    </row>
    <row r="1648" spans="1:21" x14ac:dyDescent="0.25">
      <c r="A1648" s="59">
        <v>42173</v>
      </c>
      <c r="B1648" s="183">
        <v>24504</v>
      </c>
      <c r="C1648" s="183"/>
      <c r="D1648" s="14" t="s">
        <v>211</v>
      </c>
      <c r="E1648" s="105">
        <v>61564.2</v>
      </c>
      <c r="F1648" s="23">
        <v>42180</v>
      </c>
      <c r="G1648" s="106">
        <v>61564.2</v>
      </c>
      <c r="H1648" s="48">
        <f t="shared" si="50"/>
        <v>0</v>
      </c>
      <c r="I1648" s="39" t="s">
        <v>9</v>
      </c>
      <c r="M1648" s="59">
        <v>42167</v>
      </c>
      <c r="N1648" s="183">
        <v>23954</v>
      </c>
      <c r="O1648" s="183"/>
      <c r="P1648" s="14" t="s">
        <v>137</v>
      </c>
      <c r="Q1648" s="105">
        <v>1461.2</v>
      </c>
      <c r="R1648" s="23">
        <v>42167</v>
      </c>
      <c r="S1648" s="106">
        <v>1461.2</v>
      </c>
      <c r="T1648" s="31">
        <f t="shared" si="51"/>
        <v>0</v>
      </c>
      <c r="U1648" s="39" t="s">
        <v>9</v>
      </c>
    </row>
    <row r="1649" spans="1:21" x14ac:dyDescent="0.25">
      <c r="A1649" s="20">
        <v>42173</v>
      </c>
      <c r="B1649" s="183">
        <v>24505</v>
      </c>
      <c r="C1649" s="183"/>
      <c r="D1649" s="14" t="s">
        <v>151</v>
      </c>
      <c r="E1649" s="105">
        <v>3137.2</v>
      </c>
      <c r="F1649" s="23">
        <v>42174</v>
      </c>
      <c r="G1649" s="106">
        <v>3137.2</v>
      </c>
      <c r="H1649" s="48">
        <f t="shared" si="50"/>
        <v>0</v>
      </c>
      <c r="I1649" s="39" t="s">
        <v>9</v>
      </c>
      <c r="M1649" s="20">
        <v>42168</v>
      </c>
      <c r="N1649" s="183">
        <v>24088</v>
      </c>
      <c r="O1649" s="183"/>
      <c r="P1649" s="14" t="s">
        <v>137</v>
      </c>
      <c r="Q1649" s="105">
        <v>1086.0999999999999</v>
      </c>
      <c r="R1649" s="23">
        <v>42168</v>
      </c>
      <c r="S1649" s="106">
        <v>1086.0999999999999</v>
      </c>
      <c r="T1649" s="31">
        <f t="shared" si="51"/>
        <v>0</v>
      </c>
      <c r="U1649" s="39" t="s">
        <v>9</v>
      </c>
    </row>
    <row r="1650" spans="1:21" x14ac:dyDescent="0.25">
      <c r="A1650" s="59">
        <v>42173</v>
      </c>
      <c r="B1650" s="183">
        <v>24506</v>
      </c>
      <c r="C1650" s="183"/>
      <c r="D1650" s="14" t="s">
        <v>121</v>
      </c>
      <c r="E1650" s="105">
        <v>3416.4</v>
      </c>
      <c r="F1650" s="23">
        <v>42173</v>
      </c>
      <c r="G1650" s="106">
        <v>3416.4</v>
      </c>
      <c r="H1650" s="48">
        <f t="shared" si="50"/>
        <v>0</v>
      </c>
      <c r="I1650" s="39" t="s">
        <v>9</v>
      </c>
      <c r="M1650" s="59">
        <v>42168</v>
      </c>
      <c r="N1650" s="183">
        <v>24089</v>
      </c>
      <c r="O1650" s="183"/>
      <c r="P1650" s="14" t="s">
        <v>137</v>
      </c>
      <c r="Q1650" s="105">
        <v>82</v>
      </c>
      <c r="R1650" s="23">
        <v>42168</v>
      </c>
      <c r="S1650" s="106">
        <v>82</v>
      </c>
      <c r="T1650" s="31">
        <f t="shared" si="51"/>
        <v>0</v>
      </c>
      <c r="U1650" s="39" t="s">
        <v>9</v>
      </c>
    </row>
    <row r="1651" spans="1:21" x14ac:dyDescent="0.25">
      <c r="A1651" s="20">
        <v>42173</v>
      </c>
      <c r="B1651" s="183">
        <v>24507</v>
      </c>
      <c r="C1651" s="183"/>
      <c r="D1651" s="14" t="s">
        <v>16</v>
      </c>
      <c r="E1651" s="105">
        <v>9671.2000000000007</v>
      </c>
      <c r="F1651" s="23">
        <v>42173</v>
      </c>
      <c r="G1651" s="106">
        <v>9671.2000000000007</v>
      </c>
      <c r="H1651" s="48">
        <f t="shared" si="50"/>
        <v>0</v>
      </c>
      <c r="I1651" s="39" t="s">
        <v>1257</v>
      </c>
      <c r="M1651" s="20">
        <v>42169</v>
      </c>
      <c r="N1651" s="183">
        <v>24166</v>
      </c>
      <c r="O1651" s="183"/>
      <c r="P1651" s="14" t="s">
        <v>137</v>
      </c>
      <c r="Q1651" s="105">
        <v>1301.2</v>
      </c>
      <c r="R1651" s="23">
        <v>42169</v>
      </c>
      <c r="S1651" s="106">
        <v>1301.2</v>
      </c>
      <c r="T1651" s="31">
        <f t="shared" si="51"/>
        <v>0</v>
      </c>
      <c r="U1651" s="39" t="s">
        <v>9</v>
      </c>
    </row>
    <row r="1652" spans="1:21" x14ac:dyDescent="0.25">
      <c r="A1652" s="59">
        <v>42173</v>
      </c>
      <c r="B1652" s="183">
        <v>24508</v>
      </c>
      <c r="C1652" s="183"/>
      <c r="D1652" s="14" t="s">
        <v>18</v>
      </c>
      <c r="E1652" s="105">
        <v>3036</v>
      </c>
      <c r="F1652" s="23">
        <v>42173</v>
      </c>
      <c r="G1652" s="106">
        <v>3036</v>
      </c>
      <c r="H1652" s="48">
        <f t="shared" si="50"/>
        <v>0</v>
      </c>
      <c r="I1652" s="39" t="s">
        <v>9</v>
      </c>
      <c r="M1652" s="59">
        <v>42170</v>
      </c>
      <c r="N1652" s="183">
        <v>24240</v>
      </c>
      <c r="O1652" s="183"/>
      <c r="P1652" s="14" t="s">
        <v>137</v>
      </c>
      <c r="Q1652" s="105">
        <v>207</v>
      </c>
      <c r="R1652" s="23">
        <v>42170</v>
      </c>
      <c r="S1652" s="106">
        <v>207</v>
      </c>
      <c r="T1652" s="31">
        <f t="shared" si="51"/>
        <v>0</v>
      </c>
      <c r="U1652" s="39" t="s">
        <v>9</v>
      </c>
    </row>
    <row r="1653" spans="1:21" x14ac:dyDescent="0.25">
      <c r="A1653" s="20">
        <v>42173</v>
      </c>
      <c r="B1653" s="183">
        <v>24509</v>
      </c>
      <c r="C1653" s="183"/>
      <c r="D1653" s="14" t="s">
        <v>215</v>
      </c>
      <c r="E1653" s="105">
        <v>21791.1</v>
      </c>
      <c r="F1653" s="23">
        <v>42173</v>
      </c>
      <c r="G1653" s="106">
        <v>21791.1</v>
      </c>
      <c r="H1653" s="48">
        <f t="shared" si="50"/>
        <v>0</v>
      </c>
      <c r="I1653" s="39" t="s">
        <v>9</v>
      </c>
      <c r="M1653" s="20">
        <v>42171</v>
      </c>
      <c r="N1653" s="183">
        <v>24330</v>
      </c>
      <c r="O1653" s="183"/>
      <c r="P1653" s="14" t="s">
        <v>137</v>
      </c>
      <c r="Q1653" s="105">
        <v>2372.5</v>
      </c>
      <c r="R1653" s="23">
        <v>42171</v>
      </c>
      <c r="S1653" s="106">
        <v>2372.5</v>
      </c>
      <c r="T1653" s="48">
        <f t="shared" si="51"/>
        <v>0</v>
      </c>
      <c r="U1653" s="39" t="s">
        <v>9</v>
      </c>
    </row>
    <row r="1654" spans="1:21" x14ac:dyDescent="0.25">
      <c r="A1654" s="59">
        <v>42173</v>
      </c>
      <c r="B1654" s="183">
        <v>24510</v>
      </c>
      <c r="C1654" s="183"/>
      <c r="D1654" s="14" t="s">
        <v>14</v>
      </c>
      <c r="E1654" s="105">
        <v>24315.200000000001</v>
      </c>
      <c r="F1654" s="30">
        <v>42190</v>
      </c>
      <c r="G1654" s="144">
        <v>24315.200000000001</v>
      </c>
      <c r="H1654" s="48">
        <f t="shared" si="50"/>
        <v>0</v>
      </c>
      <c r="I1654" s="39" t="s">
        <v>15</v>
      </c>
      <c r="M1654" s="59">
        <v>42172</v>
      </c>
      <c r="N1654" s="183">
        <v>24432</v>
      </c>
      <c r="O1654" s="183"/>
      <c r="P1654" s="14" t="s">
        <v>137</v>
      </c>
      <c r="Q1654" s="105">
        <v>358.4</v>
      </c>
      <c r="R1654" s="23">
        <v>42172</v>
      </c>
      <c r="S1654" s="106">
        <v>358.4</v>
      </c>
      <c r="T1654" s="48">
        <f t="shared" si="51"/>
        <v>0</v>
      </c>
      <c r="U1654" s="39" t="s">
        <v>9</v>
      </c>
    </row>
    <row r="1655" spans="1:21" x14ac:dyDescent="0.25">
      <c r="A1655" s="20">
        <v>42173</v>
      </c>
      <c r="B1655" s="183">
        <v>24511</v>
      </c>
      <c r="C1655" s="183"/>
      <c r="D1655" s="14" t="s">
        <v>114</v>
      </c>
      <c r="E1655" s="105">
        <v>2755.4</v>
      </c>
      <c r="F1655" s="23">
        <v>42173</v>
      </c>
      <c r="G1655" s="106">
        <v>2755.4</v>
      </c>
      <c r="H1655" s="48">
        <f t="shared" si="50"/>
        <v>0</v>
      </c>
      <c r="I1655" s="39" t="s">
        <v>9</v>
      </c>
      <c r="M1655" s="20">
        <v>42173</v>
      </c>
      <c r="N1655" s="183">
        <v>24563</v>
      </c>
      <c r="O1655" s="183"/>
      <c r="P1655" s="14" t="s">
        <v>137</v>
      </c>
      <c r="Q1655" s="105">
        <v>408.8</v>
      </c>
      <c r="R1655" s="23">
        <v>42173</v>
      </c>
      <c r="S1655" s="118">
        <v>408.8</v>
      </c>
      <c r="T1655" s="31">
        <f t="shared" si="51"/>
        <v>0</v>
      </c>
      <c r="U1655" s="56" t="s">
        <v>9</v>
      </c>
    </row>
    <row r="1656" spans="1:21" x14ac:dyDescent="0.25">
      <c r="A1656" s="59">
        <v>42173</v>
      </c>
      <c r="B1656" s="183">
        <v>24512</v>
      </c>
      <c r="C1656" s="183"/>
      <c r="D1656" s="14" t="s">
        <v>32</v>
      </c>
      <c r="E1656" s="105">
        <v>91462.5</v>
      </c>
      <c r="F1656" s="30">
        <v>42195</v>
      </c>
      <c r="G1656" s="144">
        <v>91462.5</v>
      </c>
      <c r="H1656" s="48">
        <f t="shared" si="50"/>
        <v>0</v>
      </c>
      <c r="I1656" s="39" t="s">
        <v>19</v>
      </c>
      <c r="M1656" s="59">
        <v>42174</v>
      </c>
      <c r="N1656" s="183">
        <v>24637</v>
      </c>
      <c r="O1656" s="183"/>
      <c r="P1656" s="14" t="s">
        <v>137</v>
      </c>
      <c r="Q1656" s="105">
        <v>2250.4</v>
      </c>
      <c r="R1656" s="23">
        <v>42174</v>
      </c>
      <c r="S1656" s="118">
        <v>2250.4</v>
      </c>
      <c r="T1656" s="31">
        <f t="shared" si="51"/>
        <v>0</v>
      </c>
      <c r="U1656" s="56" t="s">
        <v>9</v>
      </c>
    </row>
    <row r="1657" spans="1:21" x14ac:dyDescent="0.25">
      <c r="A1657" s="20">
        <v>42173</v>
      </c>
      <c r="B1657" s="183">
        <v>24513</v>
      </c>
      <c r="C1657" s="183"/>
      <c r="D1657" s="14" t="s">
        <v>24</v>
      </c>
      <c r="E1657" s="105">
        <v>2797.2</v>
      </c>
      <c r="F1657" s="30">
        <v>42191</v>
      </c>
      <c r="G1657" s="144">
        <v>2797.2</v>
      </c>
      <c r="H1657" s="48">
        <f t="shared" si="50"/>
        <v>0</v>
      </c>
      <c r="I1657" s="39" t="s">
        <v>62</v>
      </c>
      <c r="M1657" s="20">
        <v>42175</v>
      </c>
      <c r="N1657" s="183">
        <v>24764</v>
      </c>
      <c r="O1657" s="183"/>
      <c r="P1657" s="14" t="s">
        <v>137</v>
      </c>
      <c r="Q1657" s="105">
        <v>609.5</v>
      </c>
      <c r="R1657" s="65">
        <v>42175</v>
      </c>
      <c r="S1657" s="106">
        <v>609.5</v>
      </c>
      <c r="T1657" s="31">
        <f t="shared" si="51"/>
        <v>0</v>
      </c>
      <c r="U1657" s="39" t="s">
        <v>9</v>
      </c>
    </row>
    <row r="1658" spans="1:21" x14ac:dyDescent="0.25">
      <c r="A1658" s="59">
        <v>42173</v>
      </c>
      <c r="B1658" s="183">
        <v>24514</v>
      </c>
      <c r="C1658" s="183"/>
      <c r="D1658" s="14" t="s">
        <v>125</v>
      </c>
      <c r="E1658" s="105">
        <v>13163.9</v>
      </c>
      <c r="F1658" s="23">
        <v>42173</v>
      </c>
      <c r="G1658" s="106">
        <v>13163.9</v>
      </c>
      <c r="H1658" s="48">
        <f t="shared" si="50"/>
        <v>0</v>
      </c>
      <c r="I1658" s="39" t="s">
        <v>94</v>
      </c>
      <c r="M1658" s="59">
        <v>42176</v>
      </c>
      <c r="N1658" s="183">
        <v>24870</v>
      </c>
      <c r="O1658" s="183"/>
      <c r="P1658" s="14" t="s">
        <v>137</v>
      </c>
      <c r="Q1658" s="105">
        <v>1713.6</v>
      </c>
      <c r="R1658" s="23">
        <v>42176</v>
      </c>
      <c r="S1658" s="118">
        <v>1713.6</v>
      </c>
      <c r="T1658" s="31">
        <f t="shared" si="51"/>
        <v>0</v>
      </c>
      <c r="U1658" s="56" t="s">
        <v>9</v>
      </c>
    </row>
    <row r="1659" spans="1:21" x14ac:dyDescent="0.25">
      <c r="A1659" s="20">
        <v>42173</v>
      </c>
      <c r="B1659" s="183">
        <v>24515</v>
      </c>
      <c r="C1659" s="183"/>
      <c r="D1659" s="14" t="s">
        <v>99</v>
      </c>
      <c r="E1659" s="105">
        <v>2994.6</v>
      </c>
      <c r="F1659" s="23">
        <v>42173</v>
      </c>
      <c r="G1659" s="106">
        <v>2994.6</v>
      </c>
      <c r="H1659" s="48">
        <f t="shared" si="50"/>
        <v>0</v>
      </c>
      <c r="I1659" s="39" t="s">
        <v>149</v>
      </c>
      <c r="M1659" s="20">
        <v>42178</v>
      </c>
      <c r="N1659" s="222" t="s">
        <v>1694</v>
      </c>
      <c r="O1659" s="222" t="s">
        <v>1592</v>
      </c>
      <c r="P1659" s="15" t="s">
        <v>137</v>
      </c>
      <c r="Q1659" s="122">
        <v>1874.8</v>
      </c>
      <c r="R1659" s="23">
        <v>42178</v>
      </c>
      <c r="S1659" s="118">
        <v>1874.8</v>
      </c>
      <c r="T1659" s="31">
        <f t="shared" si="51"/>
        <v>0</v>
      </c>
      <c r="U1659" s="68" t="s">
        <v>9</v>
      </c>
    </row>
    <row r="1660" spans="1:21" x14ac:dyDescent="0.25">
      <c r="A1660" s="59">
        <v>42173</v>
      </c>
      <c r="B1660" s="183">
        <v>24516</v>
      </c>
      <c r="C1660" s="183"/>
      <c r="D1660" s="14" t="s">
        <v>226</v>
      </c>
      <c r="E1660" s="105">
        <v>2925.6</v>
      </c>
      <c r="F1660" s="23">
        <v>42173</v>
      </c>
      <c r="G1660" s="106">
        <v>2925.6</v>
      </c>
      <c r="H1660" s="48">
        <f t="shared" si="50"/>
        <v>0</v>
      </c>
      <c r="I1660" s="39" t="s">
        <v>149</v>
      </c>
      <c r="M1660" s="59">
        <v>42179</v>
      </c>
      <c r="N1660" s="222" t="s">
        <v>1794</v>
      </c>
      <c r="O1660" s="222" t="s">
        <v>1592</v>
      </c>
      <c r="P1660" s="14" t="s">
        <v>137</v>
      </c>
      <c r="Q1660" s="105">
        <v>358.4</v>
      </c>
      <c r="R1660" s="23">
        <v>42179</v>
      </c>
      <c r="S1660" s="106">
        <v>358.4</v>
      </c>
      <c r="T1660" s="31">
        <f t="shared" si="51"/>
        <v>0</v>
      </c>
      <c r="U1660" s="39" t="s">
        <v>9</v>
      </c>
    </row>
    <row r="1661" spans="1:21" x14ac:dyDescent="0.25">
      <c r="A1661" s="20">
        <v>42173</v>
      </c>
      <c r="B1661" s="183">
        <v>24517</v>
      </c>
      <c r="C1661" s="183"/>
      <c r="D1661" s="14" t="s">
        <v>20</v>
      </c>
      <c r="E1661" s="105">
        <v>1510.5</v>
      </c>
      <c r="F1661" s="23">
        <v>42174</v>
      </c>
      <c r="G1661" s="106">
        <v>1510.5</v>
      </c>
      <c r="H1661" s="48">
        <f t="shared" si="50"/>
        <v>0</v>
      </c>
      <c r="I1661" s="39" t="s">
        <v>94</v>
      </c>
      <c r="M1661" s="20">
        <v>42180</v>
      </c>
      <c r="N1661" s="222" t="s">
        <v>1861</v>
      </c>
      <c r="O1661" s="222" t="s">
        <v>1592</v>
      </c>
      <c r="P1661" s="14" t="s">
        <v>137</v>
      </c>
      <c r="Q1661" s="105">
        <v>370.5</v>
      </c>
      <c r="R1661" s="186">
        <v>42180</v>
      </c>
      <c r="S1661" s="106">
        <v>370.5</v>
      </c>
      <c r="T1661" s="31">
        <f t="shared" si="51"/>
        <v>0</v>
      </c>
      <c r="U1661" s="39" t="s">
        <v>9</v>
      </c>
    </row>
    <row r="1662" spans="1:21" x14ac:dyDescent="0.25">
      <c r="A1662" s="59">
        <v>42173</v>
      </c>
      <c r="B1662" s="183">
        <v>24518</v>
      </c>
      <c r="C1662" s="183"/>
      <c r="D1662" s="14" t="s">
        <v>66</v>
      </c>
      <c r="E1662" s="105">
        <v>1528.1</v>
      </c>
      <c r="F1662" s="23">
        <v>42173</v>
      </c>
      <c r="G1662" s="106">
        <v>1528.1</v>
      </c>
      <c r="H1662" s="48">
        <f t="shared" si="50"/>
        <v>0</v>
      </c>
      <c r="I1662" s="39" t="s">
        <v>9</v>
      </c>
      <c r="M1662" s="59">
        <v>42181</v>
      </c>
      <c r="N1662" s="223" t="s">
        <v>2002</v>
      </c>
      <c r="O1662" s="223" t="s">
        <v>1592</v>
      </c>
      <c r="P1662" s="14" t="s">
        <v>137</v>
      </c>
      <c r="Q1662" s="105">
        <v>2786.7</v>
      </c>
      <c r="R1662" s="65">
        <v>42181</v>
      </c>
      <c r="S1662" s="106">
        <v>2786.7</v>
      </c>
      <c r="T1662" s="31">
        <f t="shared" si="51"/>
        <v>0</v>
      </c>
      <c r="U1662" s="39" t="s">
        <v>9</v>
      </c>
    </row>
    <row r="1663" spans="1:21" x14ac:dyDescent="0.25">
      <c r="A1663" s="20">
        <v>42173</v>
      </c>
      <c r="B1663" s="183">
        <v>24519</v>
      </c>
      <c r="C1663" s="183"/>
      <c r="D1663" s="14" t="s">
        <v>285</v>
      </c>
      <c r="E1663" s="105">
        <v>1470.6</v>
      </c>
      <c r="F1663" s="23">
        <v>42173</v>
      </c>
      <c r="G1663" s="106">
        <v>1470.6</v>
      </c>
      <c r="H1663" s="48">
        <f t="shared" si="50"/>
        <v>0</v>
      </c>
      <c r="I1663" s="39" t="s">
        <v>149</v>
      </c>
      <c r="M1663" s="20">
        <v>42182</v>
      </c>
      <c r="N1663" s="222" t="s">
        <v>2113</v>
      </c>
      <c r="O1663" s="222" t="s">
        <v>1592</v>
      </c>
      <c r="P1663" s="14" t="s">
        <v>137</v>
      </c>
      <c r="Q1663" s="105">
        <v>434.1</v>
      </c>
      <c r="R1663" s="65">
        <v>42182</v>
      </c>
      <c r="S1663" s="106">
        <v>434.1</v>
      </c>
      <c r="T1663" s="31">
        <f t="shared" si="51"/>
        <v>0</v>
      </c>
      <c r="U1663" s="39" t="s">
        <v>9</v>
      </c>
    </row>
    <row r="1664" spans="1:21" x14ac:dyDescent="0.25">
      <c r="A1664" s="59">
        <v>42173</v>
      </c>
      <c r="B1664" s="183">
        <v>24520</v>
      </c>
      <c r="C1664" s="183"/>
      <c r="D1664" s="14" t="s">
        <v>23</v>
      </c>
      <c r="E1664" s="105">
        <v>2728.8</v>
      </c>
      <c r="F1664" s="23">
        <v>42173</v>
      </c>
      <c r="G1664" s="106">
        <v>2728.8</v>
      </c>
      <c r="H1664" s="48">
        <f t="shared" si="50"/>
        <v>0</v>
      </c>
      <c r="I1664" s="39" t="s">
        <v>9</v>
      </c>
      <c r="M1664" s="59">
        <v>42183</v>
      </c>
      <c r="N1664" s="223" t="s">
        <v>2208</v>
      </c>
      <c r="O1664" s="223" t="s">
        <v>1592</v>
      </c>
      <c r="P1664" s="14" t="s">
        <v>137</v>
      </c>
      <c r="Q1664" s="105">
        <v>1585.2</v>
      </c>
      <c r="R1664" s="65">
        <v>42183</v>
      </c>
      <c r="S1664" s="106">
        <v>1585.2</v>
      </c>
      <c r="T1664" s="31">
        <f t="shared" si="51"/>
        <v>0</v>
      </c>
      <c r="U1664" s="39" t="s">
        <v>9</v>
      </c>
    </row>
    <row r="1665" spans="1:21" x14ac:dyDescent="0.25">
      <c r="A1665" s="20">
        <v>42173</v>
      </c>
      <c r="B1665" s="183">
        <v>24521</v>
      </c>
      <c r="C1665" s="183"/>
      <c r="D1665" s="14" t="s">
        <v>169</v>
      </c>
      <c r="E1665" s="105">
        <v>2640.4</v>
      </c>
      <c r="F1665" s="23">
        <v>42173</v>
      </c>
      <c r="G1665" s="106">
        <v>2640.4</v>
      </c>
      <c r="H1665" s="48">
        <f t="shared" si="50"/>
        <v>0</v>
      </c>
      <c r="I1665" s="39" t="s">
        <v>59</v>
      </c>
      <c r="M1665" s="20">
        <v>42184</v>
      </c>
      <c r="N1665" s="222" t="s">
        <v>2303</v>
      </c>
      <c r="O1665" s="222" t="s">
        <v>1592</v>
      </c>
      <c r="P1665" s="14" t="s">
        <v>137</v>
      </c>
      <c r="Q1665" s="105">
        <v>1957.3</v>
      </c>
      <c r="R1665" s="23">
        <v>42184</v>
      </c>
      <c r="S1665" s="106">
        <v>1957.3</v>
      </c>
      <c r="T1665" s="31">
        <f t="shared" si="51"/>
        <v>0</v>
      </c>
      <c r="U1665" s="39" t="s">
        <v>9</v>
      </c>
    </row>
    <row r="1666" spans="1:21" x14ac:dyDescent="0.25">
      <c r="A1666" s="59">
        <v>42173</v>
      </c>
      <c r="B1666" s="183">
        <v>24522</v>
      </c>
      <c r="C1666" s="183"/>
      <c r="D1666" s="14" t="s">
        <v>1187</v>
      </c>
      <c r="E1666" s="105">
        <v>2677.2</v>
      </c>
      <c r="F1666" s="51">
        <v>42175</v>
      </c>
      <c r="G1666" s="106">
        <v>2677.2</v>
      </c>
      <c r="H1666" s="48">
        <f t="shared" si="50"/>
        <v>0</v>
      </c>
      <c r="I1666" s="39" t="s">
        <v>59</v>
      </c>
      <c r="M1666" s="59">
        <v>42185</v>
      </c>
      <c r="N1666" s="223" t="s">
        <v>2412</v>
      </c>
      <c r="O1666" s="223" t="s">
        <v>1592</v>
      </c>
      <c r="P1666" s="14" t="s">
        <v>137</v>
      </c>
      <c r="Q1666" s="105">
        <v>136.80000000000001</v>
      </c>
      <c r="R1666" s="23">
        <v>42185</v>
      </c>
      <c r="S1666" s="106">
        <v>136.80000000000001</v>
      </c>
      <c r="T1666" s="31">
        <f t="shared" si="51"/>
        <v>0</v>
      </c>
      <c r="U1666" s="39" t="s">
        <v>9</v>
      </c>
    </row>
    <row r="1667" spans="1:21" x14ac:dyDescent="0.25">
      <c r="A1667" s="20">
        <v>42173</v>
      </c>
      <c r="B1667" s="183">
        <v>24523</v>
      </c>
      <c r="C1667" s="183"/>
      <c r="D1667" s="14" t="s">
        <v>49</v>
      </c>
      <c r="E1667" s="105">
        <v>1509.2</v>
      </c>
      <c r="F1667" s="23">
        <v>42173</v>
      </c>
      <c r="G1667" s="106">
        <v>1509.2</v>
      </c>
      <c r="H1667" s="48">
        <f t="shared" ref="H1667:H1730" si="52">E1667-G1667</f>
        <v>0</v>
      </c>
      <c r="I1667" s="39" t="s">
        <v>94</v>
      </c>
      <c r="M1667" s="20">
        <v>42156</v>
      </c>
      <c r="N1667" s="183">
        <v>22902</v>
      </c>
      <c r="O1667" s="183"/>
      <c r="P1667" s="14" t="s">
        <v>170</v>
      </c>
      <c r="Q1667" s="105">
        <v>3384.2</v>
      </c>
      <c r="R1667" s="23">
        <v>42157</v>
      </c>
      <c r="S1667" s="106">
        <v>3384.2</v>
      </c>
      <c r="T1667" s="25">
        <f t="shared" ref="T1667:T1730" si="53">Q1667-S1667</f>
        <v>0</v>
      </c>
      <c r="U1667" s="39" t="s">
        <v>62</v>
      </c>
    </row>
    <row r="1668" spans="1:21" x14ac:dyDescent="0.25">
      <c r="A1668" s="59">
        <v>42173</v>
      </c>
      <c r="B1668" s="183">
        <v>24524</v>
      </c>
      <c r="C1668" s="183"/>
      <c r="D1668" s="14" t="s">
        <v>158</v>
      </c>
      <c r="E1668" s="105">
        <v>5540.4</v>
      </c>
      <c r="F1668" s="23">
        <v>42173</v>
      </c>
      <c r="G1668" s="106">
        <v>5540.4</v>
      </c>
      <c r="H1668" s="48">
        <f t="shared" si="52"/>
        <v>0</v>
      </c>
      <c r="I1668" s="39" t="s">
        <v>9</v>
      </c>
      <c r="M1668" s="59">
        <v>42158</v>
      </c>
      <c r="N1668" s="183">
        <v>23092</v>
      </c>
      <c r="O1668" s="183"/>
      <c r="P1668" s="40" t="s">
        <v>170</v>
      </c>
      <c r="Q1668" s="105">
        <v>4071.6</v>
      </c>
      <c r="R1668" s="23">
        <v>42159</v>
      </c>
      <c r="S1668" s="106">
        <v>4071.6</v>
      </c>
      <c r="T1668" s="31">
        <f t="shared" si="53"/>
        <v>0</v>
      </c>
      <c r="U1668" s="68" t="s">
        <v>62</v>
      </c>
    </row>
    <row r="1669" spans="1:21" x14ac:dyDescent="0.25">
      <c r="A1669" s="20">
        <v>42173</v>
      </c>
      <c r="B1669" s="183">
        <v>24525</v>
      </c>
      <c r="C1669" s="183"/>
      <c r="D1669" s="14" t="s">
        <v>82</v>
      </c>
      <c r="E1669" s="105">
        <v>3505.6</v>
      </c>
      <c r="F1669" s="23">
        <v>42173</v>
      </c>
      <c r="G1669" s="106">
        <v>3505.6</v>
      </c>
      <c r="H1669" s="48">
        <f t="shared" si="52"/>
        <v>0</v>
      </c>
      <c r="I1669" s="39" t="s">
        <v>59</v>
      </c>
      <c r="M1669" s="20">
        <v>42160</v>
      </c>
      <c r="N1669" s="183">
        <v>23313</v>
      </c>
      <c r="O1669" s="183"/>
      <c r="P1669" s="14" t="s">
        <v>170</v>
      </c>
      <c r="Q1669" s="105">
        <v>3946.8</v>
      </c>
      <c r="R1669" s="23">
        <v>42161</v>
      </c>
      <c r="S1669" s="106">
        <v>3946.8</v>
      </c>
      <c r="T1669" s="31">
        <f t="shared" si="53"/>
        <v>0</v>
      </c>
      <c r="U1669" s="39" t="s">
        <v>62</v>
      </c>
    </row>
    <row r="1670" spans="1:21" x14ac:dyDescent="0.25">
      <c r="A1670" s="59">
        <v>42173</v>
      </c>
      <c r="B1670" s="183">
        <v>24526</v>
      </c>
      <c r="C1670" s="183"/>
      <c r="D1670" s="14" t="s">
        <v>1186</v>
      </c>
      <c r="E1670" s="105">
        <v>11145.5</v>
      </c>
      <c r="F1670" s="23">
        <v>42173</v>
      </c>
      <c r="G1670" s="106">
        <v>11145.5</v>
      </c>
      <c r="H1670" s="48">
        <f t="shared" si="52"/>
        <v>0</v>
      </c>
      <c r="I1670" s="39" t="s">
        <v>587</v>
      </c>
      <c r="M1670" s="59">
        <v>42163</v>
      </c>
      <c r="N1670" s="183">
        <v>23562</v>
      </c>
      <c r="O1670" s="183"/>
      <c r="P1670" s="14" t="s">
        <v>170</v>
      </c>
      <c r="Q1670" s="105">
        <v>5935.8</v>
      </c>
      <c r="R1670" s="23">
        <v>42164</v>
      </c>
      <c r="S1670" s="106">
        <v>5935.8</v>
      </c>
      <c r="T1670" s="31">
        <f t="shared" si="53"/>
        <v>0</v>
      </c>
      <c r="U1670" s="39" t="s">
        <v>62</v>
      </c>
    </row>
    <row r="1671" spans="1:21" x14ac:dyDescent="0.25">
      <c r="A1671" s="20">
        <v>42173</v>
      </c>
      <c r="B1671" s="183">
        <v>24527</v>
      </c>
      <c r="C1671" s="183"/>
      <c r="D1671" s="14" t="s">
        <v>294</v>
      </c>
      <c r="E1671" s="105">
        <v>3659.4</v>
      </c>
      <c r="F1671" s="23">
        <v>42173</v>
      </c>
      <c r="G1671" s="106">
        <v>3659.4</v>
      </c>
      <c r="H1671" s="48">
        <f t="shared" si="52"/>
        <v>0</v>
      </c>
      <c r="I1671" s="39" t="s">
        <v>9</v>
      </c>
      <c r="M1671" s="20">
        <v>42163</v>
      </c>
      <c r="N1671" s="183">
        <v>23606</v>
      </c>
      <c r="O1671" s="183"/>
      <c r="P1671" s="14" t="s">
        <v>170</v>
      </c>
      <c r="Q1671" s="105">
        <v>2234.6999999999998</v>
      </c>
      <c r="R1671" s="23">
        <v>42164</v>
      </c>
      <c r="S1671" s="106">
        <v>2234.6999999999998</v>
      </c>
      <c r="T1671" s="31">
        <f t="shared" si="53"/>
        <v>0</v>
      </c>
      <c r="U1671" s="39" t="s">
        <v>62</v>
      </c>
    </row>
    <row r="1672" spans="1:21" x14ac:dyDescent="0.25">
      <c r="A1672" s="59">
        <v>42173</v>
      </c>
      <c r="B1672" s="183">
        <v>24528</v>
      </c>
      <c r="C1672" s="183"/>
      <c r="D1672" s="14" t="s">
        <v>1290</v>
      </c>
      <c r="E1672" s="105">
        <v>1905.2</v>
      </c>
      <c r="F1672" s="23">
        <v>42173</v>
      </c>
      <c r="G1672" s="106">
        <v>1905.2</v>
      </c>
      <c r="H1672" s="48">
        <f t="shared" si="52"/>
        <v>0</v>
      </c>
      <c r="I1672" s="39" t="s">
        <v>587</v>
      </c>
      <c r="M1672" s="59">
        <v>42165</v>
      </c>
      <c r="N1672" s="183">
        <v>23751</v>
      </c>
      <c r="O1672" s="183"/>
      <c r="P1672" s="14" t="s">
        <v>170</v>
      </c>
      <c r="Q1672" s="105">
        <v>3990</v>
      </c>
      <c r="R1672" s="23">
        <v>42166</v>
      </c>
      <c r="S1672" s="106">
        <v>3990</v>
      </c>
      <c r="T1672" s="31">
        <f t="shared" si="53"/>
        <v>0</v>
      </c>
      <c r="U1672" s="39" t="s">
        <v>62</v>
      </c>
    </row>
    <row r="1673" spans="1:21" x14ac:dyDescent="0.25">
      <c r="A1673" s="20">
        <v>42173</v>
      </c>
      <c r="B1673" s="183">
        <v>24529</v>
      </c>
      <c r="C1673" s="183"/>
      <c r="D1673" s="14" t="s">
        <v>1193</v>
      </c>
      <c r="E1673" s="105">
        <v>3402.4</v>
      </c>
      <c r="F1673" s="23">
        <v>42173</v>
      </c>
      <c r="G1673" s="106">
        <v>3402.4</v>
      </c>
      <c r="H1673" s="48">
        <f t="shared" si="52"/>
        <v>0</v>
      </c>
      <c r="I1673" s="39" t="s">
        <v>587</v>
      </c>
      <c r="M1673" s="20">
        <v>42167</v>
      </c>
      <c r="N1673" s="183">
        <v>23975</v>
      </c>
      <c r="O1673" s="183"/>
      <c r="P1673" s="14" t="s">
        <v>170</v>
      </c>
      <c r="Q1673" s="105">
        <v>6200</v>
      </c>
      <c r="R1673" s="23">
        <v>42169</v>
      </c>
      <c r="S1673" s="106">
        <v>6200</v>
      </c>
      <c r="T1673" s="31">
        <f t="shared" si="53"/>
        <v>0</v>
      </c>
      <c r="U1673" s="39" t="s">
        <v>62</v>
      </c>
    </row>
    <row r="1674" spans="1:21" x14ac:dyDescent="0.25">
      <c r="A1674" s="59">
        <v>42173</v>
      </c>
      <c r="B1674" s="183">
        <v>24530</v>
      </c>
      <c r="C1674" s="183"/>
      <c r="D1674" s="14" t="s">
        <v>1328</v>
      </c>
      <c r="E1674" s="105">
        <v>11877</v>
      </c>
      <c r="F1674" s="23">
        <v>42173</v>
      </c>
      <c r="G1674" s="106">
        <v>11877</v>
      </c>
      <c r="H1674" s="48">
        <f t="shared" si="52"/>
        <v>0</v>
      </c>
      <c r="I1674" s="39" t="s">
        <v>587</v>
      </c>
      <c r="M1674" s="59">
        <v>42170</v>
      </c>
      <c r="N1674" s="183">
        <v>24239</v>
      </c>
      <c r="O1674" s="183"/>
      <c r="P1674" s="14" t="s">
        <v>170</v>
      </c>
      <c r="Q1674" s="105">
        <v>3853.2</v>
      </c>
      <c r="R1674" s="23">
        <v>42171</v>
      </c>
      <c r="S1674" s="106">
        <v>3853.2</v>
      </c>
      <c r="T1674" s="31">
        <f t="shared" si="53"/>
        <v>0</v>
      </c>
      <c r="U1674" s="39" t="s">
        <v>62</v>
      </c>
    </row>
    <row r="1675" spans="1:21" x14ac:dyDescent="0.25">
      <c r="A1675" s="20">
        <v>42173</v>
      </c>
      <c r="B1675" s="183">
        <v>24531</v>
      </c>
      <c r="C1675" s="183"/>
      <c r="D1675" s="14" t="s">
        <v>696</v>
      </c>
      <c r="E1675" s="105">
        <v>23034.2</v>
      </c>
      <c r="F1675" s="23">
        <v>42173</v>
      </c>
      <c r="G1675" s="106">
        <v>23034.2</v>
      </c>
      <c r="H1675" s="48">
        <f t="shared" si="52"/>
        <v>0</v>
      </c>
      <c r="I1675" s="39" t="s">
        <v>587</v>
      </c>
      <c r="M1675" s="20">
        <v>42174</v>
      </c>
      <c r="N1675" s="183">
        <v>24626</v>
      </c>
      <c r="O1675" s="183"/>
      <c r="P1675" s="14" t="s">
        <v>170</v>
      </c>
      <c r="Q1675" s="105">
        <v>3777.2</v>
      </c>
      <c r="R1675" s="23">
        <v>42176</v>
      </c>
      <c r="S1675" s="118">
        <v>3777.2</v>
      </c>
      <c r="T1675" s="31">
        <f t="shared" si="53"/>
        <v>0</v>
      </c>
      <c r="U1675" s="56" t="s">
        <v>62</v>
      </c>
    </row>
    <row r="1676" spans="1:21" x14ac:dyDescent="0.25">
      <c r="A1676" s="59">
        <v>42173</v>
      </c>
      <c r="B1676" s="183">
        <v>24532</v>
      </c>
      <c r="C1676" s="183"/>
      <c r="D1676" s="150" t="s">
        <v>320</v>
      </c>
      <c r="E1676" s="105">
        <v>13750</v>
      </c>
      <c r="F1676" s="23">
        <v>42174</v>
      </c>
      <c r="G1676" s="106">
        <v>13750</v>
      </c>
      <c r="H1676" s="48">
        <f t="shared" si="52"/>
        <v>0</v>
      </c>
      <c r="I1676" s="39" t="s">
        <v>587</v>
      </c>
      <c r="M1676" s="59">
        <v>42177</v>
      </c>
      <c r="N1676" s="183">
        <v>24975</v>
      </c>
      <c r="O1676" s="183"/>
      <c r="P1676" s="14" t="s">
        <v>170</v>
      </c>
      <c r="Q1676" s="105">
        <v>3777.2</v>
      </c>
      <c r="R1676" s="23">
        <v>42178</v>
      </c>
      <c r="S1676" s="106">
        <v>3777.2</v>
      </c>
      <c r="T1676" s="31">
        <f t="shared" si="53"/>
        <v>0</v>
      </c>
      <c r="U1676" s="39" t="s">
        <v>62</v>
      </c>
    </row>
    <row r="1677" spans="1:21" x14ac:dyDescent="0.25">
      <c r="A1677" s="20">
        <v>42173</v>
      </c>
      <c r="B1677" s="183">
        <v>24533</v>
      </c>
      <c r="C1677" s="183"/>
      <c r="D1677" s="14" t="s">
        <v>1172</v>
      </c>
      <c r="E1677" s="105">
        <v>22885.7</v>
      </c>
      <c r="F1677" s="23">
        <v>42173</v>
      </c>
      <c r="G1677" s="106">
        <v>22885.74</v>
      </c>
      <c r="H1677" s="31">
        <f t="shared" si="52"/>
        <v>-4.0000000000873115E-2</v>
      </c>
      <c r="I1677" s="39" t="s">
        <v>587</v>
      </c>
      <c r="M1677" s="20">
        <v>42181</v>
      </c>
      <c r="N1677" s="222" t="s">
        <v>1979</v>
      </c>
      <c r="O1677" s="222" t="s">
        <v>1592</v>
      </c>
      <c r="P1677" s="14" t="s">
        <v>170</v>
      </c>
      <c r="Q1677" s="105">
        <v>5760.8</v>
      </c>
      <c r="R1677" s="65">
        <v>42183</v>
      </c>
      <c r="S1677" s="106">
        <v>5760.8</v>
      </c>
      <c r="T1677" s="31">
        <f t="shared" si="53"/>
        <v>0</v>
      </c>
      <c r="U1677" s="39" t="s">
        <v>62</v>
      </c>
    </row>
    <row r="1678" spans="1:21" x14ac:dyDescent="0.25">
      <c r="A1678" s="59">
        <v>42173</v>
      </c>
      <c r="B1678" s="183">
        <v>24534</v>
      </c>
      <c r="C1678" s="183"/>
      <c r="D1678" s="14" t="s">
        <v>940</v>
      </c>
      <c r="E1678" s="105">
        <v>4631.84</v>
      </c>
      <c r="F1678" s="23">
        <v>42173</v>
      </c>
      <c r="G1678" s="106">
        <v>4631.84</v>
      </c>
      <c r="H1678" s="31">
        <f t="shared" si="52"/>
        <v>0</v>
      </c>
      <c r="I1678" s="39" t="s">
        <v>587</v>
      </c>
      <c r="M1678" s="59">
        <v>42184</v>
      </c>
      <c r="N1678" s="222" t="s">
        <v>2285</v>
      </c>
      <c r="O1678" s="222" t="s">
        <v>1592</v>
      </c>
      <c r="P1678" s="14" t="s">
        <v>170</v>
      </c>
      <c r="Q1678" s="105">
        <v>5684.8</v>
      </c>
      <c r="R1678" s="23">
        <v>42185</v>
      </c>
      <c r="S1678" s="106">
        <v>5684.8</v>
      </c>
      <c r="T1678" s="31">
        <f t="shared" si="53"/>
        <v>0</v>
      </c>
      <c r="U1678" s="39" t="s">
        <v>62</v>
      </c>
    </row>
    <row r="1679" spans="1:21" x14ac:dyDescent="0.25">
      <c r="A1679" s="20">
        <v>42173</v>
      </c>
      <c r="B1679" s="183">
        <v>24535</v>
      </c>
      <c r="C1679" s="183"/>
      <c r="D1679" s="14" t="s">
        <v>148</v>
      </c>
      <c r="E1679" s="105">
        <v>4231.2</v>
      </c>
      <c r="F1679" s="23">
        <v>42173</v>
      </c>
      <c r="G1679" s="106">
        <v>4231.2</v>
      </c>
      <c r="H1679" s="31">
        <f t="shared" si="52"/>
        <v>0</v>
      </c>
      <c r="I1679" s="39" t="s">
        <v>59</v>
      </c>
      <c r="M1679" s="20">
        <v>42158</v>
      </c>
      <c r="N1679" s="183">
        <v>23121</v>
      </c>
      <c r="O1679" s="183"/>
      <c r="P1679" s="40" t="s">
        <v>44</v>
      </c>
      <c r="Q1679" s="105">
        <v>1656</v>
      </c>
      <c r="R1679" s="23">
        <v>42158</v>
      </c>
      <c r="S1679" s="106">
        <v>1656</v>
      </c>
      <c r="T1679" s="31">
        <f t="shared" si="53"/>
        <v>0</v>
      </c>
      <c r="U1679" s="68" t="s">
        <v>9</v>
      </c>
    </row>
    <row r="1680" spans="1:21" x14ac:dyDescent="0.25">
      <c r="A1680" s="59">
        <v>42173</v>
      </c>
      <c r="B1680" s="183">
        <v>24536</v>
      </c>
      <c r="C1680" s="183"/>
      <c r="D1680" s="14" t="s">
        <v>97</v>
      </c>
      <c r="E1680" s="105">
        <v>7051.8</v>
      </c>
      <c r="F1680" s="23">
        <v>42173</v>
      </c>
      <c r="G1680" s="106">
        <v>7051.8</v>
      </c>
      <c r="H1680" s="31">
        <f t="shared" si="52"/>
        <v>0</v>
      </c>
      <c r="I1680" s="39" t="s">
        <v>9</v>
      </c>
      <c r="M1680" s="59">
        <v>42162</v>
      </c>
      <c r="N1680" s="183">
        <v>23495</v>
      </c>
      <c r="O1680" s="183"/>
      <c r="P1680" s="14" t="s">
        <v>44</v>
      </c>
      <c r="Q1680" s="105">
        <v>1084.2</v>
      </c>
      <c r="R1680" s="23">
        <v>42162</v>
      </c>
      <c r="S1680" s="106">
        <v>1084.2</v>
      </c>
      <c r="T1680" s="31">
        <f t="shared" si="53"/>
        <v>0</v>
      </c>
      <c r="U1680" s="39" t="s">
        <v>9</v>
      </c>
    </row>
    <row r="1681" spans="1:21" x14ac:dyDescent="0.25">
      <c r="A1681" s="20">
        <v>42173</v>
      </c>
      <c r="B1681" s="183">
        <v>24537</v>
      </c>
      <c r="C1681" s="183"/>
      <c r="D1681" s="14" t="s">
        <v>81</v>
      </c>
      <c r="E1681" s="105">
        <v>1492.4</v>
      </c>
      <c r="F1681" s="23">
        <v>42173</v>
      </c>
      <c r="G1681" s="106">
        <v>1492.4</v>
      </c>
      <c r="H1681" s="31">
        <f t="shared" si="52"/>
        <v>0</v>
      </c>
      <c r="I1681" s="39" t="s">
        <v>59</v>
      </c>
      <c r="M1681" s="20">
        <v>42176</v>
      </c>
      <c r="N1681" s="183">
        <v>24881</v>
      </c>
      <c r="O1681" s="183"/>
      <c r="P1681" s="14" t="s">
        <v>44</v>
      </c>
      <c r="Q1681" s="105">
        <v>1272.8</v>
      </c>
      <c r="R1681" s="23">
        <v>42176</v>
      </c>
      <c r="S1681" s="118">
        <v>1272.8</v>
      </c>
      <c r="T1681" s="31">
        <f t="shared" si="53"/>
        <v>0</v>
      </c>
      <c r="U1681" s="56" t="s">
        <v>9</v>
      </c>
    </row>
    <row r="1682" spans="1:21" x14ac:dyDescent="0.25">
      <c r="A1682" s="59">
        <v>42173</v>
      </c>
      <c r="B1682" s="183">
        <v>24538</v>
      </c>
      <c r="C1682" s="183"/>
      <c r="D1682" s="14" t="s">
        <v>14</v>
      </c>
      <c r="E1682" s="105">
        <v>4623</v>
      </c>
      <c r="F1682" s="30">
        <v>42190</v>
      </c>
      <c r="G1682" s="144">
        <v>4623</v>
      </c>
      <c r="H1682" s="31">
        <f t="shared" si="52"/>
        <v>0</v>
      </c>
      <c r="I1682" s="39" t="s">
        <v>15</v>
      </c>
      <c r="M1682" s="59">
        <v>42176</v>
      </c>
      <c r="N1682" s="183">
        <v>24886</v>
      </c>
      <c r="O1682" s="183"/>
      <c r="P1682" s="14" t="s">
        <v>44</v>
      </c>
      <c r="Q1682" s="105">
        <v>691.6</v>
      </c>
      <c r="R1682" s="23">
        <v>42176</v>
      </c>
      <c r="S1682" s="118">
        <v>691.6</v>
      </c>
      <c r="T1682" s="31">
        <f t="shared" si="53"/>
        <v>0</v>
      </c>
      <c r="U1682" s="56" t="s">
        <v>9</v>
      </c>
    </row>
    <row r="1683" spans="1:21" x14ac:dyDescent="0.25">
      <c r="A1683" s="20">
        <v>42173</v>
      </c>
      <c r="B1683" s="183">
        <v>24539</v>
      </c>
      <c r="C1683" s="183"/>
      <c r="D1683" s="14" t="s">
        <v>256</v>
      </c>
      <c r="E1683" s="105">
        <v>4925.3999999999996</v>
      </c>
      <c r="F1683" s="23">
        <v>42173</v>
      </c>
      <c r="G1683" s="106">
        <v>4925.3999999999996</v>
      </c>
      <c r="H1683" s="31">
        <f t="shared" si="52"/>
        <v>0</v>
      </c>
      <c r="I1683" s="56" t="s">
        <v>773</v>
      </c>
      <c r="M1683" s="20">
        <v>42177</v>
      </c>
      <c r="N1683" s="183">
        <v>24963</v>
      </c>
      <c r="O1683" s="183"/>
      <c r="P1683" s="14" t="s">
        <v>1590</v>
      </c>
      <c r="Q1683" s="105">
        <v>1788.6</v>
      </c>
      <c r="R1683" s="23">
        <v>42177</v>
      </c>
      <c r="S1683" s="118">
        <v>1788.6</v>
      </c>
      <c r="T1683" s="31">
        <f t="shared" si="53"/>
        <v>0</v>
      </c>
      <c r="U1683" s="56" t="s">
        <v>1257</v>
      </c>
    </row>
    <row r="1684" spans="1:21" x14ac:dyDescent="0.25">
      <c r="A1684" s="59">
        <v>42173</v>
      </c>
      <c r="B1684" s="183">
        <v>24540</v>
      </c>
      <c r="C1684" s="183"/>
      <c r="D1684" s="14" t="s">
        <v>56</v>
      </c>
      <c r="E1684" s="105">
        <v>10346</v>
      </c>
      <c r="F1684" s="23">
        <v>42173</v>
      </c>
      <c r="G1684" s="106">
        <v>10346</v>
      </c>
      <c r="H1684" s="31">
        <f t="shared" si="52"/>
        <v>0</v>
      </c>
      <c r="I1684" s="56" t="s">
        <v>773</v>
      </c>
      <c r="M1684" s="59">
        <v>42177</v>
      </c>
      <c r="N1684" s="183">
        <v>24964</v>
      </c>
      <c r="O1684" s="183"/>
      <c r="P1684" s="14" t="s">
        <v>1590</v>
      </c>
      <c r="Q1684" s="105">
        <v>910.8</v>
      </c>
      <c r="R1684" s="23">
        <v>42177</v>
      </c>
      <c r="S1684" s="118">
        <v>910.8</v>
      </c>
      <c r="T1684" s="31">
        <f t="shared" si="53"/>
        <v>0</v>
      </c>
      <c r="U1684" s="56" t="s">
        <v>1257</v>
      </c>
    </row>
    <row r="1685" spans="1:21" x14ac:dyDescent="0.25">
      <c r="A1685" s="20">
        <v>42173</v>
      </c>
      <c r="B1685" s="183">
        <v>24541</v>
      </c>
      <c r="C1685" s="183"/>
      <c r="D1685" s="14" t="s">
        <v>83</v>
      </c>
      <c r="E1685" s="105">
        <v>5411</v>
      </c>
      <c r="F1685" s="23">
        <v>42173</v>
      </c>
      <c r="G1685" s="106">
        <v>5411</v>
      </c>
      <c r="H1685" s="31">
        <f t="shared" si="52"/>
        <v>0</v>
      </c>
      <c r="I1685" s="56" t="s">
        <v>59</v>
      </c>
      <c r="M1685" s="20">
        <v>42178</v>
      </c>
      <c r="N1685" s="222" t="s">
        <v>1688</v>
      </c>
      <c r="O1685" s="222" t="s">
        <v>1592</v>
      </c>
      <c r="P1685" s="15" t="s">
        <v>1590</v>
      </c>
      <c r="Q1685" s="122">
        <v>3628.02</v>
      </c>
      <c r="R1685" s="23">
        <v>42178</v>
      </c>
      <c r="S1685" s="118">
        <v>3628.02</v>
      </c>
      <c r="T1685" s="31">
        <f t="shared" si="53"/>
        <v>0</v>
      </c>
      <c r="U1685" s="68" t="s">
        <v>1257</v>
      </c>
    </row>
    <row r="1686" spans="1:21" x14ac:dyDescent="0.25">
      <c r="A1686" s="59">
        <v>42173</v>
      </c>
      <c r="B1686" s="183">
        <v>24542</v>
      </c>
      <c r="C1686" s="183"/>
      <c r="D1686" s="14" t="s">
        <v>43</v>
      </c>
      <c r="E1686" s="105">
        <v>5152.8</v>
      </c>
      <c r="F1686" s="23">
        <v>42173</v>
      </c>
      <c r="G1686" s="106">
        <v>5152.8</v>
      </c>
      <c r="H1686" s="31">
        <f t="shared" si="52"/>
        <v>0</v>
      </c>
      <c r="I1686" s="56" t="s">
        <v>773</v>
      </c>
      <c r="M1686" s="59">
        <v>42179</v>
      </c>
      <c r="N1686" s="223" t="s">
        <v>1778</v>
      </c>
      <c r="O1686" s="223" t="s">
        <v>1592</v>
      </c>
      <c r="P1686" s="14" t="s">
        <v>1590</v>
      </c>
      <c r="Q1686" s="105">
        <v>1353</v>
      </c>
      <c r="R1686" s="23">
        <v>42179</v>
      </c>
      <c r="S1686" s="106">
        <v>1353</v>
      </c>
      <c r="T1686" s="31">
        <f t="shared" si="53"/>
        <v>0</v>
      </c>
      <c r="U1686" s="39" t="s">
        <v>1257</v>
      </c>
    </row>
    <row r="1687" spans="1:21" x14ac:dyDescent="0.25">
      <c r="A1687" s="20">
        <v>42173</v>
      </c>
      <c r="B1687" s="183">
        <v>24543</v>
      </c>
      <c r="C1687" s="183"/>
      <c r="D1687" s="14" t="s">
        <v>167</v>
      </c>
      <c r="E1687" s="105">
        <v>546</v>
      </c>
      <c r="F1687" s="23">
        <v>42173</v>
      </c>
      <c r="G1687" s="106">
        <v>546</v>
      </c>
      <c r="H1687" s="31">
        <f t="shared" si="52"/>
        <v>0</v>
      </c>
      <c r="I1687" s="56" t="s">
        <v>59</v>
      </c>
      <c r="M1687" s="20">
        <v>42184</v>
      </c>
      <c r="N1687" s="223" t="s">
        <v>2296</v>
      </c>
      <c r="O1687" s="223" t="s">
        <v>1592</v>
      </c>
      <c r="P1687" s="14" t="s">
        <v>1590</v>
      </c>
      <c r="Q1687" s="105">
        <v>2065.8000000000002</v>
      </c>
      <c r="R1687" s="23">
        <v>42184</v>
      </c>
      <c r="S1687" s="106">
        <v>2065.8000000000002</v>
      </c>
      <c r="T1687" s="31">
        <f t="shared" si="53"/>
        <v>0</v>
      </c>
      <c r="U1687" s="39" t="s">
        <v>1257</v>
      </c>
    </row>
    <row r="1688" spans="1:21" x14ac:dyDescent="0.25">
      <c r="A1688" s="59">
        <v>42173</v>
      </c>
      <c r="B1688" s="183">
        <v>24544</v>
      </c>
      <c r="C1688" s="183"/>
      <c r="D1688" s="14" t="s">
        <v>120</v>
      </c>
      <c r="E1688" s="105">
        <v>1443.2</v>
      </c>
      <c r="F1688" s="23">
        <v>42173</v>
      </c>
      <c r="G1688" s="106">
        <v>1443.2</v>
      </c>
      <c r="H1688" s="31">
        <f t="shared" si="52"/>
        <v>0</v>
      </c>
      <c r="I1688" s="56" t="s">
        <v>59</v>
      </c>
      <c r="M1688" s="59">
        <v>42158</v>
      </c>
      <c r="N1688" s="183">
        <v>23122</v>
      </c>
      <c r="O1688" s="183"/>
      <c r="P1688" s="40" t="s">
        <v>335</v>
      </c>
      <c r="Q1688" s="105">
        <v>450.6</v>
      </c>
      <c r="R1688" s="23">
        <v>42158</v>
      </c>
      <c r="S1688" s="106">
        <v>450.6</v>
      </c>
      <c r="T1688" s="31">
        <f t="shared" si="53"/>
        <v>0</v>
      </c>
      <c r="U1688" s="68" t="s">
        <v>9</v>
      </c>
    </row>
    <row r="1689" spans="1:21" x14ac:dyDescent="0.25">
      <c r="A1689" s="20">
        <v>42173</v>
      </c>
      <c r="B1689" s="183">
        <v>24545</v>
      </c>
      <c r="C1689" s="183"/>
      <c r="D1689" s="14" t="s">
        <v>224</v>
      </c>
      <c r="E1689" s="105">
        <v>3454.68</v>
      </c>
      <c r="F1689" s="23">
        <v>42174</v>
      </c>
      <c r="G1689" s="106">
        <v>3454.68</v>
      </c>
      <c r="H1689" s="31">
        <f t="shared" si="52"/>
        <v>0</v>
      </c>
      <c r="I1689" s="56" t="s">
        <v>15</v>
      </c>
      <c r="M1689" s="20">
        <v>42158</v>
      </c>
      <c r="N1689" s="183">
        <v>23123</v>
      </c>
      <c r="O1689" s="183"/>
      <c r="P1689" s="40" t="s">
        <v>335</v>
      </c>
      <c r="Q1689" s="105">
        <v>605</v>
      </c>
      <c r="R1689" s="23">
        <v>42158</v>
      </c>
      <c r="S1689" s="106">
        <v>605</v>
      </c>
      <c r="T1689" s="31">
        <f t="shared" si="53"/>
        <v>0</v>
      </c>
      <c r="U1689" s="68" t="s">
        <v>9</v>
      </c>
    </row>
    <row r="1690" spans="1:21" x14ac:dyDescent="0.25">
      <c r="A1690" s="59">
        <v>42173</v>
      </c>
      <c r="B1690" s="183">
        <v>24546</v>
      </c>
      <c r="C1690" s="183"/>
      <c r="D1690" s="14" t="s">
        <v>57</v>
      </c>
      <c r="E1690" s="105">
        <v>2090</v>
      </c>
      <c r="F1690" s="23">
        <v>42173</v>
      </c>
      <c r="G1690" s="106">
        <v>2090</v>
      </c>
      <c r="H1690" s="31">
        <f t="shared" si="52"/>
        <v>0</v>
      </c>
      <c r="I1690" s="39" t="s">
        <v>59</v>
      </c>
      <c r="M1690" s="59">
        <v>42160</v>
      </c>
      <c r="N1690" s="183">
        <v>23322</v>
      </c>
      <c r="O1690" s="183"/>
      <c r="P1690" s="14" t="s">
        <v>335</v>
      </c>
      <c r="Q1690" s="105">
        <v>160.80000000000001</v>
      </c>
      <c r="R1690" s="23">
        <v>42160</v>
      </c>
      <c r="S1690" s="106">
        <v>160.80000000000001</v>
      </c>
      <c r="T1690" s="31">
        <f t="shared" si="53"/>
        <v>0</v>
      </c>
      <c r="U1690" s="39" t="s">
        <v>9</v>
      </c>
    </row>
    <row r="1691" spans="1:21" x14ac:dyDescent="0.25">
      <c r="A1691" s="20">
        <v>42173</v>
      </c>
      <c r="B1691" s="183">
        <v>24547</v>
      </c>
      <c r="C1691" s="183"/>
      <c r="D1691" s="14" t="s">
        <v>35</v>
      </c>
      <c r="E1691" s="105">
        <v>22187</v>
      </c>
      <c r="F1691" s="23">
        <v>42173</v>
      </c>
      <c r="G1691" s="106">
        <v>22187</v>
      </c>
      <c r="H1691" s="31">
        <f t="shared" si="52"/>
        <v>0</v>
      </c>
      <c r="I1691" s="56" t="s">
        <v>773</v>
      </c>
      <c r="M1691" s="20">
        <v>42161</v>
      </c>
      <c r="N1691" s="183">
        <v>23381</v>
      </c>
      <c r="O1691" s="183"/>
      <c r="P1691" s="14" t="s">
        <v>335</v>
      </c>
      <c r="Q1691" s="105">
        <v>404</v>
      </c>
      <c r="R1691" s="23">
        <v>42161</v>
      </c>
      <c r="S1691" s="106">
        <v>404</v>
      </c>
      <c r="T1691" s="31">
        <f t="shared" si="53"/>
        <v>0</v>
      </c>
      <c r="U1691" s="39" t="s">
        <v>9</v>
      </c>
    </row>
    <row r="1692" spans="1:21" x14ac:dyDescent="0.25">
      <c r="A1692" s="59">
        <v>42173</v>
      </c>
      <c r="B1692" s="183">
        <v>24548</v>
      </c>
      <c r="C1692" s="183"/>
      <c r="D1692" s="14" t="s">
        <v>422</v>
      </c>
      <c r="E1692" s="105">
        <v>382.5</v>
      </c>
      <c r="F1692" s="23">
        <v>42173</v>
      </c>
      <c r="G1692" s="106">
        <v>382.5</v>
      </c>
      <c r="H1692" s="31">
        <f t="shared" si="52"/>
        <v>0</v>
      </c>
      <c r="I1692" s="56" t="s">
        <v>9</v>
      </c>
      <c r="M1692" s="59">
        <v>42164</v>
      </c>
      <c r="N1692" s="183">
        <v>23684</v>
      </c>
      <c r="O1692" s="183"/>
      <c r="P1692" s="14" t="s">
        <v>335</v>
      </c>
      <c r="Q1692" s="105">
        <v>840</v>
      </c>
      <c r="R1692" s="23">
        <v>42164</v>
      </c>
      <c r="S1692" s="106">
        <v>840</v>
      </c>
      <c r="T1692" s="31">
        <f t="shared" si="53"/>
        <v>0</v>
      </c>
      <c r="U1692" s="39" t="s">
        <v>9</v>
      </c>
    </row>
    <row r="1693" spans="1:21" x14ac:dyDescent="0.25">
      <c r="A1693" s="20">
        <v>42173</v>
      </c>
      <c r="B1693" s="183">
        <v>24549</v>
      </c>
      <c r="C1693" s="183"/>
      <c r="D1693" s="14" t="s">
        <v>334</v>
      </c>
      <c r="E1693" s="105">
        <v>2315.6</v>
      </c>
      <c r="F1693" s="23">
        <v>42173</v>
      </c>
      <c r="G1693" s="106">
        <v>2315.6</v>
      </c>
      <c r="H1693" s="31">
        <f t="shared" si="52"/>
        <v>0</v>
      </c>
      <c r="I1693" s="56" t="s">
        <v>773</v>
      </c>
      <c r="M1693" s="20">
        <v>42166</v>
      </c>
      <c r="N1693" s="183">
        <v>23873</v>
      </c>
      <c r="O1693" s="183"/>
      <c r="P1693" s="150" t="s">
        <v>335</v>
      </c>
      <c r="Q1693" s="105">
        <v>134</v>
      </c>
      <c r="R1693" s="23">
        <v>42166</v>
      </c>
      <c r="S1693" s="106">
        <v>134</v>
      </c>
      <c r="T1693" s="31">
        <f t="shared" si="53"/>
        <v>0</v>
      </c>
      <c r="U1693" s="39" t="s">
        <v>9</v>
      </c>
    </row>
    <row r="1694" spans="1:21" x14ac:dyDescent="0.25">
      <c r="A1694" s="59">
        <v>42173</v>
      </c>
      <c r="B1694" s="183">
        <v>24550</v>
      </c>
      <c r="C1694" s="183"/>
      <c r="D1694" s="150" t="s">
        <v>1058</v>
      </c>
      <c r="E1694" s="105">
        <v>5060</v>
      </c>
      <c r="F1694" s="23">
        <v>42173</v>
      </c>
      <c r="G1694" s="106">
        <v>5060</v>
      </c>
      <c r="H1694" s="31">
        <f t="shared" si="52"/>
        <v>0</v>
      </c>
      <c r="I1694" s="56" t="s">
        <v>9</v>
      </c>
      <c r="M1694" s="59">
        <v>42167</v>
      </c>
      <c r="N1694" s="183">
        <v>24003</v>
      </c>
      <c r="O1694" s="183"/>
      <c r="P1694" s="14" t="s">
        <v>335</v>
      </c>
      <c r="Q1694" s="105">
        <v>174.2</v>
      </c>
      <c r="R1694" s="23">
        <v>42167</v>
      </c>
      <c r="S1694" s="106">
        <v>174.2</v>
      </c>
      <c r="T1694" s="31">
        <f t="shared" si="53"/>
        <v>0</v>
      </c>
      <c r="U1694" s="39" t="s">
        <v>9</v>
      </c>
    </row>
    <row r="1695" spans="1:21" x14ac:dyDescent="0.25">
      <c r="A1695" s="20">
        <v>42173</v>
      </c>
      <c r="B1695" s="183">
        <v>24551</v>
      </c>
      <c r="C1695" s="183"/>
      <c r="D1695" s="14" t="s">
        <v>111</v>
      </c>
      <c r="E1695" s="105">
        <v>14347</v>
      </c>
      <c r="F1695" s="23">
        <v>42175</v>
      </c>
      <c r="G1695" s="106">
        <v>14347</v>
      </c>
      <c r="H1695" s="31">
        <f t="shared" si="52"/>
        <v>0</v>
      </c>
      <c r="I1695" s="56" t="s">
        <v>62</v>
      </c>
      <c r="M1695" s="20">
        <v>42168</v>
      </c>
      <c r="N1695" s="183">
        <v>24117</v>
      </c>
      <c r="O1695" s="183"/>
      <c r="P1695" s="14" t="s">
        <v>335</v>
      </c>
      <c r="Q1695" s="105">
        <v>542.79999999999995</v>
      </c>
      <c r="R1695" s="23">
        <v>42168</v>
      </c>
      <c r="S1695" s="106">
        <v>542.79999999999995</v>
      </c>
      <c r="T1695" s="31">
        <f t="shared" si="53"/>
        <v>0</v>
      </c>
      <c r="U1695" s="39" t="s">
        <v>9</v>
      </c>
    </row>
    <row r="1696" spans="1:21" x14ac:dyDescent="0.25">
      <c r="A1696" s="59">
        <v>42173</v>
      </c>
      <c r="B1696" s="183">
        <v>24552</v>
      </c>
      <c r="C1696" s="183"/>
      <c r="D1696" s="14" t="s">
        <v>1117</v>
      </c>
      <c r="E1696" s="105">
        <v>1122.3</v>
      </c>
      <c r="F1696" s="23">
        <v>42173</v>
      </c>
      <c r="G1696" s="106">
        <v>1122.3</v>
      </c>
      <c r="H1696" s="31">
        <f t="shared" si="52"/>
        <v>0</v>
      </c>
      <c r="I1696" s="56" t="s">
        <v>9</v>
      </c>
      <c r="M1696" s="59">
        <v>42170</v>
      </c>
      <c r="N1696" s="183">
        <v>24266</v>
      </c>
      <c r="O1696" s="183"/>
      <c r="P1696" s="14" t="s">
        <v>335</v>
      </c>
      <c r="Q1696" s="105">
        <v>270.60000000000002</v>
      </c>
      <c r="R1696" s="23">
        <v>42170</v>
      </c>
      <c r="S1696" s="106">
        <v>270.60000000000002</v>
      </c>
      <c r="T1696" s="31">
        <f t="shared" si="53"/>
        <v>0</v>
      </c>
      <c r="U1696" s="39" t="s">
        <v>9</v>
      </c>
    </row>
    <row r="1697" spans="1:21" x14ac:dyDescent="0.25">
      <c r="A1697" s="20">
        <v>42173</v>
      </c>
      <c r="B1697" s="183">
        <v>24553</v>
      </c>
      <c r="C1697" s="183"/>
      <c r="D1697" s="14" t="s">
        <v>229</v>
      </c>
      <c r="E1697" s="105">
        <v>6344.82</v>
      </c>
      <c r="F1697" s="23">
        <v>42173</v>
      </c>
      <c r="G1697" s="106">
        <v>6344.82</v>
      </c>
      <c r="H1697" s="31">
        <f t="shared" si="52"/>
        <v>0</v>
      </c>
      <c r="I1697" s="56" t="s">
        <v>9</v>
      </c>
      <c r="M1697" s="20">
        <v>42172</v>
      </c>
      <c r="N1697" s="183">
        <v>24476</v>
      </c>
      <c r="O1697" s="183"/>
      <c r="P1697" s="14" t="s">
        <v>335</v>
      </c>
      <c r="Q1697" s="105">
        <v>767.1</v>
      </c>
      <c r="R1697" s="23">
        <v>42172</v>
      </c>
      <c r="S1697" s="106">
        <v>767.1</v>
      </c>
      <c r="T1697" s="48">
        <f t="shared" si="53"/>
        <v>0</v>
      </c>
      <c r="U1697" s="39" t="s">
        <v>9</v>
      </c>
    </row>
    <row r="1698" spans="1:21" x14ac:dyDescent="0.25">
      <c r="A1698" s="59">
        <v>42173</v>
      </c>
      <c r="B1698" s="183">
        <v>24554</v>
      </c>
      <c r="C1698" s="183"/>
      <c r="D1698" s="14" t="s">
        <v>229</v>
      </c>
      <c r="E1698" s="105">
        <v>3050.8</v>
      </c>
      <c r="F1698" s="23">
        <v>42173</v>
      </c>
      <c r="G1698" s="118">
        <v>3050.8</v>
      </c>
      <c r="H1698" s="31">
        <f t="shared" si="52"/>
        <v>0</v>
      </c>
      <c r="I1698" s="56" t="s">
        <v>9</v>
      </c>
      <c r="M1698" s="59">
        <v>42173</v>
      </c>
      <c r="N1698" s="183">
        <v>24567</v>
      </c>
      <c r="O1698" s="183"/>
      <c r="P1698" s="150" t="s">
        <v>335</v>
      </c>
      <c r="Q1698" s="105">
        <v>180.9</v>
      </c>
      <c r="R1698" s="23">
        <v>42173</v>
      </c>
      <c r="S1698" s="118">
        <v>180.9</v>
      </c>
      <c r="T1698" s="31">
        <f t="shared" si="53"/>
        <v>0</v>
      </c>
      <c r="U1698" s="56" t="s">
        <v>9</v>
      </c>
    </row>
    <row r="1699" spans="1:21" x14ac:dyDescent="0.25">
      <c r="A1699" s="20">
        <v>42173</v>
      </c>
      <c r="B1699" s="183">
        <v>24555</v>
      </c>
      <c r="C1699" s="183"/>
      <c r="D1699" s="14" t="s">
        <v>131</v>
      </c>
      <c r="E1699" s="105">
        <v>8734.7000000000007</v>
      </c>
      <c r="F1699" s="23">
        <v>42175</v>
      </c>
      <c r="G1699" s="118">
        <v>8734.7000000000007</v>
      </c>
      <c r="H1699" s="31">
        <f t="shared" si="52"/>
        <v>0</v>
      </c>
      <c r="I1699" s="56" t="s">
        <v>9</v>
      </c>
      <c r="M1699" s="20">
        <v>42175</v>
      </c>
      <c r="N1699" s="183">
        <v>24760</v>
      </c>
      <c r="O1699" s="183"/>
      <c r="P1699" s="14" t="s">
        <v>335</v>
      </c>
      <c r="Q1699" s="105">
        <v>600.70000000000005</v>
      </c>
      <c r="R1699" s="65">
        <v>42175</v>
      </c>
      <c r="S1699" s="106">
        <v>600.70000000000005</v>
      </c>
      <c r="T1699" s="31">
        <f t="shared" si="53"/>
        <v>0</v>
      </c>
      <c r="U1699" s="39" t="s">
        <v>9</v>
      </c>
    </row>
    <row r="1700" spans="1:21" x14ac:dyDescent="0.25">
      <c r="A1700" s="59">
        <v>42173</v>
      </c>
      <c r="B1700" s="183">
        <v>24556</v>
      </c>
      <c r="C1700" s="183"/>
      <c r="D1700" s="14" t="s">
        <v>71</v>
      </c>
      <c r="E1700" s="105">
        <v>6188.5</v>
      </c>
      <c r="F1700" s="23">
        <v>42173</v>
      </c>
      <c r="G1700" s="118">
        <v>6188.5</v>
      </c>
      <c r="H1700" s="31">
        <f t="shared" si="52"/>
        <v>0</v>
      </c>
      <c r="I1700" s="56" t="s">
        <v>9</v>
      </c>
      <c r="M1700" s="59">
        <v>42177</v>
      </c>
      <c r="N1700" s="183">
        <v>24995</v>
      </c>
      <c r="O1700" s="183"/>
      <c r="P1700" s="14" t="s">
        <v>335</v>
      </c>
      <c r="Q1700" s="105">
        <v>546.1</v>
      </c>
      <c r="R1700" s="23">
        <v>42177</v>
      </c>
      <c r="S1700" s="106">
        <v>546.1</v>
      </c>
      <c r="T1700" s="31">
        <f t="shared" si="53"/>
        <v>0</v>
      </c>
      <c r="U1700" s="39" t="s">
        <v>9</v>
      </c>
    </row>
    <row r="1701" spans="1:21" x14ac:dyDescent="0.25">
      <c r="A1701" s="20">
        <v>42173</v>
      </c>
      <c r="B1701" s="183">
        <v>24557</v>
      </c>
      <c r="C1701" s="183"/>
      <c r="D1701" s="26" t="s">
        <v>218</v>
      </c>
      <c r="E1701" s="108">
        <v>0</v>
      </c>
      <c r="F1701" s="23"/>
      <c r="G1701" s="118"/>
      <c r="H1701" s="31">
        <f t="shared" si="52"/>
        <v>0</v>
      </c>
      <c r="I1701" s="56" t="s">
        <v>13</v>
      </c>
      <c r="M1701" s="20">
        <v>42179</v>
      </c>
      <c r="N1701" s="223" t="s">
        <v>1802</v>
      </c>
      <c r="O1701" s="223" t="s">
        <v>1592</v>
      </c>
      <c r="P1701" s="14" t="s">
        <v>335</v>
      </c>
      <c r="Q1701" s="105">
        <v>1120.9000000000001</v>
      </c>
      <c r="R1701" s="23">
        <v>42179</v>
      </c>
      <c r="S1701" s="106">
        <v>1120.9000000000001</v>
      </c>
      <c r="T1701" s="31">
        <f t="shared" si="53"/>
        <v>0</v>
      </c>
      <c r="U1701" s="39" t="s">
        <v>9</v>
      </c>
    </row>
    <row r="1702" spans="1:21" x14ac:dyDescent="0.25">
      <c r="A1702" s="59">
        <v>42173</v>
      </c>
      <c r="B1702" s="183">
        <v>24558</v>
      </c>
      <c r="C1702" s="183"/>
      <c r="D1702" s="14" t="s">
        <v>130</v>
      </c>
      <c r="E1702" s="105">
        <v>5371.9</v>
      </c>
      <c r="F1702" s="23">
        <v>42175</v>
      </c>
      <c r="G1702" s="118">
        <v>5371.9</v>
      </c>
      <c r="H1702" s="31">
        <f t="shared" si="52"/>
        <v>0</v>
      </c>
      <c r="I1702" s="56" t="s">
        <v>94</v>
      </c>
      <c r="M1702" s="59">
        <v>42180</v>
      </c>
      <c r="N1702" s="222" t="s">
        <v>1895</v>
      </c>
      <c r="O1702" s="222" t="s">
        <v>1592</v>
      </c>
      <c r="P1702" s="14" t="s">
        <v>335</v>
      </c>
      <c r="Q1702" s="105">
        <v>214.4</v>
      </c>
      <c r="R1702" s="65">
        <v>42180</v>
      </c>
      <c r="S1702" s="106">
        <v>214.4</v>
      </c>
      <c r="T1702" s="31">
        <f t="shared" si="53"/>
        <v>0</v>
      </c>
      <c r="U1702" s="39" t="s">
        <v>9</v>
      </c>
    </row>
    <row r="1703" spans="1:21" x14ac:dyDescent="0.25">
      <c r="A1703" s="20">
        <v>42173</v>
      </c>
      <c r="B1703" s="183">
        <v>24559</v>
      </c>
      <c r="C1703" s="183"/>
      <c r="D1703" s="14" t="s">
        <v>131</v>
      </c>
      <c r="E1703" s="105">
        <v>1449.8</v>
      </c>
      <c r="F1703" s="23">
        <v>42175</v>
      </c>
      <c r="G1703" s="118">
        <v>1449.8</v>
      </c>
      <c r="H1703" s="31">
        <f t="shared" si="52"/>
        <v>0</v>
      </c>
      <c r="I1703" s="56" t="s">
        <v>1257</v>
      </c>
      <c r="M1703" s="20">
        <v>42181</v>
      </c>
      <c r="N1703" s="223" t="s">
        <v>2008</v>
      </c>
      <c r="O1703" s="223" t="s">
        <v>1592</v>
      </c>
      <c r="P1703" s="14" t="s">
        <v>335</v>
      </c>
      <c r="Q1703" s="105">
        <v>160.80000000000001</v>
      </c>
      <c r="R1703" s="65">
        <v>42181</v>
      </c>
      <c r="S1703" s="106">
        <v>160.80000000000001</v>
      </c>
      <c r="T1703" s="31">
        <f t="shared" si="53"/>
        <v>0</v>
      </c>
      <c r="U1703" s="39" t="s">
        <v>9</v>
      </c>
    </row>
    <row r="1704" spans="1:21" x14ac:dyDescent="0.25">
      <c r="A1704" s="59">
        <v>42173</v>
      </c>
      <c r="B1704" s="183">
        <v>24560</v>
      </c>
      <c r="C1704" s="183"/>
      <c r="D1704" s="14" t="s">
        <v>128</v>
      </c>
      <c r="E1704" s="105">
        <v>10653</v>
      </c>
      <c r="F1704" s="23">
        <v>42175</v>
      </c>
      <c r="G1704" s="118">
        <v>10653</v>
      </c>
      <c r="H1704" s="31">
        <f t="shared" si="52"/>
        <v>0</v>
      </c>
      <c r="I1704" s="56" t="s">
        <v>1257</v>
      </c>
      <c r="M1704" s="59">
        <v>42184</v>
      </c>
      <c r="N1704" s="222" t="s">
        <v>2311</v>
      </c>
      <c r="O1704" s="222" t="s">
        <v>1592</v>
      </c>
      <c r="P1704" s="14" t="s">
        <v>335</v>
      </c>
      <c r="Q1704" s="105">
        <v>536.9</v>
      </c>
      <c r="R1704" s="23">
        <v>42184</v>
      </c>
      <c r="S1704" s="106">
        <v>536.9</v>
      </c>
      <c r="T1704" s="31">
        <f t="shared" si="53"/>
        <v>0</v>
      </c>
      <c r="U1704" s="39" t="s">
        <v>19</v>
      </c>
    </row>
    <row r="1705" spans="1:21" x14ac:dyDescent="0.25">
      <c r="A1705" s="20">
        <v>42173</v>
      </c>
      <c r="B1705" s="183">
        <v>24561</v>
      </c>
      <c r="C1705" s="183"/>
      <c r="D1705" s="14" t="s">
        <v>247</v>
      </c>
      <c r="E1705" s="105">
        <v>8000</v>
      </c>
      <c r="F1705" s="23">
        <v>42173</v>
      </c>
      <c r="G1705" s="118">
        <v>8000</v>
      </c>
      <c r="H1705" s="31">
        <f t="shared" si="52"/>
        <v>0</v>
      </c>
      <c r="I1705" s="56" t="s">
        <v>62</v>
      </c>
      <c r="M1705" s="20">
        <v>42185</v>
      </c>
      <c r="N1705" s="222" t="s">
        <v>2419</v>
      </c>
      <c r="O1705" s="222" t="s">
        <v>1592</v>
      </c>
      <c r="P1705" s="14" t="s">
        <v>335</v>
      </c>
      <c r="Q1705" s="105">
        <v>1779.6</v>
      </c>
      <c r="R1705" s="23">
        <v>42185</v>
      </c>
      <c r="S1705" s="106">
        <v>1779.6</v>
      </c>
      <c r="T1705" s="31">
        <f t="shared" si="53"/>
        <v>0</v>
      </c>
      <c r="U1705" s="39" t="s">
        <v>9</v>
      </c>
    </row>
    <row r="1706" spans="1:21" x14ac:dyDescent="0.25">
      <c r="A1706" s="59">
        <v>42173</v>
      </c>
      <c r="B1706" s="183">
        <v>24562</v>
      </c>
      <c r="C1706" s="183"/>
      <c r="D1706" s="14" t="s">
        <v>332</v>
      </c>
      <c r="E1706" s="105">
        <v>2706.6</v>
      </c>
      <c r="F1706" s="23">
        <v>42173</v>
      </c>
      <c r="G1706" s="118">
        <v>2706.6</v>
      </c>
      <c r="H1706" s="31">
        <f t="shared" si="52"/>
        <v>0</v>
      </c>
      <c r="I1706" s="56" t="s">
        <v>9</v>
      </c>
      <c r="M1706" s="59">
        <v>42183</v>
      </c>
      <c r="N1706" s="222" t="s">
        <v>2239</v>
      </c>
      <c r="O1706" s="222" t="s">
        <v>1592</v>
      </c>
      <c r="P1706" s="14" t="s">
        <v>693</v>
      </c>
      <c r="Q1706" s="105">
        <v>106</v>
      </c>
      <c r="R1706" s="65">
        <v>42184</v>
      </c>
      <c r="S1706" s="106">
        <v>106</v>
      </c>
      <c r="T1706" s="31">
        <f t="shared" si="53"/>
        <v>0</v>
      </c>
      <c r="U1706" s="39" t="s">
        <v>9</v>
      </c>
    </row>
    <row r="1707" spans="1:21" x14ac:dyDescent="0.25">
      <c r="A1707" s="20">
        <v>42173</v>
      </c>
      <c r="B1707" s="183">
        <v>24563</v>
      </c>
      <c r="C1707" s="183"/>
      <c r="D1707" s="14" t="s">
        <v>137</v>
      </c>
      <c r="E1707" s="105">
        <v>408.8</v>
      </c>
      <c r="F1707" s="23">
        <v>42173</v>
      </c>
      <c r="G1707" s="118">
        <v>408.8</v>
      </c>
      <c r="H1707" s="31">
        <f t="shared" si="52"/>
        <v>0</v>
      </c>
      <c r="I1707" s="56" t="s">
        <v>9</v>
      </c>
      <c r="M1707" s="20">
        <v>42165</v>
      </c>
      <c r="N1707" s="183">
        <v>23786</v>
      </c>
      <c r="O1707" s="183"/>
      <c r="P1707" s="14" t="s">
        <v>1059</v>
      </c>
      <c r="Q1707" s="105">
        <v>10635.5</v>
      </c>
      <c r="R1707" s="23">
        <v>42165</v>
      </c>
      <c r="S1707" s="106">
        <v>10635.5</v>
      </c>
      <c r="T1707" s="31">
        <f t="shared" si="53"/>
        <v>0</v>
      </c>
      <c r="U1707" s="39" t="s">
        <v>1013</v>
      </c>
    </row>
    <row r="1708" spans="1:21" x14ac:dyDescent="0.25">
      <c r="A1708" s="59">
        <v>42173</v>
      </c>
      <c r="B1708" s="183">
        <v>24564</v>
      </c>
      <c r="C1708" s="183"/>
      <c r="D1708" s="14" t="s">
        <v>158</v>
      </c>
      <c r="E1708" s="105">
        <v>1808.4</v>
      </c>
      <c r="F1708" s="23">
        <v>42173</v>
      </c>
      <c r="G1708" s="118">
        <v>1808.4</v>
      </c>
      <c r="H1708" s="31">
        <f t="shared" si="52"/>
        <v>0</v>
      </c>
      <c r="I1708" s="56" t="s">
        <v>9</v>
      </c>
      <c r="M1708" s="59">
        <v>42170</v>
      </c>
      <c r="N1708" s="183">
        <v>24249</v>
      </c>
      <c r="O1708" s="183"/>
      <c r="P1708" s="14" t="s">
        <v>1059</v>
      </c>
      <c r="Q1708" s="105">
        <v>9971.2000000000007</v>
      </c>
      <c r="R1708" s="23">
        <v>42170</v>
      </c>
      <c r="S1708" s="106">
        <v>9971.2000000000007</v>
      </c>
      <c r="T1708" s="31">
        <f t="shared" si="53"/>
        <v>0</v>
      </c>
      <c r="U1708" s="39" t="s">
        <v>773</v>
      </c>
    </row>
    <row r="1709" spans="1:21" x14ac:dyDescent="0.25">
      <c r="A1709" s="20">
        <v>42173</v>
      </c>
      <c r="B1709" s="183">
        <v>24565</v>
      </c>
      <c r="C1709" s="183"/>
      <c r="D1709" s="150" t="s">
        <v>28</v>
      </c>
      <c r="E1709" s="105">
        <v>696.9</v>
      </c>
      <c r="F1709" s="23">
        <v>42173</v>
      </c>
      <c r="G1709" s="118">
        <v>696.9</v>
      </c>
      <c r="H1709" s="31">
        <f t="shared" si="52"/>
        <v>0</v>
      </c>
      <c r="I1709" s="56" t="s">
        <v>9</v>
      </c>
      <c r="M1709" s="20">
        <v>42171</v>
      </c>
      <c r="N1709" s="183">
        <v>24374</v>
      </c>
      <c r="O1709" s="183"/>
      <c r="P1709" s="14" t="s">
        <v>1059</v>
      </c>
      <c r="Q1709" s="105">
        <v>7615.2</v>
      </c>
      <c r="R1709" s="23">
        <v>42171</v>
      </c>
      <c r="S1709" s="106">
        <v>7615.2</v>
      </c>
      <c r="T1709" s="48">
        <f t="shared" si="53"/>
        <v>0</v>
      </c>
      <c r="U1709" s="39" t="s">
        <v>1257</v>
      </c>
    </row>
    <row r="1710" spans="1:21" x14ac:dyDescent="0.25">
      <c r="A1710" s="59">
        <v>42173</v>
      </c>
      <c r="B1710" s="183">
        <v>24566</v>
      </c>
      <c r="C1710" s="183"/>
      <c r="D1710" s="14" t="s">
        <v>47</v>
      </c>
      <c r="E1710" s="105">
        <v>22707.8</v>
      </c>
      <c r="F1710" s="23">
        <v>42175</v>
      </c>
      <c r="G1710" s="118">
        <v>22707.8</v>
      </c>
      <c r="H1710" s="31">
        <f t="shared" si="52"/>
        <v>0</v>
      </c>
      <c r="I1710" s="56" t="s">
        <v>94</v>
      </c>
      <c r="M1710" s="59">
        <v>42172</v>
      </c>
      <c r="N1710" s="183">
        <v>24480</v>
      </c>
      <c r="O1710" s="183"/>
      <c r="P1710" s="14" t="s">
        <v>1059</v>
      </c>
      <c r="Q1710" s="105">
        <v>5378.4</v>
      </c>
      <c r="R1710" s="23">
        <v>42173</v>
      </c>
      <c r="S1710" s="106">
        <v>5378.4</v>
      </c>
      <c r="T1710" s="48">
        <f t="shared" si="53"/>
        <v>0</v>
      </c>
      <c r="U1710" s="39" t="s">
        <v>94</v>
      </c>
    </row>
    <row r="1711" spans="1:21" x14ac:dyDescent="0.25">
      <c r="A1711" s="20">
        <v>42173</v>
      </c>
      <c r="B1711" s="183">
        <v>24567</v>
      </c>
      <c r="C1711" s="183"/>
      <c r="D1711" s="150" t="s">
        <v>335</v>
      </c>
      <c r="E1711" s="105">
        <v>180.9</v>
      </c>
      <c r="F1711" s="23">
        <v>42173</v>
      </c>
      <c r="G1711" s="118">
        <v>180.9</v>
      </c>
      <c r="H1711" s="31">
        <f t="shared" si="52"/>
        <v>0</v>
      </c>
      <c r="I1711" s="56" t="s">
        <v>9</v>
      </c>
      <c r="M1711" s="20">
        <v>42156</v>
      </c>
      <c r="N1711" s="183">
        <v>22885</v>
      </c>
      <c r="O1711" s="183"/>
      <c r="P1711" s="14" t="s">
        <v>1175</v>
      </c>
      <c r="Q1711" s="105">
        <v>15034.8</v>
      </c>
      <c r="R1711" s="23">
        <v>42156</v>
      </c>
      <c r="S1711" s="106">
        <v>15034.8</v>
      </c>
      <c r="T1711" s="25">
        <f t="shared" si="53"/>
        <v>0</v>
      </c>
      <c r="U1711" s="39" t="s">
        <v>587</v>
      </c>
    </row>
    <row r="1712" spans="1:21" x14ac:dyDescent="0.25">
      <c r="A1712" s="59">
        <v>42173</v>
      </c>
      <c r="B1712" s="183">
        <v>24568</v>
      </c>
      <c r="C1712" s="183"/>
      <c r="D1712" s="14" t="s">
        <v>303</v>
      </c>
      <c r="E1712" s="105">
        <v>1270</v>
      </c>
      <c r="F1712" s="23">
        <v>42173</v>
      </c>
      <c r="G1712" s="118">
        <v>1270</v>
      </c>
      <c r="H1712" s="31">
        <f t="shared" si="52"/>
        <v>0</v>
      </c>
      <c r="I1712" s="56" t="s">
        <v>9</v>
      </c>
      <c r="M1712" s="59">
        <v>42157</v>
      </c>
      <c r="N1712" s="183">
        <v>22991</v>
      </c>
      <c r="O1712" s="183"/>
      <c r="P1712" s="40" t="s">
        <v>1175</v>
      </c>
      <c r="Q1712" s="105">
        <v>14586</v>
      </c>
      <c r="R1712" s="23">
        <v>42157</v>
      </c>
      <c r="S1712" s="106">
        <v>14586</v>
      </c>
      <c r="T1712" s="31">
        <f t="shared" si="53"/>
        <v>0</v>
      </c>
      <c r="U1712" s="68" t="s">
        <v>46</v>
      </c>
    </row>
    <row r="1713" spans="1:21" x14ac:dyDescent="0.25">
      <c r="A1713" s="20">
        <v>42173</v>
      </c>
      <c r="B1713" s="183">
        <v>24569</v>
      </c>
      <c r="C1713" s="183"/>
      <c r="D1713" s="14" t="s">
        <v>375</v>
      </c>
      <c r="E1713" s="105">
        <v>5295</v>
      </c>
      <c r="F1713" s="23">
        <v>42173</v>
      </c>
      <c r="G1713" s="118">
        <v>5295</v>
      </c>
      <c r="H1713" s="31">
        <f t="shared" si="52"/>
        <v>0</v>
      </c>
      <c r="I1713" s="56" t="s">
        <v>9</v>
      </c>
      <c r="M1713" s="20">
        <v>42160</v>
      </c>
      <c r="N1713" s="183">
        <v>23266</v>
      </c>
      <c r="O1713" s="183"/>
      <c r="P1713" s="14" t="s">
        <v>1175</v>
      </c>
      <c r="Q1713" s="105">
        <v>27135.5</v>
      </c>
      <c r="R1713" s="23">
        <v>42160</v>
      </c>
      <c r="S1713" s="106">
        <v>27135.5</v>
      </c>
      <c r="T1713" s="31">
        <f t="shared" si="53"/>
        <v>0</v>
      </c>
      <c r="U1713" s="39" t="s">
        <v>587</v>
      </c>
    </row>
    <row r="1714" spans="1:21" x14ac:dyDescent="0.25">
      <c r="A1714" s="59">
        <v>42173</v>
      </c>
      <c r="B1714" s="183">
        <v>24570</v>
      </c>
      <c r="C1714" s="183"/>
      <c r="D1714" s="14" t="s">
        <v>45</v>
      </c>
      <c r="E1714" s="105">
        <v>70692.86</v>
      </c>
      <c r="F1714" s="30">
        <v>42098</v>
      </c>
      <c r="G1714" s="145">
        <v>70692.86</v>
      </c>
      <c r="H1714" s="31">
        <f t="shared" si="52"/>
        <v>0</v>
      </c>
      <c r="I1714" s="56" t="s">
        <v>19</v>
      </c>
      <c r="M1714" s="59">
        <v>42161</v>
      </c>
      <c r="N1714" s="183">
        <v>23365</v>
      </c>
      <c r="O1714" s="183"/>
      <c r="P1714" s="14" t="s">
        <v>1175</v>
      </c>
      <c r="Q1714" s="105">
        <v>15148.8</v>
      </c>
      <c r="R1714" s="23">
        <v>42161</v>
      </c>
      <c r="S1714" s="106">
        <v>15148.8</v>
      </c>
      <c r="T1714" s="31">
        <f t="shared" si="53"/>
        <v>0</v>
      </c>
      <c r="U1714" s="39" t="s">
        <v>587</v>
      </c>
    </row>
    <row r="1715" spans="1:21" x14ac:dyDescent="0.25">
      <c r="A1715" s="20">
        <v>42173</v>
      </c>
      <c r="B1715" s="183">
        <v>24571</v>
      </c>
      <c r="C1715" s="183"/>
      <c r="D1715" s="14" t="s">
        <v>64</v>
      </c>
      <c r="E1715" s="105">
        <v>720</v>
      </c>
      <c r="F1715" s="23">
        <v>42173</v>
      </c>
      <c r="G1715" s="118">
        <v>720</v>
      </c>
      <c r="H1715" s="31">
        <f t="shared" si="52"/>
        <v>0</v>
      </c>
      <c r="I1715" s="56" t="s">
        <v>9</v>
      </c>
      <c r="M1715" s="20">
        <v>42163</v>
      </c>
      <c r="N1715" s="183">
        <v>23552</v>
      </c>
      <c r="O1715" s="183"/>
      <c r="P1715" s="14" t="s">
        <v>1175</v>
      </c>
      <c r="Q1715" s="105">
        <v>5505.6</v>
      </c>
      <c r="R1715" s="23">
        <v>42163</v>
      </c>
      <c r="S1715" s="106">
        <v>5505.6</v>
      </c>
      <c r="T1715" s="31">
        <f t="shared" si="53"/>
        <v>0</v>
      </c>
      <c r="U1715" s="39" t="s">
        <v>587</v>
      </c>
    </row>
    <row r="1716" spans="1:21" x14ac:dyDescent="0.25">
      <c r="A1716" s="59">
        <v>42173</v>
      </c>
      <c r="B1716" s="183">
        <v>24572</v>
      </c>
      <c r="C1716" s="183"/>
      <c r="D1716" s="14" t="s">
        <v>89</v>
      </c>
      <c r="E1716" s="105">
        <v>3153.1</v>
      </c>
      <c r="F1716" s="23">
        <v>42173</v>
      </c>
      <c r="G1716" s="118">
        <v>3153.1</v>
      </c>
      <c r="H1716" s="31">
        <f t="shared" si="52"/>
        <v>0</v>
      </c>
      <c r="I1716" s="56" t="s">
        <v>9</v>
      </c>
      <c r="M1716" s="59">
        <v>42164</v>
      </c>
      <c r="N1716" s="183">
        <v>23666</v>
      </c>
      <c r="O1716" s="183"/>
      <c r="P1716" s="14" t="s">
        <v>1175</v>
      </c>
      <c r="Q1716" s="105">
        <v>9375.7999999999993</v>
      </c>
      <c r="R1716" s="23">
        <v>42164</v>
      </c>
      <c r="S1716" s="106">
        <v>9375.7999999999993</v>
      </c>
      <c r="T1716" s="31">
        <f t="shared" si="53"/>
        <v>0</v>
      </c>
      <c r="U1716" s="39" t="s">
        <v>587</v>
      </c>
    </row>
    <row r="1717" spans="1:21" x14ac:dyDescent="0.25">
      <c r="A1717" s="20">
        <v>42173</v>
      </c>
      <c r="B1717" s="183">
        <v>24573</v>
      </c>
      <c r="C1717" s="183"/>
      <c r="D1717" s="14" t="s">
        <v>213</v>
      </c>
      <c r="E1717" s="105">
        <v>487593.79</v>
      </c>
      <c r="F1717" s="23">
        <v>42180</v>
      </c>
      <c r="G1717" s="118">
        <v>487593.79</v>
      </c>
      <c r="H1717" s="31">
        <f t="shared" si="52"/>
        <v>0</v>
      </c>
      <c r="I1717" s="56" t="s">
        <v>9</v>
      </c>
      <c r="M1717" s="20">
        <v>42165</v>
      </c>
      <c r="N1717" s="183">
        <v>23731</v>
      </c>
      <c r="O1717" s="183"/>
      <c r="P1717" s="14" t="s">
        <v>1175</v>
      </c>
      <c r="Q1717" s="105">
        <v>14311.6</v>
      </c>
      <c r="R1717" s="23">
        <v>42165</v>
      </c>
      <c r="S1717" s="106">
        <v>14311.6</v>
      </c>
      <c r="T1717" s="31">
        <f t="shared" si="53"/>
        <v>0</v>
      </c>
      <c r="U1717" s="39" t="s">
        <v>46</v>
      </c>
    </row>
    <row r="1718" spans="1:21" x14ac:dyDescent="0.25">
      <c r="A1718" s="59">
        <v>42173</v>
      </c>
      <c r="B1718" s="183">
        <v>24574</v>
      </c>
      <c r="C1718" s="183"/>
      <c r="D1718" s="14" t="s">
        <v>896</v>
      </c>
      <c r="E1718" s="105">
        <v>13.5</v>
      </c>
      <c r="F1718" s="23">
        <v>42173</v>
      </c>
      <c r="G1718" s="118">
        <v>13.5</v>
      </c>
      <c r="H1718" s="31">
        <f t="shared" si="52"/>
        <v>0</v>
      </c>
      <c r="I1718" s="56" t="s">
        <v>9</v>
      </c>
      <c r="M1718" s="59">
        <v>42166</v>
      </c>
      <c r="N1718" s="183">
        <v>23833</v>
      </c>
      <c r="O1718" s="183"/>
      <c r="P1718" s="14" t="s">
        <v>1175</v>
      </c>
      <c r="Q1718" s="105">
        <v>11499.6</v>
      </c>
      <c r="R1718" s="23">
        <v>42166</v>
      </c>
      <c r="S1718" s="106">
        <v>11499.6</v>
      </c>
      <c r="T1718" s="31">
        <f t="shared" si="53"/>
        <v>0</v>
      </c>
      <c r="U1718" s="39" t="s">
        <v>587</v>
      </c>
    </row>
    <row r="1719" spans="1:21" x14ac:dyDescent="0.25">
      <c r="A1719" s="20">
        <v>42173</v>
      </c>
      <c r="B1719" s="183">
        <v>24575</v>
      </c>
      <c r="C1719" s="183"/>
      <c r="D1719" s="14" t="s">
        <v>110</v>
      </c>
      <c r="E1719" s="105">
        <v>29397.919999999998</v>
      </c>
      <c r="F1719" s="23">
        <v>42178</v>
      </c>
      <c r="G1719" s="118">
        <v>29397.919999999998</v>
      </c>
      <c r="H1719" s="31">
        <f t="shared" si="52"/>
        <v>0</v>
      </c>
      <c r="I1719" s="56" t="s">
        <v>19</v>
      </c>
      <c r="M1719" s="20">
        <v>42167</v>
      </c>
      <c r="N1719" s="183">
        <v>23946</v>
      </c>
      <c r="O1719" s="183"/>
      <c r="P1719" s="14" t="s">
        <v>1175</v>
      </c>
      <c r="Q1719" s="105">
        <v>31552.5</v>
      </c>
      <c r="R1719" s="23">
        <v>42168</v>
      </c>
      <c r="S1719" s="106">
        <v>31552.5</v>
      </c>
      <c r="T1719" s="31">
        <f t="shared" si="53"/>
        <v>0</v>
      </c>
      <c r="U1719" s="39" t="s">
        <v>587</v>
      </c>
    </row>
    <row r="1720" spans="1:21" x14ac:dyDescent="0.25">
      <c r="A1720" s="59">
        <v>42173</v>
      </c>
      <c r="B1720" s="183">
        <v>24576</v>
      </c>
      <c r="C1720" s="183"/>
      <c r="D1720" s="14" t="s">
        <v>1160</v>
      </c>
      <c r="E1720" s="105">
        <v>348.5</v>
      </c>
      <c r="F1720" s="23">
        <v>42173</v>
      </c>
      <c r="G1720" s="118">
        <v>348.5</v>
      </c>
      <c r="H1720" s="31">
        <f t="shared" si="52"/>
        <v>0</v>
      </c>
      <c r="I1720" s="56" t="s">
        <v>9</v>
      </c>
      <c r="M1720" s="59">
        <v>42170</v>
      </c>
      <c r="N1720" s="183">
        <v>24234</v>
      </c>
      <c r="O1720" s="183"/>
      <c r="P1720" s="14" t="s">
        <v>1175</v>
      </c>
      <c r="Q1720" s="105">
        <v>15573.75</v>
      </c>
      <c r="R1720" s="23">
        <v>42170</v>
      </c>
      <c r="S1720" s="106">
        <v>15573.75</v>
      </c>
      <c r="T1720" s="31">
        <f t="shared" si="53"/>
        <v>0</v>
      </c>
      <c r="U1720" s="39" t="s">
        <v>587</v>
      </c>
    </row>
    <row r="1721" spans="1:21" x14ac:dyDescent="0.25">
      <c r="A1721" s="20">
        <v>42173</v>
      </c>
      <c r="B1721" s="183">
        <v>24577</v>
      </c>
      <c r="C1721" s="183"/>
      <c r="D1721" s="14" t="s">
        <v>110</v>
      </c>
      <c r="E1721" s="105">
        <v>24382.05</v>
      </c>
      <c r="F1721" s="23">
        <v>42178</v>
      </c>
      <c r="G1721" s="118">
        <v>24382.05</v>
      </c>
      <c r="H1721" s="31">
        <f t="shared" si="52"/>
        <v>0</v>
      </c>
      <c r="I1721" s="56" t="s">
        <v>19</v>
      </c>
      <c r="M1721" s="20">
        <v>42171</v>
      </c>
      <c r="N1721" s="183">
        <v>24344</v>
      </c>
      <c r="O1721" s="183"/>
      <c r="P1721" s="14" t="s">
        <v>1175</v>
      </c>
      <c r="Q1721" s="105">
        <v>6577.8</v>
      </c>
      <c r="R1721" s="23">
        <v>42171</v>
      </c>
      <c r="S1721" s="106">
        <v>6577.8</v>
      </c>
      <c r="T1721" s="48">
        <f t="shared" si="53"/>
        <v>0</v>
      </c>
      <c r="U1721" s="39" t="s">
        <v>587</v>
      </c>
    </row>
    <row r="1722" spans="1:21" x14ac:dyDescent="0.25">
      <c r="A1722" s="59">
        <v>42173</v>
      </c>
      <c r="B1722" s="183">
        <v>24578</v>
      </c>
      <c r="C1722" s="183"/>
      <c r="D1722" s="14" t="s">
        <v>24</v>
      </c>
      <c r="E1722" s="105">
        <v>27660.3</v>
      </c>
      <c r="F1722" s="30">
        <v>42191</v>
      </c>
      <c r="G1722" s="145">
        <v>27660.3</v>
      </c>
      <c r="H1722" s="31">
        <f t="shared" si="52"/>
        <v>0</v>
      </c>
      <c r="I1722" s="56" t="s">
        <v>62</v>
      </c>
      <c r="M1722" s="59">
        <v>42172</v>
      </c>
      <c r="N1722" s="183">
        <v>24489</v>
      </c>
      <c r="O1722" s="183"/>
      <c r="P1722" s="14" t="s">
        <v>1175</v>
      </c>
      <c r="Q1722" s="105">
        <v>2710.8</v>
      </c>
      <c r="R1722" s="23">
        <v>42172</v>
      </c>
      <c r="S1722" s="106">
        <v>2710.8</v>
      </c>
      <c r="T1722" s="48">
        <f t="shared" si="53"/>
        <v>0</v>
      </c>
      <c r="U1722" s="39" t="s">
        <v>19</v>
      </c>
    </row>
    <row r="1723" spans="1:21" x14ac:dyDescent="0.25">
      <c r="A1723" s="20">
        <v>42173</v>
      </c>
      <c r="B1723" s="183">
        <v>24579</v>
      </c>
      <c r="C1723" s="183"/>
      <c r="D1723" s="14" t="s">
        <v>136</v>
      </c>
      <c r="E1723" s="105">
        <v>37466.25</v>
      </c>
      <c r="F1723" s="23" t="s">
        <v>1573</v>
      </c>
      <c r="G1723" s="118">
        <f>5000+19500+12966.25</f>
        <v>37466.25</v>
      </c>
      <c r="H1723" s="48">
        <f t="shared" si="52"/>
        <v>0</v>
      </c>
      <c r="I1723" s="56" t="s">
        <v>9</v>
      </c>
      <c r="M1723" s="20">
        <v>42177</v>
      </c>
      <c r="N1723" s="183">
        <v>24968</v>
      </c>
      <c r="O1723" s="183"/>
      <c r="P1723" s="14" t="s">
        <v>1175</v>
      </c>
      <c r="Q1723" s="105">
        <v>15110.8</v>
      </c>
      <c r="R1723" s="23">
        <v>42177</v>
      </c>
      <c r="S1723" s="118">
        <v>15110.8</v>
      </c>
      <c r="T1723" s="31">
        <f t="shared" si="53"/>
        <v>0</v>
      </c>
      <c r="U1723" s="56" t="s">
        <v>587</v>
      </c>
    </row>
    <row r="1724" spans="1:21" x14ac:dyDescent="0.25">
      <c r="A1724" s="59">
        <v>42173</v>
      </c>
      <c r="B1724" s="183">
        <v>24580</v>
      </c>
      <c r="C1724" s="183"/>
      <c r="D1724" s="14" t="s">
        <v>689</v>
      </c>
      <c r="E1724" s="105">
        <v>10203</v>
      </c>
      <c r="F1724" s="23">
        <v>42173</v>
      </c>
      <c r="G1724" s="118">
        <v>10203</v>
      </c>
      <c r="H1724" s="31">
        <f t="shared" si="52"/>
        <v>0</v>
      </c>
      <c r="I1724" s="56" t="s">
        <v>9</v>
      </c>
      <c r="M1724" s="59">
        <v>42178</v>
      </c>
      <c r="N1724" s="223" t="s">
        <v>1667</v>
      </c>
      <c r="O1724" s="223" t="s">
        <v>1592</v>
      </c>
      <c r="P1724" s="15" t="s">
        <v>1175</v>
      </c>
      <c r="Q1724" s="122">
        <v>16531.599999999999</v>
      </c>
      <c r="R1724" s="23">
        <v>42178</v>
      </c>
      <c r="S1724" s="118">
        <v>16531.599999999999</v>
      </c>
      <c r="T1724" s="31">
        <f t="shared" si="53"/>
        <v>0</v>
      </c>
      <c r="U1724" s="68" t="s">
        <v>587</v>
      </c>
    </row>
    <row r="1725" spans="1:21" x14ac:dyDescent="0.25">
      <c r="A1725" s="20">
        <v>42173</v>
      </c>
      <c r="B1725" s="183">
        <v>24581</v>
      </c>
      <c r="C1725" s="183"/>
      <c r="D1725" s="14" t="s">
        <v>305</v>
      </c>
      <c r="E1725" s="105">
        <v>3150.6</v>
      </c>
      <c r="F1725" s="23">
        <v>42173</v>
      </c>
      <c r="G1725" s="118">
        <v>3150.6</v>
      </c>
      <c r="H1725" s="31">
        <f t="shared" si="52"/>
        <v>0</v>
      </c>
      <c r="I1725" s="56" t="s">
        <v>9</v>
      </c>
      <c r="M1725" s="20">
        <v>42179</v>
      </c>
      <c r="N1725" s="223" t="s">
        <v>1757</v>
      </c>
      <c r="O1725" s="223" t="s">
        <v>1592</v>
      </c>
      <c r="P1725" s="14" t="s">
        <v>1175</v>
      </c>
      <c r="Q1725" s="105">
        <v>13786.2</v>
      </c>
      <c r="R1725" s="23">
        <v>42179</v>
      </c>
      <c r="S1725" s="106">
        <v>13786.2</v>
      </c>
      <c r="T1725" s="31">
        <f t="shared" si="53"/>
        <v>0</v>
      </c>
      <c r="U1725" s="39" t="s">
        <v>587</v>
      </c>
    </row>
    <row r="1726" spans="1:21" x14ac:dyDescent="0.25">
      <c r="A1726" s="59">
        <v>42173</v>
      </c>
      <c r="B1726" s="183">
        <v>24582</v>
      </c>
      <c r="C1726" s="183"/>
      <c r="D1726" s="14" t="s">
        <v>141</v>
      </c>
      <c r="E1726" s="105">
        <v>2102.8000000000002</v>
      </c>
      <c r="F1726" s="23">
        <v>42173</v>
      </c>
      <c r="G1726" s="118">
        <v>2102.8000000000002</v>
      </c>
      <c r="H1726" s="31">
        <f t="shared" si="52"/>
        <v>0</v>
      </c>
      <c r="I1726" s="56" t="s">
        <v>9</v>
      </c>
      <c r="M1726" s="59">
        <v>42180</v>
      </c>
      <c r="N1726" s="223" t="s">
        <v>1870</v>
      </c>
      <c r="O1726" s="223" t="s">
        <v>1592</v>
      </c>
      <c r="P1726" s="14" t="s">
        <v>1175</v>
      </c>
      <c r="Q1726" s="105">
        <v>14140.4</v>
      </c>
      <c r="R1726" s="65">
        <v>42180</v>
      </c>
      <c r="S1726" s="106">
        <v>14140.4</v>
      </c>
      <c r="T1726" s="31">
        <f t="shared" si="53"/>
        <v>0</v>
      </c>
      <c r="U1726" s="39" t="s">
        <v>587</v>
      </c>
    </row>
    <row r="1727" spans="1:21" x14ac:dyDescent="0.25">
      <c r="A1727" s="20">
        <v>42173</v>
      </c>
      <c r="B1727" s="183">
        <v>24583</v>
      </c>
      <c r="C1727" s="183"/>
      <c r="D1727" s="14" t="s">
        <v>24</v>
      </c>
      <c r="E1727" s="105">
        <v>109551.1</v>
      </c>
      <c r="F1727" s="30">
        <v>42191</v>
      </c>
      <c r="G1727" s="145">
        <v>109551.1</v>
      </c>
      <c r="H1727" s="31">
        <f t="shared" si="52"/>
        <v>0</v>
      </c>
      <c r="I1727" s="56" t="s">
        <v>94</v>
      </c>
      <c r="M1727" s="20">
        <v>42181</v>
      </c>
      <c r="N1727" s="223" t="s">
        <v>1960</v>
      </c>
      <c r="O1727" s="223" t="s">
        <v>1592</v>
      </c>
      <c r="P1727" s="14" t="s">
        <v>1175</v>
      </c>
      <c r="Q1727" s="105">
        <v>18435</v>
      </c>
      <c r="R1727" s="65">
        <v>42182</v>
      </c>
      <c r="S1727" s="106">
        <v>18435</v>
      </c>
      <c r="T1727" s="31">
        <f t="shared" si="53"/>
        <v>0</v>
      </c>
      <c r="U1727" s="39" t="s">
        <v>587</v>
      </c>
    </row>
    <row r="1728" spans="1:21" x14ac:dyDescent="0.25">
      <c r="A1728" s="59">
        <v>42173</v>
      </c>
      <c r="B1728" s="183">
        <v>24584</v>
      </c>
      <c r="C1728" s="183"/>
      <c r="D1728" s="14" t="s">
        <v>95</v>
      </c>
      <c r="E1728" s="105">
        <v>1476.3</v>
      </c>
      <c r="F1728" s="23">
        <v>42173</v>
      </c>
      <c r="G1728" s="118">
        <v>1476.3</v>
      </c>
      <c r="H1728" s="31">
        <f t="shared" si="52"/>
        <v>0</v>
      </c>
      <c r="I1728" s="56" t="s">
        <v>62</v>
      </c>
      <c r="M1728" s="59">
        <v>42184</v>
      </c>
      <c r="N1728" s="222" t="s">
        <v>2279</v>
      </c>
      <c r="O1728" s="222" t="s">
        <v>1592</v>
      </c>
      <c r="P1728" s="14" t="s">
        <v>1175</v>
      </c>
      <c r="Q1728" s="105">
        <v>9568.2000000000007</v>
      </c>
      <c r="R1728" s="23">
        <v>42184</v>
      </c>
      <c r="S1728" s="106">
        <v>9568.2000000000007</v>
      </c>
      <c r="T1728" s="31">
        <f t="shared" si="53"/>
        <v>0</v>
      </c>
      <c r="U1728" s="39" t="s">
        <v>587</v>
      </c>
    </row>
    <row r="1729" spans="1:21" x14ac:dyDescent="0.25">
      <c r="A1729" s="20">
        <v>42173</v>
      </c>
      <c r="B1729" s="183">
        <v>24585</v>
      </c>
      <c r="C1729" s="183"/>
      <c r="D1729" s="14" t="s">
        <v>383</v>
      </c>
      <c r="E1729" s="105">
        <v>1936.2</v>
      </c>
      <c r="F1729" s="23">
        <v>42173</v>
      </c>
      <c r="G1729" s="118">
        <v>1936.2</v>
      </c>
      <c r="H1729" s="31">
        <f t="shared" si="52"/>
        <v>0</v>
      </c>
      <c r="I1729" s="56" t="s">
        <v>9</v>
      </c>
      <c r="M1729" s="20">
        <v>42158</v>
      </c>
      <c r="N1729" s="183">
        <v>23078</v>
      </c>
      <c r="O1729" s="183"/>
      <c r="P1729" s="40" t="s">
        <v>1328</v>
      </c>
      <c r="Q1729" s="105">
        <v>14402.4</v>
      </c>
      <c r="R1729" s="23">
        <v>42158</v>
      </c>
      <c r="S1729" s="106">
        <v>14402.4</v>
      </c>
      <c r="T1729" s="31">
        <f t="shared" si="53"/>
        <v>0</v>
      </c>
      <c r="U1729" s="68" t="s">
        <v>587</v>
      </c>
    </row>
    <row r="1730" spans="1:21" x14ac:dyDescent="0.25">
      <c r="A1730" s="59">
        <v>42173</v>
      </c>
      <c r="B1730" s="183">
        <v>24586</v>
      </c>
      <c r="C1730" s="183"/>
      <c r="D1730" s="14" t="s">
        <v>204</v>
      </c>
      <c r="E1730" s="105">
        <v>2671.2</v>
      </c>
      <c r="F1730" s="23">
        <v>42175</v>
      </c>
      <c r="G1730" s="118">
        <v>2671.2</v>
      </c>
      <c r="H1730" s="31">
        <f t="shared" si="52"/>
        <v>0</v>
      </c>
      <c r="I1730" s="56" t="s">
        <v>149</v>
      </c>
      <c r="M1730" s="59">
        <v>42173</v>
      </c>
      <c r="N1730" s="183">
        <v>24530</v>
      </c>
      <c r="O1730" s="183"/>
      <c r="P1730" s="14" t="s">
        <v>1328</v>
      </c>
      <c r="Q1730" s="105">
        <v>11877</v>
      </c>
      <c r="R1730" s="23">
        <v>42173</v>
      </c>
      <c r="S1730" s="106">
        <v>11877</v>
      </c>
      <c r="T1730" s="48">
        <f t="shared" si="53"/>
        <v>0</v>
      </c>
      <c r="U1730" s="39" t="s">
        <v>587</v>
      </c>
    </row>
    <row r="1731" spans="1:21" x14ac:dyDescent="0.25">
      <c r="A1731" s="20">
        <v>42173</v>
      </c>
      <c r="B1731" s="183">
        <v>24587</v>
      </c>
      <c r="C1731" s="183"/>
      <c r="D1731" s="14" t="s">
        <v>200</v>
      </c>
      <c r="E1731" s="105">
        <v>3766.4</v>
      </c>
      <c r="F1731" s="23">
        <v>42175</v>
      </c>
      <c r="G1731" s="118">
        <v>3766.4</v>
      </c>
      <c r="H1731" s="31">
        <f t="shared" ref="H1731:H1794" si="54">E1731-G1731</f>
        <v>0</v>
      </c>
      <c r="I1731" s="56" t="s">
        <v>149</v>
      </c>
      <c r="M1731" s="20">
        <v>42174</v>
      </c>
      <c r="N1731" s="183">
        <v>24634</v>
      </c>
      <c r="O1731" s="183"/>
      <c r="P1731" s="14" t="s">
        <v>1328</v>
      </c>
      <c r="Q1731" s="105">
        <v>16775.8</v>
      </c>
      <c r="R1731" s="23">
        <v>42174</v>
      </c>
      <c r="S1731" s="118">
        <v>16775.8</v>
      </c>
      <c r="T1731" s="31">
        <f t="shared" ref="T1731:T1794" si="55">Q1731-S1731</f>
        <v>0</v>
      </c>
      <c r="U1731" s="56" t="s">
        <v>587</v>
      </c>
    </row>
    <row r="1732" spans="1:21" x14ac:dyDescent="0.25">
      <c r="A1732" s="59">
        <v>42173</v>
      </c>
      <c r="B1732" s="183">
        <v>24588</v>
      </c>
      <c r="C1732" s="183"/>
      <c r="D1732" s="14" t="s">
        <v>877</v>
      </c>
      <c r="E1732" s="105">
        <v>2311.56</v>
      </c>
      <c r="F1732" s="23">
        <v>42175</v>
      </c>
      <c r="G1732" s="118">
        <v>2311.56</v>
      </c>
      <c r="H1732" s="31">
        <f t="shared" si="54"/>
        <v>0</v>
      </c>
      <c r="I1732" s="56" t="s">
        <v>149</v>
      </c>
      <c r="M1732" s="59">
        <v>42175</v>
      </c>
      <c r="N1732" s="183">
        <v>24742</v>
      </c>
      <c r="O1732" s="183"/>
      <c r="P1732" s="14" t="s">
        <v>1328</v>
      </c>
      <c r="Q1732" s="105">
        <v>15843.4</v>
      </c>
      <c r="R1732" s="65">
        <v>42175</v>
      </c>
      <c r="S1732" s="106">
        <v>15843.4</v>
      </c>
      <c r="T1732" s="31">
        <f t="shared" si="55"/>
        <v>0</v>
      </c>
      <c r="U1732" s="39" t="s">
        <v>587</v>
      </c>
    </row>
    <row r="1733" spans="1:21" x14ac:dyDescent="0.25">
      <c r="A1733" s="20">
        <v>42173</v>
      </c>
      <c r="B1733" s="183">
        <v>24589</v>
      </c>
      <c r="C1733" s="183"/>
      <c r="D1733" s="14" t="s">
        <v>1275</v>
      </c>
      <c r="E1733" s="105">
        <v>2008.8</v>
      </c>
      <c r="F1733" s="23">
        <v>42175</v>
      </c>
      <c r="G1733" s="118">
        <v>2008.8</v>
      </c>
      <c r="H1733" s="31">
        <f t="shared" si="54"/>
        <v>0</v>
      </c>
      <c r="I1733" s="56" t="s">
        <v>149</v>
      </c>
      <c r="M1733" s="20">
        <v>42161</v>
      </c>
      <c r="N1733" s="183">
        <v>23398</v>
      </c>
      <c r="O1733" s="183"/>
      <c r="P1733" s="14" t="s">
        <v>217</v>
      </c>
      <c r="Q1733" s="105">
        <v>2907.8</v>
      </c>
      <c r="R1733" s="23">
        <v>42161</v>
      </c>
      <c r="S1733" s="106">
        <v>2907.8</v>
      </c>
      <c r="T1733" s="31">
        <f t="shared" si="55"/>
        <v>0</v>
      </c>
      <c r="U1733" s="39" t="s">
        <v>59</v>
      </c>
    </row>
    <row r="1734" spans="1:21" x14ac:dyDescent="0.25">
      <c r="A1734" s="59">
        <v>42173</v>
      </c>
      <c r="B1734" s="183">
        <v>24590</v>
      </c>
      <c r="C1734" s="183"/>
      <c r="D1734" s="14" t="s">
        <v>55</v>
      </c>
      <c r="E1734" s="105">
        <v>24120.25</v>
      </c>
      <c r="F1734" s="23">
        <v>42173</v>
      </c>
      <c r="G1734" s="118">
        <v>24120.25</v>
      </c>
      <c r="H1734" s="31">
        <f t="shared" si="54"/>
        <v>0</v>
      </c>
      <c r="I1734" s="56" t="s">
        <v>1257</v>
      </c>
      <c r="M1734" s="59">
        <v>42166</v>
      </c>
      <c r="N1734" s="183">
        <v>23846</v>
      </c>
      <c r="O1734" s="183"/>
      <c r="P1734" s="14" t="s">
        <v>217</v>
      </c>
      <c r="Q1734" s="105">
        <v>4060.2</v>
      </c>
      <c r="R1734" s="23">
        <v>42166</v>
      </c>
      <c r="S1734" s="106">
        <v>4060.2</v>
      </c>
      <c r="T1734" s="31">
        <f t="shared" si="55"/>
        <v>0</v>
      </c>
      <c r="U1734" s="39" t="s">
        <v>59</v>
      </c>
    </row>
    <row r="1735" spans="1:21" x14ac:dyDescent="0.25">
      <c r="A1735" s="20">
        <v>42173</v>
      </c>
      <c r="B1735" s="183">
        <v>24591</v>
      </c>
      <c r="C1735" s="183"/>
      <c r="D1735" s="14" t="s">
        <v>197</v>
      </c>
      <c r="E1735" s="105">
        <v>1480</v>
      </c>
      <c r="F1735" s="23">
        <v>42175</v>
      </c>
      <c r="G1735" s="118">
        <v>1480</v>
      </c>
      <c r="H1735" s="31">
        <f t="shared" si="54"/>
        <v>0</v>
      </c>
      <c r="I1735" s="56" t="s">
        <v>149</v>
      </c>
      <c r="M1735" s="20">
        <v>42170</v>
      </c>
      <c r="N1735" s="183">
        <v>24219</v>
      </c>
      <c r="O1735" s="183"/>
      <c r="P1735" s="14" t="s">
        <v>217</v>
      </c>
      <c r="Q1735" s="105">
        <v>2491.8000000000002</v>
      </c>
      <c r="R1735" s="23">
        <v>42170</v>
      </c>
      <c r="S1735" s="106">
        <v>2491.8000000000002</v>
      </c>
      <c r="T1735" s="31">
        <f t="shared" si="55"/>
        <v>0</v>
      </c>
      <c r="U1735" s="39" t="s">
        <v>59</v>
      </c>
    </row>
    <row r="1736" spans="1:21" x14ac:dyDescent="0.25">
      <c r="A1736" s="59">
        <v>42173</v>
      </c>
      <c r="B1736" s="183">
        <v>24592</v>
      </c>
      <c r="C1736" s="183"/>
      <c r="D1736" s="14" t="s">
        <v>1275</v>
      </c>
      <c r="E1736" s="105">
        <v>12415</v>
      </c>
      <c r="F1736" s="23">
        <v>42175</v>
      </c>
      <c r="G1736" s="118">
        <v>12415</v>
      </c>
      <c r="H1736" s="31">
        <f t="shared" si="54"/>
        <v>0</v>
      </c>
      <c r="I1736" s="56" t="s">
        <v>149</v>
      </c>
      <c r="M1736" s="59">
        <v>42171</v>
      </c>
      <c r="N1736" s="183">
        <v>24341</v>
      </c>
      <c r="O1736" s="183"/>
      <c r="P1736" s="14" t="s">
        <v>217</v>
      </c>
      <c r="Q1736" s="105">
        <v>4422</v>
      </c>
      <c r="R1736" s="51">
        <v>42173</v>
      </c>
      <c r="S1736" s="106">
        <v>4422</v>
      </c>
      <c r="T1736" s="48">
        <f t="shared" si="55"/>
        <v>0</v>
      </c>
      <c r="U1736" s="39" t="s">
        <v>59</v>
      </c>
    </row>
    <row r="1737" spans="1:21" x14ac:dyDescent="0.25">
      <c r="A1737" s="20">
        <v>42173</v>
      </c>
      <c r="B1737" s="183">
        <v>24593</v>
      </c>
      <c r="C1737" s="183"/>
      <c r="D1737" s="14" t="s">
        <v>1053</v>
      </c>
      <c r="E1737" s="105">
        <v>63991.8</v>
      </c>
      <c r="F1737" s="23">
        <v>42175</v>
      </c>
      <c r="G1737" s="118">
        <v>63991.8</v>
      </c>
      <c r="H1737" s="31">
        <f t="shared" si="54"/>
        <v>0</v>
      </c>
      <c r="I1737" s="56" t="s">
        <v>773</v>
      </c>
      <c r="M1737" s="20">
        <v>42182</v>
      </c>
      <c r="N1737" s="223" t="s">
        <v>2124</v>
      </c>
      <c r="O1737" s="223" t="s">
        <v>1592</v>
      </c>
      <c r="P1737" s="14" t="s">
        <v>217</v>
      </c>
      <c r="Q1737" s="105">
        <v>2180.6999999999998</v>
      </c>
      <c r="R1737" s="65">
        <v>42182</v>
      </c>
      <c r="S1737" s="106">
        <v>2180.6999999999998</v>
      </c>
      <c r="T1737" s="31">
        <f t="shared" si="55"/>
        <v>0</v>
      </c>
      <c r="U1737" s="39" t="s">
        <v>59</v>
      </c>
    </row>
    <row r="1738" spans="1:21" x14ac:dyDescent="0.25">
      <c r="A1738" s="59">
        <v>42173</v>
      </c>
      <c r="B1738" s="183">
        <v>24594</v>
      </c>
      <c r="C1738" s="183"/>
      <c r="D1738" s="14" t="s">
        <v>1275</v>
      </c>
      <c r="E1738" s="105">
        <v>261</v>
      </c>
      <c r="F1738" s="23">
        <v>42175</v>
      </c>
      <c r="G1738" s="118">
        <v>261</v>
      </c>
      <c r="H1738" s="31">
        <f t="shared" si="54"/>
        <v>0</v>
      </c>
      <c r="I1738" s="56" t="s">
        <v>149</v>
      </c>
      <c r="M1738" s="59">
        <v>42185</v>
      </c>
      <c r="N1738" s="223" t="s">
        <v>2381</v>
      </c>
      <c r="O1738" s="223" t="s">
        <v>1592</v>
      </c>
      <c r="P1738" s="14" t="s">
        <v>217</v>
      </c>
      <c r="Q1738" s="105">
        <v>3912.8</v>
      </c>
      <c r="R1738" s="23">
        <v>42185</v>
      </c>
      <c r="S1738" s="106">
        <v>3912.8</v>
      </c>
      <c r="T1738" s="31">
        <f t="shared" si="55"/>
        <v>0</v>
      </c>
      <c r="U1738" s="39" t="s">
        <v>59</v>
      </c>
    </row>
    <row r="1739" spans="1:21" x14ac:dyDescent="0.25">
      <c r="A1739" s="20">
        <v>42173</v>
      </c>
      <c r="B1739" s="183">
        <v>24595</v>
      </c>
      <c r="C1739" s="183"/>
      <c r="D1739" s="14" t="s">
        <v>420</v>
      </c>
      <c r="E1739" s="105">
        <v>11376.4</v>
      </c>
      <c r="F1739" s="23">
        <v>42175</v>
      </c>
      <c r="G1739" s="118">
        <v>11376.4</v>
      </c>
      <c r="H1739" s="31">
        <f t="shared" si="54"/>
        <v>0</v>
      </c>
      <c r="I1739" s="56" t="s">
        <v>149</v>
      </c>
      <c r="M1739" s="20">
        <v>42156</v>
      </c>
      <c r="N1739" s="183">
        <v>22938</v>
      </c>
      <c r="O1739" s="183"/>
      <c r="P1739" s="34" t="s">
        <v>256</v>
      </c>
      <c r="Q1739" s="37">
        <v>4622</v>
      </c>
      <c r="R1739" s="23">
        <v>42156</v>
      </c>
      <c r="S1739" s="109">
        <v>4622</v>
      </c>
      <c r="T1739" s="25">
        <f t="shared" si="55"/>
        <v>0</v>
      </c>
      <c r="U1739" s="39" t="s">
        <v>41</v>
      </c>
    </row>
    <row r="1740" spans="1:21" x14ac:dyDescent="0.25">
      <c r="A1740" s="59">
        <v>42173</v>
      </c>
      <c r="B1740" s="183">
        <v>24596</v>
      </c>
      <c r="C1740" s="183"/>
      <c r="D1740" s="14" t="s">
        <v>198</v>
      </c>
      <c r="E1740" s="105">
        <v>14627.6</v>
      </c>
      <c r="F1740" s="23">
        <v>42175</v>
      </c>
      <c r="G1740" s="118">
        <v>14627.6</v>
      </c>
      <c r="H1740" s="31">
        <f t="shared" si="54"/>
        <v>0</v>
      </c>
      <c r="I1740" s="56" t="s">
        <v>149</v>
      </c>
      <c r="M1740" s="59">
        <v>42157</v>
      </c>
      <c r="N1740" s="183">
        <v>23003</v>
      </c>
      <c r="O1740" s="183"/>
      <c r="P1740" s="40" t="s">
        <v>256</v>
      </c>
      <c r="Q1740" s="105">
        <v>4119.6000000000004</v>
      </c>
      <c r="R1740" s="23">
        <v>42157</v>
      </c>
      <c r="S1740" s="106">
        <v>4119.6000000000004</v>
      </c>
      <c r="T1740" s="25">
        <f t="shared" si="55"/>
        <v>0</v>
      </c>
      <c r="U1740" s="68" t="s">
        <v>19</v>
      </c>
    </row>
    <row r="1741" spans="1:21" x14ac:dyDescent="0.25">
      <c r="A1741" s="20">
        <v>42173</v>
      </c>
      <c r="B1741" s="183">
        <v>24597</v>
      </c>
      <c r="C1741" s="183"/>
      <c r="D1741" s="14" t="s">
        <v>197</v>
      </c>
      <c r="E1741" s="105">
        <v>372.4</v>
      </c>
      <c r="F1741" s="23">
        <v>42175</v>
      </c>
      <c r="G1741" s="118">
        <v>372.4</v>
      </c>
      <c r="H1741" s="31">
        <f t="shared" si="54"/>
        <v>0</v>
      </c>
      <c r="I1741" s="56" t="s">
        <v>149</v>
      </c>
      <c r="M1741" s="20">
        <v>42158</v>
      </c>
      <c r="N1741" s="183">
        <v>23084</v>
      </c>
      <c r="O1741" s="183"/>
      <c r="P1741" s="40" t="s">
        <v>256</v>
      </c>
      <c r="Q1741" s="105">
        <v>4462.6000000000004</v>
      </c>
      <c r="R1741" s="23">
        <v>42159</v>
      </c>
      <c r="S1741" s="106">
        <v>4462.6000000000004</v>
      </c>
      <c r="T1741" s="31">
        <f t="shared" si="55"/>
        <v>0</v>
      </c>
      <c r="U1741" s="68" t="s">
        <v>773</v>
      </c>
    </row>
    <row r="1742" spans="1:21" x14ac:dyDescent="0.25">
      <c r="A1742" s="59">
        <v>42173</v>
      </c>
      <c r="B1742" s="183">
        <v>24598</v>
      </c>
      <c r="C1742" s="183"/>
      <c r="D1742" s="14" t="s">
        <v>574</v>
      </c>
      <c r="E1742" s="105">
        <v>5770.8</v>
      </c>
      <c r="F1742" s="23">
        <v>42175</v>
      </c>
      <c r="G1742" s="118">
        <v>5770.8</v>
      </c>
      <c r="H1742" s="31">
        <f t="shared" si="54"/>
        <v>0</v>
      </c>
      <c r="I1742" s="56" t="s">
        <v>149</v>
      </c>
      <c r="M1742" s="59">
        <v>42159</v>
      </c>
      <c r="N1742" s="183">
        <v>23219</v>
      </c>
      <c r="O1742" s="183"/>
      <c r="P1742" s="14" t="s">
        <v>256</v>
      </c>
      <c r="Q1742" s="105">
        <v>6028.4</v>
      </c>
      <c r="R1742" s="23">
        <v>42159</v>
      </c>
      <c r="S1742" s="106">
        <v>6028.4</v>
      </c>
      <c r="T1742" s="31">
        <f t="shared" si="55"/>
        <v>0</v>
      </c>
      <c r="U1742" s="39" t="s">
        <v>94</v>
      </c>
    </row>
    <row r="1743" spans="1:21" x14ac:dyDescent="0.25">
      <c r="A1743" s="20">
        <v>42173</v>
      </c>
      <c r="B1743" s="183">
        <v>24599</v>
      </c>
      <c r="C1743" s="183"/>
      <c r="D1743" s="14" t="s">
        <v>211</v>
      </c>
      <c r="E1743" s="105">
        <v>19773.8</v>
      </c>
      <c r="F1743" s="23">
        <v>42175</v>
      </c>
      <c r="G1743" s="118">
        <v>19773.8</v>
      </c>
      <c r="H1743" s="31">
        <f t="shared" si="54"/>
        <v>0</v>
      </c>
      <c r="I1743" s="56" t="s">
        <v>149</v>
      </c>
      <c r="M1743" s="20">
        <v>42160</v>
      </c>
      <c r="N1743" s="183">
        <v>23320</v>
      </c>
      <c r="O1743" s="183"/>
      <c r="P1743" s="14" t="s">
        <v>256</v>
      </c>
      <c r="Q1743" s="105">
        <v>8339</v>
      </c>
      <c r="R1743" s="23">
        <v>42161</v>
      </c>
      <c r="S1743" s="106">
        <v>8339</v>
      </c>
      <c r="T1743" s="31">
        <f t="shared" si="55"/>
        <v>0</v>
      </c>
      <c r="U1743" s="39" t="s">
        <v>94</v>
      </c>
    </row>
    <row r="1744" spans="1:21" x14ac:dyDescent="0.25">
      <c r="A1744" s="59">
        <v>42173</v>
      </c>
      <c r="B1744" s="183">
        <v>24600</v>
      </c>
      <c r="C1744" s="183"/>
      <c r="D1744" s="14" t="s">
        <v>1103</v>
      </c>
      <c r="E1744" s="105">
        <v>31298.2</v>
      </c>
      <c r="F1744" s="23">
        <v>42175</v>
      </c>
      <c r="G1744" s="118">
        <v>31298.2</v>
      </c>
      <c r="H1744" s="31">
        <f t="shared" si="54"/>
        <v>0</v>
      </c>
      <c r="I1744" s="56" t="s">
        <v>149</v>
      </c>
      <c r="M1744" s="59">
        <v>42161</v>
      </c>
      <c r="N1744" s="183">
        <v>23434</v>
      </c>
      <c r="O1744" s="183"/>
      <c r="P1744" s="150" t="s">
        <v>256</v>
      </c>
      <c r="Q1744" s="105">
        <v>7803.4</v>
      </c>
      <c r="R1744" s="23">
        <v>42163</v>
      </c>
      <c r="S1744" s="106">
        <v>7803.4</v>
      </c>
      <c r="T1744" s="31">
        <f t="shared" si="55"/>
        <v>0</v>
      </c>
      <c r="U1744" s="39" t="s">
        <v>94</v>
      </c>
    </row>
    <row r="1745" spans="1:21" x14ac:dyDescent="0.25">
      <c r="A1745" s="20">
        <v>42173</v>
      </c>
      <c r="B1745" s="183">
        <v>24601</v>
      </c>
      <c r="C1745" s="183"/>
      <c r="D1745" s="14" t="s">
        <v>733</v>
      </c>
      <c r="E1745" s="105">
        <v>6279</v>
      </c>
      <c r="F1745" s="23">
        <v>42175</v>
      </c>
      <c r="G1745" s="118">
        <v>6279</v>
      </c>
      <c r="H1745" s="31">
        <f t="shared" si="54"/>
        <v>0</v>
      </c>
      <c r="I1745" s="56" t="s">
        <v>149</v>
      </c>
      <c r="M1745" s="20">
        <v>42162</v>
      </c>
      <c r="N1745" s="183">
        <v>23479</v>
      </c>
      <c r="O1745" s="183"/>
      <c r="P1745" s="14" t="s">
        <v>256</v>
      </c>
      <c r="Q1745" s="105">
        <v>8572</v>
      </c>
      <c r="R1745" s="23">
        <v>42162</v>
      </c>
      <c r="S1745" s="106">
        <v>8572</v>
      </c>
      <c r="T1745" s="31">
        <f t="shared" si="55"/>
        <v>0</v>
      </c>
      <c r="U1745" s="39" t="s">
        <v>773</v>
      </c>
    </row>
    <row r="1746" spans="1:21" x14ac:dyDescent="0.25">
      <c r="A1746" s="59">
        <v>42173</v>
      </c>
      <c r="B1746" s="183">
        <v>24602</v>
      </c>
      <c r="C1746" s="183"/>
      <c r="D1746" s="14" t="s">
        <v>195</v>
      </c>
      <c r="E1746" s="105">
        <v>163311.57999999999</v>
      </c>
      <c r="F1746" s="97" t="s">
        <v>1574</v>
      </c>
      <c r="G1746" s="118">
        <v>163311.57999999999</v>
      </c>
      <c r="H1746" s="31">
        <f t="shared" si="54"/>
        <v>0</v>
      </c>
      <c r="I1746" s="56" t="s">
        <v>149</v>
      </c>
      <c r="M1746" s="59">
        <v>42163</v>
      </c>
      <c r="N1746" s="183">
        <v>23554</v>
      </c>
      <c r="O1746" s="183"/>
      <c r="P1746" s="14" t="s">
        <v>256</v>
      </c>
      <c r="Q1746" s="105">
        <v>3183.8</v>
      </c>
      <c r="R1746" s="23">
        <v>42163</v>
      </c>
      <c r="S1746" s="106">
        <v>3183.8</v>
      </c>
      <c r="T1746" s="31">
        <f t="shared" si="55"/>
        <v>0</v>
      </c>
      <c r="U1746" s="39" t="s">
        <v>587</v>
      </c>
    </row>
    <row r="1747" spans="1:21" x14ac:dyDescent="0.25">
      <c r="A1747" s="20">
        <v>42173</v>
      </c>
      <c r="B1747" s="183">
        <v>24603</v>
      </c>
      <c r="C1747" s="183"/>
      <c r="D1747" s="150" t="s">
        <v>207</v>
      </c>
      <c r="E1747" s="105">
        <v>29951.75</v>
      </c>
      <c r="F1747" s="23">
        <v>42179</v>
      </c>
      <c r="G1747" s="118">
        <v>29951.75</v>
      </c>
      <c r="H1747" s="31">
        <f t="shared" si="54"/>
        <v>0</v>
      </c>
      <c r="I1747" s="56" t="s">
        <v>149</v>
      </c>
      <c r="M1747" s="20">
        <v>42164</v>
      </c>
      <c r="N1747" s="183">
        <v>23699</v>
      </c>
      <c r="O1747" s="183"/>
      <c r="P1747" s="14" t="s">
        <v>256</v>
      </c>
      <c r="Q1747" s="105">
        <v>4617.8</v>
      </c>
      <c r="R1747" s="23">
        <v>42164</v>
      </c>
      <c r="S1747" s="106">
        <v>4617.8</v>
      </c>
      <c r="T1747" s="31">
        <f t="shared" si="55"/>
        <v>0</v>
      </c>
      <c r="U1747" s="39" t="s">
        <v>62</v>
      </c>
    </row>
    <row r="1748" spans="1:21" x14ac:dyDescent="0.25">
      <c r="A1748" s="59">
        <v>42173</v>
      </c>
      <c r="B1748" s="183">
        <v>24604</v>
      </c>
      <c r="C1748" s="183"/>
      <c r="D1748" s="14" t="s">
        <v>265</v>
      </c>
      <c r="E1748" s="105">
        <v>3860</v>
      </c>
      <c r="F1748" s="23">
        <v>42173</v>
      </c>
      <c r="G1748" s="118">
        <v>3860</v>
      </c>
      <c r="H1748" s="31">
        <f t="shared" si="54"/>
        <v>0</v>
      </c>
      <c r="I1748" s="56" t="s">
        <v>9</v>
      </c>
      <c r="M1748" s="59">
        <v>42165</v>
      </c>
      <c r="N1748" s="183">
        <v>23745</v>
      </c>
      <c r="O1748" s="183"/>
      <c r="P1748" s="14" t="s">
        <v>256</v>
      </c>
      <c r="Q1748" s="105">
        <v>4168.3999999999996</v>
      </c>
      <c r="R1748" s="23">
        <v>42165</v>
      </c>
      <c r="S1748" s="106">
        <v>4168.3999999999996</v>
      </c>
      <c r="T1748" s="31">
        <f t="shared" si="55"/>
        <v>0</v>
      </c>
      <c r="U1748" s="39" t="s">
        <v>773</v>
      </c>
    </row>
    <row r="1749" spans="1:21" x14ac:dyDescent="0.25">
      <c r="A1749" s="20">
        <v>42173</v>
      </c>
      <c r="B1749" s="183">
        <v>24605</v>
      </c>
      <c r="C1749" s="183"/>
      <c r="D1749" s="14" t="s">
        <v>265</v>
      </c>
      <c r="E1749" s="105">
        <v>1061.4000000000001</v>
      </c>
      <c r="F1749" s="23">
        <v>42173</v>
      </c>
      <c r="G1749" s="118">
        <v>1061.4000000000001</v>
      </c>
      <c r="H1749" s="31">
        <f t="shared" si="54"/>
        <v>0</v>
      </c>
      <c r="I1749" s="56" t="s">
        <v>9</v>
      </c>
      <c r="M1749" s="20">
        <v>42166</v>
      </c>
      <c r="N1749" s="183">
        <v>23811</v>
      </c>
      <c r="O1749" s="183"/>
      <c r="P1749" s="14" t="s">
        <v>256</v>
      </c>
      <c r="Q1749" s="105">
        <v>4754.2</v>
      </c>
      <c r="R1749" s="23">
        <v>42167</v>
      </c>
      <c r="S1749" s="106">
        <v>4754.2</v>
      </c>
      <c r="T1749" s="31">
        <f t="shared" si="55"/>
        <v>0</v>
      </c>
      <c r="U1749" s="39" t="s">
        <v>773</v>
      </c>
    </row>
    <row r="1750" spans="1:21" x14ac:dyDescent="0.25">
      <c r="A1750" s="59">
        <v>42173</v>
      </c>
      <c r="B1750" s="183">
        <v>24606</v>
      </c>
      <c r="C1750" s="183"/>
      <c r="D1750" s="14" t="s">
        <v>1101</v>
      </c>
      <c r="E1750" s="105">
        <v>382.8</v>
      </c>
      <c r="F1750" s="23">
        <v>42174</v>
      </c>
      <c r="G1750" s="118">
        <v>382.8</v>
      </c>
      <c r="H1750" s="31">
        <f t="shared" si="54"/>
        <v>0</v>
      </c>
      <c r="I1750" s="56" t="s">
        <v>9</v>
      </c>
      <c r="M1750" s="59">
        <v>42167</v>
      </c>
      <c r="N1750" s="183">
        <v>24005</v>
      </c>
      <c r="O1750" s="183"/>
      <c r="P1750" s="14" t="s">
        <v>256</v>
      </c>
      <c r="Q1750" s="105">
        <v>7659</v>
      </c>
      <c r="R1750" s="23">
        <v>42167</v>
      </c>
      <c r="S1750" s="106">
        <v>7659</v>
      </c>
      <c r="T1750" s="31">
        <f t="shared" si="55"/>
        <v>0</v>
      </c>
      <c r="U1750" s="39" t="s">
        <v>773</v>
      </c>
    </row>
    <row r="1751" spans="1:21" x14ac:dyDescent="0.25">
      <c r="A1751" s="20">
        <v>42173</v>
      </c>
      <c r="B1751" s="183">
        <v>24607</v>
      </c>
      <c r="C1751" s="183"/>
      <c r="D1751" s="14" t="s">
        <v>32</v>
      </c>
      <c r="E1751" s="105">
        <v>163410</v>
      </c>
      <c r="F1751" s="30">
        <v>42195</v>
      </c>
      <c r="G1751" s="145">
        <v>163410</v>
      </c>
      <c r="H1751" s="31">
        <f t="shared" si="54"/>
        <v>0</v>
      </c>
      <c r="I1751" s="56" t="s">
        <v>19</v>
      </c>
      <c r="M1751" s="20">
        <v>42168</v>
      </c>
      <c r="N1751" s="183">
        <v>24066</v>
      </c>
      <c r="O1751" s="183"/>
      <c r="P1751" s="14" t="s">
        <v>256</v>
      </c>
      <c r="Q1751" s="105">
        <v>8135.6</v>
      </c>
      <c r="R1751" s="23">
        <v>42169</v>
      </c>
      <c r="S1751" s="106">
        <v>8135.6</v>
      </c>
      <c r="T1751" s="31">
        <f t="shared" si="55"/>
        <v>0</v>
      </c>
      <c r="U1751" s="39" t="s">
        <v>773</v>
      </c>
    </row>
    <row r="1752" spans="1:21" x14ac:dyDescent="0.25">
      <c r="A1752" s="59">
        <v>42173</v>
      </c>
      <c r="B1752" s="183">
        <v>24608</v>
      </c>
      <c r="C1752" s="183"/>
      <c r="D1752" s="14" t="s">
        <v>111</v>
      </c>
      <c r="E1752" s="105">
        <v>254144</v>
      </c>
      <c r="F1752" s="51">
        <v>42177</v>
      </c>
      <c r="G1752" s="118">
        <v>254144</v>
      </c>
      <c r="H1752" s="31">
        <f t="shared" si="54"/>
        <v>0</v>
      </c>
      <c r="I1752" s="56" t="s">
        <v>9</v>
      </c>
      <c r="M1752" s="59">
        <v>42169</v>
      </c>
      <c r="N1752" s="183">
        <v>24169</v>
      </c>
      <c r="O1752" s="183"/>
      <c r="P1752" s="14" t="s">
        <v>256</v>
      </c>
      <c r="Q1752" s="105">
        <v>6792.2</v>
      </c>
      <c r="R1752" s="23">
        <v>42170</v>
      </c>
      <c r="S1752" s="106">
        <v>6792.2</v>
      </c>
      <c r="T1752" s="31">
        <f t="shared" si="55"/>
        <v>0</v>
      </c>
      <c r="U1752" s="39" t="s">
        <v>773</v>
      </c>
    </row>
    <row r="1753" spans="1:21" x14ac:dyDescent="0.25">
      <c r="A1753" s="20">
        <v>42173</v>
      </c>
      <c r="B1753" s="183">
        <v>24609</v>
      </c>
      <c r="C1753" s="183"/>
      <c r="D1753" s="14" t="s">
        <v>24</v>
      </c>
      <c r="E1753" s="105">
        <v>200601.05</v>
      </c>
      <c r="F1753" s="30">
        <v>42191</v>
      </c>
      <c r="G1753" s="145">
        <v>200601.05</v>
      </c>
      <c r="H1753" s="31">
        <f t="shared" si="54"/>
        <v>0</v>
      </c>
      <c r="I1753" s="56" t="s">
        <v>46</v>
      </c>
      <c r="M1753" s="20">
        <v>42170</v>
      </c>
      <c r="N1753" s="183">
        <v>24279</v>
      </c>
      <c r="O1753" s="183"/>
      <c r="P1753" s="14" t="s">
        <v>256</v>
      </c>
      <c r="Q1753" s="105">
        <v>4833.3999999999996</v>
      </c>
      <c r="R1753" s="23">
        <v>42170</v>
      </c>
      <c r="S1753" s="106">
        <v>4833.3999999999996</v>
      </c>
      <c r="T1753" s="31">
        <f t="shared" si="55"/>
        <v>0</v>
      </c>
      <c r="U1753" s="39" t="s">
        <v>1257</v>
      </c>
    </row>
    <row r="1754" spans="1:21" x14ac:dyDescent="0.25">
      <c r="A1754" s="20">
        <v>42173</v>
      </c>
      <c r="B1754" s="183">
        <v>24610</v>
      </c>
      <c r="C1754" s="183"/>
      <c r="D1754" s="14" t="s">
        <v>472</v>
      </c>
      <c r="E1754" s="105">
        <v>49612.5</v>
      </c>
      <c r="F1754" s="23">
        <v>42175</v>
      </c>
      <c r="G1754" s="118">
        <v>49612.5</v>
      </c>
      <c r="H1754" s="31">
        <f t="shared" si="54"/>
        <v>0</v>
      </c>
      <c r="I1754" s="56" t="s">
        <v>1257</v>
      </c>
      <c r="M1754" s="20">
        <v>42171</v>
      </c>
      <c r="N1754" s="183">
        <v>24323</v>
      </c>
      <c r="O1754" s="183"/>
      <c r="P1754" s="14" t="s">
        <v>256</v>
      </c>
      <c r="Q1754" s="105">
        <v>5753.88</v>
      </c>
      <c r="R1754" s="51">
        <v>42171</v>
      </c>
      <c r="S1754" s="106">
        <v>5753.88</v>
      </c>
      <c r="T1754" s="48">
        <f t="shared" si="55"/>
        <v>0</v>
      </c>
      <c r="U1754" s="39" t="s">
        <v>773</v>
      </c>
    </row>
    <row r="1755" spans="1:21" x14ac:dyDescent="0.25">
      <c r="A1755" s="20">
        <v>42174</v>
      </c>
      <c r="B1755" s="183">
        <v>24611</v>
      </c>
      <c r="C1755" s="183"/>
      <c r="D1755" s="14" t="s">
        <v>720</v>
      </c>
      <c r="E1755" s="105">
        <v>19547.5</v>
      </c>
      <c r="F1755" s="23">
        <v>42174</v>
      </c>
      <c r="G1755" s="118">
        <v>19547.5</v>
      </c>
      <c r="H1755" s="31">
        <f t="shared" si="54"/>
        <v>0</v>
      </c>
      <c r="I1755" s="56" t="s">
        <v>9</v>
      </c>
      <c r="M1755" s="20">
        <v>42172</v>
      </c>
      <c r="N1755" s="183">
        <v>24424</v>
      </c>
      <c r="O1755" s="183"/>
      <c r="P1755" s="14" t="s">
        <v>256</v>
      </c>
      <c r="Q1755" s="105">
        <v>3926.6</v>
      </c>
      <c r="R1755" s="23">
        <v>42172</v>
      </c>
      <c r="S1755" s="106">
        <v>3926.6</v>
      </c>
      <c r="T1755" s="48">
        <f t="shared" si="55"/>
        <v>0</v>
      </c>
      <c r="U1755" s="39" t="s">
        <v>773</v>
      </c>
    </row>
    <row r="1756" spans="1:21" x14ac:dyDescent="0.25">
      <c r="A1756" s="20">
        <v>42174</v>
      </c>
      <c r="B1756" s="183">
        <v>24612</v>
      </c>
      <c r="C1756" s="183"/>
      <c r="D1756" s="14" t="s">
        <v>1178</v>
      </c>
      <c r="E1756" s="105">
        <v>26395.8</v>
      </c>
      <c r="F1756" s="23" t="s">
        <v>1575</v>
      </c>
      <c r="G1756" s="124">
        <f>4000+22395.8</f>
        <v>26395.8</v>
      </c>
      <c r="H1756" s="55">
        <f t="shared" si="54"/>
        <v>0</v>
      </c>
      <c r="I1756" s="56" t="s">
        <v>9</v>
      </c>
      <c r="M1756" s="20">
        <v>42173</v>
      </c>
      <c r="N1756" s="183">
        <v>24539</v>
      </c>
      <c r="O1756" s="183"/>
      <c r="P1756" s="14" t="s">
        <v>256</v>
      </c>
      <c r="Q1756" s="105">
        <v>4925.3999999999996</v>
      </c>
      <c r="R1756" s="23">
        <v>42173</v>
      </c>
      <c r="S1756" s="106">
        <v>4925.3999999999996</v>
      </c>
      <c r="T1756" s="31">
        <f t="shared" si="55"/>
        <v>0</v>
      </c>
      <c r="U1756" s="56" t="s">
        <v>773</v>
      </c>
    </row>
    <row r="1757" spans="1:21" x14ac:dyDescent="0.25">
      <c r="A1757" s="20">
        <v>42174</v>
      </c>
      <c r="B1757" s="183">
        <v>24613</v>
      </c>
      <c r="C1757" s="183"/>
      <c r="D1757" s="14" t="s">
        <v>383</v>
      </c>
      <c r="E1757" s="105">
        <v>10812.5</v>
      </c>
      <c r="F1757" s="51">
        <v>42174</v>
      </c>
      <c r="G1757" s="118">
        <v>10812.5</v>
      </c>
      <c r="H1757" s="31">
        <f t="shared" si="54"/>
        <v>0</v>
      </c>
      <c r="I1757" s="56" t="s">
        <v>9</v>
      </c>
      <c r="M1757" s="20">
        <v>42174</v>
      </c>
      <c r="N1757" s="183">
        <v>24647</v>
      </c>
      <c r="O1757" s="183"/>
      <c r="P1757" s="14" t="s">
        <v>256</v>
      </c>
      <c r="Q1757" s="105">
        <v>8189.2</v>
      </c>
      <c r="R1757" s="23">
        <v>42174</v>
      </c>
      <c r="S1757" s="118">
        <v>8189.2</v>
      </c>
      <c r="T1757" s="31">
        <f t="shared" si="55"/>
        <v>0</v>
      </c>
      <c r="U1757" s="56" t="s">
        <v>773</v>
      </c>
    </row>
    <row r="1758" spans="1:21" x14ac:dyDescent="0.25">
      <c r="A1758" s="20">
        <v>42174</v>
      </c>
      <c r="B1758" s="183">
        <v>24614</v>
      </c>
      <c r="C1758" s="183"/>
      <c r="D1758" s="14" t="s">
        <v>16</v>
      </c>
      <c r="E1758" s="105">
        <v>14654</v>
      </c>
      <c r="F1758" s="23">
        <v>42174</v>
      </c>
      <c r="G1758" s="118">
        <v>14654</v>
      </c>
      <c r="H1758" s="31">
        <f t="shared" si="54"/>
        <v>0</v>
      </c>
      <c r="I1758" s="56" t="s">
        <v>19</v>
      </c>
      <c r="M1758" s="20">
        <v>42175</v>
      </c>
      <c r="N1758" s="183">
        <v>24758</v>
      </c>
      <c r="O1758" s="183"/>
      <c r="P1758" s="14" t="s">
        <v>256</v>
      </c>
      <c r="Q1758" s="105">
        <v>10252.1</v>
      </c>
      <c r="R1758" s="65">
        <v>42175</v>
      </c>
      <c r="S1758" s="106">
        <v>10252.1</v>
      </c>
      <c r="T1758" s="31">
        <f t="shared" si="55"/>
        <v>0</v>
      </c>
      <c r="U1758" s="39" t="s">
        <v>773</v>
      </c>
    </row>
    <row r="1759" spans="1:21" x14ac:dyDescent="0.25">
      <c r="A1759" s="20">
        <v>42174</v>
      </c>
      <c r="B1759" s="183">
        <v>24615</v>
      </c>
      <c r="C1759" s="183"/>
      <c r="D1759" s="14" t="s">
        <v>20</v>
      </c>
      <c r="E1759" s="105">
        <v>15203.7</v>
      </c>
      <c r="F1759" s="23">
        <v>42174</v>
      </c>
      <c r="G1759" s="118">
        <v>15203.7</v>
      </c>
      <c r="H1759" s="31">
        <f t="shared" si="54"/>
        <v>0</v>
      </c>
      <c r="I1759" s="56" t="s">
        <v>94</v>
      </c>
      <c r="M1759" s="20">
        <v>42176</v>
      </c>
      <c r="N1759" s="183">
        <v>24901</v>
      </c>
      <c r="O1759" s="183"/>
      <c r="P1759" s="14" t="s">
        <v>256</v>
      </c>
      <c r="Q1759" s="105">
        <v>7502.8</v>
      </c>
      <c r="R1759" s="23">
        <v>42177</v>
      </c>
      <c r="S1759" s="118">
        <v>7502.8</v>
      </c>
      <c r="T1759" s="31">
        <f t="shared" si="55"/>
        <v>0</v>
      </c>
      <c r="U1759" s="56" t="s">
        <v>773</v>
      </c>
    </row>
    <row r="1760" spans="1:21" x14ac:dyDescent="0.25">
      <c r="A1760" s="20">
        <v>42174</v>
      </c>
      <c r="B1760" s="183">
        <v>24616</v>
      </c>
      <c r="C1760" s="183"/>
      <c r="D1760" s="14" t="s">
        <v>86</v>
      </c>
      <c r="E1760" s="105">
        <v>578.6</v>
      </c>
      <c r="F1760" s="23">
        <v>42174</v>
      </c>
      <c r="G1760" s="118">
        <v>578.6</v>
      </c>
      <c r="H1760" s="31">
        <f t="shared" si="54"/>
        <v>0</v>
      </c>
      <c r="I1760" s="56" t="s">
        <v>9</v>
      </c>
      <c r="M1760" s="20">
        <v>42177</v>
      </c>
      <c r="N1760" s="183">
        <v>24933</v>
      </c>
      <c r="O1760" s="183"/>
      <c r="P1760" s="14" t="s">
        <v>256</v>
      </c>
      <c r="Q1760" s="105">
        <v>5345.2</v>
      </c>
      <c r="R1760" s="23">
        <v>42177</v>
      </c>
      <c r="S1760" s="118">
        <v>5345.2</v>
      </c>
      <c r="T1760" s="31">
        <f t="shared" si="55"/>
        <v>0</v>
      </c>
      <c r="U1760" s="56" t="s">
        <v>9</v>
      </c>
    </row>
    <row r="1761" spans="1:21" x14ac:dyDescent="0.25">
      <c r="A1761" s="20">
        <v>42174</v>
      </c>
      <c r="B1761" s="183">
        <v>24617</v>
      </c>
      <c r="C1761" s="183"/>
      <c r="D1761" s="14" t="s">
        <v>14</v>
      </c>
      <c r="E1761" s="105">
        <v>16711.599999999999</v>
      </c>
      <c r="F1761" s="30">
        <v>42190</v>
      </c>
      <c r="G1761" s="145">
        <v>16711.599999999999</v>
      </c>
      <c r="H1761" s="31">
        <f t="shared" si="54"/>
        <v>0</v>
      </c>
      <c r="I1761" s="56" t="s">
        <v>15</v>
      </c>
      <c r="M1761" s="20">
        <v>42178</v>
      </c>
      <c r="N1761" s="223" t="s">
        <v>1707</v>
      </c>
      <c r="O1761" s="223" t="s">
        <v>1592</v>
      </c>
      <c r="P1761" s="15" t="s">
        <v>256</v>
      </c>
      <c r="Q1761" s="122">
        <v>3432.2</v>
      </c>
      <c r="R1761" s="23">
        <v>42179</v>
      </c>
      <c r="S1761" s="118">
        <v>3432.2</v>
      </c>
      <c r="T1761" s="31">
        <f t="shared" si="55"/>
        <v>0</v>
      </c>
      <c r="U1761" s="68" t="s">
        <v>94</v>
      </c>
    </row>
    <row r="1762" spans="1:21" x14ac:dyDescent="0.25">
      <c r="A1762" s="20">
        <v>42174</v>
      </c>
      <c r="B1762" s="183">
        <v>24618</v>
      </c>
      <c r="C1762" s="183"/>
      <c r="D1762" s="14" t="s">
        <v>88</v>
      </c>
      <c r="E1762" s="105">
        <v>2003.5</v>
      </c>
      <c r="F1762" s="23">
        <v>42174</v>
      </c>
      <c r="G1762" s="118">
        <v>2003.5</v>
      </c>
      <c r="H1762" s="31">
        <f t="shared" si="54"/>
        <v>0</v>
      </c>
      <c r="I1762" s="56" t="s">
        <v>9</v>
      </c>
      <c r="M1762" s="20">
        <v>42179</v>
      </c>
      <c r="N1762" s="222" t="s">
        <v>1738</v>
      </c>
      <c r="O1762" s="222" t="s">
        <v>1592</v>
      </c>
      <c r="P1762" s="14" t="s">
        <v>256</v>
      </c>
      <c r="Q1762" s="105">
        <v>4263</v>
      </c>
      <c r="R1762" s="23">
        <v>42179</v>
      </c>
      <c r="S1762" s="106">
        <v>4263</v>
      </c>
      <c r="T1762" s="31">
        <f t="shared" si="55"/>
        <v>0</v>
      </c>
      <c r="U1762" s="39" t="s">
        <v>773</v>
      </c>
    </row>
    <row r="1763" spans="1:21" x14ac:dyDescent="0.25">
      <c r="A1763" s="20">
        <v>42174</v>
      </c>
      <c r="B1763" s="183">
        <v>24619</v>
      </c>
      <c r="C1763" s="183"/>
      <c r="D1763" s="110" t="s">
        <v>863</v>
      </c>
      <c r="E1763" s="105">
        <v>12450</v>
      </c>
      <c r="F1763" s="23">
        <v>42174</v>
      </c>
      <c r="G1763" s="118">
        <v>12450</v>
      </c>
      <c r="H1763" s="31">
        <f t="shared" si="54"/>
        <v>0</v>
      </c>
      <c r="I1763" s="56" t="s">
        <v>9</v>
      </c>
      <c r="M1763" s="20">
        <v>42180</v>
      </c>
      <c r="N1763" s="222" t="s">
        <v>1857</v>
      </c>
      <c r="O1763" s="222" t="s">
        <v>1592</v>
      </c>
      <c r="P1763" s="14" t="s">
        <v>256</v>
      </c>
      <c r="Q1763" s="105">
        <v>5214.84</v>
      </c>
      <c r="R1763" s="186">
        <v>42180</v>
      </c>
      <c r="S1763" s="106">
        <v>5214.84</v>
      </c>
      <c r="T1763" s="31">
        <f t="shared" si="55"/>
        <v>0</v>
      </c>
      <c r="U1763" s="39" t="s">
        <v>773</v>
      </c>
    </row>
    <row r="1764" spans="1:21" x14ac:dyDescent="0.25">
      <c r="A1764" s="20">
        <v>42174</v>
      </c>
      <c r="B1764" s="183">
        <v>24620</v>
      </c>
      <c r="C1764" s="183"/>
      <c r="D1764" s="14" t="s">
        <v>855</v>
      </c>
      <c r="E1764" s="105">
        <v>4321</v>
      </c>
      <c r="F1764" s="23">
        <v>42174</v>
      </c>
      <c r="G1764" s="118">
        <v>4321</v>
      </c>
      <c r="H1764" s="31">
        <f t="shared" si="54"/>
        <v>0</v>
      </c>
      <c r="I1764" s="56" t="s">
        <v>9</v>
      </c>
      <c r="M1764" s="20">
        <v>42181</v>
      </c>
      <c r="N1764" s="223" t="s">
        <v>1988</v>
      </c>
      <c r="O1764" s="223" t="s">
        <v>1592</v>
      </c>
      <c r="P1764" s="14" t="s">
        <v>256</v>
      </c>
      <c r="Q1764" s="105">
        <v>7440.8</v>
      </c>
      <c r="R1764" s="65">
        <v>42181</v>
      </c>
      <c r="S1764" s="106">
        <v>7440.8</v>
      </c>
      <c r="T1764" s="31">
        <f t="shared" si="55"/>
        <v>0</v>
      </c>
      <c r="U1764" s="39" t="s">
        <v>773</v>
      </c>
    </row>
    <row r="1765" spans="1:21" x14ac:dyDescent="0.25">
      <c r="A1765" s="20">
        <v>42174</v>
      </c>
      <c r="B1765" s="183">
        <v>24621</v>
      </c>
      <c r="C1765" s="183"/>
      <c r="D1765" s="14" t="s">
        <v>78</v>
      </c>
      <c r="E1765" s="105">
        <v>10524.4</v>
      </c>
      <c r="F1765" s="23">
        <v>42176</v>
      </c>
      <c r="G1765" s="118">
        <v>10524.4</v>
      </c>
      <c r="H1765" s="31">
        <f t="shared" si="54"/>
        <v>0</v>
      </c>
      <c r="I1765" s="56" t="s">
        <v>62</v>
      </c>
      <c r="M1765" s="20">
        <v>42182</v>
      </c>
      <c r="N1765" s="223" t="s">
        <v>2081</v>
      </c>
      <c r="O1765" s="223" t="s">
        <v>1592</v>
      </c>
      <c r="P1765" s="14" t="s">
        <v>256</v>
      </c>
      <c r="Q1765" s="105">
        <v>8951.4</v>
      </c>
      <c r="R1765" s="65">
        <v>42182</v>
      </c>
      <c r="S1765" s="106">
        <v>8951.4</v>
      </c>
      <c r="T1765" s="31">
        <f t="shared" si="55"/>
        <v>0</v>
      </c>
      <c r="U1765" s="39" t="s">
        <v>773</v>
      </c>
    </row>
    <row r="1766" spans="1:21" x14ac:dyDescent="0.25">
      <c r="A1766" s="20">
        <v>42174</v>
      </c>
      <c r="B1766" s="183">
        <v>24622</v>
      </c>
      <c r="C1766" s="183"/>
      <c r="D1766" s="14" t="s">
        <v>90</v>
      </c>
      <c r="E1766" s="105">
        <v>2326.1999999999998</v>
      </c>
      <c r="F1766" s="23">
        <v>42174</v>
      </c>
      <c r="G1766" s="118">
        <v>2326.1999999999998</v>
      </c>
      <c r="H1766" s="31">
        <f t="shared" si="54"/>
        <v>0</v>
      </c>
      <c r="I1766" s="56" t="s">
        <v>9</v>
      </c>
      <c r="M1766" s="20">
        <v>42183</v>
      </c>
      <c r="N1766" s="222" t="s">
        <v>2211</v>
      </c>
      <c r="O1766" s="222" t="s">
        <v>1592</v>
      </c>
      <c r="P1766" s="14" t="s">
        <v>256</v>
      </c>
      <c r="Q1766" s="105">
        <v>7425.8</v>
      </c>
      <c r="R1766" s="65">
        <v>42183</v>
      </c>
      <c r="S1766" s="106">
        <v>7425.8</v>
      </c>
      <c r="T1766" s="31">
        <f t="shared" si="55"/>
        <v>0</v>
      </c>
      <c r="U1766" s="39" t="s">
        <v>773</v>
      </c>
    </row>
    <row r="1767" spans="1:21" x14ac:dyDescent="0.25">
      <c r="A1767" s="20">
        <v>42174</v>
      </c>
      <c r="B1767" s="183">
        <v>24623</v>
      </c>
      <c r="C1767" s="183"/>
      <c r="D1767" s="14" t="s">
        <v>99</v>
      </c>
      <c r="E1767" s="105">
        <v>632.20000000000005</v>
      </c>
      <c r="F1767" s="23">
        <v>42175</v>
      </c>
      <c r="G1767" s="118">
        <v>632.20000000000005</v>
      </c>
      <c r="H1767" s="31">
        <f t="shared" si="54"/>
        <v>0</v>
      </c>
      <c r="I1767" s="56" t="s">
        <v>15</v>
      </c>
      <c r="M1767" s="20">
        <v>42184</v>
      </c>
      <c r="N1767" s="222" t="s">
        <v>2257</v>
      </c>
      <c r="O1767" s="222" t="s">
        <v>1592</v>
      </c>
      <c r="P1767" s="14" t="s">
        <v>256</v>
      </c>
      <c r="Q1767" s="105">
        <v>4650.3999999999996</v>
      </c>
      <c r="R1767" s="65">
        <v>42184</v>
      </c>
      <c r="S1767" s="106">
        <v>4650.3999999999996</v>
      </c>
      <c r="T1767" s="31">
        <f t="shared" si="55"/>
        <v>0</v>
      </c>
      <c r="U1767" s="39" t="s">
        <v>773</v>
      </c>
    </row>
    <row r="1768" spans="1:21" x14ac:dyDescent="0.25">
      <c r="A1768" s="20">
        <v>42174</v>
      </c>
      <c r="B1768" s="183">
        <v>24624</v>
      </c>
      <c r="C1768" s="183"/>
      <c r="D1768" s="14" t="s">
        <v>49</v>
      </c>
      <c r="E1768" s="105">
        <v>1601.6</v>
      </c>
      <c r="F1768" s="23">
        <v>42175</v>
      </c>
      <c r="G1768" s="118">
        <v>1601.6</v>
      </c>
      <c r="H1768" s="31">
        <f t="shared" si="54"/>
        <v>0</v>
      </c>
      <c r="I1768" s="56" t="s">
        <v>94</v>
      </c>
      <c r="M1768" s="20">
        <v>42185</v>
      </c>
      <c r="N1768" s="223" t="s">
        <v>2414</v>
      </c>
      <c r="O1768" s="223" t="s">
        <v>1592</v>
      </c>
      <c r="P1768" s="14" t="s">
        <v>256</v>
      </c>
      <c r="Q1768" s="105">
        <v>4816</v>
      </c>
      <c r="R1768" s="23">
        <v>42185</v>
      </c>
      <c r="S1768" s="106">
        <v>4816</v>
      </c>
      <c r="T1768" s="31">
        <f t="shared" si="55"/>
        <v>0</v>
      </c>
      <c r="U1768" s="39" t="s">
        <v>773</v>
      </c>
    </row>
    <row r="1769" spans="1:21" x14ac:dyDescent="0.25">
      <c r="A1769" s="20">
        <v>42174</v>
      </c>
      <c r="B1769" s="183">
        <v>24625</v>
      </c>
      <c r="C1769" s="183"/>
      <c r="D1769" s="14" t="s">
        <v>67</v>
      </c>
      <c r="E1769" s="105">
        <v>4628.3999999999996</v>
      </c>
      <c r="F1769" s="23">
        <v>42176</v>
      </c>
      <c r="G1769" s="118">
        <v>4628.3999999999996</v>
      </c>
      <c r="H1769" s="31">
        <f t="shared" si="54"/>
        <v>0</v>
      </c>
      <c r="I1769" s="56" t="s">
        <v>62</v>
      </c>
      <c r="M1769" s="20">
        <v>42175</v>
      </c>
      <c r="N1769" s="183">
        <v>24798</v>
      </c>
      <c r="O1769" s="183"/>
      <c r="P1769" s="14" t="s">
        <v>406</v>
      </c>
      <c r="Q1769" s="105">
        <v>3740.8</v>
      </c>
      <c r="R1769" s="23">
        <v>42175</v>
      </c>
      <c r="S1769" s="118">
        <v>3740.8</v>
      </c>
      <c r="T1769" s="31">
        <f t="shared" si="55"/>
        <v>0</v>
      </c>
      <c r="U1769" s="56" t="s">
        <v>9</v>
      </c>
    </row>
    <row r="1770" spans="1:21" x14ac:dyDescent="0.25">
      <c r="A1770" s="20">
        <v>42174</v>
      </c>
      <c r="B1770" s="183">
        <v>24626</v>
      </c>
      <c r="C1770" s="183"/>
      <c r="D1770" s="14" t="s">
        <v>170</v>
      </c>
      <c r="E1770" s="105">
        <v>3777.2</v>
      </c>
      <c r="F1770" s="23">
        <v>42176</v>
      </c>
      <c r="G1770" s="118">
        <v>3777.2</v>
      </c>
      <c r="H1770" s="31">
        <f t="shared" si="54"/>
        <v>0</v>
      </c>
      <c r="I1770" s="56" t="s">
        <v>62</v>
      </c>
      <c r="M1770" s="20">
        <v>42157</v>
      </c>
      <c r="N1770" s="183">
        <v>23025</v>
      </c>
      <c r="O1770" s="183"/>
      <c r="P1770" s="40" t="s">
        <v>285</v>
      </c>
      <c r="Q1770" s="105">
        <v>2722</v>
      </c>
      <c r="R1770" s="23">
        <v>42157</v>
      </c>
      <c r="S1770" s="106">
        <v>2722</v>
      </c>
      <c r="T1770" s="25">
        <f t="shared" si="55"/>
        <v>0</v>
      </c>
      <c r="U1770" s="68" t="s">
        <v>716</v>
      </c>
    </row>
    <row r="1771" spans="1:21" x14ac:dyDescent="0.25">
      <c r="A1771" s="20">
        <v>42174</v>
      </c>
      <c r="B1771" s="183">
        <v>24627</v>
      </c>
      <c r="C1771" s="183"/>
      <c r="D1771" s="14" t="s">
        <v>125</v>
      </c>
      <c r="E1771" s="105">
        <v>23754</v>
      </c>
      <c r="F1771" s="23">
        <v>42174</v>
      </c>
      <c r="G1771" s="118">
        <v>23754</v>
      </c>
      <c r="H1771" s="31">
        <f t="shared" si="54"/>
        <v>0</v>
      </c>
      <c r="I1771" s="56" t="s">
        <v>94</v>
      </c>
      <c r="M1771" s="20">
        <v>42158</v>
      </c>
      <c r="N1771" s="183">
        <v>23075</v>
      </c>
      <c r="O1771" s="183"/>
      <c r="P1771" s="40" t="s">
        <v>285</v>
      </c>
      <c r="Q1771" s="105">
        <v>962.5</v>
      </c>
      <c r="R1771" s="23">
        <v>42158</v>
      </c>
      <c r="S1771" s="106">
        <v>962.5</v>
      </c>
      <c r="T1771" s="31">
        <f t="shared" si="55"/>
        <v>0</v>
      </c>
      <c r="U1771" s="68" t="s">
        <v>94</v>
      </c>
    </row>
    <row r="1772" spans="1:21" x14ac:dyDescent="0.25">
      <c r="A1772" s="20">
        <v>42174</v>
      </c>
      <c r="B1772" s="183">
        <v>24628</v>
      </c>
      <c r="C1772" s="183"/>
      <c r="D1772" s="14" t="s">
        <v>122</v>
      </c>
      <c r="E1772" s="105">
        <v>18942</v>
      </c>
      <c r="F1772" s="23">
        <v>42174</v>
      </c>
      <c r="G1772" s="118">
        <v>18942</v>
      </c>
      <c r="H1772" s="31">
        <f t="shared" si="54"/>
        <v>0</v>
      </c>
      <c r="I1772" s="56" t="s">
        <v>9</v>
      </c>
      <c r="M1772" s="20">
        <v>42160</v>
      </c>
      <c r="N1772" s="183">
        <v>23295</v>
      </c>
      <c r="O1772" s="183"/>
      <c r="P1772" s="14" t="s">
        <v>285</v>
      </c>
      <c r="Q1772" s="105">
        <v>618</v>
      </c>
      <c r="R1772" s="23">
        <v>42160</v>
      </c>
      <c r="S1772" s="106">
        <v>618</v>
      </c>
      <c r="T1772" s="31">
        <f t="shared" si="55"/>
        <v>0</v>
      </c>
      <c r="U1772" s="39" t="s">
        <v>41</v>
      </c>
    </row>
    <row r="1773" spans="1:21" x14ac:dyDescent="0.25">
      <c r="A1773" s="20">
        <v>42174</v>
      </c>
      <c r="B1773" s="183">
        <v>24629</v>
      </c>
      <c r="C1773" s="183"/>
      <c r="D1773" s="14" t="s">
        <v>696</v>
      </c>
      <c r="E1773" s="105">
        <v>6265.2</v>
      </c>
      <c r="F1773" s="23">
        <v>42174</v>
      </c>
      <c r="G1773" s="118">
        <v>6265.2</v>
      </c>
      <c r="H1773" s="31">
        <f t="shared" si="54"/>
        <v>0</v>
      </c>
      <c r="I1773" s="56" t="s">
        <v>587</v>
      </c>
      <c r="M1773" s="20">
        <v>42162</v>
      </c>
      <c r="N1773" s="183">
        <v>23482</v>
      </c>
      <c r="O1773" s="183"/>
      <c r="P1773" s="14" t="s">
        <v>285</v>
      </c>
      <c r="Q1773" s="105">
        <v>1870.8</v>
      </c>
      <c r="R1773" s="23">
        <v>42165</v>
      </c>
      <c r="S1773" s="106">
        <v>1870.8</v>
      </c>
      <c r="T1773" s="31">
        <f t="shared" si="55"/>
        <v>0</v>
      </c>
      <c r="U1773" s="39" t="s">
        <v>312</v>
      </c>
    </row>
    <row r="1774" spans="1:21" x14ac:dyDescent="0.25">
      <c r="A1774" s="20">
        <v>42174</v>
      </c>
      <c r="B1774" s="183">
        <v>24630</v>
      </c>
      <c r="C1774" s="183"/>
      <c r="D1774" s="14" t="s">
        <v>1290</v>
      </c>
      <c r="E1774" s="105">
        <v>7907.8</v>
      </c>
      <c r="F1774" s="23">
        <v>42174</v>
      </c>
      <c r="G1774" s="118">
        <v>7907.8</v>
      </c>
      <c r="H1774" s="31">
        <f t="shared" si="54"/>
        <v>0</v>
      </c>
      <c r="I1774" s="56" t="s">
        <v>587</v>
      </c>
      <c r="M1774" s="20">
        <v>42163</v>
      </c>
      <c r="N1774" s="183">
        <v>23540</v>
      </c>
      <c r="O1774" s="183"/>
      <c r="P1774" s="150" t="s">
        <v>285</v>
      </c>
      <c r="Q1774" s="105">
        <v>1017.5</v>
      </c>
      <c r="R1774" s="23">
        <v>42163</v>
      </c>
      <c r="S1774" s="106">
        <v>1017.5</v>
      </c>
      <c r="T1774" s="31">
        <f t="shared" si="55"/>
        <v>0</v>
      </c>
      <c r="U1774" s="39" t="s">
        <v>94</v>
      </c>
    </row>
    <row r="1775" spans="1:21" x14ac:dyDescent="0.25">
      <c r="A1775" s="20">
        <v>42174</v>
      </c>
      <c r="B1775" s="183">
        <v>24631</v>
      </c>
      <c r="C1775" s="183"/>
      <c r="D1775" s="14" t="s">
        <v>114</v>
      </c>
      <c r="E1775" s="105">
        <v>3944.2</v>
      </c>
      <c r="F1775" s="23">
        <v>42174</v>
      </c>
      <c r="G1775" s="118">
        <v>3944.2</v>
      </c>
      <c r="H1775" s="31">
        <f t="shared" si="54"/>
        <v>0</v>
      </c>
      <c r="I1775" s="56" t="s">
        <v>9</v>
      </c>
      <c r="M1775" s="20">
        <v>42164</v>
      </c>
      <c r="N1775" s="183">
        <v>23697</v>
      </c>
      <c r="O1775" s="183"/>
      <c r="P1775" s="14" t="s">
        <v>285</v>
      </c>
      <c r="Q1775" s="105">
        <v>759.8</v>
      </c>
      <c r="R1775" s="23">
        <v>42165</v>
      </c>
      <c r="S1775" s="106">
        <v>759.8</v>
      </c>
      <c r="T1775" s="31">
        <f t="shared" si="55"/>
        <v>0</v>
      </c>
      <c r="U1775" s="39" t="s">
        <v>19</v>
      </c>
    </row>
    <row r="1776" spans="1:21" x14ac:dyDescent="0.25">
      <c r="A1776" s="20">
        <v>42174</v>
      </c>
      <c r="B1776" s="183">
        <v>24632</v>
      </c>
      <c r="C1776" s="183"/>
      <c r="D1776" s="14" t="s">
        <v>1190</v>
      </c>
      <c r="E1776" s="105">
        <v>6178.8</v>
      </c>
      <c r="F1776" s="23">
        <v>42174</v>
      </c>
      <c r="G1776" s="118">
        <v>6178.8</v>
      </c>
      <c r="H1776" s="31">
        <f t="shared" si="54"/>
        <v>0</v>
      </c>
      <c r="I1776" s="56" t="s">
        <v>587</v>
      </c>
      <c r="M1776" s="20">
        <v>42166</v>
      </c>
      <c r="N1776" s="183">
        <v>23826</v>
      </c>
      <c r="O1776" s="183"/>
      <c r="P1776" s="14" t="s">
        <v>285</v>
      </c>
      <c r="Q1776" s="105">
        <v>497</v>
      </c>
      <c r="R1776" s="23">
        <v>42178</v>
      </c>
      <c r="S1776" s="106">
        <v>497</v>
      </c>
      <c r="T1776" s="31">
        <f t="shared" si="55"/>
        <v>0</v>
      </c>
      <c r="U1776" s="39" t="s">
        <v>312</v>
      </c>
    </row>
    <row r="1777" spans="1:21" x14ac:dyDescent="0.25">
      <c r="A1777" s="20">
        <v>42174</v>
      </c>
      <c r="B1777" s="183">
        <v>24633</v>
      </c>
      <c r="C1777" s="183"/>
      <c r="D1777" s="14" t="s">
        <v>1174</v>
      </c>
      <c r="E1777" s="105">
        <v>17353</v>
      </c>
      <c r="F1777" s="23">
        <v>42175</v>
      </c>
      <c r="G1777" s="118">
        <v>17353</v>
      </c>
      <c r="H1777" s="31">
        <f t="shared" si="54"/>
        <v>0</v>
      </c>
      <c r="I1777" s="56" t="s">
        <v>587</v>
      </c>
      <c r="M1777" s="20">
        <v>42168</v>
      </c>
      <c r="N1777" s="183">
        <v>24083</v>
      </c>
      <c r="O1777" s="183"/>
      <c r="P1777" s="14" t="s">
        <v>285</v>
      </c>
      <c r="Q1777" s="105">
        <v>357.5</v>
      </c>
      <c r="R1777" s="23">
        <v>42170</v>
      </c>
      <c r="S1777" s="106">
        <v>357.5</v>
      </c>
      <c r="T1777" s="31">
        <f t="shared" si="55"/>
        <v>0</v>
      </c>
      <c r="U1777" s="39" t="s">
        <v>312</v>
      </c>
    </row>
    <row r="1778" spans="1:21" x14ac:dyDescent="0.25">
      <c r="A1778" s="20">
        <v>42174</v>
      </c>
      <c r="B1778" s="183">
        <v>24634</v>
      </c>
      <c r="C1778" s="183"/>
      <c r="D1778" s="14" t="s">
        <v>1328</v>
      </c>
      <c r="E1778" s="105">
        <v>16775.8</v>
      </c>
      <c r="F1778" s="23">
        <v>42174</v>
      </c>
      <c r="G1778" s="118">
        <v>16775.8</v>
      </c>
      <c r="H1778" s="31">
        <f t="shared" si="54"/>
        <v>0</v>
      </c>
      <c r="I1778" s="56" t="s">
        <v>587</v>
      </c>
      <c r="M1778" s="20">
        <v>42171</v>
      </c>
      <c r="N1778" s="183">
        <v>24320</v>
      </c>
      <c r="O1778" s="183"/>
      <c r="P1778" s="14" t="s">
        <v>285</v>
      </c>
      <c r="Q1778" s="105">
        <v>1212.9000000000001</v>
      </c>
      <c r="R1778" s="23">
        <v>42171</v>
      </c>
      <c r="S1778" s="106">
        <v>1212.9000000000001</v>
      </c>
      <c r="T1778" s="48">
        <f t="shared" si="55"/>
        <v>0</v>
      </c>
      <c r="U1778" s="39" t="s">
        <v>9</v>
      </c>
    </row>
    <row r="1779" spans="1:21" x14ac:dyDescent="0.25">
      <c r="A1779" s="20">
        <v>42174</v>
      </c>
      <c r="B1779" s="183">
        <v>24635</v>
      </c>
      <c r="C1779" s="183"/>
      <c r="D1779" s="14" t="s">
        <v>1576</v>
      </c>
      <c r="E1779" s="105">
        <v>25734.5</v>
      </c>
      <c r="F1779" s="23">
        <v>42176</v>
      </c>
      <c r="G1779" s="118">
        <v>25734.5</v>
      </c>
      <c r="H1779" s="31">
        <f t="shared" si="54"/>
        <v>0</v>
      </c>
      <c r="I1779" s="56" t="s">
        <v>62</v>
      </c>
      <c r="M1779" s="20">
        <v>42173</v>
      </c>
      <c r="N1779" s="183">
        <v>24519</v>
      </c>
      <c r="O1779" s="183"/>
      <c r="P1779" s="14" t="s">
        <v>285</v>
      </c>
      <c r="Q1779" s="105">
        <v>1470.6</v>
      </c>
      <c r="R1779" s="23">
        <v>42173</v>
      </c>
      <c r="S1779" s="106">
        <v>1470.6</v>
      </c>
      <c r="T1779" s="48">
        <f t="shared" si="55"/>
        <v>0</v>
      </c>
      <c r="U1779" s="39" t="s">
        <v>149</v>
      </c>
    </row>
    <row r="1780" spans="1:21" x14ac:dyDescent="0.25">
      <c r="A1780" s="20">
        <v>42174</v>
      </c>
      <c r="B1780" s="183">
        <v>24636</v>
      </c>
      <c r="C1780" s="183"/>
      <c r="D1780" s="14" t="s">
        <v>112</v>
      </c>
      <c r="E1780" s="105">
        <v>19057.400000000001</v>
      </c>
      <c r="F1780" s="23" t="s">
        <v>1575</v>
      </c>
      <c r="G1780" s="118">
        <f>11000+8057.4</f>
        <v>19057.400000000001</v>
      </c>
      <c r="H1780" s="31">
        <f t="shared" si="54"/>
        <v>0</v>
      </c>
      <c r="I1780" s="56" t="s">
        <v>9</v>
      </c>
      <c r="M1780" s="20">
        <v>42175</v>
      </c>
      <c r="N1780" s="183">
        <v>24765</v>
      </c>
      <c r="O1780" s="183"/>
      <c r="P1780" s="14" t="s">
        <v>285</v>
      </c>
      <c r="Q1780" s="105">
        <v>1522.5</v>
      </c>
      <c r="R1780" s="65">
        <v>42175</v>
      </c>
      <c r="S1780" s="106">
        <v>1522.5</v>
      </c>
      <c r="T1780" s="31">
        <f t="shared" si="55"/>
        <v>0</v>
      </c>
      <c r="U1780" s="39" t="s">
        <v>15</v>
      </c>
    </row>
    <row r="1781" spans="1:21" x14ac:dyDescent="0.25">
      <c r="A1781" s="20">
        <v>42174</v>
      </c>
      <c r="B1781" s="183">
        <v>24637</v>
      </c>
      <c r="C1781" s="183"/>
      <c r="D1781" s="14" t="s">
        <v>137</v>
      </c>
      <c r="E1781" s="105">
        <v>2250.4</v>
      </c>
      <c r="F1781" s="23">
        <v>42174</v>
      </c>
      <c r="G1781" s="118">
        <v>2250.4</v>
      </c>
      <c r="H1781" s="31">
        <f t="shared" si="54"/>
        <v>0</v>
      </c>
      <c r="I1781" s="56" t="s">
        <v>9</v>
      </c>
      <c r="M1781" s="20">
        <v>42177</v>
      </c>
      <c r="N1781" s="183">
        <v>24930</v>
      </c>
      <c r="O1781" s="183"/>
      <c r="P1781" s="14" t="s">
        <v>285</v>
      </c>
      <c r="Q1781" s="105">
        <v>1120.5</v>
      </c>
      <c r="R1781" s="23">
        <v>42177</v>
      </c>
      <c r="S1781" s="118">
        <v>1120.5</v>
      </c>
      <c r="T1781" s="31">
        <f t="shared" si="55"/>
        <v>0</v>
      </c>
      <c r="U1781" s="56" t="s">
        <v>94</v>
      </c>
    </row>
    <row r="1782" spans="1:21" x14ac:dyDescent="0.25">
      <c r="A1782" s="20">
        <v>42174</v>
      </c>
      <c r="B1782" s="183">
        <v>24638</v>
      </c>
      <c r="C1782" s="183"/>
      <c r="D1782" s="14" t="s">
        <v>66</v>
      </c>
      <c r="E1782" s="105">
        <v>1665.4</v>
      </c>
      <c r="F1782" s="23">
        <v>42174</v>
      </c>
      <c r="G1782" s="118">
        <v>1665.4</v>
      </c>
      <c r="H1782" s="31">
        <f t="shared" si="54"/>
        <v>0</v>
      </c>
      <c r="I1782" s="56" t="s">
        <v>9</v>
      </c>
      <c r="M1782" s="20">
        <v>42178</v>
      </c>
      <c r="N1782" s="223" t="s">
        <v>1662</v>
      </c>
      <c r="O1782" s="223" t="s">
        <v>1592</v>
      </c>
      <c r="P1782" s="15" t="s">
        <v>285</v>
      </c>
      <c r="Q1782" s="122">
        <v>1143.8</v>
      </c>
      <c r="R1782" s="23">
        <v>42179</v>
      </c>
      <c r="S1782" s="118">
        <v>1143.8</v>
      </c>
      <c r="T1782" s="31">
        <f t="shared" si="55"/>
        <v>0</v>
      </c>
      <c r="U1782" s="68" t="s">
        <v>15</v>
      </c>
    </row>
    <row r="1783" spans="1:21" x14ac:dyDescent="0.25">
      <c r="A1783" s="20">
        <v>42174</v>
      </c>
      <c r="B1783" s="183">
        <v>24639</v>
      </c>
      <c r="C1783" s="183"/>
      <c r="D1783" s="14" t="s">
        <v>145</v>
      </c>
      <c r="E1783" s="105">
        <v>2318.4</v>
      </c>
      <c r="F1783" s="23">
        <v>42174</v>
      </c>
      <c r="G1783" s="118">
        <v>2318.4</v>
      </c>
      <c r="H1783" s="31">
        <f t="shared" si="54"/>
        <v>0</v>
      </c>
      <c r="I1783" s="56" t="s">
        <v>9</v>
      </c>
      <c r="M1783" s="20">
        <v>42185</v>
      </c>
      <c r="N1783" s="223" t="s">
        <v>2397</v>
      </c>
      <c r="O1783" s="223" t="s">
        <v>1592</v>
      </c>
      <c r="P1783" s="14" t="s">
        <v>285</v>
      </c>
      <c r="Q1783" s="105">
        <v>957</v>
      </c>
      <c r="R1783" s="23">
        <v>42185</v>
      </c>
      <c r="S1783" s="106">
        <v>957</v>
      </c>
      <c r="T1783" s="31">
        <f t="shared" si="55"/>
        <v>0</v>
      </c>
      <c r="U1783" s="39" t="s">
        <v>41</v>
      </c>
    </row>
    <row r="1784" spans="1:21" x14ac:dyDescent="0.25">
      <c r="A1784" s="20">
        <v>42174</v>
      </c>
      <c r="B1784" s="183">
        <v>24640</v>
      </c>
      <c r="C1784" s="183"/>
      <c r="D1784" s="14" t="s">
        <v>135</v>
      </c>
      <c r="E1784" s="122">
        <v>1195.5999999999999</v>
      </c>
      <c r="F1784" s="23">
        <v>42174</v>
      </c>
      <c r="G1784" s="118">
        <v>1195.5999999999999</v>
      </c>
      <c r="H1784" s="31">
        <f t="shared" si="54"/>
        <v>0</v>
      </c>
      <c r="I1784" s="56" t="s">
        <v>9</v>
      </c>
      <c r="M1784" s="20">
        <v>42162</v>
      </c>
      <c r="N1784" s="183">
        <v>23492</v>
      </c>
      <c r="O1784" s="183"/>
      <c r="P1784" s="14" t="s">
        <v>882</v>
      </c>
      <c r="Q1784" s="105">
        <v>4698.2</v>
      </c>
      <c r="R1784" s="23">
        <v>42162</v>
      </c>
      <c r="S1784" s="106">
        <v>4698.2</v>
      </c>
      <c r="T1784" s="31">
        <f t="shared" si="55"/>
        <v>0</v>
      </c>
      <c r="U1784" s="39" t="s">
        <v>1257</v>
      </c>
    </row>
    <row r="1785" spans="1:21" x14ac:dyDescent="0.25">
      <c r="A1785" s="20">
        <v>42174</v>
      </c>
      <c r="B1785" s="183">
        <v>24641</v>
      </c>
      <c r="C1785" s="183"/>
      <c r="D1785" s="14" t="s">
        <v>699</v>
      </c>
      <c r="E1785" s="105">
        <v>755.4</v>
      </c>
      <c r="F1785" s="23">
        <v>42174</v>
      </c>
      <c r="G1785" s="118">
        <v>755.4</v>
      </c>
      <c r="H1785" s="31">
        <f t="shared" si="54"/>
        <v>0</v>
      </c>
      <c r="I1785" s="56" t="s">
        <v>9</v>
      </c>
      <c r="M1785" s="20">
        <v>42160</v>
      </c>
      <c r="N1785" s="183">
        <v>23262</v>
      </c>
      <c r="O1785" s="183"/>
      <c r="P1785" s="14" t="s">
        <v>1290</v>
      </c>
      <c r="Q1785" s="105">
        <v>8687</v>
      </c>
      <c r="R1785" s="23">
        <v>42160</v>
      </c>
      <c r="S1785" s="106">
        <v>8687</v>
      </c>
      <c r="T1785" s="31">
        <f t="shared" si="55"/>
        <v>0</v>
      </c>
      <c r="U1785" s="39" t="s">
        <v>587</v>
      </c>
    </row>
    <row r="1786" spans="1:21" x14ac:dyDescent="0.25">
      <c r="A1786" s="20">
        <v>42174</v>
      </c>
      <c r="B1786" s="183">
        <v>24642</v>
      </c>
      <c r="C1786" s="183"/>
      <c r="D1786" s="14" t="s">
        <v>570</v>
      </c>
      <c r="E1786" s="105">
        <v>453.6</v>
      </c>
      <c r="F1786" s="23">
        <v>42174</v>
      </c>
      <c r="G1786" s="118">
        <v>453.6</v>
      </c>
      <c r="H1786" s="31">
        <f t="shared" si="54"/>
        <v>0</v>
      </c>
      <c r="I1786" s="56" t="s">
        <v>9</v>
      </c>
      <c r="M1786" s="20">
        <v>42163</v>
      </c>
      <c r="N1786" s="183">
        <v>23550</v>
      </c>
      <c r="O1786" s="183"/>
      <c r="P1786" s="14" t="s">
        <v>1290</v>
      </c>
      <c r="Q1786" s="105">
        <v>2612.1999999999998</v>
      </c>
      <c r="R1786" s="23">
        <v>42163</v>
      </c>
      <c r="S1786" s="106">
        <v>2612.1999999999998</v>
      </c>
      <c r="T1786" s="31">
        <f t="shared" si="55"/>
        <v>0</v>
      </c>
      <c r="U1786" s="39" t="s">
        <v>587</v>
      </c>
    </row>
    <row r="1787" spans="1:21" x14ac:dyDescent="0.25">
      <c r="A1787" s="20">
        <v>42174</v>
      </c>
      <c r="B1787" s="183">
        <v>24643</v>
      </c>
      <c r="C1787" s="183"/>
      <c r="D1787" s="14" t="s">
        <v>130</v>
      </c>
      <c r="E1787" s="105">
        <v>9632.1</v>
      </c>
      <c r="F1787" s="23">
        <v>42175</v>
      </c>
      <c r="G1787" s="118">
        <v>9632.1</v>
      </c>
      <c r="H1787" s="31">
        <f t="shared" si="54"/>
        <v>0</v>
      </c>
      <c r="I1787" s="56" t="s">
        <v>1257</v>
      </c>
      <c r="M1787" s="20">
        <v>42164</v>
      </c>
      <c r="N1787" s="183">
        <v>23661</v>
      </c>
      <c r="O1787" s="183"/>
      <c r="P1787" s="14" t="s">
        <v>1290</v>
      </c>
      <c r="Q1787" s="105">
        <v>6130.1</v>
      </c>
      <c r="R1787" s="23">
        <v>42164</v>
      </c>
      <c r="S1787" s="106">
        <v>6130.1</v>
      </c>
      <c r="T1787" s="48">
        <f t="shared" si="55"/>
        <v>0</v>
      </c>
      <c r="U1787" s="39" t="s">
        <v>587</v>
      </c>
    </row>
    <row r="1788" spans="1:21" x14ac:dyDescent="0.25">
      <c r="A1788" s="20">
        <v>42174</v>
      </c>
      <c r="B1788" s="183">
        <v>24644</v>
      </c>
      <c r="C1788" s="183"/>
      <c r="D1788" s="14" t="s">
        <v>131</v>
      </c>
      <c r="E1788" s="105">
        <v>9101.7999999999993</v>
      </c>
      <c r="F1788" s="23">
        <v>42176</v>
      </c>
      <c r="G1788" s="118">
        <v>9101.7999999999993</v>
      </c>
      <c r="H1788" s="31">
        <f t="shared" si="54"/>
        <v>0</v>
      </c>
      <c r="I1788" s="56" t="s">
        <v>1257</v>
      </c>
      <c r="M1788" s="20">
        <v>42165</v>
      </c>
      <c r="N1788" s="183">
        <v>23732</v>
      </c>
      <c r="O1788" s="183"/>
      <c r="P1788" s="14" t="s">
        <v>1290</v>
      </c>
      <c r="Q1788" s="105">
        <v>3226.4</v>
      </c>
      <c r="R1788" s="23">
        <v>42165</v>
      </c>
      <c r="S1788" s="106">
        <v>3226.4</v>
      </c>
      <c r="T1788" s="31">
        <f t="shared" si="55"/>
        <v>0</v>
      </c>
      <c r="U1788" s="39" t="s">
        <v>587</v>
      </c>
    </row>
    <row r="1789" spans="1:21" x14ac:dyDescent="0.25">
      <c r="A1789" s="20">
        <v>42174</v>
      </c>
      <c r="B1789" s="183">
        <v>24645</v>
      </c>
      <c r="C1789" s="183"/>
      <c r="D1789" s="14" t="s">
        <v>1515</v>
      </c>
      <c r="E1789" s="105">
        <v>3131.2</v>
      </c>
      <c r="F1789" s="23">
        <v>42174</v>
      </c>
      <c r="G1789" s="118">
        <v>3131.2</v>
      </c>
      <c r="H1789" s="31">
        <f t="shared" si="54"/>
        <v>0</v>
      </c>
      <c r="I1789" s="56" t="s">
        <v>1257</v>
      </c>
      <c r="M1789" s="20">
        <v>42168</v>
      </c>
      <c r="N1789" s="183">
        <v>24054</v>
      </c>
      <c r="O1789" s="183"/>
      <c r="P1789" s="14" t="s">
        <v>1290</v>
      </c>
      <c r="Q1789" s="105">
        <v>10162.5</v>
      </c>
      <c r="R1789" s="23">
        <v>42168</v>
      </c>
      <c r="S1789" s="106">
        <v>10162.5</v>
      </c>
      <c r="T1789" s="31">
        <f t="shared" si="55"/>
        <v>0</v>
      </c>
      <c r="U1789" s="39" t="s">
        <v>587</v>
      </c>
    </row>
    <row r="1790" spans="1:21" x14ac:dyDescent="0.25">
      <c r="A1790" s="20">
        <v>42174</v>
      </c>
      <c r="B1790" s="183">
        <v>24646</v>
      </c>
      <c r="C1790" s="183"/>
      <c r="D1790" s="14" t="s">
        <v>151</v>
      </c>
      <c r="E1790" s="105">
        <v>2880.3</v>
      </c>
      <c r="F1790" s="23">
        <v>42175</v>
      </c>
      <c r="G1790" s="118">
        <v>2880.3</v>
      </c>
      <c r="H1790" s="31">
        <f t="shared" si="54"/>
        <v>0</v>
      </c>
      <c r="I1790" s="56" t="s">
        <v>9</v>
      </c>
      <c r="M1790" s="20">
        <v>42171</v>
      </c>
      <c r="N1790" s="183">
        <v>24345</v>
      </c>
      <c r="O1790" s="183"/>
      <c r="P1790" s="14" t="s">
        <v>1290</v>
      </c>
      <c r="Q1790" s="105">
        <v>1253.04</v>
      </c>
      <c r="R1790" s="23">
        <v>42171</v>
      </c>
      <c r="S1790" s="106">
        <v>1253.04</v>
      </c>
      <c r="T1790" s="48">
        <f t="shared" si="55"/>
        <v>0</v>
      </c>
      <c r="U1790" s="39" t="s">
        <v>587</v>
      </c>
    </row>
    <row r="1791" spans="1:21" x14ac:dyDescent="0.25">
      <c r="A1791" s="20">
        <v>42174</v>
      </c>
      <c r="B1791" s="183">
        <v>24647</v>
      </c>
      <c r="C1791" s="183"/>
      <c r="D1791" s="14" t="s">
        <v>256</v>
      </c>
      <c r="E1791" s="105">
        <v>8189.2</v>
      </c>
      <c r="F1791" s="23">
        <v>42174</v>
      </c>
      <c r="G1791" s="118">
        <v>8189.2</v>
      </c>
      <c r="H1791" s="31">
        <f t="shared" si="54"/>
        <v>0</v>
      </c>
      <c r="I1791" s="56" t="s">
        <v>773</v>
      </c>
      <c r="M1791" s="20">
        <v>42172</v>
      </c>
      <c r="N1791" s="183">
        <v>24413</v>
      </c>
      <c r="O1791" s="183"/>
      <c r="P1791" s="14" t="s">
        <v>1290</v>
      </c>
      <c r="Q1791" s="105">
        <v>3470.6</v>
      </c>
      <c r="R1791" s="23">
        <v>42172</v>
      </c>
      <c r="S1791" s="106">
        <v>3470.6</v>
      </c>
      <c r="T1791" s="48">
        <f t="shared" si="55"/>
        <v>0</v>
      </c>
      <c r="U1791" s="39" t="s">
        <v>587</v>
      </c>
    </row>
    <row r="1792" spans="1:21" x14ac:dyDescent="0.25">
      <c r="A1792" s="20">
        <v>42174</v>
      </c>
      <c r="B1792" s="183">
        <v>24648</v>
      </c>
      <c r="C1792" s="183"/>
      <c r="D1792" s="14" t="s">
        <v>133</v>
      </c>
      <c r="E1792" s="105">
        <v>8878</v>
      </c>
      <c r="F1792" s="23">
        <v>42174</v>
      </c>
      <c r="G1792" s="118">
        <v>8878</v>
      </c>
      <c r="H1792" s="31">
        <f t="shared" si="54"/>
        <v>0</v>
      </c>
      <c r="I1792" s="56" t="s">
        <v>9</v>
      </c>
      <c r="M1792" s="20">
        <v>42173</v>
      </c>
      <c r="N1792" s="183">
        <v>24528</v>
      </c>
      <c r="O1792" s="183"/>
      <c r="P1792" s="14" t="s">
        <v>1290</v>
      </c>
      <c r="Q1792" s="105">
        <v>1905.2</v>
      </c>
      <c r="R1792" s="23">
        <v>42173</v>
      </c>
      <c r="S1792" s="106">
        <v>1905.2</v>
      </c>
      <c r="T1792" s="48">
        <f t="shared" si="55"/>
        <v>0</v>
      </c>
      <c r="U1792" s="39" t="s">
        <v>587</v>
      </c>
    </row>
    <row r="1793" spans="1:21" x14ac:dyDescent="0.25">
      <c r="A1793" s="20">
        <v>42174</v>
      </c>
      <c r="B1793" s="183">
        <v>24649</v>
      </c>
      <c r="C1793" s="183"/>
      <c r="D1793" s="14" t="s">
        <v>35</v>
      </c>
      <c r="E1793" s="105">
        <v>25682.25</v>
      </c>
      <c r="F1793" s="23">
        <v>42174</v>
      </c>
      <c r="G1793" s="118">
        <v>25682.25</v>
      </c>
      <c r="H1793" s="31">
        <f t="shared" si="54"/>
        <v>0</v>
      </c>
      <c r="I1793" s="56" t="s">
        <v>773</v>
      </c>
      <c r="M1793" s="20">
        <v>42174</v>
      </c>
      <c r="N1793" s="183">
        <v>24630</v>
      </c>
      <c r="O1793" s="183"/>
      <c r="P1793" s="14" t="s">
        <v>1290</v>
      </c>
      <c r="Q1793" s="105">
        <v>7907.8</v>
      </c>
      <c r="R1793" s="23">
        <v>42174</v>
      </c>
      <c r="S1793" s="118">
        <v>7907.8</v>
      </c>
      <c r="T1793" s="31">
        <f t="shared" si="55"/>
        <v>0</v>
      </c>
      <c r="U1793" s="56" t="s">
        <v>587</v>
      </c>
    </row>
    <row r="1794" spans="1:21" x14ac:dyDescent="0.25">
      <c r="A1794" s="20">
        <v>42174</v>
      </c>
      <c r="B1794" s="183">
        <v>24650</v>
      </c>
      <c r="C1794" s="183"/>
      <c r="D1794" s="14" t="s">
        <v>123</v>
      </c>
      <c r="E1794" s="105">
        <v>7511.2</v>
      </c>
      <c r="F1794" s="23">
        <v>42174</v>
      </c>
      <c r="G1794" s="118">
        <v>7511.2</v>
      </c>
      <c r="H1794" s="31">
        <f t="shared" si="54"/>
        <v>0</v>
      </c>
      <c r="I1794" s="56" t="s">
        <v>773</v>
      </c>
      <c r="M1794" s="20">
        <v>42175</v>
      </c>
      <c r="N1794" s="183">
        <v>24739</v>
      </c>
      <c r="O1794" s="183"/>
      <c r="P1794" s="14" t="s">
        <v>1290</v>
      </c>
      <c r="Q1794" s="105">
        <v>2479.8000000000002</v>
      </c>
      <c r="R1794" s="65">
        <v>42175</v>
      </c>
      <c r="S1794" s="106">
        <v>2479.8000000000002</v>
      </c>
      <c r="T1794" s="31">
        <f t="shared" si="55"/>
        <v>0</v>
      </c>
      <c r="U1794" s="39" t="s">
        <v>587</v>
      </c>
    </row>
    <row r="1795" spans="1:21" x14ac:dyDescent="0.25">
      <c r="A1795" s="20">
        <v>42174</v>
      </c>
      <c r="B1795" s="183">
        <v>24651</v>
      </c>
      <c r="C1795" s="183"/>
      <c r="D1795" s="14" t="s">
        <v>164</v>
      </c>
      <c r="E1795" s="105">
        <v>2620.4</v>
      </c>
      <c r="F1795" s="23">
        <v>42174</v>
      </c>
      <c r="G1795" s="118">
        <v>2620.4</v>
      </c>
      <c r="H1795" s="31">
        <f t="shared" ref="H1795:H1858" si="56">E1795-G1795</f>
        <v>0</v>
      </c>
      <c r="I1795" s="56" t="s">
        <v>9</v>
      </c>
      <c r="M1795" s="20">
        <v>42177</v>
      </c>
      <c r="N1795" s="183">
        <v>24970</v>
      </c>
      <c r="O1795" s="183"/>
      <c r="P1795" s="14" t="s">
        <v>1290</v>
      </c>
      <c r="Q1795" s="105">
        <v>3100.6</v>
      </c>
      <c r="R1795" s="23">
        <v>42177</v>
      </c>
      <c r="S1795" s="106">
        <v>3100.6</v>
      </c>
      <c r="T1795" s="31">
        <f t="shared" ref="T1795:T1858" si="57">Q1795-S1795</f>
        <v>0</v>
      </c>
      <c r="U1795" s="39" t="s">
        <v>587</v>
      </c>
    </row>
    <row r="1796" spans="1:21" x14ac:dyDescent="0.25">
      <c r="A1796" s="20">
        <v>42174</v>
      </c>
      <c r="B1796" s="183">
        <v>24652</v>
      </c>
      <c r="C1796" s="183"/>
      <c r="D1796" s="14" t="s">
        <v>118</v>
      </c>
      <c r="E1796" s="105">
        <v>11624</v>
      </c>
      <c r="F1796" s="30">
        <v>42187</v>
      </c>
      <c r="G1796" s="145">
        <v>11624</v>
      </c>
      <c r="H1796" s="31">
        <f t="shared" si="56"/>
        <v>0</v>
      </c>
      <c r="I1796" s="56" t="s">
        <v>59</v>
      </c>
      <c r="M1796" s="20">
        <v>42178</v>
      </c>
      <c r="N1796" s="222" t="s">
        <v>1650</v>
      </c>
      <c r="O1796" s="222" t="s">
        <v>1592</v>
      </c>
      <c r="P1796" s="15" t="s">
        <v>1290</v>
      </c>
      <c r="Q1796" s="122">
        <v>3388</v>
      </c>
      <c r="R1796" s="23">
        <v>42178</v>
      </c>
      <c r="S1796" s="118">
        <v>3388</v>
      </c>
      <c r="T1796" s="31">
        <f t="shared" si="57"/>
        <v>0</v>
      </c>
      <c r="U1796" s="68" t="s">
        <v>587</v>
      </c>
    </row>
    <row r="1797" spans="1:21" x14ac:dyDescent="0.25">
      <c r="A1797" s="20">
        <v>42174</v>
      </c>
      <c r="B1797" s="183">
        <v>24653</v>
      </c>
      <c r="C1797" s="183"/>
      <c r="D1797" s="14" t="s">
        <v>45</v>
      </c>
      <c r="E1797" s="105">
        <v>24500.400000000001</v>
      </c>
      <c r="F1797" s="30">
        <v>42189</v>
      </c>
      <c r="G1797" s="145">
        <v>24500.400000000001</v>
      </c>
      <c r="H1797" s="31">
        <f t="shared" si="56"/>
        <v>0</v>
      </c>
      <c r="I1797" s="56" t="s">
        <v>59</v>
      </c>
      <c r="M1797" s="20">
        <v>42179</v>
      </c>
      <c r="N1797" s="222" t="s">
        <v>1756</v>
      </c>
      <c r="O1797" s="222" t="s">
        <v>1592</v>
      </c>
      <c r="P1797" s="14" t="s">
        <v>1290</v>
      </c>
      <c r="Q1797" s="105">
        <v>3552</v>
      </c>
      <c r="R1797" s="23">
        <v>42179</v>
      </c>
      <c r="S1797" s="106">
        <v>3552</v>
      </c>
      <c r="T1797" s="31">
        <f t="shared" si="57"/>
        <v>0</v>
      </c>
      <c r="U1797" s="39" t="s">
        <v>587</v>
      </c>
    </row>
    <row r="1798" spans="1:21" x14ac:dyDescent="0.25">
      <c r="A1798" s="20">
        <v>42174</v>
      </c>
      <c r="B1798" s="183">
        <v>24654</v>
      </c>
      <c r="C1798" s="183"/>
      <c r="D1798" s="14" t="s">
        <v>167</v>
      </c>
      <c r="E1798" s="105">
        <v>733.2</v>
      </c>
      <c r="F1798" s="23">
        <v>42174</v>
      </c>
      <c r="G1798" s="118">
        <v>733.2</v>
      </c>
      <c r="H1798" s="31">
        <f t="shared" si="56"/>
        <v>0</v>
      </c>
      <c r="I1798" s="56" t="s">
        <v>59</v>
      </c>
      <c r="M1798" s="20">
        <v>42180</v>
      </c>
      <c r="N1798" s="222" t="s">
        <v>1865</v>
      </c>
      <c r="O1798" s="222" t="s">
        <v>1592</v>
      </c>
      <c r="P1798" s="14" t="s">
        <v>1290</v>
      </c>
      <c r="Q1798" s="105">
        <v>1288.5999999999999</v>
      </c>
      <c r="R1798" s="65">
        <v>42180</v>
      </c>
      <c r="S1798" s="106">
        <v>1288.5999999999999</v>
      </c>
      <c r="T1798" s="31">
        <f t="shared" si="57"/>
        <v>0</v>
      </c>
      <c r="U1798" s="39" t="s">
        <v>587</v>
      </c>
    </row>
    <row r="1799" spans="1:21" x14ac:dyDescent="0.25">
      <c r="A1799" s="20">
        <v>42174</v>
      </c>
      <c r="B1799" s="183">
        <v>24655</v>
      </c>
      <c r="C1799" s="183"/>
      <c r="D1799" s="14" t="s">
        <v>1058</v>
      </c>
      <c r="E1799" s="105">
        <v>4763.3</v>
      </c>
      <c r="F1799" s="23">
        <v>42174</v>
      </c>
      <c r="G1799" s="118">
        <v>4763.3</v>
      </c>
      <c r="H1799" s="31">
        <f t="shared" si="56"/>
        <v>0</v>
      </c>
      <c r="I1799" s="56" t="s">
        <v>9</v>
      </c>
      <c r="M1799" s="20">
        <v>42180</v>
      </c>
      <c r="N1799" s="223" t="s">
        <v>1866</v>
      </c>
      <c r="O1799" s="223" t="s">
        <v>1592</v>
      </c>
      <c r="P1799" s="14" t="s">
        <v>1290</v>
      </c>
      <c r="Q1799" s="105">
        <v>2904</v>
      </c>
      <c r="R1799" s="65">
        <v>42180</v>
      </c>
      <c r="S1799" s="106">
        <v>2904</v>
      </c>
      <c r="T1799" s="31">
        <f t="shared" si="57"/>
        <v>0</v>
      </c>
      <c r="U1799" s="39" t="s">
        <v>587</v>
      </c>
    </row>
    <row r="1800" spans="1:21" x14ac:dyDescent="0.25">
      <c r="A1800" s="20">
        <v>42174</v>
      </c>
      <c r="B1800" s="183">
        <v>24656</v>
      </c>
      <c r="C1800" s="183"/>
      <c r="D1800" s="14" t="s">
        <v>57</v>
      </c>
      <c r="E1800" s="105">
        <v>2660</v>
      </c>
      <c r="F1800" s="23">
        <v>42174</v>
      </c>
      <c r="G1800" s="118">
        <v>2660</v>
      </c>
      <c r="H1800" s="31">
        <f t="shared" si="56"/>
        <v>0</v>
      </c>
      <c r="I1800" s="56" t="s">
        <v>59</v>
      </c>
      <c r="M1800" s="20">
        <v>42181</v>
      </c>
      <c r="N1800" s="223" t="s">
        <v>1958</v>
      </c>
      <c r="O1800" s="223" t="s">
        <v>1592</v>
      </c>
      <c r="P1800" s="14" t="s">
        <v>1290</v>
      </c>
      <c r="Q1800" s="105">
        <v>6187.2</v>
      </c>
      <c r="R1800" s="65">
        <v>42182</v>
      </c>
      <c r="S1800" s="106">
        <v>6187.2</v>
      </c>
      <c r="T1800" s="31">
        <f t="shared" si="57"/>
        <v>0</v>
      </c>
      <c r="U1800" s="39" t="s">
        <v>587</v>
      </c>
    </row>
    <row r="1801" spans="1:21" x14ac:dyDescent="0.25">
      <c r="A1801" s="20">
        <v>42174</v>
      </c>
      <c r="B1801" s="183">
        <v>24657</v>
      </c>
      <c r="C1801" s="183"/>
      <c r="D1801" s="14" t="s">
        <v>14</v>
      </c>
      <c r="E1801" s="105">
        <v>3986.5</v>
      </c>
      <c r="F1801" s="30">
        <v>42190</v>
      </c>
      <c r="G1801" s="145">
        <v>3986.5</v>
      </c>
      <c r="H1801" s="31">
        <f t="shared" si="56"/>
        <v>0</v>
      </c>
      <c r="I1801" s="56" t="s">
        <v>15</v>
      </c>
      <c r="M1801" s="20">
        <v>42182</v>
      </c>
      <c r="N1801" s="222" t="s">
        <v>2095</v>
      </c>
      <c r="O1801" s="222" t="s">
        <v>1592</v>
      </c>
      <c r="P1801" s="14" t="s">
        <v>1290</v>
      </c>
      <c r="Q1801" s="105">
        <v>4051.6</v>
      </c>
      <c r="R1801" s="65">
        <v>42182</v>
      </c>
      <c r="S1801" s="106">
        <v>4051.6</v>
      </c>
      <c r="T1801" s="31">
        <f t="shared" si="57"/>
        <v>0</v>
      </c>
      <c r="U1801" s="39" t="s">
        <v>587</v>
      </c>
    </row>
    <row r="1802" spans="1:21" x14ac:dyDescent="0.25">
      <c r="A1802" s="20">
        <v>42174</v>
      </c>
      <c r="B1802" s="183">
        <v>24658</v>
      </c>
      <c r="C1802" s="183"/>
      <c r="D1802" s="14" t="s">
        <v>82</v>
      </c>
      <c r="E1802" s="105">
        <v>3960.8</v>
      </c>
      <c r="F1802" s="23">
        <v>42174</v>
      </c>
      <c r="G1802" s="118">
        <v>3960.8</v>
      </c>
      <c r="H1802" s="31">
        <f t="shared" si="56"/>
        <v>0</v>
      </c>
      <c r="I1802" s="56" t="s">
        <v>59</v>
      </c>
      <c r="M1802" s="20">
        <v>42157</v>
      </c>
      <c r="N1802" s="183">
        <v>22984</v>
      </c>
      <c r="O1802" s="183"/>
      <c r="P1802" s="40" t="s">
        <v>22</v>
      </c>
      <c r="Q1802" s="105">
        <v>1185.5999999999999</v>
      </c>
      <c r="R1802" s="23">
        <v>42157</v>
      </c>
      <c r="S1802" s="106">
        <v>1185.5999999999999</v>
      </c>
      <c r="T1802" s="25">
        <f t="shared" si="57"/>
        <v>0</v>
      </c>
      <c r="U1802" s="68" t="s">
        <v>9</v>
      </c>
    </row>
    <row r="1803" spans="1:21" x14ac:dyDescent="0.25">
      <c r="A1803" s="20">
        <v>42174</v>
      </c>
      <c r="B1803" s="183">
        <v>24659</v>
      </c>
      <c r="C1803" s="183"/>
      <c r="D1803" s="14" t="s">
        <v>155</v>
      </c>
      <c r="E1803" s="105">
        <v>289.8</v>
      </c>
      <c r="F1803" s="23">
        <v>42174</v>
      </c>
      <c r="G1803" s="118">
        <v>289.8</v>
      </c>
      <c r="H1803" s="31">
        <f t="shared" si="56"/>
        <v>0</v>
      </c>
      <c r="I1803" s="56" t="s">
        <v>59</v>
      </c>
      <c r="M1803" s="20">
        <v>42159</v>
      </c>
      <c r="N1803" s="183">
        <v>23149</v>
      </c>
      <c r="O1803" s="183"/>
      <c r="P1803" s="40" t="s">
        <v>22</v>
      </c>
      <c r="Q1803" s="105">
        <v>4716.8</v>
      </c>
      <c r="R1803" s="23">
        <v>42159</v>
      </c>
      <c r="S1803" s="106">
        <v>4716.8</v>
      </c>
      <c r="T1803" s="31">
        <f t="shared" si="57"/>
        <v>0</v>
      </c>
      <c r="U1803" s="68" t="s">
        <v>9</v>
      </c>
    </row>
    <row r="1804" spans="1:21" x14ac:dyDescent="0.25">
      <c r="A1804" s="20">
        <v>42174</v>
      </c>
      <c r="B1804" s="183">
        <v>24660</v>
      </c>
      <c r="C1804" s="183"/>
      <c r="D1804" s="14" t="s">
        <v>81</v>
      </c>
      <c r="E1804" s="105">
        <v>2848.2</v>
      </c>
      <c r="F1804" s="23">
        <v>42174</v>
      </c>
      <c r="G1804" s="118">
        <v>2848.2</v>
      </c>
      <c r="H1804" s="31">
        <f t="shared" si="56"/>
        <v>0</v>
      </c>
      <c r="I1804" s="56" t="s">
        <v>59</v>
      </c>
      <c r="M1804" s="20">
        <v>42166</v>
      </c>
      <c r="N1804" s="183">
        <v>23808</v>
      </c>
      <c r="O1804" s="183"/>
      <c r="P1804" s="14" t="s">
        <v>22</v>
      </c>
      <c r="Q1804" s="105">
        <v>4165</v>
      </c>
      <c r="R1804" s="23">
        <v>42166</v>
      </c>
      <c r="S1804" s="106">
        <v>4165</v>
      </c>
      <c r="T1804" s="31">
        <f t="shared" si="57"/>
        <v>0</v>
      </c>
      <c r="U1804" s="39" t="s">
        <v>9</v>
      </c>
    </row>
    <row r="1805" spans="1:21" x14ac:dyDescent="0.25">
      <c r="A1805" s="20">
        <v>42174</v>
      </c>
      <c r="B1805" s="183">
        <v>24661</v>
      </c>
      <c r="C1805" s="183"/>
      <c r="D1805" s="14" t="s">
        <v>169</v>
      </c>
      <c r="E1805" s="105">
        <v>81.599999999999994</v>
      </c>
      <c r="F1805" s="23">
        <v>42174</v>
      </c>
      <c r="G1805" s="118">
        <v>81.599999999999994</v>
      </c>
      <c r="H1805" s="31">
        <f t="shared" si="56"/>
        <v>0</v>
      </c>
      <c r="I1805" s="56" t="s">
        <v>59</v>
      </c>
      <c r="M1805" s="20">
        <v>42169</v>
      </c>
      <c r="N1805" s="183">
        <v>24142</v>
      </c>
      <c r="O1805" s="183"/>
      <c r="P1805" s="14" t="s">
        <v>22</v>
      </c>
      <c r="Q1805" s="105">
        <v>2960</v>
      </c>
      <c r="R1805" s="23">
        <v>42169</v>
      </c>
      <c r="S1805" s="106">
        <v>2960</v>
      </c>
      <c r="T1805" s="31">
        <f t="shared" si="57"/>
        <v>0</v>
      </c>
      <c r="U1805" s="39" t="s">
        <v>9</v>
      </c>
    </row>
    <row r="1806" spans="1:21" x14ac:dyDescent="0.25">
      <c r="A1806" s="20">
        <v>42174</v>
      </c>
      <c r="B1806" s="183">
        <v>24662</v>
      </c>
      <c r="C1806" s="183"/>
      <c r="D1806" s="14" t="s">
        <v>292</v>
      </c>
      <c r="E1806" s="105">
        <v>2427.1999999999998</v>
      </c>
      <c r="F1806" s="23">
        <v>42174</v>
      </c>
      <c r="G1806" s="118">
        <v>2427.1999999999998</v>
      </c>
      <c r="H1806" s="31">
        <f t="shared" si="56"/>
        <v>0</v>
      </c>
      <c r="I1806" s="56" t="s">
        <v>59</v>
      </c>
      <c r="M1806" s="20">
        <v>42172</v>
      </c>
      <c r="N1806" s="183">
        <v>24419</v>
      </c>
      <c r="O1806" s="183"/>
      <c r="P1806" s="14" t="s">
        <v>22</v>
      </c>
      <c r="Q1806" s="105">
        <v>4220</v>
      </c>
      <c r="R1806" s="23">
        <v>42172</v>
      </c>
      <c r="S1806" s="106">
        <v>4220</v>
      </c>
      <c r="T1806" s="48">
        <f t="shared" si="57"/>
        <v>0</v>
      </c>
      <c r="U1806" s="39" t="s">
        <v>9</v>
      </c>
    </row>
    <row r="1807" spans="1:21" x14ac:dyDescent="0.25">
      <c r="A1807" s="20">
        <v>42174</v>
      </c>
      <c r="B1807" s="183">
        <v>24663</v>
      </c>
      <c r="C1807" s="183"/>
      <c r="D1807" s="14" t="s">
        <v>53</v>
      </c>
      <c r="E1807" s="105">
        <v>1620.6</v>
      </c>
      <c r="F1807" s="23">
        <v>42174</v>
      </c>
      <c r="G1807" s="118">
        <v>1620.6</v>
      </c>
      <c r="H1807" s="31">
        <f t="shared" si="56"/>
        <v>0</v>
      </c>
      <c r="I1807" s="56" t="s">
        <v>59</v>
      </c>
      <c r="M1807" s="20">
        <v>42179</v>
      </c>
      <c r="N1807" s="222" t="s">
        <v>1744</v>
      </c>
      <c r="O1807" s="222" t="s">
        <v>1592</v>
      </c>
      <c r="P1807" s="14" t="s">
        <v>22</v>
      </c>
      <c r="Q1807" s="105">
        <v>4885</v>
      </c>
      <c r="R1807" s="23">
        <v>42179</v>
      </c>
      <c r="S1807" s="106">
        <v>4885</v>
      </c>
      <c r="T1807" s="31">
        <f t="shared" si="57"/>
        <v>0</v>
      </c>
      <c r="U1807" s="39" t="s">
        <v>929</v>
      </c>
    </row>
    <row r="1808" spans="1:21" x14ac:dyDescent="0.25">
      <c r="A1808" s="20">
        <v>42174</v>
      </c>
      <c r="B1808" s="183">
        <v>24664</v>
      </c>
      <c r="C1808" s="183"/>
      <c r="D1808" s="14" t="s">
        <v>332</v>
      </c>
      <c r="E1808" s="105">
        <v>3416.4</v>
      </c>
      <c r="F1808" s="23">
        <v>42174</v>
      </c>
      <c r="G1808" s="118">
        <v>3416.4</v>
      </c>
      <c r="H1808" s="31">
        <f t="shared" si="56"/>
        <v>0</v>
      </c>
      <c r="I1808" s="56" t="s">
        <v>9</v>
      </c>
      <c r="M1808" s="20">
        <v>42184</v>
      </c>
      <c r="N1808" s="222" t="s">
        <v>2259</v>
      </c>
      <c r="O1808" s="222" t="s">
        <v>1592</v>
      </c>
      <c r="P1808" s="14" t="s">
        <v>22</v>
      </c>
      <c r="Q1808" s="105">
        <v>2755</v>
      </c>
      <c r="R1808" s="65">
        <v>42184</v>
      </c>
      <c r="S1808" s="106">
        <v>2755</v>
      </c>
      <c r="T1808" s="31">
        <f t="shared" si="57"/>
        <v>0</v>
      </c>
      <c r="U1808" s="39" t="s">
        <v>9</v>
      </c>
    </row>
    <row r="1809" spans="1:21" x14ac:dyDescent="0.25">
      <c r="A1809" s="20">
        <v>42174</v>
      </c>
      <c r="B1809" s="183">
        <v>24665</v>
      </c>
      <c r="C1809" s="183"/>
      <c r="D1809" s="14" t="s">
        <v>120</v>
      </c>
      <c r="E1809" s="105">
        <v>1104</v>
      </c>
      <c r="F1809" s="23">
        <v>42174</v>
      </c>
      <c r="G1809" s="118">
        <v>1104</v>
      </c>
      <c r="H1809" s="31">
        <f t="shared" si="56"/>
        <v>0</v>
      </c>
      <c r="I1809" s="56" t="s">
        <v>59</v>
      </c>
      <c r="M1809" s="20">
        <v>42161</v>
      </c>
      <c r="N1809" s="183">
        <v>23436</v>
      </c>
      <c r="O1809" s="183"/>
      <c r="P1809" s="14" t="s">
        <v>484</v>
      </c>
      <c r="Q1809" s="105">
        <v>18770.2</v>
      </c>
      <c r="R1809" s="23">
        <v>42168</v>
      </c>
      <c r="S1809" s="106">
        <v>18770.2</v>
      </c>
      <c r="T1809" s="31">
        <f t="shared" si="57"/>
        <v>0</v>
      </c>
      <c r="U1809" s="39" t="s">
        <v>9</v>
      </c>
    </row>
    <row r="1810" spans="1:21" x14ac:dyDescent="0.25">
      <c r="A1810" s="20">
        <v>42174</v>
      </c>
      <c r="B1810" s="183">
        <v>24666</v>
      </c>
      <c r="C1810" s="183"/>
      <c r="D1810" s="14" t="s">
        <v>148</v>
      </c>
      <c r="E1810" s="105">
        <v>6057.8</v>
      </c>
      <c r="F1810" s="23">
        <v>42174</v>
      </c>
      <c r="G1810" s="118">
        <v>6057.8</v>
      </c>
      <c r="H1810" s="31">
        <f t="shared" si="56"/>
        <v>0</v>
      </c>
      <c r="I1810" s="56" t="s">
        <v>59</v>
      </c>
      <c r="M1810" s="20">
        <v>42168</v>
      </c>
      <c r="N1810" s="183">
        <v>24116</v>
      </c>
      <c r="O1810" s="183"/>
      <c r="P1810" s="14" t="s">
        <v>484</v>
      </c>
      <c r="Q1810" s="105">
        <v>22441.599999999999</v>
      </c>
      <c r="R1810" s="23">
        <v>42175</v>
      </c>
      <c r="S1810" s="106">
        <v>22441.599999999999</v>
      </c>
      <c r="T1810" s="31">
        <f t="shared" si="57"/>
        <v>0</v>
      </c>
      <c r="U1810" s="39" t="s">
        <v>9</v>
      </c>
    </row>
    <row r="1811" spans="1:21" x14ac:dyDescent="0.25">
      <c r="A1811" s="20">
        <v>42174</v>
      </c>
      <c r="B1811" s="183">
        <v>24667</v>
      </c>
      <c r="C1811" s="183"/>
      <c r="D1811" s="14" t="s">
        <v>141</v>
      </c>
      <c r="E1811" s="105">
        <v>1206</v>
      </c>
      <c r="F1811" s="23">
        <v>42174</v>
      </c>
      <c r="G1811" s="118">
        <v>1206</v>
      </c>
      <c r="H1811" s="31">
        <f t="shared" si="56"/>
        <v>0</v>
      </c>
      <c r="I1811" s="56" t="s">
        <v>94</v>
      </c>
      <c r="M1811" s="20">
        <v>42175</v>
      </c>
      <c r="N1811" s="183">
        <v>24813</v>
      </c>
      <c r="O1811" s="183"/>
      <c r="P1811" s="14" t="s">
        <v>484</v>
      </c>
      <c r="Q1811" s="105">
        <v>18749.2</v>
      </c>
      <c r="R1811" s="23">
        <v>42182</v>
      </c>
      <c r="S1811" s="118">
        <v>18749.2</v>
      </c>
      <c r="T1811" s="31">
        <f t="shared" si="57"/>
        <v>0</v>
      </c>
      <c r="U1811" s="56" t="s">
        <v>9</v>
      </c>
    </row>
    <row r="1812" spans="1:21" x14ac:dyDescent="0.25">
      <c r="A1812" s="20">
        <v>42174</v>
      </c>
      <c r="B1812" s="183">
        <v>24668</v>
      </c>
      <c r="C1812" s="183"/>
      <c r="D1812" s="14" t="s">
        <v>75</v>
      </c>
      <c r="E1812" s="105">
        <v>23701.1</v>
      </c>
      <c r="F1812" s="23">
        <v>42176</v>
      </c>
      <c r="G1812" s="118">
        <v>23701.1</v>
      </c>
      <c r="H1812" s="48">
        <f t="shared" si="56"/>
        <v>0</v>
      </c>
      <c r="I1812" s="56" t="s">
        <v>62</v>
      </c>
      <c r="M1812" s="20">
        <v>42182</v>
      </c>
      <c r="N1812" s="223" t="s">
        <v>2147</v>
      </c>
      <c r="O1812" s="223" t="s">
        <v>1592</v>
      </c>
      <c r="P1812" s="14" t="s">
        <v>484</v>
      </c>
      <c r="Q1812" s="105">
        <v>12441.2</v>
      </c>
      <c r="R1812" s="65"/>
      <c r="S1812" s="106"/>
      <c r="T1812" s="31">
        <f t="shared" si="57"/>
        <v>12441.2</v>
      </c>
      <c r="U1812" s="39" t="s">
        <v>9</v>
      </c>
    </row>
    <row r="1813" spans="1:21" x14ac:dyDescent="0.25">
      <c r="A1813" s="20">
        <v>42174</v>
      </c>
      <c r="B1813" s="183">
        <v>24669</v>
      </c>
      <c r="C1813" s="183"/>
      <c r="D1813" s="14" t="s">
        <v>173</v>
      </c>
      <c r="E1813" s="105">
        <v>35663</v>
      </c>
      <c r="F1813" s="30">
        <v>42196</v>
      </c>
      <c r="G1813" s="145">
        <v>35663</v>
      </c>
      <c r="H1813" s="31">
        <f t="shared" si="56"/>
        <v>0</v>
      </c>
      <c r="I1813" s="56" t="s">
        <v>62</v>
      </c>
      <c r="M1813" s="20">
        <v>42156</v>
      </c>
      <c r="N1813" s="183">
        <v>22967</v>
      </c>
      <c r="O1813" s="183"/>
      <c r="P1813" s="14" t="s">
        <v>1020</v>
      </c>
      <c r="Q1813" s="105">
        <v>2438.2800000000002</v>
      </c>
      <c r="R1813" s="23">
        <v>42157</v>
      </c>
      <c r="S1813" s="106">
        <v>2438.2800000000002</v>
      </c>
      <c r="T1813" s="25">
        <f t="shared" si="57"/>
        <v>0</v>
      </c>
      <c r="U1813" s="39" t="s">
        <v>9</v>
      </c>
    </row>
    <row r="1814" spans="1:21" x14ac:dyDescent="0.25">
      <c r="A1814" s="20">
        <v>42174</v>
      </c>
      <c r="B1814" s="183">
        <v>24670</v>
      </c>
      <c r="C1814" s="183"/>
      <c r="D1814" s="14" t="s">
        <v>84</v>
      </c>
      <c r="E1814" s="105">
        <v>51283</v>
      </c>
      <c r="F1814" s="30" t="s">
        <v>1577</v>
      </c>
      <c r="G1814" s="118">
        <v>51283</v>
      </c>
      <c r="H1814" s="31">
        <f t="shared" si="56"/>
        <v>0</v>
      </c>
      <c r="I1814" s="56" t="s">
        <v>62</v>
      </c>
      <c r="M1814" s="20">
        <v>42158</v>
      </c>
      <c r="N1814" s="183">
        <v>23145</v>
      </c>
      <c r="O1814" s="183"/>
      <c r="P1814" s="40" t="s">
        <v>1020</v>
      </c>
      <c r="Q1814" s="105">
        <v>3165.24</v>
      </c>
      <c r="R1814" s="23">
        <v>42158</v>
      </c>
      <c r="S1814" s="106">
        <v>3165.24</v>
      </c>
      <c r="T1814" s="31">
        <f t="shared" si="57"/>
        <v>0</v>
      </c>
      <c r="U1814" s="68" t="s">
        <v>9</v>
      </c>
    </row>
    <row r="1815" spans="1:21" x14ac:dyDescent="0.25">
      <c r="A1815" s="20">
        <v>42174</v>
      </c>
      <c r="B1815" s="183">
        <v>24671</v>
      </c>
      <c r="C1815" s="183"/>
      <c r="D1815" s="14" t="s">
        <v>176</v>
      </c>
      <c r="E1815" s="105">
        <v>14061.6</v>
      </c>
      <c r="F1815" s="30" t="s">
        <v>1578</v>
      </c>
      <c r="G1815" s="118">
        <v>14061.6</v>
      </c>
      <c r="H1815" s="31">
        <f t="shared" si="56"/>
        <v>0</v>
      </c>
      <c r="I1815" s="56" t="s">
        <v>62</v>
      </c>
      <c r="M1815" s="20">
        <v>42159</v>
      </c>
      <c r="N1815" s="183">
        <v>23231</v>
      </c>
      <c r="O1815" s="183"/>
      <c r="P1815" s="14" t="s">
        <v>1020</v>
      </c>
      <c r="Q1815" s="105">
        <v>2893.8</v>
      </c>
      <c r="R1815" s="23">
        <v>42159</v>
      </c>
      <c r="S1815" s="106">
        <v>2893.8</v>
      </c>
      <c r="T1815" s="31">
        <f t="shared" si="57"/>
        <v>0</v>
      </c>
      <c r="U1815" s="39" t="s">
        <v>9</v>
      </c>
    </row>
    <row r="1816" spans="1:21" x14ac:dyDescent="0.25">
      <c r="A1816" s="20">
        <v>42174</v>
      </c>
      <c r="B1816" s="183">
        <v>24672</v>
      </c>
      <c r="C1816" s="183"/>
      <c r="D1816" s="14" t="s">
        <v>72</v>
      </c>
      <c r="E1816" s="105">
        <v>25011.8</v>
      </c>
      <c r="F1816" s="30" t="s">
        <v>2459</v>
      </c>
      <c r="G1816" s="145">
        <v>25011.8</v>
      </c>
      <c r="H1816" s="48">
        <f t="shared" si="56"/>
        <v>0</v>
      </c>
      <c r="I1816" s="56" t="s">
        <v>62</v>
      </c>
      <c r="M1816" s="20">
        <v>42160</v>
      </c>
      <c r="N1816" s="183">
        <v>23346</v>
      </c>
      <c r="O1816" s="183"/>
      <c r="P1816" s="14" t="s">
        <v>1020</v>
      </c>
      <c r="Q1816" s="105">
        <v>4481.1000000000004</v>
      </c>
      <c r="R1816" s="23">
        <v>42160</v>
      </c>
      <c r="S1816" s="106">
        <v>4481.1000000000004</v>
      </c>
      <c r="T1816" s="31">
        <f t="shared" si="57"/>
        <v>0</v>
      </c>
      <c r="U1816" s="39" t="s">
        <v>9</v>
      </c>
    </row>
    <row r="1817" spans="1:21" x14ac:dyDescent="0.25">
      <c r="A1817" s="20">
        <v>42174</v>
      </c>
      <c r="B1817" s="183">
        <v>24673</v>
      </c>
      <c r="C1817" s="183"/>
      <c r="D1817" s="14" t="s">
        <v>78</v>
      </c>
      <c r="E1817" s="105">
        <v>1693.8</v>
      </c>
      <c r="F1817" s="23">
        <v>42176</v>
      </c>
      <c r="G1817" s="118">
        <v>1693.8</v>
      </c>
      <c r="H1817" s="31">
        <f t="shared" si="56"/>
        <v>0</v>
      </c>
      <c r="I1817" s="56" t="s">
        <v>62</v>
      </c>
      <c r="M1817" s="20">
        <v>42161</v>
      </c>
      <c r="N1817" s="183">
        <v>23444</v>
      </c>
      <c r="O1817" s="183"/>
      <c r="P1817" s="14" t="s">
        <v>1020</v>
      </c>
      <c r="Q1817" s="105">
        <v>4633.2</v>
      </c>
      <c r="R1817" s="23">
        <v>42161</v>
      </c>
      <c r="S1817" s="106">
        <v>4633.2</v>
      </c>
      <c r="T1817" s="31">
        <f t="shared" si="57"/>
        <v>0</v>
      </c>
      <c r="U1817" s="39" t="s">
        <v>9</v>
      </c>
    </row>
    <row r="1818" spans="1:21" x14ac:dyDescent="0.25">
      <c r="A1818" s="20">
        <v>42174</v>
      </c>
      <c r="B1818" s="183">
        <v>24674</v>
      </c>
      <c r="C1818" s="183"/>
      <c r="D1818" s="14" t="s">
        <v>65</v>
      </c>
      <c r="E1818" s="105">
        <v>28196</v>
      </c>
      <c r="F1818" s="23">
        <v>42176</v>
      </c>
      <c r="G1818" s="118">
        <v>28196</v>
      </c>
      <c r="H1818" s="31">
        <f t="shared" si="56"/>
        <v>0</v>
      </c>
      <c r="I1818" s="56" t="s">
        <v>62</v>
      </c>
      <c r="M1818" s="20">
        <v>42181</v>
      </c>
      <c r="N1818" s="223" t="s">
        <v>2059</v>
      </c>
      <c r="O1818" s="223" t="s">
        <v>1592</v>
      </c>
      <c r="P1818" s="14" t="s">
        <v>1020</v>
      </c>
      <c r="Q1818" s="105">
        <v>4528.68</v>
      </c>
      <c r="R1818" s="65">
        <v>42181</v>
      </c>
      <c r="S1818" s="106">
        <v>4528.68</v>
      </c>
      <c r="T1818" s="31">
        <f t="shared" si="57"/>
        <v>0</v>
      </c>
      <c r="U1818" s="39" t="s">
        <v>9</v>
      </c>
    </row>
    <row r="1819" spans="1:21" x14ac:dyDescent="0.25">
      <c r="A1819" s="20">
        <v>42174</v>
      </c>
      <c r="B1819" s="183">
        <v>24675</v>
      </c>
      <c r="C1819" s="183"/>
      <c r="D1819" s="14" t="s">
        <v>141</v>
      </c>
      <c r="E1819" s="105">
        <v>857.4</v>
      </c>
      <c r="F1819" s="23">
        <v>42174</v>
      </c>
      <c r="G1819" s="118">
        <v>857.4</v>
      </c>
      <c r="H1819" s="31">
        <f t="shared" si="56"/>
        <v>0</v>
      </c>
      <c r="I1819" s="56" t="s">
        <v>9</v>
      </c>
      <c r="M1819" s="20">
        <v>42182</v>
      </c>
      <c r="N1819" s="222" t="s">
        <v>2175</v>
      </c>
      <c r="O1819" s="222" t="s">
        <v>1592</v>
      </c>
      <c r="P1819" s="14" t="s">
        <v>1020</v>
      </c>
      <c r="Q1819" s="105">
        <v>5027.88</v>
      </c>
      <c r="R1819" s="65">
        <v>42182</v>
      </c>
      <c r="S1819" s="106">
        <v>5027.88</v>
      </c>
      <c r="T1819" s="31">
        <f t="shared" si="57"/>
        <v>0</v>
      </c>
      <c r="U1819" s="39" t="s">
        <v>9</v>
      </c>
    </row>
    <row r="1820" spans="1:21" x14ac:dyDescent="0.25">
      <c r="A1820" s="20">
        <v>42174</v>
      </c>
      <c r="B1820" s="183">
        <v>24676</v>
      </c>
      <c r="C1820" s="183"/>
      <c r="D1820" s="14" t="s">
        <v>1160</v>
      </c>
      <c r="E1820" s="105">
        <v>68</v>
      </c>
      <c r="F1820" s="23">
        <v>42174</v>
      </c>
      <c r="G1820" s="118">
        <v>68</v>
      </c>
      <c r="H1820" s="31">
        <f t="shared" si="56"/>
        <v>0</v>
      </c>
      <c r="I1820" s="56" t="s">
        <v>9</v>
      </c>
      <c r="M1820" s="20">
        <v>42164</v>
      </c>
      <c r="N1820" s="183">
        <v>23670</v>
      </c>
      <c r="O1820" s="183"/>
      <c r="P1820" s="14" t="s">
        <v>1531</v>
      </c>
      <c r="Q1820" s="105">
        <v>1280.28</v>
      </c>
      <c r="R1820" s="23">
        <v>42164</v>
      </c>
      <c r="S1820" s="106">
        <v>1280.28</v>
      </c>
      <c r="T1820" s="31">
        <f t="shared" si="57"/>
        <v>0</v>
      </c>
      <c r="U1820" s="39" t="s">
        <v>9</v>
      </c>
    </row>
    <row r="1821" spans="1:21" x14ac:dyDescent="0.25">
      <c r="A1821" s="20">
        <v>42174</v>
      </c>
      <c r="B1821" s="183">
        <v>24677</v>
      </c>
      <c r="C1821" s="183"/>
      <c r="D1821" s="14" t="s">
        <v>252</v>
      </c>
      <c r="E1821" s="105">
        <v>518</v>
      </c>
      <c r="F1821" s="23">
        <v>42174</v>
      </c>
      <c r="G1821" s="118">
        <v>518</v>
      </c>
      <c r="H1821" s="31">
        <f t="shared" si="56"/>
        <v>0</v>
      </c>
      <c r="I1821" s="56" t="s">
        <v>9</v>
      </c>
      <c r="M1821" s="20">
        <v>42161</v>
      </c>
      <c r="N1821" s="183">
        <v>23445</v>
      </c>
      <c r="O1821" s="183"/>
      <c r="P1821" s="14" t="s">
        <v>266</v>
      </c>
      <c r="Q1821" s="105">
        <v>155</v>
      </c>
      <c r="R1821" s="23" t="s">
        <v>1516</v>
      </c>
      <c r="S1821" s="106">
        <f>55+100</f>
        <v>155</v>
      </c>
      <c r="T1821" s="31">
        <f t="shared" si="57"/>
        <v>0</v>
      </c>
      <c r="U1821" s="39" t="s">
        <v>9</v>
      </c>
    </row>
    <row r="1822" spans="1:21" x14ac:dyDescent="0.25">
      <c r="A1822" s="20">
        <v>42174</v>
      </c>
      <c r="B1822" s="183">
        <v>24678</v>
      </c>
      <c r="C1822" s="183"/>
      <c r="D1822" s="150" t="s">
        <v>93</v>
      </c>
      <c r="E1822" s="105">
        <v>1938.8</v>
      </c>
      <c r="F1822" s="23">
        <v>42175</v>
      </c>
      <c r="G1822" s="118">
        <v>1938.8</v>
      </c>
      <c r="H1822" s="31">
        <f t="shared" si="56"/>
        <v>0</v>
      </c>
      <c r="I1822" s="56" t="s">
        <v>94</v>
      </c>
      <c r="M1822" s="20">
        <v>42160</v>
      </c>
      <c r="N1822" s="183">
        <v>23325</v>
      </c>
      <c r="O1822" s="183"/>
      <c r="P1822" s="14" t="s">
        <v>1509</v>
      </c>
      <c r="Q1822" s="105">
        <v>1200</v>
      </c>
      <c r="R1822" s="23">
        <v>42161</v>
      </c>
      <c r="S1822" s="106">
        <v>1200</v>
      </c>
      <c r="T1822" s="31">
        <f t="shared" si="57"/>
        <v>0</v>
      </c>
      <c r="U1822" s="39" t="s">
        <v>19</v>
      </c>
    </row>
    <row r="1823" spans="1:21" x14ac:dyDescent="0.25">
      <c r="A1823" s="20">
        <v>42174</v>
      </c>
      <c r="B1823" s="183">
        <v>24679</v>
      </c>
      <c r="C1823" s="183"/>
      <c r="D1823" s="14" t="s">
        <v>472</v>
      </c>
      <c r="E1823" s="105">
        <v>19857.5</v>
      </c>
      <c r="F1823" s="23" t="s">
        <v>1575</v>
      </c>
      <c r="G1823" s="118">
        <f>9857.5+10000</f>
        <v>19857.5</v>
      </c>
      <c r="H1823" s="31">
        <f t="shared" si="56"/>
        <v>0</v>
      </c>
      <c r="I1823" s="56" t="s">
        <v>1257</v>
      </c>
      <c r="M1823" s="20">
        <v>42157</v>
      </c>
      <c r="N1823" s="183">
        <v>22981</v>
      </c>
      <c r="O1823" s="183"/>
      <c r="P1823" s="40" t="s">
        <v>854</v>
      </c>
      <c r="Q1823" s="105">
        <v>2932.8</v>
      </c>
      <c r="R1823" s="12" t="s">
        <v>1492</v>
      </c>
      <c r="S1823" s="106">
        <f>2850+82.8</f>
        <v>2932.8</v>
      </c>
      <c r="T1823" s="25">
        <f t="shared" si="57"/>
        <v>0</v>
      </c>
      <c r="U1823" s="68" t="s">
        <v>9</v>
      </c>
    </row>
    <row r="1824" spans="1:21" x14ac:dyDescent="0.25">
      <c r="A1824" s="20">
        <v>42174</v>
      </c>
      <c r="B1824" s="183">
        <v>24680</v>
      </c>
      <c r="C1824" s="183"/>
      <c r="D1824" s="14" t="s">
        <v>361</v>
      </c>
      <c r="E1824" s="105">
        <v>7022.1</v>
      </c>
      <c r="F1824" s="23">
        <v>42175</v>
      </c>
      <c r="G1824" s="118">
        <v>7022.1</v>
      </c>
      <c r="H1824" s="31">
        <f t="shared" si="56"/>
        <v>0</v>
      </c>
      <c r="I1824" s="56" t="s">
        <v>94</v>
      </c>
      <c r="M1824" s="20">
        <v>42160</v>
      </c>
      <c r="N1824" s="183">
        <v>23273</v>
      </c>
      <c r="O1824" s="183"/>
      <c r="P1824" s="14" t="s">
        <v>854</v>
      </c>
      <c r="Q1824" s="105">
        <v>2061</v>
      </c>
      <c r="R1824" s="23">
        <v>42161</v>
      </c>
      <c r="S1824" s="106">
        <v>2061</v>
      </c>
      <c r="T1824" s="31">
        <f t="shared" si="57"/>
        <v>0</v>
      </c>
      <c r="U1824" s="39" t="s">
        <v>9</v>
      </c>
    </row>
    <row r="1825" spans="1:21" x14ac:dyDescent="0.25">
      <c r="A1825" s="20">
        <v>42174</v>
      </c>
      <c r="B1825" s="183">
        <v>24681</v>
      </c>
      <c r="C1825" s="183"/>
      <c r="D1825" s="14" t="s">
        <v>250</v>
      </c>
      <c r="E1825" s="105">
        <v>2810.6</v>
      </c>
      <c r="F1825" s="23">
        <v>42175</v>
      </c>
      <c r="G1825" s="118">
        <v>2810.6</v>
      </c>
      <c r="H1825" s="31">
        <f t="shared" si="56"/>
        <v>0</v>
      </c>
      <c r="I1825" s="56" t="s">
        <v>94</v>
      </c>
      <c r="M1825" s="20">
        <v>42161</v>
      </c>
      <c r="N1825" s="183">
        <v>23372</v>
      </c>
      <c r="O1825" s="183"/>
      <c r="P1825" s="150" t="s">
        <v>854</v>
      </c>
      <c r="Q1825" s="105">
        <v>3319</v>
      </c>
      <c r="R1825" s="23">
        <v>42162</v>
      </c>
      <c r="S1825" s="106">
        <v>3319</v>
      </c>
      <c r="T1825" s="31">
        <f t="shared" si="57"/>
        <v>0</v>
      </c>
      <c r="U1825" s="39" t="s">
        <v>9</v>
      </c>
    </row>
    <row r="1826" spans="1:21" x14ac:dyDescent="0.25">
      <c r="A1826" s="20">
        <v>42174</v>
      </c>
      <c r="B1826" s="183">
        <v>24682</v>
      </c>
      <c r="C1826" s="183"/>
      <c r="D1826" s="14" t="s">
        <v>98</v>
      </c>
      <c r="E1826" s="105">
        <v>2581.16</v>
      </c>
      <c r="F1826" s="23">
        <v>42175</v>
      </c>
      <c r="G1826" s="118">
        <v>2581.16</v>
      </c>
      <c r="H1826" s="31">
        <f t="shared" si="56"/>
        <v>0</v>
      </c>
      <c r="I1826" s="56" t="s">
        <v>94</v>
      </c>
      <c r="M1826" s="20">
        <v>42162</v>
      </c>
      <c r="N1826" s="183">
        <v>23460</v>
      </c>
      <c r="O1826" s="183"/>
      <c r="P1826" s="14" t="s">
        <v>854</v>
      </c>
      <c r="Q1826" s="105">
        <v>2169.6</v>
      </c>
      <c r="R1826" s="23">
        <v>42163</v>
      </c>
      <c r="S1826" s="106">
        <v>2169.6</v>
      </c>
      <c r="T1826" s="31">
        <f t="shared" si="57"/>
        <v>0</v>
      </c>
      <c r="U1826" s="39" t="s">
        <v>9</v>
      </c>
    </row>
    <row r="1827" spans="1:21" x14ac:dyDescent="0.25">
      <c r="A1827" s="20">
        <v>42174</v>
      </c>
      <c r="B1827" s="183">
        <v>24683</v>
      </c>
      <c r="C1827" s="183"/>
      <c r="D1827" s="14" t="s">
        <v>89</v>
      </c>
      <c r="E1827" s="105">
        <v>3141.4</v>
      </c>
      <c r="F1827" s="23">
        <v>42174</v>
      </c>
      <c r="G1827" s="118">
        <v>3141.4</v>
      </c>
      <c r="H1827" s="31">
        <f t="shared" si="56"/>
        <v>0</v>
      </c>
      <c r="I1827" s="56" t="s">
        <v>9</v>
      </c>
      <c r="M1827" s="20">
        <v>42163</v>
      </c>
      <c r="N1827" s="183">
        <v>23521</v>
      </c>
      <c r="O1827" s="183"/>
      <c r="P1827" s="14" t="s">
        <v>854</v>
      </c>
      <c r="Q1827" s="105">
        <v>2744.5</v>
      </c>
      <c r="R1827" s="23">
        <v>42166</v>
      </c>
      <c r="S1827" s="106">
        <v>2744.5</v>
      </c>
      <c r="T1827" s="31">
        <f t="shared" si="57"/>
        <v>0</v>
      </c>
      <c r="U1827" s="39" t="s">
        <v>9</v>
      </c>
    </row>
    <row r="1828" spans="1:21" x14ac:dyDescent="0.25">
      <c r="A1828" s="20">
        <v>42174</v>
      </c>
      <c r="B1828" s="183">
        <v>24684</v>
      </c>
      <c r="C1828" s="183"/>
      <c r="D1828" s="14" t="s">
        <v>906</v>
      </c>
      <c r="E1828" s="105">
        <v>1343.2</v>
      </c>
      <c r="F1828" s="23">
        <v>42175</v>
      </c>
      <c r="G1828" s="118">
        <v>1343.2</v>
      </c>
      <c r="H1828" s="31">
        <f t="shared" si="56"/>
        <v>0</v>
      </c>
      <c r="I1828" s="56" t="s">
        <v>94</v>
      </c>
      <c r="M1828" s="20">
        <v>42166</v>
      </c>
      <c r="N1828" s="183">
        <v>23827</v>
      </c>
      <c r="O1828" s="183"/>
      <c r="P1828" s="14" t="s">
        <v>854</v>
      </c>
      <c r="Q1828" s="105">
        <v>2634.6</v>
      </c>
      <c r="R1828" s="23">
        <v>42168</v>
      </c>
      <c r="S1828" s="106">
        <v>2634.6</v>
      </c>
      <c r="T1828" s="31">
        <f t="shared" si="57"/>
        <v>0</v>
      </c>
      <c r="U1828" s="39" t="s">
        <v>9</v>
      </c>
    </row>
    <row r="1829" spans="1:21" x14ac:dyDescent="0.25">
      <c r="A1829" s="20">
        <v>42174</v>
      </c>
      <c r="B1829" s="183">
        <v>24685</v>
      </c>
      <c r="C1829" s="183"/>
      <c r="D1829" s="26" t="s">
        <v>218</v>
      </c>
      <c r="E1829" s="108">
        <v>0</v>
      </c>
      <c r="F1829" s="23"/>
      <c r="G1829" s="118"/>
      <c r="H1829" s="31">
        <f t="shared" si="56"/>
        <v>0</v>
      </c>
      <c r="I1829" s="56" t="s">
        <v>13</v>
      </c>
      <c r="M1829" s="20">
        <v>42168</v>
      </c>
      <c r="N1829" s="183">
        <v>24046</v>
      </c>
      <c r="O1829" s="183"/>
      <c r="P1829" s="14" t="s">
        <v>854</v>
      </c>
      <c r="Q1829" s="105">
        <v>6477.6</v>
      </c>
      <c r="R1829" s="23">
        <v>42171</v>
      </c>
      <c r="S1829" s="106">
        <v>6477.6</v>
      </c>
      <c r="T1829" s="31">
        <f t="shared" si="57"/>
        <v>0</v>
      </c>
      <c r="U1829" s="39" t="s">
        <v>9</v>
      </c>
    </row>
    <row r="1830" spans="1:21" x14ac:dyDescent="0.25">
      <c r="A1830" s="20">
        <v>42174</v>
      </c>
      <c r="B1830" s="183">
        <v>24686</v>
      </c>
      <c r="C1830" s="183"/>
      <c r="D1830" s="14" t="s">
        <v>375</v>
      </c>
      <c r="E1830" s="105">
        <v>2585</v>
      </c>
      <c r="F1830" s="23">
        <v>42174</v>
      </c>
      <c r="G1830" s="118">
        <v>2585</v>
      </c>
      <c r="H1830" s="31">
        <f t="shared" si="56"/>
        <v>0</v>
      </c>
      <c r="I1830" s="56" t="s">
        <v>9</v>
      </c>
      <c r="M1830" s="20">
        <v>42171</v>
      </c>
      <c r="N1830" s="183">
        <v>24386</v>
      </c>
      <c r="O1830" s="183"/>
      <c r="P1830" s="14" t="s">
        <v>854</v>
      </c>
      <c r="Q1830" s="105">
        <v>6535</v>
      </c>
      <c r="R1830" s="23">
        <v>42176</v>
      </c>
      <c r="S1830" s="106">
        <v>6535</v>
      </c>
      <c r="T1830" s="48">
        <f t="shared" si="57"/>
        <v>0</v>
      </c>
      <c r="U1830" s="39" t="s">
        <v>9</v>
      </c>
    </row>
    <row r="1831" spans="1:21" x14ac:dyDescent="0.25">
      <c r="A1831" s="20">
        <v>42174</v>
      </c>
      <c r="B1831" s="183">
        <v>24687</v>
      </c>
      <c r="C1831" s="183"/>
      <c r="D1831" s="14" t="s">
        <v>185</v>
      </c>
      <c r="E1831" s="105">
        <v>194126.4</v>
      </c>
      <c r="F1831" s="23">
        <v>42178</v>
      </c>
      <c r="G1831" s="118">
        <v>194126.4</v>
      </c>
      <c r="H1831" s="31">
        <f t="shared" si="56"/>
        <v>0</v>
      </c>
      <c r="I1831" s="56" t="s">
        <v>46</v>
      </c>
      <c r="M1831" s="20">
        <v>42175</v>
      </c>
      <c r="N1831" s="183">
        <v>24734</v>
      </c>
      <c r="O1831" s="183"/>
      <c r="P1831" s="14" t="s">
        <v>854</v>
      </c>
      <c r="Q1831" s="105">
        <v>2462.8000000000002</v>
      </c>
      <c r="R1831" s="65">
        <v>42175</v>
      </c>
      <c r="S1831" s="106">
        <v>2462.8000000000002</v>
      </c>
      <c r="T1831" s="31">
        <f t="shared" si="57"/>
        <v>0</v>
      </c>
      <c r="U1831" s="39" t="s">
        <v>9</v>
      </c>
    </row>
    <row r="1832" spans="1:21" x14ac:dyDescent="0.25">
      <c r="A1832" s="20">
        <v>42174</v>
      </c>
      <c r="B1832" s="183">
        <v>24688</v>
      </c>
      <c r="C1832" s="183"/>
      <c r="D1832" s="14" t="s">
        <v>102</v>
      </c>
      <c r="E1832" s="105">
        <v>2048</v>
      </c>
      <c r="F1832" s="23">
        <v>42174</v>
      </c>
      <c r="G1832" s="118">
        <v>2048</v>
      </c>
      <c r="H1832" s="31">
        <f t="shared" si="56"/>
        <v>0</v>
      </c>
      <c r="I1832" s="56" t="s">
        <v>9</v>
      </c>
      <c r="M1832" s="20">
        <v>42175</v>
      </c>
      <c r="N1832" s="183">
        <v>24735</v>
      </c>
      <c r="O1832" s="183"/>
      <c r="P1832" s="14" t="s">
        <v>854</v>
      </c>
      <c r="Q1832" s="105">
        <v>115</v>
      </c>
      <c r="R1832" s="65">
        <v>42175</v>
      </c>
      <c r="S1832" s="106">
        <v>115</v>
      </c>
      <c r="T1832" s="31">
        <f t="shared" si="57"/>
        <v>0</v>
      </c>
      <c r="U1832" s="39" t="s">
        <v>9</v>
      </c>
    </row>
    <row r="1833" spans="1:21" x14ac:dyDescent="0.25">
      <c r="A1833" s="20">
        <v>42174</v>
      </c>
      <c r="B1833" s="183">
        <v>24689</v>
      </c>
      <c r="C1833" s="183"/>
      <c r="D1833" s="14" t="s">
        <v>336</v>
      </c>
      <c r="E1833" s="105">
        <v>2764.8</v>
      </c>
      <c r="F1833" s="23">
        <v>42174</v>
      </c>
      <c r="G1833" s="118">
        <v>2764.8</v>
      </c>
      <c r="H1833" s="31">
        <f t="shared" si="56"/>
        <v>0</v>
      </c>
      <c r="I1833" s="56" t="s">
        <v>9</v>
      </c>
      <c r="M1833" s="20">
        <v>42176</v>
      </c>
      <c r="N1833" s="183">
        <v>24850</v>
      </c>
      <c r="O1833" s="183"/>
      <c r="P1833" s="14" t="s">
        <v>854</v>
      </c>
      <c r="Q1833" s="105">
        <v>6306.9</v>
      </c>
      <c r="R1833" s="23">
        <v>42180</v>
      </c>
      <c r="S1833" s="118">
        <v>6306.9</v>
      </c>
      <c r="T1833" s="31">
        <f t="shared" si="57"/>
        <v>0</v>
      </c>
      <c r="U1833" s="56" t="s">
        <v>9</v>
      </c>
    </row>
    <row r="1834" spans="1:21" x14ac:dyDescent="0.25">
      <c r="A1834" s="20">
        <v>42174</v>
      </c>
      <c r="B1834" s="183">
        <v>24690</v>
      </c>
      <c r="C1834" s="183"/>
      <c r="D1834" s="14" t="s">
        <v>107</v>
      </c>
      <c r="E1834" s="105">
        <v>3148</v>
      </c>
      <c r="F1834" s="23">
        <v>42174</v>
      </c>
      <c r="G1834" s="118">
        <v>3148</v>
      </c>
      <c r="H1834" s="31">
        <f t="shared" si="56"/>
        <v>0</v>
      </c>
      <c r="I1834" s="56" t="s">
        <v>9</v>
      </c>
      <c r="M1834" s="20">
        <v>42180</v>
      </c>
      <c r="N1834" s="223" t="s">
        <v>1842</v>
      </c>
      <c r="O1834" s="223" t="s">
        <v>1592</v>
      </c>
      <c r="P1834" s="14" t="s">
        <v>854</v>
      </c>
      <c r="Q1834" s="105">
        <v>255</v>
      </c>
      <c r="R1834" s="65">
        <v>42180</v>
      </c>
      <c r="S1834" s="106">
        <v>255</v>
      </c>
      <c r="T1834" s="31">
        <f t="shared" si="57"/>
        <v>0</v>
      </c>
      <c r="U1834" s="39" t="s">
        <v>9</v>
      </c>
    </row>
    <row r="1835" spans="1:21" x14ac:dyDescent="0.25">
      <c r="A1835" s="20">
        <v>42174</v>
      </c>
      <c r="B1835" s="183">
        <v>24691</v>
      </c>
      <c r="C1835" s="183"/>
      <c r="D1835" s="14" t="s">
        <v>1058</v>
      </c>
      <c r="E1835" s="105">
        <v>400.5</v>
      </c>
      <c r="F1835" s="30"/>
      <c r="G1835" s="145"/>
      <c r="H1835" s="31">
        <f t="shared" si="56"/>
        <v>400.5</v>
      </c>
      <c r="I1835" s="56" t="s">
        <v>9</v>
      </c>
      <c r="M1835" s="20">
        <v>42181</v>
      </c>
      <c r="N1835" s="223" t="s">
        <v>1948</v>
      </c>
      <c r="O1835" s="223" t="s">
        <v>1592</v>
      </c>
      <c r="P1835" s="14" t="s">
        <v>854</v>
      </c>
      <c r="Q1835" s="105">
        <v>7377.1</v>
      </c>
      <c r="R1835" s="65"/>
      <c r="S1835" s="106"/>
      <c r="T1835" s="31">
        <f t="shared" si="57"/>
        <v>7377.1</v>
      </c>
      <c r="U1835" s="39" t="s">
        <v>9</v>
      </c>
    </row>
    <row r="1836" spans="1:21" x14ac:dyDescent="0.25">
      <c r="A1836" s="20">
        <v>42174</v>
      </c>
      <c r="B1836" s="183">
        <v>24692</v>
      </c>
      <c r="C1836" s="183"/>
      <c r="D1836" s="14" t="s">
        <v>50</v>
      </c>
      <c r="E1836" s="105">
        <v>3870</v>
      </c>
      <c r="F1836" s="23">
        <v>42176</v>
      </c>
      <c r="G1836" s="118">
        <v>3870</v>
      </c>
      <c r="H1836" s="31">
        <f t="shared" si="56"/>
        <v>0</v>
      </c>
      <c r="I1836" s="56" t="s">
        <v>1257</v>
      </c>
      <c r="M1836" s="20">
        <v>42182</v>
      </c>
      <c r="N1836" s="222" t="s">
        <v>2089</v>
      </c>
      <c r="O1836" s="222" t="s">
        <v>1592</v>
      </c>
      <c r="P1836" s="14" t="s">
        <v>854</v>
      </c>
      <c r="Q1836" s="105">
        <v>2811.9</v>
      </c>
      <c r="R1836" s="65">
        <v>42182</v>
      </c>
      <c r="S1836" s="106">
        <v>2811.9</v>
      </c>
      <c r="T1836" s="31">
        <f t="shared" si="57"/>
        <v>0</v>
      </c>
      <c r="U1836" s="39" t="s">
        <v>9</v>
      </c>
    </row>
    <row r="1837" spans="1:21" x14ac:dyDescent="0.25">
      <c r="A1837" s="20">
        <v>42174</v>
      </c>
      <c r="B1837" s="183">
        <v>24693</v>
      </c>
      <c r="C1837" s="183"/>
      <c r="D1837" s="14" t="s">
        <v>106</v>
      </c>
      <c r="E1837" s="105">
        <v>19889.8</v>
      </c>
      <c r="F1837" s="23">
        <v>42175</v>
      </c>
      <c r="G1837" s="118">
        <v>19889.8</v>
      </c>
      <c r="H1837" s="31">
        <f t="shared" si="56"/>
        <v>0</v>
      </c>
      <c r="I1837" s="56" t="s">
        <v>9</v>
      </c>
      <c r="M1837" s="20">
        <v>42183</v>
      </c>
      <c r="N1837" s="223" t="s">
        <v>2186</v>
      </c>
      <c r="O1837" s="223" t="s">
        <v>1592</v>
      </c>
      <c r="P1837" s="14" t="s">
        <v>854</v>
      </c>
      <c r="Q1837" s="105">
        <v>5994.7</v>
      </c>
      <c r="R1837" s="65">
        <v>42183</v>
      </c>
      <c r="S1837" s="106">
        <v>5994.7</v>
      </c>
      <c r="T1837" s="31">
        <f t="shared" si="57"/>
        <v>0</v>
      </c>
      <c r="U1837" s="39" t="s">
        <v>9</v>
      </c>
    </row>
    <row r="1838" spans="1:21" x14ac:dyDescent="0.25">
      <c r="A1838" s="20">
        <v>42174</v>
      </c>
      <c r="B1838" s="183">
        <v>24694</v>
      </c>
      <c r="C1838" s="183"/>
      <c r="D1838" s="14" t="s">
        <v>111</v>
      </c>
      <c r="E1838" s="105">
        <v>194979</v>
      </c>
      <c r="F1838" s="23">
        <v>42180</v>
      </c>
      <c r="G1838" s="118">
        <v>194979</v>
      </c>
      <c r="H1838" s="31">
        <f t="shared" si="56"/>
        <v>0</v>
      </c>
      <c r="I1838" s="56" t="s">
        <v>9</v>
      </c>
      <c r="M1838" s="20">
        <v>42185</v>
      </c>
      <c r="N1838" s="223" t="s">
        <v>2379</v>
      </c>
      <c r="O1838" s="223" t="s">
        <v>1592</v>
      </c>
      <c r="P1838" s="14" t="s">
        <v>854</v>
      </c>
      <c r="Q1838" s="105">
        <v>3025</v>
      </c>
      <c r="R1838" s="23">
        <v>42185</v>
      </c>
      <c r="S1838" s="106">
        <v>3025</v>
      </c>
      <c r="T1838" s="31">
        <f t="shared" si="57"/>
        <v>0</v>
      </c>
      <c r="U1838" s="39" t="s">
        <v>9</v>
      </c>
    </row>
    <row r="1839" spans="1:21" x14ac:dyDescent="0.25">
      <c r="A1839" s="20">
        <v>42174</v>
      </c>
      <c r="B1839" s="183">
        <v>24695</v>
      </c>
      <c r="C1839" s="183"/>
      <c r="D1839" s="14" t="s">
        <v>47</v>
      </c>
      <c r="E1839" s="105">
        <v>27865.200000000001</v>
      </c>
      <c r="F1839" s="23">
        <v>42175</v>
      </c>
      <c r="G1839" s="118">
        <v>27865.200000000001</v>
      </c>
      <c r="H1839" s="31">
        <f t="shared" si="56"/>
        <v>0</v>
      </c>
      <c r="I1839" s="56" t="s">
        <v>19</v>
      </c>
      <c r="M1839" s="20">
        <v>42156</v>
      </c>
      <c r="N1839" s="183">
        <v>22859</v>
      </c>
      <c r="O1839" s="183"/>
      <c r="P1839" s="14" t="s">
        <v>16</v>
      </c>
      <c r="Q1839" s="105">
        <v>7934.4</v>
      </c>
      <c r="R1839" s="23">
        <v>42156</v>
      </c>
      <c r="S1839" s="106">
        <v>7934.4</v>
      </c>
      <c r="T1839" s="25">
        <f t="shared" si="57"/>
        <v>0</v>
      </c>
      <c r="U1839" s="39" t="s">
        <v>19</v>
      </c>
    </row>
    <row r="1840" spans="1:21" x14ac:dyDescent="0.25">
      <c r="A1840" s="20">
        <v>42174</v>
      </c>
      <c r="B1840" s="183">
        <v>24696</v>
      </c>
      <c r="C1840" s="183"/>
      <c r="D1840" s="14" t="s">
        <v>416</v>
      </c>
      <c r="E1840" s="105">
        <v>40</v>
      </c>
      <c r="F1840" s="23">
        <v>42174</v>
      </c>
      <c r="G1840" s="118">
        <v>40</v>
      </c>
      <c r="H1840" s="31">
        <f t="shared" si="56"/>
        <v>0</v>
      </c>
      <c r="I1840" s="56" t="s">
        <v>9</v>
      </c>
      <c r="M1840" s="20">
        <v>42157</v>
      </c>
      <c r="N1840" s="183">
        <v>22968</v>
      </c>
      <c r="O1840" s="183"/>
      <c r="P1840" s="14" t="s">
        <v>16</v>
      </c>
      <c r="Q1840" s="105">
        <v>3859.2</v>
      </c>
      <c r="R1840" s="23">
        <v>42157</v>
      </c>
      <c r="S1840" s="106">
        <v>3859.2</v>
      </c>
      <c r="T1840" s="25">
        <f t="shared" si="57"/>
        <v>0</v>
      </c>
      <c r="U1840" s="39" t="s">
        <v>19</v>
      </c>
    </row>
    <row r="1841" spans="1:21" x14ac:dyDescent="0.25">
      <c r="A1841" s="20">
        <v>42174</v>
      </c>
      <c r="B1841" s="183">
        <v>24697</v>
      </c>
      <c r="C1841" s="183"/>
      <c r="D1841" s="14" t="s">
        <v>1504</v>
      </c>
      <c r="E1841" s="105">
        <v>7936</v>
      </c>
      <c r="F1841" s="23">
        <v>42174</v>
      </c>
      <c r="G1841" s="118">
        <v>7936</v>
      </c>
      <c r="H1841" s="31">
        <f t="shared" si="56"/>
        <v>0</v>
      </c>
      <c r="I1841" s="56" t="s">
        <v>9</v>
      </c>
      <c r="M1841" s="20">
        <v>42158</v>
      </c>
      <c r="N1841" s="183">
        <v>23061</v>
      </c>
      <c r="O1841" s="183"/>
      <c r="P1841" s="40" t="s">
        <v>16</v>
      </c>
      <c r="Q1841" s="105">
        <v>7853.4</v>
      </c>
      <c r="R1841" s="23">
        <v>42158</v>
      </c>
      <c r="S1841" s="106">
        <v>7853.4</v>
      </c>
      <c r="T1841" s="25">
        <f t="shared" si="57"/>
        <v>0</v>
      </c>
      <c r="U1841" s="68" t="s">
        <v>1257</v>
      </c>
    </row>
    <row r="1842" spans="1:21" x14ac:dyDescent="0.25">
      <c r="A1842" s="20">
        <v>42174</v>
      </c>
      <c r="B1842" s="183">
        <v>24698</v>
      </c>
      <c r="C1842" s="183"/>
      <c r="D1842" s="14" t="s">
        <v>1504</v>
      </c>
      <c r="E1842" s="105">
        <v>7680</v>
      </c>
      <c r="F1842" s="23">
        <v>42174</v>
      </c>
      <c r="G1842" s="118">
        <v>7680</v>
      </c>
      <c r="H1842" s="31">
        <f t="shared" si="56"/>
        <v>0</v>
      </c>
      <c r="I1842" s="56" t="s">
        <v>9</v>
      </c>
      <c r="M1842" s="20">
        <v>42159</v>
      </c>
      <c r="N1842" s="183">
        <v>23151</v>
      </c>
      <c r="O1842" s="183"/>
      <c r="P1842" s="14" t="s">
        <v>16</v>
      </c>
      <c r="Q1842" s="105">
        <v>7855.2</v>
      </c>
      <c r="R1842" s="23">
        <v>42159</v>
      </c>
      <c r="S1842" s="106">
        <v>7855.2</v>
      </c>
      <c r="T1842" s="31">
        <f t="shared" si="57"/>
        <v>0</v>
      </c>
      <c r="U1842" s="39" t="s">
        <v>1257</v>
      </c>
    </row>
    <row r="1843" spans="1:21" x14ac:dyDescent="0.25">
      <c r="A1843" s="20">
        <v>42174</v>
      </c>
      <c r="B1843" s="183">
        <v>24699</v>
      </c>
      <c r="C1843" s="183"/>
      <c r="D1843" s="14" t="s">
        <v>1101</v>
      </c>
      <c r="E1843" s="105">
        <v>215.9</v>
      </c>
      <c r="F1843" s="23">
        <v>42174</v>
      </c>
      <c r="G1843" s="118">
        <v>215.9</v>
      </c>
      <c r="H1843" s="31">
        <f t="shared" si="56"/>
        <v>0</v>
      </c>
      <c r="I1843" s="56" t="s">
        <v>9</v>
      </c>
      <c r="M1843" s="20">
        <v>42160</v>
      </c>
      <c r="N1843" s="183">
        <v>23269</v>
      </c>
      <c r="O1843" s="183"/>
      <c r="P1843" s="14" t="s">
        <v>16</v>
      </c>
      <c r="Q1843" s="105">
        <v>15217.2</v>
      </c>
      <c r="R1843" s="23">
        <v>42160</v>
      </c>
      <c r="S1843" s="106">
        <v>15217.2</v>
      </c>
      <c r="T1843" s="31">
        <f t="shared" si="57"/>
        <v>0</v>
      </c>
      <c r="U1843" s="39" t="s">
        <v>1257</v>
      </c>
    </row>
    <row r="1844" spans="1:21" x14ac:dyDescent="0.25">
      <c r="A1844" s="20">
        <v>42174</v>
      </c>
      <c r="B1844" s="183">
        <v>24700</v>
      </c>
      <c r="C1844" s="183"/>
      <c r="D1844" s="14" t="s">
        <v>1160</v>
      </c>
      <c r="E1844" s="105">
        <v>80</v>
      </c>
      <c r="F1844" s="23">
        <v>42175</v>
      </c>
      <c r="G1844" s="118">
        <v>80</v>
      </c>
      <c r="H1844" s="31">
        <f t="shared" si="56"/>
        <v>0</v>
      </c>
      <c r="I1844" s="56" t="s">
        <v>9</v>
      </c>
      <c r="M1844" s="20">
        <v>42161</v>
      </c>
      <c r="N1844" s="183">
        <v>23351</v>
      </c>
      <c r="O1844" s="183"/>
      <c r="P1844" s="14" t="s">
        <v>16</v>
      </c>
      <c r="Q1844" s="105">
        <v>12621.6</v>
      </c>
      <c r="R1844" s="23">
        <v>42161</v>
      </c>
      <c r="S1844" s="106">
        <v>12621</v>
      </c>
      <c r="T1844" s="31">
        <f t="shared" si="57"/>
        <v>0.6000000000003638</v>
      </c>
      <c r="U1844" s="39" t="s">
        <v>9</v>
      </c>
    </row>
    <row r="1845" spans="1:21" x14ac:dyDescent="0.25">
      <c r="A1845" s="20">
        <v>42174</v>
      </c>
      <c r="B1845" s="183">
        <v>24701</v>
      </c>
      <c r="C1845" s="183"/>
      <c r="D1845" s="14" t="s">
        <v>24</v>
      </c>
      <c r="E1845" s="105">
        <v>132230.54</v>
      </c>
      <c r="F1845" s="30">
        <v>42191</v>
      </c>
      <c r="G1845" s="145">
        <v>132230.54</v>
      </c>
      <c r="H1845" s="31">
        <f t="shared" si="56"/>
        <v>0</v>
      </c>
      <c r="I1845" s="56" t="s">
        <v>773</v>
      </c>
      <c r="M1845" s="20">
        <v>42162</v>
      </c>
      <c r="N1845" s="183">
        <v>23453</v>
      </c>
      <c r="O1845" s="183"/>
      <c r="P1845" s="14" t="s">
        <v>16</v>
      </c>
      <c r="Q1845" s="105">
        <v>10353.6</v>
      </c>
      <c r="R1845" s="23">
        <v>42162</v>
      </c>
      <c r="S1845" s="106">
        <v>10353.6</v>
      </c>
      <c r="T1845" s="31">
        <f t="shared" si="57"/>
        <v>0</v>
      </c>
      <c r="U1845" s="39" t="s">
        <v>1257</v>
      </c>
    </row>
    <row r="1846" spans="1:21" x14ac:dyDescent="0.25">
      <c r="A1846" s="20">
        <v>42174</v>
      </c>
      <c r="B1846" s="183">
        <v>24702</v>
      </c>
      <c r="C1846" s="183"/>
      <c r="D1846" s="14" t="s">
        <v>24</v>
      </c>
      <c r="E1846" s="105">
        <v>40615.5</v>
      </c>
      <c r="F1846" s="30">
        <v>42191</v>
      </c>
      <c r="G1846" s="145">
        <v>40615.5</v>
      </c>
      <c r="H1846" s="31">
        <f t="shared" si="56"/>
        <v>0</v>
      </c>
      <c r="I1846" s="56" t="s">
        <v>773</v>
      </c>
      <c r="M1846" s="20">
        <v>42162</v>
      </c>
      <c r="N1846" s="183">
        <v>23496</v>
      </c>
      <c r="O1846" s="183"/>
      <c r="P1846" s="14" t="s">
        <v>16</v>
      </c>
      <c r="Q1846" s="105">
        <v>11073.6</v>
      </c>
      <c r="R1846" s="23">
        <v>42162</v>
      </c>
      <c r="S1846" s="106">
        <v>11073.6</v>
      </c>
      <c r="T1846" s="31">
        <f t="shared" si="57"/>
        <v>0</v>
      </c>
      <c r="U1846" s="39" t="s">
        <v>9</v>
      </c>
    </row>
    <row r="1847" spans="1:21" x14ac:dyDescent="0.25">
      <c r="A1847" s="20">
        <v>42174</v>
      </c>
      <c r="B1847" s="183">
        <v>24703</v>
      </c>
      <c r="C1847" s="183"/>
      <c r="D1847" s="14" t="s">
        <v>215</v>
      </c>
      <c r="E1847" s="105">
        <v>18103.2</v>
      </c>
      <c r="F1847" s="23">
        <v>42174</v>
      </c>
      <c r="G1847" s="118">
        <v>18103.2</v>
      </c>
      <c r="H1847" s="31">
        <f t="shared" si="56"/>
        <v>0</v>
      </c>
      <c r="I1847" s="56" t="s">
        <v>9</v>
      </c>
      <c r="M1847" s="20">
        <v>42163</v>
      </c>
      <c r="N1847" s="183">
        <v>23508</v>
      </c>
      <c r="O1847" s="183"/>
      <c r="P1847" s="14" t="s">
        <v>16</v>
      </c>
      <c r="Q1847" s="105">
        <v>8049.6</v>
      </c>
      <c r="R1847" s="23">
        <v>42163</v>
      </c>
      <c r="S1847" s="106">
        <v>8049.6</v>
      </c>
      <c r="T1847" s="31">
        <f t="shared" si="57"/>
        <v>0</v>
      </c>
      <c r="U1847" s="39" t="s">
        <v>9</v>
      </c>
    </row>
    <row r="1848" spans="1:21" x14ac:dyDescent="0.25">
      <c r="A1848" s="20">
        <v>42174</v>
      </c>
      <c r="B1848" s="183">
        <v>24704</v>
      </c>
      <c r="C1848" s="183"/>
      <c r="D1848" s="14" t="s">
        <v>454</v>
      </c>
      <c r="E1848" s="105">
        <v>2292.4</v>
      </c>
      <c r="F1848" s="23">
        <v>42175</v>
      </c>
      <c r="G1848" s="118">
        <v>2292.4</v>
      </c>
      <c r="H1848" s="31">
        <f t="shared" si="56"/>
        <v>0</v>
      </c>
      <c r="I1848" s="56" t="s">
        <v>59</v>
      </c>
      <c r="M1848" s="20">
        <v>42164</v>
      </c>
      <c r="N1848" s="183">
        <v>23642</v>
      </c>
      <c r="O1848" s="183"/>
      <c r="P1848" s="14" t="s">
        <v>16</v>
      </c>
      <c r="Q1848" s="105">
        <v>8001</v>
      </c>
      <c r="R1848" s="23">
        <v>42164</v>
      </c>
      <c r="S1848" s="106">
        <v>8001</v>
      </c>
      <c r="T1848" s="31">
        <f t="shared" si="57"/>
        <v>0</v>
      </c>
      <c r="U1848" s="39" t="s">
        <v>1257</v>
      </c>
    </row>
    <row r="1849" spans="1:21" x14ac:dyDescent="0.25">
      <c r="A1849" s="20">
        <v>42174</v>
      </c>
      <c r="B1849" s="183">
        <v>24705</v>
      </c>
      <c r="C1849" s="183"/>
      <c r="D1849" s="14" t="s">
        <v>851</v>
      </c>
      <c r="E1849" s="105">
        <v>1452</v>
      </c>
      <c r="F1849" s="23">
        <v>42175</v>
      </c>
      <c r="G1849" s="118">
        <v>1452</v>
      </c>
      <c r="H1849" s="31">
        <f t="shared" si="56"/>
        <v>0</v>
      </c>
      <c r="I1849" s="56" t="s">
        <v>59</v>
      </c>
      <c r="M1849" s="20">
        <v>42165</v>
      </c>
      <c r="N1849" s="183">
        <v>23709</v>
      </c>
      <c r="O1849" s="183"/>
      <c r="P1849" s="14" t="s">
        <v>16</v>
      </c>
      <c r="Q1849" s="105">
        <v>6197.2</v>
      </c>
      <c r="R1849" s="23">
        <v>42165</v>
      </c>
      <c r="S1849" s="106">
        <v>6197.2</v>
      </c>
      <c r="T1849" s="31">
        <f t="shared" si="57"/>
        <v>0</v>
      </c>
      <c r="U1849" s="39" t="s">
        <v>1257</v>
      </c>
    </row>
    <row r="1850" spans="1:21" x14ac:dyDescent="0.25">
      <c r="A1850" s="20">
        <v>42174</v>
      </c>
      <c r="B1850" s="183">
        <v>24706</v>
      </c>
      <c r="C1850" s="183"/>
      <c r="D1850" s="14" t="s">
        <v>110</v>
      </c>
      <c r="E1850" s="105">
        <v>30668.9</v>
      </c>
      <c r="F1850" s="23">
        <v>42178</v>
      </c>
      <c r="G1850" s="118">
        <v>30668.9</v>
      </c>
      <c r="H1850" s="31">
        <f t="shared" si="56"/>
        <v>0</v>
      </c>
      <c r="I1850" s="56" t="s">
        <v>59</v>
      </c>
      <c r="M1850" s="20">
        <v>42166</v>
      </c>
      <c r="N1850" s="183">
        <v>23812</v>
      </c>
      <c r="O1850" s="183"/>
      <c r="P1850" s="14" t="s">
        <v>16</v>
      </c>
      <c r="Q1850" s="105">
        <v>9268.4</v>
      </c>
      <c r="R1850" s="23">
        <v>42166</v>
      </c>
      <c r="S1850" s="106">
        <v>9268.4</v>
      </c>
      <c r="T1850" s="31">
        <f t="shared" si="57"/>
        <v>0</v>
      </c>
      <c r="U1850" s="39" t="s">
        <v>1257</v>
      </c>
    </row>
    <row r="1851" spans="1:21" x14ac:dyDescent="0.25">
      <c r="A1851" s="20">
        <v>42174</v>
      </c>
      <c r="B1851" s="183">
        <v>24707</v>
      </c>
      <c r="C1851" s="183"/>
      <c r="D1851" s="14" t="s">
        <v>1579</v>
      </c>
      <c r="E1851" s="105">
        <v>804</v>
      </c>
      <c r="F1851" s="23">
        <v>42177</v>
      </c>
      <c r="G1851" s="118">
        <v>804</v>
      </c>
      <c r="H1851" s="31">
        <f t="shared" si="56"/>
        <v>0</v>
      </c>
      <c r="I1851" s="56" t="s">
        <v>19</v>
      </c>
      <c r="M1851" s="20">
        <v>42167</v>
      </c>
      <c r="N1851" s="183">
        <v>23937</v>
      </c>
      <c r="O1851" s="183"/>
      <c r="P1851" s="14" t="s">
        <v>16</v>
      </c>
      <c r="Q1851" s="105">
        <v>12790.8</v>
      </c>
      <c r="R1851" s="23">
        <v>42167</v>
      </c>
      <c r="S1851" s="106">
        <v>12790.8</v>
      </c>
      <c r="T1851" s="31">
        <f t="shared" si="57"/>
        <v>0</v>
      </c>
      <c r="U1851" s="39" t="s">
        <v>1257</v>
      </c>
    </row>
    <row r="1852" spans="1:21" x14ac:dyDescent="0.25">
      <c r="A1852" s="20">
        <v>42174</v>
      </c>
      <c r="B1852" s="183">
        <v>24708</v>
      </c>
      <c r="C1852" s="183"/>
      <c r="D1852" s="14" t="s">
        <v>24</v>
      </c>
      <c r="E1852" s="105">
        <v>100981.1</v>
      </c>
      <c r="F1852" s="30">
        <v>42191</v>
      </c>
      <c r="G1852" s="145">
        <v>100981.1</v>
      </c>
      <c r="H1852" s="31">
        <f t="shared" si="56"/>
        <v>0</v>
      </c>
      <c r="I1852" s="56" t="s">
        <v>46</v>
      </c>
      <c r="M1852" s="20">
        <v>42168</v>
      </c>
      <c r="N1852" s="183">
        <v>24033</v>
      </c>
      <c r="O1852" s="183"/>
      <c r="P1852" s="14" t="s">
        <v>16</v>
      </c>
      <c r="Q1852" s="105">
        <v>14443.2</v>
      </c>
      <c r="R1852" s="23">
        <v>42168</v>
      </c>
      <c r="S1852" s="106">
        <v>14443.2</v>
      </c>
      <c r="T1852" s="31">
        <f t="shared" si="57"/>
        <v>0</v>
      </c>
      <c r="U1852" s="39" t="s">
        <v>1257</v>
      </c>
    </row>
    <row r="1853" spans="1:21" x14ac:dyDescent="0.25">
      <c r="A1853" s="20">
        <v>42174</v>
      </c>
      <c r="B1853" s="183">
        <v>24709</v>
      </c>
      <c r="C1853" s="183"/>
      <c r="D1853" s="14" t="s">
        <v>14</v>
      </c>
      <c r="E1853" s="105">
        <v>72198.5</v>
      </c>
      <c r="F1853" s="30">
        <v>42190</v>
      </c>
      <c r="G1853" s="145">
        <v>72198.5</v>
      </c>
      <c r="H1853" s="31">
        <f t="shared" si="56"/>
        <v>0</v>
      </c>
      <c r="I1853" s="56" t="s">
        <v>46</v>
      </c>
      <c r="M1853" s="20">
        <v>42169</v>
      </c>
      <c r="N1853" s="183">
        <v>24135</v>
      </c>
      <c r="O1853" s="183"/>
      <c r="P1853" s="14" t="s">
        <v>16</v>
      </c>
      <c r="Q1853" s="105">
        <v>11313.6</v>
      </c>
      <c r="R1853" s="23">
        <v>42169</v>
      </c>
      <c r="S1853" s="106">
        <v>11313.6</v>
      </c>
      <c r="T1853" s="31">
        <f t="shared" si="57"/>
        <v>0</v>
      </c>
      <c r="U1853" s="39" t="s">
        <v>1257</v>
      </c>
    </row>
    <row r="1854" spans="1:21" x14ac:dyDescent="0.25">
      <c r="A1854" s="20">
        <v>42174</v>
      </c>
      <c r="B1854" s="183">
        <v>24710</v>
      </c>
      <c r="C1854" s="183"/>
      <c r="D1854" s="14" t="s">
        <v>110</v>
      </c>
      <c r="E1854" s="105">
        <v>23925</v>
      </c>
      <c r="F1854" s="23">
        <v>42178</v>
      </c>
      <c r="G1854" s="118">
        <v>23925</v>
      </c>
      <c r="H1854" s="31">
        <f t="shared" si="56"/>
        <v>0</v>
      </c>
      <c r="I1854" s="56" t="s">
        <v>1257</v>
      </c>
      <c r="M1854" s="20">
        <v>42169</v>
      </c>
      <c r="N1854" s="183">
        <v>24182</v>
      </c>
      <c r="O1854" s="183"/>
      <c r="P1854" s="14" t="s">
        <v>16</v>
      </c>
      <c r="Q1854" s="105">
        <v>12525.6</v>
      </c>
      <c r="R1854" s="23">
        <v>42169</v>
      </c>
      <c r="S1854" s="106">
        <v>12525.6</v>
      </c>
      <c r="T1854" s="31">
        <f t="shared" si="57"/>
        <v>0</v>
      </c>
      <c r="U1854" s="39" t="s">
        <v>9</v>
      </c>
    </row>
    <row r="1855" spans="1:21" x14ac:dyDescent="0.25">
      <c r="A1855" s="20">
        <v>42174</v>
      </c>
      <c r="B1855" s="183">
        <v>24711</v>
      </c>
      <c r="C1855" s="183"/>
      <c r="D1855" s="14" t="s">
        <v>112</v>
      </c>
      <c r="E1855" s="105">
        <v>22457.599999999999</v>
      </c>
      <c r="F1855" s="23">
        <v>42174</v>
      </c>
      <c r="G1855" s="118">
        <v>22457.599999999999</v>
      </c>
      <c r="H1855" s="31">
        <f t="shared" si="56"/>
        <v>0</v>
      </c>
      <c r="I1855" s="56" t="s">
        <v>9</v>
      </c>
      <c r="M1855" s="20">
        <v>42170</v>
      </c>
      <c r="N1855" s="183">
        <v>24201</v>
      </c>
      <c r="O1855" s="183"/>
      <c r="P1855" s="14" t="s">
        <v>16</v>
      </c>
      <c r="Q1855" s="105">
        <v>10948</v>
      </c>
      <c r="R1855" s="23">
        <v>42170</v>
      </c>
      <c r="S1855" s="106">
        <v>10948</v>
      </c>
      <c r="T1855" s="31">
        <f t="shared" si="57"/>
        <v>0</v>
      </c>
      <c r="U1855" s="39" t="s">
        <v>1257</v>
      </c>
    </row>
    <row r="1856" spans="1:21" x14ac:dyDescent="0.25">
      <c r="A1856" s="20">
        <v>42174</v>
      </c>
      <c r="B1856" s="183">
        <v>24712</v>
      </c>
      <c r="C1856" s="183"/>
      <c r="D1856" s="14" t="s">
        <v>90</v>
      </c>
      <c r="E1856" s="105">
        <v>296</v>
      </c>
      <c r="F1856" s="23">
        <v>42174</v>
      </c>
      <c r="G1856" s="118">
        <v>296</v>
      </c>
      <c r="H1856" s="31">
        <f t="shared" si="56"/>
        <v>0</v>
      </c>
      <c r="I1856" s="56" t="s">
        <v>9</v>
      </c>
      <c r="M1856" s="20">
        <v>42171</v>
      </c>
      <c r="N1856" s="183">
        <v>24310</v>
      </c>
      <c r="O1856" s="183"/>
      <c r="P1856" s="14" t="s">
        <v>16</v>
      </c>
      <c r="Q1856" s="105">
        <v>7684</v>
      </c>
      <c r="R1856" s="23">
        <v>42172</v>
      </c>
      <c r="S1856" s="106">
        <v>7684</v>
      </c>
      <c r="T1856" s="48">
        <f t="shared" si="57"/>
        <v>0</v>
      </c>
      <c r="U1856" s="39" t="s">
        <v>1257</v>
      </c>
    </row>
    <row r="1857" spans="1:21" x14ac:dyDescent="0.25">
      <c r="A1857" s="20">
        <v>42174</v>
      </c>
      <c r="B1857" s="183">
        <v>24713</v>
      </c>
      <c r="C1857" s="183"/>
      <c r="D1857" s="14" t="s">
        <v>1160</v>
      </c>
      <c r="E1857" s="105">
        <v>370</v>
      </c>
      <c r="F1857" s="23">
        <v>42174</v>
      </c>
      <c r="G1857" s="118">
        <v>370</v>
      </c>
      <c r="H1857" s="31">
        <f t="shared" si="56"/>
        <v>0</v>
      </c>
      <c r="I1857" s="56" t="s">
        <v>9</v>
      </c>
      <c r="M1857" s="20">
        <v>42172</v>
      </c>
      <c r="N1857" s="183">
        <v>24399</v>
      </c>
      <c r="O1857" s="183"/>
      <c r="P1857" s="14" t="s">
        <v>16</v>
      </c>
      <c r="Q1857" s="105">
        <v>6976.8</v>
      </c>
      <c r="R1857" s="23">
        <v>42172</v>
      </c>
      <c r="S1857" s="106">
        <v>6976.8</v>
      </c>
      <c r="T1857" s="48">
        <f t="shared" si="57"/>
        <v>0</v>
      </c>
      <c r="U1857" s="39" t="s">
        <v>94</v>
      </c>
    </row>
    <row r="1858" spans="1:21" x14ac:dyDescent="0.25">
      <c r="A1858" s="20">
        <v>42175</v>
      </c>
      <c r="B1858" s="183">
        <v>24714</v>
      </c>
      <c r="C1858" s="183"/>
      <c r="D1858" s="14" t="s">
        <v>112</v>
      </c>
      <c r="E1858" s="105">
        <v>5712</v>
      </c>
      <c r="F1858" s="23">
        <v>42175</v>
      </c>
      <c r="G1858" s="118">
        <v>5712</v>
      </c>
      <c r="H1858" s="31">
        <f t="shared" si="56"/>
        <v>0</v>
      </c>
      <c r="I1858" s="56" t="s">
        <v>9</v>
      </c>
      <c r="M1858" s="20">
        <v>42173</v>
      </c>
      <c r="N1858" s="183">
        <v>24507</v>
      </c>
      <c r="O1858" s="183"/>
      <c r="P1858" s="14" t="s">
        <v>16</v>
      </c>
      <c r="Q1858" s="105">
        <v>9671.2000000000007</v>
      </c>
      <c r="R1858" s="23">
        <v>42173</v>
      </c>
      <c r="S1858" s="106">
        <v>9671.2000000000007</v>
      </c>
      <c r="T1858" s="48">
        <f t="shared" si="57"/>
        <v>0</v>
      </c>
      <c r="U1858" s="39" t="s">
        <v>1257</v>
      </c>
    </row>
    <row r="1859" spans="1:21" x14ac:dyDescent="0.25">
      <c r="A1859" s="20">
        <v>42175</v>
      </c>
      <c r="B1859" s="183">
        <v>24715</v>
      </c>
      <c r="C1859" s="183"/>
      <c r="D1859" s="14" t="s">
        <v>464</v>
      </c>
      <c r="E1859" s="105">
        <v>1424.3</v>
      </c>
      <c r="F1859" s="23">
        <v>42175</v>
      </c>
      <c r="G1859" s="118">
        <v>1424.3</v>
      </c>
      <c r="H1859" s="31">
        <f t="shared" ref="H1859:H1922" si="58">E1859-G1859</f>
        <v>0</v>
      </c>
      <c r="I1859" s="56" t="s">
        <v>9</v>
      </c>
      <c r="M1859" s="20">
        <v>42174</v>
      </c>
      <c r="N1859" s="183">
        <v>24614</v>
      </c>
      <c r="O1859" s="183"/>
      <c r="P1859" s="14" t="s">
        <v>16</v>
      </c>
      <c r="Q1859" s="105">
        <v>14654</v>
      </c>
      <c r="R1859" s="23">
        <v>42174</v>
      </c>
      <c r="S1859" s="118">
        <v>14654</v>
      </c>
      <c r="T1859" s="31">
        <f t="shared" ref="T1859:T1922" si="59">Q1859-S1859</f>
        <v>0</v>
      </c>
      <c r="U1859" s="56" t="s">
        <v>19</v>
      </c>
    </row>
    <row r="1860" spans="1:21" x14ac:dyDescent="0.25">
      <c r="A1860" s="20">
        <v>42175</v>
      </c>
      <c r="B1860" s="183">
        <v>24716</v>
      </c>
      <c r="C1860" s="183"/>
      <c r="D1860" s="14" t="s">
        <v>125</v>
      </c>
      <c r="E1860" s="105">
        <v>25885.200000000001</v>
      </c>
      <c r="F1860" s="23">
        <v>42176</v>
      </c>
      <c r="G1860" s="106">
        <v>25885.200000000001</v>
      </c>
      <c r="H1860" s="31">
        <f t="shared" si="58"/>
        <v>0</v>
      </c>
      <c r="I1860" s="39" t="s">
        <v>94</v>
      </c>
      <c r="M1860" s="20">
        <v>42175</v>
      </c>
      <c r="N1860" s="183">
        <v>24726</v>
      </c>
      <c r="O1860" s="183"/>
      <c r="P1860" s="14" t="s">
        <v>16</v>
      </c>
      <c r="Q1860" s="105">
        <v>14341.2</v>
      </c>
      <c r="R1860" s="65">
        <v>42175</v>
      </c>
      <c r="S1860" s="106">
        <v>14341.2</v>
      </c>
      <c r="T1860" s="31">
        <f t="shared" si="59"/>
        <v>0</v>
      </c>
      <c r="U1860" s="39" t="s">
        <v>1257</v>
      </c>
    </row>
    <row r="1861" spans="1:21" x14ac:dyDescent="0.25">
      <c r="A1861" s="20">
        <v>42175</v>
      </c>
      <c r="B1861" s="183">
        <v>24717</v>
      </c>
      <c r="C1861" s="183"/>
      <c r="D1861" s="14" t="s">
        <v>720</v>
      </c>
      <c r="E1861" s="105">
        <v>24562.400000000001</v>
      </c>
      <c r="F1861" s="23">
        <v>42175</v>
      </c>
      <c r="G1861" s="106">
        <v>24562.400000000001</v>
      </c>
      <c r="H1861" s="31">
        <f t="shared" si="58"/>
        <v>0</v>
      </c>
      <c r="I1861" s="39" t="s">
        <v>9</v>
      </c>
      <c r="M1861" s="20">
        <v>42176</v>
      </c>
      <c r="N1861" s="183">
        <v>24848</v>
      </c>
      <c r="O1861" s="183"/>
      <c r="P1861" s="14" t="s">
        <v>16</v>
      </c>
      <c r="Q1861" s="105">
        <v>14531.8</v>
      </c>
      <c r="R1861" s="23">
        <v>42176</v>
      </c>
      <c r="S1861" s="118">
        <v>14531.8</v>
      </c>
      <c r="T1861" s="31">
        <f t="shared" si="59"/>
        <v>0</v>
      </c>
      <c r="U1861" s="56" t="s">
        <v>1257</v>
      </c>
    </row>
    <row r="1862" spans="1:21" x14ac:dyDescent="0.25">
      <c r="A1862" s="20">
        <v>42175</v>
      </c>
      <c r="B1862" s="183">
        <v>24718</v>
      </c>
      <c r="C1862" s="183"/>
      <c r="D1862" s="14" t="s">
        <v>121</v>
      </c>
      <c r="E1862" s="105">
        <v>3260.5</v>
      </c>
      <c r="F1862" s="23">
        <v>42175</v>
      </c>
      <c r="G1862" s="106">
        <v>3260.5</v>
      </c>
      <c r="H1862" s="31">
        <f t="shared" si="58"/>
        <v>0</v>
      </c>
      <c r="I1862" s="39" t="s">
        <v>9</v>
      </c>
      <c r="M1862" s="20">
        <v>42177</v>
      </c>
      <c r="N1862" s="183">
        <v>24911</v>
      </c>
      <c r="O1862" s="183"/>
      <c r="P1862" s="14" t="s">
        <v>16</v>
      </c>
      <c r="Q1862" s="105">
        <v>7956</v>
      </c>
      <c r="R1862" s="23">
        <v>42177</v>
      </c>
      <c r="S1862" s="118">
        <v>7956</v>
      </c>
      <c r="T1862" s="31">
        <f t="shared" si="59"/>
        <v>0</v>
      </c>
      <c r="U1862" s="56" t="s">
        <v>1257</v>
      </c>
    </row>
    <row r="1863" spans="1:21" x14ac:dyDescent="0.25">
      <c r="A1863" s="20">
        <v>42175</v>
      </c>
      <c r="B1863" s="183">
        <v>24719</v>
      </c>
      <c r="C1863" s="183"/>
      <c r="D1863" s="14" t="s">
        <v>161</v>
      </c>
      <c r="E1863" s="105">
        <v>3701.2</v>
      </c>
      <c r="F1863" s="23">
        <v>42175</v>
      </c>
      <c r="G1863" s="106">
        <v>3701.2</v>
      </c>
      <c r="H1863" s="31">
        <f t="shared" si="58"/>
        <v>0</v>
      </c>
      <c r="I1863" s="39" t="s">
        <v>9</v>
      </c>
      <c r="M1863" s="20">
        <v>42178</v>
      </c>
      <c r="N1863" s="223" t="s">
        <v>1647</v>
      </c>
      <c r="O1863" s="223" t="s">
        <v>1592</v>
      </c>
      <c r="P1863" s="207" t="s">
        <v>16</v>
      </c>
      <c r="Q1863" s="122">
        <v>7480</v>
      </c>
      <c r="R1863" s="23">
        <v>42178</v>
      </c>
      <c r="S1863" s="118">
        <v>7480</v>
      </c>
      <c r="T1863" s="31">
        <f t="shared" si="59"/>
        <v>0</v>
      </c>
      <c r="U1863" s="68" t="s">
        <v>9</v>
      </c>
    </row>
    <row r="1864" spans="1:21" x14ac:dyDescent="0.25">
      <c r="A1864" s="20">
        <v>42175</v>
      </c>
      <c r="B1864" s="183">
        <v>24720</v>
      </c>
      <c r="C1864" s="183"/>
      <c r="D1864" s="14" t="s">
        <v>419</v>
      </c>
      <c r="E1864" s="105">
        <v>303.39999999999998</v>
      </c>
      <c r="F1864" s="23">
        <v>42175</v>
      </c>
      <c r="G1864" s="106">
        <v>303.39999999999998</v>
      </c>
      <c r="H1864" s="31">
        <f t="shared" si="58"/>
        <v>0</v>
      </c>
      <c r="I1864" s="39" t="s">
        <v>9</v>
      </c>
      <c r="M1864" s="20">
        <v>42179</v>
      </c>
      <c r="N1864" s="223" t="s">
        <v>1729</v>
      </c>
      <c r="O1864" s="223" t="s">
        <v>1592</v>
      </c>
      <c r="P1864" s="14" t="s">
        <v>16</v>
      </c>
      <c r="Q1864" s="105">
        <v>7520.8</v>
      </c>
      <c r="R1864" s="23">
        <v>42179</v>
      </c>
      <c r="S1864" s="106">
        <v>7520.8</v>
      </c>
      <c r="T1864" s="31">
        <f t="shared" si="59"/>
        <v>0</v>
      </c>
      <c r="U1864" s="39" t="s">
        <v>1257</v>
      </c>
    </row>
    <row r="1865" spans="1:21" x14ac:dyDescent="0.25">
      <c r="A1865" s="20">
        <v>42175</v>
      </c>
      <c r="B1865" s="183">
        <v>24721</v>
      </c>
      <c r="C1865" s="183"/>
      <c r="D1865" s="14" t="s">
        <v>18</v>
      </c>
      <c r="E1865" s="105">
        <v>3553.2</v>
      </c>
      <c r="F1865" s="23">
        <v>42175</v>
      </c>
      <c r="G1865" s="106">
        <v>3553.2</v>
      </c>
      <c r="H1865" s="31">
        <f t="shared" si="58"/>
        <v>0</v>
      </c>
      <c r="I1865" s="39" t="s">
        <v>9</v>
      </c>
      <c r="M1865" s="20">
        <v>42180</v>
      </c>
      <c r="N1865" s="222" t="s">
        <v>1837</v>
      </c>
      <c r="O1865" s="222" t="s">
        <v>1592</v>
      </c>
      <c r="P1865" s="14" t="s">
        <v>16</v>
      </c>
      <c r="Q1865" s="105">
        <v>12033</v>
      </c>
      <c r="R1865" s="23">
        <v>42180</v>
      </c>
      <c r="S1865" s="106">
        <v>12033</v>
      </c>
      <c r="T1865" s="31">
        <f t="shared" si="59"/>
        <v>0</v>
      </c>
      <c r="U1865" s="39" t="s">
        <v>1257</v>
      </c>
    </row>
    <row r="1866" spans="1:21" x14ac:dyDescent="0.25">
      <c r="A1866" s="20">
        <v>42175</v>
      </c>
      <c r="B1866" s="183">
        <v>24722</v>
      </c>
      <c r="C1866" s="183"/>
      <c r="D1866" s="14" t="s">
        <v>112</v>
      </c>
      <c r="E1866" s="105">
        <v>10986</v>
      </c>
      <c r="F1866" s="65" t="s">
        <v>1580</v>
      </c>
      <c r="G1866" s="106">
        <f>5000+5986</f>
        <v>10986</v>
      </c>
      <c r="H1866" s="31">
        <f t="shared" si="58"/>
        <v>0</v>
      </c>
      <c r="I1866" s="39" t="s">
        <v>9</v>
      </c>
      <c r="M1866" s="20">
        <v>42181</v>
      </c>
      <c r="N1866" s="222" t="s">
        <v>1947</v>
      </c>
      <c r="O1866" s="222" t="s">
        <v>1592</v>
      </c>
      <c r="P1866" s="14" t="s">
        <v>16</v>
      </c>
      <c r="Q1866" s="105">
        <v>16478</v>
      </c>
      <c r="R1866" s="65">
        <v>42181</v>
      </c>
      <c r="S1866" s="106">
        <v>16478</v>
      </c>
      <c r="T1866" s="31">
        <f t="shared" si="59"/>
        <v>0</v>
      </c>
      <c r="U1866" s="39" t="s">
        <v>1257</v>
      </c>
    </row>
    <row r="1867" spans="1:21" x14ac:dyDescent="0.25">
      <c r="A1867" s="20">
        <v>42175</v>
      </c>
      <c r="B1867" s="183">
        <v>24723</v>
      </c>
      <c r="C1867" s="183"/>
      <c r="D1867" s="14" t="s">
        <v>1178</v>
      </c>
      <c r="E1867" s="105">
        <v>31509.200000000001</v>
      </c>
      <c r="F1867" s="65">
        <v>42177</v>
      </c>
      <c r="G1867" s="106">
        <v>31509.200000000001</v>
      </c>
      <c r="H1867" s="31">
        <f t="shared" si="58"/>
        <v>0</v>
      </c>
      <c r="I1867" s="39" t="s">
        <v>9</v>
      </c>
      <c r="M1867" s="20">
        <v>42182</v>
      </c>
      <c r="N1867" s="222" t="s">
        <v>2070</v>
      </c>
      <c r="O1867" s="222" t="s">
        <v>1592</v>
      </c>
      <c r="P1867" s="14" t="s">
        <v>16</v>
      </c>
      <c r="Q1867" s="105">
        <v>12853.6</v>
      </c>
      <c r="R1867" s="65">
        <v>42182</v>
      </c>
      <c r="S1867" s="106">
        <v>12853.6</v>
      </c>
      <c r="T1867" s="31">
        <f t="shared" si="59"/>
        <v>0</v>
      </c>
      <c r="U1867" s="39" t="s">
        <v>9</v>
      </c>
    </row>
    <row r="1868" spans="1:21" x14ac:dyDescent="0.25">
      <c r="A1868" s="20">
        <v>42175</v>
      </c>
      <c r="B1868" s="183">
        <v>24724</v>
      </c>
      <c r="C1868" s="183"/>
      <c r="D1868" s="14" t="s">
        <v>383</v>
      </c>
      <c r="E1868" s="105">
        <v>7021.25</v>
      </c>
      <c r="F1868" s="65">
        <v>42175</v>
      </c>
      <c r="G1868" s="106">
        <v>7021.25</v>
      </c>
      <c r="H1868" s="31">
        <f t="shared" si="58"/>
        <v>0</v>
      </c>
      <c r="I1868" s="39" t="s">
        <v>9</v>
      </c>
      <c r="M1868" s="20">
        <v>42183</v>
      </c>
      <c r="N1868" s="222" t="s">
        <v>2179</v>
      </c>
      <c r="O1868" s="222" t="s">
        <v>1592</v>
      </c>
      <c r="P1868" s="14" t="s">
        <v>16</v>
      </c>
      <c r="Q1868" s="105">
        <v>11585</v>
      </c>
      <c r="R1868" s="65">
        <v>42183</v>
      </c>
      <c r="S1868" s="106">
        <v>11585</v>
      </c>
      <c r="T1868" s="31">
        <f t="shared" si="59"/>
        <v>0</v>
      </c>
      <c r="U1868" s="39" t="s">
        <v>1257</v>
      </c>
    </row>
    <row r="1869" spans="1:21" x14ac:dyDescent="0.25">
      <c r="A1869" s="20">
        <v>42175</v>
      </c>
      <c r="B1869" s="183">
        <v>24725</v>
      </c>
      <c r="C1869" s="183"/>
      <c r="D1869" s="14" t="s">
        <v>296</v>
      </c>
      <c r="E1869" s="105">
        <v>2388.3000000000002</v>
      </c>
      <c r="F1869" s="65">
        <v>42175</v>
      </c>
      <c r="G1869" s="106">
        <v>2388.3000000000002</v>
      </c>
      <c r="H1869" s="31">
        <f t="shared" si="58"/>
        <v>0</v>
      </c>
      <c r="I1869" s="39" t="s">
        <v>9</v>
      </c>
      <c r="M1869" s="20">
        <v>42184</v>
      </c>
      <c r="N1869" s="223" t="s">
        <v>2248</v>
      </c>
      <c r="O1869" s="223" t="s">
        <v>1592</v>
      </c>
      <c r="P1869" s="14" t="s">
        <v>16</v>
      </c>
      <c r="Q1869" s="105">
        <v>8358</v>
      </c>
      <c r="R1869" s="65">
        <v>42184</v>
      </c>
      <c r="S1869" s="106">
        <v>8358</v>
      </c>
      <c r="T1869" s="31">
        <f t="shared" si="59"/>
        <v>0</v>
      </c>
      <c r="U1869" s="39" t="s">
        <v>1257</v>
      </c>
    </row>
    <row r="1870" spans="1:21" x14ac:dyDescent="0.25">
      <c r="A1870" s="20">
        <v>42175</v>
      </c>
      <c r="B1870" s="183">
        <v>24726</v>
      </c>
      <c r="C1870" s="183"/>
      <c r="D1870" s="14" t="s">
        <v>16</v>
      </c>
      <c r="E1870" s="105">
        <v>14341.2</v>
      </c>
      <c r="F1870" s="65">
        <v>42175</v>
      </c>
      <c r="G1870" s="106">
        <v>14341.2</v>
      </c>
      <c r="H1870" s="31">
        <f t="shared" si="58"/>
        <v>0</v>
      </c>
      <c r="I1870" s="39" t="s">
        <v>1257</v>
      </c>
      <c r="M1870" s="20">
        <v>42185</v>
      </c>
      <c r="N1870" s="223" t="s">
        <v>2367</v>
      </c>
      <c r="O1870" s="223" t="s">
        <v>1592</v>
      </c>
      <c r="P1870" s="14" t="s">
        <v>16</v>
      </c>
      <c r="Q1870" s="105">
        <v>8545.4</v>
      </c>
      <c r="R1870" s="23">
        <v>42185</v>
      </c>
      <c r="S1870" s="106">
        <v>8545.4</v>
      </c>
      <c r="T1870" s="31">
        <f t="shared" si="59"/>
        <v>0</v>
      </c>
      <c r="U1870" s="39" t="s">
        <v>1257</v>
      </c>
    </row>
    <row r="1871" spans="1:21" x14ac:dyDescent="0.25">
      <c r="A1871" s="20">
        <v>42175</v>
      </c>
      <c r="B1871" s="183">
        <v>24727</v>
      </c>
      <c r="C1871" s="183"/>
      <c r="D1871" s="14" t="s">
        <v>91</v>
      </c>
      <c r="E1871" s="105">
        <v>37144.25</v>
      </c>
      <c r="F1871" s="65">
        <v>42175</v>
      </c>
      <c r="G1871" s="106">
        <v>37144.25</v>
      </c>
      <c r="H1871" s="31">
        <f t="shared" si="58"/>
        <v>0</v>
      </c>
      <c r="I1871" s="39" t="s">
        <v>59</v>
      </c>
      <c r="M1871" s="20">
        <v>42156</v>
      </c>
      <c r="N1871" s="183">
        <v>22861</v>
      </c>
      <c r="O1871" s="183"/>
      <c r="P1871" s="14" t="s">
        <v>37</v>
      </c>
      <c r="Q1871" s="105">
        <v>25505.599999999999</v>
      </c>
      <c r="R1871" s="23">
        <v>42164</v>
      </c>
      <c r="S1871" s="106">
        <v>25505.599999999999</v>
      </c>
      <c r="T1871" s="25">
        <f t="shared" si="59"/>
        <v>0</v>
      </c>
      <c r="U1871" s="39" t="s">
        <v>9</v>
      </c>
    </row>
    <row r="1872" spans="1:21" x14ac:dyDescent="0.25">
      <c r="A1872" s="20">
        <v>42175</v>
      </c>
      <c r="B1872" s="183">
        <v>24728</v>
      </c>
      <c r="C1872" s="183"/>
      <c r="D1872" s="14" t="s">
        <v>1550</v>
      </c>
      <c r="E1872" s="105">
        <v>763.2</v>
      </c>
      <c r="F1872" s="65">
        <v>42175</v>
      </c>
      <c r="G1872" s="106">
        <v>763.2</v>
      </c>
      <c r="H1872" s="31">
        <f t="shared" si="58"/>
        <v>0</v>
      </c>
      <c r="I1872" s="39" t="s">
        <v>9</v>
      </c>
      <c r="M1872" s="20">
        <v>42157</v>
      </c>
      <c r="N1872" s="183">
        <v>23000</v>
      </c>
      <c r="O1872" s="183"/>
      <c r="P1872" s="40" t="s">
        <v>37</v>
      </c>
      <c r="Q1872" s="105">
        <v>20431.2</v>
      </c>
      <c r="R1872" s="23">
        <v>42164</v>
      </c>
      <c r="S1872" s="106">
        <v>20431.2</v>
      </c>
      <c r="T1872" s="25">
        <f t="shared" si="59"/>
        <v>0</v>
      </c>
      <c r="U1872" s="68" t="s">
        <v>19</v>
      </c>
    </row>
    <row r="1873" spans="1:21" x14ac:dyDescent="0.25">
      <c r="A1873" s="20">
        <v>42175</v>
      </c>
      <c r="B1873" s="183">
        <v>24729</v>
      </c>
      <c r="C1873" s="183"/>
      <c r="D1873" s="14" t="s">
        <v>294</v>
      </c>
      <c r="E1873" s="105">
        <v>8925.64</v>
      </c>
      <c r="F1873" s="65">
        <v>42175</v>
      </c>
      <c r="G1873" s="106">
        <v>8925.64</v>
      </c>
      <c r="H1873" s="31">
        <f t="shared" si="58"/>
        <v>0</v>
      </c>
      <c r="I1873" s="39" t="s">
        <v>9</v>
      </c>
      <c r="M1873" s="20">
        <v>42158</v>
      </c>
      <c r="N1873" s="183">
        <v>23076</v>
      </c>
      <c r="O1873" s="183"/>
      <c r="P1873" s="40" t="s">
        <v>37</v>
      </c>
      <c r="Q1873" s="105">
        <v>13298.4</v>
      </c>
      <c r="R1873" s="23">
        <v>42164</v>
      </c>
      <c r="S1873" s="106">
        <v>13298.4</v>
      </c>
      <c r="T1873" s="31">
        <f t="shared" si="59"/>
        <v>0</v>
      </c>
      <c r="U1873" s="68" t="s">
        <v>773</v>
      </c>
    </row>
    <row r="1874" spans="1:21" x14ac:dyDescent="0.25">
      <c r="A1874" s="20">
        <v>42175</v>
      </c>
      <c r="B1874" s="183">
        <v>24730</v>
      </c>
      <c r="C1874" s="183"/>
      <c r="D1874" s="14" t="s">
        <v>20</v>
      </c>
      <c r="E1874" s="105">
        <v>19536</v>
      </c>
      <c r="F1874" s="65">
        <v>42175</v>
      </c>
      <c r="G1874" s="106">
        <v>19536</v>
      </c>
      <c r="H1874" s="31">
        <f t="shared" si="58"/>
        <v>0</v>
      </c>
      <c r="I1874" s="39" t="s">
        <v>94</v>
      </c>
      <c r="M1874" s="20">
        <v>42159</v>
      </c>
      <c r="N1874" s="183">
        <v>23169</v>
      </c>
      <c r="O1874" s="183"/>
      <c r="P1874" s="14" t="s">
        <v>37</v>
      </c>
      <c r="Q1874" s="105">
        <v>33881.599999999999</v>
      </c>
      <c r="R1874" s="23">
        <v>42164</v>
      </c>
      <c r="S1874" s="106">
        <v>33881.599999999999</v>
      </c>
      <c r="T1874" s="31">
        <f t="shared" si="59"/>
        <v>0</v>
      </c>
      <c r="U1874" s="39" t="s">
        <v>773</v>
      </c>
    </row>
    <row r="1875" spans="1:21" x14ac:dyDescent="0.25">
      <c r="A1875" s="20">
        <v>42175</v>
      </c>
      <c r="B1875" s="183">
        <v>24731</v>
      </c>
      <c r="C1875" s="183"/>
      <c r="D1875" s="14" t="s">
        <v>116</v>
      </c>
      <c r="E1875" s="105">
        <v>13875.2</v>
      </c>
      <c r="F1875" s="65">
        <v>42175</v>
      </c>
      <c r="G1875" s="106">
        <v>13875.2</v>
      </c>
      <c r="H1875" s="31">
        <f t="shared" si="58"/>
        <v>0</v>
      </c>
      <c r="I1875" s="39" t="s">
        <v>9</v>
      </c>
      <c r="M1875" s="20">
        <v>42162</v>
      </c>
      <c r="N1875" s="183">
        <v>23486</v>
      </c>
      <c r="O1875" s="183"/>
      <c r="P1875" s="14" t="s">
        <v>37</v>
      </c>
      <c r="Q1875" s="105">
        <v>18847.2</v>
      </c>
      <c r="R1875" s="23">
        <v>42164</v>
      </c>
      <c r="S1875" s="106">
        <v>18847.2</v>
      </c>
      <c r="T1875" s="31">
        <f t="shared" si="59"/>
        <v>0</v>
      </c>
      <c r="U1875" s="39" t="s">
        <v>773</v>
      </c>
    </row>
    <row r="1876" spans="1:21" x14ac:dyDescent="0.25">
      <c r="A1876" s="20">
        <v>42175</v>
      </c>
      <c r="B1876" s="183">
        <v>24732</v>
      </c>
      <c r="C1876" s="183"/>
      <c r="D1876" s="14" t="s">
        <v>20</v>
      </c>
      <c r="E1876" s="105">
        <v>4075.5</v>
      </c>
      <c r="F1876" s="65">
        <v>42175</v>
      </c>
      <c r="G1876" s="106">
        <v>4075.5</v>
      </c>
      <c r="H1876" s="31">
        <f t="shared" si="58"/>
        <v>0</v>
      </c>
      <c r="I1876" s="39" t="s">
        <v>94</v>
      </c>
      <c r="M1876" s="20">
        <v>42163</v>
      </c>
      <c r="N1876" s="183">
        <v>23601</v>
      </c>
      <c r="O1876" s="183"/>
      <c r="P1876" s="14" t="s">
        <v>37</v>
      </c>
      <c r="Q1876" s="105">
        <v>22895.32</v>
      </c>
      <c r="R1876" s="23">
        <v>42172</v>
      </c>
      <c r="S1876" s="106">
        <v>22895.32</v>
      </c>
      <c r="T1876" s="31">
        <f t="shared" si="59"/>
        <v>0</v>
      </c>
      <c r="U1876" s="39" t="s">
        <v>1257</v>
      </c>
    </row>
    <row r="1877" spans="1:21" x14ac:dyDescent="0.25">
      <c r="A1877" s="20">
        <v>42175</v>
      </c>
      <c r="B1877" s="183">
        <v>24733</v>
      </c>
      <c r="C1877" s="183"/>
      <c r="D1877" s="14" t="s">
        <v>114</v>
      </c>
      <c r="E1877" s="105">
        <v>4413.8</v>
      </c>
      <c r="F1877" s="65">
        <v>42175</v>
      </c>
      <c r="G1877" s="106">
        <v>4413.8</v>
      </c>
      <c r="H1877" s="31">
        <f t="shared" si="58"/>
        <v>0</v>
      </c>
      <c r="I1877" s="39" t="s">
        <v>9</v>
      </c>
      <c r="M1877" s="20">
        <v>42164</v>
      </c>
      <c r="N1877" s="183">
        <v>23704</v>
      </c>
      <c r="O1877" s="183"/>
      <c r="P1877" s="14" t="s">
        <v>37</v>
      </c>
      <c r="Q1877" s="105">
        <v>24470.1</v>
      </c>
      <c r="R1877" s="23">
        <v>42172</v>
      </c>
      <c r="S1877" s="106">
        <v>24470.1</v>
      </c>
      <c r="T1877" s="31">
        <f t="shared" si="59"/>
        <v>0</v>
      </c>
      <c r="U1877" s="39" t="s">
        <v>59</v>
      </c>
    </row>
    <row r="1878" spans="1:21" x14ac:dyDescent="0.25">
      <c r="A1878" s="20">
        <v>42175</v>
      </c>
      <c r="B1878" s="183">
        <v>24734</v>
      </c>
      <c r="C1878" s="183"/>
      <c r="D1878" s="14" t="s">
        <v>854</v>
      </c>
      <c r="E1878" s="105">
        <v>2462.8000000000002</v>
      </c>
      <c r="F1878" s="65">
        <v>42175</v>
      </c>
      <c r="G1878" s="106">
        <v>2462.8000000000002</v>
      </c>
      <c r="H1878" s="31">
        <f t="shared" si="58"/>
        <v>0</v>
      </c>
      <c r="I1878" s="39" t="s">
        <v>9</v>
      </c>
      <c r="M1878" s="20">
        <v>42166</v>
      </c>
      <c r="N1878" s="183">
        <v>23818</v>
      </c>
      <c r="O1878" s="183"/>
      <c r="P1878" s="14" t="s">
        <v>37</v>
      </c>
      <c r="Q1878" s="105">
        <v>2767.6</v>
      </c>
      <c r="R1878" s="23">
        <v>42172</v>
      </c>
      <c r="S1878" s="106">
        <v>2767.6</v>
      </c>
      <c r="T1878" s="31">
        <f t="shared" si="59"/>
        <v>0</v>
      </c>
      <c r="U1878" s="39" t="s">
        <v>773</v>
      </c>
    </row>
    <row r="1879" spans="1:21" x14ac:dyDescent="0.25">
      <c r="A1879" s="20">
        <v>42175</v>
      </c>
      <c r="B1879" s="183">
        <v>24735</v>
      </c>
      <c r="C1879" s="183"/>
      <c r="D1879" s="14" t="s">
        <v>854</v>
      </c>
      <c r="E1879" s="105">
        <v>115</v>
      </c>
      <c r="F1879" s="65">
        <v>42175</v>
      </c>
      <c r="G1879" s="106">
        <v>115</v>
      </c>
      <c r="H1879" s="31">
        <f t="shared" si="58"/>
        <v>0</v>
      </c>
      <c r="I1879" s="39" t="s">
        <v>9</v>
      </c>
      <c r="M1879" s="20">
        <v>42177</v>
      </c>
      <c r="N1879" s="183">
        <v>24931</v>
      </c>
      <c r="O1879" s="183"/>
      <c r="P1879" s="14" t="s">
        <v>37</v>
      </c>
      <c r="Q1879" s="105">
        <v>22616.28</v>
      </c>
      <c r="R1879" s="23">
        <v>42184</v>
      </c>
      <c r="S1879" s="118">
        <v>22616.28</v>
      </c>
      <c r="T1879" s="31">
        <f t="shared" si="59"/>
        <v>0</v>
      </c>
      <c r="U1879" s="56" t="s">
        <v>773</v>
      </c>
    </row>
    <row r="1880" spans="1:21" x14ac:dyDescent="0.25">
      <c r="A1880" s="20">
        <v>42175</v>
      </c>
      <c r="B1880" s="183">
        <v>24736</v>
      </c>
      <c r="C1880" s="183"/>
      <c r="D1880" s="14" t="s">
        <v>1186</v>
      </c>
      <c r="E1880" s="105">
        <v>24733.1</v>
      </c>
      <c r="F1880" s="65">
        <v>42175</v>
      </c>
      <c r="G1880" s="106">
        <v>20733.099999999999</v>
      </c>
      <c r="H1880" s="31">
        <f t="shared" si="58"/>
        <v>4000</v>
      </c>
      <c r="I1880" s="39" t="s">
        <v>587</v>
      </c>
      <c r="M1880" s="20">
        <v>42177</v>
      </c>
      <c r="N1880" s="183">
        <v>24941</v>
      </c>
      <c r="O1880" s="183"/>
      <c r="P1880" s="14" t="s">
        <v>37</v>
      </c>
      <c r="Q1880" s="105">
        <v>21707.200000000001</v>
      </c>
      <c r="R1880" s="23">
        <v>42177</v>
      </c>
      <c r="S1880" s="118">
        <v>21707.200000000001</v>
      </c>
      <c r="T1880" s="31">
        <f t="shared" si="59"/>
        <v>0</v>
      </c>
      <c r="U1880" s="56" t="s">
        <v>773</v>
      </c>
    </row>
    <row r="1881" spans="1:21" x14ac:dyDescent="0.25">
      <c r="A1881" s="20">
        <v>42175</v>
      </c>
      <c r="B1881" s="183">
        <v>24737</v>
      </c>
      <c r="C1881" s="183"/>
      <c r="D1881" s="14" t="s">
        <v>11</v>
      </c>
      <c r="E1881" s="105">
        <v>8624.6</v>
      </c>
      <c r="F1881" s="65">
        <v>42175</v>
      </c>
      <c r="G1881" s="106">
        <v>8624.6</v>
      </c>
      <c r="H1881" s="31">
        <f t="shared" si="58"/>
        <v>0</v>
      </c>
      <c r="I1881" s="39" t="s">
        <v>9</v>
      </c>
      <c r="M1881" s="20">
        <v>42180</v>
      </c>
      <c r="N1881" s="223" t="s">
        <v>1854</v>
      </c>
      <c r="O1881" s="223" t="s">
        <v>1592</v>
      </c>
      <c r="P1881" s="14" t="s">
        <v>37</v>
      </c>
      <c r="Q1881" s="105">
        <v>44536.24</v>
      </c>
      <c r="R1881" s="65">
        <v>42184</v>
      </c>
      <c r="S1881" s="106">
        <v>44536.24</v>
      </c>
      <c r="T1881" s="31">
        <f t="shared" si="59"/>
        <v>0</v>
      </c>
      <c r="U1881" s="39" t="s">
        <v>773</v>
      </c>
    </row>
    <row r="1882" spans="1:21" x14ac:dyDescent="0.25">
      <c r="A1882" s="20">
        <v>42175</v>
      </c>
      <c r="B1882" s="183">
        <v>24738</v>
      </c>
      <c r="C1882" s="183"/>
      <c r="D1882" s="14" t="s">
        <v>696</v>
      </c>
      <c r="E1882" s="105">
        <v>20881.2</v>
      </c>
      <c r="F1882" s="65">
        <v>42175</v>
      </c>
      <c r="G1882" s="106">
        <v>20881.2</v>
      </c>
      <c r="H1882" s="31">
        <f t="shared" si="58"/>
        <v>0</v>
      </c>
      <c r="I1882" s="39" t="s">
        <v>587</v>
      </c>
      <c r="M1882" s="20">
        <v>42184</v>
      </c>
      <c r="N1882" s="223" t="s">
        <v>2260</v>
      </c>
      <c r="O1882" s="223" t="s">
        <v>1592</v>
      </c>
      <c r="P1882" s="14" t="s">
        <v>37</v>
      </c>
      <c r="Q1882" s="105">
        <v>13542</v>
      </c>
      <c r="R1882" s="65"/>
      <c r="S1882" s="106"/>
      <c r="T1882" s="31">
        <f t="shared" si="59"/>
        <v>13542</v>
      </c>
      <c r="U1882" s="39" t="s">
        <v>9</v>
      </c>
    </row>
    <row r="1883" spans="1:21" x14ac:dyDescent="0.25">
      <c r="A1883" s="20">
        <v>42175</v>
      </c>
      <c r="B1883" s="183">
        <v>24739</v>
      </c>
      <c r="C1883" s="183"/>
      <c r="D1883" s="14" t="s">
        <v>1290</v>
      </c>
      <c r="E1883" s="105">
        <v>2479.8000000000002</v>
      </c>
      <c r="F1883" s="65">
        <v>42175</v>
      </c>
      <c r="G1883" s="106">
        <v>2479.8000000000002</v>
      </c>
      <c r="H1883" s="31">
        <f t="shared" si="58"/>
        <v>0</v>
      </c>
      <c r="I1883" s="39" t="s">
        <v>587</v>
      </c>
      <c r="M1883" s="20">
        <v>42171</v>
      </c>
      <c r="N1883" s="183">
        <v>24379</v>
      </c>
      <c r="O1883" s="183"/>
      <c r="P1883" s="14" t="s">
        <v>791</v>
      </c>
      <c r="Q1883" s="105">
        <v>627</v>
      </c>
      <c r="R1883" s="23">
        <v>42171</v>
      </c>
      <c r="S1883" s="106">
        <v>627</v>
      </c>
      <c r="T1883" s="48">
        <f t="shared" si="59"/>
        <v>0</v>
      </c>
      <c r="U1883" s="39" t="s">
        <v>9</v>
      </c>
    </row>
    <row r="1884" spans="1:21" x14ac:dyDescent="0.25">
      <c r="A1884" s="20">
        <v>42175</v>
      </c>
      <c r="B1884" s="183">
        <v>24740</v>
      </c>
      <c r="C1884" s="183"/>
      <c r="D1884" s="14" t="s">
        <v>1172</v>
      </c>
      <c r="E1884" s="105">
        <v>9226.7999999999993</v>
      </c>
      <c r="F1884" s="65">
        <v>42175</v>
      </c>
      <c r="G1884" s="106">
        <v>9226.7999999999993</v>
      </c>
      <c r="H1884" s="31">
        <f t="shared" si="58"/>
        <v>0</v>
      </c>
      <c r="I1884" s="39" t="s">
        <v>587</v>
      </c>
      <c r="M1884" s="20">
        <v>42172</v>
      </c>
      <c r="N1884" s="183">
        <v>24422</v>
      </c>
      <c r="O1884" s="183"/>
      <c r="P1884" s="14" t="s">
        <v>791</v>
      </c>
      <c r="Q1884" s="105">
        <v>44828.639999999999</v>
      </c>
      <c r="R1884" s="23">
        <v>42177</v>
      </c>
      <c r="S1884" s="106">
        <v>44828.639999999999</v>
      </c>
      <c r="T1884" s="48">
        <f t="shared" si="59"/>
        <v>0</v>
      </c>
      <c r="U1884" s="39" t="s">
        <v>773</v>
      </c>
    </row>
    <row r="1885" spans="1:21" x14ac:dyDescent="0.25">
      <c r="A1885" s="20">
        <v>42175</v>
      </c>
      <c r="B1885" s="183">
        <v>24741</v>
      </c>
      <c r="C1885" s="183"/>
      <c r="D1885" s="14" t="s">
        <v>1193</v>
      </c>
      <c r="E1885" s="105">
        <v>6570.6</v>
      </c>
      <c r="F1885" s="65">
        <v>42175</v>
      </c>
      <c r="G1885" s="106">
        <v>6570.6</v>
      </c>
      <c r="H1885" s="31">
        <f t="shared" si="58"/>
        <v>0</v>
      </c>
      <c r="I1885" s="39" t="s">
        <v>587</v>
      </c>
      <c r="M1885" s="20">
        <v>42157</v>
      </c>
      <c r="N1885" s="183">
        <v>23027</v>
      </c>
      <c r="O1885" s="183"/>
      <c r="P1885" s="40" t="s">
        <v>136</v>
      </c>
      <c r="Q1885" s="105">
        <v>19121.599999999999</v>
      </c>
      <c r="R1885" s="23">
        <v>42158</v>
      </c>
      <c r="S1885" s="106">
        <v>19121.599999999999</v>
      </c>
      <c r="T1885" s="25">
        <f t="shared" si="59"/>
        <v>0</v>
      </c>
      <c r="U1885" s="68" t="s">
        <v>9</v>
      </c>
    </row>
    <row r="1886" spans="1:21" x14ac:dyDescent="0.25">
      <c r="A1886" s="20">
        <v>42175</v>
      </c>
      <c r="B1886" s="183">
        <v>24742</v>
      </c>
      <c r="C1886" s="183"/>
      <c r="D1886" s="14" t="s">
        <v>1328</v>
      </c>
      <c r="E1886" s="105">
        <v>15843.4</v>
      </c>
      <c r="F1886" s="65">
        <v>42175</v>
      </c>
      <c r="G1886" s="106">
        <v>15843.4</v>
      </c>
      <c r="H1886" s="31">
        <f t="shared" si="58"/>
        <v>0</v>
      </c>
      <c r="I1886" s="39" t="s">
        <v>587</v>
      </c>
      <c r="M1886" s="20">
        <v>42159</v>
      </c>
      <c r="N1886" s="183">
        <v>23206</v>
      </c>
      <c r="O1886" s="183"/>
      <c r="P1886" s="14" t="s">
        <v>136</v>
      </c>
      <c r="Q1886" s="105">
        <v>19425.599999999999</v>
      </c>
      <c r="R1886" s="23" t="s">
        <v>1501</v>
      </c>
      <c r="S1886" s="106">
        <f>10000+9425.6</f>
        <v>19425.599999999999</v>
      </c>
      <c r="T1886" s="31">
        <f t="shared" si="59"/>
        <v>0</v>
      </c>
      <c r="U1886" s="39" t="s">
        <v>9</v>
      </c>
    </row>
    <row r="1887" spans="1:21" x14ac:dyDescent="0.25">
      <c r="A1887" s="20">
        <v>42175</v>
      </c>
      <c r="B1887" s="183">
        <v>24743</v>
      </c>
      <c r="C1887" s="183"/>
      <c r="D1887" s="14" t="s">
        <v>1581</v>
      </c>
      <c r="E1887" s="105">
        <v>218.5</v>
      </c>
      <c r="F1887" s="65">
        <v>42175</v>
      </c>
      <c r="G1887" s="106">
        <v>218.5</v>
      </c>
      <c r="H1887" s="31">
        <f t="shared" si="58"/>
        <v>0</v>
      </c>
      <c r="I1887" s="39" t="s">
        <v>9</v>
      </c>
      <c r="M1887" s="20">
        <v>42161</v>
      </c>
      <c r="N1887" s="183">
        <v>23406</v>
      </c>
      <c r="O1887" s="183"/>
      <c r="P1887" s="14" t="s">
        <v>136</v>
      </c>
      <c r="Q1887" s="105">
        <v>38022.800000000003</v>
      </c>
      <c r="R1887" s="23" t="s">
        <v>1514</v>
      </c>
      <c r="S1887" s="106">
        <f>4000+25800+8222.8</f>
        <v>38022.800000000003</v>
      </c>
      <c r="T1887" s="31">
        <f t="shared" si="59"/>
        <v>0</v>
      </c>
      <c r="U1887" s="39" t="s">
        <v>9</v>
      </c>
    </row>
    <row r="1888" spans="1:21" x14ac:dyDescent="0.25">
      <c r="A1888" s="20">
        <v>42175</v>
      </c>
      <c r="B1888" s="183">
        <v>24744</v>
      </c>
      <c r="C1888" s="183"/>
      <c r="D1888" s="14" t="s">
        <v>14</v>
      </c>
      <c r="E1888" s="105">
        <v>7258</v>
      </c>
      <c r="F1888" s="74">
        <v>42190</v>
      </c>
      <c r="G1888" s="144">
        <v>7258</v>
      </c>
      <c r="H1888" s="31">
        <f t="shared" si="58"/>
        <v>0</v>
      </c>
      <c r="I1888" s="39" t="s">
        <v>15</v>
      </c>
      <c r="M1888" s="20">
        <v>42161</v>
      </c>
      <c r="N1888" s="183">
        <v>23416</v>
      </c>
      <c r="O1888" s="183"/>
      <c r="P1888" s="14" t="s">
        <v>136</v>
      </c>
      <c r="Q1888" s="105">
        <v>5084.3999999999996</v>
      </c>
      <c r="R1888" s="23">
        <v>42161</v>
      </c>
      <c r="S1888" s="106">
        <v>5084.3999999999996</v>
      </c>
      <c r="T1888" s="31">
        <f t="shared" si="59"/>
        <v>0</v>
      </c>
      <c r="U1888" s="39" t="s">
        <v>9</v>
      </c>
    </row>
    <row r="1889" spans="1:21" x14ac:dyDescent="0.25">
      <c r="A1889" s="20">
        <v>42175</v>
      </c>
      <c r="B1889" s="183">
        <v>24745</v>
      </c>
      <c r="C1889" s="183"/>
      <c r="D1889" s="14" t="s">
        <v>213</v>
      </c>
      <c r="E1889" s="105">
        <v>7192.8</v>
      </c>
      <c r="F1889" s="65">
        <v>42175</v>
      </c>
      <c r="G1889" s="106">
        <v>7192.8</v>
      </c>
      <c r="H1889" s="31">
        <f t="shared" si="58"/>
        <v>0</v>
      </c>
      <c r="I1889" s="39" t="s">
        <v>15</v>
      </c>
      <c r="M1889" s="20">
        <v>42163</v>
      </c>
      <c r="N1889" s="183">
        <v>23603</v>
      </c>
      <c r="O1889" s="183"/>
      <c r="P1889" s="14" t="s">
        <v>136</v>
      </c>
      <c r="Q1889" s="105">
        <v>14200.6</v>
      </c>
      <c r="R1889" s="23">
        <v>42163</v>
      </c>
      <c r="S1889" s="106">
        <v>14200.6</v>
      </c>
      <c r="T1889" s="31">
        <f t="shared" si="59"/>
        <v>0</v>
      </c>
      <c r="U1889" s="39" t="s">
        <v>9</v>
      </c>
    </row>
    <row r="1890" spans="1:21" x14ac:dyDescent="0.25">
      <c r="A1890" s="20">
        <v>42175</v>
      </c>
      <c r="B1890" s="183">
        <v>24746</v>
      </c>
      <c r="C1890" s="183"/>
      <c r="D1890" s="14" t="s">
        <v>881</v>
      </c>
      <c r="E1890" s="105">
        <v>7016.8</v>
      </c>
      <c r="F1890" s="65">
        <v>42175</v>
      </c>
      <c r="G1890" s="106">
        <v>7016.8</v>
      </c>
      <c r="H1890" s="31">
        <f t="shared" si="58"/>
        <v>0</v>
      </c>
      <c r="I1890" s="39" t="s">
        <v>9</v>
      </c>
      <c r="M1890" s="20">
        <v>42164</v>
      </c>
      <c r="N1890" s="183">
        <v>23674</v>
      </c>
      <c r="O1890" s="183"/>
      <c r="P1890" s="14" t="s">
        <v>136</v>
      </c>
      <c r="Q1890" s="105">
        <v>285</v>
      </c>
      <c r="R1890" s="23">
        <v>42164</v>
      </c>
      <c r="S1890" s="106">
        <v>285</v>
      </c>
      <c r="T1890" s="31">
        <f t="shared" si="59"/>
        <v>0</v>
      </c>
      <c r="U1890" s="39" t="s">
        <v>9</v>
      </c>
    </row>
    <row r="1891" spans="1:21" x14ac:dyDescent="0.25">
      <c r="A1891" s="20">
        <v>42175</v>
      </c>
      <c r="B1891" s="183">
        <v>24747</v>
      </c>
      <c r="C1891" s="183"/>
      <c r="D1891" s="14" t="s">
        <v>215</v>
      </c>
      <c r="E1891" s="105">
        <v>31992.89</v>
      </c>
      <c r="F1891" s="65">
        <v>42175</v>
      </c>
      <c r="G1891" s="106">
        <v>31992.89</v>
      </c>
      <c r="H1891" s="31">
        <f t="shared" si="58"/>
        <v>0</v>
      </c>
      <c r="I1891" s="39" t="s">
        <v>46</v>
      </c>
      <c r="M1891" s="20">
        <v>42165</v>
      </c>
      <c r="N1891" s="183">
        <v>23783</v>
      </c>
      <c r="O1891" s="183"/>
      <c r="P1891" s="14" t="s">
        <v>136</v>
      </c>
      <c r="Q1891" s="105">
        <v>37074</v>
      </c>
      <c r="R1891" s="12" t="s">
        <v>1539</v>
      </c>
      <c r="S1891" s="106">
        <f>34500+2574</f>
        <v>37074</v>
      </c>
      <c r="T1891" s="31">
        <f t="shared" si="59"/>
        <v>0</v>
      </c>
      <c r="U1891" s="39" t="s">
        <v>9</v>
      </c>
    </row>
    <row r="1892" spans="1:21" x14ac:dyDescent="0.25">
      <c r="A1892" s="20">
        <v>42175</v>
      </c>
      <c r="B1892" s="183">
        <v>24748</v>
      </c>
      <c r="C1892" s="183"/>
      <c r="D1892" s="14" t="s">
        <v>32</v>
      </c>
      <c r="E1892" s="105">
        <v>82777.5</v>
      </c>
      <c r="F1892" s="74">
        <v>42195</v>
      </c>
      <c r="G1892" s="144">
        <v>82777.5</v>
      </c>
      <c r="H1892" s="31">
        <f t="shared" si="58"/>
        <v>0</v>
      </c>
      <c r="I1892" s="39" t="s">
        <v>19</v>
      </c>
      <c r="M1892" s="20">
        <v>42166</v>
      </c>
      <c r="N1892" s="183">
        <v>23908</v>
      </c>
      <c r="O1892" s="183"/>
      <c r="P1892" s="14" t="s">
        <v>136</v>
      </c>
      <c r="Q1892" s="105">
        <v>37259</v>
      </c>
      <c r="R1892" s="23">
        <v>42168</v>
      </c>
      <c r="S1892" s="118">
        <v>32759</v>
      </c>
      <c r="T1892" s="31">
        <f t="shared" si="59"/>
        <v>4500</v>
      </c>
      <c r="U1892" s="56" t="s">
        <v>1257</v>
      </c>
    </row>
    <row r="1893" spans="1:21" x14ac:dyDescent="0.25">
      <c r="A1893" s="20">
        <v>42175</v>
      </c>
      <c r="B1893" s="183">
        <v>24749</v>
      </c>
      <c r="C1893" s="183"/>
      <c r="D1893" s="14" t="s">
        <v>1058</v>
      </c>
      <c r="E1893" s="105">
        <v>7427</v>
      </c>
      <c r="F1893" s="65">
        <v>42175</v>
      </c>
      <c r="G1893" s="106">
        <v>7427</v>
      </c>
      <c r="H1893" s="48">
        <f t="shared" si="58"/>
        <v>0</v>
      </c>
      <c r="I1893" s="39" t="s">
        <v>9</v>
      </c>
      <c r="M1893" s="20">
        <v>42168</v>
      </c>
      <c r="N1893" s="183">
        <v>24105</v>
      </c>
      <c r="O1893" s="183"/>
      <c r="P1893" s="14" t="s">
        <v>136</v>
      </c>
      <c r="Q1893" s="105">
        <v>16130.4</v>
      </c>
      <c r="R1893" s="23">
        <v>42169</v>
      </c>
      <c r="S1893" s="106">
        <v>16130.4</v>
      </c>
      <c r="T1893" s="31">
        <f t="shared" si="59"/>
        <v>0</v>
      </c>
      <c r="U1893" s="39" t="s">
        <v>9</v>
      </c>
    </row>
    <row r="1894" spans="1:21" x14ac:dyDescent="0.25">
      <c r="A1894" s="20">
        <v>42175</v>
      </c>
      <c r="B1894" s="183">
        <v>24750</v>
      </c>
      <c r="C1894" s="183"/>
      <c r="D1894" s="14" t="s">
        <v>66</v>
      </c>
      <c r="E1894" s="105">
        <v>3222.8</v>
      </c>
      <c r="F1894" s="65">
        <v>42175</v>
      </c>
      <c r="G1894" s="106">
        <v>3222.8</v>
      </c>
      <c r="H1894" s="31">
        <f t="shared" si="58"/>
        <v>0</v>
      </c>
      <c r="I1894" s="39" t="s">
        <v>9</v>
      </c>
      <c r="M1894" s="20">
        <v>42168</v>
      </c>
      <c r="N1894" s="183">
        <v>24129</v>
      </c>
      <c r="O1894" s="183"/>
      <c r="P1894" s="14" t="s">
        <v>136</v>
      </c>
      <c r="Q1894" s="105">
        <v>31783</v>
      </c>
      <c r="R1894" s="23">
        <v>42169</v>
      </c>
      <c r="S1894" s="106">
        <v>31783</v>
      </c>
      <c r="T1894" s="31">
        <f t="shared" si="59"/>
        <v>0</v>
      </c>
      <c r="U1894" s="39" t="s">
        <v>9</v>
      </c>
    </row>
    <row r="1895" spans="1:21" x14ac:dyDescent="0.25">
      <c r="A1895" s="20">
        <v>42175</v>
      </c>
      <c r="B1895" s="183">
        <v>24751</v>
      </c>
      <c r="C1895" s="183"/>
      <c r="D1895" s="14" t="s">
        <v>66</v>
      </c>
      <c r="E1895" s="105">
        <v>80</v>
      </c>
      <c r="F1895" s="65">
        <v>42175</v>
      </c>
      <c r="G1895" s="106">
        <v>80</v>
      </c>
      <c r="H1895" s="31">
        <f t="shared" si="58"/>
        <v>0</v>
      </c>
      <c r="I1895" s="39" t="s">
        <v>9</v>
      </c>
      <c r="M1895" s="20">
        <v>42169</v>
      </c>
      <c r="N1895" s="183">
        <v>24189</v>
      </c>
      <c r="O1895" s="183"/>
      <c r="P1895" s="14" t="s">
        <v>136</v>
      </c>
      <c r="Q1895" s="105">
        <v>4491.8</v>
      </c>
      <c r="R1895" s="23">
        <v>42169</v>
      </c>
      <c r="S1895" s="106">
        <v>4491.8</v>
      </c>
      <c r="T1895" s="31">
        <f t="shared" si="59"/>
        <v>0</v>
      </c>
      <c r="U1895" s="39" t="s">
        <v>9</v>
      </c>
    </row>
    <row r="1896" spans="1:21" x14ac:dyDescent="0.25">
      <c r="A1896" s="20">
        <v>42175</v>
      </c>
      <c r="B1896" s="183">
        <v>24752</v>
      </c>
      <c r="C1896" s="183"/>
      <c r="D1896" s="14" t="s">
        <v>55</v>
      </c>
      <c r="E1896" s="105">
        <v>25198.25</v>
      </c>
      <c r="F1896" s="65">
        <v>42175</v>
      </c>
      <c r="G1896" s="106">
        <v>25198.25</v>
      </c>
      <c r="H1896" s="31">
        <f t="shared" si="58"/>
        <v>0</v>
      </c>
      <c r="I1896" s="39" t="s">
        <v>773</v>
      </c>
      <c r="M1896" s="20">
        <v>42169</v>
      </c>
      <c r="N1896" s="183">
        <v>24193</v>
      </c>
      <c r="O1896" s="183"/>
      <c r="P1896" s="14" t="s">
        <v>136</v>
      </c>
      <c r="Q1896" s="105">
        <v>37947.199999999997</v>
      </c>
      <c r="R1896" s="23" t="s">
        <v>1557</v>
      </c>
      <c r="S1896" s="106">
        <f>9500+28447.2</f>
        <v>37947.199999999997</v>
      </c>
      <c r="T1896" s="31">
        <f t="shared" si="59"/>
        <v>0</v>
      </c>
      <c r="U1896" s="39" t="s">
        <v>1257</v>
      </c>
    </row>
    <row r="1897" spans="1:21" x14ac:dyDescent="0.25">
      <c r="A1897" s="20">
        <v>42175</v>
      </c>
      <c r="B1897" s="183">
        <v>24753</v>
      </c>
      <c r="C1897" s="183"/>
      <c r="D1897" s="14" t="s">
        <v>35</v>
      </c>
      <c r="E1897" s="105">
        <v>25198.25</v>
      </c>
      <c r="F1897" s="65">
        <v>42175</v>
      </c>
      <c r="G1897" s="106">
        <v>25198.25</v>
      </c>
      <c r="H1897" s="31">
        <f t="shared" si="58"/>
        <v>0</v>
      </c>
      <c r="I1897" s="39" t="s">
        <v>773</v>
      </c>
      <c r="M1897" s="20">
        <v>42170</v>
      </c>
      <c r="N1897" s="183">
        <v>24288</v>
      </c>
      <c r="O1897" s="183"/>
      <c r="P1897" s="14" t="s">
        <v>136</v>
      </c>
      <c r="Q1897" s="105">
        <v>17567.599999999999</v>
      </c>
      <c r="R1897" s="23">
        <v>42171</v>
      </c>
      <c r="S1897" s="106">
        <v>17567.599999999999</v>
      </c>
      <c r="T1897" s="48">
        <f t="shared" si="59"/>
        <v>0</v>
      </c>
      <c r="U1897" s="39" t="s">
        <v>9</v>
      </c>
    </row>
    <row r="1898" spans="1:21" x14ac:dyDescent="0.25">
      <c r="A1898" s="20">
        <v>42175</v>
      </c>
      <c r="B1898" s="183">
        <v>24754</v>
      </c>
      <c r="C1898" s="183"/>
      <c r="D1898" s="14" t="s">
        <v>591</v>
      </c>
      <c r="E1898" s="105">
        <v>11571</v>
      </c>
      <c r="F1898" s="65">
        <v>42175</v>
      </c>
      <c r="G1898" s="106">
        <v>11571</v>
      </c>
      <c r="H1898" s="31">
        <f t="shared" si="58"/>
        <v>0</v>
      </c>
      <c r="I1898" s="39" t="s">
        <v>773</v>
      </c>
      <c r="M1898" s="20">
        <v>42171</v>
      </c>
      <c r="N1898" s="183">
        <v>24378</v>
      </c>
      <c r="O1898" s="183"/>
      <c r="P1898" s="14" t="s">
        <v>136</v>
      </c>
      <c r="Q1898" s="105">
        <v>18574</v>
      </c>
      <c r="R1898" s="23">
        <v>42172</v>
      </c>
      <c r="S1898" s="106">
        <v>18574</v>
      </c>
      <c r="T1898" s="48">
        <f t="shared" si="59"/>
        <v>0</v>
      </c>
      <c r="U1898" s="39" t="s">
        <v>9</v>
      </c>
    </row>
    <row r="1899" spans="1:21" x14ac:dyDescent="0.25">
      <c r="A1899" s="20">
        <v>42175</v>
      </c>
      <c r="B1899" s="183">
        <v>24755</v>
      </c>
      <c r="C1899" s="183"/>
      <c r="D1899" s="26" t="s">
        <v>1582</v>
      </c>
      <c r="E1899" s="105">
        <v>23350.400000000001</v>
      </c>
      <c r="F1899" s="74" t="s">
        <v>1583</v>
      </c>
      <c r="G1899" s="106"/>
      <c r="H1899" s="31">
        <f t="shared" si="58"/>
        <v>23350.400000000001</v>
      </c>
      <c r="I1899" s="39" t="s">
        <v>773</v>
      </c>
      <c r="M1899" s="20">
        <v>42172</v>
      </c>
      <c r="N1899" s="183">
        <v>24483</v>
      </c>
      <c r="O1899" s="183"/>
      <c r="P1899" s="14" t="s">
        <v>136</v>
      </c>
      <c r="Q1899" s="105">
        <v>42472.800000000003</v>
      </c>
      <c r="R1899" s="12" t="s">
        <v>1570</v>
      </c>
      <c r="S1899" s="106">
        <f>7000+35472.8</f>
        <v>42472.800000000003</v>
      </c>
      <c r="T1899" s="48">
        <f t="shared" si="59"/>
        <v>0</v>
      </c>
      <c r="U1899" s="39" t="s">
        <v>9</v>
      </c>
    </row>
    <row r="1900" spans="1:21" x14ac:dyDescent="0.25">
      <c r="A1900" s="20">
        <v>42175</v>
      </c>
      <c r="B1900" s="183">
        <v>24756</v>
      </c>
      <c r="C1900" s="183"/>
      <c r="D1900" s="14" t="s">
        <v>56</v>
      </c>
      <c r="E1900" s="105">
        <v>10600</v>
      </c>
      <c r="F1900" s="65">
        <v>42175</v>
      </c>
      <c r="G1900" s="106">
        <v>10600</v>
      </c>
      <c r="H1900" s="31">
        <f t="shared" si="58"/>
        <v>0</v>
      </c>
      <c r="I1900" s="39" t="s">
        <v>773</v>
      </c>
      <c r="M1900" s="20">
        <v>42173</v>
      </c>
      <c r="N1900" s="183">
        <v>24579</v>
      </c>
      <c r="O1900" s="183"/>
      <c r="P1900" s="14" t="s">
        <v>136</v>
      </c>
      <c r="Q1900" s="105">
        <v>37466.25</v>
      </c>
      <c r="R1900" s="23" t="s">
        <v>1573</v>
      </c>
      <c r="S1900" s="118">
        <f>5000+19500+12966.25</f>
        <v>37466.25</v>
      </c>
      <c r="T1900" s="48">
        <f t="shared" si="59"/>
        <v>0</v>
      </c>
      <c r="U1900" s="56" t="s">
        <v>9</v>
      </c>
    </row>
    <row r="1901" spans="1:21" x14ac:dyDescent="0.25">
      <c r="A1901" s="20">
        <v>42175</v>
      </c>
      <c r="B1901" s="183">
        <v>24757</v>
      </c>
      <c r="C1901" s="183"/>
      <c r="D1901" s="14" t="s">
        <v>604</v>
      </c>
      <c r="E1901" s="105">
        <v>3299.4</v>
      </c>
      <c r="F1901" s="65">
        <v>42175</v>
      </c>
      <c r="G1901" s="106">
        <v>3299.4</v>
      </c>
      <c r="H1901" s="31">
        <f t="shared" si="58"/>
        <v>0</v>
      </c>
      <c r="I1901" s="39" t="s">
        <v>9</v>
      </c>
      <c r="M1901" s="20">
        <v>42175</v>
      </c>
      <c r="N1901" s="183">
        <v>24838</v>
      </c>
      <c r="O1901" s="183"/>
      <c r="P1901" s="14" t="s">
        <v>136</v>
      </c>
      <c r="Q1901" s="105">
        <v>22821.599999999999</v>
      </c>
      <c r="R1901" s="23">
        <v>42177</v>
      </c>
      <c r="S1901" s="118">
        <v>22821.599999999999</v>
      </c>
      <c r="T1901" s="31">
        <f t="shared" si="59"/>
        <v>0</v>
      </c>
      <c r="U1901" s="56" t="s">
        <v>9</v>
      </c>
    </row>
    <row r="1902" spans="1:21" x14ac:dyDescent="0.25">
      <c r="A1902" s="20">
        <v>42175</v>
      </c>
      <c r="B1902" s="183">
        <v>24758</v>
      </c>
      <c r="C1902" s="183"/>
      <c r="D1902" s="14" t="s">
        <v>256</v>
      </c>
      <c r="E1902" s="105">
        <v>10252.1</v>
      </c>
      <c r="F1902" s="65">
        <v>42175</v>
      </c>
      <c r="G1902" s="106">
        <v>10252.1</v>
      </c>
      <c r="H1902" s="31">
        <f t="shared" si="58"/>
        <v>0</v>
      </c>
      <c r="I1902" s="39" t="s">
        <v>773</v>
      </c>
      <c r="M1902" s="20">
        <v>42176</v>
      </c>
      <c r="N1902" s="183">
        <v>24904</v>
      </c>
      <c r="O1902" s="183"/>
      <c r="P1902" s="14" t="s">
        <v>136</v>
      </c>
      <c r="Q1902" s="105">
        <v>4284.6000000000004</v>
      </c>
      <c r="R1902" s="23">
        <v>42176</v>
      </c>
      <c r="S1902" s="118">
        <v>4284.6000000000004</v>
      </c>
      <c r="T1902" s="31">
        <f t="shared" si="59"/>
        <v>0</v>
      </c>
      <c r="U1902" s="56" t="s">
        <v>9</v>
      </c>
    </row>
    <row r="1903" spans="1:21" x14ac:dyDescent="0.25">
      <c r="A1903" s="20">
        <v>42175</v>
      </c>
      <c r="B1903" s="183">
        <v>24759</v>
      </c>
      <c r="C1903" s="183"/>
      <c r="D1903" s="14" t="s">
        <v>1160</v>
      </c>
      <c r="E1903" s="105">
        <v>1032.5</v>
      </c>
      <c r="F1903" s="65">
        <v>42175</v>
      </c>
      <c r="G1903" s="106">
        <v>1032.5</v>
      </c>
      <c r="H1903" s="31">
        <f t="shared" si="58"/>
        <v>0</v>
      </c>
      <c r="I1903" s="39" t="s">
        <v>9</v>
      </c>
      <c r="M1903" s="20">
        <v>42177</v>
      </c>
      <c r="N1903" s="222" t="s">
        <v>1598</v>
      </c>
      <c r="O1903" s="222" t="s">
        <v>1592</v>
      </c>
      <c r="P1903" s="14" t="s">
        <v>136</v>
      </c>
      <c r="Q1903" s="105">
        <v>18625.8</v>
      </c>
      <c r="R1903" s="23" t="s">
        <v>1599</v>
      </c>
      <c r="S1903" s="106">
        <f>18000+625.8</f>
        <v>18625.8</v>
      </c>
      <c r="T1903" s="31">
        <f t="shared" si="59"/>
        <v>0</v>
      </c>
      <c r="U1903" s="39" t="s">
        <v>9</v>
      </c>
    </row>
    <row r="1904" spans="1:21" ht="16.5" customHeight="1" x14ac:dyDescent="0.25">
      <c r="A1904" s="20">
        <v>42175</v>
      </c>
      <c r="B1904" s="183">
        <v>24760</v>
      </c>
      <c r="C1904" s="183"/>
      <c r="D1904" s="14" t="s">
        <v>335</v>
      </c>
      <c r="E1904" s="105">
        <v>600.70000000000005</v>
      </c>
      <c r="F1904" s="65">
        <v>42175</v>
      </c>
      <c r="G1904" s="106">
        <v>600.70000000000005</v>
      </c>
      <c r="H1904" s="31">
        <f t="shared" si="58"/>
        <v>0</v>
      </c>
      <c r="I1904" s="39" t="s">
        <v>9</v>
      </c>
      <c r="M1904" s="20">
        <v>42178</v>
      </c>
      <c r="N1904" s="223" t="s">
        <v>1705</v>
      </c>
      <c r="O1904" s="223" t="s">
        <v>1592</v>
      </c>
      <c r="P1904" s="15" t="s">
        <v>136</v>
      </c>
      <c r="Q1904" s="122">
        <v>18470.400000000001</v>
      </c>
      <c r="R1904" s="23">
        <v>42179</v>
      </c>
      <c r="S1904" s="118">
        <v>18470.400000000001</v>
      </c>
      <c r="T1904" s="31">
        <f t="shared" si="59"/>
        <v>0</v>
      </c>
      <c r="U1904" s="68" t="s">
        <v>9</v>
      </c>
    </row>
    <row r="1905" spans="1:21" x14ac:dyDescent="0.25">
      <c r="A1905" s="20">
        <v>42175</v>
      </c>
      <c r="B1905" s="183">
        <v>24761</v>
      </c>
      <c r="C1905" s="183"/>
      <c r="D1905" s="14" t="s">
        <v>151</v>
      </c>
      <c r="E1905" s="105">
        <v>3142.8</v>
      </c>
      <c r="F1905" s="65">
        <v>42178</v>
      </c>
      <c r="G1905" s="106">
        <v>3142.8</v>
      </c>
      <c r="H1905" s="31">
        <f t="shared" si="58"/>
        <v>0</v>
      </c>
      <c r="I1905" s="39" t="s">
        <v>9</v>
      </c>
      <c r="M1905" s="20">
        <v>42179</v>
      </c>
      <c r="N1905" s="222" t="s">
        <v>1805</v>
      </c>
      <c r="O1905" s="222" t="s">
        <v>1592</v>
      </c>
      <c r="P1905" s="14" t="s">
        <v>136</v>
      </c>
      <c r="Q1905" s="105">
        <v>37016.199999999997</v>
      </c>
      <c r="R1905" s="23">
        <v>42180</v>
      </c>
      <c r="S1905" s="106">
        <v>37016.199999999997</v>
      </c>
      <c r="T1905" s="31">
        <f t="shared" si="59"/>
        <v>0</v>
      </c>
      <c r="U1905" s="39" t="s">
        <v>9</v>
      </c>
    </row>
    <row r="1906" spans="1:21" x14ac:dyDescent="0.25">
      <c r="A1906" s="20">
        <v>42175</v>
      </c>
      <c r="B1906" s="183">
        <v>24762</v>
      </c>
      <c r="C1906" s="183"/>
      <c r="D1906" s="14" t="s">
        <v>14</v>
      </c>
      <c r="E1906" s="105">
        <v>16127.6</v>
      </c>
      <c r="F1906" s="74">
        <v>42190</v>
      </c>
      <c r="G1906" s="144">
        <v>16127.6</v>
      </c>
      <c r="H1906" s="31">
        <f t="shared" si="58"/>
        <v>0</v>
      </c>
      <c r="I1906" s="39" t="s">
        <v>9</v>
      </c>
      <c r="M1906" s="20">
        <v>42180</v>
      </c>
      <c r="N1906" s="223" t="s">
        <v>1894</v>
      </c>
      <c r="O1906" s="223" t="s">
        <v>1592</v>
      </c>
      <c r="P1906" s="14" t="s">
        <v>136</v>
      </c>
      <c r="Q1906" s="105">
        <v>32626.6</v>
      </c>
      <c r="R1906" s="65">
        <v>42090</v>
      </c>
      <c r="S1906" s="106">
        <v>32626.6</v>
      </c>
      <c r="T1906" s="31">
        <f t="shared" si="59"/>
        <v>0</v>
      </c>
      <c r="U1906" s="39" t="s">
        <v>9</v>
      </c>
    </row>
    <row r="1907" spans="1:21" x14ac:dyDescent="0.25">
      <c r="A1907" s="20">
        <v>42175</v>
      </c>
      <c r="B1907" s="183">
        <v>24763</v>
      </c>
      <c r="C1907" s="183"/>
      <c r="D1907" s="14" t="s">
        <v>1142</v>
      </c>
      <c r="E1907" s="105">
        <v>6864</v>
      </c>
      <c r="F1907" s="65">
        <v>42175</v>
      </c>
      <c r="G1907" s="106">
        <v>6864</v>
      </c>
      <c r="H1907" s="31">
        <f t="shared" si="58"/>
        <v>0</v>
      </c>
      <c r="I1907" s="39" t="s">
        <v>9</v>
      </c>
      <c r="M1907" s="20">
        <v>42182</v>
      </c>
      <c r="N1907" s="223" t="s">
        <v>2138</v>
      </c>
      <c r="O1907" s="223" t="s">
        <v>1592</v>
      </c>
      <c r="P1907" s="14" t="s">
        <v>136</v>
      </c>
      <c r="Q1907" s="105">
        <v>33758.800000000003</v>
      </c>
      <c r="R1907" s="65" t="s">
        <v>2139</v>
      </c>
      <c r="S1907" s="106">
        <f>6000+9000+18758.8</f>
        <v>33758.800000000003</v>
      </c>
      <c r="T1907" s="31">
        <f t="shared" si="59"/>
        <v>0</v>
      </c>
      <c r="U1907" s="39" t="s">
        <v>9</v>
      </c>
    </row>
    <row r="1908" spans="1:21" x14ac:dyDescent="0.25">
      <c r="A1908" s="20">
        <v>42175</v>
      </c>
      <c r="B1908" s="183">
        <v>24764</v>
      </c>
      <c r="C1908" s="183"/>
      <c r="D1908" s="14" t="s">
        <v>137</v>
      </c>
      <c r="E1908" s="105">
        <v>609.5</v>
      </c>
      <c r="F1908" s="65">
        <v>42175</v>
      </c>
      <c r="G1908" s="106">
        <v>609.5</v>
      </c>
      <c r="H1908" s="31">
        <f t="shared" si="58"/>
        <v>0</v>
      </c>
      <c r="I1908" s="39" t="s">
        <v>9</v>
      </c>
      <c r="M1908" s="20">
        <v>42183</v>
      </c>
      <c r="N1908" s="222" t="s">
        <v>2226</v>
      </c>
      <c r="O1908" s="222" t="s">
        <v>1592</v>
      </c>
      <c r="P1908" s="14" t="s">
        <v>136</v>
      </c>
      <c r="Q1908" s="105">
        <v>14918.4</v>
      </c>
      <c r="R1908" s="65">
        <v>42183</v>
      </c>
      <c r="S1908" s="106">
        <v>14918.4</v>
      </c>
      <c r="T1908" s="31">
        <f t="shared" si="59"/>
        <v>0</v>
      </c>
      <c r="U1908" s="39" t="s">
        <v>9</v>
      </c>
    </row>
    <row r="1909" spans="1:21" x14ac:dyDescent="0.25">
      <c r="A1909" s="20">
        <v>42175</v>
      </c>
      <c r="B1909" s="183">
        <v>24765</v>
      </c>
      <c r="C1909" s="183"/>
      <c r="D1909" s="14" t="s">
        <v>285</v>
      </c>
      <c r="E1909" s="105">
        <v>1522.5</v>
      </c>
      <c r="F1909" s="65">
        <v>42175</v>
      </c>
      <c r="G1909" s="106">
        <v>1522.5</v>
      </c>
      <c r="H1909" s="31">
        <f t="shared" si="58"/>
        <v>0</v>
      </c>
      <c r="I1909" s="39" t="s">
        <v>15</v>
      </c>
      <c r="M1909" s="20">
        <v>42183</v>
      </c>
      <c r="N1909" s="222" t="s">
        <v>2232</v>
      </c>
      <c r="O1909" s="222" t="s">
        <v>1592</v>
      </c>
      <c r="P1909" s="14" t="s">
        <v>136</v>
      </c>
      <c r="Q1909" s="105">
        <v>4321.6000000000004</v>
      </c>
      <c r="R1909" s="65">
        <v>42183</v>
      </c>
      <c r="S1909" s="106">
        <v>4321.6000000000004</v>
      </c>
      <c r="T1909" s="31">
        <f t="shared" si="59"/>
        <v>0</v>
      </c>
      <c r="U1909" s="39" t="s">
        <v>9</v>
      </c>
    </row>
    <row r="1910" spans="1:21" x14ac:dyDescent="0.25">
      <c r="A1910" s="20">
        <v>42175</v>
      </c>
      <c r="B1910" s="183">
        <v>24766</v>
      </c>
      <c r="C1910" s="183"/>
      <c r="D1910" s="14" t="s">
        <v>130</v>
      </c>
      <c r="E1910" s="105">
        <v>8104.8</v>
      </c>
      <c r="F1910" s="65">
        <v>42177</v>
      </c>
      <c r="G1910" s="106">
        <v>8104.8</v>
      </c>
      <c r="H1910" s="31">
        <f t="shared" si="58"/>
        <v>0</v>
      </c>
      <c r="I1910" s="39" t="s">
        <v>1257</v>
      </c>
      <c r="M1910" s="20">
        <v>42184</v>
      </c>
      <c r="N1910" s="223" t="s">
        <v>2318</v>
      </c>
      <c r="O1910" s="223" t="s">
        <v>1592</v>
      </c>
      <c r="P1910" s="14" t="s">
        <v>136</v>
      </c>
      <c r="Q1910" s="105">
        <v>37077.699999999997</v>
      </c>
      <c r="R1910" s="12" t="s">
        <v>2319</v>
      </c>
      <c r="S1910" s="114">
        <f>13241.2+21000</f>
        <v>34241.199999999997</v>
      </c>
      <c r="T1910" s="55">
        <f t="shared" si="59"/>
        <v>2836.5</v>
      </c>
      <c r="U1910" s="39" t="s">
        <v>9</v>
      </c>
    </row>
    <row r="1911" spans="1:21" x14ac:dyDescent="0.25">
      <c r="A1911" s="20">
        <v>42175</v>
      </c>
      <c r="B1911" s="183">
        <v>24767</v>
      </c>
      <c r="C1911" s="183"/>
      <c r="D1911" s="14" t="s">
        <v>179</v>
      </c>
      <c r="E1911" s="105">
        <v>3351.6</v>
      </c>
      <c r="F1911" s="65">
        <v>42175</v>
      </c>
      <c r="G1911" s="106">
        <v>3351.6</v>
      </c>
      <c r="H1911" s="31">
        <f t="shared" si="58"/>
        <v>0</v>
      </c>
      <c r="I1911" s="39" t="s">
        <v>15</v>
      </c>
      <c r="M1911" s="20">
        <v>42185</v>
      </c>
      <c r="N1911" s="223" t="s">
        <v>2418</v>
      </c>
      <c r="O1911" s="223" t="s">
        <v>1592</v>
      </c>
      <c r="P1911" s="14" t="s">
        <v>136</v>
      </c>
      <c r="Q1911" s="105">
        <v>37375.199999999997</v>
      </c>
      <c r="R1911" s="23"/>
      <c r="S1911" s="106"/>
      <c r="T1911" s="31">
        <f t="shared" si="59"/>
        <v>37375.199999999997</v>
      </c>
      <c r="U1911" s="39" t="s">
        <v>62</v>
      </c>
    </row>
    <row r="1912" spans="1:21" x14ac:dyDescent="0.25">
      <c r="A1912" s="20">
        <v>42175</v>
      </c>
      <c r="B1912" s="183">
        <v>24768</v>
      </c>
      <c r="C1912" s="183"/>
      <c r="D1912" s="14" t="s">
        <v>131</v>
      </c>
      <c r="E1912" s="105">
        <v>11534.6</v>
      </c>
      <c r="F1912" s="65">
        <v>42177</v>
      </c>
      <c r="G1912" s="106">
        <v>11534.6</v>
      </c>
      <c r="H1912" s="31">
        <f t="shared" si="58"/>
        <v>0</v>
      </c>
      <c r="I1912" s="39" t="s">
        <v>1257</v>
      </c>
      <c r="M1912" s="20">
        <v>42185</v>
      </c>
      <c r="N1912" s="222" t="s">
        <v>2421</v>
      </c>
      <c r="O1912" s="222" t="s">
        <v>1592</v>
      </c>
      <c r="P1912" s="14" t="s">
        <v>136</v>
      </c>
      <c r="Q1912" s="105">
        <v>1263.5999999999999</v>
      </c>
      <c r="R1912" s="23">
        <v>42185</v>
      </c>
      <c r="S1912" s="106">
        <v>1263.5999999999999</v>
      </c>
      <c r="T1912" s="31">
        <f t="shared" si="59"/>
        <v>0</v>
      </c>
      <c r="U1912" s="39" t="s">
        <v>9</v>
      </c>
    </row>
    <row r="1913" spans="1:21" x14ac:dyDescent="0.25">
      <c r="A1913" s="20">
        <v>42175</v>
      </c>
      <c r="B1913" s="183">
        <v>24769</v>
      </c>
      <c r="C1913" s="183"/>
      <c r="D1913" s="14" t="s">
        <v>128</v>
      </c>
      <c r="E1913" s="105">
        <v>3890.2</v>
      </c>
      <c r="F1913" s="65">
        <v>42175</v>
      </c>
      <c r="G1913" s="106">
        <v>3890.2</v>
      </c>
      <c r="H1913" s="31">
        <f t="shared" si="58"/>
        <v>0</v>
      </c>
      <c r="I1913" s="39" t="s">
        <v>1257</v>
      </c>
      <c r="M1913" s="20">
        <v>42158</v>
      </c>
      <c r="N1913" s="183">
        <v>23136</v>
      </c>
      <c r="O1913" s="183"/>
      <c r="P1913" s="40" t="s">
        <v>918</v>
      </c>
      <c r="Q1913" s="105">
        <v>38197.599999999999</v>
      </c>
      <c r="R1913" s="23">
        <v>42159</v>
      </c>
      <c r="S1913" s="106">
        <v>38197.599999999999</v>
      </c>
      <c r="T1913" s="31">
        <f t="shared" si="59"/>
        <v>0</v>
      </c>
      <c r="U1913" s="68" t="s">
        <v>9</v>
      </c>
    </row>
    <row r="1914" spans="1:21" x14ac:dyDescent="0.25">
      <c r="A1914" s="20">
        <v>42175</v>
      </c>
      <c r="B1914" s="183">
        <v>24770</v>
      </c>
      <c r="C1914" s="183"/>
      <c r="D1914" s="14" t="s">
        <v>122</v>
      </c>
      <c r="E1914" s="105">
        <v>3652</v>
      </c>
      <c r="F1914" s="65">
        <v>42175</v>
      </c>
      <c r="G1914" s="106">
        <v>3652</v>
      </c>
      <c r="H1914" s="31">
        <f t="shared" si="58"/>
        <v>0</v>
      </c>
      <c r="I1914" s="39" t="s">
        <v>9</v>
      </c>
      <c r="M1914" s="20">
        <v>42157</v>
      </c>
      <c r="N1914" s="183">
        <v>23042</v>
      </c>
      <c r="O1914" s="183"/>
      <c r="P1914" s="40" t="s">
        <v>361</v>
      </c>
      <c r="Q1914" s="105">
        <v>8383.2000000000007</v>
      </c>
      <c r="R1914" s="23">
        <v>42159</v>
      </c>
      <c r="S1914" s="106">
        <v>8383.2000000000007</v>
      </c>
      <c r="T1914" s="25">
        <f t="shared" si="59"/>
        <v>0</v>
      </c>
      <c r="U1914" s="68" t="s">
        <v>1257</v>
      </c>
    </row>
    <row r="1915" spans="1:21" x14ac:dyDescent="0.25">
      <c r="A1915" s="20">
        <v>42175</v>
      </c>
      <c r="B1915" s="183">
        <v>24771</v>
      </c>
      <c r="C1915" s="183"/>
      <c r="D1915" s="14" t="s">
        <v>226</v>
      </c>
      <c r="E1915" s="105">
        <v>3054</v>
      </c>
      <c r="F1915" s="65">
        <v>42175</v>
      </c>
      <c r="G1915" s="106">
        <v>3054</v>
      </c>
      <c r="H1915" s="31">
        <f t="shared" si="58"/>
        <v>0</v>
      </c>
      <c r="I1915" s="39" t="s">
        <v>1257</v>
      </c>
      <c r="M1915" s="20">
        <v>42159</v>
      </c>
      <c r="N1915" s="183">
        <v>23203</v>
      </c>
      <c r="O1915" s="183"/>
      <c r="P1915" s="14" t="s">
        <v>361</v>
      </c>
      <c r="Q1915" s="105">
        <v>1391.4</v>
      </c>
      <c r="R1915" s="23">
        <v>42160</v>
      </c>
      <c r="S1915" s="106">
        <v>1391.4</v>
      </c>
      <c r="T1915" s="31">
        <f t="shared" si="59"/>
        <v>0</v>
      </c>
      <c r="U1915" s="39" t="s">
        <v>19</v>
      </c>
    </row>
    <row r="1916" spans="1:21" x14ac:dyDescent="0.25">
      <c r="A1916" s="20">
        <v>42175</v>
      </c>
      <c r="B1916" s="183">
        <v>24772</v>
      </c>
      <c r="C1916" s="183"/>
      <c r="D1916" s="14" t="s">
        <v>143</v>
      </c>
      <c r="E1916" s="105">
        <v>9871.2000000000007</v>
      </c>
      <c r="F1916" s="65">
        <v>42175</v>
      </c>
      <c r="G1916" s="106">
        <v>9871.2000000000007</v>
      </c>
      <c r="H1916" s="31">
        <f t="shared" si="58"/>
        <v>0</v>
      </c>
      <c r="I1916" s="39" t="s">
        <v>1257</v>
      </c>
      <c r="M1916" s="20">
        <v>42161</v>
      </c>
      <c r="N1916" s="183">
        <v>23419</v>
      </c>
      <c r="O1916" s="183"/>
      <c r="P1916" s="14" t="s">
        <v>361</v>
      </c>
      <c r="Q1916" s="105">
        <v>9039.6</v>
      </c>
      <c r="R1916" s="23">
        <v>42163</v>
      </c>
      <c r="S1916" s="106">
        <v>9039.6</v>
      </c>
      <c r="T1916" s="31">
        <f t="shared" si="59"/>
        <v>0</v>
      </c>
      <c r="U1916" s="39" t="s">
        <v>19</v>
      </c>
    </row>
    <row r="1917" spans="1:21" x14ac:dyDescent="0.25">
      <c r="A1917" s="20">
        <v>42175</v>
      </c>
      <c r="B1917" s="183">
        <v>24773</v>
      </c>
      <c r="C1917" s="183"/>
      <c r="D1917" s="150" t="s">
        <v>99</v>
      </c>
      <c r="E1917" s="105">
        <v>2847.4</v>
      </c>
      <c r="F1917" s="65">
        <v>42175</v>
      </c>
      <c r="G1917" s="106">
        <v>2847.4</v>
      </c>
      <c r="H1917" s="31">
        <f t="shared" si="58"/>
        <v>0</v>
      </c>
      <c r="I1917" s="39" t="s">
        <v>9</v>
      </c>
      <c r="M1917" s="20">
        <v>42163</v>
      </c>
      <c r="N1917" s="183">
        <v>23585</v>
      </c>
      <c r="O1917" s="183"/>
      <c r="P1917" s="14" t="s">
        <v>361</v>
      </c>
      <c r="Q1917" s="105">
        <v>720</v>
      </c>
      <c r="R1917" s="23">
        <v>42164</v>
      </c>
      <c r="S1917" s="106">
        <v>720</v>
      </c>
      <c r="T1917" s="31">
        <f t="shared" si="59"/>
        <v>0</v>
      </c>
      <c r="U1917" s="39" t="s">
        <v>94</v>
      </c>
    </row>
    <row r="1918" spans="1:21" x14ac:dyDescent="0.25">
      <c r="A1918" s="20">
        <v>42175</v>
      </c>
      <c r="B1918" s="183">
        <v>24774</v>
      </c>
      <c r="C1918" s="183"/>
      <c r="D1918" s="14" t="s">
        <v>332</v>
      </c>
      <c r="E1918" s="105">
        <v>2995.2</v>
      </c>
      <c r="F1918" s="65">
        <v>42175</v>
      </c>
      <c r="G1918" s="106">
        <v>2995.2</v>
      </c>
      <c r="H1918" s="31">
        <f t="shared" si="58"/>
        <v>0</v>
      </c>
      <c r="I1918" s="39" t="s">
        <v>9</v>
      </c>
      <c r="M1918" s="20">
        <v>42164</v>
      </c>
      <c r="N1918" s="183">
        <v>23694</v>
      </c>
      <c r="O1918" s="183"/>
      <c r="P1918" s="14" t="s">
        <v>361</v>
      </c>
      <c r="Q1918" s="105">
        <v>5305</v>
      </c>
      <c r="R1918" s="23">
        <v>42165</v>
      </c>
      <c r="S1918" s="106">
        <v>5305</v>
      </c>
      <c r="T1918" s="31">
        <f t="shared" si="59"/>
        <v>0</v>
      </c>
      <c r="U1918" s="39" t="s">
        <v>19</v>
      </c>
    </row>
    <row r="1919" spans="1:21" x14ac:dyDescent="0.25">
      <c r="A1919" s="20">
        <v>42175</v>
      </c>
      <c r="B1919" s="183">
        <v>24775</v>
      </c>
      <c r="C1919" s="183"/>
      <c r="D1919" s="14" t="s">
        <v>120</v>
      </c>
      <c r="E1919" s="105">
        <v>1705.6</v>
      </c>
      <c r="F1919" s="65">
        <v>42175</v>
      </c>
      <c r="G1919" s="106">
        <v>1705.6</v>
      </c>
      <c r="H1919" s="31">
        <f t="shared" si="58"/>
        <v>0</v>
      </c>
      <c r="I1919" s="39" t="s">
        <v>59</v>
      </c>
      <c r="M1919" s="20">
        <v>42165</v>
      </c>
      <c r="N1919" s="183">
        <v>23784</v>
      </c>
      <c r="O1919" s="183"/>
      <c r="P1919" s="14" t="s">
        <v>361</v>
      </c>
      <c r="Q1919" s="105">
        <v>8292.5</v>
      </c>
      <c r="R1919" s="23">
        <v>42166</v>
      </c>
      <c r="S1919" s="106">
        <v>8292.5</v>
      </c>
      <c r="T1919" s="31">
        <f t="shared" si="59"/>
        <v>0</v>
      </c>
      <c r="U1919" s="39" t="s">
        <v>19</v>
      </c>
    </row>
    <row r="1920" spans="1:21" x14ac:dyDescent="0.25">
      <c r="A1920" s="20">
        <v>42175</v>
      </c>
      <c r="B1920" s="183">
        <v>24776</v>
      </c>
      <c r="C1920" s="183"/>
      <c r="D1920" s="14" t="s">
        <v>155</v>
      </c>
      <c r="E1920" s="105">
        <v>1640</v>
      </c>
      <c r="F1920" s="65">
        <v>42175</v>
      </c>
      <c r="G1920" s="106">
        <v>1640</v>
      </c>
      <c r="H1920" s="31">
        <f t="shared" si="58"/>
        <v>0</v>
      </c>
      <c r="I1920" s="39" t="s">
        <v>59</v>
      </c>
      <c r="M1920" s="20">
        <v>42167</v>
      </c>
      <c r="N1920" s="183">
        <v>24007</v>
      </c>
      <c r="O1920" s="183"/>
      <c r="P1920" s="14" t="s">
        <v>361</v>
      </c>
      <c r="Q1920" s="105">
        <v>10772</v>
      </c>
      <c r="R1920" s="23">
        <v>42168</v>
      </c>
      <c r="S1920" s="106">
        <v>10772</v>
      </c>
      <c r="T1920" s="31">
        <f t="shared" si="59"/>
        <v>0</v>
      </c>
      <c r="U1920" s="39" t="s">
        <v>94</v>
      </c>
    </row>
    <row r="1921" spans="1:21" x14ac:dyDescent="0.25">
      <c r="A1921" s="20">
        <v>42175</v>
      </c>
      <c r="B1921" s="183">
        <v>24777</v>
      </c>
      <c r="C1921" s="183"/>
      <c r="D1921" s="14" t="s">
        <v>1187</v>
      </c>
      <c r="E1921" s="105">
        <v>3146.4</v>
      </c>
      <c r="F1921" s="65">
        <v>42175</v>
      </c>
      <c r="G1921" s="106">
        <v>3146.4</v>
      </c>
      <c r="H1921" s="31">
        <f t="shared" si="58"/>
        <v>0</v>
      </c>
      <c r="I1921" s="39" t="s">
        <v>59</v>
      </c>
      <c r="M1921" s="20">
        <v>42168</v>
      </c>
      <c r="N1921" s="183">
        <v>24111</v>
      </c>
      <c r="O1921" s="183"/>
      <c r="P1921" s="14" t="s">
        <v>361</v>
      </c>
      <c r="Q1921" s="105">
        <v>12629.2</v>
      </c>
      <c r="R1921" s="23">
        <v>42170</v>
      </c>
      <c r="S1921" s="106">
        <v>12629.2</v>
      </c>
      <c r="T1921" s="31">
        <f t="shared" si="59"/>
        <v>0</v>
      </c>
      <c r="U1921" s="39" t="s">
        <v>1257</v>
      </c>
    </row>
    <row r="1922" spans="1:21" x14ac:dyDescent="0.25">
      <c r="A1922" s="20">
        <v>42175</v>
      </c>
      <c r="B1922" s="183">
        <v>24778</v>
      </c>
      <c r="C1922" s="183"/>
      <c r="D1922" s="14" t="s">
        <v>83</v>
      </c>
      <c r="E1922" s="105">
        <v>6660</v>
      </c>
      <c r="F1922" s="23">
        <v>42175</v>
      </c>
      <c r="G1922" s="106">
        <v>6660</v>
      </c>
      <c r="H1922" s="31">
        <f t="shared" si="58"/>
        <v>0</v>
      </c>
      <c r="I1922" s="39" t="s">
        <v>59</v>
      </c>
      <c r="M1922" s="20">
        <v>42171</v>
      </c>
      <c r="N1922" s="183">
        <v>24370</v>
      </c>
      <c r="O1922" s="183"/>
      <c r="P1922" s="14" t="s">
        <v>361</v>
      </c>
      <c r="Q1922" s="105">
        <v>8035.9</v>
      </c>
      <c r="R1922" s="23">
        <v>42175</v>
      </c>
      <c r="S1922" s="106">
        <v>8035.9</v>
      </c>
      <c r="T1922" s="48">
        <f t="shared" si="59"/>
        <v>0</v>
      </c>
      <c r="U1922" s="39" t="s">
        <v>9</v>
      </c>
    </row>
    <row r="1923" spans="1:21" x14ac:dyDescent="0.25">
      <c r="A1923" s="20">
        <v>42175</v>
      </c>
      <c r="B1923" s="183">
        <v>24779</v>
      </c>
      <c r="C1923" s="183"/>
      <c r="D1923" s="14" t="s">
        <v>292</v>
      </c>
      <c r="E1923" s="105">
        <v>2894.6</v>
      </c>
      <c r="F1923" s="23">
        <v>42175</v>
      </c>
      <c r="G1923" s="106">
        <v>2894.6</v>
      </c>
      <c r="H1923" s="31">
        <f t="shared" ref="H1923:H1986" si="60">E1923-G1923</f>
        <v>0</v>
      </c>
      <c r="I1923" s="39" t="s">
        <v>59</v>
      </c>
      <c r="M1923" s="20">
        <v>42174</v>
      </c>
      <c r="N1923" s="183">
        <v>24680</v>
      </c>
      <c r="O1923" s="183"/>
      <c r="P1923" s="14" t="s">
        <v>361</v>
      </c>
      <c r="Q1923" s="105">
        <v>7022.1</v>
      </c>
      <c r="R1923" s="23">
        <v>42175</v>
      </c>
      <c r="S1923" s="118">
        <v>7022.1</v>
      </c>
      <c r="T1923" s="31">
        <f t="shared" ref="T1923:T1986" si="61">Q1923-S1923</f>
        <v>0</v>
      </c>
      <c r="U1923" s="56" t="s">
        <v>94</v>
      </c>
    </row>
    <row r="1924" spans="1:21" x14ac:dyDescent="0.25">
      <c r="A1924" s="20">
        <v>42175</v>
      </c>
      <c r="B1924" s="183">
        <v>24780</v>
      </c>
      <c r="C1924" s="183"/>
      <c r="D1924" s="14" t="s">
        <v>83</v>
      </c>
      <c r="E1924" s="105">
        <v>1815.6</v>
      </c>
      <c r="F1924" s="23">
        <v>42175</v>
      </c>
      <c r="G1924" s="106">
        <v>1815.6</v>
      </c>
      <c r="H1924" s="31">
        <f t="shared" si="60"/>
        <v>0</v>
      </c>
      <c r="I1924" s="39" t="s">
        <v>59</v>
      </c>
      <c r="M1924" s="20">
        <v>42177</v>
      </c>
      <c r="N1924" s="223" t="s">
        <v>1595</v>
      </c>
      <c r="O1924" s="223" t="s">
        <v>1592</v>
      </c>
      <c r="P1924" s="14" t="s">
        <v>361</v>
      </c>
      <c r="Q1924" s="105">
        <v>5668.8</v>
      </c>
      <c r="R1924" s="23">
        <v>42178</v>
      </c>
      <c r="S1924" s="106">
        <v>5668.8</v>
      </c>
      <c r="T1924" s="31">
        <f t="shared" si="61"/>
        <v>0</v>
      </c>
      <c r="U1924" s="39" t="s">
        <v>19</v>
      </c>
    </row>
    <row r="1925" spans="1:21" x14ac:dyDescent="0.25">
      <c r="A1925" s="20">
        <v>42175</v>
      </c>
      <c r="B1925" s="183">
        <v>24781</v>
      </c>
      <c r="C1925" s="183"/>
      <c r="D1925" s="14" t="s">
        <v>82</v>
      </c>
      <c r="E1925" s="105">
        <v>4143.3</v>
      </c>
      <c r="F1925" s="23">
        <v>42175</v>
      </c>
      <c r="G1925" s="106">
        <v>4143.3</v>
      </c>
      <c r="H1925" s="31">
        <f t="shared" si="60"/>
        <v>0</v>
      </c>
      <c r="I1925" s="39" t="s">
        <v>59</v>
      </c>
      <c r="M1925" s="20">
        <v>42177</v>
      </c>
      <c r="N1925" s="222" t="s">
        <v>1601</v>
      </c>
      <c r="O1925" s="222" t="s">
        <v>1592</v>
      </c>
      <c r="P1925" s="14" t="s">
        <v>361</v>
      </c>
      <c r="Q1925" s="105">
        <v>977.4</v>
      </c>
      <c r="R1925" s="23">
        <v>42178</v>
      </c>
      <c r="S1925" s="106">
        <v>977.4</v>
      </c>
      <c r="T1925" s="31">
        <f t="shared" si="61"/>
        <v>0</v>
      </c>
      <c r="U1925" s="39" t="s">
        <v>19</v>
      </c>
    </row>
    <row r="1926" spans="1:21" x14ac:dyDescent="0.25">
      <c r="A1926" s="20">
        <v>42175</v>
      </c>
      <c r="B1926" s="183">
        <v>24782</v>
      </c>
      <c r="C1926" s="183"/>
      <c r="D1926" s="14" t="s">
        <v>238</v>
      </c>
      <c r="E1926" s="105">
        <v>370</v>
      </c>
      <c r="F1926" s="23">
        <v>42175</v>
      </c>
      <c r="G1926" s="106">
        <v>370</v>
      </c>
      <c r="H1926" s="31">
        <f t="shared" si="60"/>
        <v>0</v>
      </c>
      <c r="I1926" s="39" t="s">
        <v>59</v>
      </c>
      <c r="M1926" s="20">
        <v>42178</v>
      </c>
      <c r="N1926" s="223" t="s">
        <v>1701</v>
      </c>
      <c r="O1926" s="223" t="s">
        <v>1592</v>
      </c>
      <c r="P1926" s="15" t="s">
        <v>361</v>
      </c>
      <c r="Q1926" s="122">
        <v>3984.8</v>
      </c>
      <c r="R1926" s="23">
        <v>42180</v>
      </c>
      <c r="S1926" s="118">
        <v>3984.8</v>
      </c>
      <c r="T1926" s="31">
        <f t="shared" si="61"/>
        <v>0</v>
      </c>
      <c r="U1926" s="68" t="s">
        <v>19</v>
      </c>
    </row>
    <row r="1927" spans="1:21" x14ac:dyDescent="0.25">
      <c r="A1927" s="20">
        <v>42175</v>
      </c>
      <c r="B1927" s="183">
        <v>24783</v>
      </c>
      <c r="C1927" s="183"/>
      <c r="D1927" s="14" t="s">
        <v>915</v>
      </c>
      <c r="E1927" s="105">
        <v>1447.6</v>
      </c>
      <c r="F1927" s="23">
        <v>42175</v>
      </c>
      <c r="G1927" s="106">
        <v>1447.6</v>
      </c>
      <c r="H1927" s="31">
        <f t="shared" si="60"/>
        <v>0</v>
      </c>
      <c r="I1927" s="39" t="s">
        <v>59</v>
      </c>
      <c r="M1927" s="20">
        <v>42181</v>
      </c>
      <c r="N1927" s="222" t="s">
        <v>2020</v>
      </c>
      <c r="O1927" s="222" t="s">
        <v>1592</v>
      </c>
      <c r="P1927" s="14" t="s">
        <v>361</v>
      </c>
      <c r="Q1927" s="105">
        <v>6082.1</v>
      </c>
      <c r="R1927" s="65">
        <v>42182</v>
      </c>
      <c r="S1927" s="106">
        <v>6082.1</v>
      </c>
      <c r="T1927" s="31">
        <f t="shared" si="61"/>
        <v>0</v>
      </c>
      <c r="U1927" s="39" t="s">
        <v>94</v>
      </c>
    </row>
    <row r="1928" spans="1:21" x14ac:dyDescent="0.25">
      <c r="A1928" s="20">
        <v>42175</v>
      </c>
      <c r="B1928" s="183">
        <v>24784</v>
      </c>
      <c r="C1928" s="183"/>
      <c r="D1928" s="14" t="s">
        <v>912</v>
      </c>
      <c r="E1928" s="105">
        <v>2844</v>
      </c>
      <c r="F1928" s="23">
        <v>42175</v>
      </c>
      <c r="G1928" s="106">
        <v>2844</v>
      </c>
      <c r="H1928" s="31">
        <f t="shared" si="60"/>
        <v>0</v>
      </c>
      <c r="I1928" s="39" t="s">
        <v>9</v>
      </c>
      <c r="M1928" s="20">
        <v>42184</v>
      </c>
      <c r="N1928" s="223" t="s">
        <v>2325</v>
      </c>
      <c r="O1928" s="223" t="s">
        <v>1592</v>
      </c>
      <c r="P1928" s="14" t="s">
        <v>361</v>
      </c>
      <c r="Q1928" s="105">
        <v>740</v>
      </c>
      <c r="R1928" s="23">
        <v>42185</v>
      </c>
      <c r="S1928" s="106">
        <v>740</v>
      </c>
      <c r="T1928" s="31">
        <f t="shared" si="61"/>
        <v>0</v>
      </c>
      <c r="U1928" s="39" t="s">
        <v>19</v>
      </c>
    </row>
    <row r="1929" spans="1:21" x14ac:dyDescent="0.25">
      <c r="A1929" s="20">
        <v>42175</v>
      </c>
      <c r="B1929" s="183">
        <v>24785</v>
      </c>
      <c r="C1929" s="183"/>
      <c r="D1929" s="14" t="s">
        <v>57</v>
      </c>
      <c r="E1929" s="105">
        <v>1710</v>
      </c>
      <c r="F1929" s="23">
        <v>42175</v>
      </c>
      <c r="G1929" s="106">
        <v>1710</v>
      </c>
      <c r="H1929" s="31">
        <f t="shared" si="60"/>
        <v>0</v>
      </c>
      <c r="I1929" s="39" t="s">
        <v>59</v>
      </c>
      <c r="M1929" s="20">
        <v>42163</v>
      </c>
      <c r="N1929" s="183">
        <v>23590</v>
      </c>
      <c r="O1929" s="183"/>
      <c r="P1929" s="14" t="s">
        <v>192</v>
      </c>
      <c r="Q1929" s="105">
        <v>280</v>
      </c>
      <c r="R1929" s="23">
        <v>42163</v>
      </c>
      <c r="S1929" s="106">
        <v>280</v>
      </c>
      <c r="T1929" s="31">
        <f t="shared" si="61"/>
        <v>0</v>
      </c>
      <c r="U1929" s="39" t="s">
        <v>9</v>
      </c>
    </row>
    <row r="1930" spans="1:21" x14ac:dyDescent="0.25">
      <c r="A1930" s="20">
        <v>42175</v>
      </c>
      <c r="B1930" s="183">
        <v>24786</v>
      </c>
      <c r="C1930" s="183"/>
      <c r="D1930" s="14" t="s">
        <v>81</v>
      </c>
      <c r="E1930" s="105">
        <v>2250</v>
      </c>
      <c r="F1930" s="23">
        <v>42175</v>
      </c>
      <c r="G1930" s="106">
        <v>2250</v>
      </c>
      <c r="H1930" s="31">
        <f t="shared" si="60"/>
        <v>0</v>
      </c>
      <c r="I1930" s="39" t="s">
        <v>59</v>
      </c>
      <c r="M1930" s="20">
        <v>42170</v>
      </c>
      <c r="N1930" s="183">
        <v>24268</v>
      </c>
      <c r="O1930" s="183"/>
      <c r="P1930" s="14" t="s">
        <v>192</v>
      </c>
      <c r="Q1930" s="105">
        <v>560</v>
      </c>
      <c r="R1930" s="23">
        <v>42170</v>
      </c>
      <c r="S1930" s="106">
        <v>560</v>
      </c>
      <c r="T1930" s="31">
        <f t="shared" si="61"/>
        <v>0</v>
      </c>
      <c r="U1930" s="39" t="s">
        <v>9</v>
      </c>
    </row>
    <row r="1931" spans="1:21" x14ac:dyDescent="0.25">
      <c r="A1931" s="20">
        <v>42175</v>
      </c>
      <c r="B1931" s="183">
        <v>24787</v>
      </c>
      <c r="C1931" s="183"/>
      <c r="D1931" s="14" t="s">
        <v>422</v>
      </c>
      <c r="E1931" s="105">
        <v>472.5</v>
      </c>
      <c r="F1931" s="23">
        <v>42175</v>
      </c>
      <c r="G1931" s="106">
        <v>472.5</v>
      </c>
      <c r="H1931" s="31">
        <f t="shared" si="60"/>
        <v>0</v>
      </c>
      <c r="I1931" s="39" t="s">
        <v>9</v>
      </c>
      <c r="M1931" s="20">
        <v>42168</v>
      </c>
      <c r="N1931" s="183">
        <v>24118</v>
      </c>
      <c r="O1931" s="183"/>
      <c r="P1931" s="14" t="s">
        <v>1276</v>
      </c>
      <c r="Q1931" s="105">
        <v>5846.1</v>
      </c>
      <c r="R1931" s="23">
        <v>42168</v>
      </c>
      <c r="S1931" s="106">
        <v>5846.1</v>
      </c>
      <c r="T1931" s="31">
        <f t="shared" si="61"/>
        <v>0</v>
      </c>
      <c r="U1931" s="39" t="s">
        <v>9</v>
      </c>
    </row>
    <row r="1932" spans="1:21" x14ac:dyDescent="0.25">
      <c r="A1932" s="20">
        <v>42175</v>
      </c>
      <c r="B1932" s="183">
        <v>24788</v>
      </c>
      <c r="C1932" s="183"/>
      <c r="D1932" s="14" t="s">
        <v>141</v>
      </c>
      <c r="E1932" s="105">
        <v>3393.25</v>
      </c>
      <c r="F1932" s="23">
        <v>42182</v>
      </c>
      <c r="G1932" s="106">
        <v>3393.25</v>
      </c>
      <c r="H1932" s="31">
        <f t="shared" si="60"/>
        <v>0</v>
      </c>
      <c r="I1932" s="39" t="s">
        <v>9</v>
      </c>
      <c r="M1932" s="20">
        <v>42177</v>
      </c>
      <c r="N1932" s="222" t="s">
        <v>1623</v>
      </c>
      <c r="O1932" s="222" t="s">
        <v>1592</v>
      </c>
      <c r="P1932" s="15" t="s">
        <v>210</v>
      </c>
      <c r="Q1932" s="122">
        <v>1424</v>
      </c>
      <c r="R1932" s="23">
        <v>42179</v>
      </c>
      <c r="S1932" s="106">
        <v>1424</v>
      </c>
      <c r="T1932" s="31">
        <f t="shared" si="61"/>
        <v>0</v>
      </c>
      <c r="U1932" s="68" t="s">
        <v>9</v>
      </c>
    </row>
    <row r="1933" spans="1:21" x14ac:dyDescent="0.25">
      <c r="A1933" s="20">
        <v>42175</v>
      </c>
      <c r="B1933" s="183">
        <v>24789</v>
      </c>
      <c r="C1933" s="183"/>
      <c r="D1933" s="14" t="s">
        <v>225</v>
      </c>
      <c r="E1933" s="105">
        <v>3284.4</v>
      </c>
      <c r="F1933" s="23">
        <v>42175</v>
      </c>
      <c r="G1933" s="106">
        <v>3284.4</v>
      </c>
      <c r="H1933" s="31">
        <f t="shared" si="60"/>
        <v>0</v>
      </c>
      <c r="I1933" s="39" t="s">
        <v>9</v>
      </c>
      <c r="M1933" s="20">
        <v>42156</v>
      </c>
      <c r="N1933" s="183">
        <v>22951</v>
      </c>
      <c r="O1933" s="183"/>
      <c r="P1933" s="14" t="s">
        <v>454</v>
      </c>
      <c r="Q1933" s="105">
        <v>3754.4</v>
      </c>
      <c r="R1933" s="23">
        <v>42157</v>
      </c>
      <c r="S1933" s="106">
        <v>3754.4</v>
      </c>
      <c r="T1933" s="25">
        <f t="shared" si="61"/>
        <v>0</v>
      </c>
      <c r="U1933" s="39" t="s">
        <v>59</v>
      </c>
    </row>
    <row r="1934" spans="1:21" x14ac:dyDescent="0.25">
      <c r="A1934" s="20">
        <v>42175</v>
      </c>
      <c r="B1934" s="183">
        <v>24790</v>
      </c>
      <c r="C1934" s="183"/>
      <c r="D1934" s="14" t="s">
        <v>148</v>
      </c>
      <c r="E1934" s="105">
        <v>4239.3999999999996</v>
      </c>
      <c r="F1934" s="23">
        <v>42175</v>
      </c>
      <c r="G1934" s="106">
        <v>4239.3999999999996</v>
      </c>
      <c r="H1934" s="31">
        <f t="shared" si="60"/>
        <v>0</v>
      </c>
      <c r="I1934" s="39" t="s">
        <v>59</v>
      </c>
      <c r="M1934" s="20">
        <v>42159</v>
      </c>
      <c r="N1934" s="183">
        <v>23246</v>
      </c>
      <c r="O1934" s="183"/>
      <c r="P1934" s="14" t="s">
        <v>454</v>
      </c>
      <c r="Q1934" s="105">
        <v>2172</v>
      </c>
      <c r="R1934" s="23">
        <v>42160</v>
      </c>
      <c r="S1934" s="106">
        <v>2172</v>
      </c>
      <c r="T1934" s="31">
        <f t="shared" si="61"/>
        <v>0</v>
      </c>
      <c r="U1934" s="39" t="s">
        <v>19</v>
      </c>
    </row>
    <row r="1935" spans="1:21" x14ac:dyDescent="0.25">
      <c r="A1935" s="20">
        <v>42175</v>
      </c>
      <c r="B1935" s="183">
        <v>24791</v>
      </c>
      <c r="C1935" s="183"/>
      <c r="D1935" s="14" t="s">
        <v>1040</v>
      </c>
      <c r="E1935" s="105">
        <v>3203.2</v>
      </c>
      <c r="F1935" s="23">
        <v>42175</v>
      </c>
      <c r="G1935" s="106">
        <v>3203.2</v>
      </c>
      <c r="H1935" s="31">
        <f t="shared" si="60"/>
        <v>0</v>
      </c>
      <c r="I1935" s="39" t="s">
        <v>94</v>
      </c>
      <c r="M1935" s="20">
        <v>42163</v>
      </c>
      <c r="N1935" s="183">
        <v>23630</v>
      </c>
      <c r="O1935" s="183"/>
      <c r="P1935" s="14" t="s">
        <v>454</v>
      </c>
      <c r="Q1935" s="105">
        <v>4187.3999999999996</v>
      </c>
      <c r="R1935" s="23">
        <v>42163</v>
      </c>
      <c r="S1935" s="106">
        <v>4187.3999999999996</v>
      </c>
      <c r="T1935" s="31">
        <f t="shared" si="61"/>
        <v>0</v>
      </c>
      <c r="U1935" s="39" t="s">
        <v>19</v>
      </c>
    </row>
    <row r="1936" spans="1:21" x14ac:dyDescent="0.25">
      <c r="A1936" s="20">
        <v>42175</v>
      </c>
      <c r="B1936" s="183">
        <v>24792</v>
      </c>
      <c r="C1936" s="183"/>
      <c r="D1936" s="14" t="s">
        <v>906</v>
      </c>
      <c r="E1936" s="105">
        <v>1099.8</v>
      </c>
      <c r="F1936" s="23">
        <v>42175</v>
      </c>
      <c r="G1936" s="106">
        <v>1099.8</v>
      </c>
      <c r="H1936" s="31">
        <f t="shared" si="60"/>
        <v>0</v>
      </c>
      <c r="I1936" s="39" t="s">
        <v>94</v>
      </c>
      <c r="M1936" s="20">
        <v>42166</v>
      </c>
      <c r="N1936" s="183">
        <v>23918</v>
      </c>
      <c r="O1936" s="183"/>
      <c r="P1936" s="14" t="s">
        <v>454</v>
      </c>
      <c r="Q1936" s="105">
        <v>2150.4</v>
      </c>
      <c r="R1936" s="23">
        <v>42167</v>
      </c>
      <c r="S1936" s="118">
        <v>2150.4</v>
      </c>
      <c r="T1936" s="31">
        <f t="shared" si="61"/>
        <v>0</v>
      </c>
      <c r="U1936" s="56" t="s">
        <v>94</v>
      </c>
    </row>
    <row r="1937" spans="1:21" x14ac:dyDescent="0.25">
      <c r="A1937" s="20">
        <v>42175</v>
      </c>
      <c r="B1937" s="183">
        <v>24793</v>
      </c>
      <c r="C1937" s="183"/>
      <c r="D1937" s="14" t="s">
        <v>844</v>
      </c>
      <c r="E1937" s="105">
        <v>2779.2</v>
      </c>
      <c r="F1937" s="23">
        <v>42175</v>
      </c>
      <c r="G1937" s="106">
        <v>2779.2</v>
      </c>
      <c r="H1937" s="31">
        <f t="shared" si="60"/>
        <v>0</v>
      </c>
      <c r="I1937" s="39" t="s">
        <v>94</v>
      </c>
      <c r="M1937" s="20">
        <v>42170</v>
      </c>
      <c r="N1937" s="183">
        <v>24287</v>
      </c>
      <c r="O1937" s="183"/>
      <c r="P1937" s="14" t="s">
        <v>454</v>
      </c>
      <c r="Q1937" s="105">
        <v>4300</v>
      </c>
      <c r="R1937" s="23">
        <v>42170</v>
      </c>
      <c r="S1937" s="106">
        <v>4300</v>
      </c>
      <c r="T1937" s="48">
        <f t="shared" si="61"/>
        <v>0</v>
      </c>
      <c r="U1937" s="39" t="s">
        <v>59</v>
      </c>
    </row>
    <row r="1938" spans="1:21" x14ac:dyDescent="0.25">
      <c r="A1938" s="20">
        <v>42175</v>
      </c>
      <c r="B1938" s="183">
        <v>24794</v>
      </c>
      <c r="C1938" s="183"/>
      <c r="D1938" s="14" t="s">
        <v>89</v>
      </c>
      <c r="E1938" s="105">
        <v>1896</v>
      </c>
      <c r="F1938" s="23">
        <v>42175</v>
      </c>
      <c r="G1938" s="106">
        <v>1896</v>
      </c>
      <c r="H1938" s="31">
        <f t="shared" si="60"/>
        <v>0</v>
      </c>
      <c r="I1938" s="39" t="s">
        <v>9</v>
      </c>
      <c r="M1938" s="20">
        <v>42171</v>
      </c>
      <c r="N1938" s="183">
        <v>24389</v>
      </c>
      <c r="O1938" s="183"/>
      <c r="P1938" s="14" t="s">
        <v>454</v>
      </c>
      <c r="Q1938" s="105">
        <v>4276.8</v>
      </c>
      <c r="R1938" s="23">
        <v>42171</v>
      </c>
      <c r="S1938" s="106">
        <v>4276.8</v>
      </c>
      <c r="T1938" s="48">
        <f t="shared" si="61"/>
        <v>0</v>
      </c>
      <c r="U1938" s="39" t="s">
        <v>1257</v>
      </c>
    </row>
    <row r="1939" spans="1:21" x14ac:dyDescent="0.25">
      <c r="A1939" s="20">
        <v>42175</v>
      </c>
      <c r="B1939" s="183">
        <v>24795</v>
      </c>
      <c r="C1939" s="183"/>
      <c r="D1939" s="14" t="s">
        <v>191</v>
      </c>
      <c r="E1939" s="105">
        <v>12254.4</v>
      </c>
      <c r="F1939" s="23">
        <v>42175</v>
      </c>
      <c r="G1939" s="118">
        <v>12254.4</v>
      </c>
      <c r="H1939" s="31">
        <f t="shared" si="60"/>
        <v>0</v>
      </c>
      <c r="I1939" s="56" t="s">
        <v>9</v>
      </c>
      <c r="M1939" s="20">
        <v>42172</v>
      </c>
      <c r="N1939" s="183">
        <v>24494</v>
      </c>
      <c r="O1939" s="183"/>
      <c r="P1939" s="14" t="s">
        <v>454</v>
      </c>
      <c r="Q1939" s="105">
        <v>6600</v>
      </c>
      <c r="R1939" s="23">
        <v>42173</v>
      </c>
      <c r="S1939" s="106">
        <v>6600</v>
      </c>
      <c r="T1939" s="48">
        <f t="shared" si="61"/>
        <v>0</v>
      </c>
      <c r="U1939" s="39" t="s">
        <v>19</v>
      </c>
    </row>
    <row r="1940" spans="1:21" x14ac:dyDescent="0.25">
      <c r="A1940" s="20">
        <v>42175</v>
      </c>
      <c r="B1940" s="183">
        <v>24796</v>
      </c>
      <c r="C1940" s="183"/>
      <c r="D1940" s="14" t="s">
        <v>375</v>
      </c>
      <c r="E1940" s="105">
        <v>4944.3999999999996</v>
      </c>
      <c r="F1940" s="72">
        <v>42175</v>
      </c>
      <c r="G1940" s="106">
        <v>4944.3999999999996</v>
      </c>
      <c r="H1940" s="31">
        <f t="shared" si="60"/>
        <v>0</v>
      </c>
      <c r="I1940" s="56" t="s">
        <v>9</v>
      </c>
      <c r="M1940" s="20">
        <v>42174</v>
      </c>
      <c r="N1940" s="183">
        <v>24704</v>
      </c>
      <c r="O1940" s="183"/>
      <c r="P1940" s="14" t="s">
        <v>454</v>
      </c>
      <c r="Q1940" s="105">
        <v>2292.4</v>
      </c>
      <c r="R1940" s="23">
        <v>42175</v>
      </c>
      <c r="S1940" s="118">
        <v>2292.4</v>
      </c>
      <c r="T1940" s="31">
        <f t="shared" si="61"/>
        <v>0</v>
      </c>
      <c r="U1940" s="56" t="s">
        <v>59</v>
      </c>
    </row>
    <row r="1941" spans="1:21" x14ac:dyDescent="0.25">
      <c r="A1941" s="20">
        <v>42175</v>
      </c>
      <c r="B1941" s="183">
        <v>24797</v>
      </c>
      <c r="C1941" s="183"/>
      <c r="D1941" s="14" t="s">
        <v>24</v>
      </c>
      <c r="E1941" s="105">
        <v>7902.8</v>
      </c>
      <c r="F1941" s="30">
        <v>42191</v>
      </c>
      <c r="G1941" s="145">
        <v>7902.8</v>
      </c>
      <c r="H1941" s="31">
        <f t="shared" si="60"/>
        <v>0</v>
      </c>
      <c r="I1941" s="56" t="s">
        <v>9</v>
      </c>
      <c r="M1941" s="20">
        <v>42176</v>
      </c>
      <c r="N1941" s="183">
        <v>24895</v>
      </c>
      <c r="O1941" s="183"/>
      <c r="P1941" s="14" t="s">
        <v>454</v>
      </c>
      <c r="Q1941" s="105">
        <v>1086.8</v>
      </c>
      <c r="R1941" s="23">
        <v>42176</v>
      </c>
      <c r="S1941" s="118">
        <v>1086.8</v>
      </c>
      <c r="T1941" s="31">
        <f t="shared" si="61"/>
        <v>0</v>
      </c>
      <c r="U1941" s="56" t="s">
        <v>62</v>
      </c>
    </row>
    <row r="1942" spans="1:21" x14ac:dyDescent="0.25">
      <c r="A1942" s="20">
        <v>42175</v>
      </c>
      <c r="B1942" s="183">
        <v>24798</v>
      </c>
      <c r="C1942" s="183"/>
      <c r="D1942" s="14" t="s">
        <v>406</v>
      </c>
      <c r="E1942" s="105">
        <v>3740.8</v>
      </c>
      <c r="F1942" s="23">
        <v>42175</v>
      </c>
      <c r="G1942" s="118">
        <v>3740.8</v>
      </c>
      <c r="H1942" s="31">
        <f t="shared" si="60"/>
        <v>0</v>
      </c>
      <c r="I1942" s="56" t="s">
        <v>9</v>
      </c>
      <c r="M1942" s="20">
        <v>42177</v>
      </c>
      <c r="N1942" s="223" t="s">
        <v>1636</v>
      </c>
      <c r="O1942" s="223" t="s">
        <v>1592</v>
      </c>
      <c r="P1942" s="15" t="s">
        <v>454</v>
      </c>
      <c r="Q1942" s="122">
        <v>4400</v>
      </c>
      <c r="R1942" s="23">
        <v>42178</v>
      </c>
      <c r="S1942" s="118">
        <v>4400</v>
      </c>
      <c r="T1942" s="31">
        <f t="shared" si="61"/>
        <v>0</v>
      </c>
      <c r="U1942" s="68" t="s">
        <v>94</v>
      </c>
    </row>
    <row r="1943" spans="1:21" x14ac:dyDescent="0.25">
      <c r="A1943" s="20">
        <v>42175</v>
      </c>
      <c r="B1943" s="183">
        <v>24799</v>
      </c>
      <c r="C1943" s="183"/>
      <c r="D1943" s="14" t="s">
        <v>24</v>
      </c>
      <c r="E1943" s="105">
        <v>3135.6</v>
      </c>
      <c r="F1943" s="30">
        <v>42191</v>
      </c>
      <c r="G1943" s="145">
        <v>3135.6</v>
      </c>
      <c r="H1943" s="31">
        <f t="shared" si="60"/>
        <v>0</v>
      </c>
      <c r="I1943" s="56" t="s">
        <v>9</v>
      </c>
      <c r="M1943" s="20">
        <v>42178</v>
      </c>
      <c r="N1943" s="222" t="s">
        <v>1721</v>
      </c>
      <c r="O1943" s="222" t="s">
        <v>1592</v>
      </c>
      <c r="P1943" s="15" t="s">
        <v>454</v>
      </c>
      <c r="Q1943" s="122">
        <v>1104.4000000000001</v>
      </c>
      <c r="R1943" s="23">
        <v>42180</v>
      </c>
      <c r="S1943" s="118">
        <v>1104.4000000000001</v>
      </c>
      <c r="T1943" s="31">
        <f t="shared" si="61"/>
        <v>0</v>
      </c>
      <c r="U1943" s="68" t="s">
        <v>59</v>
      </c>
    </row>
    <row r="1944" spans="1:21" x14ac:dyDescent="0.25">
      <c r="A1944" s="20">
        <v>42175</v>
      </c>
      <c r="B1944" s="183">
        <v>24800</v>
      </c>
      <c r="C1944" s="183"/>
      <c r="D1944" s="14" t="s">
        <v>440</v>
      </c>
      <c r="E1944" s="105">
        <v>9410.4</v>
      </c>
      <c r="F1944" s="23">
        <v>42175</v>
      </c>
      <c r="G1944" s="118">
        <v>9410.4</v>
      </c>
      <c r="H1944" s="31">
        <f t="shared" si="60"/>
        <v>0</v>
      </c>
      <c r="I1944" s="56" t="s">
        <v>9</v>
      </c>
      <c r="M1944" s="20">
        <v>42179</v>
      </c>
      <c r="N1944" s="222" t="s">
        <v>1801</v>
      </c>
      <c r="O1944" s="222" t="s">
        <v>1592</v>
      </c>
      <c r="P1944" s="14" t="s">
        <v>454</v>
      </c>
      <c r="Q1944" s="105">
        <v>8923.2000000000007</v>
      </c>
      <c r="R1944" s="23">
        <v>42179</v>
      </c>
      <c r="S1944" s="106">
        <v>8923.2000000000007</v>
      </c>
      <c r="T1944" s="31">
        <f t="shared" si="61"/>
        <v>0</v>
      </c>
      <c r="U1944" s="39" t="s">
        <v>94</v>
      </c>
    </row>
    <row r="1945" spans="1:21" x14ac:dyDescent="0.25">
      <c r="A1945" s="20">
        <v>42175</v>
      </c>
      <c r="B1945" s="183">
        <v>24801</v>
      </c>
      <c r="C1945" s="183"/>
      <c r="D1945" s="14" t="s">
        <v>14</v>
      </c>
      <c r="E1945" s="105">
        <v>130680</v>
      </c>
      <c r="F1945" s="30">
        <v>42190</v>
      </c>
      <c r="G1945" s="145">
        <v>130680</v>
      </c>
      <c r="H1945" s="31">
        <f t="shared" si="60"/>
        <v>0</v>
      </c>
      <c r="I1945" s="56" t="s">
        <v>9</v>
      </c>
      <c r="M1945" s="20">
        <v>42180</v>
      </c>
      <c r="N1945" s="222" t="s">
        <v>1917</v>
      </c>
      <c r="O1945" s="222" t="s">
        <v>1592</v>
      </c>
      <c r="P1945" s="14" t="s">
        <v>454</v>
      </c>
      <c r="Q1945" s="105">
        <v>2332</v>
      </c>
      <c r="R1945" s="65">
        <v>42181</v>
      </c>
      <c r="S1945" s="106">
        <v>2332</v>
      </c>
      <c r="T1945" s="31">
        <f t="shared" si="61"/>
        <v>0</v>
      </c>
      <c r="U1945" s="39" t="s">
        <v>59</v>
      </c>
    </row>
    <row r="1946" spans="1:21" x14ac:dyDescent="0.25">
      <c r="A1946" s="20">
        <v>42175</v>
      </c>
      <c r="B1946" s="183">
        <v>24802</v>
      </c>
      <c r="C1946" s="183"/>
      <c r="D1946" s="14" t="s">
        <v>440</v>
      </c>
      <c r="E1946" s="105">
        <v>637.20000000000005</v>
      </c>
      <c r="F1946" s="23">
        <v>42175</v>
      </c>
      <c r="G1946" s="118">
        <v>637.20000000000005</v>
      </c>
      <c r="H1946" s="31">
        <f t="shared" si="60"/>
        <v>0</v>
      </c>
      <c r="I1946" s="56" t="s">
        <v>9</v>
      </c>
      <c r="M1946" s="20">
        <v>42181</v>
      </c>
      <c r="N1946" s="223" t="s">
        <v>1980</v>
      </c>
      <c r="O1946" s="223" t="s">
        <v>1592</v>
      </c>
      <c r="P1946" s="14" t="s">
        <v>454</v>
      </c>
      <c r="Q1946" s="105">
        <v>1148.4000000000001</v>
      </c>
      <c r="R1946" s="65">
        <v>42181</v>
      </c>
      <c r="S1946" s="106">
        <v>1148.4000000000001</v>
      </c>
      <c r="T1946" s="31">
        <f t="shared" si="61"/>
        <v>0</v>
      </c>
      <c r="U1946" s="39" t="s">
        <v>41</v>
      </c>
    </row>
    <row r="1947" spans="1:21" x14ac:dyDescent="0.25">
      <c r="A1947" s="20">
        <v>42175</v>
      </c>
      <c r="B1947" s="183">
        <v>24803</v>
      </c>
      <c r="C1947" s="183"/>
      <c r="D1947" s="14" t="s">
        <v>213</v>
      </c>
      <c r="E1947" s="105">
        <v>20948.66</v>
      </c>
      <c r="F1947" s="23">
        <v>42181</v>
      </c>
      <c r="G1947" s="118">
        <v>20948.66</v>
      </c>
      <c r="H1947" s="31">
        <f t="shared" si="60"/>
        <v>0</v>
      </c>
      <c r="I1947" s="56" t="s">
        <v>46</v>
      </c>
      <c r="M1947" s="20">
        <v>42183</v>
      </c>
      <c r="N1947" s="223" t="s">
        <v>2233</v>
      </c>
      <c r="O1947" s="223" t="s">
        <v>1592</v>
      </c>
      <c r="P1947" s="14" t="s">
        <v>454</v>
      </c>
      <c r="Q1947" s="105">
        <v>853.6</v>
      </c>
      <c r="R1947" s="65">
        <v>42184</v>
      </c>
      <c r="S1947" s="106">
        <v>853.6</v>
      </c>
      <c r="T1947" s="31">
        <f t="shared" si="61"/>
        <v>0</v>
      </c>
      <c r="U1947" s="39" t="s">
        <v>9</v>
      </c>
    </row>
    <row r="1948" spans="1:21" x14ac:dyDescent="0.25">
      <c r="A1948" s="20">
        <v>42175</v>
      </c>
      <c r="B1948" s="183">
        <v>24804</v>
      </c>
      <c r="C1948" s="183"/>
      <c r="D1948" s="14" t="s">
        <v>213</v>
      </c>
      <c r="E1948" s="105">
        <v>12726</v>
      </c>
      <c r="F1948" s="23">
        <v>42177</v>
      </c>
      <c r="G1948" s="118">
        <v>12726</v>
      </c>
      <c r="H1948" s="31">
        <f t="shared" si="60"/>
        <v>0</v>
      </c>
      <c r="I1948" s="56" t="s">
        <v>46</v>
      </c>
      <c r="M1948" s="20">
        <v>42184</v>
      </c>
      <c r="N1948" s="222" t="s">
        <v>2348</v>
      </c>
      <c r="O1948" s="222" t="s">
        <v>1592</v>
      </c>
      <c r="P1948" s="14" t="s">
        <v>454</v>
      </c>
      <c r="Q1948" s="105">
        <v>4474.8</v>
      </c>
      <c r="R1948" s="23"/>
      <c r="S1948" s="106"/>
      <c r="T1948" s="31">
        <f t="shared" si="61"/>
        <v>4474.8</v>
      </c>
      <c r="U1948" s="39" t="s">
        <v>94</v>
      </c>
    </row>
    <row r="1949" spans="1:21" x14ac:dyDescent="0.25">
      <c r="A1949" s="20">
        <v>42175</v>
      </c>
      <c r="B1949" s="183">
        <v>24805</v>
      </c>
      <c r="C1949" s="183"/>
      <c r="D1949" s="14" t="s">
        <v>102</v>
      </c>
      <c r="E1949" s="105">
        <v>5099.6000000000004</v>
      </c>
      <c r="F1949" s="72" t="s">
        <v>1584</v>
      </c>
      <c r="G1949" s="118">
        <f>4500+599.6</f>
        <v>5099.6000000000004</v>
      </c>
      <c r="H1949" s="31">
        <f t="shared" si="60"/>
        <v>0</v>
      </c>
      <c r="I1949" s="56" t="s">
        <v>9</v>
      </c>
      <c r="M1949" s="20">
        <v>42184</v>
      </c>
      <c r="N1949" s="222" t="s">
        <v>2305</v>
      </c>
      <c r="O1949" s="222" t="s">
        <v>1592</v>
      </c>
      <c r="P1949" s="14" t="s">
        <v>178</v>
      </c>
      <c r="Q1949" s="105">
        <v>1279.3399999999999</v>
      </c>
      <c r="R1949" s="23">
        <v>42185</v>
      </c>
      <c r="S1949" s="106">
        <v>1279.3399999999999</v>
      </c>
      <c r="T1949" s="31">
        <f t="shared" si="61"/>
        <v>0</v>
      </c>
      <c r="U1949" s="39" t="s">
        <v>62</v>
      </c>
    </row>
    <row r="1950" spans="1:21" x14ac:dyDescent="0.25">
      <c r="A1950" s="20">
        <v>42175</v>
      </c>
      <c r="B1950" s="183">
        <v>24806</v>
      </c>
      <c r="C1950" s="183"/>
      <c r="D1950" s="14" t="s">
        <v>47</v>
      </c>
      <c r="E1950" s="105">
        <v>37342.82</v>
      </c>
      <c r="F1950" s="23">
        <v>42175</v>
      </c>
      <c r="G1950" s="118">
        <v>37342.82</v>
      </c>
      <c r="H1950" s="31">
        <f t="shared" si="60"/>
        <v>0</v>
      </c>
      <c r="I1950" s="56" t="s">
        <v>149</v>
      </c>
      <c r="M1950" s="20">
        <v>42156</v>
      </c>
      <c r="N1950" s="183">
        <v>22905</v>
      </c>
      <c r="O1950" s="183"/>
      <c r="P1950" s="14" t="s">
        <v>225</v>
      </c>
      <c r="Q1950" s="105">
        <v>2816.5</v>
      </c>
      <c r="R1950" s="23">
        <v>42156</v>
      </c>
      <c r="S1950" s="106">
        <v>2816.5</v>
      </c>
      <c r="T1950" s="25">
        <f t="shared" si="61"/>
        <v>0</v>
      </c>
      <c r="U1950" s="39" t="s">
        <v>9</v>
      </c>
    </row>
    <row r="1951" spans="1:21" x14ac:dyDescent="0.25">
      <c r="A1951" s="20">
        <v>42175</v>
      </c>
      <c r="B1951" s="183">
        <v>24807</v>
      </c>
      <c r="C1951" s="183"/>
      <c r="D1951" s="14" t="s">
        <v>110</v>
      </c>
      <c r="E1951" s="105">
        <v>34084</v>
      </c>
      <c r="F1951" s="23">
        <v>42178</v>
      </c>
      <c r="G1951" s="118">
        <v>34084</v>
      </c>
      <c r="H1951" s="31">
        <f t="shared" si="60"/>
        <v>0</v>
      </c>
      <c r="I1951" s="56" t="s">
        <v>19</v>
      </c>
      <c r="M1951" s="20">
        <v>42172</v>
      </c>
      <c r="N1951" s="183">
        <v>24433</v>
      </c>
      <c r="O1951" s="183"/>
      <c r="P1951" s="14" t="s">
        <v>225</v>
      </c>
      <c r="Q1951" s="105">
        <v>3220</v>
      </c>
      <c r="R1951" s="23">
        <v>42172</v>
      </c>
      <c r="S1951" s="106">
        <v>3220</v>
      </c>
      <c r="T1951" s="48">
        <f t="shared" si="61"/>
        <v>0</v>
      </c>
      <c r="U1951" s="39" t="s">
        <v>9</v>
      </c>
    </row>
    <row r="1952" spans="1:21" x14ac:dyDescent="0.25">
      <c r="A1952" s="20">
        <v>42175</v>
      </c>
      <c r="B1952" s="183">
        <v>24808</v>
      </c>
      <c r="C1952" s="183"/>
      <c r="D1952" s="14" t="s">
        <v>472</v>
      </c>
      <c r="E1952" s="105">
        <v>17458.2</v>
      </c>
      <c r="F1952" s="212" t="s">
        <v>2470</v>
      </c>
      <c r="G1952" s="145">
        <f>12458.3+4999.9</f>
        <v>17458.199999999997</v>
      </c>
      <c r="H1952" s="31">
        <f t="shared" si="60"/>
        <v>0</v>
      </c>
      <c r="I1952" s="56" t="s">
        <v>46</v>
      </c>
      <c r="M1952" s="20">
        <v>42175</v>
      </c>
      <c r="N1952" s="183">
        <v>24789</v>
      </c>
      <c r="O1952" s="183"/>
      <c r="P1952" s="14" t="s">
        <v>225</v>
      </c>
      <c r="Q1952" s="105">
        <v>3284.4</v>
      </c>
      <c r="R1952" s="23">
        <v>42175</v>
      </c>
      <c r="S1952" s="106">
        <v>3284.4</v>
      </c>
      <c r="T1952" s="31">
        <f t="shared" si="61"/>
        <v>0</v>
      </c>
      <c r="U1952" s="39" t="s">
        <v>9</v>
      </c>
    </row>
    <row r="1953" spans="1:21" x14ac:dyDescent="0.25">
      <c r="A1953" s="20">
        <v>42175</v>
      </c>
      <c r="B1953" s="183">
        <v>24809</v>
      </c>
      <c r="C1953" s="183"/>
      <c r="D1953" s="14" t="s">
        <v>158</v>
      </c>
      <c r="E1953" s="105">
        <v>1882.8</v>
      </c>
      <c r="F1953" s="23">
        <v>42175</v>
      </c>
      <c r="G1953" s="118">
        <v>1882.8</v>
      </c>
      <c r="H1953" s="31">
        <f t="shared" si="60"/>
        <v>0</v>
      </c>
      <c r="I1953" s="56" t="s">
        <v>9</v>
      </c>
      <c r="M1953" s="20">
        <v>42177</v>
      </c>
      <c r="N1953" s="183">
        <v>24989</v>
      </c>
      <c r="O1953" s="183"/>
      <c r="P1953" s="14" t="s">
        <v>225</v>
      </c>
      <c r="Q1953" s="105">
        <v>2769.2</v>
      </c>
      <c r="R1953" s="23">
        <v>42177</v>
      </c>
      <c r="S1953" s="106">
        <v>2769.2</v>
      </c>
      <c r="T1953" s="31">
        <f t="shared" si="61"/>
        <v>0</v>
      </c>
      <c r="U1953" s="39" t="s">
        <v>9</v>
      </c>
    </row>
    <row r="1954" spans="1:21" x14ac:dyDescent="0.25">
      <c r="A1954" s="20">
        <v>42175</v>
      </c>
      <c r="B1954" s="183">
        <v>24810</v>
      </c>
      <c r="C1954" s="183"/>
      <c r="D1954" s="14" t="s">
        <v>24</v>
      </c>
      <c r="E1954" s="105">
        <v>199740.75</v>
      </c>
      <c r="F1954" s="30">
        <v>42191</v>
      </c>
      <c r="G1954" s="145">
        <v>199740.75</v>
      </c>
      <c r="H1954" s="31">
        <f t="shared" si="60"/>
        <v>0</v>
      </c>
      <c r="I1954" s="56" t="s">
        <v>41</v>
      </c>
      <c r="M1954" s="20">
        <v>42181</v>
      </c>
      <c r="N1954" s="222" t="s">
        <v>2005</v>
      </c>
      <c r="O1954" s="222" t="s">
        <v>1592</v>
      </c>
      <c r="P1954" s="14" t="s">
        <v>225</v>
      </c>
      <c r="Q1954" s="105">
        <v>3106.7</v>
      </c>
      <c r="R1954" s="65">
        <v>42181</v>
      </c>
      <c r="S1954" s="106">
        <v>3106.7</v>
      </c>
      <c r="T1954" s="31">
        <f t="shared" si="61"/>
        <v>0</v>
      </c>
      <c r="U1954" s="39" t="s">
        <v>9</v>
      </c>
    </row>
    <row r="1955" spans="1:21" x14ac:dyDescent="0.25">
      <c r="A1955" s="20">
        <v>42175</v>
      </c>
      <c r="B1955" s="183">
        <v>24811</v>
      </c>
      <c r="C1955" s="183"/>
      <c r="D1955" s="14" t="s">
        <v>472</v>
      </c>
      <c r="E1955" s="105">
        <v>48888.9</v>
      </c>
      <c r="F1955" s="30" t="s">
        <v>2471</v>
      </c>
      <c r="G1955" s="145">
        <f>34250+14638.9</f>
        <v>48888.9</v>
      </c>
      <c r="H1955" s="31">
        <f t="shared" si="60"/>
        <v>0</v>
      </c>
      <c r="I1955" s="56" t="s">
        <v>9</v>
      </c>
      <c r="M1955" s="20">
        <v>42167</v>
      </c>
      <c r="N1955" s="183">
        <v>23934</v>
      </c>
      <c r="O1955" s="183"/>
      <c r="P1955" s="14" t="s">
        <v>88</v>
      </c>
      <c r="Q1955" s="105">
        <v>4151.8999999999996</v>
      </c>
      <c r="R1955" s="23">
        <v>42167</v>
      </c>
      <c r="S1955" s="106">
        <v>4151.8999999999996</v>
      </c>
      <c r="T1955" s="31">
        <f t="shared" si="61"/>
        <v>0</v>
      </c>
      <c r="U1955" s="39" t="s">
        <v>9</v>
      </c>
    </row>
    <row r="1956" spans="1:21" x14ac:dyDescent="0.25">
      <c r="A1956" s="20">
        <v>42175</v>
      </c>
      <c r="B1956" s="183">
        <v>24812</v>
      </c>
      <c r="C1956" s="183"/>
      <c r="D1956" s="14" t="s">
        <v>14</v>
      </c>
      <c r="E1956" s="105">
        <v>12802.8</v>
      </c>
      <c r="F1956" s="30">
        <v>42190</v>
      </c>
      <c r="G1956" s="145">
        <v>12802.8</v>
      </c>
      <c r="H1956" s="31">
        <f t="shared" si="60"/>
        <v>0</v>
      </c>
      <c r="I1956" s="56" t="s">
        <v>9</v>
      </c>
      <c r="M1956" s="20">
        <v>42174</v>
      </c>
      <c r="N1956" s="183">
        <v>24618</v>
      </c>
      <c r="O1956" s="183"/>
      <c r="P1956" s="14" t="s">
        <v>88</v>
      </c>
      <c r="Q1956" s="105">
        <v>2003.5</v>
      </c>
      <c r="R1956" s="23">
        <v>42174</v>
      </c>
      <c r="S1956" s="118">
        <v>2003.5</v>
      </c>
      <c r="T1956" s="31">
        <f t="shared" si="61"/>
        <v>0</v>
      </c>
      <c r="U1956" s="56" t="s">
        <v>9</v>
      </c>
    </row>
    <row r="1957" spans="1:21" x14ac:dyDescent="0.25">
      <c r="A1957" s="20">
        <v>42175</v>
      </c>
      <c r="B1957" s="183">
        <v>24813</v>
      </c>
      <c r="C1957" s="183"/>
      <c r="D1957" s="14" t="s">
        <v>484</v>
      </c>
      <c r="E1957" s="105">
        <v>18749.2</v>
      </c>
      <c r="F1957" s="23">
        <v>42182</v>
      </c>
      <c r="G1957" s="118">
        <v>18749.2</v>
      </c>
      <c r="H1957" s="31">
        <f t="shared" si="60"/>
        <v>0</v>
      </c>
      <c r="I1957" s="56" t="s">
        <v>9</v>
      </c>
      <c r="M1957" s="20">
        <v>42181</v>
      </c>
      <c r="N1957" s="223" t="s">
        <v>1952</v>
      </c>
      <c r="O1957" s="223" t="s">
        <v>1592</v>
      </c>
      <c r="P1957" s="14" t="s">
        <v>88</v>
      </c>
      <c r="Q1957" s="105">
        <v>2801.3</v>
      </c>
      <c r="R1957" s="65">
        <v>42181</v>
      </c>
      <c r="S1957" s="106">
        <v>2801.3</v>
      </c>
      <c r="T1957" s="31">
        <f t="shared" si="61"/>
        <v>0</v>
      </c>
      <c r="U1957" s="39" t="s">
        <v>9</v>
      </c>
    </row>
    <row r="1958" spans="1:21" x14ac:dyDescent="0.25">
      <c r="A1958" s="20">
        <v>42175</v>
      </c>
      <c r="B1958" s="183">
        <v>24814</v>
      </c>
      <c r="C1958" s="183"/>
      <c r="D1958" s="14" t="s">
        <v>64</v>
      </c>
      <c r="E1958" s="105">
        <v>936.1</v>
      </c>
      <c r="F1958" s="23">
        <v>42175</v>
      </c>
      <c r="G1958" s="118">
        <v>936.1</v>
      </c>
      <c r="H1958" s="31">
        <f t="shared" si="60"/>
        <v>0</v>
      </c>
      <c r="I1958" s="56" t="s">
        <v>9</v>
      </c>
      <c r="M1958" s="20">
        <v>42183</v>
      </c>
      <c r="N1958" s="223" t="s">
        <v>2190</v>
      </c>
      <c r="O1958" s="223" t="s">
        <v>1592</v>
      </c>
      <c r="P1958" s="14" t="s">
        <v>88</v>
      </c>
      <c r="Q1958" s="105">
        <v>576.4</v>
      </c>
      <c r="R1958" s="65">
        <v>42183</v>
      </c>
      <c r="S1958" s="106">
        <v>576.4</v>
      </c>
      <c r="T1958" s="31">
        <f t="shared" si="61"/>
        <v>0</v>
      </c>
      <c r="U1958" s="39" t="s">
        <v>9</v>
      </c>
    </row>
    <row r="1959" spans="1:21" x14ac:dyDescent="0.25">
      <c r="A1959" s="20">
        <v>42175</v>
      </c>
      <c r="B1959" s="183">
        <v>24815</v>
      </c>
      <c r="C1959" s="183"/>
      <c r="D1959" s="14" t="s">
        <v>141</v>
      </c>
      <c r="E1959" s="105">
        <v>9804.7999999999993</v>
      </c>
      <c r="F1959" s="30">
        <v>42197</v>
      </c>
      <c r="G1959" s="145">
        <v>9804.7999999999993</v>
      </c>
      <c r="H1959" s="31">
        <f t="shared" si="60"/>
        <v>0</v>
      </c>
      <c r="I1959" s="56" t="s">
        <v>46</v>
      </c>
      <c r="M1959" s="20">
        <v>42161</v>
      </c>
      <c r="N1959" s="183">
        <v>23382</v>
      </c>
      <c r="O1959" s="183"/>
      <c r="P1959" s="14" t="s">
        <v>1513</v>
      </c>
      <c r="Q1959" s="105">
        <v>1709</v>
      </c>
      <c r="R1959" s="23">
        <v>42161</v>
      </c>
      <c r="S1959" s="106">
        <v>1709</v>
      </c>
      <c r="T1959" s="31">
        <f t="shared" si="61"/>
        <v>0</v>
      </c>
      <c r="U1959" s="39" t="s">
        <v>9</v>
      </c>
    </row>
    <row r="1960" spans="1:21" x14ac:dyDescent="0.25">
      <c r="A1960" s="20">
        <v>42175</v>
      </c>
      <c r="B1960" s="183">
        <v>24816</v>
      </c>
      <c r="C1960" s="183"/>
      <c r="D1960" s="150" t="s">
        <v>110</v>
      </c>
      <c r="E1960" s="105">
        <v>29511.4</v>
      </c>
      <c r="F1960" s="23">
        <v>42178</v>
      </c>
      <c r="G1960" s="118">
        <v>29511.4</v>
      </c>
      <c r="H1960" s="31">
        <f t="shared" si="60"/>
        <v>0</v>
      </c>
      <c r="I1960" s="56" t="s">
        <v>1257</v>
      </c>
      <c r="M1960" s="20">
        <v>42163</v>
      </c>
      <c r="N1960" s="183">
        <v>23535</v>
      </c>
      <c r="O1960" s="183"/>
      <c r="P1960" s="14" t="s">
        <v>1434</v>
      </c>
      <c r="Q1960" s="105">
        <v>4488.8</v>
      </c>
      <c r="R1960" s="23">
        <v>42163</v>
      </c>
      <c r="S1960" s="106">
        <v>4488.8</v>
      </c>
      <c r="T1960" s="31">
        <f t="shared" si="61"/>
        <v>0</v>
      </c>
      <c r="U1960" s="39" t="s">
        <v>9</v>
      </c>
    </row>
    <row r="1961" spans="1:21" x14ac:dyDescent="0.25">
      <c r="A1961" s="20">
        <v>42175</v>
      </c>
      <c r="B1961" s="183">
        <v>24817</v>
      </c>
      <c r="C1961" s="183"/>
      <c r="D1961" s="14" t="s">
        <v>35</v>
      </c>
      <c r="E1961" s="105">
        <v>1351</v>
      </c>
      <c r="F1961" s="23">
        <v>42175</v>
      </c>
      <c r="G1961" s="118">
        <v>1351</v>
      </c>
      <c r="H1961" s="31">
        <f t="shared" si="60"/>
        <v>0</v>
      </c>
      <c r="I1961" s="56" t="s">
        <v>9</v>
      </c>
      <c r="M1961" s="20">
        <v>42165</v>
      </c>
      <c r="N1961" s="183">
        <v>23723</v>
      </c>
      <c r="O1961" s="183"/>
      <c r="P1961" s="14" t="s">
        <v>1434</v>
      </c>
      <c r="Q1961" s="105">
        <v>1339.2</v>
      </c>
      <c r="R1961" s="23">
        <v>42165</v>
      </c>
      <c r="S1961" s="106">
        <v>1339.2</v>
      </c>
      <c r="T1961" s="31">
        <f t="shared" si="61"/>
        <v>0</v>
      </c>
      <c r="U1961" s="39" t="s">
        <v>9</v>
      </c>
    </row>
    <row r="1962" spans="1:21" x14ac:dyDescent="0.25">
      <c r="A1962" s="20">
        <v>42175</v>
      </c>
      <c r="B1962" s="183">
        <v>24818</v>
      </c>
      <c r="C1962" s="183"/>
      <c r="D1962" s="14" t="s">
        <v>111</v>
      </c>
      <c r="E1962" s="105">
        <v>396060</v>
      </c>
      <c r="F1962" s="23">
        <v>42180</v>
      </c>
      <c r="G1962" s="118">
        <v>396060</v>
      </c>
      <c r="H1962" s="31">
        <f t="shared" si="60"/>
        <v>0</v>
      </c>
      <c r="I1962" s="56" t="s">
        <v>9</v>
      </c>
      <c r="M1962" s="20">
        <v>42177</v>
      </c>
      <c r="N1962" s="183">
        <v>24932</v>
      </c>
      <c r="O1962" s="183"/>
      <c r="P1962" s="14" t="s">
        <v>1434</v>
      </c>
      <c r="Q1962" s="105">
        <v>4232.8</v>
      </c>
      <c r="R1962" s="23">
        <v>42177</v>
      </c>
      <c r="S1962" s="118">
        <v>4232.8</v>
      </c>
      <c r="T1962" s="31">
        <f t="shared" si="61"/>
        <v>0</v>
      </c>
      <c r="U1962" s="56" t="s">
        <v>9</v>
      </c>
    </row>
    <row r="1963" spans="1:21" x14ac:dyDescent="0.25">
      <c r="A1963" s="20">
        <v>42175</v>
      </c>
      <c r="B1963" s="183">
        <v>24819</v>
      </c>
      <c r="C1963" s="183"/>
      <c r="D1963" s="14" t="s">
        <v>71</v>
      </c>
      <c r="E1963" s="105">
        <v>864</v>
      </c>
      <c r="F1963" s="23">
        <v>42175</v>
      </c>
      <c r="G1963" s="118">
        <v>864</v>
      </c>
      <c r="H1963" s="31">
        <f t="shared" si="60"/>
        <v>0</v>
      </c>
      <c r="I1963" s="56" t="s">
        <v>9</v>
      </c>
      <c r="M1963" s="20">
        <v>42179</v>
      </c>
      <c r="N1963" s="223" t="s">
        <v>1818</v>
      </c>
      <c r="O1963" s="223" t="s">
        <v>1592</v>
      </c>
      <c r="P1963" s="14" t="s">
        <v>1434</v>
      </c>
      <c r="Q1963" s="105">
        <v>1144</v>
      </c>
      <c r="R1963" s="23">
        <v>42179</v>
      </c>
      <c r="S1963" s="106">
        <v>1144</v>
      </c>
      <c r="T1963" s="31">
        <f t="shared" si="61"/>
        <v>0</v>
      </c>
      <c r="U1963" s="39" t="s">
        <v>9</v>
      </c>
    </row>
    <row r="1964" spans="1:21" x14ac:dyDescent="0.25">
      <c r="A1964" s="20">
        <v>42175</v>
      </c>
      <c r="B1964" s="183">
        <v>24820</v>
      </c>
      <c r="C1964" s="183"/>
      <c r="D1964" s="14" t="s">
        <v>570</v>
      </c>
      <c r="E1964" s="105">
        <v>714.6</v>
      </c>
      <c r="F1964" s="23">
        <v>42175</v>
      </c>
      <c r="G1964" s="118">
        <v>714.6</v>
      </c>
      <c r="H1964" s="31">
        <f t="shared" si="60"/>
        <v>0</v>
      </c>
      <c r="I1964" s="56" t="s">
        <v>9</v>
      </c>
      <c r="M1964" s="20">
        <v>42184</v>
      </c>
      <c r="N1964" s="223" t="s">
        <v>2264</v>
      </c>
      <c r="O1964" s="223" t="s">
        <v>1592</v>
      </c>
      <c r="P1964" s="14" t="s">
        <v>1434</v>
      </c>
      <c r="Q1964" s="105">
        <v>4272.2</v>
      </c>
      <c r="R1964" s="65">
        <v>42184</v>
      </c>
      <c r="S1964" s="106">
        <v>4272.2</v>
      </c>
      <c r="T1964" s="31">
        <f t="shared" si="61"/>
        <v>0</v>
      </c>
      <c r="U1964" s="39" t="s">
        <v>9</v>
      </c>
    </row>
    <row r="1965" spans="1:21" x14ac:dyDescent="0.25">
      <c r="A1965" s="20">
        <v>42175</v>
      </c>
      <c r="B1965" s="183">
        <v>24821</v>
      </c>
      <c r="C1965" s="183"/>
      <c r="D1965" s="14" t="s">
        <v>110</v>
      </c>
      <c r="E1965" s="105">
        <v>24161.5</v>
      </c>
      <c r="F1965" s="212" t="s">
        <v>2460</v>
      </c>
      <c r="G1965" s="145">
        <f>11248.31+12913.19</f>
        <v>24161.5</v>
      </c>
      <c r="H1965" s="31">
        <f t="shared" si="60"/>
        <v>0</v>
      </c>
      <c r="I1965" s="56" t="s">
        <v>94</v>
      </c>
      <c r="M1965" s="20">
        <v>42157</v>
      </c>
      <c r="N1965" s="183">
        <v>23016</v>
      </c>
      <c r="O1965" s="183"/>
      <c r="P1965" s="40" t="s">
        <v>128</v>
      </c>
      <c r="Q1965" s="105">
        <v>5375.4</v>
      </c>
      <c r="R1965" s="23">
        <v>42157</v>
      </c>
      <c r="S1965" s="106">
        <v>5375.4</v>
      </c>
      <c r="T1965" s="25">
        <f t="shared" si="61"/>
        <v>0</v>
      </c>
      <c r="U1965" s="68" t="s">
        <v>41</v>
      </c>
    </row>
    <row r="1966" spans="1:21" x14ac:dyDescent="0.25">
      <c r="A1966" s="20">
        <v>42175</v>
      </c>
      <c r="B1966" s="183">
        <v>24822</v>
      </c>
      <c r="C1966" s="183"/>
      <c r="D1966" s="14" t="s">
        <v>106</v>
      </c>
      <c r="E1966" s="105">
        <v>11973.1</v>
      </c>
      <c r="F1966" s="23">
        <v>42178</v>
      </c>
      <c r="G1966" s="118">
        <v>11973.1</v>
      </c>
      <c r="H1966" s="31">
        <f t="shared" si="60"/>
        <v>0</v>
      </c>
      <c r="I1966" s="56" t="s">
        <v>19</v>
      </c>
      <c r="M1966" s="20">
        <v>42159</v>
      </c>
      <c r="N1966" s="183">
        <v>23185</v>
      </c>
      <c r="O1966" s="183"/>
      <c r="P1966" s="14" t="s">
        <v>128</v>
      </c>
      <c r="Q1966" s="105">
        <v>5742.6</v>
      </c>
      <c r="R1966" s="23">
        <v>42163</v>
      </c>
      <c r="S1966" s="106">
        <v>5742.6</v>
      </c>
      <c r="T1966" s="31">
        <f t="shared" si="61"/>
        <v>0</v>
      </c>
      <c r="U1966" s="39" t="s">
        <v>1257</v>
      </c>
    </row>
    <row r="1967" spans="1:21" x14ac:dyDescent="0.25">
      <c r="A1967" s="20">
        <v>42175</v>
      </c>
      <c r="B1967" s="183">
        <v>24823</v>
      </c>
      <c r="C1967" s="183"/>
      <c r="D1967" s="14" t="s">
        <v>98</v>
      </c>
      <c r="E1967" s="105">
        <v>4894.2</v>
      </c>
      <c r="F1967" s="23">
        <v>42177</v>
      </c>
      <c r="G1967" s="118">
        <v>4894.2</v>
      </c>
      <c r="H1967" s="31">
        <f t="shared" si="60"/>
        <v>0</v>
      </c>
      <c r="I1967" s="56" t="s">
        <v>19</v>
      </c>
      <c r="M1967" s="20">
        <v>42160</v>
      </c>
      <c r="N1967" s="183">
        <v>23302</v>
      </c>
      <c r="O1967" s="183"/>
      <c r="P1967" s="14" t="s">
        <v>128</v>
      </c>
      <c r="Q1967" s="105">
        <v>4888</v>
      </c>
      <c r="R1967" s="23">
        <v>42160</v>
      </c>
      <c r="S1967" s="106">
        <v>4888</v>
      </c>
      <c r="T1967" s="31">
        <f t="shared" si="61"/>
        <v>0</v>
      </c>
      <c r="U1967" s="39" t="s">
        <v>41</v>
      </c>
    </row>
    <row r="1968" spans="1:21" x14ac:dyDescent="0.25">
      <c r="A1968" s="20">
        <v>42175</v>
      </c>
      <c r="B1968" s="183">
        <v>24824</v>
      </c>
      <c r="C1968" s="183"/>
      <c r="D1968" s="14" t="s">
        <v>95</v>
      </c>
      <c r="E1968" s="105">
        <v>5609.2</v>
      </c>
      <c r="F1968" s="23">
        <v>42177</v>
      </c>
      <c r="G1968" s="118">
        <v>5609.2</v>
      </c>
      <c r="H1968" s="31">
        <f t="shared" si="60"/>
        <v>0</v>
      </c>
      <c r="I1968" s="56" t="s">
        <v>19</v>
      </c>
      <c r="M1968" s="20">
        <v>42161</v>
      </c>
      <c r="N1968" s="183">
        <v>23443</v>
      </c>
      <c r="O1968" s="183"/>
      <c r="P1968" s="14" t="s">
        <v>128</v>
      </c>
      <c r="Q1968" s="105">
        <v>8080.8</v>
      </c>
      <c r="R1968" s="23">
        <v>42163</v>
      </c>
      <c r="S1968" s="106">
        <v>8080.8</v>
      </c>
      <c r="T1968" s="31">
        <f t="shared" si="61"/>
        <v>0</v>
      </c>
      <c r="U1968" s="39" t="s">
        <v>1257</v>
      </c>
    </row>
    <row r="1969" spans="1:21" x14ac:dyDescent="0.25">
      <c r="A1969" s="20">
        <v>42175</v>
      </c>
      <c r="B1969" s="183">
        <v>24825</v>
      </c>
      <c r="C1969" s="183"/>
      <c r="D1969" s="14" t="s">
        <v>250</v>
      </c>
      <c r="E1969" s="105">
        <v>3446.4</v>
      </c>
      <c r="F1969" s="23">
        <v>42177</v>
      </c>
      <c r="G1969" s="118">
        <v>3446.4</v>
      </c>
      <c r="H1969" s="31">
        <f t="shared" si="60"/>
        <v>0</v>
      </c>
      <c r="I1969" s="56" t="s">
        <v>19</v>
      </c>
      <c r="M1969" s="20">
        <v>42163</v>
      </c>
      <c r="N1969" s="183">
        <v>23546</v>
      </c>
      <c r="O1969" s="183"/>
      <c r="P1969" s="14" t="s">
        <v>128</v>
      </c>
      <c r="Q1969" s="105">
        <v>5003.2</v>
      </c>
      <c r="R1969" s="23">
        <v>42163</v>
      </c>
      <c r="S1969" s="106">
        <v>5003.2</v>
      </c>
      <c r="T1969" s="31">
        <f t="shared" si="61"/>
        <v>0</v>
      </c>
      <c r="U1969" s="39" t="s">
        <v>1257</v>
      </c>
    </row>
    <row r="1970" spans="1:21" x14ac:dyDescent="0.25">
      <c r="A1970" s="20">
        <v>42175</v>
      </c>
      <c r="B1970" s="183">
        <v>24826</v>
      </c>
      <c r="C1970" s="183"/>
      <c r="D1970" s="14" t="s">
        <v>689</v>
      </c>
      <c r="E1970" s="105">
        <v>10038</v>
      </c>
      <c r="F1970" s="23">
        <v>42177</v>
      </c>
      <c r="G1970" s="118">
        <v>10038</v>
      </c>
      <c r="H1970" s="31">
        <f t="shared" si="60"/>
        <v>0</v>
      </c>
      <c r="I1970" s="56" t="s">
        <v>19</v>
      </c>
      <c r="M1970" s="20">
        <v>42164</v>
      </c>
      <c r="N1970" s="183">
        <v>23673</v>
      </c>
      <c r="O1970" s="183"/>
      <c r="P1970" s="150" t="s">
        <v>128</v>
      </c>
      <c r="Q1970" s="105">
        <v>7282.2</v>
      </c>
      <c r="R1970" s="23">
        <v>42165</v>
      </c>
      <c r="S1970" s="106">
        <v>7282.2</v>
      </c>
      <c r="T1970" s="31">
        <f t="shared" si="61"/>
        <v>0</v>
      </c>
      <c r="U1970" s="39" t="s">
        <v>1257</v>
      </c>
    </row>
    <row r="1971" spans="1:21" x14ac:dyDescent="0.25">
      <c r="A1971" s="20">
        <v>42175</v>
      </c>
      <c r="B1971" s="183">
        <v>24827</v>
      </c>
      <c r="C1971" s="183"/>
      <c r="D1971" s="14" t="s">
        <v>93</v>
      </c>
      <c r="E1971" s="105">
        <v>2553</v>
      </c>
      <c r="F1971" s="23">
        <v>42177</v>
      </c>
      <c r="G1971" s="118">
        <v>2553</v>
      </c>
      <c r="H1971" s="31">
        <f t="shared" si="60"/>
        <v>0</v>
      </c>
      <c r="I1971" s="56" t="s">
        <v>19</v>
      </c>
      <c r="M1971" s="20">
        <v>42165</v>
      </c>
      <c r="N1971" s="183">
        <v>23747</v>
      </c>
      <c r="O1971" s="183"/>
      <c r="P1971" s="14" t="s">
        <v>128</v>
      </c>
      <c r="Q1971" s="105">
        <v>5840.6</v>
      </c>
      <c r="R1971" s="23">
        <v>42165</v>
      </c>
      <c r="S1971" s="106">
        <v>5840.6</v>
      </c>
      <c r="T1971" s="31">
        <f t="shared" si="61"/>
        <v>0</v>
      </c>
      <c r="U1971" s="39" t="s">
        <v>1257</v>
      </c>
    </row>
    <row r="1972" spans="1:21" x14ac:dyDescent="0.25">
      <c r="A1972" s="20">
        <v>42175</v>
      </c>
      <c r="B1972" s="183">
        <v>24828</v>
      </c>
      <c r="C1972" s="183"/>
      <c r="D1972" s="14" t="s">
        <v>55</v>
      </c>
      <c r="E1972" s="105">
        <v>895.5</v>
      </c>
      <c r="F1972" s="23">
        <v>42175</v>
      </c>
      <c r="G1972" s="118">
        <v>895.5</v>
      </c>
      <c r="H1972" s="31">
        <f t="shared" si="60"/>
        <v>0</v>
      </c>
      <c r="I1972" s="56" t="s">
        <v>9</v>
      </c>
      <c r="M1972" s="20">
        <v>42166</v>
      </c>
      <c r="N1972" s="183">
        <v>23862</v>
      </c>
      <c r="O1972" s="183"/>
      <c r="P1972" s="14" t="s">
        <v>128</v>
      </c>
      <c r="Q1972" s="105">
        <v>13864.8</v>
      </c>
      <c r="R1972" s="12" t="s">
        <v>1540</v>
      </c>
      <c r="S1972" s="106">
        <f>11465+2399.8</f>
        <v>13864.8</v>
      </c>
      <c r="T1972" s="31">
        <f t="shared" si="61"/>
        <v>0</v>
      </c>
      <c r="U1972" s="39" t="s">
        <v>1257</v>
      </c>
    </row>
    <row r="1973" spans="1:21" x14ac:dyDescent="0.25">
      <c r="A1973" s="20">
        <v>42175</v>
      </c>
      <c r="B1973" s="183">
        <v>24829</v>
      </c>
      <c r="C1973" s="183"/>
      <c r="D1973" s="14" t="s">
        <v>912</v>
      </c>
      <c r="E1973" s="105">
        <v>26094.75</v>
      </c>
      <c r="F1973" s="23">
        <v>42177</v>
      </c>
      <c r="G1973" s="118">
        <v>26094.75</v>
      </c>
      <c r="H1973" s="31">
        <f t="shared" si="60"/>
        <v>0</v>
      </c>
      <c r="I1973" s="56" t="s">
        <v>94</v>
      </c>
      <c r="M1973" s="20">
        <v>42167</v>
      </c>
      <c r="N1973" s="183">
        <v>23984</v>
      </c>
      <c r="O1973" s="183"/>
      <c r="P1973" s="14" t="s">
        <v>128</v>
      </c>
      <c r="Q1973" s="105">
        <v>8416.4</v>
      </c>
      <c r="R1973" s="23">
        <v>42171</v>
      </c>
      <c r="S1973" s="106">
        <v>8416.4</v>
      </c>
      <c r="T1973" s="31">
        <f t="shared" si="61"/>
        <v>0</v>
      </c>
      <c r="U1973" s="39" t="s">
        <v>1257</v>
      </c>
    </row>
    <row r="1974" spans="1:21" x14ac:dyDescent="0.25">
      <c r="A1974" s="20">
        <v>42175</v>
      </c>
      <c r="B1974" s="183">
        <v>24830</v>
      </c>
      <c r="C1974" s="183"/>
      <c r="D1974" s="14" t="s">
        <v>738</v>
      </c>
      <c r="E1974" s="105">
        <v>24545.3</v>
      </c>
      <c r="F1974" s="23">
        <v>42176</v>
      </c>
      <c r="G1974" s="118">
        <v>24545.3</v>
      </c>
      <c r="H1974" s="31">
        <f t="shared" si="60"/>
        <v>0</v>
      </c>
      <c r="I1974" s="56" t="s">
        <v>9</v>
      </c>
      <c r="M1974" s="20">
        <v>42171</v>
      </c>
      <c r="N1974" s="183">
        <v>24352</v>
      </c>
      <c r="O1974" s="183"/>
      <c r="P1974" s="14" t="s">
        <v>128</v>
      </c>
      <c r="Q1974" s="105">
        <v>5946.8</v>
      </c>
      <c r="R1974" s="23">
        <v>42171</v>
      </c>
      <c r="S1974" s="106">
        <v>5946.8</v>
      </c>
      <c r="T1974" s="48">
        <f t="shared" si="61"/>
        <v>0</v>
      </c>
      <c r="U1974" s="39" t="s">
        <v>1257</v>
      </c>
    </row>
    <row r="1975" spans="1:21" x14ac:dyDescent="0.25">
      <c r="A1975" s="20">
        <v>42175</v>
      </c>
      <c r="B1975" s="183">
        <v>24831</v>
      </c>
      <c r="C1975" s="183"/>
      <c r="D1975" s="14" t="s">
        <v>35</v>
      </c>
      <c r="E1975" s="105">
        <v>25533.75</v>
      </c>
      <c r="F1975" s="23">
        <v>42176</v>
      </c>
      <c r="G1975" s="118">
        <v>25533.75</v>
      </c>
      <c r="H1975" s="31">
        <f t="shared" si="60"/>
        <v>0</v>
      </c>
      <c r="I1975" s="56" t="s">
        <v>773</v>
      </c>
      <c r="M1975" s="20">
        <v>42172</v>
      </c>
      <c r="N1975" s="183">
        <v>24461</v>
      </c>
      <c r="O1975" s="183"/>
      <c r="P1975" s="14" t="s">
        <v>128</v>
      </c>
      <c r="Q1975" s="105">
        <v>7314</v>
      </c>
      <c r="R1975" s="23">
        <v>42173</v>
      </c>
      <c r="S1975" s="106">
        <v>7314</v>
      </c>
      <c r="T1975" s="48">
        <f t="shared" si="61"/>
        <v>0</v>
      </c>
      <c r="U1975" s="39" t="s">
        <v>1257</v>
      </c>
    </row>
    <row r="1976" spans="1:21" x14ac:dyDescent="0.25">
      <c r="A1976" s="20">
        <v>42175</v>
      </c>
      <c r="B1976" s="183">
        <v>24832</v>
      </c>
      <c r="C1976" s="183"/>
      <c r="D1976" s="14" t="s">
        <v>1101</v>
      </c>
      <c r="E1976" s="105">
        <v>429.2</v>
      </c>
      <c r="F1976" s="23">
        <v>42176</v>
      </c>
      <c r="G1976" s="118">
        <v>429.2</v>
      </c>
      <c r="H1976" s="31">
        <f t="shared" si="60"/>
        <v>0</v>
      </c>
      <c r="I1976" s="56" t="s">
        <v>9</v>
      </c>
      <c r="M1976" s="20">
        <v>42173</v>
      </c>
      <c r="N1976" s="183">
        <v>24560</v>
      </c>
      <c r="O1976" s="183"/>
      <c r="P1976" s="14" t="s">
        <v>128</v>
      </c>
      <c r="Q1976" s="105">
        <v>10653</v>
      </c>
      <c r="R1976" s="23">
        <v>42175</v>
      </c>
      <c r="S1976" s="118">
        <v>10653</v>
      </c>
      <c r="T1976" s="31">
        <f t="shared" si="61"/>
        <v>0</v>
      </c>
      <c r="U1976" s="56" t="s">
        <v>1257</v>
      </c>
    </row>
    <row r="1977" spans="1:21" x14ac:dyDescent="0.25">
      <c r="A1977" s="20">
        <v>42175</v>
      </c>
      <c r="B1977" s="183">
        <v>24833</v>
      </c>
      <c r="C1977" s="183"/>
      <c r="D1977" s="14" t="s">
        <v>829</v>
      </c>
      <c r="E1977" s="105">
        <v>4694.2</v>
      </c>
      <c r="F1977" s="23">
        <v>42175</v>
      </c>
      <c r="G1977" s="118">
        <v>4694.2</v>
      </c>
      <c r="H1977" s="31">
        <f t="shared" si="60"/>
        <v>0</v>
      </c>
      <c r="I1977" s="56" t="s">
        <v>9</v>
      </c>
      <c r="M1977" s="20">
        <v>42175</v>
      </c>
      <c r="N1977" s="183">
        <v>24769</v>
      </c>
      <c r="O1977" s="183"/>
      <c r="P1977" s="14" t="s">
        <v>128</v>
      </c>
      <c r="Q1977" s="105">
        <v>3890.2</v>
      </c>
      <c r="R1977" s="65">
        <v>42175</v>
      </c>
      <c r="S1977" s="106">
        <v>3890.2</v>
      </c>
      <c r="T1977" s="31">
        <f t="shared" si="61"/>
        <v>0</v>
      </c>
      <c r="U1977" s="39" t="s">
        <v>1257</v>
      </c>
    </row>
    <row r="1978" spans="1:21" x14ac:dyDescent="0.25">
      <c r="A1978" s="20">
        <v>42175</v>
      </c>
      <c r="B1978" s="183">
        <v>24834</v>
      </c>
      <c r="C1978" s="183"/>
      <c r="D1978" s="14" t="s">
        <v>233</v>
      </c>
      <c r="E1978" s="105">
        <v>14098</v>
      </c>
      <c r="F1978" s="23">
        <v>42176</v>
      </c>
      <c r="G1978" s="118">
        <v>14098</v>
      </c>
      <c r="H1978" s="31">
        <f t="shared" si="60"/>
        <v>0</v>
      </c>
      <c r="I1978" s="56" t="s">
        <v>773</v>
      </c>
      <c r="M1978" s="20">
        <v>42177</v>
      </c>
      <c r="N1978" s="183">
        <v>24965</v>
      </c>
      <c r="O1978" s="183"/>
      <c r="P1978" s="14" t="s">
        <v>128</v>
      </c>
      <c r="Q1978" s="105">
        <v>3137.6</v>
      </c>
      <c r="R1978" s="23">
        <v>42177</v>
      </c>
      <c r="S1978" s="118">
        <v>3137.6</v>
      </c>
      <c r="T1978" s="31">
        <f t="shared" si="61"/>
        <v>0</v>
      </c>
      <c r="U1978" s="56" t="s">
        <v>1257</v>
      </c>
    </row>
    <row r="1979" spans="1:21" x14ac:dyDescent="0.25">
      <c r="A1979" s="20">
        <v>42175</v>
      </c>
      <c r="B1979" s="183">
        <v>24835</v>
      </c>
      <c r="C1979" s="183"/>
      <c r="D1979" s="14" t="s">
        <v>145</v>
      </c>
      <c r="E1979" s="105">
        <v>3402.8</v>
      </c>
      <c r="F1979" s="30"/>
      <c r="G1979" s="145"/>
      <c r="H1979" s="31">
        <f t="shared" si="60"/>
        <v>3402.8</v>
      </c>
      <c r="I1979" s="56" t="s">
        <v>9</v>
      </c>
      <c r="M1979" s="20">
        <v>42178</v>
      </c>
      <c r="N1979" s="222" t="s">
        <v>1684</v>
      </c>
      <c r="O1979" s="222" t="s">
        <v>1592</v>
      </c>
      <c r="P1979" s="15" t="s">
        <v>128</v>
      </c>
      <c r="Q1979" s="122">
        <v>6529.6</v>
      </c>
      <c r="R1979" s="23">
        <v>42178</v>
      </c>
      <c r="S1979" s="118">
        <v>6529.6</v>
      </c>
      <c r="T1979" s="31">
        <f t="shared" si="61"/>
        <v>0</v>
      </c>
      <c r="U1979" s="68" t="s">
        <v>1257</v>
      </c>
    </row>
    <row r="1980" spans="1:21" x14ac:dyDescent="0.25">
      <c r="A1980" s="20">
        <v>42175</v>
      </c>
      <c r="B1980" s="183">
        <v>24836</v>
      </c>
      <c r="C1980" s="183"/>
      <c r="D1980" s="14" t="s">
        <v>1585</v>
      </c>
      <c r="E1980" s="105">
        <v>345</v>
      </c>
      <c r="F1980" s="23">
        <v>42175</v>
      </c>
      <c r="G1980" s="118">
        <v>345</v>
      </c>
      <c r="H1980" s="31">
        <f t="shared" si="60"/>
        <v>0</v>
      </c>
      <c r="I1980" s="56" t="s">
        <v>9</v>
      </c>
      <c r="M1980" s="20">
        <v>42180</v>
      </c>
      <c r="N1980" s="223" t="s">
        <v>1890</v>
      </c>
      <c r="O1980" s="223" t="s">
        <v>1592</v>
      </c>
      <c r="P1980" s="14" t="s">
        <v>128</v>
      </c>
      <c r="Q1980" s="105">
        <v>5406</v>
      </c>
      <c r="R1980" s="65">
        <v>42180</v>
      </c>
      <c r="S1980" s="106">
        <v>5406</v>
      </c>
      <c r="T1980" s="31">
        <f t="shared" si="61"/>
        <v>0</v>
      </c>
      <c r="U1980" s="39" t="s">
        <v>1257</v>
      </c>
    </row>
    <row r="1981" spans="1:21" x14ac:dyDescent="0.25">
      <c r="A1981" s="20">
        <v>42175</v>
      </c>
      <c r="B1981" s="183">
        <v>24837</v>
      </c>
      <c r="C1981" s="183"/>
      <c r="D1981" s="14" t="s">
        <v>24</v>
      </c>
      <c r="E1981" s="105">
        <v>179777.72</v>
      </c>
      <c r="F1981" s="30">
        <v>42191</v>
      </c>
      <c r="G1981" s="145">
        <v>179777.72</v>
      </c>
      <c r="H1981" s="31">
        <f t="shared" si="60"/>
        <v>0</v>
      </c>
      <c r="I1981" s="56" t="s">
        <v>149</v>
      </c>
      <c r="M1981" s="20">
        <v>42181</v>
      </c>
      <c r="N1981" s="223" t="s">
        <v>2000</v>
      </c>
      <c r="O1981" s="223" t="s">
        <v>1592</v>
      </c>
      <c r="P1981" s="14" t="s">
        <v>128</v>
      </c>
      <c r="Q1981" s="105">
        <v>8215</v>
      </c>
      <c r="R1981" s="65">
        <v>42181</v>
      </c>
      <c r="S1981" s="106">
        <v>8215</v>
      </c>
      <c r="T1981" s="31">
        <f t="shared" si="61"/>
        <v>0</v>
      </c>
      <c r="U1981" s="39" t="s">
        <v>1257</v>
      </c>
    </row>
    <row r="1982" spans="1:21" x14ac:dyDescent="0.25">
      <c r="A1982" s="20">
        <v>42175</v>
      </c>
      <c r="B1982" s="183">
        <v>24838</v>
      </c>
      <c r="C1982" s="183"/>
      <c r="D1982" s="14" t="s">
        <v>136</v>
      </c>
      <c r="E1982" s="105">
        <v>22821.599999999999</v>
      </c>
      <c r="F1982" s="23">
        <v>42177</v>
      </c>
      <c r="G1982" s="118">
        <v>22821.599999999999</v>
      </c>
      <c r="H1982" s="31">
        <f t="shared" si="60"/>
        <v>0</v>
      </c>
      <c r="I1982" s="56" t="s">
        <v>9</v>
      </c>
      <c r="M1982" s="20">
        <v>42182</v>
      </c>
      <c r="N1982" s="223" t="s">
        <v>2102</v>
      </c>
      <c r="O1982" s="223" t="s">
        <v>1592</v>
      </c>
      <c r="P1982" s="14" t="s">
        <v>128</v>
      </c>
      <c r="Q1982" s="105">
        <v>6381.2</v>
      </c>
      <c r="R1982" s="65">
        <v>42183</v>
      </c>
      <c r="S1982" s="106">
        <v>6381.2</v>
      </c>
      <c r="T1982" s="31">
        <f t="shared" si="61"/>
        <v>0</v>
      </c>
      <c r="U1982" s="39" t="s">
        <v>1257</v>
      </c>
    </row>
    <row r="1983" spans="1:21" x14ac:dyDescent="0.25">
      <c r="A1983" s="20">
        <v>42175</v>
      </c>
      <c r="B1983" s="183">
        <v>24839</v>
      </c>
      <c r="C1983" s="183"/>
      <c r="D1983" s="14" t="s">
        <v>237</v>
      </c>
      <c r="E1983" s="105">
        <v>131.1</v>
      </c>
      <c r="F1983" s="30"/>
      <c r="G1983" s="145"/>
      <c r="H1983" s="31">
        <f t="shared" si="60"/>
        <v>131.1</v>
      </c>
      <c r="I1983" s="56" t="s">
        <v>9</v>
      </c>
      <c r="M1983" s="20">
        <v>42184</v>
      </c>
      <c r="N1983" s="222" t="s">
        <v>2261</v>
      </c>
      <c r="O1983" s="222" t="s">
        <v>1592</v>
      </c>
      <c r="P1983" s="14" t="s">
        <v>128</v>
      </c>
      <c r="Q1983" s="105">
        <v>7218.6</v>
      </c>
      <c r="R1983" s="65">
        <v>42184</v>
      </c>
      <c r="S1983" s="106">
        <v>7218.6</v>
      </c>
      <c r="T1983" s="31">
        <f t="shared" si="61"/>
        <v>0</v>
      </c>
      <c r="U1983" s="39" t="s">
        <v>94</v>
      </c>
    </row>
    <row r="1984" spans="1:21" x14ac:dyDescent="0.25">
      <c r="A1984" s="20">
        <v>42175</v>
      </c>
      <c r="B1984" s="183">
        <v>24840</v>
      </c>
      <c r="C1984" s="183"/>
      <c r="D1984" s="14" t="s">
        <v>45</v>
      </c>
      <c r="E1984" s="105">
        <v>76689.25</v>
      </c>
      <c r="F1984" s="30">
        <v>42189</v>
      </c>
      <c r="G1984" s="145">
        <v>76689.25</v>
      </c>
      <c r="H1984" s="31">
        <f t="shared" si="60"/>
        <v>0</v>
      </c>
      <c r="I1984" s="56" t="s">
        <v>46</v>
      </c>
      <c r="M1984" s="20">
        <v>42185</v>
      </c>
      <c r="N1984" s="222" t="s">
        <v>2407</v>
      </c>
      <c r="O1984" s="222" t="s">
        <v>1592</v>
      </c>
      <c r="P1984" s="14" t="s">
        <v>128</v>
      </c>
      <c r="Q1984" s="105">
        <v>6667.4</v>
      </c>
      <c r="R1984" s="23"/>
      <c r="S1984" s="106"/>
      <c r="T1984" s="31">
        <f t="shared" si="61"/>
        <v>6667.4</v>
      </c>
      <c r="U1984" s="39" t="s">
        <v>1257</v>
      </c>
    </row>
    <row r="1985" spans="1:21" x14ac:dyDescent="0.25">
      <c r="A1985" s="20">
        <v>42175</v>
      </c>
      <c r="B1985" s="183">
        <v>24841</v>
      </c>
      <c r="C1985" s="183"/>
      <c r="D1985" s="14" t="s">
        <v>45</v>
      </c>
      <c r="E1985" s="105">
        <v>31984.2</v>
      </c>
      <c r="F1985" s="30">
        <v>42189</v>
      </c>
      <c r="G1985" s="145">
        <v>31984.2</v>
      </c>
      <c r="H1985" s="31">
        <f t="shared" si="60"/>
        <v>0</v>
      </c>
      <c r="I1985" s="56" t="s">
        <v>46</v>
      </c>
      <c r="M1985" s="20">
        <v>42165</v>
      </c>
      <c r="N1985" s="183">
        <v>23708</v>
      </c>
      <c r="O1985" s="183"/>
      <c r="P1985" s="14" t="s">
        <v>74</v>
      </c>
      <c r="Q1985" s="105">
        <v>1589.3</v>
      </c>
      <c r="R1985" s="23">
        <v>42166</v>
      </c>
      <c r="S1985" s="106">
        <v>1589.3</v>
      </c>
      <c r="T1985" s="31">
        <f t="shared" si="61"/>
        <v>0</v>
      </c>
      <c r="U1985" s="39" t="s">
        <v>9</v>
      </c>
    </row>
    <row r="1986" spans="1:21" x14ac:dyDescent="0.25">
      <c r="A1986" s="20">
        <v>42176</v>
      </c>
      <c r="B1986" s="183">
        <v>24842</v>
      </c>
      <c r="C1986" s="183"/>
      <c r="D1986" s="14" t="s">
        <v>1160</v>
      </c>
      <c r="E1986" s="105">
        <v>359.6</v>
      </c>
      <c r="F1986" s="23">
        <v>42176</v>
      </c>
      <c r="G1986" s="118">
        <v>359.6</v>
      </c>
      <c r="H1986" s="31">
        <f t="shared" si="60"/>
        <v>0</v>
      </c>
      <c r="I1986" s="56" t="s">
        <v>9</v>
      </c>
      <c r="M1986" s="20">
        <v>42176</v>
      </c>
      <c r="N1986" s="183">
        <v>24908</v>
      </c>
      <c r="O1986" s="183"/>
      <c r="P1986" s="14" t="s">
        <v>74</v>
      </c>
      <c r="Q1986" s="105">
        <v>1752.6</v>
      </c>
      <c r="R1986" s="23">
        <v>42176</v>
      </c>
      <c r="S1986" s="118">
        <v>1752.6</v>
      </c>
      <c r="T1986" s="31">
        <f t="shared" si="61"/>
        <v>0</v>
      </c>
      <c r="U1986" s="56" t="s">
        <v>9</v>
      </c>
    </row>
    <row r="1987" spans="1:21" x14ac:dyDescent="0.25">
      <c r="A1987" s="20">
        <v>42176</v>
      </c>
      <c r="B1987" s="183">
        <v>24843</v>
      </c>
      <c r="C1987" s="183"/>
      <c r="D1987" s="14" t="s">
        <v>43</v>
      </c>
      <c r="E1987" s="105">
        <v>10985.8</v>
      </c>
      <c r="F1987" s="23" t="s">
        <v>1586</v>
      </c>
      <c r="G1987" s="118">
        <f>9700+1285.8</f>
        <v>10985.8</v>
      </c>
      <c r="H1987" s="31">
        <f t="shared" ref="H1987:H2050" si="62">E1987-G1987</f>
        <v>0</v>
      </c>
      <c r="I1987" s="56" t="s">
        <v>9</v>
      </c>
      <c r="M1987" s="20">
        <v>42160</v>
      </c>
      <c r="N1987" s="183">
        <v>23259</v>
      </c>
      <c r="O1987" s="183"/>
      <c r="P1987" s="14" t="s">
        <v>25</v>
      </c>
      <c r="Q1987" s="105">
        <v>707.2</v>
      </c>
      <c r="R1987" s="23">
        <v>42160</v>
      </c>
      <c r="S1987" s="106">
        <v>707.2</v>
      </c>
      <c r="T1987" s="31">
        <f t="shared" ref="T1987:T2050" si="63">Q1987-S1987</f>
        <v>0</v>
      </c>
      <c r="U1987" s="39" t="s">
        <v>9</v>
      </c>
    </row>
    <row r="1988" spans="1:21" x14ac:dyDescent="0.25">
      <c r="A1988" s="20">
        <v>42176</v>
      </c>
      <c r="B1988" s="183">
        <v>24844</v>
      </c>
      <c r="C1988" s="183"/>
      <c r="D1988" s="14" t="s">
        <v>18</v>
      </c>
      <c r="E1988" s="105">
        <v>3237.6</v>
      </c>
      <c r="F1988" s="23">
        <v>42176</v>
      </c>
      <c r="G1988" s="118">
        <v>3237.6</v>
      </c>
      <c r="H1988" s="31">
        <f t="shared" si="62"/>
        <v>0</v>
      </c>
      <c r="I1988" s="56" t="s">
        <v>9</v>
      </c>
      <c r="M1988" s="20">
        <v>42161</v>
      </c>
      <c r="N1988" s="183">
        <v>23410</v>
      </c>
      <c r="O1988" s="183"/>
      <c r="P1988" s="14" t="s">
        <v>25</v>
      </c>
      <c r="Q1988" s="105">
        <v>467.4</v>
      </c>
      <c r="R1988" s="23">
        <v>42161</v>
      </c>
      <c r="S1988" s="106">
        <v>467.4</v>
      </c>
      <c r="T1988" s="31">
        <f t="shared" si="63"/>
        <v>0</v>
      </c>
      <c r="U1988" s="39" t="s">
        <v>9</v>
      </c>
    </row>
    <row r="1989" spans="1:21" x14ac:dyDescent="0.25">
      <c r="A1989" s="20">
        <v>42176</v>
      </c>
      <c r="B1989" s="183">
        <v>24845</v>
      </c>
      <c r="C1989" s="183"/>
      <c r="D1989" s="14" t="s">
        <v>720</v>
      </c>
      <c r="E1989" s="105">
        <v>15172.8</v>
      </c>
      <c r="F1989" s="23">
        <v>42176</v>
      </c>
      <c r="G1989" s="118">
        <v>15172.8</v>
      </c>
      <c r="H1989" s="31">
        <f t="shared" si="62"/>
        <v>0</v>
      </c>
      <c r="I1989" s="56" t="s">
        <v>9</v>
      </c>
      <c r="M1989" s="20">
        <v>42163</v>
      </c>
      <c r="N1989" s="183">
        <v>23517</v>
      </c>
      <c r="O1989" s="183"/>
      <c r="P1989" s="14" t="s">
        <v>25</v>
      </c>
      <c r="Q1989" s="105">
        <v>1220</v>
      </c>
      <c r="R1989" s="23">
        <v>42163</v>
      </c>
      <c r="S1989" s="106">
        <v>1220</v>
      </c>
      <c r="T1989" s="31">
        <f t="shared" si="63"/>
        <v>0</v>
      </c>
      <c r="U1989" s="39" t="s">
        <v>9</v>
      </c>
    </row>
    <row r="1990" spans="1:21" x14ac:dyDescent="0.25">
      <c r="A1990" s="20">
        <v>42176</v>
      </c>
      <c r="B1990" s="183">
        <v>24846</v>
      </c>
      <c r="C1990" s="183"/>
      <c r="D1990" s="14" t="s">
        <v>111</v>
      </c>
      <c r="E1990" s="105">
        <v>68094.720000000001</v>
      </c>
      <c r="F1990" s="23">
        <v>42185</v>
      </c>
      <c r="G1990" s="118">
        <v>68094.720000000001</v>
      </c>
      <c r="H1990" s="31">
        <f t="shared" si="62"/>
        <v>0</v>
      </c>
      <c r="I1990" s="56" t="s">
        <v>62</v>
      </c>
      <c r="M1990" s="20">
        <v>42166</v>
      </c>
      <c r="N1990" s="183">
        <v>23892</v>
      </c>
      <c r="O1990" s="183"/>
      <c r="P1990" s="14" t="s">
        <v>25</v>
      </c>
      <c r="Q1990" s="105">
        <v>796</v>
      </c>
      <c r="R1990" s="23">
        <v>42166</v>
      </c>
      <c r="S1990" s="118">
        <v>796</v>
      </c>
      <c r="T1990" s="31">
        <f t="shared" si="63"/>
        <v>0</v>
      </c>
      <c r="U1990" s="56" t="s">
        <v>9</v>
      </c>
    </row>
    <row r="1991" spans="1:21" x14ac:dyDescent="0.25">
      <c r="A1991" s="20">
        <v>42176</v>
      </c>
      <c r="B1991" s="183">
        <v>24847</v>
      </c>
      <c r="C1991" s="183"/>
      <c r="D1991" s="14" t="s">
        <v>114</v>
      </c>
      <c r="E1991" s="105">
        <v>2057.6</v>
      </c>
      <c r="F1991" s="23">
        <v>42176</v>
      </c>
      <c r="G1991" s="118">
        <v>2057.6</v>
      </c>
      <c r="H1991" s="31">
        <f t="shared" si="62"/>
        <v>0</v>
      </c>
      <c r="I1991" s="56" t="s">
        <v>9</v>
      </c>
      <c r="M1991" s="20">
        <v>42181</v>
      </c>
      <c r="N1991" s="223" t="s">
        <v>2023</v>
      </c>
      <c r="O1991" s="223" t="s">
        <v>1592</v>
      </c>
      <c r="P1991" s="150" t="s">
        <v>1357</v>
      </c>
      <c r="Q1991" s="105">
        <v>3976</v>
      </c>
      <c r="R1991" s="65">
        <v>42182</v>
      </c>
      <c r="S1991" s="106">
        <v>3976</v>
      </c>
      <c r="T1991" s="31">
        <f t="shared" si="63"/>
        <v>0</v>
      </c>
      <c r="U1991" s="39" t="s">
        <v>94</v>
      </c>
    </row>
    <row r="1992" spans="1:21" x14ac:dyDescent="0.25">
      <c r="A1992" s="20">
        <v>42176</v>
      </c>
      <c r="B1992" s="183">
        <v>24848</v>
      </c>
      <c r="C1992" s="183"/>
      <c r="D1992" s="14" t="s">
        <v>16</v>
      </c>
      <c r="E1992" s="105">
        <v>14531.8</v>
      </c>
      <c r="F1992" s="23">
        <v>42176</v>
      </c>
      <c r="G1992" s="118">
        <v>14531.8</v>
      </c>
      <c r="H1992" s="31">
        <f t="shared" si="62"/>
        <v>0</v>
      </c>
      <c r="I1992" s="56" t="s">
        <v>1257</v>
      </c>
      <c r="M1992" s="20">
        <v>42156</v>
      </c>
      <c r="N1992" s="183">
        <v>22892</v>
      </c>
      <c r="O1992" s="183"/>
      <c r="P1992" s="14" t="s">
        <v>834</v>
      </c>
      <c r="Q1992" s="105">
        <v>7042</v>
      </c>
      <c r="R1992" s="23">
        <v>42156</v>
      </c>
      <c r="S1992" s="106">
        <v>7042</v>
      </c>
      <c r="T1992" s="25">
        <f t="shared" si="63"/>
        <v>0</v>
      </c>
      <c r="U1992" s="39" t="s">
        <v>9</v>
      </c>
    </row>
    <row r="1993" spans="1:21" x14ac:dyDescent="0.25">
      <c r="A1993" s="20">
        <v>42176</v>
      </c>
      <c r="B1993" s="183">
        <v>24849</v>
      </c>
      <c r="C1993" s="183"/>
      <c r="D1993" s="150" t="s">
        <v>829</v>
      </c>
      <c r="E1993" s="105">
        <v>5188.2</v>
      </c>
      <c r="F1993" s="23">
        <v>42176</v>
      </c>
      <c r="G1993" s="118">
        <v>5188.2</v>
      </c>
      <c r="H1993" s="31">
        <f t="shared" si="62"/>
        <v>0</v>
      </c>
      <c r="I1993" s="56" t="s">
        <v>9</v>
      </c>
      <c r="M1993" s="20">
        <v>42163</v>
      </c>
      <c r="N1993" s="183">
        <v>23559</v>
      </c>
      <c r="O1993" s="183"/>
      <c r="P1993" s="150" t="s">
        <v>834</v>
      </c>
      <c r="Q1993" s="105">
        <v>8411.2000000000007</v>
      </c>
      <c r="R1993" s="23">
        <v>42163</v>
      </c>
      <c r="S1993" s="106">
        <v>8411.2000000000007</v>
      </c>
      <c r="T1993" s="31">
        <f t="shared" si="63"/>
        <v>0</v>
      </c>
      <c r="U1993" s="39" t="s">
        <v>9</v>
      </c>
    </row>
    <row r="1994" spans="1:21" x14ac:dyDescent="0.25">
      <c r="A1994" s="20">
        <v>42176</v>
      </c>
      <c r="B1994" s="183">
        <v>24850</v>
      </c>
      <c r="C1994" s="183"/>
      <c r="D1994" s="14" t="s">
        <v>854</v>
      </c>
      <c r="E1994" s="105">
        <v>6306.9</v>
      </c>
      <c r="F1994" s="23">
        <v>42180</v>
      </c>
      <c r="G1994" s="118">
        <v>6306.9</v>
      </c>
      <c r="H1994" s="31">
        <f t="shared" si="62"/>
        <v>0</v>
      </c>
      <c r="I1994" s="56" t="s">
        <v>9</v>
      </c>
      <c r="M1994" s="20">
        <v>42157</v>
      </c>
      <c r="N1994" s="183">
        <v>23032</v>
      </c>
      <c r="O1994" s="183"/>
      <c r="P1994" s="40" t="s">
        <v>229</v>
      </c>
      <c r="Q1994" s="105">
        <v>3769.2</v>
      </c>
      <c r="R1994" s="23">
        <v>42157</v>
      </c>
      <c r="S1994" s="106">
        <v>3769.2</v>
      </c>
      <c r="T1994" s="25">
        <f t="shared" si="63"/>
        <v>0</v>
      </c>
      <c r="U1994" s="68" t="s">
        <v>9</v>
      </c>
    </row>
    <row r="1995" spans="1:21" x14ac:dyDescent="0.25">
      <c r="A1995" s="20">
        <v>42176</v>
      </c>
      <c r="B1995" s="183">
        <v>24851</v>
      </c>
      <c r="C1995" s="183"/>
      <c r="D1995" s="14" t="s">
        <v>229</v>
      </c>
      <c r="E1995" s="105">
        <v>6189.66</v>
      </c>
      <c r="F1995" s="23">
        <v>42176</v>
      </c>
      <c r="G1995" s="118">
        <v>6189.66</v>
      </c>
      <c r="H1995" s="31">
        <f t="shared" si="62"/>
        <v>0</v>
      </c>
      <c r="I1995" s="56" t="s">
        <v>9</v>
      </c>
      <c r="M1995" s="20">
        <v>42159</v>
      </c>
      <c r="N1995" s="183">
        <v>23194</v>
      </c>
      <c r="O1995" s="183"/>
      <c r="P1995" s="14" t="s">
        <v>229</v>
      </c>
      <c r="Q1995" s="105">
        <v>5522.8</v>
      </c>
      <c r="R1995" s="23">
        <v>42159</v>
      </c>
      <c r="S1995" s="106">
        <v>5522.8</v>
      </c>
      <c r="T1995" s="31">
        <f t="shared" si="63"/>
        <v>0</v>
      </c>
      <c r="U1995" s="39" t="s">
        <v>9</v>
      </c>
    </row>
    <row r="1996" spans="1:21" x14ac:dyDescent="0.25">
      <c r="A1996" s="20">
        <v>42176</v>
      </c>
      <c r="B1996" s="183">
        <v>24852</v>
      </c>
      <c r="C1996" s="183"/>
      <c r="D1996" s="14" t="s">
        <v>86</v>
      </c>
      <c r="E1996" s="105">
        <v>482.1</v>
      </c>
      <c r="F1996" s="23">
        <v>42176</v>
      </c>
      <c r="G1996" s="118">
        <v>482.1</v>
      </c>
      <c r="H1996" s="31">
        <f t="shared" si="62"/>
        <v>0</v>
      </c>
      <c r="I1996" s="56" t="s">
        <v>9</v>
      </c>
      <c r="M1996" s="20">
        <v>42159</v>
      </c>
      <c r="N1996" s="183">
        <v>23195</v>
      </c>
      <c r="O1996" s="183"/>
      <c r="P1996" s="14" t="s">
        <v>229</v>
      </c>
      <c r="Q1996" s="105">
        <v>327</v>
      </c>
      <c r="R1996" s="23">
        <v>42159</v>
      </c>
      <c r="S1996" s="106">
        <v>327</v>
      </c>
      <c r="T1996" s="31">
        <f t="shared" si="63"/>
        <v>0</v>
      </c>
      <c r="U1996" s="39" t="s">
        <v>9</v>
      </c>
    </row>
    <row r="1997" spans="1:21" x14ac:dyDescent="0.25">
      <c r="A1997" s="20">
        <v>42176</v>
      </c>
      <c r="B1997" s="183">
        <v>24853</v>
      </c>
      <c r="C1997" s="183"/>
      <c r="D1997" s="150" t="s">
        <v>294</v>
      </c>
      <c r="E1997" s="105">
        <v>10108</v>
      </c>
      <c r="F1997" s="23">
        <v>42176</v>
      </c>
      <c r="G1997" s="118">
        <v>10108</v>
      </c>
      <c r="H1997" s="31">
        <f t="shared" si="62"/>
        <v>0</v>
      </c>
      <c r="I1997" s="56" t="s">
        <v>9</v>
      </c>
      <c r="M1997" s="20">
        <v>42162</v>
      </c>
      <c r="N1997" s="183">
        <v>23471</v>
      </c>
      <c r="O1997" s="183"/>
      <c r="P1997" s="14" t="s">
        <v>229</v>
      </c>
      <c r="Q1997" s="105">
        <v>6026.6</v>
      </c>
      <c r="R1997" s="23">
        <v>42162</v>
      </c>
      <c r="S1997" s="106">
        <v>6026.6</v>
      </c>
      <c r="T1997" s="31">
        <f t="shared" si="63"/>
        <v>0</v>
      </c>
      <c r="U1997" s="39" t="s">
        <v>9</v>
      </c>
    </row>
    <row r="1998" spans="1:21" x14ac:dyDescent="0.25">
      <c r="A1998" s="20">
        <v>42176</v>
      </c>
      <c r="B1998" s="183">
        <v>24854</v>
      </c>
      <c r="C1998" s="183"/>
      <c r="D1998" s="14" t="s">
        <v>1515</v>
      </c>
      <c r="E1998" s="105">
        <v>10347.9</v>
      </c>
      <c r="F1998" s="23">
        <v>42176</v>
      </c>
      <c r="G1998" s="118">
        <v>10347.9</v>
      </c>
      <c r="H1998" s="31">
        <f t="shared" si="62"/>
        <v>0</v>
      </c>
      <c r="I1998" s="56" t="s">
        <v>9</v>
      </c>
      <c r="M1998" s="20">
        <v>42162</v>
      </c>
      <c r="N1998" s="183">
        <v>23502</v>
      </c>
      <c r="O1998" s="183"/>
      <c r="P1998" s="14" t="s">
        <v>229</v>
      </c>
      <c r="Q1998" s="105">
        <v>3417.23</v>
      </c>
      <c r="R1998" s="23">
        <v>42162</v>
      </c>
      <c r="S1998" s="106">
        <v>3417.23</v>
      </c>
      <c r="T1998" s="31">
        <f t="shared" si="63"/>
        <v>0</v>
      </c>
      <c r="U1998" s="39" t="s">
        <v>9</v>
      </c>
    </row>
    <row r="1999" spans="1:21" x14ac:dyDescent="0.25">
      <c r="A1999" s="20">
        <v>42176</v>
      </c>
      <c r="B1999" s="183">
        <v>24855</v>
      </c>
      <c r="C1999" s="183"/>
      <c r="D1999" s="14" t="s">
        <v>125</v>
      </c>
      <c r="E1999" s="105">
        <v>9431.2999999999993</v>
      </c>
      <c r="F1999" s="23">
        <v>42176</v>
      </c>
      <c r="G1999" s="118">
        <v>9431.2999999999993</v>
      </c>
      <c r="H1999" s="31">
        <f t="shared" si="62"/>
        <v>0</v>
      </c>
      <c r="I1999" s="56" t="s">
        <v>9</v>
      </c>
      <c r="M1999" s="20">
        <v>42165</v>
      </c>
      <c r="N1999" s="183">
        <v>23800</v>
      </c>
      <c r="O1999" s="183"/>
      <c r="P1999" s="14" t="s">
        <v>229</v>
      </c>
      <c r="Q1999" s="105">
        <v>2866.9</v>
      </c>
      <c r="R1999" s="23">
        <v>42165</v>
      </c>
      <c r="S1999" s="106">
        <v>2866.9</v>
      </c>
      <c r="T1999" s="31">
        <f t="shared" si="63"/>
        <v>0</v>
      </c>
      <c r="U1999" s="39" t="s">
        <v>9</v>
      </c>
    </row>
    <row r="2000" spans="1:21" x14ac:dyDescent="0.25">
      <c r="A2000" s="20">
        <v>42176</v>
      </c>
      <c r="B2000" s="183">
        <v>24856</v>
      </c>
      <c r="C2000" s="183"/>
      <c r="D2000" s="14" t="s">
        <v>320</v>
      </c>
      <c r="E2000" s="105">
        <v>34102.300000000003</v>
      </c>
      <c r="F2000" s="23">
        <v>42176</v>
      </c>
      <c r="G2000" s="118">
        <v>34102.300000000003</v>
      </c>
      <c r="H2000" s="31">
        <f t="shared" si="62"/>
        <v>0</v>
      </c>
      <c r="I2000" s="56" t="s">
        <v>587</v>
      </c>
      <c r="M2000" s="20">
        <v>42166</v>
      </c>
      <c r="N2000" s="183">
        <v>23854</v>
      </c>
      <c r="O2000" s="183"/>
      <c r="P2000" s="14" t="s">
        <v>229</v>
      </c>
      <c r="Q2000" s="105">
        <v>4946.1000000000004</v>
      </c>
      <c r="R2000" s="23">
        <v>42166</v>
      </c>
      <c r="S2000" s="106">
        <v>4946.1000000000004</v>
      </c>
      <c r="T2000" s="31">
        <f t="shared" si="63"/>
        <v>0</v>
      </c>
      <c r="U2000" s="39" t="s">
        <v>9</v>
      </c>
    </row>
    <row r="2001" spans="1:21" x14ac:dyDescent="0.25">
      <c r="A2001" s="20">
        <v>42176</v>
      </c>
      <c r="B2001" s="183">
        <v>24857</v>
      </c>
      <c r="C2001" s="183"/>
      <c r="D2001" s="14" t="s">
        <v>20</v>
      </c>
      <c r="E2001" s="105">
        <v>5141.3999999999996</v>
      </c>
      <c r="F2001" s="23">
        <v>42178</v>
      </c>
      <c r="G2001" s="118">
        <v>5141.3999999999996</v>
      </c>
      <c r="H2001" s="31">
        <f t="shared" si="62"/>
        <v>0</v>
      </c>
      <c r="I2001" s="56" t="s">
        <v>9</v>
      </c>
      <c r="M2001" s="20">
        <v>42169</v>
      </c>
      <c r="N2001" s="183">
        <v>24147</v>
      </c>
      <c r="O2001" s="183"/>
      <c r="P2001" s="14" t="s">
        <v>229</v>
      </c>
      <c r="Q2001" s="105">
        <v>6272.64</v>
      </c>
      <c r="R2001" s="23">
        <v>42169</v>
      </c>
      <c r="S2001" s="106">
        <v>6272.64</v>
      </c>
      <c r="T2001" s="31">
        <f t="shared" si="63"/>
        <v>0</v>
      </c>
      <c r="U2001" s="39" t="s">
        <v>9</v>
      </c>
    </row>
    <row r="2002" spans="1:21" x14ac:dyDescent="0.25">
      <c r="A2002" s="20">
        <v>42176</v>
      </c>
      <c r="B2002" s="183">
        <v>24858</v>
      </c>
      <c r="C2002" s="183"/>
      <c r="D2002" s="14" t="s">
        <v>1058</v>
      </c>
      <c r="E2002" s="105">
        <v>5762.3</v>
      </c>
      <c r="F2002" s="23">
        <v>42176</v>
      </c>
      <c r="G2002" s="118">
        <v>5762.3</v>
      </c>
      <c r="H2002" s="31">
        <f t="shared" si="62"/>
        <v>0</v>
      </c>
      <c r="I2002" s="56" t="s">
        <v>9</v>
      </c>
      <c r="M2002" s="20">
        <v>42173</v>
      </c>
      <c r="N2002" s="183">
        <v>24553</v>
      </c>
      <c r="O2002" s="183"/>
      <c r="P2002" s="14" t="s">
        <v>229</v>
      </c>
      <c r="Q2002" s="105">
        <v>6344.82</v>
      </c>
      <c r="R2002" s="23">
        <v>42173</v>
      </c>
      <c r="S2002" s="106">
        <v>6344.82</v>
      </c>
      <c r="T2002" s="31">
        <f t="shared" si="63"/>
        <v>0</v>
      </c>
      <c r="U2002" s="56" t="s">
        <v>9</v>
      </c>
    </row>
    <row r="2003" spans="1:21" x14ac:dyDescent="0.25">
      <c r="A2003" s="20">
        <v>42176</v>
      </c>
      <c r="B2003" s="183">
        <v>24859</v>
      </c>
      <c r="C2003" s="183"/>
      <c r="D2003" s="14" t="s">
        <v>50</v>
      </c>
      <c r="E2003" s="105">
        <v>2293.3000000000002</v>
      </c>
      <c r="F2003" s="23">
        <v>42176</v>
      </c>
      <c r="G2003" s="106">
        <v>2293.3000000000002</v>
      </c>
      <c r="H2003" s="31">
        <f t="shared" si="62"/>
        <v>0</v>
      </c>
      <c r="I2003" s="56" t="s">
        <v>9</v>
      </c>
      <c r="M2003" s="20">
        <v>42173</v>
      </c>
      <c r="N2003" s="183">
        <v>24554</v>
      </c>
      <c r="O2003" s="183"/>
      <c r="P2003" s="14" t="s">
        <v>229</v>
      </c>
      <c r="Q2003" s="105">
        <v>3050.8</v>
      </c>
      <c r="R2003" s="23">
        <v>42173</v>
      </c>
      <c r="S2003" s="118">
        <v>3050.8</v>
      </c>
      <c r="T2003" s="31">
        <f t="shared" si="63"/>
        <v>0</v>
      </c>
      <c r="U2003" s="56" t="s">
        <v>9</v>
      </c>
    </row>
    <row r="2004" spans="1:21" x14ac:dyDescent="0.25">
      <c r="A2004" s="20">
        <v>42176</v>
      </c>
      <c r="B2004" s="183">
        <v>24860</v>
      </c>
      <c r="C2004" s="183"/>
      <c r="D2004" s="14" t="s">
        <v>900</v>
      </c>
      <c r="E2004" s="105">
        <v>8321.7999999999993</v>
      </c>
      <c r="F2004" s="23">
        <v>42176</v>
      </c>
      <c r="G2004" s="106">
        <v>8321.7999999999993</v>
      </c>
      <c r="H2004" s="31">
        <f t="shared" si="62"/>
        <v>0</v>
      </c>
      <c r="I2004" s="56" t="s">
        <v>9</v>
      </c>
      <c r="M2004" s="20">
        <v>42176</v>
      </c>
      <c r="N2004" s="183">
        <v>24851</v>
      </c>
      <c r="O2004" s="183"/>
      <c r="P2004" s="14" t="s">
        <v>229</v>
      </c>
      <c r="Q2004" s="105">
        <v>6189.66</v>
      </c>
      <c r="R2004" s="23">
        <v>42176</v>
      </c>
      <c r="S2004" s="118">
        <v>6189.66</v>
      </c>
      <c r="T2004" s="31">
        <f t="shared" si="63"/>
        <v>0</v>
      </c>
      <c r="U2004" s="56" t="s">
        <v>9</v>
      </c>
    </row>
    <row r="2005" spans="1:21" x14ac:dyDescent="0.25">
      <c r="A2005" s="20">
        <v>42176</v>
      </c>
      <c r="B2005" s="183">
        <v>24861</v>
      </c>
      <c r="C2005" s="183"/>
      <c r="D2005" s="14" t="s">
        <v>71</v>
      </c>
      <c r="E2005" s="105">
        <v>4050</v>
      </c>
      <c r="F2005" s="23">
        <v>42176</v>
      </c>
      <c r="G2005" s="106">
        <v>4050</v>
      </c>
      <c r="H2005" s="31">
        <f t="shared" si="62"/>
        <v>0</v>
      </c>
      <c r="I2005" s="56" t="s">
        <v>9</v>
      </c>
      <c r="M2005" s="20">
        <v>42176</v>
      </c>
      <c r="N2005" s="183">
        <v>24907</v>
      </c>
      <c r="O2005" s="183"/>
      <c r="P2005" s="14" t="s">
        <v>229</v>
      </c>
      <c r="Q2005" s="105">
        <v>3955.33</v>
      </c>
      <c r="R2005" s="23">
        <v>42176</v>
      </c>
      <c r="S2005" s="118">
        <v>3955.33</v>
      </c>
      <c r="T2005" s="31">
        <f t="shared" si="63"/>
        <v>0</v>
      </c>
      <c r="U2005" s="56" t="s">
        <v>9</v>
      </c>
    </row>
    <row r="2006" spans="1:21" x14ac:dyDescent="0.25">
      <c r="A2006" s="20">
        <v>42176</v>
      </c>
      <c r="B2006" s="183">
        <v>24862</v>
      </c>
      <c r="C2006" s="183"/>
      <c r="D2006" s="14" t="s">
        <v>375</v>
      </c>
      <c r="E2006" s="105">
        <v>6037.2</v>
      </c>
      <c r="F2006" s="23">
        <v>42176</v>
      </c>
      <c r="G2006" s="106">
        <v>6037.2</v>
      </c>
      <c r="H2006" s="31">
        <f t="shared" si="62"/>
        <v>0</v>
      </c>
      <c r="I2006" s="56" t="s">
        <v>9</v>
      </c>
      <c r="M2006" s="20">
        <v>42180</v>
      </c>
      <c r="N2006" s="223" t="s">
        <v>1878</v>
      </c>
      <c r="O2006" s="223" t="s">
        <v>1592</v>
      </c>
      <c r="P2006" s="14" t="s">
        <v>229</v>
      </c>
      <c r="Q2006" s="105">
        <v>5681.93</v>
      </c>
      <c r="R2006" s="65">
        <v>42180</v>
      </c>
      <c r="S2006" s="106">
        <v>5681.93</v>
      </c>
      <c r="T2006" s="31">
        <f t="shared" si="63"/>
        <v>0</v>
      </c>
      <c r="U2006" s="39" t="s">
        <v>9</v>
      </c>
    </row>
    <row r="2007" spans="1:21" x14ac:dyDescent="0.25">
      <c r="A2007" s="20">
        <v>42176</v>
      </c>
      <c r="B2007" s="183">
        <v>24863</v>
      </c>
      <c r="C2007" s="183"/>
      <c r="D2007" s="14" t="s">
        <v>24</v>
      </c>
      <c r="E2007" s="105">
        <v>187664.17</v>
      </c>
      <c r="F2007" s="30">
        <v>42191</v>
      </c>
      <c r="G2007" s="144">
        <v>187664.17</v>
      </c>
      <c r="H2007" s="31">
        <f t="shared" si="62"/>
        <v>0</v>
      </c>
      <c r="I2007" s="56" t="s">
        <v>62</v>
      </c>
      <c r="M2007" s="20">
        <v>42183</v>
      </c>
      <c r="N2007" s="222" t="s">
        <v>2203</v>
      </c>
      <c r="O2007" s="222" t="s">
        <v>1592</v>
      </c>
      <c r="P2007" s="14" t="s">
        <v>229</v>
      </c>
      <c r="Q2007" s="105">
        <v>6009.66</v>
      </c>
      <c r="R2007" s="65">
        <v>42183</v>
      </c>
      <c r="S2007" s="106">
        <v>6009.66</v>
      </c>
      <c r="T2007" s="31">
        <f t="shared" si="63"/>
        <v>0</v>
      </c>
      <c r="U2007" s="39" t="s">
        <v>9</v>
      </c>
    </row>
    <row r="2008" spans="1:21" x14ac:dyDescent="0.25">
      <c r="A2008" s="20">
        <v>42176</v>
      </c>
      <c r="B2008" s="183">
        <v>24864</v>
      </c>
      <c r="C2008" s="183"/>
      <c r="D2008" s="14" t="s">
        <v>102</v>
      </c>
      <c r="E2008" s="105">
        <v>4531.2</v>
      </c>
      <c r="F2008" s="23">
        <v>42176</v>
      </c>
      <c r="G2008" s="106">
        <v>4531.2</v>
      </c>
      <c r="H2008" s="31">
        <f t="shared" si="62"/>
        <v>0</v>
      </c>
      <c r="I2008" s="56" t="s">
        <v>9</v>
      </c>
      <c r="M2008" s="20">
        <v>42185</v>
      </c>
      <c r="N2008" s="222" t="s">
        <v>2429</v>
      </c>
      <c r="O2008" s="222" t="s">
        <v>1592</v>
      </c>
      <c r="P2008" s="14" t="s">
        <v>229</v>
      </c>
      <c r="Q2008" s="105">
        <v>5330.33</v>
      </c>
      <c r="R2008" s="23">
        <v>42185</v>
      </c>
      <c r="S2008" s="106">
        <v>5330.33</v>
      </c>
      <c r="T2008" s="31">
        <f t="shared" si="63"/>
        <v>0</v>
      </c>
      <c r="U2008" s="39" t="s">
        <v>9</v>
      </c>
    </row>
    <row r="2009" spans="1:21" x14ac:dyDescent="0.25">
      <c r="A2009" s="20">
        <v>42176</v>
      </c>
      <c r="B2009" s="183">
        <v>24865</v>
      </c>
      <c r="C2009" s="183"/>
      <c r="D2009" s="14" t="s">
        <v>57</v>
      </c>
      <c r="E2009" s="105">
        <v>1143.8</v>
      </c>
      <c r="F2009" s="23">
        <v>42177</v>
      </c>
      <c r="G2009" s="106">
        <v>1143.8</v>
      </c>
      <c r="H2009" s="31">
        <f t="shared" si="62"/>
        <v>0</v>
      </c>
      <c r="I2009" s="56" t="s">
        <v>59</v>
      </c>
      <c r="M2009" s="20">
        <v>42157</v>
      </c>
      <c r="N2009" s="183">
        <v>23021</v>
      </c>
      <c r="O2009" s="183"/>
      <c r="P2009" s="40" t="s">
        <v>1496</v>
      </c>
      <c r="Q2009" s="105">
        <v>5453.6</v>
      </c>
      <c r="R2009" s="23">
        <v>42157</v>
      </c>
      <c r="S2009" s="106">
        <v>5453.6</v>
      </c>
      <c r="T2009" s="25">
        <f t="shared" si="63"/>
        <v>0</v>
      </c>
      <c r="U2009" s="68" t="s">
        <v>9</v>
      </c>
    </row>
    <row r="2010" spans="1:21" x14ac:dyDescent="0.25">
      <c r="A2010" s="20">
        <v>42176</v>
      </c>
      <c r="B2010" s="183">
        <v>24866</v>
      </c>
      <c r="C2010" s="183"/>
      <c r="D2010" s="150" t="s">
        <v>167</v>
      </c>
      <c r="E2010" s="105">
        <v>405.6</v>
      </c>
      <c r="F2010" s="23">
        <v>42177</v>
      </c>
      <c r="G2010" s="106">
        <v>405.6</v>
      </c>
      <c r="H2010" s="31">
        <f t="shared" si="62"/>
        <v>0</v>
      </c>
      <c r="I2010" s="56" t="s">
        <v>59</v>
      </c>
      <c r="M2010" s="20">
        <v>42158</v>
      </c>
      <c r="N2010" s="183">
        <v>23124</v>
      </c>
      <c r="O2010" s="183"/>
      <c r="P2010" s="40" t="s">
        <v>1496</v>
      </c>
      <c r="Q2010" s="105">
        <v>7234.4</v>
      </c>
      <c r="R2010" s="23">
        <v>42158</v>
      </c>
      <c r="S2010" s="106">
        <v>7234.4</v>
      </c>
      <c r="T2010" s="31">
        <f t="shared" si="63"/>
        <v>0</v>
      </c>
      <c r="U2010" s="68" t="s">
        <v>9</v>
      </c>
    </row>
    <row r="2011" spans="1:21" x14ac:dyDescent="0.25">
      <c r="A2011" s="20">
        <v>42176</v>
      </c>
      <c r="B2011" s="183">
        <v>24867</v>
      </c>
      <c r="C2011" s="183"/>
      <c r="D2011" s="26" t="s">
        <v>218</v>
      </c>
      <c r="E2011" s="108">
        <v>0</v>
      </c>
      <c r="F2011" s="30" t="s">
        <v>1587</v>
      </c>
      <c r="G2011" s="106"/>
      <c r="H2011" s="31">
        <f t="shared" si="62"/>
        <v>0</v>
      </c>
      <c r="I2011" s="56" t="s">
        <v>13</v>
      </c>
      <c r="M2011" s="20">
        <v>42158</v>
      </c>
      <c r="N2011" s="183">
        <v>23140</v>
      </c>
      <c r="O2011" s="183"/>
      <c r="P2011" s="40" t="s">
        <v>1496</v>
      </c>
      <c r="Q2011" s="105">
        <v>2654.4</v>
      </c>
      <c r="R2011" s="23">
        <v>42158</v>
      </c>
      <c r="S2011" s="106">
        <v>2654.4</v>
      </c>
      <c r="T2011" s="31">
        <f t="shared" si="63"/>
        <v>0</v>
      </c>
      <c r="U2011" s="68" t="s">
        <v>9</v>
      </c>
    </row>
    <row r="2012" spans="1:21" x14ac:dyDescent="0.25">
      <c r="A2012" s="20">
        <v>42176</v>
      </c>
      <c r="B2012" s="183">
        <v>24868</v>
      </c>
      <c r="C2012" s="183"/>
      <c r="D2012" s="14" t="s">
        <v>155</v>
      </c>
      <c r="E2012" s="105">
        <v>5637.6</v>
      </c>
      <c r="F2012" s="23">
        <v>42177</v>
      </c>
      <c r="G2012" s="118">
        <v>5637.6</v>
      </c>
      <c r="H2012" s="31">
        <f t="shared" si="62"/>
        <v>0</v>
      </c>
      <c r="I2012" s="56" t="s">
        <v>59</v>
      </c>
      <c r="M2012" s="20">
        <v>42176</v>
      </c>
      <c r="N2012" s="183">
        <v>24860</v>
      </c>
      <c r="O2012" s="183"/>
      <c r="P2012" s="14" t="s">
        <v>900</v>
      </c>
      <c r="Q2012" s="105">
        <v>8321.7999999999993</v>
      </c>
      <c r="R2012" s="23">
        <v>42176</v>
      </c>
      <c r="S2012" s="106">
        <v>8321.7999999999993</v>
      </c>
      <c r="T2012" s="31">
        <f t="shared" si="63"/>
        <v>0</v>
      </c>
      <c r="U2012" s="56" t="s">
        <v>9</v>
      </c>
    </row>
    <row r="2013" spans="1:21" x14ac:dyDescent="0.25">
      <c r="A2013" s="20">
        <v>42176</v>
      </c>
      <c r="B2013" s="183">
        <v>24869</v>
      </c>
      <c r="C2013" s="183"/>
      <c r="D2013" s="14" t="s">
        <v>33</v>
      </c>
      <c r="E2013" s="105">
        <v>12188.4</v>
      </c>
      <c r="F2013" s="23">
        <v>42176</v>
      </c>
      <c r="G2013" s="118">
        <v>12188.4</v>
      </c>
      <c r="H2013" s="31">
        <f t="shared" si="62"/>
        <v>0</v>
      </c>
      <c r="I2013" s="56" t="s">
        <v>9</v>
      </c>
      <c r="M2013" s="20">
        <v>42180</v>
      </c>
      <c r="N2013" s="223" t="s">
        <v>1832</v>
      </c>
      <c r="O2013" s="223" t="s">
        <v>1592</v>
      </c>
      <c r="P2013" s="14" t="s">
        <v>900</v>
      </c>
      <c r="Q2013" s="105">
        <v>10108</v>
      </c>
      <c r="R2013" s="23">
        <v>42180</v>
      </c>
      <c r="S2013" s="106">
        <v>10108</v>
      </c>
      <c r="T2013" s="31">
        <f t="shared" si="63"/>
        <v>0</v>
      </c>
      <c r="U2013" s="39" t="s">
        <v>9</v>
      </c>
    </row>
    <row r="2014" spans="1:21" x14ac:dyDescent="0.25">
      <c r="A2014" s="20">
        <v>42176</v>
      </c>
      <c r="B2014" s="183">
        <v>24870</v>
      </c>
      <c r="C2014" s="183"/>
      <c r="D2014" s="14" t="s">
        <v>137</v>
      </c>
      <c r="E2014" s="105">
        <v>1713.6</v>
      </c>
      <c r="F2014" s="23">
        <v>42176</v>
      </c>
      <c r="G2014" s="118">
        <v>1713.6</v>
      </c>
      <c r="H2014" s="31">
        <f t="shared" si="62"/>
        <v>0</v>
      </c>
      <c r="I2014" s="56" t="s">
        <v>9</v>
      </c>
      <c r="M2014" s="20">
        <v>42180</v>
      </c>
      <c r="N2014" s="222" t="s">
        <v>1833</v>
      </c>
      <c r="O2014" s="222" t="s">
        <v>1592</v>
      </c>
      <c r="P2014" s="150" t="s">
        <v>900</v>
      </c>
      <c r="Q2014" s="105">
        <v>5392.8</v>
      </c>
      <c r="R2014" s="23">
        <v>42180</v>
      </c>
      <c r="S2014" s="106">
        <v>5392.8</v>
      </c>
      <c r="T2014" s="31">
        <f t="shared" si="63"/>
        <v>0</v>
      </c>
      <c r="U2014" s="39" t="s">
        <v>9</v>
      </c>
    </row>
    <row r="2015" spans="1:21" x14ac:dyDescent="0.25">
      <c r="A2015" s="20">
        <v>42176</v>
      </c>
      <c r="B2015" s="183">
        <v>24871</v>
      </c>
      <c r="C2015" s="183"/>
      <c r="D2015" s="14" t="s">
        <v>152</v>
      </c>
      <c r="E2015" s="105">
        <v>11296.7</v>
      </c>
      <c r="F2015" s="23">
        <v>42177</v>
      </c>
      <c r="G2015" s="118">
        <v>11296.7</v>
      </c>
      <c r="H2015" s="31">
        <f t="shared" si="62"/>
        <v>0</v>
      </c>
      <c r="I2015" s="56" t="s">
        <v>59</v>
      </c>
      <c r="M2015" s="20">
        <v>42181</v>
      </c>
      <c r="N2015" s="223" t="s">
        <v>1978</v>
      </c>
      <c r="O2015" s="223" t="s">
        <v>1592</v>
      </c>
      <c r="P2015" s="14" t="s">
        <v>900</v>
      </c>
      <c r="Q2015" s="105">
        <v>2357.9</v>
      </c>
      <c r="R2015" s="65">
        <v>42181</v>
      </c>
      <c r="S2015" s="106">
        <v>2357.9</v>
      </c>
      <c r="T2015" s="31">
        <f t="shared" si="63"/>
        <v>0</v>
      </c>
      <c r="U2015" s="39" t="s">
        <v>9</v>
      </c>
    </row>
    <row r="2016" spans="1:21" x14ac:dyDescent="0.25">
      <c r="A2016" s="20">
        <v>42176</v>
      </c>
      <c r="B2016" s="183">
        <v>24872</v>
      </c>
      <c r="C2016" s="183"/>
      <c r="D2016" s="14" t="s">
        <v>120</v>
      </c>
      <c r="E2016" s="105">
        <v>1599</v>
      </c>
      <c r="F2016" s="23">
        <v>42177</v>
      </c>
      <c r="G2016" s="118">
        <v>1599</v>
      </c>
      <c r="H2016" s="31">
        <f t="shared" si="62"/>
        <v>0</v>
      </c>
      <c r="I2016" s="56" t="s">
        <v>59</v>
      </c>
      <c r="M2016" s="20">
        <v>42184</v>
      </c>
      <c r="N2016" s="223" t="s">
        <v>2312</v>
      </c>
      <c r="O2016" s="223" t="s">
        <v>1592</v>
      </c>
      <c r="P2016" s="14" t="s">
        <v>900</v>
      </c>
      <c r="Q2016" s="105">
        <v>3316</v>
      </c>
      <c r="R2016" s="23">
        <v>42184</v>
      </c>
      <c r="S2016" s="106">
        <v>3316</v>
      </c>
      <c r="T2016" s="31">
        <f t="shared" si="63"/>
        <v>0</v>
      </c>
      <c r="U2016" s="39" t="s">
        <v>9</v>
      </c>
    </row>
    <row r="2017" spans="1:21" x14ac:dyDescent="0.25">
      <c r="A2017" s="20">
        <v>42176</v>
      </c>
      <c r="B2017" s="183">
        <v>24873</v>
      </c>
      <c r="C2017" s="183"/>
      <c r="D2017" s="14" t="s">
        <v>82</v>
      </c>
      <c r="E2017" s="105">
        <v>2755.2</v>
      </c>
      <c r="F2017" s="23">
        <v>42177</v>
      </c>
      <c r="G2017" s="118">
        <v>2755.2</v>
      </c>
      <c r="H2017" s="31">
        <f t="shared" si="62"/>
        <v>0</v>
      </c>
      <c r="I2017" s="56" t="s">
        <v>59</v>
      </c>
      <c r="M2017" s="20">
        <v>42170</v>
      </c>
      <c r="N2017" s="183">
        <v>24274</v>
      </c>
      <c r="O2017" s="183"/>
      <c r="P2017" s="14" t="s">
        <v>1562</v>
      </c>
      <c r="Q2017" s="105">
        <v>21275.5</v>
      </c>
      <c r="R2017" s="23">
        <v>42172</v>
      </c>
      <c r="S2017" s="106">
        <v>21275.5</v>
      </c>
      <c r="T2017" s="31">
        <f t="shared" si="63"/>
        <v>0</v>
      </c>
      <c r="U2017" s="39" t="s">
        <v>149</v>
      </c>
    </row>
    <row r="2018" spans="1:21" x14ac:dyDescent="0.25">
      <c r="A2018" s="20">
        <v>42176</v>
      </c>
      <c r="B2018" s="183">
        <v>24874</v>
      </c>
      <c r="C2018" s="183"/>
      <c r="D2018" s="14" t="s">
        <v>66</v>
      </c>
      <c r="E2018" s="105">
        <v>2940.6</v>
      </c>
      <c r="F2018" s="23" t="s">
        <v>1588</v>
      </c>
      <c r="G2018" s="118">
        <f>2840+100.6</f>
        <v>2940.6</v>
      </c>
      <c r="H2018" s="31">
        <f t="shared" si="62"/>
        <v>0</v>
      </c>
      <c r="I2018" s="56" t="s">
        <v>9</v>
      </c>
      <c r="M2018" s="20">
        <v>42156</v>
      </c>
      <c r="N2018" s="183">
        <v>22930</v>
      </c>
      <c r="O2018" s="183"/>
      <c r="P2018" s="14" t="s">
        <v>158</v>
      </c>
      <c r="Q2018" s="105">
        <v>4839</v>
      </c>
      <c r="R2018" s="23">
        <v>42156</v>
      </c>
      <c r="S2018" s="106">
        <v>4839</v>
      </c>
      <c r="T2018" s="25">
        <f t="shared" si="63"/>
        <v>0</v>
      </c>
      <c r="U2018" s="39" t="s">
        <v>9</v>
      </c>
    </row>
    <row r="2019" spans="1:21" x14ac:dyDescent="0.25">
      <c r="A2019" s="20">
        <v>42176</v>
      </c>
      <c r="B2019" s="183">
        <v>24875</v>
      </c>
      <c r="C2019" s="183"/>
      <c r="D2019" s="14" t="s">
        <v>148</v>
      </c>
      <c r="E2019" s="105">
        <v>5688.4</v>
      </c>
      <c r="F2019" s="23">
        <v>42177</v>
      </c>
      <c r="G2019" s="118">
        <v>5688.4</v>
      </c>
      <c r="H2019" s="31">
        <f t="shared" si="62"/>
        <v>0</v>
      </c>
      <c r="I2019" s="56" t="s">
        <v>59</v>
      </c>
      <c r="M2019" s="20">
        <v>42157</v>
      </c>
      <c r="N2019" s="183">
        <v>23001</v>
      </c>
      <c r="O2019" s="183"/>
      <c r="P2019" s="40" t="s">
        <v>158</v>
      </c>
      <c r="Q2019" s="105">
        <v>4481.6000000000004</v>
      </c>
      <c r="R2019" s="23">
        <v>42157</v>
      </c>
      <c r="S2019" s="106">
        <v>4481.6000000000004</v>
      </c>
      <c r="T2019" s="25">
        <f t="shared" si="63"/>
        <v>0</v>
      </c>
      <c r="U2019" s="68" t="s">
        <v>9</v>
      </c>
    </row>
    <row r="2020" spans="1:21" x14ac:dyDescent="0.25">
      <c r="A2020" s="20">
        <v>42176</v>
      </c>
      <c r="B2020" s="183">
        <v>24876</v>
      </c>
      <c r="C2020" s="183"/>
      <c r="D2020" s="14" t="s">
        <v>131</v>
      </c>
      <c r="E2020" s="105">
        <v>10530.2</v>
      </c>
      <c r="F2020" s="23">
        <v>42176</v>
      </c>
      <c r="G2020" s="118">
        <v>10530.2</v>
      </c>
      <c r="H2020" s="31">
        <f t="shared" si="62"/>
        <v>0</v>
      </c>
      <c r="I2020" s="56" t="s">
        <v>59</v>
      </c>
      <c r="M2020" s="20">
        <v>42159</v>
      </c>
      <c r="N2020" s="183">
        <v>23197</v>
      </c>
      <c r="O2020" s="183"/>
      <c r="P2020" s="14" t="s">
        <v>158</v>
      </c>
      <c r="Q2020" s="105">
        <v>2314.8000000000002</v>
      </c>
      <c r="R2020" s="23">
        <v>42159</v>
      </c>
      <c r="S2020" s="106">
        <v>2314.8000000000002</v>
      </c>
      <c r="T2020" s="31">
        <f t="shared" si="63"/>
        <v>0</v>
      </c>
      <c r="U2020" s="39" t="s">
        <v>9</v>
      </c>
    </row>
    <row r="2021" spans="1:21" x14ac:dyDescent="0.25">
      <c r="A2021" s="20">
        <v>42176</v>
      </c>
      <c r="B2021" s="183">
        <v>24877</v>
      </c>
      <c r="C2021" s="183"/>
      <c r="D2021" s="14" t="s">
        <v>375</v>
      </c>
      <c r="E2021" s="105">
        <v>1839.2</v>
      </c>
      <c r="F2021" s="23">
        <v>42177</v>
      </c>
      <c r="G2021" s="118">
        <v>1839.2</v>
      </c>
      <c r="H2021" s="31">
        <f t="shared" si="62"/>
        <v>0</v>
      </c>
      <c r="I2021" s="56" t="s">
        <v>9</v>
      </c>
      <c r="M2021" s="20">
        <v>42159</v>
      </c>
      <c r="N2021" s="183">
        <v>23216</v>
      </c>
      <c r="O2021" s="183"/>
      <c r="P2021" s="14" t="s">
        <v>158</v>
      </c>
      <c r="Q2021" s="105">
        <v>3485.4</v>
      </c>
      <c r="R2021" s="23">
        <v>42159</v>
      </c>
      <c r="S2021" s="106">
        <v>3485.4</v>
      </c>
      <c r="T2021" s="31">
        <f t="shared" si="63"/>
        <v>0</v>
      </c>
      <c r="U2021" s="39" t="s">
        <v>9</v>
      </c>
    </row>
    <row r="2022" spans="1:21" x14ac:dyDescent="0.25">
      <c r="A2022" s="20">
        <v>42176</v>
      </c>
      <c r="B2022" s="183">
        <v>24878</v>
      </c>
      <c r="C2022" s="183"/>
      <c r="D2022" s="14" t="s">
        <v>1187</v>
      </c>
      <c r="E2022" s="105">
        <v>3321.2</v>
      </c>
      <c r="F2022" s="23">
        <v>42178</v>
      </c>
      <c r="G2022" s="118">
        <v>3321.2</v>
      </c>
      <c r="H2022" s="31">
        <f t="shared" si="62"/>
        <v>0</v>
      </c>
      <c r="I2022" s="56" t="s">
        <v>59</v>
      </c>
      <c r="M2022" s="20">
        <v>42162</v>
      </c>
      <c r="N2022" s="183">
        <v>23501</v>
      </c>
      <c r="O2022" s="183"/>
      <c r="P2022" s="14" t="s">
        <v>158</v>
      </c>
      <c r="Q2022" s="105">
        <v>1626.7</v>
      </c>
      <c r="R2022" s="23">
        <v>42162</v>
      </c>
      <c r="S2022" s="106">
        <v>1626.7</v>
      </c>
      <c r="T2022" s="31">
        <f t="shared" si="63"/>
        <v>0</v>
      </c>
      <c r="U2022" s="39" t="s">
        <v>9</v>
      </c>
    </row>
    <row r="2023" spans="1:21" x14ac:dyDescent="0.25">
      <c r="A2023" s="20">
        <v>42176</v>
      </c>
      <c r="B2023" s="183">
        <v>24879</v>
      </c>
      <c r="C2023" s="183"/>
      <c r="D2023" s="14" t="s">
        <v>31</v>
      </c>
      <c r="E2023" s="105">
        <v>2180.4</v>
      </c>
      <c r="F2023" s="23">
        <v>42177</v>
      </c>
      <c r="G2023" s="118">
        <v>2180.4</v>
      </c>
      <c r="H2023" s="31">
        <f t="shared" si="62"/>
        <v>0</v>
      </c>
      <c r="I2023" s="56" t="s">
        <v>59</v>
      </c>
      <c r="M2023" s="20">
        <v>42163</v>
      </c>
      <c r="N2023" s="183">
        <v>23542</v>
      </c>
      <c r="O2023" s="183"/>
      <c r="P2023" s="14" t="s">
        <v>158</v>
      </c>
      <c r="Q2023" s="105">
        <v>7087.8</v>
      </c>
      <c r="R2023" s="23">
        <v>42163</v>
      </c>
      <c r="S2023" s="106">
        <v>7087.8</v>
      </c>
      <c r="T2023" s="31">
        <f t="shared" si="63"/>
        <v>0</v>
      </c>
      <c r="U2023" s="39" t="s">
        <v>9</v>
      </c>
    </row>
    <row r="2024" spans="1:21" x14ac:dyDescent="0.25">
      <c r="A2024" s="20">
        <v>42176</v>
      </c>
      <c r="B2024" s="183">
        <v>24880</v>
      </c>
      <c r="C2024" s="183"/>
      <c r="D2024" s="14" t="s">
        <v>699</v>
      </c>
      <c r="E2024" s="105">
        <v>303.39999999999998</v>
      </c>
      <c r="F2024" s="23">
        <v>42176</v>
      </c>
      <c r="G2024" s="118">
        <v>303.39999999999998</v>
      </c>
      <c r="H2024" s="31">
        <f t="shared" si="62"/>
        <v>0</v>
      </c>
      <c r="I2024" s="56" t="s">
        <v>9</v>
      </c>
      <c r="M2024" s="20">
        <v>42163</v>
      </c>
      <c r="N2024" s="183">
        <v>23605</v>
      </c>
      <c r="O2024" s="183"/>
      <c r="P2024" s="150" t="s">
        <v>158</v>
      </c>
      <c r="Q2024" s="105">
        <v>6744.2</v>
      </c>
      <c r="R2024" s="23">
        <v>42163</v>
      </c>
      <c r="S2024" s="106">
        <v>6744.2</v>
      </c>
      <c r="T2024" s="31">
        <f t="shared" si="63"/>
        <v>0</v>
      </c>
      <c r="U2024" s="39" t="s">
        <v>9</v>
      </c>
    </row>
    <row r="2025" spans="1:21" x14ac:dyDescent="0.25">
      <c r="A2025" s="20">
        <v>42176</v>
      </c>
      <c r="B2025" s="183">
        <v>24881</v>
      </c>
      <c r="C2025" s="183"/>
      <c r="D2025" s="14" t="s">
        <v>44</v>
      </c>
      <c r="E2025" s="105">
        <v>1272.8</v>
      </c>
      <c r="F2025" s="23">
        <v>42176</v>
      </c>
      <c r="G2025" s="118">
        <v>1272.8</v>
      </c>
      <c r="H2025" s="31">
        <f t="shared" si="62"/>
        <v>0</v>
      </c>
      <c r="I2025" s="56" t="s">
        <v>9</v>
      </c>
      <c r="M2025" s="20">
        <v>42165</v>
      </c>
      <c r="N2025" s="183">
        <v>23782</v>
      </c>
      <c r="O2025" s="183"/>
      <c r="P2025" s="14" t="s">
        <v>158</v>
      </c>
      <c r="Q2025" s="105">
        <v>1328.4</v>
      </c>
      <c r="R2025" s="23">
        <v>42165</v>
      </c>
      <c r="S2025" s="106">
        <v>1328.4</v>
      </c>
      <c r="T2025" s="31">
        <f t="shared" si="63"/>
        <v>0</v>
      </c>
      <c r="U2025" s="39" t="s">
        <v>9</v>
      </c>
    </row>
    <row r="2026" spans="1:21" x14ac:dyDescent="0.25">
      <c r="A2026" s="20">
        <v>42176</v>
      </c>
      <c r="B2026" s="183">
        <v>24882</v>
      </c>
      <c r="C2026" s="183"/>
      <c r="D2026" s="14" t="s">
        <v>215</v>
      </c>
      <c r="E2026" s="105">
        <v>15755.4</v>
      </c>
      <c r="F2026" s="23">
        <v>42176</v>
      </c>
      <c r="G2026" s="118">
        <v>15755.4</v>
      </c>
      <c r="H2026" s="31">
        <f t="shared" si="62"/>
        <v>0</v>
      </c>
      <c r="I2026" s="56" t="s">
        <v>1257</v>
      </c>
      <c r="M2026" s="20">
        <v>42165</v>
      </c>
      <c r="N2026" s="183">
        <v>23796</v>
      </c>
      <c r="O2026" s="183"/>
      <c r="P2026" s="14" t="s">
        <v>158</v>
      </c>
      <c r="Q2026" s="105">
        <v>4690.8</v>
      </c>
      <c r="R2026" s="23">
        <v>42165</v>
      </c>
      <c r="S2026" s="106">
        <v>4690.8</v>
      </c>
      <c r="T2026" s="31">
        <f t="shared" si="63"/>
        <v>0</v>
      </c>
      <c r="U2026" s="39" t="s">
        <v>9</v>
      </c>
    </row>
    <row r="2027" spans="1:21" x14ac:dyDescent="0.25">
      <c r="A2027" s="20">
        <v>42176</v>
      </c>
      <c r="B2027" s="183">
        <v>24883</v>
      </c>
      <c r="C2027" s="183"/>
      <c r="D2027" s="14" t="s">
        <v>110</v>
      </c>
      <c r="E2027" s="105">
        <v>53722.95</v>
      </c>
      <c r="F2027" s="30">
        <v>42189</v>
      </c>
      <c r="G2027" s="145">
        <v>53722.95</v>
      </c>
      <c r="H2027" s="31">
        <f t="shared" si="62"/>
        <v>0</v>
      </c>
      <c r="I2027" s="56" t="s">
        <v>773</v>
      </c>
      <c r="M2027" s="20">
        <v>42166</v>
      </c>
      <c r="N2027" s="183">
        <v>23878</v>
      </c>
      <c r="O2027" s="183"/>
      <c r="P2027" s="14" t="s">
        <v>158</v>
      </c>
      <c r="Q2027" s="105">
        <v>3250.2</v>
      </c>
      <c r="R2027" s="23">
        <v>42166</v>
      </c>
      <c r="S2027" s="106">
        <v>3250.2</v>
      </c>
      <c r="T2027" s="31">
        <f t="shared" si="63"/>
        <v>0</v>
      </c>
      <c r="U2027" s="56" t="s">
        <v>9</v>
      </c>
    </row>
    <row r="2028" spans="1:21" x14ac:dyDescent="0.25">
      <c r="A2028" s="20">
        <v>42176</v>
      </c>
      <c r="B2028" s="183">
        <v>24884</v>
      </c>
      <c r="C2028" s="183"/>
      <c r="D2028" s="14" t="s">
        <v>130</v>
      </c>
      <c r="E2028" s="105">
        <v>10300.6</v>
      </c>
      <c r="F2028" s="23">
        <v>42177</v>
      </c>
      <c r="G2028" s="118">
        <v>10300.6</v>
      </c>
      <c r="H2028" s="31">
        <f t="shared" si="62"/>
        <v>0</v>
      </c>
      <c r="I2028" s="56" t="s">
        <v>1257</v>
      </c>
      <c r="M2028" s="20">
        <v>42168</v>
      </c>
      <c r="N2028" s="183">
        <v>24092</v>
      </c>
      <c r="O2028" s="183"/>
      <c r="P2028" s="14" t="s">
        <v>158</v>
      </c>
      <c r="Q2028" s="105">
        <v>4524.6499999999996</v>
      </c>
      <c r="R2028" s="23">
        <v>42168</v>
      </c>
      <c r="S2028" s="106">
        <v>4524.6499999999996</v>
      </c>
      <c r="T2028" s="31">
        <f t="shared" si="63"/>
        <v>0</v>
      </c>
      <c r="U2028" s="39" t="s">
        <v>9</v>
      </c>
    </row>
    <row r="2029" spans="1:21" x14ac:dyDescent="0.25">
      <c r="A2029" s="20">
        <v>42176</v>
      </c>
      <c r="B2029" s="183">
        <v>24885</v>
      </c>
      <c r="C2029" s="183"/>
      <c r="D2029" s="14" t="s">
        <v>14</v>
      </c>
      <c r="E2029" s="105">
        <v>15318.8</v>
      </c>
      <c r="F2029" s="30">
        <v>42190</v>
      </c>
      <c r="G2029" s="145">
        <v>15318.8</v>
      </c>
      <c r="H2029" s="31">
        <f t="shared" si="62"/>
        <v>0</v>
      </c>
      <c r="I2029" s="56" t="s">
        <v>9</v>
      </c>
      <c r="M2029" s="20">
        <v>42170</v>
      </c>
      <c r="N2029" s="183">
        <v>24278</v>
      </c>
      <c r="O2029" s="183"/>
      <c r="P2029" s="14" t="s">
        <v>158</v>
      </c>
      <c r="Q2029" s="105">
        <v>2817.2</v>
      </c>
      <c r="R2029" s="23">
        <v>42170</v>
      </c>
      <c r="S2029" s="106">
        <v>2817.2</v>
      </c>
      <c r="T2029" s="31">
        <f t="shared" si="63"/>
        <v>0</v>
      </c>
      <c r="U2029" s="39" t="s">
        <v>9</v>
      </c>
    </row>
    <row r="2030" spans="1:21" x14ac:dyDescent="0.25">
      <c r="A2030" s="20">
        <v>42176</v>
      </c>
      <c r="B2030" s="183">
        <v>24886</v>
      </c>
      <c r="C2030" s="183"/>
      <c r="D2030" s="14" t="s">
        <v>44</v>
      </c>
      <c r="E2030" s="105">
        <v>691.6</v>
      </c>
      <c r="F2030" s="23">
        <v>42176</v>
      </c>
      <c r="G2030" s="118">
        <v>691.6</v>
      </c>
      <c r="H2030" s="31">
        <f t="shared" si="62"/>
        <v>0</v>
      </c>
      <c r="I2030" s="56" t="s">
        <v>9</v>
      </c>
      <c r="M2030" s="20">
        <v>42170</v>
      </c>
      <c r="N2030" s="183">
        <v>24281</v>
      </c>
      <c r="O2030" s="183"/>
      <c r="P2030" s="14" t="s">
        <v>158</v>
      </c>
      <c r="Q2030" s="105">
        <v>1159.4000000000001</v>
      </c>
      <c r="R2030" s="23">
        <v>42170</v>
      </c>
      <c r="S2030" s="106">
        <v>1159.4000000000001</v>
      </c>
      <c r="T2030" s="48">
        <f t="shared" si="63"/>
        <v>0</v>
      </c>
      <c r="U2030" s="39" t="s">
        <v>9</v>
      </c>
    </row>
    <row r="2031" spans="1:21" x14ac:dyDescent="0.25">
      <c r="A2031" s="20">
        <v>42176</v>
      </c>
      <c r="B2031" s="183">
        <v>24887</v>
      </c>
      <c r="C2031" s="183"/>
      <c r="D2031" s="14" t="s">
        <v>232</v>
      </c>
      <c r="E2031" s="105">
        <v>2376</v>
      </c>
      <c r="F2031" s="23">
        <v>42176</v>
      </c>
      <c r="G2031" s="118">
        <v>2376</v>
      </c>
      <c r="H2031" s="31">
        <f t="shared" si="62"/>
        <v>0</v>
      </c>
      <c r="I2031" s="56" t="s">
        <v>1257</v>
      </c>
      <c r="M2031" s="20">
        <v>42171</v>
      </c>
      <c r="N2031" s="183">
        <v>24361</v>
      </c>
      <c r="O2031" s="183"/>
      <c r="P2031" s="14" t="s">
        <v>158</v>
      </c>
      <c r="Q2031" s="105">
        <v>2214</v>
      </c>
      <c r="R2031" s="23">
        <v>42171</v>
      </c>
      <c r="S2031" s="106">
        <v>2214</v>
      </c>
      <c r="T2031" s="48">
        <f t="shared" si="63"/>
        <v>0</v>
      </c>
      <c r="U2031" s="39" t="s">
        <v>9</v>
      </c>
    </row>
    <row r="2032" spans="1:21" x14ac:dyDescent="0.25">
      <c r="A2032" s="20">
        <v>42176</v>
      </c>
      <c r="B2032" s="183">
        <v>24888</v>
      </c>
      <c r="C2032" s="183"/>
      <c r="D2032" s="14" t="s">
        <v>158</v>
      </c>
      <c r="E2032" s="105">
        <v>1436.4</v>
      </c>
      <c r="F2032" s="23">
        <v>42176</v>
      </c>
      <c r="G2032" s="118">
        <v>1436.4</v>
      </c>
      <c r="H2032" s="31">
        <f t="shared" si="62"/>
        <v>0</v>
      </c>
      <c r="I2032" s="56" t="s">
        <v>9</v>
      </c>
      <c r="M2032" s="20">
        <v>42171</v>
      </c>
      <c r="N2032" s="183">
        <v>24366</v>
      </c>
      <c r="O2032" s="183"/>
      <c r="P2032" s="14" t="s">
        <v>158</v>
      </c>
      <c r="Q2032" s="105">
        <v>2293.1999999999998</v>
      </c>
      <c r="R2032" s="23">
        <v>42171</v>
      </c>
      <c r="S2032" s="106">
        <v>2293.1999999999998</v>
      </c>
      <c r="T2032" s="48">
        <f t="shared" si="63"/>
        <v>0</v>
      </c>
      <c r="U2032" s="39" t="s">
        <v>9</v>
      </c>
    </row>
    <row r="2033" spans="1:21" x14ac:dyDescent="0.25">
      <c r="A2033" s="20">
        <v>42176</v>
      </c>
      <c r="B2033" s="183">
        <v>24889</v>
      </c>
      <c r="C2033" s="183"/>
      <c r="D2033" s="14" t="s">
        <v>32</v>
      </c>
      <c r="E2033" s="105">
        <v>52593.75</v>
      </c>
      <c r="F2033" s="30">
        <v>42195</v>
      </c>
      <c r="G2033" s="145">
        <v>52593.75</v>
      </c>
      <c r="H2033" s="31">
        <f t="shared" si="62"/>
        <v>0</v>
      </c>
      <c r="I2033" s="56" t="s">
        <v>9</v>
      </c>
      <c r="M2033" s="20">
        <v>42172</v>
      </c>
      <c r="N2033" s="183">
        <v>24473</v>
      </c>
      <c r="O2033" s="183"/>
      <c r="P2033" s="14" t="s">
        <v>158</v>
      </c>
      <c r="Q2033" s="105">
        <v>5203.7</v>
      </c>
      <c r="R2033" s="23">
        <v>42172</v>
      </c>
      <c r="S2033" s="106">
        <v>5203.7</v>
      </c>
      <c r="T2033" s="48">
        <f t="shared" si="63"/>
        <v>0</v>
      </c>
      <c r="U2033" s="39" t="s">
        <v>9</v>
      </c>
    </row>
    <row r="2034" spans="1:21" x14ac:dyDescent="0.25">
      <c r="A2034" s="20">
        <v>42176</v>
      </c>
      <c r="B2034" s="183">
        <v>24890</v>
      </c>
      <c r="C2034" s="183"/>
      <c r="D2034" s="14" t="s">
        <v>32</v>
      </c>
      <c r="E2034" s="105">
        <v>6237</v>
      </c>
      <c r="F2034" s="30">
        <v>42195</v>
      </c>
      <c r="G2034" s="145">
        <v>6237</v>
      </c>
      <c r="H2034" s="31">
        <f t="shared" si="62"/>
        <v>0</v>
      </c>
      <c r="I2034" s="56" t="s">
        <v>9</v>
      </c>
      <c r="M2034" s="20">
        <v>42173</v>
      </c>
      <c r="N2034" s="183">
        <v>24524</v>
      </c>
      <c r="O2034" s="183"/>
      <c r="P2034" s="14" t="s">
        <v>158</v>
      </c>
      <c r="Q2034" s="105">
        <v>5540.4</v>
      </c>
      <c r="R2034" s="23">
        <v>42173</v>
      </c>
      <c r="S2034" s="106">
        <v>5540.4</v>
      </c>
      <c r="T2034" s="48">
        <f t="shared" si="63"/>
        <v>0</v>
      </c>
      <c r="U2034" s="39" t="s">
        <v>9</v>
      </c>
    </row>
    <row r="2035" spans="1:21" x14ac:dyDescent="0.25">
      <c r="A2035" s="20">
        <v>42176</v>
      </c>
      <c r="B2035" s="183">
        <v>24891</v>
      </c>
      <c r="C2035" s="183"/>
      <c r="D2035" s="14" t="s">
        <v>135</v>
      </c>
      <c r="E2035" s="105">
        <v>2389.3000000000002</v>
      </c>
      <c r="F2035" s="23">
        <v>42084</v>
      </c>
      <c r="G2035" s="118">
        <v>2389.3000000000002</v>
      </c>
      <c r="H2035" s="31">
        <f t="shared" si="62"/>
        <v>0</v>
      </c>
      <c r="I2035" s="56" t="s">
        <v>9</v>
      </c>
      <c r="M2035" s="20">
        <v>42173</v>
      </c>
      <c r="N2035" s="183">
        <v>24564</v>
      </c>
      <c r="O2035" s="183"/>
      <c r="P2035" s="14" t="s">
        <v>158</v>
      </c>
      <c r="Q2035" s="105">
        <v>1808.4</v>
      </c>
      <c r="R2035" s="23">
        <v>42173</v>
      </c>
      <c r="S2035" s="118">
        <v>1808.4</v>
      </c>
      <c r="T2035" s="31">
        <f t="shared" si="63"/>
        <v>0</v>
      </c>
      <c r="U2035" s="56" t="s">
        <v>9</v>
      </c>
    </row>
    <row r="2036" spans="1:21" x14ac:dyDescent="0.25">
      <c r="A2036" s="20">
        <v>42176</v>
      </c>
      <c r="B2036" s="183">
        <v>24892</v>
      </c>
      <c r="C2036" s="183"/>
      <c r="D2036" s="14" t="s">
        <v>48</v>
      </c>
      <c r="E2036" s="105">
        <v>3804.2</v>
      </c>
      <c r="F2036" s="23">
        <v>42084</v>
      </c>
      <c r="G2036" s="118">
        <v>3804.2</v>
      </c>
      <c r="H2036" s="31">
        <f t="shared" si="62"/>
        <v>0</v>
      </c>
      <c r="I2036" s="56" t="s">
        <v>9</v>
      </c>
      <c r="M2036" s="20">
        <v>42175</v>
      </c>
      <c r="N2036" s="183">
        <v>24809</v>
      </c>
      <c r="O2036" s="183"/>
      <c r="P2036" s="14" t="s">
        <v>158</v>
      </c>
      <c r="Q2036" s="105">
        <v>1882.8</v>
      </c>
      <c r="R2036" s="23">
        <v>42175</v>
      </c>
      <c r="S2036" s="118">
        <v>1882.8</v>
      </c>
      <c r="T2036" s="31">
        <f t="shared" si="63"/>
        <v>0</v>
      </c>
      <c r="U2036" s="56" t="s">
        <v>9</v>
      </c>
    </row>
    <row r="2037" spans="1:21" x14ac:dyDescent="0.25">
      <c r="A2037" s="20">
        <v>42176</v>
      </c>
      <c r="B2037" s="183">
        <v>24893</v>
      </c>
      <c r="C2037" s="183"/>
      <c r="D2037" s="14" t="s">
        <v>1589</v>
      </c>
      <c r="E2037" s="105">
        <v>242</v>
      </c>
      <c r="F2037" s="23">
        <v>42182</v>
      </c>
      <c r="G2037" s="118">
        <v>242</v>
      </c>
      <c r="H2037" s="31">
        <f t="shared" si="62"/>
        <v>0</v>
      </c>
      <c r="I2037" s="56" t="s">
        <v>9</v>
      </c>
      <c r="M2037" s="20">
        <v>42176</v>
      </c>
      <c r="N2037" s="183">
        <v>24888</v>
      </c>
      <c r="O2037" s="183"/>
      <c r="P2037" s="14" t="s">
        <v>158</v>
      </c>
      <c r="Q2037" s="105">
        <v>1436.4</v>
      </c>
      <c r="R2037" s="23">
        <v>42176</v>
      </c>
      <c r="S2037" s="118">
        <v>1436.4</v>
      </c>
      <c r="T2037" s="31">
        <f t="shared" si="63"/>
        <v>0</v>
      </c>
      <c r="U2037" s="56" t="s">
        <v>9</v>
      </c>
    </row>
    <row r="2038" spans="1:21" x14ac:dyDescent="0.25">
      <c r="A2038" s="20">
        <v>42176</v>
      </c>
      <c r="B2038" s="183">
        <v>24894</v>
      </c>
      <c r="C2038" s="183"/>
      <c r="D2038" s="14" t="s">
        <v>141</v>
      </c>
      <c r="E2038" s="122">
        <v>8615.7999999999993</v>
      </c>
      <c r="F2038" s="23">
        <v>42185</v>
      </c>
      <c r="G2038" s="118">
        <v>8615.7999999999993</v>
      </c>
      <c r="H2038" s="31">
        <f t="shared" si="62"/>
        <v>0</v>
      </c>
      <c r="I2038" s="56" t="s">
        <v>62</v>
      </c>
      <c r="M2038" s="20">
        <v>42177</v>
      </c>
      <c r="N2038" s="183">
        <v>24969</v>
      </c>
      <c r="O2038" s="183"/>
      <c r="P2038" s="14" t="s">
        <v>158</v>
      </c>
      <c r="Q2038" s="105">
        <v>3119.1</v>
      </c>
      <c r="R2038" s="23">
        <v>42177</v>
      </c>
      <c r="S2038" s="118">
        <v>3119.1</v>
      </c>
      <c r="T2038" s="31">
        <f t="shared" si="63"/>
        <v>0</v>
      </c>
      <c r="U2038" s="56" t="s">
        <v>9</v>
      </c>
    </row>
    <row r="2039" spans="1:21" x14ac:dyDescent="0.25">
      <c r="A2039" s="20">
        <v>42176</v>
      </c>
      <c r="B2039" s="183">
        <v>24895</v>
      </c>
      <c r="C2039" s="183"/>
      <c r="D2039" s="14" t="s">
        <v>454</v>
      </c>
      <c r="E2039" s="105">
        <v>1086.8</v>
      </c>
      <c r="F2039" s="23">
        <v>42176</v>
      </c>
      <c r="G2039" s="118">
        <v>1086.8</v>
      </c>
      <c r="H2039" s="31">
        <f t="shared" si="62"/>
        <v>0</v>
      </c>
      <c r="I2039" s="56" t="s">
        <v>62</v>
      </c>
      <c r="M2039" s="20">
        <v>42177</v>
      </c>
      <c r="N2039" s="183">
        <v>24986</v>
      </c>
      <c r="O2039" s="183"/>
      <c r="P2039" s="14" t="s">
        <v>158</v>
      </c>
      <c r="Q2039" s="105">
        <v>6177.6</v>
      </c>
      <c r="R2039" s="23">
        <v>42177</v>
      </c>
      <c r="S2039" s="106">
        <v>6177.6</v>
      </c>
      <c r="T2039" s="31">
        <f t="shared" si="63"/>
        <v>0</v>
      </c>
      <c r="U2039" s="39" t="s">
        <v>9</v>
      </c>
    </row>
    <row r="2040" spans="1:21" x14ac:dyDescent="0.25">
      <c r="A2040" s="20">
        <v>42176</v>
      </c>
      <c r="B2040" s="183">
        <v>24896</v>
      </c>
      <c r="C2040" s="183"/>
      <c r="D2040" s="14" t="s">
        <v>121</v>
      </c>
      <c r="E2040" s="105">
        <v>3198</v>
      </c>
      <c r="F2040" s="23">
        <v>42176</v>
      </c>
      <c r="G2040" s="118">
        <v>3198</v>
      </c>
      <c r="H2040" s="31">
        <f t="shared" si="62"/>
        <v>0</v>
      </c>
      <c r="I2040" s="56" t="s">
        <v>9</v>
      </c>
      <c r="M2040" s="20">
        <v>42178</v>
      </c>
      <c r="N2040" s="223" t="s">
        <v>1693</v>
      </c>
      <c r="O2040" s="223" t="s">
        <v>1592</v>
      </c>
      <c r="P2040" s="15" t="s">
        <v>158</v>
      </c>
      <c r="Q2040" s="122">
        <v>3699.6</v>
      </c>
      <c r="R2040" s="23">
        <v>42178</v>
      </c>
      <c r="S2040" s="118">
        <v>3699.6</v>
      </c>
      <c r="T2040" s="31">
        <f t="shared" si="63"/>
        <v>0</v>
      </c>
      <c r="U2040" s="68" t="s">
        <v>9</v>
      </c>
    </row>
    <row r="2041" spans="1:21" x14ac:dyDescent="0.25">
      <c r="A2041" s="20">
        <v>42176</v>
      </c>
      <c r="B2041" s="183">
        <v>24897</v>
      </c>
      <c r="C2041" s="183"/>
      <c r="D2041" s="14" t="s">
        <v>24</v>
      </c>
      <c r="E2041" s="105">
        <v>2653.6</v>
      </c>
      <c r="F2041" s="30">
        <v>42191</v>
      </c>
      <c r="G2041" s="145">
        <v>2653.6</v>
      </c>
      <c r="H2041" s="31">
        <f t="shared" si="62"/>
        <v>0</v>
      </c>
      <c r="I2041" s="56" t="s">
        <v>9</v>
      </c>
      <c r="M2041" s="20">
        <v>42179</v>
      </c>
      <c r="N2041" s="222" t="s">
        <v>1803</v>
      </c>
      <c r="O2041" s="222" t="s">
        <v>1592</v>
      </c>
      <c r="P2041" s="14" t="s">
        <v>158</v>
      </c>
      <c r="Q2041" s="105">
        <v>3330</v>
      </c>
      <c r="R2041" s="23">
        <v>42179</v>
      </c>
      <c r="S2041" s="106">
        <v>3330</v>
      </c>
      <c r="T2041" s="31">
        <f t="shared" si="63"/>
        <v>0</v>
      </c>
      <c r="U2041" s="39" t="s">
        <v>9</v>
      </c>
    </row>
    <row r="2042" spans="1:21" x14ac:dyDescent="0.25">
      <c r="A2042" s="20">
        <v>42176</v>
      </c>
      <c r="B2042" s="183">
        <v>24898</v>
      </c>
      <c r="C2042" s="183"/>
      <c r="D2042" s="14" t="s">
        <v>164</v>
      </c>
      <c r="E2042" s="105">
        <v>2236.8000000000002</v>
      </c>
      <c r="F2042" s="23">
        <v>42176</v>
      </c>
      <c r="G2042" s="118">
        <v>2236.8000000000002</v>
      </c>
      <c r="H2042" s="31">
        <f t="shared" si="62"/>
        <v>0</v>
      </c>
      <c r="I2042" s="56" t="s">
        <v>9</v>
      </c>
      <c r="M2042" s="20">
        <v>42180</v>
      </c>
      <c r="N2042" s="222" t="s">
        <v>1891</v>
      </c>
      <c r="O2042" s="222" t="s">
        <v>1592</v>
      </c>
      <c r="P2042" s="14" t="s">
        <v>158</v>
      </c>
      <c r="Q2042" s="105">
        <v>5533.2</v>
      </c>
      <c r="R2042" s="65">
        <v>42180</v>
      </c>
      <c r="S2042" s="106">
        <v>5533.2</v>
      </c>
      <c r="T2042" s="31">
        <f t="shared" si="63"/>
        <v>0</v>
      </c>
      <c r="U2042" s="39" t="s">
        <v>9</v>
      </c>
    </row>
    <row r="2043" spans="1:21" x14ac:dyDescent="0.25">
      <c r="A2043" s="20">
        <v>42176</v>
      </c>
      <c r="B2043" s="183">
        <v>24899</v>
      </c>
      <c r="C2043" s="183"/>
      <c r="D2043" s="14" t="s">
        <v>56</v>
      </c>
      <c r="E2043" s="105">
        <v>8922.2000000000007</v>
      </c>
      <c r="F2043" s="23">
        <v>42177</v>
      </c>
      <c r="G2043" s="118">
        <v>8922.2000000000007</v>
      </c>
      <c r="H2043" s="31">
        <f t="shared" si="62"/>
        <v>0</v>
      </c>
      <c r="I2043" s="56" t="s">
        <v>773</v>
      </c>
      <c r="M2043" s="20">
        <v>42183</v>
      </c>
      <c r="N2043" s="222" t="s">
        <v>2222</v>
      </c>
      <c r="O2043" s="222" t="s">
        <v>1592</v>
      </c>
      <c r="P2043" s="14" t="s">
        <v>158</v>
      </c>
      <c r="Q2043" s="105">
        <v>1718.6</v>
      </c>
      <c r="R2043" s="65">
        <v>42183</v>
      </c>
      <c r="S2043" s="106">
        <v>1718.6</v>
      </c>
      <c r="T2043" s="31">
        <f t="shared" si="63"/>
        <v>0</v>
      </c>
      <c r="U2043" s="39" t="s">
        <v>9</v>
      </c>
    </row>
    <row r="2044" spans="1:21" x14ac:dyDescent="0.25">
      <c r="A2044" s="20">
        <v>42176</v>
      </c>
      <c r="B2044" s="183">
        <v>24900</v>
      </c>
      <c r="C2044" s="183"/>
      <c r="D2044" s="14" t="s">
        <v>472</v>
      </c>
      <c r="E2044" s="105">
        <v>41634</v>
      </c>
      <c r="F2044" s="30">
        <v>42191</v>
      </c>
      <c r="G2044" s="145">
        <v>41634</v>
      </c>
      <c r="H2044" s="31">
        <f t="shared" si="62"/>
        <v>0</v>
      </c>
      <c r="I2044" s="56" t="s">
        <v>773</v>
      </c>
      <c r="M2044" s="20">
        <v>42184</v>
      </c>
      <c r="N2044" s="223" t="s">
        <v>2242</v>
      </c>
      <c r="O2044" s="223" t="s">
        <v>1592</v>
      </c>
      <c r="P2044" s="14" t="s">
        <v>158</v>
      </c>
      <c r="Q2044" s="105">
        <v>2512.8000000000002</v>
      </c>
      <c r="R2044" s="65">
        <v>42184</v>
      </c>
      <c r="S2044" s="106">
        <v>2512.8000000000002</v>
      </c>
      <c r="T2044" s="31">
        <f t="shared" si="63"/>
        <v>0</v>
      </c>
      <c r="U2044" s="39" t="s">
        <v>9</v>
      </c>
    </row>
    <row r="2045" spans="1:21" x14ac:dyDescent="0.25">
      <c r="A2045" s="20">
        <v>42176</v>
      </c>
      <c r="B2045" s="183">
        <v>24901</v>
      </c>
      <c r="C2045" s="183"/>
      <c r="D2045" s="14" t="s">
        <v>256</v>
      </c>
      <c r="E2045" s="105">
        <v>7502.8</v>
      </c>
      <c r="F2045" s="23">
        <v>42177</v>
      </c>
      <c r="G2045" s="118">
        <v>7502.8</v>
      </c>
      <c r="H2045" s="31">
        <f t="shared" si="62"/>
        <v>0</v>
      </c>
      <c r="I2045" s="56" t="s">
        <v>773</v>
      </c>
      <c r="M2045" s="20">
        <v>42184</v>
      </c>
      <c r="N2045" s="223" t="s">
        <v>2316</v>
      </c>
      <c r="O2045" s="223" t="s">
        <v>1592</v>
      </c>
      <c r="P2045" s="14" t="s">
        <v>158</v>
      </c>
      <c r="Q2045" s="105">
        <v>6307.2</v>
      </c>
      <c r="R2045" s="23">
        <v>42184</v>
      </c>
      <c r="S2045" s="106">
        <v>6307.2</v>
      </c>
      <c r="T2045" s="31">
        <f t="shared" si="63"/>
        <v>0</v>
      </c>
      <c r="U2045" s="39" t="s">
        <v>9</v>
      </c>
    </row>
    <row r="2046" spans="1:21" x14ac:dyDescent="0.25">
      <c r="A2046" s="20">
        <v>42176</v>
      </c>
      <c r="B2046" s="183">
        <v>24902</v>
      </c>
      <c r="C2046" s="183"/>
      <c r="D2046" s="14" t="s">
        <v>305</v>
      </c>
      <c r="E2046" s="105">
        <v>306</v>
      </c>
      <c r="F2046" s="23">
        <v>42176</v>
      </c>
      <c r="G2046" s="118">
        <v>306</v>
      </c>
      <c r="H2046" s="31">
        <f t="shared" si="62"/>
        <v>0</v>
      </c>
      <c r="I2046" s="56" t="s">
        <v>9</v>
      </c>
      <c r="M2046" s="20">
        <v>42184</v>
      </c>
      <c r="N2046" s="223" t="s">
        <v>2339</v>
      </c>
      <c r="O2046" s="223" t="s">
        <v>1592</v>
      </c>
      <c r="P2046" s="14" t="s">
        <v>158</v>
      </c>
      <c r="Q2046" s="105">
        <v>2126.4</v>
      </c>
      <c r="R2046" s="23">
        <v>42184</v>
      </c>
      <c r="S2046" s="106">
        <v>2126.4</v>
      </c>
      <c r="T2046" s="31">
        <f t="shared" si="63"/>
        <v>0</v>
      </c>
      <c r="U2046" s="39" t="s">
        <v>9</v>
      </c>
    </row>
    <row r="2047" spans="1:21" x14ac:dyDescent="0.25">
      <c r="A2047" s="20">
        <v>42176</v>
      </c>
      <c r="B2047" s="183">
        <v>24903</v>
      </c>
      <c r="C2047" s="183"/>
      <c r="D2047" s="14" t="s">
        <v>159</v>
      </c>
      <c r="E2047" s="105">
        <v>16418.2</v>
      </c>
      <c r="F2047" s="23">
        <v>42176</v>
      </c>
      <c r="G2047" s="118">
        <v>16418.2</v>
      </c>
      <c r="H2047" s="31">
        <f t="shared" si="62"/>
        <v>0</v>
      </c>
      <c r="I2047" s="56" t="s">
        <v>9</v>
      </c>
      <c r="M2047" s="20">
        <v>42160</v>
      </c>
      <c r="N2047" s="183">
        <v>23347</v>
      </c>
      <c r="O2047" s="183"/>
      <c r="P2047" s="14" t="s">
        <v>823</v>
      </c>
      <c r="Q2047" s="105">
        <v>326.60000000000002</v>
      </c>
      <c r="R2047" s="23">
        <v>42160</v>
      </c>
      <c r="S2047" s="106">
        <v>326.60000000000002</v>
      </c>
      <c r="T2047" s="31">
        <f t="shared" si="63"/>
        <v>0</v>
      </c>
      <c r="U2047" s="39" t="s">
        <v>9</v>
      </c>
    </row>
    <row r="2048" spans="1:21" x14ac:dyDescent="0.25">
      <c r="A2048" s="20">
        <v>42176</v>
      </c>
      <c r="B2048" s="183">
        <v>24904</v>
      </c>
      <c r="C2048" s="183"/>
      <c r="D2048" s="14" t="s">
        <v>136</v>
      </c>
      <c r="E2048" s="105">
        <v>4284.6000000000004</v>
      </c>
      <c r="F2048" s="23">
        <v>42176</v>
      </c>
      <c r="G2048" s="118">
        <v>4284.6000000000004</v>
      </c>
      <c r="H2048" s="31">
        <f t="shared" si="62"/>
        <v>0</v>
      </c>
      <c r="I2048" s="56" t="s">
        <v>9</v>
      </c>
      <c r="M2048" s="20">
        <v>42156</v>
      </c>
      <c r="N2048" s="183">
        <v>22935</v>
      </c>
      <c r="O2048" s="183"/>
      <c r="P2048" s="14" t="s">
        <v>1101</v>
      </c>
      <c r="Q2048" s="105">
        <v>324</v>
      </c>
      <c r="R2048" s="23">
        <v>42156</v>
      </c>
      <c r="S2048" s="106">
        <v>324</v>
      </c>
      <c r="T2048" s="25">
        <f t="shared" si="63"/>
        <v>0</v>
      </c>
      <c r="U2048" s="39" t="s">
        <v>9</v>
      </c>
    </row>
    <row r="2049" spans="1:21" x14ac:dyDescent="0.25">
      <c r="A2049" s="20">
        <v>42176</v>
      </c>
      <c r="B2049" s="183">
        <v>24905</v>
      </c>
      <c r="C2049" s="183"/>
      <c r="D2049" s="14" t="s">
        <v>24</v>
      </c>
      <c r="E2049" s="105">
        <v>52302.25</v>
      </c>
      <c r="F2049" s="30">
        <v>42191</v>
      </c>
      <c r="G2049" s="145">
        <v>52302.25</v>
      </c>
      <c r="H2049" s="31">
        <f t="shared" si="62"/>
        <v>0</v>
      </c>
      <c r="I2049" s="56" t="s">
        <v>9</v>
      </c>
      <c r="M2049" s="20">
        <v>42157</v>
      </c>
      <c r="N2049" s="183">
        <v>23053</v>
      </c>
      <c r="O2049" s="183"/>
      <c r="P2049" s="40" t="s">
        <v>1101</v>
      </c>
      <c r="Q2049" s="105">
        <v>40</v>
      </c>
      <c r="R2049" s="23">
        <v>42157</v>
      </c>
      <c r="S2049" s="106">
        <v>40</v>
      </c>
      <c r="T2049" s="25">
        <f t="shared" si="63"/>
        <v>0</v>
      </c>
      <c r="U2049" s="68" t="s">
        <v>9</v>
      </c>
    </row>
    <row r="2050" spans="1:21" x14ac:dyDescent="0.25">
      <c r="A2050" s="20">
        <v>42176</v>
      </c>
      <c r="B2050" s="183">
        <v>24906</v>
      </c>
      <c r="C2050" s="183"/>
      <c r="D2050" s="14" t="s">
        <v>24</v>
      </c>
      <c r="E2050" s="105">
        <v>694.6</v>
      </c>
      <c r="F2050" s="30">
        <v>42191</v>
      </c>
      <c r="G2050" s="145">
        <v>694.6</v>
      </c>
      <c r="H2050" s="31">
        <f t="shared" si="62"/>
        <v>0</v>
      </c>
      <c r="I2050" s="56" t="s">
        <v>9</v>
      </c>
      <c r="M2050" s="20">
        <v>42158</v>
      </c>
      <c r="N2050" s="183">
        <v>23146</v>
      </c>
      <c r="O2050" s="183"/>
      <c r="P2050" s="40" t="s">
        <v>1101</v>
      </c>
      <c r="Q2050" s="105">
        <v>378</v>
      </c>
      <c r="R2050" s="23">
        <v>42158</v>
      </c>
      <c r="S2050" s="106">
        <v>378</v>
      </c>
      <c r="T2050" s="31">
        <f t="shared" si="63"/>
        <v>0</v>
      </c>
      <c r="U2050" s="68" t="s">
        <v>9</v>
      </c>
    </row>
    <row r="2051" spans="1:21" x14ac:dyDescent="0.25">
      <c r="A2051" s="20">
        <v>42176</v>
      </c>
      <c r="B2051" s="183">
        <v>24907</v>
      </c>
      <c r="C2051" s="183"/>
      <c r="D2051" s="14" t="s">
        <v>229</v>
      </c>
      <c r="E2051" s="105">
        <v>3955.33</v>
      </c>
      <c r="F2051" s="23">
        <v>42176</v>
      </c>
      <c r="G2051" s="118">
        <v>3955.33</v>
      </c>
      <c r="H2051" s="31">
        <f t="shared" ref="H2051:H2114" si="64">E2051-G2051</f>
        <v>0</v>
      </c>
      <c r="I2051" s="56" t="s">
        <v>9</v>
      </c>
      <c r="M2051" s="20">
        <v>42159</v>
      </c>
      <c r="N2051" s="183">
        <v>23249</v>
      </c>
      <c r="O2051" s="183"/>
      <c r="P2051" s="14" t="s">
        <v>1101</v>
      </c>
      <c r="Q2051" s="105">
        <v>820.1</v>
      </c>
      <c r="R2051" s="23">
        <v>42159</v>
      </c>
      <c r="S2051" s="106">
        <v>820.1</v>
      </c>
      <c r="T2051" s="31">
        <f t="shared" ref="T2051:T2114" si="65">Q2051-S2051</f>
        <v>0</v>
      </c>
      <c r="U2051" s="39" t="s">
        <v>9</v>
      </c>
    </row>
    <row r="2052" spans="1:21" x14ac:dyDescent="0.25">
      <c r="A2052" s="20">
        <v>42176</v>
      </c>
      <c r="B2052" s="183">
        <v>24908</v>
      </c>
      <c r="C2052" s="183"/>
      <c r="D2052" s="14" t="s">
        <v>74</v>
      </c>
      <c r="E2052" s="105">
        <v>1752.6</v>
      </c>
      <c r="F2052" s="23">
        <v>42176</v>
      </c>
      <c r="G2052" s="118">
        <v>1752.6</v>
      </c>
      <c r="H2052" s="31">
        <f t="shared" si="64"/>
        <v>0</v>
      </c>
      <c r="I2052" s="56" t="s">
        <v>9</v>
      </c>
      <c r="M2052" s="20">
        <v>42162</v>
      </c>
      <c r="N2052" s="183">
        <v>23506</v>
      </c>
      <c r="O2052" s="183"/>
      <c r="P2052" s="14" t="s">
        <v>1101</v>
      </c>
      <c r="Q2052" s="105">
        <v>381</v>
      </c>
      <c r="R2052" s="23">
        <v>42162</v>
      </c>
      <c r="S2052" s="106">
        <v>381</v>
      </c>
      <c r="T2052" s="31">
        <f t="shared" si="65"/>
        <v>0</v>
      </c>
      <c r="U2052" s="39" t="s">
        <v>9</v>
      </c>
    </row>
    <row r="2053" spans="1:21" x14ac:dyDescent="0.25">
      <c r="A2053" s="20">
        <v>42176</v>
      </c>
      <c r="B2053" s="183">
        <v>24909</v>
      </c>
      <c r="C2053" s="183"/>
      <c r="D2053" s="14" t="s">
        <v>265</v>
      </c>
      <c r="E2053" s="105">
        <v>669.9</v>
      </c>
      <c r="F2053" s="23">
        <v>42176</v>
      </c>
      <c r="G2053" s="118">
        <v>669.9</v>
      </c>
      <c r="H2053" s="31">
        <f t="shared" si="64"/>
        <v>0</v>
      </c>
      <c r="I2053" s="56" t="s">
        <v>9</v>
      </c>
      <c r="M2053" s="20">
        <v>42164</v>
      </c>
      <c r="N2053" s="183">
        <v>23705</v>
      </c>
      <c r="O2053" s="183"/>
      <c r="P2053" s="14" t="s">
        <v>1101</v>
      </c>
      <c r="Q2053" s="105">
        <v>237.6</v>
      </c>
      <c r="R2053" s="23">
        <v>42164</v>
      </c>
      <c r="S2053" s="106">
        <v>237.6</v>
      </c>
      <c r="T2053" s="31">
        <f t="shared" si="65"/>
        <v>0</v>
      </c>
      <c r="U2053" s="39" t="s">
        <v>9</v>
      </c>
    </row>
    <row r="2054" spans="1:21" x14ac:dyDescent="0.25">
      <c r="A2054" s="20">
        <v>42176</v>
      </c>
      <c r="B2054" s="183">
        <v>24910</v>
      </c>
      <c r="C2054" s="183"/>
      <c r="D2054" s="14" t="s">
        <v>1101</v>
      </c>
      <c r="E2054" s="105">
        <v>141</v>
      </c>
      <c r="F2054" s="23">
        <v>42176</v>
      </c>
      <c r="G2054" s="118">
        <v>141</v>
      </c>
      <c r="H2054" s="31">
        <f t="shared" si="64"/>
        <v>0</v>
      </c>
      <c r="I2054" s="56" t="s">
        <v>9</v>
      </c>
      <c r="M2054" s="20">
        <v>42166</v>
      </c>
      <c r="N2054" s="183">
        <v>23802</v>
      </c>
      <c r="O2054" s="183"/>
      <c r="P2054" s="14" t="s">
        <v>1101</v>
      </c>
      <c r="Q2054" s="105">
        <v>350.55</v>
      </c>
      <c r="R2054" s="23">
        <v>42166</v>
      </c>
      <c r="S2054" s="106">
        <v>350.55</v>
      </c>
      <c r="T2054" s="31">
        <f t="shared" si="65"/>
        <v>0</v>
      </c>
      <c r="U2054" s="39" t="s">
        <v>9</v>
      </c>
    </row>
    <row r="2055" spans="1:21" x14ac:dyDescent="0.25">
      <c r="A2055" s="20">
        <v>42177</v>
      </c>
      <c r="B2055" s="183">
        <v>24911</v>
      </c>
      <c r="C2055" s="183"/>
      <c r="D2055" s="14" t="s">
        <v>16</v>
      </c>
      <c r="E2055" s="105">
        <v>7956</v>
      </c>
      <c r="F2055" s="23">
        <v>42177</v>
      </c>
      <c r="G2055" s="118">
        <v>7956</v>
      </c>
      <c r="H2055" s="31">
        <f t="shared" si="64"/>
        <v>0</v>
      </c>
      <c r="I2055" s="56" t="s">
        <v>1257</v>
      </c>
      <c r="M2055" s="20">
        <v>42166</v>
      </c>
      <c r="N2055" s="183">
        <v>23928</v>
      </c>
      <c r="O2055" s="183"/>
      <c r="P2055" s="14" t="s">
        <v>1101</v>
      </c>
      <c r="Q2055" s="105">
        <v>618.45000000000005</v>
      </c>
      <c r="R2055" s="23">
        <v>42167</v>
      </c>
      <c r="S2055" s="106">
        <v>618.45000000000005</v>
      </c>
      <c r="T2055" s="31">
        <f t="shared" si="65"/>
        <v>0</v>
      </c>
      <c r="U2055" s="39" t="s">
        <v>9</v>
      </c>
    </row>
    <row r="2056" spans="1:21" x14ac:dyDescent="0.25">
      <c r="A2056" s="20">
        <v>42177</v>
      </c>
      <c r="B2056" s="183">
        <v>24912</v>
      </c>
      <c r="C2056" s="183"/>
      <c r="D2056" s="14" t="s">
        <v>720</v>
      </c>
      <c r="E2056" s="105">
        <v>24747.9</v>
      </c>
      <c r="F2056" s="23">
        <v>42177</v>
      </c>
      <c r="G2056" s="118">
        <v>24747.9</v>
      </c>
      <c r="H2056" s="31">
        <f t="shared" si="64"/>
        <v>0</v>
      </c>
      <c r="I2056" s="56" t="s">
        <v>9</v>
      </c>
      <c r="M2056" s="20">
        <v>42167</v>
      </c>
      <c r="N2056" s="183">
        <v>24028</v>
      </c>
      <c r="O2056" s="183"/>
      <c r="P2056" s="14" t="s">
        <v>1101</v>
      </c>
      <c r="Q2056" s="105">
        <v>347.7</v>
      </c>
      <c r="R2056" s="23">
        <v>42167</v>
      </c>
      <c r="S2056" s="106">
        <v>347.7</v>
      </c>
      <c r="T2056" s="31">
        <f t="shared" si="65"/>
        <v>0</v>
      </c>
      <c r="U2056" s="39" t="s">
        <v>9</v>
      </c>
    </row>
    <row r="2057" spans="1:21" x14ac:dyDescent="0.25">
      <c r="A2057" s="20">
        <v>42177</v>
      </c>
      <c r="B2057" s="183">
        <v>24913</v>
      </c>
      <c r="C2057" s="183"/>
      <c r="D2057" s="14" t="s">
        <v>1178</v>
      </c>
      <c r="E2057" s="105">
        <v>26299.599999999999</v>
      </c>
      <c r="F2057" s="23">
        <v>42178</v>
      </c>
      <c r="G2057" s="118">
        <v>26299.599999999999</v>
      </c>
      <c r="H2057" s="48">
        <f t="shared" si="64"/>
        <v>0</v>
      </c>
      <c r="I2057" s="56" t="s">
        <v>9</v>
      </c>
      <c r="M2057" s="20">
        <v>42168</v>
      </c>
      <c r="N2057" s="183">
        <v>24130</v>
      </c>
      <c r="O2057" s="183"/>
      <c r="P2057" s="14" t="s">
        <v>1101</v>
      </c>
      <c r="Q2057" s="105">
        <v>166.4</v>
      </c>
      <c r="R2057" s="23">
        <v>42168</v>
      </c>
      <c r="S2057" s="106">
        <v>166.4</v>
      </c>
      <c r="T2057" s="31">
        <f t="shared" si="65"/>
        <v>0</v>
      </c>
      <c r="U2057" s="39" t="s">
        <v>9</v>
      </c>
    </row>
    <row r="2058" spans="1:21" x14ac:dyDescent="0.25">
      <c r="A2058" s="20">
        <v>42177</v>
      </c>
      <c r="B2058" s="183">
        <v>24914</v>
      </c>
      <c r="C2058" s="183"/>
      <c r="D2058" s="14" t="s">
        <v>863</v>
      </c>
      <c r="E2058" s="105">
        <v>7869.8</v>
      </c>
      <c r="F2058" s="23">
        <v>42177</v>
      </c>
      <c r="G2058" s="118">
        <v>7869.8</v>
      </c>
      <c r="H2058" s="31">
        <f t="shared" si="64"/>
        <v>0</v>
      </c>
      <c r="I2058" s="56" t="s">
        <v>9</v>
      </c>
      <c r="M2058" s="20">
        <v>42170</v>
      </c>
      <c r="N2058" s="183">
        <v>24295</v>
      </c>
      <c r="O2058" s="183"/>
      <c r="P2058" s="14" t="s">
        <v>1101</v>
      </c>
      <c r="Q2058" s="105">
        <v>369.6</v>
      </c>
      <c r="R2058" s="23">
        <v>42170</v>
      </c>
      <c r="S2058" s="106">
        <v>369.6</v>
      </c>
      <c r="T2058" s="48">
        <f t="shared" si="65"/>
        <v>0</v>
      </c>
      <c r="U2058" s="39" t="s">
        <v>9</v>
      </c>
    </row>
    <row r="2059" spans="1:21" x14ac:dyDescent="0.25">
      <c r="A2059" s="20">
        <v>42177</v>
      </c>
      <c r="B2059" s="183">
        <v>24915</v>
      </c>
      <c r="C2059" s="183"/>
      <c r="D2059" s="14" t="s">
        <v>383</v>
      </c>
      <c r="E2059" s="105">
        <v>6600</v>
      </c>
      <c r="F2059" s="23">
        <v>42177</v>
      </c>
      <c r="G2059" s="118">
        <v>6600</v>
      </c>
      <c r="H2059" s="31">
        <f t="shared" si="64"/>
        <v>0</v>
      </c>
      <c r="I2059" s="56" t="s">
        <v>9</v>
      </c>
      <c r="M2059" s="20">
        <v>42171</v>
      </c>
      <c r="N2059" s="183">
        <v>24395</v>
      </c>
      <c r="O2059" s="183"/>
      <c r="P2059" s="14" t="s">
        <v>1101</v>
      </c>
      <c r="Q2059" s="105">
        <v>548.70000000000005</v>
      </c>
      <c r="R2059" s="23">
        <v>42171</v>
      </c>
      <c r="S2059" s="106">
        <v>548.70000000000005</v>
      </c>
      <c r="T2059" s="48">
        <f t="shared" si="65"/>
        <v>0</v>
      </c>
      <c r="U2059" s="39" t="s">
        <v>9</v>
      </c>
    </row>
    <row r="2060" spans="1:21" x14ac:dyDescent="0.25">
      <c r="A2060" s="20">
        <v>42177</v>
      </c>
      <c r="B2060" s="183">
        <v>24916</v>
      </c>
      <c r="C2060" s="183"/>
      <c r="D2060" s="14" t="s">
        <v>14</v>
      </c>
      <c r="E2060" s="105">
        <v>21606.799999999999</v>
      </c>
      <c r="F2060" s="30">
        <v>42190</v>
      </c>
      <c r="G2060" s="145">
        <v>21606.799999999999</v>
      </c>
      <c r="H2060" s="31">
        <f t="shared" si="64"/>
        <v>0</v>
      </c>
      <c r="I2060" s="56" t="s">
        <v>15</v>
      </c>
      <c r="M2060" s="20">
        <v>42172</v>
      </c>
      <c r="N2060" s="183">
        <v>24497</v>
      </c>
      <c r="O2060" s="183"/>
      <c r="P2060" s="14" t="s">
        <v>1101</v>
      </c>
      <c r="Q2060" s="105">
        <v>362.5</v>
      </c>
      <c r="R2060" s="23">
        <v>42172</v>
      </c>
      <c r="S2060" s="106">
        <v>362.5</v>
      </c>
      <c r="T2060" s="48">
        <f t="shared" si="65"/>
        <v>0</v>
      </c>
      <c r="U2060" s="39" t="s">
        <v>9</v>
      </c>
    </row>
    <row r="2061" spans="1:21" x14ac:dyDescent="0.25">
      <c r="A2061" s="20">
        <v>42177</v>
      </c>
      <c r="B2061" s="183">
        <v>24917</v>
      </c>
      <c r="C2061" s="183"/>
      <c r="D2061" s="14" t="s">
        <v>11</v>
      </c>
      <c r="E2061" s="105">
        <v>11308.1</v>
      </c>
      <c r="F2061" s="23">
        <v>42177</v>
      </c>
      <c r="G2061" s="118">
        <v>11308.1</v>
      </c>
      <c r="H2061" s="31">
        <f t="shared" si="64"/>
        <v>0</v>
      </c>
      <c r="I2061" s="56" t="s">
        <v>9</v>
      </c>
      <c r="M2061" s="20">
        <v>42173</v>
      </c>
      <c r="N2061" s="183">
        <v>24606</v>
      </c>
      <c r="O2061" s="183"/>
      <c r="P2061" s="14" t="s">
        <v>1101</v>
      </c>
      <c r="Q2061" s="105">
        <v>382.8</v>
      </c>
      <c r="R2061" s="23">
        <v>42174</v>
      </c>
      <c r="S2061" s="118">
        <v>382.8</v>
      </c>
      <c r="T2061" s="31">
        <f t="shared" si="65"/>
        <v>0</v>
      </c>
      <c r="U2061" s="56" t="s">
        <v>9</v>
      </c>
    </row>
    <row r="2062" spans="1:21" x14ac:dyDescent="0.25">
      <c r="A2062" s="20">
        <v>42177</v>
      </c>
      <c r="B2062" s="183">
        <v>24918</v>
      </c>
      <c r="C2062" s="183"/>
      <c r="D2062" s="14" t="s">
        <v>20</v>
      </c>
      <c r="E2062" s="105">
        <v>7743.9</v>
      </c>
      <c r="F2062" s="23">
        <v>42178</v>
      </c>
      <c r="G2062" s="118">
        <v>7743.9</v>
      </c>
      <c r="H2062" s="31">
        <f t="shared" si="64"/>
        <v>0</v>
      </c>
      <c r="I2062" s="56" t="s">
        <v>94</v>
      </c>
      <c r="M2062" s="20">
        <v>42174</v>
      </c>
      <c r="N2062" s="183">
        <v>24699</v>
      </c>
      <c r="O2062" s="183"/>
      <c r="P2062" s="14" t="s">
        <v>1101</v>
      </c>
      <c r="Q2062" s="105">
        <v>215.9</v>
      </c>
      <c r="R2062" s="23">
        <v>42174</v>
      </c>
      <c r="S2062" s="118">
        <v>215.9</v>
      </c>
      <c r="T2062" s="31">
        <f t="shared" si="65"/>
        <v>0</v>
      </c>
      <c r="U2062" s="56" t="s">
        <v>9</v>
      </c>
    </row>
    <row r="2063" spans="1:21" x14ac:dyDescent="0.25">
      <c r="A2063" s="20">
        <v>42177</v>
      </c>
      <c r="B2063" s="183">
        <v>24919</v>
      </c>
      <c r="C2063" s="183"/>
      <c r="D2063" s="14" t="s">
        <v>121</v>
      </c>
      <c r="E2063" s="105">
        <v>3149.8</v>
      </c>
      <c r="F2063" s="23">
        <v>42177</v>
      </c>
      <c r="G2063" s="118">
        <v>3149.8</v>
      </c>
      <c r="H2063" s="31">
        <f t="shared" si="64"/>
        <v>0</v>
      </c>
      <c r="I2063" s="56" t="s">
        <v>9</v>
      </c>
      <c r="M2063" s="20">
        <v>42175</v>
      </c>
      <c r="N2063" s="183">
        <v>24832</v>
      </c>
      <c r="O2063" s="183"/>
      <c r="P2063" s="14" t="s">
        <v>1101</v>
      </c>
      <c r="Q2063" s="105">
        <v>429.2</v>
      </c>
      <c r="R2063" s="23">
        <v>42176</v>
      </c>
      <c r="S2063" s="118">
        <v>429.2</v>
      </c>
      <c r="T2063" s="31">
        <f t="shared" si="65"/>
        <v>0</v>
      </c>
      <c r="U2063" s="56" t="s">
        <v>9</v>
      </c>
    </row>
    <row r="2064" spans="1:21" x14ac:dyDescent="0.25">
      <c r="A2064" s="20">
        <v>42177</v>
      </c>
      <c r="B2064" s="183">
        <v>24920</v>
      </c>
      <c r="C2064" s="183"/>
      <c r="D2064" s="14" t="s">
        <v>1058</v>
      </c>
      <c r="E2064" s="105">
        <v>4362.1000000000004</v>
      </c>
      <c r="F2064" s="23">
        <v>42177</v>
      </c>
      <c r="G2064" s="118">
        <v>4362.1000000000004</v>
      </c>
      <c r="H2064" s="31">
        <f t="shared" si="64"/>
        <v>0</v>
      </c>
      <c r="I2064" s="56" t="s">
        <v>9</v>
      </c>
      <c r="M2064" s="20">
        <v>42176</v>
      </c>
      <c r="N2064" s="183">
        <v>24910</v>
      </c>
      <c r="O2064" s="183"/>
      <c r="P2064" s="14" t="s">
        <v>1101</v>
      </c>
      <c r="Q2064" s="105">
        <v>141</v>
      </c>
      <c r="R2064" s="23">
        <v>42176</v>
      </c>
      <c r="S2064" s="118">
        <v>141</v>
      </c>
      <c r="T2064" s="31">
        <f t="shared" si="65"/>
        <v>0</v>
      </c>
      <c r="U2064" s="56" t="s">
        <v>9</v>
      </c>
    </row>
    <row r="2065" spans="1:21" x14ac:dyDescent="0.25">
      <c r="A2065" s="20">
        <v>42177</v>
      </c>
      <c r="B2065" s="183">
        <v>24921</v>
      </c>
      <c r="C2065" s="183"/>
      <c r="D2065" s="14" t="s">
        <v>114</v>
      </c>
      <c r="E2065" s="105">
        <v>1647.2</v>
      </c>
      <c r="F2065" s="23">
        <v>42177</v>
      </c>
      <c r="G2065" s="118">
        <v>1647.2</v>
      </c>
      <c r="H2065" s="31">
        <f t="shared" si="64"/>
        <v>0</v>
      </c>
      <c r="I2065" s="56" t="s">
        <v>9</v>
      </c>
      <c r="M2065" s="20">
        <v>42177</v>
      </c>
      <c r="N2065" s="222" t="s">
        <v>1635</v>
      </c>
      <c r="O2065" s="222" t="s">
        <v>1592</v>
      </c>
      <c r="P2065" s="15" t="s">
        <v>1101</v>
      </c>
      <c r="Q2065" s="122">
        <v>408</v>
      </c>
      <c r="R2065" s="23">
        <v>42177</v>
      </c>
      <c r="S2065" s="118">
        <v>408</v>
      </c>
      <c r="T2065" s="31">
        <f t="shared" si="65"/>
        <v>0</v>
      </c>
      <c r="U2065" s="68" t="s">
        <v>9</v>
      </c>
    </row>
    <row r="2066" spans="1:21" x14ac:dyDescent="0.25">
      <c r="A2066" s="20">
        <v>42177</v>
      </c>
      <c r="B2066" s="183">
        <v>24922</v>
      </c>
      <c r="C2066" s="183"/>
      <c r="D2066" s="14" t="s">
        <v>24</v>
      </c>
      <c r="E2066" s="105">
        <v>131970.72</v>
      </c>
      <c r="F2066" s="30">
        <v>42191</v>
      </c>
      <c r="G2066" s="145">
        <v>131970.72</v>
      </c>
      <c r="H2066" s="31">
        <f t="shared" si="64"/>
        <v>0</v>
      </c>
      <c r="I2066" s="56" t="s">
        <v>19</v>
      </c>
      <c r="M2066" s="20">
        <v>42178</v>
      </c>
      <c r="N2066" s="223" t="s">
        <v>1716</v>
      </c>
      <c r="O2066" s="223" t="s">
        <v>1592</v>
      </c>
      <c r="P2066" s="15" t="s">
        <v>1101</v>
      </c>
      <c r="Q2066" s="122">
        <v>588.79999999999995</v>
      </c>
      <c r="R2066" s="23">
        <v>42178</v>
      </c>
      <c r="S2066" s="118">
        <v>588.79999999999995</v>
      </c>
      <c r="T2066" s="31">
        <f t="shared" si="65"/>
        <v>0</v>
      </c>
      <c r="U2066" s="68" t="s">
        <v>9</v>
      </c>
    </row>
    <row r="2067" spans="1:21" x14ac:dyDescent="0.25">
      <c r="A2067" s="20">
        <v>42177</v>
      </c>
      <c r="B2067" s="183">
        <v>24923</v>
      </c>
      <c r="C2067" s="183"/>
      <c r="D2067" s="14" t="s">
        <v>125</v>
      </c>
      <c r="E2067" s="105">
        <v>19121.599999999999</v>
      </c>
      <c r="F2067" s="23">
        <v>42177</v>
      </c>
      <c r="G2067" s="118">
        <v>19121.599999999999</v>
      </c>
      <c r="H2067" s="31">
        <f t="shared" si="64"/>
        <v>0</v>
      </c>
      <c r="I2067" s="56" t="s">
        <v>94</v>
      </c>
      <c r="M2067" s="20">
        <v>42179</v>
      </c>
      <c r="N2067" s="222" t="s">
        <v>1825</v>
      </c>
      <c r="O2067" s="222" t="s">
        <v>1592</v>
      </c>
      <c r="P2067" s="14" t="s">
        <v>1101</v>
      </c>
      <c r="Q2067" s="105">
        <v>354</v>
      </c>
      <c r="R2067" s="23">
        <v>42179</v>
      </c>
      <c r="S2067" s="106">
        <v>354</v>
      </c>
      <c r="T2067" s="31">
        <f t="shared" si="65"/>
        <v>0</v>
      </c>
      <c r="U2067" s="39" t="s">
        <v>9</v>
      </c>
    </row>
    <row r="2068" spans="1:21" x14ac:dyDescent="0.25">
      <c r="A2068" s="20">
        <v>42177</v>
      </c>
      <c r="B2068" s="183">
        <v>24924</v>
      </c>
      <c r="C2068" s="183"/>
      <c r="D2068" s="14" t="s">
        <v>135</v>
      </c>
      <c r="E2068" s="105">
        <v>2430</v>
      </c>
      <c r="F2068" s="23">
        <v>42177</v>
      </c>
      <c r="G2068" s="118">
        <v>2430</v>
      </c>
      <c r="H2068" s="31">
        <f t="shared" si="64"/>
        <v>0</v>
      </c>
      <c r="I2068" s="56" t="s">
        <v>9</v>
      </c>
      <c r="M2068" s="20">
        <v>42180</v>
      </c>
      <c r="N2068" s="222" t="s">
        <v>1936</v>
      </c>
      <c r="O2068" s="222" t="s">
        <v>1592</v>
      </c>
      <c r="P2068" s="14" t="s">
        <v>1101</v>
      </c>
      <c r="Q2068" s="105">
        <v>383.5</v>
      </c>
      <c r="R2068" s="65">
        <v>42180</v>
      </c>
      <c r="S2068" s="106">
        <v>383.5</v>
      </c>
      <c r="T2068" s="31">
        <f t="shared" si="65"/>
        <v>0</v>
      </c>
      <c r="U2068" s="39" t="s">
        <v>9</v>
      </c>
    </row>
    <row r="2069" spans="1:21" x14ac:dyDescent="0.25">
      <c r="A2069" s="20">
        <v>42177</v>
      </c>
      <c r="B2069" s="183">
        <v>24925</v>
      </c>
      <c r="C2069" s="183"/>
      <c r="D2069" s="14" t="s">
        <v>24</v>
      </c>
      <c r="E2069" s="105">
        <v>4120.8999999999996</v>
      </c>
      <c r="F2069" s="30">
        <v>42191</v>
      </c>
      <c r="G2069" s="145">
        <v>4120.8999999999996</v>
      </c>
      <c r="H2069" s="31">
        <f t="shared" si="64"/>
        <v>0</v>
      </c>
      <c r="I2069" s="56" t="s">
        <v>19</v>
      </c>
      <c r="M2069" s="20">
        <v>42181</v>
      </c>
      <c r="N2069" s="223" t="s">
        <v>2061</v>
      </c>
      <c r="O2069" s="223" t="s">
        <v>1592</v>
      </c>
      <c r="P2069" s="14" t="s">
        <v>1101</v>
      </c>
      <c r="Q2069" s="105">
        <v>359.9</v>
      </c>
      <c r="R2069" s="65">
        <v>42181</v>
      </c>
      <c r="S2069" s="106">
        <v>359.9</v>
      </c>
      <c r="T2069" s="31">
        <f t="shared" si="65"/>
        <v>0</v>
      </c>
      <c r="U2069" s="39" t="s">
        <v>9</v>
      </c>
    </row>
    <row r="2070" spans="1:21" x14ac:dyDescent="0.25">
      <c r="A2070" s="20">
        <v>42177</v>
      </c>
      <c r="B2070" s="183">
        <v>24926</v>
      </c>
      <c r="C2070" s="183"/>
      <c r="D2070" s="14" t="s">
        <v>55</v>
      </c>
      <c r="E2070" s="105">
        <v>21027.32</v>
      </c>
      <c r="F2070" s="23">
        <v>42177</v>
      </c>
      <c r="G2070" s="118">
        <v>21027.32</v>
      </c>
      <c r="H2070" s="31">
        <f t="shared" si="64"/>
        <v>0</v>
      </c>
      <c r="I2070" s="56" t="s">
        <v>773</v>
      </c>
      <c r="M2070" s="20">
        <v>42181</v>
      </c>
      <c r="N2070" s="222" t="s">
        <v>2062</v>
      </c>
      <c r="O2070" s="222" t="s">
        <v>1592</v>
      </c>
      <c r="P2070" s="14" t="s">
        <v>1101</v>
      </c>
      <c r="Q2070" s="105">
        <v>40</v>
      </c>
      <c r="R2070" s="65">
        <v>42181</v>
      </c>
      <c r="S2070" s="106">
        <v>40</v>
      </c>
      <c r="T2070" s="31">
        <f t="shared" si="65"/>
        <v>0</v>
      </c>
      <c r="U2070" s="39" t="s">
        <v>9</v>
      </c>
    </row>
    <row r="2071" spans="1:21" x14ac:dyDescent="0.25">
      <c r="A2071" s="20">
        <v>42177</v>
      </c>
      <c r="B2071" s="183">
        <v>24927</v>
      </c>
      <c r="C2071" s="183"/>
      <c r="D2071" s="14" t="s">
        <v>24</v>
      </c>
      <c r="E2071" s="105">
        <v>124695.22</v>
      </c>
      <c r="F2071" s="30">
        <v>42191</v>
      </c>
      <c r="G2071" s="145">
        <v>124695.22</v>
      </c>
      <c r="H2071" s="31">
        <f t="shared" si="64"/>
        <v>0</v>
      </c>
      <c r="I2071" s="56" t="s">
        <v>1013</v>
      </c>
      <c r="M2071" s="20">
        <v>42182</v>
      </c>
      <c r="N2071" s="222" t="s">
        <v>2173</v>
      </c>
      <c r="O2071" s="222" t="s">
        <v>1592</v>
      </c>
      <c r="P2071" s="150" t="s">
        <v>1101</v>
      </c>
      <c r="Q2071" s="105">
        <v>60</v>
      </c>
      <c r="R2071" s="65">
        <v>42182</v>
      </c>
      <c r="S2071" s="106">
        <v>60</v>
      </c>
      <c r="T2071" s="31">
        <f t="shared" si="65"/>
        <v>0</v>
      </c>
      <c r="U2071" s="39" t="s">
        <v>9</v>
      </c>
    </row>
    <row r="2072" spans="1:21" x14ac:dyDescent="0.25">
      <c r="A2072" s="20">
        <v>42177</v>
      </c>
      <c r="B2072" s="183">
        <v>24928</v>
      </c>
      <c r="C2072" s="183"/>
      <c r="D2072" s="14" t="s">
        <v>66</v>
      </c>
      <c r="E2072" s="105">
        <v>1427.25</v>
      </c>
      <c r="F2072" s="23">
        <v>42177</v>
      </c>
      <c r="G2072" s="118">
        <v>1427.25</v>
      </c>
      <c r="H2072" s="31">
        <f t="shared" si="64"/>
        <v>0</v>
      </c>
      <c r="I2072" s="56" t="s">
        <v>9</v>
      </c>
      <c r="M2072" s="20">
        <v>42183</v>
      </c>
      <c r="N2072" s="223" t="s">
        <v>2237</v>
      </c>
      <c r="O2072" s="223" t="s">
        <v>1592</v>
      </c>
      <c r="P2072" s="14" t="s">
        <v>1101</v>
      </c>
      <c r="Q2072" s="105">
        <v>727.1</v>
      </c>
      <c r="R2072" s="65" t="s">
        <v>2238</v>
      </c>
      <c r="S2072" s="106">
        <f>250+477.1</f>
        <v>727.1</v>
      </c>
      <c r="T2072" s="31">
        <f t="shared" si="65"/>
        <v>0</v>
      </c>
      <c r="U2072" s="39" t="s">
        <v>9</v>
      </c>
    </row>
    <row r="2073" spans="1:21" x14ac:dyDescent="0.25">
      <c r="A2073" s="20">
        <v>42177</v>
      </c>
      <c r="B2073" s="183">
        <v>24929</v>
      </c>
      <c r="C2073" s="183"/>
      <c r="D2073" s="14" t="s">
        <v>226</v>
      </c>
      <c r="E2073" s="105">
        <v>452.4</v>
      </c>
      <c r="F2073" s="23">
        <v>42177</v>
      </c>
      <c r="G2073" s="118">
        <v>452.4</v>
      </c>
      <c r="H2073" s="31">
        <f t="shared" si="64"/>
        <v>0</v>
      </c>
      <c r="I2073" s="56" t="s">
        <v>94</v>
      </c>
      <c r="M2073" s="20">
        <v>42184</v>
      </c>
      <c r="N2073" s="222" t="s">
        <v>2352</v>
      </c>
      <c r="O2073" s="222" t="s">
        <v>1592</v>
      </c>
      <c r="P2073" s="14" t="s">
        <v>1101</v>
      </c>
      <c r="Q2073" s="105">
        <v>336.4</v>
      </c>
      <c r="R2073" s="23">
        <v>42185</v>
      </c>
      <c r="S2073" s="106">
        <v>336.4</v>
      </c>
      <c r="T2073" s="31">
        <f t="shared" si="65"/>
        <v>0</v>
      </c>
      <c r="U2073" s="39" t="s">
        <v>9</v>
      </c>
    </row>
    <row r="2074" spans="1:21" x14ac:dyDescent="0.25">
      <c r="A2074" s="20">
        <v>42177</v>
      </c>
      <c r="B2074" s="183">
        <v>24930</v>
      </c>
      <c r="C2074" s="183"/>
      <c r="D2074" s="14" t="s">
        <v>285</v>
      </c>
      <c r="E2074" s="105">
        <v>1120.5</v>
      </c>
      <c r="F2074" s="23">
        <v>42177</v>
      </c>
      <c r="G2074" s="118">
        <v>1120.5</v>
      </c>
      <c r="H2074" s="31">
        <f t="shared" si="64"/>
        <v>0</v>
      </c>
      <c r="I2074" s="56" t="s">
        <v>94</v>
      </c>
      <c r="M2074" s="20">
        <v>42185</v>
      </c>
      <c r="N2074" s="222" t="s">
        <v>2437</v>
      </c>
      <c r="O2074" s="222" t="s">
        <v>1592</v>
      </c>
      <c r="P2074" s="14" t="s">
        <v>1101</v>
      </c>
      <c r="Q2074" s="105">
        <v>339.3</v>
      </c>
      <c r="R2074" s="23">
        <v>42185</v>
      </c>
      <c r="S2074" s="106">
        <v>339.3</v>
      </c>
      <c r="T2074" s="31">
        <f t="shared" si="65"/>
        <v>0</v>
      </c>
      <c r="U2074" s="39" t="s">
        <v>9</v>
      </c>
    </row>
    <row r="2075" spans="1:21" x14ac:dyDescent="0.25">
      <c r="A2075" s="20">
        <v>42177</v>
      </c>
      <c r="B2075" s="183">
        <v>24931</v>
      </c>
      <c r="C2075" s="183"/>
      <c r="D2075" s="14" t="s">
        <v>37</v>
      </c>
      <c r="E2075" s="105">
        <v>22616.28</v>
      </c>
      <c r="F2075" s="23">
        <v>42184</v>
      </c>
      <c r="G2075" s="118">
        <v>22616.28</v>
      </c>
      <c r="H2075" s="31">
        <f t="shared" si="64"/>
        <v>0</v>
      </c>
      <c r="I2075" s="56" t="s">
        <v>773</v>
      </c>
      <c r="M2075" s="20">
        <v>42168</v>
      </c>
      <c r="N2075" s="183">
        <v>24084</v>
      </c>
      <c r="O2075" s="183"/>
      <c r="P2075" s="14" t="s">
        <v>1319</v>
      </c>
      <c r="Q2075" s="105">
        <v>8378.7999999999993</v>
      </c>
      <c r="R2075" s="23">
        <v>42170</v>
      </c>
      <c r="S2075" s="106">
        <v>8378.7999999999993</v>
      </c>
      <c r="T2075" s="31">
        <f t="shared" si="65"/>
        <v>0</v>
      </c>
      <c r="U2075" s="39" t="s">
        <v>312</v>
      </c>
    </row>
    <row r="2076" spans="1:21" x14ac:dyDescent="0.25">
      <c r="A2076" s="20">
        <v>42177</v>
      </c>
      <c r="B2076" s="183">
        <v>24932</v>
      </c>
      <c r="C2076" s="183"/>
      <c r="D2076" s="14" t="s">
        <v>1434</v>
      </c>
      <c r="E2076" s="105">
        <v>4232.8</v>
      </c>
      <c r="F2076" s="23">
        <v>42177</v>
      </c>
      <c r="G2076" s="118">
        <v>4232.8</v>
      </c>
      <c r="H2076" s="31">
        <f t="shared" si="64"/>
        <v>0</v>
      </c>
      <c r="I2076" s="56" t="s">
        <v>9</v>
      </c>
      <c r="M2076" s="20">
        <v>42183</v>
      </c>
      <c r="N2076" s="223" t="s">
        <v>2184</v>
      </c>
      <c r="O2076" s="223" t="s">
        <v>1592</v>
      </c>
      <c r="P2076" s="14" t="s">
        <v>1319</v>
      </c>
      <c r="Q2076" s="105">
        <v>7415.1</v>
      </c>
      <c r="R2076" s="65"/>
      <c r="S2076" s="106"/>
      <c r="T2076" s="31">
        <f t="shared" si="65"/>
        <v>7415.1</v>
      </c>
      <c r="U2076" s="39" t="s">
        <v>9</v>
      </c>
    </row>
    <row r="2077" spans="1:21" x14ac:dyDescent="0.25">
      <c r="A2077" s="20">
        <v>42177</v>
      </c>
      <c r="B2077" s="183">
        <v>24933</v>
      </c>
      <c r="C2077" s="183"/>
      <c r="D2077" s="14" t="s">
        <v>256</v>
      </c>
      <c r="E2077" s="105">
        <v>5345.2</v>
      </c>
      <c r="F2077" s="23">
        <v>42177</v>
      </c>
      <c r="G2077" s="118">
        <v>5345.2</v>
      </c>
      <c r="H2077" s="31">
        <f t="shared" si="64"/>
        <v>0</v>
      </c>
      <c r="I2077" s="56" t="s">
        <v>9</v>
      </c>
      <c r="M2077" s="20">
        <v>42156</v>
      </c>
      <c r="N2077" s="183">
        <v>22966</v>
      </c>
      <c r="O2077" s="183"/>
      <c r="P2077" s="14" t="s">
        <v>198</v>
      </c>
      <c r="Q2077" s="105">
        <v>9954.7999999999993</v>
      </c>
      <c r="R2077" s="23">
        <v>42158</v>
      </c>
      <c r="S2077" s="106">
        <v>9954.7999999999993</v>
      </c>
      <c r="T2077" s="25">
        <f t="shared" si="65"/>
        <v>0</v>
      </c>
      <c r="U2077" s="39" t="s">
        <v>149</v>
      </c>
    </row>
    <row r="2078" spans="1:21" x14ac:dyDescent="0.25">
      <c r="A2078" s="20">
        <v>42177</v>
      </c>
      <c r="B2078" s="183">
        <v>24934</v>
      </c>
      <c r="C2078" s="183"/>
      <c r="D2078" s="14" t="s">
        <v>91</v>
      </c>
      <c r="E2078" s="105">
        <v>26610.79</v>
      </c>
      <c r="F2078" s="23">
        <v>42177</v>
      </c>
      <c r="G2078" s="118">
        <v>26610.79</v>
      </c>
      <c r="H2078" s="31">
        <f t="shared" si="64"/>
        <v>0</v>
      </c>
      <c r="I2078" s="56" t="s">
        <v>59</v>
      </c>
      <c r="M2078" s="20">
        <v>42157</v>
      </c>
      <c r="N2078" s="183">
        <v>22971</v>
      </c>
      <c r="O2078" s="183"/>
      <c r="P2078" s="14" t="s">
        <v>198</v>
      </c>
      <c r="Q2078" s="105">
        <v>1388</v>
      </c>
      <c r="R2078" s="23">
        <v>42157</v>
      </c>
      <c r="S2078" s="106">
        <v>1388</v>
      </c>
      <c r="T2078" s="25">
        <f t="shared" si="65"/>
        <v>0</v>
      </c>
      <c r="U2078" s="39" t="s">
        <v>773</v>
      </c>
    </row>
    <row r="2079" spans="1:21" x14ac:dyDescent="0.25">
      <c r="A2079" s="20">
        <v>42177</v>
      </c>
      <c r="B2079" s="183">
        <v>24935</v>
      </c>
      <c r="C2079" s="183"/>
      <c r="D2079" s="14" t="s">
        <v>99</v>
      </c>
      <c r="E2079" s="105">
        <v>291.2</v>
      </c>
      <c r="F2079" s="23">
        <v>42177</v>
      </c>
      <c r="G2079" s="118">
        <v>291.2</v>
      </c>
      <c r="H2079" s="31">
        <f t="shared" si="64"/>
        <v>0</v>
      </c>
      <c r="I2079" s="56" t="s">
        <v>94</v>
      </c>
      <c r="M2079" s="20">
        <v>42159</v>
      </c>
      <c r="N2079" s="183">
        <v>23250</v>
      </c>
      <c r="O2079" s="183"/>
      <c r="P2079" s="14" t="s">
        <v>198</v>
      </c>
      <c r="Q2079" s="105">
        <v>26406.68</v>
      </c>
      <c r="R2079" s="23">
        <v>42161</v>
      </c>
      <c r="S2079" s="106">
        <v>26406.68</v>
      </c>
      <c r="T2079" s="31">
        <f t="shared" si="65"/>
        <v>0</v>
      </c>
      <c r="U2079" s="39" t="s">
        <v>149</v>
      </c>
    </row>
    <row r="2080" spans="1:21" x14ac:dyDescent="0.25">
      <c r="A2080" s="20">
        <v>42177</v>
      </c>
      <c r="B2080" s="183">
        <v>24936</v>
      </c>
      <c r="C2080" s="183"/>
      <c r="D2080" s="14" t="s">
        <v>155</v>
      </c>
      <c r="E2080" s="105">
        <v>3470.4</v>
      </c>
      <c r="F2080" s="23">
        <v>42177</v>
      </c>
      <c r="G2080" s="118">
        <v>3470.4</v>
      </c>
      <c r="H2080" s="31">
        <f t="shared" si="64"/>
        <v>0</v>
      </c>
      <c r="I2080" s="56" t="s">
        <v>59</v>
      </c>
      <c r="M2080" s="20">
        <v>42163</v>
      </c>
      <c r="N2080" s="183">
        <v>23621</v>
      </c>
      <c r="O2080" s="183"/>
      <c r="P2080" s="14" t="s">
        <v>198</v>
      </c>
      <c r="Q2080" s="105">
        <v>17101.2</v>
      </c>
      <c r="R2080" s="23">
        <v>42165</v>
      </c>
      <c r="S2080" s="106">
        <v>17101.2</v>
      </c>
      <c r="T2080" s="31">
        <f t="shared" si="65"/>
        <v>0</v>
      </c>
      <c r="U2080" s="39" t="s">
        <v>149</v>
      </c>
    </row>
    <row r="2081" spans="1:21" x14ac:dyDescent="0.25">
      <c r="A2081" s="20">
        <v>42177</v>
      </c>
      <c r="B2081" s="183">
        <v>24937</v>
      </c>
      <c r="C2081" s="183"/>
      <c r="D2081" s="14" t="s">
        <v>47</v>
      </c>
      <c r="E2081" s="105">
        <v>1165</v>
      </c>
      <c r="F2081" s="23">
        <v>42177</v>
      </c>
      <c r="G2081" s="118">
        <v>1165</v>
      </c>
      <c r="H2081" s="31">
        <f t="shared" si="64"/>
        <v>0</v>
      </c>
      <c r="I2081" s="56" t="s">
        <v>9</v>
      </c>
      <c r="M2081" s="20">
        <v>42166</v>
      </c>
      <c r="N2081" s="183">
        <v>23907</v>
      </c>
      <c r="O2081" s="183"/>
      <c r="P2081" s="14" t="s">
        <v>198</v>
      </c>
      <c r="Q2081" s="105">
        <v>15629.2</v>
      </c>
      <c r="R2081" s="23">
        <v>42168</v>
      </c>
      <c r="S2081" s="118">
        <v>15629.2</v>
      </c>
      <c r="T2081" s="31">
        <f t="shared" si="65"/>
        <v>0</v>
      </c>
      <c r="U2081" s="56" t="s">
        <v>149</v>
      </c>
    </row>
    <row r="2082" spans="1:21" x14ac:dyDescent="0.25">
      <c r="A2082" s="20">
        <v>42177</v>
      </c>
      <c r="B2082" s="183">
        <v>24938</v>
      </c>
      <c r="C2082" s="183"/>
      <c r="D2082" s="150" t="s">
        <v>81</v>
      </c>
      <c r="E2082" s="105">
        <v>2041</v>
      </c>
      <c r="F2082" s="23">
        <v>42177</v>
      </c>
      <c r="G2082" s="118">
        <v>2041</v>
      </c>
      <c r="H2082" s="31">
        <f t="shared" si="64"/>
        <v>0</v>
      </c>
      <c r="I2082" s="56" t="s">
        <v>59</v>
      </c>
      <c r="M2082" s="20">
        <v>42173</v>
      </c>
      <c r="N2082" s="183">
        <v>24596</v>
      </c>
      <c r="O2082" s="183"/>
      <c r="P2082" s="14" t="s">
        <v>198</v>
      </c>
      <c r="Q2082" s="105">
        <v>14627.6</v>
      </c>
      <c r="R2082" s="23">
        <v>42175</v>
      </c>
      <c r="S2082" s="118">
        <v>14627.6</v>
      </c>
      <c r="T2082" s="31">
        <f t="shared" si="65"/>
        <v>0</v>
      </c>
      <c r="U2082" s="56" t="s">
        <v>149</v>
      </c>
    </row>
    <row r="2083" spans="1:21" x14ac:dyDescent="0.25">
      <c r="A2083" s="20">
        <v>42177</v>
      </c>
      <c r="B2083" s="183">
        <v>24939</v>
      </c>
      <c r="C2083" s="183"/>
      <c r="D2083" s="14" t="s">
        <v>53</v>
      </c>
      <c r="E2083" s="105">
        <v>725.2</v>
      </c>
      <c r="F2083" s="23">
        <v>42177</v>
      </c>
      <c r="G2083" s="118">
        <v>725.2</v>
      </c>
      <c r="H2083" s="31">
        <f t="shared" si="64"/>
        <v>0</v>
      </c>
      <c r="I2083" s="56" t="s">
        <v>59</v>
      </c>
      <c r="M2083" s="20">
        <v>42177</v>
      </c>
      <c r="N2083" s="223" t="s">
        <v>1614</v>
      </c>
      <c r="O2083" s="223" t="s">
        <v>1592</v>
      </c>
      <c r="P2083" s="15" t="s">
        <v>198</v>
      </c>
      <c r="Q2083" s="122">
        <v>17645.7</v>
      </c>
      <c r="R2083" s="23">
        <v>42179</v>
      </c>
      <c r="S2083" s="106">
        <v>17645.7</v>
      </c>
      <c r="T2083" s="31">
        <f t="shared" si="65"/>
        <v>0</v>
      </c>
      <c r="U2083" s="68" t="s">
        <v>149</v>
      </c>
    </row>
    <row r="2084" spans="1:21" x14ac:dyDescent="0.25">
      <c r="A2084" s="20">
        <v>42177</v>
      </c>
      <c r="B2084" s="183">
        <v>24940</v>
      </c>
      <c r="C2084" s="183"/>
      <c r="D2084" s="14" t="s">
        <v>120</v>
      </c>
      <c r="E2084" s="105">
        <v>1529.3</v>
      </c>
      <c r="F2084" s="23">
        <v>42177</v>
      </c>
      <c r="G2084" s="118">
        <v>1529.3</v>
      </c>
      <c r="H2084" s="31">
        <f t="shared" si="64"/>
        <v>0</v>
      </c>
      <c r="I2084" s="56" t="s">
        <v>59</v>
      </c>
      <c r="M2084" s="20">
        <v>42180</v>
      </c>
      <c r="N2084" s="223" t="s">
        <v>1928</v>
      </c>
      <c r="O2084" s="223" t="s">
        <v>1592</v>
      </c>
      <c r="P2084" s="150" t="s">
        <v>198</v>
      </c>
      <c r="Q2084" s="105">
        <v>24806.9</v>
      </c>
      <c r="R2084" s="65">
        <v>42182</v>
      </c>
      <c r="S2084" s="106">
        <v>24806.9</v>
      </c>
      <c r="T2084" s="31">
        <f t="shared" si="65"/>
        <v>0</v>
      </c>
      <c r="U2084" s="39" t="s">
        <v>149</v>
      </c>
    </row>
    <row r="2085" spans="1:21" x14ac:dyDescent="0.25">
      <c r="A2085" s="20">
        <v>42177</v>
      </c>
      <c r="B2085" s="183">
        <v>24941</v>
      </c>
      <c r="C2085" s="183"/>
      <c r="D2085" s="14" t="s">
        <v>37</v>
      </c>
      <c r="E2085" s="105">
        <v>21707.200000000001</v>
      </c>
      <c r="F2085" s="23">
        <v>42177</v>
      </c>
      <c r="G2085" s="118">
        <v>21707.200000000001</v>
      </c>
      <c r="H2085" s="31">
        <f t="shared" si="64"/>
        <v>0</v>
      </c>
      <c r="I2085" s="56" t="s">
        <v>773</v>
      </c>
      <c r="M2085" s="20">
        <v>42184</v>
      </c>
      <c r="N2085" s="223" t="s">
        <v>2351</v>
      </c>
      <c r="O2085" s="223" t="s">
        <v>1592</v>
      </c>
      <c r="P2085" s="14" t="s">
        <v>198</v>
      </c>
      <c r="Q2085" s="105">
        <v>25529.5</v>
      </c>
      <c r="R2085" s="23"/>
      <c r="S2085" s="106"/>
      <c r="T2085" s="31">
        <f t="shared" si="65"/>
        <v>25529.5</v>
      </c>
      <c r="U2085" s="39" t="s">
        <v>149</v>
      </c>
    </row>
    <row r="2086" spans="1:21" x14ac:dyDescent="0.25">
      <c r="A2086" s="20">
        <v>42177</v>
      </c>
      <c r="B2086" s="183">
        <v>24942</v>
      </c>
      <c r="C2086" s="183"/>
      <c r="D2086" s="14" t="s">
        <v>872</v>
      </c>
      <c r="E2086" s="105">
        <v>602.70000000000005</v>
      </c>
      <c r="F2086" s="23">
        <v>42177</v>
      </c>
      <c r="G2086" s="118">
        <v>602.70000000000005</v>
      </c>
      <c r="H2086" s="31">
        <f t="shared" si="64"/>
        <v>0</v>
      </c>
      <c r="I2086" s="56" t="s">
        <v>59</v>
      </c>
      <c r="M2086" s="20">
        <v>42160</v>
      </c>
      <c r="N2086" s="183">
        <v>23291</v>
      </c>
      <c r="O2086" s="183"/>
      <c r="P2086" s="14" t="s">
        <v>120</v>
      </c>
      <c r="Q2086" s="105">
        <v>1843.8</v>
      </c>
      <c r="R2086" s="23">
        <v>42160</v>
      </c>
      <c r="S2086" s="106">
        <v>1843.8</v>
      </c>
      <c r="T2086" s="31">
        <f t="shared" si="65"/>
        <v>0</v>
      </c>
      <c r="U2086" s="39" t="s">
        <v>59</v>
      </c>
    </row>
    <row r="2087" spans="1:21" x14ac:dyDescent="0.25">
      <c r="A2087" s="20">
        <v>42177</v>
      </c>
      <c r="B2087" s="183">
        <v>24943</v>
      </c>
      <c r="C2087" s="183"/>
      <c r="D2087" s="26" t="s">
        <v>218</v>
      </c>
      <c r="E2087" s="108">
        <v>0</v>
      </c>
      <c r="F2087" s="23"/>
      <c r="G2087" s="118"/>
      <c r="H2087" s="31">
        <f t="shared" si="64"/>
        <v>0</v>
      </c>
      <c r="I2087" s="56" t="s">
        <v>13</v>
      </c>
      <c r="M2087" s="20">
        <v>42161</v>
      </c>
      <c r="N2087" s="183">
        <v>23397</v>
      </c>
      <c r="O2087" s="183"/>
      <c r="P2087" s="14" t="s">
        <v>120</v>
      </c>
      <c r="Q2087" s="105">
        <v>1776.6</v>
      </c>
      <c r="R2087" s="23">
        <v>42161</v>
      </c>
      <c r="S2087" s="106">
        <v>1776.6</v>
      </c>
      <c r="T2087" s="31">
        <f t="shared" si="65"/>
        <v>0</v>
      </c>
      <c r="U2087" s="39" t="s">
        <v>59</v>
      </c>
    </row>
    <row r="2088" spans="1:21" x14ac:dyDescent="0.25">
      <c r="A2088" s="20">
        <v>42177</v>
      </c>
      <c r="B2088" s="183">
        <v>24944</v>
      </c>
      <c r="C2088" s="183"/>
      <c r="D2088" s="14" t="s">
        <v>35</v>
      </c>
      <c r="E2088" s="105">
        <v>737</v>
      </c>
      <c r="F2088" s="23">
        <v>42177</v>
      </c>
      <c r="G2088" s="118">
        <v>737</v>
      </c>
      <c r="H2088" s="31">
        <f t="shared" si="64"/>
        <v>0</v>
      </c>
      <c r="I2088" s="56" t="s">
        <v>773</v>
      </c>
      <c r="M2088" s="20">
        <v>42162</v>
      </c>
      <c r="N2088" s="183">
        <v>23466</v>
      </c>
      <c r="O2088" s="183"/>
      <c r="P2088" s="150" t="s">
        <v>120</v>
      </c>
      <c r="Q2088" s="105">
        <v>1554</v>
      </c>
      <c r="R2088" s="23">
        <v>42163</v>
      </c>
      <c r="S2088" s="106">
        <v>1554</v>
      </c>
      <c r="T2088" s="31">
        <f t="shared" si="65"/>
        <v>0</v>
      </c>
      <c r="U2088" s="39" t="s">
        <v>59</v>
      </c>
    </row>
    <row r="2089" spans="1:21" x14ac:dyDescent="0.25">
      <c r="A2089" s="20">
        <v>42177</v>
      </c>
      <c r="B2089" s="183">
        <v>24945</v>
      </c>
      <c r="C2089" s="183"/>
      <c r="D2089" s="14" t="s">
        <v>148</v>
      </c>
      <c r="E2089" s="105">
        <v>4102.1000000000004</v>
      </c>
      <c r="F2089" s="23">
        <v>42177</v>
      </c>
      <c r="G2089" s="118">
        <v>4102.1000000000004</v>
      </c>
      <c r="H2089" s="31">
        <f t="shared" si="64"/>
        <v>0</v>
      </c>
      <c r="I2089" s="56" t="s">
        <v>59</v>
      </c>
      <c r="M2089" s="20">
        <v>42165</v>
      </c>
      <c r="N2089" s="183">
        <v>23762</v>
      </c>
      <c r="O2089" s="183"/>
      <c r="P2089" s="14" t="s">
        <v>120</v>
      </c>
      <c r="Q2089" s="105">
        <v>1336.6</v>
      </c>
      <c r="R2089" s="23">
        <v>42165</v>
      </c>
      <c r="S2089" s="106">
        <v>1336.6</v>
      </c>
      <c r="T2089" s="31">
        <f t="shared" si="65"/>
        <v>0</v>
      </c>
      <c r="U2089" s="39" t="s">
        <v>1257</v>
      </c>
    </row>
    <row r="2090" spans="1:21" x14ac:dyDescent="0.25">
      <c r="A2090" s="20">
        <v>42177</v>
      </c>
      <c r="B2090" s="183">
        <v>24946</v>
      </c>
      <c r="C2090" s="183"/>
      <c r="D2090" s="14" t="s">
        <v>47</v>
      </c>
      <c r="E2090" s="105">
        <v>5702.4</v>
      </c>
      <c r="F2090" s="23">
        <v>42179</v>
      </c>
      <c r="G2090" s="118">
        <v>5702.4</v>
      </c>
      <c r="H2090" s="31">
        <f t="shared" si="64"/>
        <v>0</v>
      </c>
      <c r="I2090" s="56" t="s">
        <v>9</v>
      </c>
      <c r="M2090" s="20">
        <v>42169</v>
      </c>
      <c r="N2090" s="183">
        <v>24163</v>
      </c>
      <c r="O2090" s="183"/>
      <c r="P2090" s="14" t="s">
        <v>120</v>
      </c>
      <c r="Q2090" s="105">
        <v>1172.5999999999999</v>
      </c>
      <c r="R2090" s="23">
        <v>42169</v>
      </c>
      <c r="S2090" s="106">
        <v>1172.5999999999999</v>
      </c>
      <c r="T2090" s="31">
        <f t="shared" si="65"/>
        <v>0</v>
      </c>
      <c r="U2090" s="39" t="s">
        <v>59</v>
      </c>
    </row>
    <row r="2091" spans="1:21" x14ac:dyDescent="0.25">
      <c r="A2091" s="20">
        <v>42177</v>
      </c>
      <c r="B2091" s="183">
        <v>24947</v>
      </c>
      <c r="C2091" s="183"/>
      <c r="D2091" s="14" t="s">
        <v>33</v>
      </c>
      <c r="E2091" s="105">
        <v>15869</v>
      </c>
      <c r="F2091" s="23">
        <v>42177</v>
      </c>
      <c r="G2091" s="118">
        <v>15869</v>
      </c>
      <c r="H2091" s="31">
        <f t="shared" si="64"/>
        <v>0</v>
      </c>
      <c r="I2091" s="56" t="s">
        <v>9</v>
      </c>
      <c r="M2091" s="20">
        <v>42170</v>
      </c>
      <c r="N2091" s="183">
        <v>24207</v>
      </c>
      <c r="O2091" s="183"/>
      <c r="P2091" s="14" t="s">
        <v>120</v>
      </c>
      <c r="Q2091" s="105">
        <v>1480.1</v>
      </c>
      <c r="R2091" s="23">
        <v>42170</v>
      </c>
      <c r="S2091" s="106">
        <v>1480.1</v>
      </c>
      <c r="T2091" s="31">
        <f t="shared" si="65"/>
        <v>0</v>
      </c>
      <c r="U2091" s="39" t="s">
        <v>59</v>
      </c>
    </row>
    <row r="2092" spans="1:21" x14ac:dyDescent="0.25">
      <c r="A2092" s="20">
        <v>42177</v>
      </c>
      <c r="B2092" s="183">
        <v>24948</v>
      </c>
      <c r="C2092" s="183"/>
      <c r="D2092" s="14" t="s">
        <v>45</v>
      </c>
      <c r="E2092" s="105">
        <v>12545.66</v>
      </c>
      <c r="F2092" s="30">
        <v>42189</v>
      </c>
      <c r="G2092" s="145">
        <v>12545.66</v>
      </c>
      <c r="H2092" s="31">
        <f t="shared" si="64"/>
        <v>0</v>
      </c>
      <c r="I2092" s="56" t="s">
        <v>59</v>
      </c>
      <c r="M2092" s="20">
        <v>42172</v>
      </c>
      <c r="N2092" s="183">
        <v>24451</v>
      </c>
      <c r="O2092" s="183"/>
      <c r="P2092" s="14" t="s">
        <v>120</v>
      </c>
      <c r="Q2092" s="105">
        <v>1549.8</v>
      </c>
      <c r="R2092" s="23">
        <v>42172</v>
      </c>
      <c r="S2092" s="106">
        <v>1549.8</v>
      </c>
      <c r="T2092" s="48">
        <f t="shared" si="65"/>
        <v>0</v>
      </c>
      <c r="U2092" s="39" t="s">
        <v>1257</v>
      </c>
    </row>
    <row r="2093" spans="1:21" x14ac:dyDescent="0.25">
      <c r="A2093" s="20">
        <v>42177</v>
      </c>
      <c r="B2093" s="183">
        <v>24949</v>
      </c>
      <c r="C2093" s="183"/>
      <c r="D2093" s="14" t="s">
        <v>604</v>
      </c>
      <c r="E2093" s="105">
        <v>3047.6</v>
      </c>
      <c r="F2093" s="23">
        <v>42177</v>
      </c>
      <c r="G2093" s="118">
        <v>3047.6</v>
      </c>
      <c r="H2093" s="31">
        <f t="shared" si="64"/>
        <v>0</v>
      </c>
      <c r="I2093" s="56" t="s">
        <v>9</v>
      </c>
      <c r="M2093" s="20">
        <v>42173</v>
      </c>
      <c r="N2093" s="183">
        <v>24544</v>
      </c>
      <c r="O2093" s="183"/>
      <c r="P2093" s="14" t="s">
        <v>120</v>
      </c>
      <c r="Q2093" s="105">
        <v>1443.2</v>
      </c>
      <c r="R2093" s="23">
        <v>42173</v>
      </c>
      <c r="S2093" s="106">
        <v>1443.2</v>
      </c>
      <c r="T2093" s="31">
        <f t="shared" si="65"/>
        <v>0</v>
      </c>
      <c r="U2093" s="56" t="s">
        <v>59</v>
      </c>
    </row>
    <row r="2094" spans="1:21" x14ac:dyDescent="0.25">
      <c r="A2094" s="20">
        <v>42177</v>
      </c>
      <c r="B2094" s="183">
        <v>24950</v>
      </c>
      <c r="C2094" s="183"/>
      <c r="D2094" s="14" t="s">
        <v>1172</v>
      </c>
      <c r="E2094" s="105">
        <v>25644.6</v>
      </c>
      <c r="F2094" s="23">
        <v>42177</v>
      </c>
      <c r="G2094" s="118">
        <v>25644.6</v>
      </c>
      <c r="H2094" s="31">
        <f t="shared" si="64"/>
        <v>0</v>
      </c>
      <c r="I2094" s="56" t="s">
        <v>587</v>
      </c>
      <c r="M2094" s="20">
        <v>42174</v>
      </c>
      <c r="N2094" s="183">
        <v>24665</v>
      </c>
      <c r="O2094" s="183"/>
      <c r="P2094" s="14" t="s">
        <v>120</v>
      </c>
      <c r="Q2094" s="105">
        <v>1104</v>
      </c>
      <c r="R2094" s="23">
        <v>42174</v>
      </c>
      <c r="S2094" s="118">
        <v>1104</v>
      </c>
      <c r="T2094" s="31">
        <f t="shared" si="65"/>
        <v>0</v>
      </c>
      <c r="U2094" s="56" t="s">
        <v>59</v>
      </c>
    </row>
    <row r="2095" spans="1:21" x14ac:dyDescent="0.25">
      <c r="A2095" s="20">
        <v>42177</v>
      </c>
      <c r="B2095" s="183">
        <v>24951</v>
      </c>
      <c r="C2095" s="183"/>
      <c r="D2095" s="14" t="s">
        <v>82</v>
      </c>
      <c r="E2095" s="105">
        <v>4545.2</v>
      </c>
      <c r="F2095" s="23">
        <v>42177</v>
      </c>
      <c r="G2095" s="118">
        <v>4545.2</v>
      </c>
      <c r="H2095" s="31">
        <f t="shared" si="64"/>
        <v>0</v>
      </c>
      <c r="I2095" s="56" t="s">
        <v>59</v>
      </c>
      <c r="M2095" s="20">
        <v>42175</v>
      </c>
      <c r="N2095" s="183">
        <v>24775</v>
      </c>
      <c r="O2095" s="183"/>
      <c r="P2095" s="14" t="s">
        <v>120</v>
      </c>
      <c r="Q2095" s="105">
        <v>1705.6</v>
      </c>
      <c r="R2095" s="65">
        <v>42175</v>
      </c>
      <c r="S2095" s="106">
        <v>1705.6</v>
      </c>
      <c r="T2095" s="31">
        <f t="shared" si="65"/>
        <v>0</v>
      </c>
      <c r="U2095" s="39" t="s">
        <v>59</v>
      </c>
    </row>
    <row r="2096" spans="1:21" x14ac:dyDescent="0.25">
      <c r="A2096" s="20">
        <v>42177</v>
      </c>
      <c r="B2096" s="183">
        <v>24952</v>
      </c>
      <c r="C2096" s="183"/>
      <c r="D2096" s="150" t="s">
        <v>294</v>
      </c>
      <c r="E2096" s="105">
        <v>6002.6</v>
      </c>
      <c r="F2096" s="23">
        <v>42177</v>
      </c>
      <c r="G2096" s="118">
        <v>6002.6</v>
      </c>
      <c r="H2096" s="31">
        <f t="shared" si="64"/>
        <v>0</v>
      </c>
      <c r="I2096" s="56" t="s">
        <v>9</v>
      </c>
      <c r="M2096" s="20">
        <v>42176</v>
      </c>
      <c r="N2096" s="183">
        <v>24872</v>
      </c>
      <c r="O2096" s="183"/>
      <c r="P2096" s="14" t="s">
        <v>120</v>
      </c>
      <c r="Q2096" s="105">
        <v>1599</v>
      </c>
      <c r="R2096" s="23">
        <v>42177</v>
      </c>
      <c r="S2096" s="118">
        <v>1599</v>
      </c>
      <c r="T2096" s="31">
        <f t="shared" si="65"/>
        <v>0</v>
      </c>
      <c r="U2096" s="56" t="s">
        <v>59</v>
      </c>
    </row>
    <row r="2097" spans="1:21" x14ac:dyDescent="0.25">
      <c r="A2097" s="20">
        <v>42177</v>
      </c>
      <c r="B2097" s="183">
        <v>24953</v>
      </c>
      <c r="C2097" s="183"/>
      <c r="D2097" s="14" t="s">
        <v>169</v>
      </c>
      <c r="E2097" s="105">
        <v>2741.6</v>
      </c>
      <c r="F2097" s="23">
        <v>42178</v>
      </c>
      <c r="G2097" s="118">
        <v>2741.6</v>
      </c>
      <c r="H2097" s="31">
        <f t="shared" si="64"/>
        <v>0</v>
      </c>
      <c r="I2097" s="56" t="s">
        <v>59</v>
      </c>
      <c r="M2097" s="20">
        <v>42177</v>
      </c>
      <c r="N2097" s="183">
        <v>24940</v>
      </c>
      <c r="O2097" s="183"/>
      <c r="P2097" s="14" t="s">
        <v>120</v>
      </c>
      <c r="Q2097" s="105">
        <v>1529.3</v>
      </c>
      <c r="R2097" s="23">
        <v>42177</v>
      </c>
      <c r="S2097" s="118">
        <v>1529.3</v>
      </c>
      <c r="T2097" s="31">
        <f t="shared" si="65"/>
        <v>0</v>
      </c>
      <c r="U2097" s="56" t="s">
        <v>59</v>
      </c>
    </row>
    <row r="2098" spans="1:21" x14ac:dyDescent="0.25">
      <c r="A2098" s="20">
        <v>42177</v>
      </c>
      <c r="B2098" s="183">
        <v>24954</v>
      </c>
      <c r="C2098" s="183"/>
      <c r="D2098" s="14" t="s">
        <v>57</v>
      </c>
      <c r="E2098" s="105">
        <v>760</v>
      </c>
      <c r="F2098" s="23">
        <v>42177</v>
      </c>
      <c r="G2098" s="118">
        <v>760</v>
      </c>
      <c r="H2098" s="31">
        <f t="shared" si="64"/>
        <v>0</v>
      </c>
      <c r="I2098" s="56" t="s">
        <v>59</v>
      </c>
      <c r="M2098" s="20">
        <v>42156</v>
      </c>
      <c r="N2098" s="183">
        <v>22922</v>
      </c>
      <c r="O2098" s="183"/>
      <c r="P2098" s="14" t="s">
        <v>180</v>
      </c>
      <c r="Q2098" s="105">
        <v>5510</v>
      </c>
      <c r="R2098" s="23">
        <v>42156</v>
      </c>
      <c r="S2098" s="106">
        <v>5510</v>
      </c>
      <c r="T2098" s="25">
        <f t="shared" si="65"/>
        <v>0</v>
      </c>
      <c r="U2098" s="39" t="s">
        <v>9</v>
      </c>
    </row>
    <row r="2099" spans="1:21" x14ac:dyDescent="0.25">
      <c r="A2099" s="20">
        <v>42177</v>
      </c>
      <c r="B2099" s="183">
        <v>24955</v>
      </c>
      <c r="C2099" s="183"/>
      <c r="D2099" s="14" t="s">
        <v>419</v>
      </c>
      <c r="E2099" s="105">
        <v>328</v>
      </c>
      <c r="F2099" s="23">
        <v>42177</v>
      </c>
      <c r="G2099" s="118">
        <v>328</v>
      </c>
      <c r="H2099" s="31">
        <f t="shared" si="64"/>
        <v>0</v>
      </c>
      <c r="I2099" s="56" t="s">
        <v>9</v>
      </c>
      <c r="M2099" s="20">
        <v>42162</v>
      </c>
      <c r="N2099" s="183">
        <v>23499</v>
      </c>
      <c r="O2099" s="183"/>
      <c r="P2099" s="14" t="s">
        <v>180</v>
      </c>
      <c r="Q2099" s="105">
        <v>6218.4</v>
      </c>
      <c r="R2099" s="23">
        <v>42162</v>
      </c>
      <c r="S2099" s="106">
        <v>6218.4</v>
      </c>
      <c r="T2099" s="31">
        <f t="shared" si="65"/>
        <v>0</v>
      </c>
      <c r="U2099" s="39" t="s">
        <v>9</v>
      </c>
    </row>
    <row r="2100" spans="1:21" x14ac:dyDescent="0.25">
      <c r="A2100" s="20">
        <v>42177</v>
      </c>
      <c r="B2100" s="183">
        <v>24956</v>
      </c>
      <c r="C2100" s="183"/>
      <c r="D2100" s="14" t="s">
        <v>1515</v>
      </c>
      <c r="E2100" s="105">
        <v>2781.6</v>
      </c>
      <c r="F2100" s="23">
        <v>42178</v>
      </c>
      <c r="G2100" s="118">
        <v>2781.6</v>
      </c>
      <c r="H2100" s="31">
        <f t="shared" si="64"/>
        <v>0</v>
      </c>
      <c r="I2100" s="56" t="s">
        <v>1257</v>
      </c>
      <c r="M2100" s="20">
        <v>42169</v>
      </c>
      <c r="N2100" s="183">
        <v>24180</v>
      </c>
      <c r="O2100" s="183"/>
      <c r="P2100" s="14" t="s">
        <v>180</v>
      </c>
      <c r="Q2100" s="105">
        <v>9131</v>
      </c>
      <c r="R2100" s="23">
        <v>42169</v>
      </c>
      <c r="S2100" s="106">
        <v>9131</v>
      </c>
      <c r="T2100" s="31">
        <f t="shared" si="65"/>
        <v>0</v>
      </c>
      <c r="U2100" s="39" t="s">
        <v>9</v>
      </c>
    </row>
    <row r="2101" spans="1:21" x14ac:dyDescent="0.25">
      <c r="A2101" s="20">
        <v>42177</v>
      </c>
      <c r="B2101" s="183">
        <v>24957</v>
      </c>
      <c r="C2101" s="183"/>
      <c r="D2101" s="14" t="s">
        <v>49</v>
      </c>
      <c r="E2101" s="105">
        <v>1959.56</v>
      </c>
      <c r="F2101" s="23">
        <v>42177</v>
      </c>
      <c r="G2101" s="118">
        <v>1959.56</v>
      </c>
      <c r="H2101" s="31">
        <f t="shared" si="64"/>
        <v>0</v>
      </c>
      <c r="I2101" s="56" t="s">
        <v>1257</v>
      </c>
      <c r="M2101" s="20">
        <v>42177</v>
      </c>
      <c r="N2101" s="183">
        <v>24992</v>
      </c>
      <c r="O2101" s="183"/>
      <c r="P2101" s="14" t="s">
        <v>180</v>
      </c>
      <c r="Q2101" s="105">
        <v>5748.7</v>
      </c>
      <c r="R2101" s="23">
        <v>42177</v>
      </c>
      <c r="S2101" s="106">
        <v>5748.7</v>
      </c>
      <c r="T2101" s="31">
        <f t="shared" si="65"/>
        <v>0</v>
      </c>
      <c r="U2101" s="39" t="s">
        <v>9</v>
      </c>
    </row>
    <row r="2102" spans="1:21" x14ac:dyDescent="0.25">
      <c r="A2102" s="20">
        <v>42177</v>
      </c>
      <c r="B2102" s="183">
        <v>24958</v>
      </c>
      <c r="C2102" s="183"/>
      <c r="D2102" s="14" t="s">
        <v>164</v>
      </c>
      <c r="E2102" s="105">
        <v>1513</v>
      </c>
      <c r="F2102" s="23">
        <v>42177</v>
      </c>
      <c r="G2102" s="118">
        <v>1513</v>
      </c>
      <c r="H2102" s="31">
        <f t="shared" si="64"/>
        <v>0</v>
      </c>
      <c r="I2102" s="56" t="s">
        <v>9</v>
      </c>
      <c r="M2102" s="20">
        <v>42177</v>
      </c>
      <c r="N2102" s="223" t="s">
        <v>1612</v>
      </c>
      <c r="O2102" s="223" t="s">
        <v>1592</v>
      </c>
      <c r="P2102" s="15" t="s">
        <v>180</v>
      </c>
      <c r="Q2102" s="122">
        <v>397.1</v>
      </c>
      <c r="R2102" s="23">
        <v>42177</v>
      </c>
      <c r="S2102" s="106">
        <v>397.1</v>
      </c>
      <c r="T2102" s="31">
        <f t="shared" si="65"/>
        <v>0</v>
      </c>
      <c r="U2102" s="68" t="s">
        <v>9</v>
      </c>
    </row>
    <row r="2103" spans="1:21" x14ac:dyDescent="0.25">
      <c r="A2103" s="20">
        <v>42177</v>
      </c>
      <c r="B2103" s="183">
        <v>24959</v>
      </c>
      <c r="C2103" s="183"/>
      <c r="D2103" s="14" t="s">
        <v>50</v>
      </c>
      <c r="E2103" s="105">
        <v>1843.2</v>
      </c>
      <c r="F2103" s="23">
        <v>42177</v>
      </c>
      <c r="G2103" s="118">
        <v>1843.2</v>
      </c>
      <c r="H2103" s="31">
        <f t="shared" si="64"/>
        <v>0</v>
      </c>
      <c r="I2103" s="56" t="s">
        <v>9</v>
      </c>
      <c r="M2103" s="20">
        <v>42185</v>
      </c>
      <c r="N2103" s="222" t="s">
        <v>2417</v>
      </c>
      <c r="O2103" s="222" t="s">
        <v>1592</v>
      </c>
      <c r="P2103" s="14" t="s">
        <v>180</v>
      </c>
      <c r="Q2103" s="105">
        <v>6287.1</v>
      </c>
      <c r="R2103" s="23">
        <v>42185</v>
      </c>
      <c r="S2103" s="106">
        <v>6287.1</v>
      </c>
      <c r="T2103" s="31">
        <f t="shared" si="65"/>
        <v>0</v>
      </c>
      <c r="U2103" s="39" t="s">
        <v>9</v>
      </c>
    </row>
    <row r="2104" spans="1:21" x14ac:dyDescent="0.25">
      <c r="A2104" s="20">
        <v>42177</v>
      </c>
      <c r="B2104" s="183">
        <v>24960</v>
      </c>
      <c r="C2104" s="183"/>
      <c r="D2104" s="14" t="s">
        <v>131</v>
      </c>
      <c r="E2104" s="105">
        <v>9498.15</v>
      </c>
      <c r="F2104" s="23">
        <v>42179</v>
      </c>
      <c r="G2104" s="118">
        <v>9498.15</v>
      </c>
      <c r="H2104" s="31">
        <f t="shared" si="64"/>
        <v>0</v>
      </c>
      <c r="I2104" s="56" t="s">
        <v>1257</v>
      </c>
      <c r="M2104" s="20">
        <v>42185</v>
      </c>
      <c r="N2104" s="223" t="s">
        <v>2420</v>
      </c>
      <c r="O2104" s="223" t="s">
        <v>1592</v>
      </c>
      <c r="P2104" s="14" t="s">
        <v>180</v>
      </c>
      <c r="Q2104" s="105">
        <v>295.8</v>
      </c>
      <c r="R2104" s="23">
        <v>42185</v>
      </c>
      <c r="S2104" s="106">
        <v>295.8</v>
      </c>
      <c r="T2104" s="31">
        <f t="shared" si="65"/>
        <v>0</v>
      </c>
      <c r="U2104" s="39" t="s">
        <v>9</v>
      </c>
    </row>
    <row r="2105" spans="1:21" x14ac:dyDescent="0.25">
      <c r="A2105" s="20">
        <v>42177</v>
      </c>
      <c r="B2105" s="183">
        <v>24961</v>
      </c>
      <c r="C2105" s="183"/>
      <c r="D2105" s="14" t="s">
        <v>130</v>
      </c>
      <c r="E2105" s="105">
        <v>5471.8</v>
      </c>
      <c r="F2105" s="23">
        <v>42178</v>
      </c>
      <c r="G2105" s="118">
        <v>5471.8</v>
      </c>
      <c r="H2105" s="31">
        <f t="shared" si="64"/>
        <v>0</v>
      </c>
      <c r="I2105" s="56" t="s">
        <v>1257</v>
      </c>
      <c r="M2105" s="20">
        <v>42157</v>
      </c>
      <c r="N2105" s="183">
        <v>23007</v>
      </c>
      <c r="O2105" s="183"/>
      <c r="P2105" s="40" t="s">
        <v>167</v>
      </c>
      <c r="Q2105" s="105">
        <v>621.6</v>
      </c>
      <c r="R2105" s="23">
        <v>42157</v>
      </c>
      <c r="S2105" s="106">
        <v>621.6</v>
      </c>
      <c r="T2105" s="25">
        <f t="shared" si="65"/>
        <v>0</v>
      </c>
      <c r="U2105" s="68" t="s">
        <v>41</v>
      </c>
    </row>
    <row r="2106" spans="1:21" x14ac:dyDescent="0.25">
      <c r="A2106" s="20">
        <v>42177</v>
      </c>
      <c r="B2106" s="183">
        <v>24962</v>
      </c>
      <c r="C2106" s="183"/>
      <c r="D2106" s="14" t="s">
        <v>375</v>
      </c>
      <c r="E2106" s="122">
        <v>9180.6</v>
      </c>
      <c r="F2106" s="23">
        <v>42177</v>
      </c>
      <c r="G2106" s="118">
        <v>9180.6</v>
      </c>
      <c r="H2106" s="31">
        <f t="shared" si="64"/>
        <v>0</v>
      </c>
      <c r="I2106" s="56" t="s">
        <v>9</v>
      </c>
      <c r="M2106" s="20">
        <v>42159</v>
      </c>
      <c r="N2106" s="183">
        <v>23174</v>
      </c>
      <c r="O2106" s="183"/>
      <c r="P2106" s="14" t="s">
        <v>167</v>
      </c>
      <c r="Q2106" s="105">
        <v>693.6</v>
      </c>
      <c r="R2106" s="23">
        <v>42159</v>
      </c>
      <c r="S2106" s="106">
        <v>693.6</v>
      </c>
      <c r="T2106" s="31">
        <f t="shared" si="65"/>
        <v>0</v>
      </c>
      <c r="U2106" s="39" t="s">
        <v>9</v>
      </c>
    </row>
    <row r="2107" spans="1:21" x14ac:dyDescent="0.25">
      <c r="A2107" s="20">
        <v>42177</v>
      </c>
      <c r="B2107" s="183">
        <v>24963</v>
      </c>
      <c r="C2107" s="183"/>
      <c r="D2107" s="14" t="s">
        <v>1590</v>
      </c>
      <c r="E2107" s="105">
        <v>1788.6</v>
      </c>
      <c r="F2107" s="23">
        <v>42177</v>
      </c>
      <c r="G2107" s="118">
        <v>1788.6</v>
      </c>
      <c r="H2107" s="31">
        <f t="shared" si="64"/>
        <v>0</v>
      </c>
      <c r="I2107" s="56" t="s">
        <v>1257</v>
      </c>
      <c r="M2107" s="20">
        <v>42160</v>
      </c>
      <c r="N2107" s="183">
        <v>23292</v>
      </c>
      <c r="O2107" s="183"/>
      <c r="P2107" s="14" t="s">
        <v>167</v>
      </c>
      <c r="Q2107" s="105">
        <v>670.8</v>
      </c>
      <c r="R2107" s="23">
        <v>42160</v>
      </c>
      <c r="S2107" s="106">
        <v>670.8</v>
      </c>
      <c r="T2107" s="31">
        <f t="shared" si="65"/>
        <v>0</v>
      </c>
      <c r="U2107" s="39" t="s">
        <v>59</v>
      </c>
    </row>
    <row r="2108" spans="1:21" x14ac:dyDescent="0.25">
      <c r="A2108" s="20">
        <v>42177</v>
      </c>
      <c r="B2108" s="183">
        <v>24964</v>
      </c>
      <c r="C2108" s="183"/>
      <c r="D2108" s="14" t="s">
        <v>1590</v>
      </c>
      <c r="E2108" s="105">
        <v>910.8</v>
      </c>
      <c r="F2108" s="23">
        <v>42177</v>
      </c>
      <c r="G2108" s="118">
        <v>910.8</v>
      </c>
      <c r="H2108" s="31">
        <f t="shared" si="64"/>
        <v>0</v>
      </c>
      <c r="I2108" s="56" t="s">
        <v>1257</v>
      </c>
      <c r="M2108" s="20">
        <v>42162</v>
      </c>
      <c r="N2108" s="183">
        <v>23472</v>
      </c>
      <c r="O2108" s="183"/>
      <c r="P2108" s="14" t="s">
        <v>167</v>
      </c>
      <c r="Q2108" s="105">
        <v>592.79999999999995</v>
      </c>
      <c r="R2108" s="23">
        <v>42163</v>
      </c>
      <c r="S2108" s="106">
        <v>592.79999999999995</v>
      </c>
      <c r="T2108" s="31">
        <f t="shared" si="65"/>
        <v>0</v>
      </c>
      <c r="U2108" s="39" t="s">
        <v>59</v>
      </c>
    </row>
    <row r="2109" spans="1:21" x14ac:dyDescent="0.25">
      <c r="A2109" s="20">
        <v>42177</v>
      </c>
      <c r="B2109" s="183">
        <v>24965</v>
      </c>
      <c r="C2109" s="183"/>
      <c r="D2109" s="14" t="s">
        <v>128</v>
      </c>
      <c r="E2109" s="105">
        <v>3137.6</v>
      </c>
      <c r="F2109" s="23">
        <v>42177</v>
      </c>
      <c r="G2109" s="118">
        <v>3137.6</v>
      </c>
      <c r="H2109" s="31">
        <f t="shared" si="64"/>
        <v>0</v>
      </c>
      <c r="I2109" s="56" t="s">
        <v>1257</v>
      </c>
      <c r="M2109" s="20">
        <v>42166</v>
      </c>
      <c r="N2109" s="183">
        <v>23837</v>
      </c>
      <c r="O2109" s="183"/>
      <c r="P2109" s="14" t="s">
        <v>167</v>
      </c>
      <c r="Q2109" s="105">
        <v>374.4</v>
      </c>
      <c r="R2109" s="23">
        <v>42166</v>
      </c>
      <c r="S2109" s="106">
        <v>374.4</v>
      </c>
      <c r="T2109" s="31">
        <f t="shared" si="65"/>
        <v>0</v>
      </c>
      <c r="U2109" s="39" t="s">
        <v>59</v>
      </c>
    </row>
    <row r="2110" spans="1:21" x14ac:dyDescent="0.25">
      <c r="A2110" s="20">
        <v>42177</v>
      </c>
      <c r="B2110" s="183">
        <v>24966</v>
      </c>
      <c r="C2110" s="183"/>
      <c r="D2110" s="14" t="s">
        <v>1172</v>
      </c>
      <c r="E2110" s="105">
        <v>1599.5</v>
      </c>
      <c r="F2110" s="23">
        <v>42177</v>
      </c>
      <c r="G2110" s="118">
        <v>1599.5</v>
      </c>
      <c r="H2110" s="31">
        <f t="shared" si="64"/>
        <v>0</v>
      </c>
      <c r="I2110" s="56" t="s">
        <v>587</v>
      </c>
      <c r="M2110" s="20">
        <v>42169</v>
      </c>
      <c r="N2110" s="183">
        <v>24151</v>
      </c>
      <c r="O2110" s="183"/>
      <c r="P2110" s="14" t="s">
        <v>167</v>
      </c>
      <c r="Q2110" s="105">
        <v>372</v>
      </c>
      <c r="R2110" s="23">
        <v>42169</v>
      </c>
      <c r="S2110" s="106">
        <v>372</v>
      </c>
      <c r="T2110" s="31">
        <f t="shared" si="65"/>
        <v>0</v>
      </c>
      <c r="U2110" s="39" t="s">
        <v>59</v>
      </c>
    </row>
    <row r="2111" spans="1:21" x14ac:dyDescent="0.25">
      <c r="A2111" s="20">
        <v>42177</v>
      </c>
      <c r="B2111" s="183">
        <v>24967</v>
      </c>
      <c r="C2111" s="183"/>
      <c r="D2111" s="14" t="s">
        <v>32</v>
      </c>
      <c r="E2111" s="105">
        <v>59062.5</v>
      </c>
      <c r="F2111" s="30">
        <v>42195</v>
      </c>
      <c r="G2111" s="145">
        <v>59062.5</v>
      </c>
      <c r="H2111" s="31">
        <f t="shared" si="64"/>
        <v>0</v>
      </c>
      <c r="I2111" s="56" t="s">
        <v>19</v>
      </c>
      <c r="M2111" s="20">
        <v>42171</v>
      </c>
      <c r="N2111" s="183">
        <v>24338</v>
      </c>
      <c r="O2111" s="183"/>
      <c r="P2111" s="14" t="s">
        <v>167</v>
      </c>
      <c r="Q2111" s="105">
        <v>364</v>
      </c>
      <c r="R2111" s="23">
        <v>42173</v>
      </c>
      <c r="S2111" s="106">
        <v>364</v>
      </c>
      <c r="T2111" s="48">
        <f t="shared" si="65"/>
        <v>0</v>
      </c>
      <c r="U2111" s="39" t="s">
        <v>59</v>
      </c>
    </row>
    <row r="2112" spans="1:21" x14ac:dyDescent="0.25">
      <c r="A2112" s="20">
        <v>42177</v>
      </c>
      <c r="B2112" s="183">
        <v>24968</v>
      </c>
      <c r="C2112" s="183"/>
      <c r="D2112" s="14" t="s">
        <v>1175</v>
      </c>
      <c r="E2112" s="105">
        <v>15110.8</v>
      </c>
      <c r="F2112" s="23">
        <v>42177</v>
      </c>
      <c r="G2112" s="118">
        <v>15110.8</v>
      </c>
      <c r="H2112" s="31">
        <f t="shared" si="64"/>
        <v>0</v>
      </c>
      <c r="I2112" s="56" t="s">
        <v>587</v>
      </c>
      <c r="M2112" s="20">
        <v>42173</v>
      </c>
      <c r="N2112" s="183">
        <v>24543</v>
      </c>
      <c r="O2112" s="183"/>
      <c r="P2112" s="14" t="s">
        <v>167</v>
      </c>
      <c r="Q2112" s="105">
        <v>546</v>
      </c>
      <c r="R2112" s="23">
        <v>42173</v>
      </c>
      <c r="S2112" s="106">
        <v>546</v>
      </c>
      <c r="T2112" s="31">
        <f t="shared" si="65"/>
        <v>0</v>
      </c>
      <c r="U2112" s="56" t="s">
        <v>59</v>
      </c>
    </row>
    <row r="2113" spans="1:21" x14ac:dyDescent="0.25">
      <c r="A2113" s="20">
        <v>42177</v>
      </c>
      <c r="B2113" s="183">
        <v>24969</v>
      </c>
      <c r="C2113" s="183"/>
      <c r="D2113" s="14" t="s">
        <v>158</v>
      </c>
      <c r="E2113" s="105">
        <v>3119.1</v>
      </c>
      <c r="F2113" s="23">
        <v>42177</v>
      </c>
      <c r="G2113" s="118">
        <v>3119.1</v>
      </c>
      <c r="H2113" s="31">
        <f t="shared" si="64"/>
        <v>0</v>
      </c>
      <c r="I2113" s="56" t="s">
        <v>9</v>
      </c>
      <c r="M2113" s="20">
        <v>42174</v>
      </c>
      <c r="N2113" s="183">
        <v>24654</v>
      </c>
      <c r="O2113" s="183"/>
      <c r="P2113" s="14" t="s">
        <v>167</v>
      </c>
      <c r="Q2113" s="105">
        <v>733.2</v>
      </c>
      <c r="R2113" s="23">
        <v>42174</v>
      </c>
      <c r="S2113" s="118">
        <v>733.2</v>
      </c>
      <c r="T2113" s="31">
        <f t="shared" si="65"/>
        <v>0</v>
      </c>
      <c r="U2113" s="56" t="s">
        <v>59</v>
      </c>
    </row>
    <row r="2114" spans="1:21" x14ac:dyDescent="0.25">
      <c r="A2114" s="20">
        <v>42177</v>
      </c>
      <c r="B2114" s="183">
        <v>24970</v>
      </c>
      <c r="C2114" s="183"/>
      <c r="D2114" s="14" t="s">
        <v>1290</v>
      </c>
      <c r="E2114" s="105">
        <v>3100.6</v>
      </c>
      <c r="F2114" s="23">
        <v>42177</v>
      </c>
      <c r="G2114" s="106">
        <v>3100.6</v>
      </c>
      <c r="H2114" s="31">
        <f t="shared" si="64"/>
        <v>0</v>
      </c>
      <c r="I2114" s="39" t="s">
        <v>587</v>
      </c>
      <c r="M2114" s="20">
        <v>42176</v>
      </c>
      <c r="N2114" s="183">
        <v>24866</v>
      </c>
      <c r="O2114" s="183"/>
      <c r="P2114" s="150" t="s">
        <v>167</v>
      </c>
      <c r="Q2114" s="105">
        <v>405.6</v>
      </c>
      <c r="R2114" s="23">
        <v>42177</v>
      </c>
      <c r="S2114" s="106">
        <v>405.6</v>
      </c>
      <c r="T2114" s="31">
        <f t="shared" si="65"/>
        <v>0</v>
      </c>
      <c r="U2114" s="56" t="s">
        <v>59</v>
      </c>
    </row>
    <row r="2115" spans="1:21" x14ac:dyDescent="0.25">
      <c r="A2115" s="20">
        <v>42177</v>
      </c>
      <c r="B2115" s="183">
        <v>24971</v>
      </c>
      <c r="C2115" s="183"/>
      <c r="D2115" s="14" t="s">
        <v>940</v>
      </c>
      <c r="E2115" s="105">
        <v>3122.8</v>
      </c>
      <c r="F2115" s="23">
        <v>42177</v>
      </c>
      <c r="G2115" s="106">
        <v>3122.8</v>
      </c>
      <c r="H2115" s="31">
        <f t="shared" ref="H2115:H2178" si="66">E2115-G2115</f>
        <v>0</v>
      </c>
      <c r="I2115" s="39" t="s">
        <v>587</v>
      </c>
      <c r="M2115" s="20">
        <v>42178</v>
      </c>
      <c r="N2115" s="222" t="s">
        <v>1674</v>
      </c>
      <c r="O2115" s="222" t="s">
        <v>1592</v>
      </c>
      <c r="P2115" s="15" t="s">
        <v>167</v>
      </c>
      <c r="Q2115" s="122">
        <v>647.4</v>
      </c>
      <c r="R2115" s="23">
        <v>42178</v>
      </c>
      <c r="S2115" s="118">
        <v>647.4</v>
      </c>
      <c r="T2115" s="31">
        <f t="shared" ref="T2115:T2178" si="67">Q2115-S2115</f>
        <v>0</v>
      </c>
      <c r="U2115" s="68" t="s">
        <v>59</v>
      </c>
    </row>
    <row r="2116" spans="1:21" x14ac:dyDescent="0.25">
      <c r="A2116" s="20">
        <v>42177</v>
      </c>
      <c r="B2116" s="183">
        <v>24972</v>
      </c>
      <c r="C2116" s="183"/>
      <c r="D2116" s="14" t="s">
        <v>78</v>
      </c>
      <c r="E2116" s="105">
        <v>12227.8</v>
      </c>
      <c r="F2116" s="23">
        <v>42178</v>
      </c>
      <c r="G2116" s="106">
        <v>12227.8</v>
      </c>
      <c r="H2116" s="31">
        <f t="shared" si="66"/>
        <v>0</v>
      </c>
      <c r="I2116" s="39" t="s">
        <v>62</v>
      </c>
      <c r="M2116" s="20">
        <v>42180</v>
      </c>
      <c r="N2116" s="222" t="s">
        <v>1881</v>
      </c>
      <c r="O2116" s="222" t="s">
        <v>1592</v>
      </c>
      <c r="P2116" s="14" t="s">
        <v>167</v>
      </c>
      <c r="Q2116" s="105">
        <v>652.6</v>
      </c>
      <c r="R2116" s="65">
        <v>42180</v>
      </c>
      <c r="S2116" s="106">
        <v>652.6</v>
      </c>
      <c r="T2116" s="31">
        <f t="shared" si="67"/>
        <v>0</v>
      </c>
      <c r="U2116" s="39" t="s">
        <v>59</v>
      </c>
    </row>
    <row r="2117" spans="1:21" x14ac:dyDescent="0.25">
      <c r="A2117" s="20">
        <v>42177</v>
      </c>
      <c r="B2117" s="183">
        <v>24973</v>
      </c>
      <c r="C2117" s="183"/>
      <c r="D2117" s="150" t="s">
        <v>67</v>
      </c>
      <c r="E2117" s="105">
        <v>4184.8</v>
      </c>
      <c r="F2117" s="23">
        <v>42178</v>
      </c>
      <c r="G2117" s="106">
        <v>4184.8</v>
      </c>
      <c r="H2117" s="31">
        <f t="shared" si="66"/>
        <v>0</v>
      </c>
      <c r="I2117" s="39" t="s">
        <v>62</v>
      </c>
      <c r="M2117" s="20">
        <v>42182</v>
      </c>
      <c r="N2117" s="222" t="s">
        <v>2107</v>
      </c>
      <c r="O2117" s="222" t="s">
        <v>1592</v>
      </c>
      <c r="P2117" s="14" t="s">
        <v>167</v>
      </c>
      <c r="Q2117" s="105">
        <v>392.6</v>
      </c>
      <c r="R2117" s="65">
        <v>42182</v>
      </c>
      <c r="S2117" s="106">
        <v>392.6</v>
      </c>
      <c r="T2117" s="31">
        <f t="shared" si="67"/>
        <v>0</v>
      </c>
      <c r="U2117" s="39" t="s">
        <v>59</v>
      </c>
    </row>
    <row r="2118" spans="1:21" x14ac:dyDescent="0.25">
      <c r="A2118" s="20">
        <v>42177</v>
      </c>
      <c r="B2118" s="183">
        <v>24974</v>
      </c>
      <c r="C2118" s="183"/>
      <c r="D2118" s="14" t="s">
        <v>32</v>
      </c>
      <c r="E2118" s="105">
        <v>3984.75</v>
      </c>
      <c r="F2118" s="30">
        <v>42195</v>
      </c>
      <c r="G2118" s="144">
        <v>3984.75</v>
      </c>
      <c r="H2118" s="31">
        <f t="shared" si="66"/>
        <v>0</v>
      </c>
      <c r="I2118" s="39" t="s">
        <v>19</v>
      </c>
      <c r="M2118" s="20">
        <v>42162</v>
      </c>
      <c r="N2118" s="183">
        <v>23484</v>
      </c>
      <c r="O2118" s="183"/>
      <c r="P2118" s="14" t="s">
        <v>164</v>
      </c>
      <c r="Q2118" s="105">
        <v>3270.6</v>
      </c>
      <c r="R2118" s="23">
        <v>42162</v>
      </c>
      <c r="S2118" s="106">
        <v>3270.6</v>
      </c>
      <c r="T2118" s="31">
        <f t="shared" si="67"/>
        <v>0</v>
      </c>
      <c r="U2118" s="39" t="s">
        <v>9</v>
      </c>
    </row>
    <row r="2119" spans="1:21" x14ac:dyDescent="0.25">
      <c r="A2119" s="20">
        <v>42177</v>
      </c>
      <c r="B2119" s="183">
        <v>24975</v>
      </c>
      <c r="C2119" s="183"/>
      <c r="D2119" s="14" t="s">
        <v>170</v>
      </c>
      <c r="E2119" s="105">
        <v>3777.2</v>
      </c>
      <c r="F2119" s="23">
        <v>42178</v>
      </c>
      <c r="G2119" s="106">
        <v>3777.2</v>
      </c>
      <c r="H2119" s="31">
        <f t="shared" si="66"/>
        <v>0</v>
      </c>
      <c r="I2119" s="39" t="s">
        <v>62</v>
      </c>
      <c r="M2119" s="20">
        <v>42163</v>
      </c>
      <c r="N2119" s="183">
        <v>23558</v>
      </c>
      <c r="O2119" s="183"/>
      <c r="P2119" s="14" t="s">
        <v>164</v>
      </c>
      <c r="Q2119" s="105">
        <v>3010</v>
      </c>
      <c r="R2119" s="23">
        <v>42163</v>
      </c>
      <c r="S2119" s="106">
        <v>3010</v>
      </c>
      <c r="T2119" s="31">
        <f t="shared" si="67"/>
        <v>0</v>
      </c>
      <c r="U2119" s="39" t="s">
        <v>9</v>
      </c>
    </row>
    <row r="2120" spans="1:21" x14ac:dyDescent="0.25">
      <c r="A2120" s="20">
        <v>42177</v>
      </c>
      <c r="B2120" s="183">
        <v>24976</v>
      </c>
      <c r="C2120" s="183"/>
      <c r="D2120" s="14" t="s">
        <v>173</v>
      </c>
      <c r="E2120" s="105">
        <v>28573.599999999999</v>
      </c>
      <c r="F2120" s="30">
        <v>42196</v>
      </c>
      <c r="G2120" s="144">
        <v>28573.599999999999</v>
      </c>
      <c r="H2120" s="31">
        <f t="shared" si="66"/>
        <v>0</v>
      </c>
      <c r="I2120" s="39" t="s">
        <v>62</v>
      </c>
      <c r="M2120" s="20">
        <v>42164</v>
      </c>
      <c r="N2120" s="183">
        <v>23678</v>
      </c>
      <c r="O2120" s="183"/>
      <c r="P2120" s="14" t="s">
        <v>164</v>
      </c>
      <c r="Q2120" s="105">
        <v>1254.2</v>
      </c>
      <c r="R2120" s="23">
        <v>42164</v>
      </c>
      <c r="S2120" s="106">
        <v>1254.2</v>
      </c>
      <c r="T2120" s="31">
        <f t="shared" si="67"/>
        <v>0</v>
      </c>
      <c r="U2120" s="39" t="s">
        <v>9</v>
      </c>
    </row>
    <row r="2121" spans="1:21" x14ac:dyDescent="0.25">
      <c r="A2121" s="20">
        <v>42177</v>
      </c>
      <c r="B2121" s="183">
        <v>24977</v>
      </c>
      <c r="C2121" s="183"/>
      <c r="D2121" s="14" t="s">
        <v>84</v>
      </c>
      <c r="E2121" s="105">
        <v>57017.4</v>
      </c>
      <c r="F2121" s="30" t="s">
        <v>2461</v>
      </c>
      <c r="G2121" s="144">
        <v>57017.4</v>
      </c>
      <c r="H2121" s="31">
        <f t="shared" si="66"/>
        <v>0</v>
      </c>
      <c r="I2121" s="39" t="s">
        <v>62</v>
      </c>
      <c r="M2121" s="20">
        <v>42166</v>
      </c>
      <c r="N2121" s="183">
        <v>23850</v>
      </c>
      <c r="O2121" s="183"/>
      <c r="P2121" s="14" t="s">
        <v>164</v>
      </c>
      <c r="Q2121" s="105">
        <v>755</v>
      </c>
      <c r="R2121" s="23">
        <v>42166</v>
      </c>
      <c r="S2121" s="106">
        <v>755</v>
      </c>
      <c r="T2121" s="31">
        <f t="shared" si="67"/>
        <v>0</v>
      </c>
      <c r="U2121" s="39" t="s">
        <v>9</v>
      </c>
    </row>
    <row r="2122" spans="1:21" x14ac:dyDescent="0.25">
      <c r="A2122" s="20">
        <v>42177</v>
      </c>
      <c r="B2122" s="183">
        <v>24978</v>
      </c>
      <c r="C2122" s="183"/>
      <c r="D2122" s="14" t="s">
        <v>79</v>
      </c>
      <c r="E2122" s="105">
        <v>1280.28</v>
      </c>
      <c r="F2122" s="23">
        <v>42178</v>
      </c>
      <c r="G2122" s="106">
        <v>1280.28</v>
      </c>
      <c r="H2122" s="31">
        <f t="shared" si="66"/>
        <v>0</v>
      </c>
      <c r="I2122" s="39" t="s">
        <v>62</v>
      </c>
      <c r="M2122" s="20">
        <v>42169</v>
      </c>
      <c r="N2122" s="183">
        <v>24149</v>
      </c>
      <c r="O2122" s="183"/>
      <c r="P2122" s="14" t="s">
        <v>164</v>
      </c>
      <c r="Q2122" s="105">
        <v>2780</v>
      </c>
      <c r="R2122" s="23">
        <v>42169</v>
      </c>
      <c r="S2122" s="106">
        <v>2780</v>
      </c>
      <c r="T2122" s="31">
        <f t="shared" si="67"/>
        <v>0</v>
      </c>
      <c r="U2122" s="39" t="s">
        <v>9</v>
      </c>
    </row>
    <row r="2123" spans="1:21" x14ac:dyDescent="0.25">
      <c r="A2123" s="20">
        <v>42177</v>
      </c>
      <c r="B2123" s="183">
        <v>24979</v>
      </c>
      <c r="C2123" s="183"/>
      <c r="D2123" s="14" t="s">
        <v>77</v>
      </c>
      <c r="E2123" s="105">
        <v>9242.6</v>
      </c>
      <c r="F2123" s="23">
        <v>42178</v>
      </c>
      <c r="G2123" s="106">
        <v>9242.6</v>
      </c>
      <c r="H2123" s="31">
        <f t="shared" si="66"/>
        <v>0</v>
      </c>
      <c r="I2123" s="39" t="s">
        <v>62</v>
      </c>
      <c r="M2123" s="20">
        <v>42170</v>
      </c>
      <c r="N2123" s="183">
        <v>24233</v>
      </c>
      <c r="O2123" s="183"/>
      <c r="P2123" s="14" t="s">
        <v>164</v>
      </c>
      <c r="Q2123" s="105">
        <v>4133.7</v>
      </c>
      <c r="R2123" s="23">
        <v>42170</v>
      </c>
      <c r="S2123" s="106">
        <v>4133.7</v>
      </c>
      <c r="T2123" s="31">
        <f t="shared" si="67"/>
        <v>0</v>
      </c>
      <c r="U2123" s="39" t="s">
        <v>9</v>
      </c>
    </row>
    <row r="2124" spans="1:21" x14ac:dyDescent="0.25">
      <c r="A2124" s="20">
        <v>42177</v>
      </c>
      <c r="B2124" s="183">
        <v>24980</v>
      </c>
      <c r="C2124" s="183"/>
      <c r="D2124" s="14" t="s">
        <v>264</v>
      </c>
      <c r="E2124" s="105">
        <v>740</v>
      </c>
      <c r="F2124" s="23">
        <v>42177</v>
      </c>
      <c r="G2124" s="106">
        <v>740</v>
      </c>
      <c r="H2124" s="31">
        <f t="shared" si="66"/>
        <v>0</v>
      </c>
      <c r="I2124" s="39" t="s">
        <v>9</v>
      </c>
      <c r="M2124" s="20">
        <v>42172</v>
      </c>
      <c r="N2124" s="183">
        <v>24453</v>
      </c>
      <c r="O2124" s="183"/>
      <c r="P2124" s="14" t="s">
        <v>164</v>
      </c>
      <c r="Q2124" s="105">
        <v>3042.6</v>
      </c>
      <c r="R2124" s="23">
        <v>42172</v>
      </c>
      <c r="S2124" s="106">
        <v>3042.6</v>
      </c>
      <c r="T2124" s="48">
        <f t="shared" si="67"/>
        <v>0</v>
      </c>
      <c r="U2124" s="39" t="s">
        <v>9</v>
      </c>
    </row>
    <row r="2125" spans="1:21" x14ac:dyDescent="0.25">
      <c r="A2125" s="20">
        <v>42177</v>
      </c>
      <c r="B2125" s="183">
        <v>24981</v>
      </c>
      <c r="C2125" s="183"/>
      <c r="D2125" s="14" t="s">
        <v>697</v>
      </c>
      <c r="E2125" s="105">
        <v>4407</v>
      </c>
      <c r="F2125" s="30">
        <v>42199</v>
      </c>
      <c r="G2125" s="144">
        <v>4407</v>
      </c>
      <c r="H2125" s="31">
        <f t="shared" si="66"/>
        <v>0</v>
      </c>
      <c r="I2125" s="39" t="s">
        <v>312</v>
      </c>
      <c r="M2125" s="20">
        <v>42174</v>
      </c>
      <c r="N2125" s="183">
        <v>24651</v>
      </c>
      <c r="O2125" s="183"/>
      <c r="P2125" s="14" t="s">
        <v>164</v>
      </c>
      <c r="Q2125" s="105">
        <v>2620.4</v>
      </c>
      <c r="R2125" s="23">
        <v>42174</v>
      </c>
      <c r="S2125" s="118">
        <v>2620.4</v>
      </c>
      <c r="T2125" s="31">
        <f t="shared" si="67"/>
        <v>0</v>
      </c>
      <c r="U2125" s="56" t="s">
        <v>9</v>
      </c>
    </row>
    <row r="2126" spans="1:21" x14ac:dyDescent="0.25">
      <c r="A2126" s="20">
        <v>42177</v>
      </c>
      <c r="B2126" s="183">
        <v>24982</v>
      </c>
      <c r="C2126" s="183"/>
      <c r="D2126" s="14" t="s">
        <v>50</v>
      </c>
      <c r="E2126" s="105">
        <v>1156.9000000000001</v>
      </c>
      <c r="F2126" s="23">
        <v>42177</v>
      </c>
      <c r="G2126" s="106">
        <v>1156.9000000000001</v>
      </c>
      <c r="H2126" s="31">
        <f t="shared" si="66"/>
        <v>0</v>
      </c>
      <c r="I2126" s="39" t="s">
        <v>312</v>
      </c>
      <c r="M2126" s="20">
        <v>42176</v>
      </c>
      <c r="N2126" s="183">
        <v>24898</v>
      </c>
      <c r="O2126" s="183"/>
      <c r="P2126" s="14" t="s">
        <v>164</v>
      </c>
      <c r="Q2126" s="105">
        <v>2236.8000000000002</v>
      </c>
      <c r="R2126" s="23">
        <v>42176</v>
      </c>
      <c r="S2126" s="118">
        <v>2236.8000000000002</v>
      </c>
      <c r="T2126" s="31">
        <f t="shared" si="67"/>
        <v>0</v>
      </c>
      <c r="U2126" s="56" t="s">
        <v>9</v>
      </c>
    </row>
    <row r="2127" spans="1:21" x14ac:dyDescent="0.25">
      <c r="A2127" s="20">
        <v>42177</v>
      </c>
      <c r="B2127" s="183">
        <v>24983</v>
      </c>
      <c r="C2127" s="183"/>
      <c r="D2127" s="14" t="s">
        <v>75</v>
      </c>
      <c r="E2127" s="105">
        <v>19530.099999999999</v>
      </c>
      <c r="F2127" s="23">
        <v>42178</v>
      </c>
      <c r="G2127" s="106">
        <v>19530.099999999999</v>
      </c>
      <c r="H2127" s="31">
        <f t="shared" si="66"/>
        <v>0</v>
      </c>
      <c r="I2127" s="39" t="s">
        <v>62</v>
      </c>
      <c r="M2127" s="20">
        <v>42177</v>
      </c>
      <c r="N2127" s="183">
        <v>24958</v>
      </c>
      <c r="O2127" s="183"/>
      <c r="P2127" s="14" t="s">
        <v>164</v>
      </c>
      <c r="Q2127" s="105">
        <v>1513</v>
      </c>
      <c r="R2127" s="23">
        <v>42177</v>
      </c>
      <c r="S2127" s="118">
        <v>1513</v>
      </c>
      <c r="T2127" s="31">
        <f t="shared" si="67"/>
        <v>0</v>
      </c>
      <c r="U2127" s="56" t="s">
        <v>9</v>
      </c>
    </row>
    <row r="2128" spans="1:21" x14ac:dyDescent="0.25">
      <c r="A2128" s="20">
        <v>42177</v>
      </c>
      <c r="B2128" s="183">
        <v>24984</v>
      </c>
      <c r="C2128" s="183"/>
      <c r="D2128" s="14" t="s">
        <v>72</v>
      </c>
      <c r="E2128" s="105">
        <v>18596.400000000001</v>
      </c>
      <c r="F2128" s="30" t="s">
        <v>2486</v>
      </c>
      <c r="G2128" s="144">
        <v>18596.400000000001</v>
      </c>
      <c r="H2128" s="31">
        <f t="shared" si="66"/>
        <v>0</v>
      </c>
      <c r="I2128" s="39" t="s">
        <v>62</v>
      </c>
      <c r="M2128" s="20">
        <v>42178</v>
      </c>
      <c r="N2128" s="222" t="s">
        <v>1690</v>
      </c>
      <c r="O2128" s="222" t="s">
        <v>1592</v>
      </c>
      <c r="P2128" s="15" t="s">
        <v>164</v>
      </c>
      <c r="Q2128" s="122">
        <v>1845</v>
      </c>
      <c r="R2128" s="23">
        <v>42178</v>
      </c>
      <c r="S2128" s="118">
        <v>1845</v>
      </c>
      <c r="T2128" s="31">
        <f t="shared" si="67"/>
        <v>0</v>
      </c>
      <c r="U2128" s="68" t="s">
        <v>9</v>
      </c>
    </row>
    <row r="2129" spans="1:21" x14ac:dyDescent="0.25">
      <c r="A2129" s="20">
        <v>42177</v>
      </c>
      <c r="B2129" s="183">
        <v>24985</v>
      </c>
      <c r="C2129" s="183"/>
      <c r="D2129" s="150" t="s">
        <v>176</v>
      </c>
      <c r="E2129" s="105">
        <v>10572.2</v>
      </c>
      <c r="F2129" s="30" t="s">
        <v>2462</v>
      </c>
      <c r="G2129" s="144">
        <v>10572.2</v>
      </c>
      <c r="H2129" s="31">
        <f t="shared" si="66"/>
        <v>0</v>
      </c>
      <c r="I2129" s="39" t="s">
        <v>62</v>
      </c>
      <c r="M2129" s="20">
        <v>42183</v>
      </c>
      <c r="N2129" s="222" t="s">
        <v>2193</v>
      </c>
      <c r="O2129" s="222" t="s">
        <v>1592</v>
      </c>
      <c r="P2129" s="14" t="s">
        <v>164</v>
      </c>
      <c r="Q2129" s="105">
        <v>3029.1</v>
      </c>
      <c r="R2129" s="65">
        <v>42183</v>
      </c>
      <c r="S2129" s="106">
        <v>3029.1</v>
      </c>
      <c r="T2129" s="31">
        <f t="shared" si="67"/>
        <v>0</v>
      </c>
      <c r="U2129" s="39" t="s">
        <v>9</v>
      </c>
    </row>
    <row r="2130" spans="1:21" x14ac:dyDescent="0.25">
      <c r="A2130" s="20">
        <v>42177</v>
      </c>
      <c r="B2130" s="183">
        <v>24986</v>
      </c>
      <c r="C2130" s="183"/>
      <c r="D2130" s="14" t="s">
        <v>158</v>
      </c>
      <c r="E2130" s="105">
        <v>6177.6</v>
      </c>
      <c r="F2130" s="23">
        <v>42177</v>
      </c>
      <c r="G2130" s="106">
        <v>6177.6</v>
      </c>
      <c r="H2130" s="31">
        <f t="shared" si="66"/>
        <v>0</v>
      </c>
      <c r="I2130" s="39" t="s">
        <v>9</v>
      </c>
      <c r="M2130" s="20">
        <v>42184</v>
      </c>
      <c r="N2130" s="223" t="s">
        <v>2274</v>
      </c>
      <c r="O2130" s="223" t="s">
        <v>1592</v>
      </c>
      <c r="P2130" s="14" t="s">
        <v>164</v>
      </c>
      <c r="Q2130" s="105">
        <v>2337.6</v>
      </c>
      <c r="R2130" s="23">
        <v>42184</v>
      </c>
      <c r="S2130" s="106">
        <v>2337.6</v>
      </c>
      <c r="T2130" s="31">
        <f t="shared" si="67"/>
        <v>0</v>
      </c>
      <c r="U2130" s="39" t="s">
        <v>9</v>
      </c>
    </row>
    <row r="2131" spans="1:21" x14ac:dyDescent="0.25">
      <c r="A2131" s="20">
        <v>42177</v>
      </c>
      <c r="B2131" s="183">
        <v>24987</v>
      </c>
      <c r="C2131" s="183"/>
      <c r="D2131" s="14" t="s">
        <v>89</v>
      </c>
      <c r="E2131" s="105">
        <v>2840.6</v>
      </c>
      <c r="F2131" s="23">
        <v>42177</v>
      </c>
      <c r="G2131" s="106">
        <v>2840.6</v>
      </c>
      <c r="H2131" s="31">
        <f t="shared" si="66"/>
        <v>0</v>
      </c>
      <c r="I2131" s="39" t="s">
        <v>9</v>
      </c>
      <c r="M2131" s="20">
        <v>42185</v>
      </c>
      <c r="N2131" s="222" t="s">
        <v>2405</v>
      </c>
      <c r="O2131" s="222" t="s">
        <v>1592</v>
      </c>
      <c r="P2131" s="14" t="s">
        <v>164</v>
      </c>
      <c r="Q2131" s="105">
        <v>1825.7</v>
      </c>
      <c r="R2131" s="23">
        <v>42185</v>
      </c>
      <c r="S2131" s="106">
        <v>1825.7</v>
      </c>
      <c r="T2131" s="31">
        <f t="shared" si="67"/>
        <v>0</v>
      </c>
      <c r="U2131" s="39" t="s">
        <v>9</v>
      </c>
    </row>
    <row r="2132" spans="1:21" x14ac:dyDescent="0.25">
      <c r="A2132" s="20">
        <v>42177</v>
      </c>
      <c r="B2132" s="183">
        <v>24988</v>
      </c>
      <c r="C2132" s="183"/>
      <c r="D2132" s="14" t="s">
        <v>65</v>
      </c>
      <c r="E2132" s="105">
        <v>31896.799999999999</v>
      </c>
      <c r="F2132" s="23">
        <v>42178</v>
      </c>
      <c r="G2132" s="106">
        <v>31896.799999999999</v>
      </c>
      <c r="H2132" s="31">
        <f t="shared" si="66"/>
        <v>0</v>
      </c>
      <c r="I2132" s="39" t="s">
        <v>62</v>
      </c>
      <c r="M2132" s="20">
        <v>42163</v>
      </c>
      <c r="N2132" s="183">
        <v>23566</v>
      </c>
      <c r="O2132" s="183"/>
      <c r="P2132" s="14" t="s">
        <v>1058</v>
      </c>
      <c r="Q2132" s="105">
        <v>4909.6000000000004</v>
      </c>
      <c r="R2132" s="23">
        <v>42163</v>
      </c>
      <c r="S2132" s="106">
        <v>4909.6000000000004</v>
      </c>
      <c r="T2132" s="31">
        <f t="shared" si="67"/>
        <v>0</v>
      </c>
      <c r="U2132" s="39" t="s">
        <v>9</v>
      </c>
    </row>
    <row r="2133" spans="1:21" x14ac:dyDescent="0.25">
      <c r="A2133" s="20">
        <v>42177</v>
      </c>
      <c r="B2133" s="183">
        <v>24989</v>
      </c>
      <c r="C2133" s="183"/>
      <c r="D2133" s="14" t="s">
        <v>225</v>
      </c>
      <c r="E2133" s="105">
        <v>2769.2</v>
      </c>
      <c r="F2133" s="23">
        <v>42177</v>
      </c>
      <c r="G2133" s="106">
        <v>2769.2</v>
      </c>
      <c r="H2133" s="31">
        <f t="shared" si="66"/>
        <v>0</v>
      </c>
      <c r="I2133" s="39" t="s">
        <v>9</v>
      </c>
      <c r="M2133" s="20">
        <v>42171</v>
      </c>
      <c r="N2133" s="183">
        <v>24357</v>
      </c>
      <c r="O2133" s="183"/>
      <c r="P2133" s="14" t="s">
        <v>1058</v>
      </c>
      <c r="Q2133" s="105">
        <v>4842.8</v>
      </c>
      <c r="R2133" s="23">
        <v>42171</v>
      </c>
      <c r="S2133" s="106">
        <v>4842.8</v>
      </c>
      <c r="T2133" s="48">
        <f t="shared" si="67"/>
        <v>0</v>
      </c>
      <c r="U2133" s="39" t="s">
        <v>9</v>
      </c>
    </row>
    <row r="2134" spans="1:21" x14ac:dyDescent="0.25">
      <c r="A2134" s="20">
        <v>42177</v>
      </c>
      <c r="B2134" s="183">
        <v>24990</v>
      </c>
      <c r="C2134" s="183"/>
      <c r="D2134" s="26" t="s">
        <v>218</v>
      </c>
      <c r="E2134" s="108">
        <v>0</v>
      </c>
      <c r="F2134" s="23"/>
      <c r="G2134" s="106"/>
      <c r="H2134" s="31">
        <f t="shared" si="66"/>
        <v>0</v>
      </c>
      <c r="I2134" s="39" t="s">
        <v>13</v>
      </c>
      <c r="M2134" s="20">
        <v>42172</v>
      </c>
      <c r="N2134" s="183">
        <v>24409</v>
      </c>
      <c r="O2134" s="183"/>
      <c r="P2134" s="14" t="s">
        <v>1058</v>
      </c>
      <c r="Q2134" s="105">
        <v>4617</v>
      </c>
      <c r="R2134" s="23">
        <v>42172</v>
      </c>
      <c r="S2134" s="106">
        <v>4617</v>
      </c>
      <c r="T2134" s="48">
        <f t="shared" si="67"/>
        <v>0</v>
      </c>
      <c r="U2134" s="39" t="s">
        <v>9</v>
      </c>
    </row>
    <row r="2135" spans="1:21" x14ac:dyDescent="0.25">
      <c r="A2135" s="20">
        <v>42177</v>
      </c>
      <c r="B2135" s="183">
        <v>24991</v>
      </c>
      <c r="C2135" s="183"/>
      <c r="D2135" s="14" t="s">
        <v>78</v>
      </c>
      <c r="E2135" s="105">
        <v>231</v>
      </c>
      <c r="F2135" s="23">
        <v>42178</v>
      </c>
      <c r="G2135" s="106">
        <v>231</v>
      </c>
      <c r="H2135" s="31">
        <f t="shared" si="66"/>
        <v>0</v>
      </c>
      <c r="I2135" s="39" t="s">
        <v>62</v>
      </c>
      <c r="M2135" s="20">
        <v>42173</v>
      </c>
      <c r="N2135" s="183">
        <v>24550</v>
      </c>
      <c r="O2135" s="183"/>
      <c r="P2135" s="150" t="s">
        <v>1058</v>
      </c>
      <c r="Q2135" s="105">
        <v>5060</v>
      </c>
      <c r="R2135" s="23">
        <v>42173</v>
      </c>
      <c r="S2135" s="106">
        <v>5060</v>
      </c>
      <c r="T2135" s="31">
        <f t="shared" si="67"/>
        <v>0</v>
      </c>
      <c r="U2135" s="56" t="s">
        <v>9</v>
      </c>
    </row>
    <row r="2136" spans="1:21" x14ac:dyDescent="0.25">
      <c r="A2136" s="20">
        <v>42177</v>
      </c>
      <c r="B2136" s="183">
        <v>24992</v>
      </c>
      <c r="C2136" s="183"/>
      <c r="D2136" s="14" t="s">
        <v>180</v>
      </c>
      <c r="E2136" s="105">
        <v>5748.7</v>
      </c>
      <c r="F2136" s="23">
        <v>42177</v>
      </c>
      <c r="G2136" s="106">
        <v>5748.7</v>
      </c>
      <c r="H2136" s="31">
        <f t="shared" si="66"/>
        <v>0</v>
      </c>
      <c r="I2136" s="39" t="s">
        <v>9</v>
      </c>
      <c r="M2136" s="20">
        <v>42174</v>
      </c>
      <c r="N2136" s="183">
        <v>24655</v>
      </c>
      <c r="O2136" s="183"/>
      <c r="P2136" s="14" t="s">
        <v>1058</v>
      </c>
      <c r="Q2136" s="105">
        <v>4763.3</v>
      </c>
      <c r="R2136" s="23">
        <v>42174</v>
      </c>
      <c r="S2136" s="118">
        <v>4763.3</v>
      </c>
      <c r="T2136" s="31">
        <f t="shared" si="67"/>
        <v>0</v>
      </c>
      <c r="U2136" s="56" t="s">
        <v>9</v>
      </c>
    </row>
    <row r="2137" spans="1:21" x14ac:dyDescent="0.25">
      <c r="A2137" s="20">
        <v>42177</v>
      </c>
      <c r="B2137" s="183">
        <v>24993</v>
      </c>
      <c r="C2137" s="183"/>
      <c r="D2137" s="14" t="s">
        <v>75</v>
      </c>
      <c r="E2137" s="105">
        <v>3214.8</v>
      </c>
      <c r="F2137" s="23">
        <v>42178</v>
      </c>
      <c r="G2137" s="106">
        <v>3214.8</v>
      </c>
      <c r="H2137" s="31">
        <f t="shared" si="66"/>
        <v>0</v>
      </c>
      <c r="I2137" s="39" t="s">
        <v>62</v>
      </c>
      <c r="M2137" s="20">
        <v>42174</v>
      </c>
      <c r="N2137" s="183">
        <v>24691</v>
      </c>
      <c r="O2137" s="183"/>
      <c r="P2137" s="14" t="s">
        <v>1058</v>
      </c>
      <c r="Q2137" s="105">
        <v>400.5</v>
      </c>
      <c r="R2137" s="23"/>
      <c r="S2137" s="118"/>
      <c r="T2137" s="31">
        <f t="shared" si="67"/>
        <v>400.5</v>
      </c>
      <c r="U2137" s="56" t="s">
        <v>9</v>
      </c>
    </row>
    <row r="2138" spans="1:21" x14ac:dyDescent="0.25">
      <c r="A2138" s="20">
        <v>42177</v>
      </c>
      <c r="B2138" s="183">
        <v>24994</v>
      </c>
      <c r="C2138" s="183"/>
      <c r="D2138" s="14" t="s">
        <v>226</v>
      </c>
      <c r="E2138" s="105">
        <v>7744.4</v>
      </c>
      <c r="F2138" s="23">
        <v>42182</v>
      </c>
      <c r="G2138" s="106">
        <v>7744.4</v>
      </c>
      <c r="H2138" s="31">
        <f t="shared" si="66"/>
        <v>0</v>
      </c>
      <c r="I2138" s="39" t="s">
        <v>94</v>
      </c>
      <c r="M2138" s="20">
        <v>42175</v>
      </c>
      <c r="N2138" s="183">
        <v>24749</v>
      </c>
      <c r="O2138" s="183"/>
      <c r="P2138" s="14" t="s">
        <v>1058</v>
      </c>
      <c r="Q2138" s="105">
        <v>7427</v>
      </c>
      <c r="R2138" s="65">
        <v>42175</v>
      </c>
      <c r="S2138" s="106">
        <v>7427</v>
      </c>
      <c r="T2138" s="48">
        <f t="shared" si="67"/>
        <v>0</v>
      </c>
      <c r="U2138" s="39" t="s">
        <v>9</v>
      </c>
    </row>
    <row r="2139" spans="1:21" x14ac:dyDescent="0.25">
      <c r="A2139" s="20">
        <v>42177</v>
      </c>
      <c r="B2139" s="183">
        <v>24995</v>
      </c>
      <c r="C2139" s="183"/>
      <c r="D2139" s="14" t="s">
        <v>335</v>
      </c>
      <c r="E2139" s="105">
        <v>546.1</v>
      </c>
      <c r="F2139" s="23">
        <v>42177</v>
      </c>
      <c r="G2139" s="106">
        <v>546.1</v>
      </c>
      <c r="H2139" s="31">
        <f t="shared" si="66"/>
        <v>0</v>
      </c>
      <c r="I2139" s="39" t="s">
        <v>9</v>
      </c>
      <c r="M2139" s="20">
        <v>42176</v>
      </c>
      <c r="N2139" s="183">
        <v>24858</v>
      </c>
      <c r="O2139" s="183"/>
      <c r="P2139" s="14" t="s">
        <v>1058</v>
      </c>
      <c r="Q2139" s="105">
        <v>5762.3</v>
      </c>
      <c r="R2139" s="23">
        <v>42176</v>
      </c>
      <c r="S2139" s="118">
        <v>5762.3</v>
      </c>
      <c r="T2139" s="31">
        <f t="shared" si="67"/>
        <v>0</v>
      </c>
      <c r="U2139" s="56" t="s">
        <v>9</v>
      </c>
    </row>
    <row r="2140" spans="1:21" x14ac:dyDescent="0.25">
      <c r="A2140" s="20">
        <v>42177</v>
      </c>
      <c r="B2140" s="183">
        <v>24996</v>
      </c>
      <c r="C2140" s="183"/>
      <c r="D2140" s="14" t="s">
        <v>390</v>
      </c>
      <c r="E2140" s="105">
        <v>5192.3</v>
      </c>
      <c r="F2140" s="23">
        <v>42178</v>
      </c>
      <c r="G2140" s="106">
        <v>5192.3</v>
      </c>
      <c r="H2140" s="31">
        <f t="shared" si="66"/>
        <v>0</v>
      </c>
      <c r="I2140" s="39" t="s">
        <v>94</v>
      </c>
      <c r="M2140" s="20">
        <v>42177</v>
      </c>
      <c r="N2140" s="183">
        <v>24920</v>
      </c>
      <c r="O2140" s="183"/>
      <c r="P2140" s="14" t="s">
        <v>1058</v>
      </c>
      <c r="Q2140" s="105">
        <v>4362.1000000000004</v>
      </c>
      <c r="R2140" s="23">
        <v>42177</v>
      </c>
      <c r="S2140" s="118">
        <v>4362.1000000000004</v>
      </c>
      <c r="T2140" s="31">
        <f t="shared" si="67"/>
        <v>0</v>
      </c>
      <c r="U2140" s="56" t="s">
        <v>9</v>
      </c>
    </row>
    <row r="2141" spans="1:21" x14ac:dyDescent="0.25">
      <c r="A2141" s="20">
        <v>42177</v>
      </c>
      <c r="B2141" s="183">
        <v>24997</v>
      </c>
      <c r="C2141" s="183"/>
      <c r="D2141" s="14" t="s">
        <v>168</v>
      </c>
      <c r="E2141" s="105">
        <v>8054.4</v>
      </c>
      <c r="F2141" s="23">
        <v>42178</v>
      </c>
      <c r="G2141" s="106">
        <v>8054.4</v>
      </c>
      <c r="H2141" s="31">
        <f t="shared" si="66"/>
        <v>0</v>
      </c>
      <c r="I2141" s="39" t="s">
        <v>94</v>
      </c>
      <c r="M2141" s="20">
        <v>42178</v>
      </c>
      <c r="N2141" s="223" t="s">
        <v>1664</v>
      </c>
      <c r="O2141" s="223" t="s">
        <v>1592</v>
      </c>
      <c r="P2141" s="15" t="s">
        <v>1058</v>
      </c>
      <c r="Q2141" s="122">
        <v>1491.6</v>
      </c>
      <c r="R2141" s="23">
        <v>42178</v>
      </c>
      <c r="S2141" s="118">
        <v>1491.6</v>
      </c>
      <c r="T2141" s="31">
        <f t="shared" si="67"/>
        <v>0</v>
      </c>
      <c r="U2141" s="68" t="s">
        <v>9</v>
      </c>
    </row>
    <row r="2142" spans="1:21" x14ac:dyDescent="0.25">
      <c r="A2142" s="20">
        <v>42177</v>
      </c>
      <c r="B2142" s="183">
        <v>24998</v>
      </c>
      <c r="C2142" s="183"/>
      <c r="D2142" s="14" t="s">
        <v>102</v>
      </c>
      <c r="E2142" s="105">
        <v>321.89999999999998</v>
      </c>
      <c r="F2142" s="23">
        <v>42177</v>
      </c>
      <c r="G2142" s="106">
        <v>321.89999999999998</v>
      </c>
      <c r="H2142" s="31">
        <f t="shared" si="66"/>
        <v>0</v>
      </c>
      <c r="I2142" s="39" t="s">
        <v>9</v>
      </c>
      <c r="M2142" s="20">
        <v>42178</v>
      </c>
      <c r="N2142" s="222" t="s">
        <v>1668</v>
      </c>
      <c r="O2142" s="222" t="s">
        <v>1592</v>
      </c>
      <c r="P2142" s="15" t="s">
        <v>1058</v>
      </c>
      <c r="Q2142" s="122">
        <v>305.2</v>
      </c>
      <c r="R2142" s="23">
        <v>42178</v>
      </c>
      <c r="S2142" s="118">
        <v>305.2</v>
      </c>
      <c r="T2142" s="31">
        <f t="shared" si="67"/>
        <v>0</v>
      </c>
      <c r="U2142" s="68" t="s">
        <v>9</v>
      </c>
    </row>
    <row r="2143" spans="1:21" x14ac:dyDescent="0.25">
      <c r="A2143" s="20">
        <v>42177</v>
      </c>
      <c r="B2143" s="183">
        <v>24999</v>
      </c>
      <c r="C2143" s="183"/>
      <c r="D2143" s="14" t="s">
        <v>127</v>
      </c>
      <c r="E2143" s="105">
        <v>4583</v>
      </c>
      <c r="F2143" s="23">
        <v>42177</v>
      </c>
      <c r="G2143" s="106">
        <v>4583</v>
      </c>
      <c r="H2143" s="31">
        <f t="shared" si="66"/>
        <v>0</v>
      </c>
      <c r="I2143" s="39" t="s">
        <v>9</v>
      </c>
      <c r="M2143" s="20">
        <v>42179</v>
      </c>
      <c r="N2143" s="222" t="s">
        <v>1740</v>
      </c>
      <c r="O2143" s="222" t="s">
        <v>1592</v>
      </c>
      <c r="P2143" s="14" t="s">
        <v>1058</v>
      </c>
      <c r="Q2143" s="105">
        <v>6665.4</v>
      </c>
      <c r="R2143" s="23">
        <v>42179</v>
      </c>
      <c r="S2143" s="106">
        <v>6665.4</v>
      </c>
      <c r="T2143" s="31">
        <f t="shared" si="67"/>
        <v>0</v>
      </c>
      <c r="U2143" s="39" t="s">
        <v>9</v>
      </c>
    </row>
    <row r="2144" spans="1:21" x14ac:dyDescent="0.25">
      <c r="A2144" s="20">
        <v>42177</v>
      </c>
      <c r="B2144" s="183">
        <v>25000</v>
      </c>
      <c r="C2144" s="183"/>
      <c r="D2144" s="14" t="s">
        <v>426</v>
      </c>
      <c r="E2144" s="105">
        <v>8466.4</v>
      </c>
      <c r="F2144" s="23">
        <v>42178</v>
      </c>
      <c r="G2144" s="106">
        <v>8466.4</v>
      </c>
      <c r="H2144" s="31">
        <f t="shared" si="66"/>
        <v>0</v>
      </c>
      <c r="I2144" s="39" t="s">
        <v>62</v>
      </c>
      <c r="M2144" s="20">
        <v>42180</v>
      </c>
      <c r="N2144" s="222" t="s">
        <v>1847</v>
      </c>
      <c r="O2144" s="222" t="s">
        <v>1592</v>
      </c>
      <c r="P2144" s="14" t="s">
        <v>1058</v>
      </c>
      <c r="Q2144" s="105">
        <v>4363.6000000000004</v>
      </c>
      <c r="R2144" s="65">
        <v>42180</v>
      </c>
      <c r="S2144" s="106">
        <v>4363.6000000000004</v>
      </c>
      <c r="T2144" s="31">
        <f t="shared" si="67"/>
        <v>0</v>
      </c>
      <c r="U2144" s="39" t="s">
        <v>9</v>
      </c>
    </row>
    <row r="2145" spans="1:21" x14ac:dyDescent="0.25">
      <c r="A2145" s="20">
        <v>42177</v>
      </c>
      <c r="B2145" s="222" t="s">
        <v>1591</v>
      </c>
      <c r="C2145" s="222" t="s">
        <v>1592</v>
      </c>
      <c r="D2145" s="14" t="s">
        <v>305</v>
      </c>
      <c r="E2145" s="105">
        <v>1782</v>
      </c>
      <c r="F2145" s="23">
        <v>42177</v>
      </c>
      <c r="G2145" s="106">
        <v>1782</v>
      </c>
      <c r="H2145" s="31">
        <f t="shared" si="66"/>
        <v>0</v>
      </c>
      <c r="I2145" s="39" t="s">
        <v>9</v>
      </c>
      <c r="M2145" s="20">
        <v>42180</v>
      </c>
      <c r="N2145" s="223" t="s">
        <v>1848</v>
      </c>
      <c r="O2145" s="223" t="s">
        <v>1592</v>
      </c>
      <c r="P2145" s="14" t="s">
        <v>1058</v>
      </c>
      <c r="Q2145" s="105">
        <v>132</v>
      </c>
      <c r="R2145" s="65">
        <v>42180</v>
      </c>
      <c r="S2145" s="106">
        <v>132</v>
      </c>
      <c r="T2145" s="31">
        <f t="shared" si="67"/>
        <v>0</v>
      </c>
      <c r="U2145" s="39" t="s">
        <v>9</v>
      </c>
    </row>
    <row r="2146" spans="1:21" x14ac:dyDescent="0.25">
      <c r="A2146" s="20">
        <v>42177</v>
      </c>
      <c r="B2146" s="223" t="s">
        <v>1593</v>
      </c>
      <c r="C2146" s="223" t="s">
        <v>1592</v>
      </c>
      <c r="D2146" s="14" t="s">
        <v>1142</v>
      </c>
      <c r="E2146" s="105">
        <v>4864.2</v>
      </c>
      <c r="F2146" s="23">
        <v>42178</v>
      </c>
      <c r="G2146" s="106">
        <v>4864.2</v>
      </c>
      <c r="H2146" s="31">
        <f t="shared" si="66"/>
        <v>0</v>
      </c>
      <c r="I2146" s="39" t="s">
        <v>9</v>
      </c>
      <c r="M2146" s="20">
        <v>42181</v>
      </c>
      <c r="N2146" s="222" t="s">
        <v>2007</v>
      </c>
      <c r="O2146" s="222" t="s">
        <v>1592</v>
      </c>
      <c r="P2146" s="14" t="s">
        <v>1058</v>
      </c>
      <c r="Q2146" s="105">
        <v>6184.7</v>
      </c>
      <c r="R2146" s="65">
        <v>42181</v>
      </c>
      <c r="S2146" s="106">
        <v>6184.7</v>
      </c>
      <c r="T2146" s="31">
        <f t="shared" si="67"/>
        <v>0</v>
      </c>
      <c r="U2146" s="39" t="s">
        <v>9</v>
      </c>
    </row>
    <row r="2147" spans="1:21" x14ac:dyDescent="0.25">
      <c r="A2147" s="20">
        <v>42177</v>
      </c>
      <c r="B2147" s="222" t="s">
        <v>1594</v>
      </c>
      <c r="C2147" s="222" t="s">
        <v>1592</v>
      </c>
      <c r="D2147" s="14" t="s">
        <v>106</v>
      </c>
      <c r="E2147" s="105">
        <v>36727.9</v>
      </c>
      <c r="F2147" s="23">
        <v>42178</v>
      </c>
      <c r="G2147" s="106">
        <v>36727.9</v>
      </c>
      <c r="H2147" s="31">
        <f t="shared" si="66"/>
        <v>0</v>
      </c>
      <c r="I2147" s="39" t="s">
        <v>19</v>
      </c>
      <c r="M2147" s="20">
        <v>42181</v>
      </c>
      <c r="N2147" s="223" t="s">
        <v>2063</v>
      </c>
      <c r="O2147" s="223" t="s">
        <v>1592</v>
      </c>
      <c r="P2147" s="150" t="s">
        <v>1058</v>
      </c>
      <c r="Q2147" s="105">
        <v>1921.5</v>
      </c>
      <c r="R2147" s="65">
        <v>42181</v>
      </c>
      <c r="S2147" s="106">
        <v>1921.5</v>
      </c>
      <c r="T2147" s="31">
        <f t="shared" si="67"/>
        <v>0</v>
      </c>
      <c r="U2147" s="39" t="s">
        <v>9</v>
      </c>
    </row>
    <row r="2148" spans="1:21" x14ac:dyDescent="0.25">
      <c r="A2148" s="20">
        <v>42177</v>
      </c>
      <c r="B2148" s="223" t="s">
        <v>1595</v>
      </c>
      <c r="C2148" s="223" t="s">
        <v>1592</v>
      </c>
      <c r="D2148" s="14" t="s">
        <v>361</v>
      </c>
      <c r="E2148" s="105">
        <v>5668.8</v>
      </c>
      <c r="F2148" s="23">
        <v>42178</v>
      </c>
      <c r="G2148" s="106">
        <v>5668.8</v>
      </c>
      <c r="H2148" s="31">
        <f t="shared" si="66"/>
        <v>0</v>
      </c>
      <c r="I2148" s="39" t="s">
        <v>19</v>
      </c>
      <c r="M2148" s="20">
        <v>42182</v>
      </c>
      <c r="N2148" s="223" t="s">
        <v>2104</v>
      </c>
      <c r="O2148" s="223" t="s">
        <v>1592</v>
      </c>
      <c r="P2148" s="14" t="s">
        <v>1058</v>
      </c>
      <c r="Q2148" s="105">
        <v>5031.8999999999996</v>
      </c>
      <c r="R2148" s="65">
        <v>42182</v>
      </c>
      <c r="S2148" s="106">
        <v>5031.8999999999996</v>
      </c>
      <c r="T2148" s="31">
        <f t="shared" si="67"/>
        <v>0</v>
      </c>
      <c r="U2148" s="39" t="s">
        <v>9</v>
      </c>
    </row>
    <row r="2149" spans="1:21" x14ac:dyDescent="0.25">
      <c r="A2149" s="20">
        <v>42177</v>
      </c>
      <c r="B2149" s="222" t="s">
        <v>1596</v>
      </c>
      <c r="C2149" s="222" t="s">
        <v>1592</v>
      </c>
      <c r="D2149" s="14" t="s">
        <v>93</v>
      </c>
      <c r="E2149" s="105">
        <v>1454.1</v>
      </c>
      <c r="F2149" s="23">
        <v>42178</v>
      </c>
      <c r="G2149" s="106">
        <v>1454.1</v>
      </c>
      <c r="H2149" s="31">
        <f t="shared" si="66"/>
        <v>0</v>
      </c>
      <c r="I2149" s="39" t="s">
        <v>19</v>
      </c>
      <c r="M2149" s="20">
        <v>42183</v>
      </c>
      <c r="N2149" s="222" t="s">
        <v>2195</v>
      </c>
      <c r="O2149" s="222" t="s">
        <v>1592</v>
      </c>
      <c r="P2149" s="14" t="s">
        <v>1058</v>
      </c>
      <c r="Q2149" s="105">
        <v>4834.5</v>
      </c>
      <c r="R2149" s="65">
        <v>42183</v>
      </c>
      <c r="S2149" s="106">
        <v>4834.5</v>
      </c>
      <c r="T2149" s="31">
        <f t="shared" si="67"/>
        <v>0</v>
      </c>
      <c r="U2149" s="39" t="s">
        <v>9</v>
      </c>
    </row>
    <row r="2150" spans="1:21" x14ac:dyDescent="0.25">
      <c r="A2150" s="20">
        <v>42177</v>
      </c>
      <c r="B2150" s="223" t="s">
        <v>1597</v>
      </c>
      <c r="C2150" s="223" t="s">
        <v>1592</v>
      </c>
      <c r="D2150" s="14" t="s">
        <v>98</v>
      </c>
      <c r="E2150" s="105">
        <v>2161.1</v>
      </c>
      <c r="F2150" s="23">
        <v>42178</v>
      </c>
      <c r="G2150" s="106">
        <v>2161.1</v>
      </c>
      <c r="H2150" s="31">
        <f t="shared" si="66"/>
        <v>0</v>
      </c>
      <c r="I2150" s="39" t="s">
        <v>19</v>
      </c>
      <c r="M2150" s="20">
        <v>42183</v>
      </c>
      <c r="N2150" s="222" t="s">
        <v>2236</v>
      </c>
      <c r="O2150" s="222" t="s">
        <v>1592</v>
      </c>
      <c r="P2150" s="14" t="s">
        <v>1058</v>
      </c>
      <c r="Q2150" s="105">
        <v>1350.9</v>
      </c>
      <c r="R2150" s="65">
        <v>42183</v>
      </c>
      <c r="S2150" s="106">
        <v>1350.9</v>
      </c>
      <c r="T2150" s="31">
        <f t="shared" si="67"/>
        <v>0</v>
      </c>
      <c r="U2150" s="39" t="s">
        <v>9</v>
      </c>
    </row>
    <row r="2151" spans="1:21" x14ac:dyDescent="0.25">
      <c r="A2151" s="20">
        <v>42177</v>
      </c>
      <c r="B2151" s="222" t="s">
        <v>1598</v>
      </c>
      <c r="C2151" s="222" t="s">
        <v>1592</v>
      </c>
      <c r="D2151" s="14" t="s">
        <v>136</v>
      </c>
      <c r="E2151" s="105">
        <v>18625.8</v>
      </c>
      <c r="F2151" s="23" t="s">
        <v>1599</v>
      </c>
      <c r="G2151" s="106">
        <f>18000+625.8</f>
        <v>18625.8</v>
      </c>
      <c r="H2151" s="31">
        <f t="shared" si="66"/>
        <v>0</v>
      </c>
      <c r="I2151" s="39" t="s">
        <v>9</v>
      </c>
      <c r="M2151" s="20">
        <v>42184</v>
      </c>
      <c r="N2151" s="222" t="s">
        <v>2291</v>
      </c>
      <c r="O2151" s="222" t="s">
        <v>1592</v>
      </c>
      <c r="P2151" s="14" t="s">
        <v>1058</v>
      </c>
      <c r="Q2151" s="105">
        <v>4370.3999999999996</v>
      </c>
      <c r="R2151" s="23">
        <v>42184</v>
      </c>
      <c r="S2151" s="106">
        <v>4370.3999999999996</v>
      </c>
      <c r="T2151" s="31">
        <f t="shared" si="67"/>
        <v>0</v>
      </c>
      <c r="U2151" s="39" t="s">
        <v>9</v>
      </c>
    </row>
    <row r="2152" spans="1:21" x14ac:dyDescent="0.25">
      <c r="A2152" s="20">
        <v>42177</v>
      </c>
      <c r="B2152" s="223" t="s">
        <v>1600</v>
      </c>
      <c r="C2152" s="223" t="s">
        <v>1592</v>
      </c>
      <c r="D2152" s="14" t="s">
        <v>64</v>
      </c>
      <c r="E2152" s="105">
        <v>1916.6</v>
      </c>
      <c r="F2152" s="23">
        <v>42177</v>
      </c>
      <c r="G2152" s="106">
        <v>1916.6</v>
      </c>
      <c r="H2152" s="31">
        <f t="shared" si="66"/>
        <v>0</v>
      </c>
      <c r="I2152" s="39" t="s">
        <v>9</v>
      </c>
      <c r="M2152" s="20">
        <v>42185</v>
      </c>
      <c r="N2152" s="223" t="s">
        <v>2410</v>
      </c>
      <c r="O2152" s="223" t="s">
        <v>1592</v>
      </c>
      <c r="P2152" s="14" t="s">
        <v>1058</v>
      </c>
      <c r="Q2152" s="105">
        <v>3422.4</v>
      </c>
      <c r="R2152" s="23">
        <v>42185</v>
      </c>
      <c r="S2152" s="106">
        <v>3422.4</v>
      </c>
      <c r="T2152" s="31">
        <f t="shared" si="67"/>
        <v>0</v>
      </c>
      <c r="U2152" s="39" t="s">
        <v>9</v>
      </c>
    </row>
    <row r="2153" spans="1:21" x14ac:dyDescent="0.25">
      <c r="A2153" s="20">
        <v>42177</v>
      </c>
      <c r="B2153" s="222" t="s">
        <v>1601</v>
      </c>
      <c r="C2153" s="222" t="s">
        <v>1592</v>
      </c>
      <c r="D2153" s="14" t="s">
        <v>361</v>
      </c>
      <c r="E2153" s="105">
        <v>977.4</v>
      </c>
      <c r="F2153" s="23">
        <v>42178</v>
      </c>
      <c r="G2153" s="106">
        <v>977.4</v>
      </c>
      <c r="H2153" s="31">
        <f t="shared" si="66"/>
        <v>0</v>
      </c>
      <c r="I2153" s="39" t="s">
        <v>19</v>
      </c>
      <c r="M2153" s="20">
        <v>42156</v>
      </c>
      <c r="N2153" s="183">
        <v>22957</v>
      </c>
      <c r="O2153" s="183"/>
      <c r="P2153" s="14" t="s">
        <v>449</v>
      </c>
      <c r="Q2153" s="105">
        <v>2940.4</v>
      </c>
      <c r="R2153" s="23">
        <v>42158</v>
      </c>
      <c r="S2153" s="106">
        <v>2940.4</v>
      </c>
      <c r="T2153" s="25">
        <f t="shared" si="67"/>
        <v>0</v>
      </c>
      <c r="U2153" s="39" t="s">
        <v>149</v>
      </c>
    </row>
    <row r="2154" spans="1:21" x14ac:dyDescent="0.25">
      <c r="A2154" s="20">
        <v>42177</v>
      </c>
      <c r="B2154" s="223" t="s">
        <v>1602</v>
      </c>
      <c r="C2154" s="223" t="s">
        <v>1592</v>
      </c>
      <c r="D2154" s="14" t="s">
        <v>689</v>
      </c>
      <c r="E2154" s="105">
        <v>6132</v>
      </c>
      <c r="F2154" s="23">
        <v>42178</v>
      </c>
      <c r="G2154" s="106">
        <v>6132</v>
      </c>
      <c r="H2154" s="31">
        <f t="shared" si="66"/>
        <v>0</v>
      </c>
      <c r="I2154" s="39" t="s">
        <v>19</v>
      </c>
      <c r="M2154" s="20">
        <v>42159</v>
      </c>
      <c r="N2154" s="183">
        <v>23256</v>
      </c>
      <c r="O2154" s="183"/>
      <c r="P2154" s="14" t="s">
        <v>449</v>
      </c>
      <c r="Q2154" s="105">
        <v>25209.7</v>
      </c>
      <c r="R2154" s="23">
        <v>42161</v>
      </c>
      <c r="S2154" s="106">
        <v>25209.7</v>
      </c>
      <c r="T2154" s="31">
        <f t="shared" si="67"/>
        <v>0</v>
      </c>
      <c r="U2154" s="39" t="s">
        <v>149</v>
      </c>
    </row>
    <row r="2155" spans="1:21" x14ac:dyDescent="0.25">
      <c r="A2155" s="20">
        <v>42177</v>
      </c>
      <c r="B2155" s="222" t="s">
        <v>1603</v>
      </c>
      <c r="C2155" s="222" t="s">
        <v>1592</v>
      </c>
      <c r="D2155" s="14" t="s">
        <v>1182</v>
      </c>
      <c r="E2155" s="105">
        <v>207.5</v>
      </c>
      <c r="F2155" s="23">
        <v>42178</v>
      </c>
      <c r="G2155" s="106">
        <v>207.5</v>
      </c>
      <c r="H2155" s="31">
        <f t="shared" si="66"/>
        <v>0</v>
      </c>
      <c r="I2155" s="39" t="s">
        <v>19</v>
      </c>
      <c r="M2155" s="20">
        <v>42166</v>
      </c>
      <c r="N2155" s="183">
        <v>23909</v>
      </c>
      <c r="O2155" s="183"/>
      <c r="P2155" s="14" t="s">
        <v>449</v>
      </c>
      <c r="Q2155" s="105">
        <v>5301.15</v>
      </c>
      <c r="R2155" s="23">
        <v>42168</v>
      </c>
      <c r="S2155" s="118">
        <v>5301.15</v>
      </c>
      <c r="T2155" s="31">
        <f t="shared" si="67"/>
        <v>0</v>
      </c>
      <c r="U2155" s="56" t="s">
        <v>149</v>
      </c>
    </row>
    <row r="2156" spans="1:21" x14ac:dyDescent="0.25">
      <c r="A2156" s="20">
        <v>42177</v>
      </c>
      <c r="B2156" s="223" t="s">
        <v>1604</v>
      </c>
      <c r="C2156" s="223" t="s">
        <v>1592</v>
      </c>
      <c r="D2156" s="14" t="s">
        <v>207</v>
      </c>
      <c r="E2156" s="105">
        <v>32242.5</v>
      </c>
      <c r="F2156" s="23">
        <v>42182</v>
      </c>
      <c r="G2156" s="106">
        <v>32242.5</v>
      </c>
      <c r="H2156" s="31">
        <f t="shared" si="66"/>
        <v>0</v>
      </c>
      <c r="I2156" s="39" t="s">
        <v>149</v>
      </c>
      <c r="M2156" s="20">
        <v>42180</v>
      </c>
      <c r="N2156" s="223" t="s">
        <v>1930</v>
      </c>
      <c r="O2156" s="223" t="s">
        <v>1592</v>
      </c>
      <c r="P2156" s="150" t="s">
        <v>449</v>
      </c>
      <c r="Q2156" s="105">
        <v>3850</v>
      </c>
      <c r="R2156" s="65">
        <v>42182</v>
      </c>
      <c r="S2156" s="106">
        <v>3850</v>
      </c>
      <c r="T2156" s="31">
        <f t="shared" si="67"/>
        <v>0</v>
      </c>
      <c r="U2156" s="39" t="s">
        <v>149</v>
      </c>
    </row>
    <row r="2157" spans="1:21" x14ac:dyDescent="0.25">
      <c r="A2157" s="20">
        <v>42177</v>
      </c>
      <c r="B2157" s="222" t="s">
        <v>1605</v>
      </c>
      <c r="C2157" s="222" t="s">
        <v>1592</v>
      </c>
      <c r="D2157" s="14" t="s">
        <v>200</v>
      </c>
      <c r="E2157" s="105">
        <v>2630.4</v>
      </c>
      <c r="F2157" s="23">
        <v>42179</v>
      </c>
      <c r="G2157" s="106">
        <v>2630.4</v>
      </c>
      <c r="H2157" s="31">
        <f t="shared" si="66"/>
        <v>0</v>
      </c>
      <c r="I2157" s="39" t="s">
        <v>149</v>
      </c>
      <c r="M2157" s="20">
        <v>42156</v>
      </c>
      <c r="N2157" s="183">
        <v>22900</v>
      </c>
      <c r="O2157" s="183"/>
      <c r="P2157" s="14" t="s">
        <v>18</v>
      </c>
      <c r="Q2157" s="105">
        <v>3002.2</v>
      </c>
      <c r="R2157" s="23">
        <v>42156</v>
      </c>
      <c r="S2157" s="106">
        <v>3002.2</v>
      </c>
      <c r="T2157" s="25">
        <f t="shared" si="67"/>
        <v>0</v>
      </c>
      <c r="U2157" s="39" t="s">
        <v>1257</v>
      </c>
    </row>
    <row r="2158" spans="1:21" x14ac:dyDescent="0.25">
      <c r="A2158" s="20">
        <v>42177</v>
      </c>
      <c r="B2158" s="223" t="s">
        <v>1606</v>
      </c>
      <c r="C2158" s="223" t="s">
        <v>1592</v>
      </c>
      <c r="D2158" s="26" t="s">
        <v>218</v>
      </c>
      <c r="E2158" s="108">
        <v>0</v>
      </c>
      <c r="F2158" s="23"/>
      <c r="G2158" s="106"/>
      <c r="H2158" s="31">
        <f t="shared" si="66"/>
        <v>0</v>
      </c>
      <c r="I2158" s="39" t="s">
        <v>13</v>
      </c>
      <c r="M2158" s="20">
        <v>42156</v>
      </c>
      <c r="N2158" s="183">
        <v>22901</v>
      </c>
      <c r="O2158" s="183"/>
      <c r="P2158" s="14" t="s">
        <v>18</v>
      </c>
      <c r="Q2158" s="105">
        <v>80</v>
      </c>
      <c r="R2158" s="23">
        <v>42156</v>
      </c>
      <c r="S2158" s="106">
        <v>80</v>
      </c>
      <c r="T2158" s="25">
        <f t="shared" si="67"/>
        <v>0</v>
      </c>
      <c r="U2158" s="39" t="s">
        <v>1257</v>
      </c>
    </row>
    <row r="2159" spans="1:21" x14ac:dyDescent="0.25">
      <c r="A2159" s="20">
        <v>42177</v>
      </c>
      <c r="B2159" s="222" t="s">
        <v>1607</v>
      </c>
      <c r="C2159" s="222" t="s">
        <v>1592</v>
      </c>
      <c r="D2159" s="14" t="s">
        <v>203</v>
      </c>
      <c r="E2159" s="105">
        <v>2440.6</v>
      </c>
      <c r="F2159" s="23">
        <v>42179</v>
      </c>
      <c r="G2159" s="106">
        <v>2440.6</v>
      </c>
      <c r="H2159" s="31">
        <f t="shared" si="66"/>
        <v>0</v>
      </c>
      <c r="I2159" s="39" t="s">
        <v>149</v>
      </c>
      <c r="M2159" s="20">
        <v>42156</v>
      </c>
      <c r="N2159" s="183">
        <v>22924</v>
      </c>
      <c r="O2159" s="183"/>
      <c r="P2159" s="14" t="s">
        <v>18</v>
      </c>
      <c r="Q2159" s="105">
        <v>2520</v>
      </c>
      <c r="R2159" s="23">
        <v>42156</v>
      </c>
      <c r="S2159" s="106">
        <v>2520</v>
      </c>
      <c r="T2159" s="25">
        <f t="shared" si="67"/>
        <v>0</v>
      </c>
      <c r="U2159" s="39" t="s">
        <v>9</v>
      </c>
    </row>
    <row r="2160" spans="1:21" x14ac:dyDescent="0.25">
      <c r="A2160" s="20">
        <v>42177</v>
      </c>
      <c r="B2160" s="223" t="s">
        <v>1608</v>
      </c>
      <c r="C2160" s="223" t="s">
        <v>1592</v>
      </c>
      <c r="D2160" s="14" t="s">
        <v>574</v>
      </c>
      <c r="E2160" s="105">
        <v>8147.8</v>
      </c>
      <c r="F2160" s="23">
        <v>42179</v>
      </c>
      <c r="G2160" s="106">
        <v>8147.8</v>
      </c>
      <c r="H2160" s="31">
        <f t="shared" si="66"/>
        <v>0</v>
      </c>
      <c r="I2160" s="39" t="s">
        <v>149</v>
      </c>
      <c r="M2160" s="20">
        <v>42158</v>
      </c>
      <c r="N2160" s="183">
        <v>23062</v>
      </c>
      <c r="O2160" s="183"/>
      <c r="P2160" s="40" t="s">
        <v>18</v>
      </c>
      <c r="Q2160" s="105">
        <v>2692.8</v>
      </c>
      <c r="R2160" s="23">
        <v>42158</v>
      </c>
      <c r="S2160" s="106">
        <v>2692.8</v>
      </c>
      <c r="T2160" s="31">
        <f t="shared" si="67"/>
        <v>0</v>
      </c>
      <c r="U2160" s="68" t="s">
        <v>9</v>
      </c>
    </row>
    <row r="2161" spans="1:21" x14ac:dyDescent="0.25">
      <c r="A2161" s="20">
        <v>42177</v>
      </c>
      <c r="B2161" s="222" t="s">
        <v>1609</v>
      </c>
      <c r="C2161" s="222" t="s">
        <v>1592</v>
      </c>
      <c r="D2161" s="15" t="s">
        <v>205</v>
      </c>
      <c r="E2161" s="122">
        <v>7477.9</v>
      </c>
      <c r="F2161" s="23">
        <v>42182</v>
      </c>
      <c r="G2161" s="118">
        <v>7477.9</v>
      </c>
      <c r="H2161" s="31">
        <f t="shared" si="66"/>
        <v>0</v>
      </c>
      <c r="I2161" s="68" t="s">
        <v>1257</v>
      </c>
      <c r="M2161" s="20">
        <v>42160</v>
      </c>
      <c r="N2161" s="183">
        <v>23275</v>
      </c>
      <c r="O2161" s="183"/>
      <c r="P2161" s="14" t="s">
        <v>18</v>
      </c>
      <c r="Q2161" s="105">
        <v>2906.8</v>
      </c>
      <c r="R2161" s="23">
        <v>42160</v>
      </c>
      <c r="S2161" s="106">
        <v>2906.8</v>
      </c>
      <c r="T2161" s="31">
        <f t="shared" si="67"/>
        <v>0</v>
      </c>
      <c r="U2161" s="39" t="s">
        <v>9</v>
      </c>
    </row>
    <row r="2162" spans="1:21" x14ac:dyDescent="0.25">
      <c r="A2162" s="20">
        <v>42177</v>
      </c>
      <c r="B2162" s="223" t="s">
        <v>1610</v>
      </c>
      <c r="C2162" s="223" t="s">
        <v>1592</v>
      </c>
      <c r="D2162" s="15" t="s">
        <v>24</v>
      </c>
      <c r="E2162" s="122">
        <v>2667.6</v>
      </c>
      <c r="F2162" s="30">
        <v>42191</v>
      </c>
      <c r="G2162" s="144">
        <v>2667.6</v>
      </c>
      <c r="H2162" s="31">
        <f t="shared" si="66"/>
        <v>0</v>
      </c>
      <c r="I2162" s="68" t="s">
        <v>9</v>
      </c>
      <c r="M2162" s="20">
        <v>42161</v>
      </c>
      <c r="N2162" s="183">
        <v>23357</v>
      </c>
      <c r="O2162" s="183"/>
      <c r="P2162" s="14" t="s">
        <v>18</v>
      </c>
      <c r="Q2162" s="105">
        <v>3181.4</v>
      </c>
      <c r="R2162" s="23">
        <v>42161</v>
      </c>
      <c r="S2162" s="106">
        <v>3181.4</v>
      </c>
      <c r="T2162" s="31">
        <f t="shared" si="67"/>
        <v>0</v>
      </c>
      <c r="U2162" s="39" t="s">
        <v>9</v>
      </c>
    </row>
    <row r="2163" spans="1:21" x14ac:dyDescent="0.25">
      <c r="A2163" s="20">
        <v>42177</v>
      </c>
      <c r="B2163" s="222" t="s">
        <v>1611</v>
      </c>
      <c r="C2163" s="222" t="s">
        <v>1592</v>
      </c>
      <c r="D2163" s="15" t="s">
        <v>420</v>
      </c>
      <c r="E2163" s="122">
        <v>4485.3999999999996</v>
      </c>
      <c r="F2163" s="23">
        <v>42179</v>
      </c>
      <c r="G2163" s="106">
        <v>4485.3999999999996</v>
      </c>
      <c r="H2163" s="31">
        <f t="shared" si="66"/>
        <v>0</v>
      </c>
      <c r="I2163" s="68" t="s">
        <v>149</v>
      </c>
      <c r="M2163" s="20">
        <v>42163</v>
      </c>
      <c r="N2163" s="183">
        <v>23510</v>
      </c>
      <c r="O2163" s="183"/>
      <c r="P2163" s="14" t="s">
        <v>18</v>
      </c>
      <c r="Q2163" s="105">
        <v>2826.8</v>
      </c>
      <c r="R2163" s="23">
        <v>42163</v>
      </c>
      <c r="S2163" s="106">
        <v>2826.8</v>
      </c>
      <c r="T2163" s="31">
        <f t="shared" si="67"/>
        <v>0</v>
      </c>
      <c r="U2163" s="39" t="s">
        <v>9</v>
      </c>
    </row>
    <row r="2164" spans="1:21" x14ac:dyDescent="0.25">
      <c r="A2164" s="20">
        <v>42177</v>
      </c>
      <c r="B2164" s="223" t="s">
        <v>1612</v>
      </c>
      <c r="C2164" s="223" t="s">
        <v>1592</v>
      </c>
      <c r="D2164" s="15" t="s">
        <v>180</v>
      </c>
      <c r="E2164" s="122">
        <v>397.1</v>
      </c>
      <c r="F2164" s="23">
        <v>42177</v>
      </c>
      <c r="G2164" s="106">
        <v>397.1</v>
      </c>
      <c r="H2164" s="31">
        <f t="shared" si="66"/>
        <v>0</v>
      </c>
      <c r="I2164" s="68" t="s">
        <v>9</v>
      </c>
      <c r="M2164" s="20">
        <v>42165</v>
      </c>
      <c r="N2164" s="183">
        <v>23724</v>
      </c>
      <c r="O2164" s="183"/>
      <c r="P2164" s="14" t="s">
        <v>18</v>
      </c>
      <c r="Q2164" s="105">
        <v>3269.4</v>
      </c>
      <c r="R2164" s="23">
        <v>42165</v>
      </c>
      <c r="S2164" s="106">
        <v>3269.4</v>
      </c>
      <c r="T2164" s="31">
        <f t="shared" si="67"/>
        <v>0</v>
      </c>
      <c r="U2164" s="39" t="s">
        <v>9</v>
      </c>
    </row>
    <row r="2165" spans="1:21" x14ac:dyDescent="0.25">
      <c r="A2165" s="20">
        <v>42177</v>
      </c>
      <c r="B2165" s="222" t="s">
        <v>1613</v>
      </c>
      <c r="C2165" s="222" t="s">
        <v>1592</v>
      </c>
      <c r="D2165" s="15" t="s">
        <v>1103</v>
      </c>
      <c r="E2165" s="122">
        <v>19518.18</v>
      </c>
      <c r="F2165" s="23">
        <v>42179</v>
      </c>
      <c r="G2165" s="106">
        <v>19518.18</v>
      </c>
      <c r="H2165" s="31">
        <f t="shared" si="66"/>
        <v>0</v>
      </c>
      <c r="I2165" s="68" t="s">
        <v>149</v>
      </c>
      <c r="M2165" s="20">
        <v>42167</v>
      </c>
      <c r="N2165" s="183">
        <v>23933</v>
      </c>
      <c r="O2165" s="183"/>
      <c r="P2165" s="14" t="s">
        <v>18</v>
      </c>
      <c r="Q2165" s="105">
        <v>2917.5</v>
      </c>
      <c r="R2165" s="23">
        <v>42167</v>
      </c>
      <c r="S2165" s="106">
        <v>2917.5</v>
      </c>
      <c r="T2165" s="31">
        <f t="shared" si="67"/>
        <v>0</v>
      </c>
      <c r="U2165" s="39" t="s">
        <v>9</v>
      </c>
    </row>
    <row r="2166" spans="1:21" x14ac:dyDescent="0.25">
      <c r="A2166" s="20">
        <v>42177</v>
      </c>
      <c r="B2166" s="223" t="s">
        <v>1614</v>
      </c>
      <c r="C2166" s="223" t="s">
        <v>1592</v>
      </c>
      <c r="D2166" s="15" t="s">
        <v>198</v>
      </c>
      <c r="E2166" s="122">
        <v>17645.7</v>
      </c>
      <c r="F2166" s="23">
        <v>42179</v>
      </c>
      <c r="G2166" s="106">
        <v>17645.7</v>
      </c>
      <c r="H2166" s="31">
        <f t="shared" si="66"/>
        <v>0</v>
      </c>
      <c r="I2166" s="68" t="s">
        <v>149</v>
      </c>
      <c r="M2166" s="20">
        <v>42169</v>
      </c>
      <c r="N2166" s="183">
        <v>24134</v>
      </c>
      <c r="O2166" s="183"/>
      <c r="P2166" s="14" t="s">
        <v>18</v>
      </c>
      <c r="Q2166" s="105">
        <v>3292.6</v>
      </c>
      <c r="R2166" s="23">
        <v>42169</v>
      </c>
      <c r="S2166" s="106">
        <v>3292.6</v>
      </c>
      <c r="T2166" s="31">
        <f t="shared" si="67"/>
        <v>0</v>
      </c>
      <c r="U2166" s="39" t="s">
        <v>9</v>
      </c>
    </row>
    <row r="2167" spans="1:21" x14ac:dyDescent="0.25">
      <c r="A2167" s="20">
        <v>42177</v>
      </c>
      <c r="B2167" s="222" t="s">
        <v>1615</v>
      </c>
      <c r="C2167" s="222" t="s">
        <v>1592</v>
      </c>
      <c r="D2167" s="15" t="s">
        <v>207</v>
      </c>
      <c r="E2167" s="122">
        <v>10448.9</v>
      </c>
      <c r="F2167" s="23">
        <v>42182</v>
      </c>
      <c r="G2167" s="118">
        <v>10448.9</v>
      </c>
      <c r="H2167" s="31">
        <f t="shared" si="66"/>
        <v>0</v>
      </c>
      <c r="I2167" s="68" t="s">
        <v>149</v>
      </c>
      <c r="M2167" s="20">
        <v>42171</v>
      </c>
      <c r="N2167" s="183">
        <v>24305</v>
      </c>
      <c r="O2167" s="183"/>
      <c r="P2167" s="14" t="s">
        <v>18</v>
      </c>
      <c r="Q2167" s="105">
        <v>3096.6</v>
      </c>
      <c r="R2167" s="23">
        <v>42171</v>
      </c>
      <c r="S2167" s="106">
        <v>3096.6</v>
      </c>
      <c r="T2167" s="48">
        <f t="shared" si="67"/>
        <v>0</v>
      </c>
      <c r="U2167" s="39" t="s">
        <v>9</v>
      </c>
    </row>
    <row r="2168" spans="1:21" x14ac:dyDescent="0.25">
      <c r="A2168" s="20">
        <v>42177</v>
      </c>
      <c r="B2168" s="223" t="s">
        <v>1616</v>
      </c>
      <c r="C2168" s="223" t="s">
        <v>1592</v>
      </c>
      <c r="D2168" s="15" t="s">
        <v>1275</v>
      </c>
      <c r="E2168" s="122">
        <v>12437.8</v>
      </c>
      <c r="F2168" s="23">
        <v>42179</v>
      </c>
      <c r="G2168" s="118">
        <v>12437.8</v>
      </c>
      <c r="H2168" s="31">
        <f t="shared" si="66"/>
        <v>0</v>
      </c>
      <c r="I2168" s="68" t="s">
        <v>149</v>
      </c>
      <c r="M2168" s="20">
        <v>42173</v>
      </c>
      <c r="N2168" s="183">
        <v>24508</v>
      </c>
      <c r="O2168" s="183"/>
      <c r="P2168" s="14" t="s">
        <v>18</v>
      </c>
      <c r="Q2168" s="105">
        <v>3036</v>
      </c>
      <c r="R2168" s="23">
        <v>42173</v>
      </c>
      <c r="S2168" s="106">
        <v>3036</v>
      </c>
      <c r="T2168" s="48">
        <f t="shared" si="67"/>
        <v>0</v>
      </c>
      <c r="U2168" s="39" t="s">
        <v>9</v>
      </c>
    </row>
    <row r="2169" spans="1:21" x14ac:dyDescent="0.25">
      <c r="A2169" s="20">
        <v>42177</v>
      </c>
      <c r="B2169" s="222" t="s">
        <v>1617</v>
      </c>
      <c r="C2169" s="222" t="s">
        <v>1592</v>
      </c>
      <c r="D2169" s="15" t="s">
        <v>185</v>
      </c>
      <c r="E2169" s="122">
        <v>61730.400000000001</v>
      </c>
      <c r="F2169" s="23">
        <v>42178</v>
      </c>
      <c r="G2169" s="106">
        <v>61730.400000000001</v>
      </c>
      <c r="H2169" s="31">
        <f t="shared" si="66"/>
        <v>0</v>
      </c>
      <c r="I2169" s="68" t="s">
        <v>46</v>
      </c>
      <c r="M2169" s="20">
        <v>42175</v>
      </c>
      <c r="N2169" s="183">
        <v>24721</v>
      </c>
      <c r="O2169" s="183"/>
      <c r="P2169" s="14" t="s">
        <v>18</v>
      </c>
      <c r="Q2169" s="105">
        <v>3553.2</v>
      </c>
      <c r="R2169" s="23">
        <v>42175</v>
      </c>
      <c r="S2169" s="106">
        <v>3553.2</v>
      </c>
      <c r="T2169" s="31">
        <f t="shared" si="67"/>
        <v>0</v>
      </c>
      <c r="U2169" s="39" t="s">
        <v>9</v>
      </c>
    </row>
    <row r="2170" spans="1:21" x14ac:dyDescent="0.25">
      <c r="A2170" s="20">
        <v>42177</v>
      </c>
      <c r="B2170" s="223" t="s">
        <v>1618</v>
      </c>
      <c r="C2170" s="223" t="s">
        <v>1592</v>
      </c>
      <c r="D2170" s="224" t="s">
        <v>1491</v>
      </c>
      <c r="E2170" s="122">
        <v>34144.5</v>
      </c>
      <c r="F2170" s="23">
        <v>42178</v>
      </c>
      <c r="G2170" s="106">
        <v>34144.5</v>
      </c>
      <c r="H2170" s="31">
        <f t="shared" si="66"/>
        <v>0</v>
      </c>
      <c r="I2170" s="68" t="s">
        <v>46</v>
      </c>
      <c r="M2170" s="20">
        <v>42176</v>
      </c>
      <c r="N2170" s="183">
        <v>24844</v>
      </c>
      <c r="O2170" s="183"/>
      <c r="P2170" s="14" t="s">
        <v>18</v>
      </c>
      <c r="Q2170" s="105">
        <v>3237.6</v>
      </c>
      <c r="R2170" s="23">
        <v>42176</v>
      </c>
      <c r="S2170" s="118">
        <v>3237.6</v>
      </c>
      <c r="T2170" s="31">
        <f t="shared" si="67"/>
        <v>0</v>
      </c>
      <c r="U2170" s="56" t="s">
        <v>9</v>
      </c>
    </row>
    <row r="2171" spans="1:21" x14ac:dyDescent="0.25">
      <c r="A2171" s="20">
        <v>42177</v>
      </c>
      <c r="B2171" s="222" t="s">
        <v>1619</v>
      </c>
      <c r="C2171" s="222" t="s">
        <v>1592</v>
      </c>
      <c r="D2171" s="15" t="s">
        <v>206</v>
      </c>
      <c r="E2171" s="122">
        <v>38802.050000000003</v>
      </c>
      <c r="F2171" s="30">
        <v>42188</v>
      </c>
      <c r="G2171" s="144">
        <v>38802.050000000003</v>
      </c>
      <c r="H2171" s="31">
        <f t="shared" si="66"/>
        <v>0</v>
      </c>
      <c r="I2171" s="68" t="s">
        <v>149</v>
      </c>
      <c r="M2171" s="20">
        <v>42179</v>
      </c>
      <c r="N2171" s="222" t="s">
        <v>1736</v>
      </c>
      <c r="O2171" s="222" t="s">
        <v>1592</v>
      </c>
      <c r="P2171" s="14" t="s">
        <v>18</v>
      </c>
      <c r="Q2171" s="105">
        <v>3959.6</v>
      </c>
      <c r="R2171" s="23">
        <v>42179</v>
      </c>
      <c r="S2171" s="106">
        <v>3959.6</v>
      </c>
      <c r="T2171" s="31">
        <f t="shared" si="67"/>
        <v>0</v>
      </c>
      <c r="U2171" s="39" t="s">
        <v>9</v>
      </c>
    </row>
    <row r="2172" spans="1:21" x14ac:dyDescent="0.25">
      <c r="A2172" s="20">
        <v>42177</v>
      </c>
      <c r="B2172" s="223" t="s">
        <v>1620</v>
      </c>
      <c r="C2172" s="223" t="s">
        <v>1592</v>
      </c>
      <c r="D2172" s="15" t="s">
        <v>141</v>
      </c>
      <c r="E2172" s="122">
        <v>672.4</v>
      </c>
      <c r="F2172" s="23">
        <v>42177</v>
      </c>
      <c r="G2172" s="106">
        <v>672.4</v>
      </c>
      <c r="H2172" s="31">
        <f t="shared" si="66"/>
        <v>0</v>
      </c>
      <c r="I2172" s="68" t="s">
        <v>9</v>
      </c>
      <c r="M2172" s="20">
        <v>42184</v>
      </c>
      <c r="N2172" s="222" t="s">
        <v>2249</v>
      </c>
      <c r="O2172" s="222" t="s">
        <v>1592</v>
      </c>
      <c r="P2172" s="14" t="s">
        <v>18</v>
      </c>
      <c r="Q2172" s="105">
        <v>3122</v>
      </c>
      <c r="R2172" s="65">
        <v>42184</v>
      </c>
      <c r="S2172" s="106">
        <v>3122</v>
      </c>
      <c r="T2172" s="31">
        <f t="shared" si="67"/>
        <v>0</v>
      </c>
      <c r="U2172" s="39" t="s">
        <v>9</v>
      </c>
    </row>
    <row r="2173" spans="1:21" x14ac:dyDescent="0.25">
      <c r="A2173" s="20">
        <v>42177</v>
      </c>
      <c r="B2173" s="222" t="s">
        <v>1621</v>
      </c>
      <c r="C2173" s="222" t="s">
        <v>1592</v>
      </c>
      <c r="D2173" s="15" t="s">
        <v>733</v>
      </c>
      <c r="E2173" s="122">
        <v>12403.9</v>
      </c>
      <c r="F2173" s="23">
        <v>42179</v>
      </c>
      <c r="G2173" s="118">
        <v>12403.9</v>
      </c>
      <c r="H2173" s="31">
        <f t="shared" si="66"/>
        <v>0</v>
      </c>
      <c r="I2173" s="68" t="s">
        <v>149</v>
      </c>
      <c r="M2173" s="20">
        <v>42185</v>
      </c>
      <c r="N2173" s="222" t="s">
        <v>2398</v>
      </c>
      <c r="O2173" s="222" t="s">
        <v>1592</v>
      </c>
      <c r="P2173" s="14" t="s">
        <v>18</v>
      </c>
      <c r="Q2173" s="105">
        <v>3450.4</v>
      </c>
      <c r="R2173" s="23">
        <v>42185</v>
      </c>
      <c r="S2173" s="106">
        <v>3450.4</v>
      </c>
      <c r="T2173" s="31">
        <f t="shared" si="67"/>
        <v>0</v>
      </c>
      <c r="U2173" s="39" t="s">
        <v>9</v>
      </c>
    </row>
    <row r="2174" spans="1:21" x14ac:dyDescent="0.25">
      <c r="A2174" s="20">
        <v>42177</v>
      </c>
      <c r="B2174" s="223" t="s">
        <v>1622</v>
      </c>
      <c r="C2174" s="223" t="s">
        <v>1592</v>
      </c>
      <c r="D2174" s="15" t="s">
        <v>199</v>
      </c>
      <c r="E2174" s="122">
        <v>9763.4</v>
      </c>
      <c r="F2174" s="23">
        <v>42179</v>
      </c>
      <c r="G2174" s="106">
        <v>9763.4</v>
      </c>
      <c r="H2174" s="31">
        <f t="shared" si="66"/>
        <v>0</v>
      </c>
      <c r="I2174" s="68" t="s">
        <v>149</v>
      </c>
      <c r="M2174" s="20">
        <v>42158</v>
      </c>
      <c r="N2174" s="183">
        <v>23105</v>
      </c>
      <c r="O2174" s="183"/>
      <c r="P2174" s="40" t="s">
        <v>82</v>
      </c>
      <c r="Q2174" s="105">
        <v>4178.3999999999996</v>
      </c>
      <c r="R2174" s="23">
        <v>42159</v>
      </c>
      <c r="S2174" s="106">
        <v>4178.3999999999996</v>
      </c>
      <c r="T2174" s="31">
        <f t="shared" si="67"/>
        <v>0</v>
      </c>
      <c r="U2174" s="68" t="s">
        <v>1257</v>
      </c>
    </row>
    <row r="2175" spans="1:21" x14ac:dyDescent="0.25">
      <c r="A2175" s="20">
        <v>42177</v>
      </c>
      <c r="B2175" s="222" t="s">
        <v>1623</v>
      </c>
      <c r="C2175" s="222" t="s">
        <v>1592</v>
      </c>
      <c r="D2175" s="15" t="s">
        <v>210</v>
      </c>
      <c r="E2175" s="122">
        <v>1424</v>
      </c>
      <c r="F2175" s="23">
        <v>42179</v>
      </c>
      <c r="G2175" s="106">
        <v>1424</v>
      </c>
      <c r="H2175" s="31">
        <f t="shared" si="66"/>
        <v>0</v>
      </c>
      <c r="I2175" s="68" t="s">
        <v>9</v>
      </c>
      <c r="M2175" s="20">
        <v>42159</v>
      </c>
      <c r="N2175" s="183">
        <v>23175</v>
      </c>
      <c r="O2175" s="183"/>
      <c r="P2175" s="14" t="s">
        <v>82</v>
      </c>
      <c r="Q2175" s="105">
        <v>3291.6</v>
      </c>
      <c r="R2175" s="23">
        <v>42159</v>
      </c>
      <c r="S2175" s="106">
        <v>3291.6</v>
      </c>
      <c r="T2175" s="31">
        <f t="shared" si="67"/>
        <v>0</v>
      </c>
      <c r="U2175" s="39" t="s">
        <v>59</v>
      </c>
    </row>
    <row r="2176" spans="1:21" x14ac:dyDescent="0.25">
      <c r="A2176" s="20">
        <v>42177</v>
      </c>
      <c r="B2176" s="223" t="s">
        <v>1624</v>
      </c>
      <c r="C2176" s="223" t="s">
        <v>1592</v>
      </c>
      <c r="D2176" s="15" t="s">
        <v>235</v>
      </c>
      <c r="E2176" s="122">
        <v>2353.4</v>
      </c>
      <c r="F2176" s="23">
        <v>42177</v>
      </c>
      <c r="G2176" s="118">
        <v>2353.4</v>
      </c>
      <c r="H2176" s="31">
        <f t="shared" si="66"/>
        <v>0</v>
      </c>
      <c r="I2176" s="68" t="s">
        <v>1257</v>
      </c>
      <c r="M2176" s="20">
        <v>42160</v>
      </c>
      <c r="N2176" s="183">
        <v>23293</v>
      </c>
      <c r="O2176" s="183"/>
      <c r="P2176" s="14" t="s">
        <v>82</v>
      </c>
      <c r="Q2176" s="105">
        <v>4242.8</v>
      </c>
      <c r="R2176" s="23">
        <v>42160</v>
      </c>
      <c r="S2176" s="106">
        <v>4242.8</v>
      </c>
      <c r="T2176" s="31">
        <f t="shared" si="67"/>
        <v>0</v>
      </c>
      <c r="U2176" s="39" t="s">
        <v>59</v>
      </c>
    </row>
    <row r="2177" spans="1:21" x14ac:dyDescent="0.25">
      <c r="A2177" s="20">
        <v>42177</v>
      </c>
      <c r="B2177" s="222" t="s">
        <v>1625</v>
      </c>
      <c r="C2177" s="222" t="s">
        <v>1592</v>
      </c>
      <c r="D2177" s="15" t="s">
        <v>877</v>
      </c>
      <c r="E2177" s="122">
        <v>4637.8</v>
      </c>
      <c r="F2177" s="23">
        <v>42179</v>
      </c>
      <c r="G2177" s="118">
        <v>4637.8</v>
      </c>
      <c r="H2177" s="31">
        <f t="shared" si="66"/>
        <v>0</v>
      </c>
      <c r="I2177" s="68" t="s">
        <v>149</v>
      </c>
      <c r="M2177" s="20">
        <v>42161</v>
      </c>
      <c r="N2177" s="183">
        <v>23395</v>
      </c>
      <c r="O2177" s="183"/>
      <c r="P2177" s="14" t="s">
        <v>82</v>
      </c>
      <c r="Q2177" s="105">
        <v>3794.4</v>
      </c>
      <c r="R2177" s="23">
        <v>42161</v>
      </c>
      <c r="S2177" s="106">
        <v>3794.4</v>
      </c>
      <c r="T2177" s="31">
        <f t="shared" si="67"/>
        <v>0</v>
      </c>
      <c r="U2177" s="39" t="s">
        <v>59</v>
      </c>
    </row>
    <row r="2178" spans="1:21" x14ac:dyDescent="0.25">
      <c r="A2178" s="20">
        <v>42177</v>
      </c>
      <c r="B2178" s="223" t="s">
        <v>1626</v>
      </c>
      <c r="C2178" s="223" t="s">
        <v>1592</v>
      </c>
      <c r="D2178" s="15" t="s">
        <v>110</v>
      </c>
      <c r="E2178" s="122">
        <v>33848.199999999997</v>
      </c>
      <c r="F2178" s="30">
        <v>42189</v>
      </c>
      <c r="G2178" s="145">
        <v>33848.199999999997</v>
      </c>
      <c r="H2178" s="31">
        <f t="shared" si="66"/>
        <v>0</v>
      </c>
      <c r="I2178" s="68" t="s">
        <v>1257</v>
      </c>
      <c r="M2178" s="20">
        <v>42162</v>
      </c>
      <c r="N2178" s="183">
        <v>23467</v>
      </c>
      <c r="O2178" s="183"/>
      <c r="P2178" s="14" t="s">
        <v>82</v>
      </c>
      <c r="Q2178" s="105">
        <v>3749</v>
      </c>
      <c r="R2178" s="23">
        <v>42163</v>
      </c>
      <c r="S2178" s="106">
        <v>3749</v>
      </c>
      <c r="T2178" s="31">
        <f t="shared" si="67"/>
        <v>0</v>
      </c>
      <c r="U2178" s="39" t="s">
        <v>59</v>
      </c>
    </row>
    <row r="2179" spans="1:21" x14ac:dyDescent="0.25">
      <c r="A2179" s="20">
        <v>42177</v>
      </c>
      <c r="B2179" s="222" t="s">
        <v>1627</v>
      </c>
      <c r="C2179" s="222" t="s">
        <v>1592</v>
      </c>
      <c r="D2179" s="15" t="s">
        <v>195</v>
      </c>
      <c r="E2179" s="122">
        <v>173964.43</v>
      </c>
      <c r="F2179" s="30" t="s">
        <v>1628</v>
      </c>
      <c r="G2179" s="118">
        <v>173964.43</v>
      </c>
      <c r="H2179" s="31">
        <f t="shared" ref="H2179:H2242" si="68">E2179-G2179</f>
        <v>0</v>
      </c>
      <c r="I2179" s="68" t="s">
        <v>149</v>
      </c>
      <c r="M2179" s="20">
        <v>42163</v>
      </c>
      <c r="N2179" s="183">
        <v>23526</v>
      </c>
      <c r="O2179" s="183"/>
      <c r="P2179" s="14" t="s">
        <v>82</v>
      </c>
      <c r="Q2179" s="105">
        <v>2044.8</v>
      </c>
      <c r="R2179" s="23">
        <v>42163</v>
      </c>
      <c r="S2179" s="106">
        <v>2044.8</v>
      </c>
      <c r="T2179" s="31">
        <f t="shared" ref="T2179:T2242" si="69">Q2179-S2179</f>
        <v>0</v>
      </c>
      <c r="U2179" s="39" t="s">
        <v>59</v>
      </c>
    </row>
    <row r="2180" spans="1:21" x14ac:dyDescent="0.25">
      <c r="A2180" s="20">
        <v>42177</v>
      </c>
      <c r="B2180" s="223" t="s">
        <v>1629</v>
      </c>
      <c r="C2180" s="223" t="s">
        <v>1592</v>
      </c>
      <c r="D2180" s="15" t="s">
        <v>24</v>
      </c>
      <c r="E2180" s="122">
        <v>88479.3</v>
      </c>
      <c r="F2180" s="30" t="s">
        <v>2475</v>
      </c>
      <c r="G2180" s="145">
        <f>65313.22+23166.08</f>
        <v>88479.3</v>
      </c>
      <c r="H2180" s="31">
        <f t="shared" si="68"/>
        <v>0</v>
      </c>
      <c r="I2180" s="68" t="s">
        <v>773</v>
      </c>
      <c r="M2180" s="20">
        <v>42164</v>
      </c>
      <c r="N2180" s="183">
        <v>23668</v>
      </c>
      <c r="O2180" s="183"/>
      <c r="P2180" s="14" t="s">
        <v>82</v>
      </c>
      <c r="Q2180" s="105">
        <v>3651.2</v>
      </c>
      <c r="R2180" s="23">
        <v>42164</v>
      </c>
      <c r="S2180" s="106">
        <v>3651.2</v>
      </c>
      <c r="T2180" s="31">
        <f t="shared" si="69"/>
        <v>0</v>
      </c>
      <c r="U2180" s="39" t="s">
        <v>59</v>
      </c>
    </row>
    <row r="2181" spans="1:21" x14ac:dyDescent="0.25">
      <c r="A2181" s="20">
        <v>42177</v>
      </c>
      <c r="B2181" s="222" t="s">
        <v>1630</v>
      </c>
      <c r="C2181" s="222" t="s">
        <v>1592</v>
      </c>
      <c r="D2181" s="15" t="s">
        <v>14</v>
      </c>
      <c r="E2181" s="122">
        <v>203585.25</v>
      </c>
      <c r="F2181" s="30">
        <v>42190</v>
      </c>
      <c r="G2181" s="145">
        <v>203585.25</v>
      </c>
      <c r="H2181" s="31">
        <f t="shared" si="68"/>
        <v>0</v>
      </c>
      <c r="I2181" s="68" t="s">
        <v>9</v>
      </c>
      <c r="M2181" s="20">
        <v>42166</v>
      </c>
      <c r="N2181" s="183">
        <v>23838</v>
      </c>
      <c r="O2181" s="183"/>
      <c r="P2181" s="14" t="s">
        <v>82</v>
      </c>
      <c r="Q2181" s="105">
        <v>1865.6</v>
      </c>
      <c r="R2181" s="23">
        <v>42166</v>
      </c>
      <c r="S2181" s="106">
        <v>1865.6</v>
      </c>
      <c r="T2181" s="31">
        <f t="shared" si="69"/>
        <v>0</v>
      </c>
      <c r="U2181" s="39" t="s">
        <v>59</v>
      </c>
    </row>
    <row r="2182" spans="1:21" x14ac:dyDescent="0.25">
      <c r="A2182" s="20">
        <v>42177</v>
      </c>
      <c r="B2182" s="223" t="s">
        <v>1631</v>
      </c>
      <c r="C2182" s="223" t="s">
        <v>1592</v>
      </c>
      <c r="D2182" s="15" t="s">
        <v>252</v>
      </c>
      <c r="E2182" s="122">
        <v>6232</v>
      </c>
      <c r="F2182" s="23">
        <v>42177</v>
      </c>
      <c r="G2182" s="118">
        <v>6232</v>
      </c>
      <c r="H2182" s="31">
        <f t="shared" si="68"/>
        <v>0</v>
      </c>
      <c r="I2182" s="68" t="s">
        <v>9</v>
      </c>
      <c r="M2182" s="20">
        <v>42166</v>
      </c>
      <c r="N2182" s="183">
        <v>23841</v>
      </c>
      <c r="O2182" s="183"/>
      <c r="P2182" s="14" t="s">
        <v>82</v>
      </c>
      <c r="Q2182" s="105">
        <v>5743.4</v>
      </c>
      <c r="R2182" s="23">
        <v>42166</v>
      </c>
      <c r="S2182" s="106">
        <v>5743.4</v>
      </c>
      <c r="T2182" s="31">
        <f t="shared" si="69"/>
        <v>0</v>
      </c>
      <c r="U2182" s="39" t="s">
        <v>59</v>
      </c>
    </row>
    <row r="2183" spans="1:21" x14ac:dyDescent="0.25">
      <c r="A2183" s="20">
        <v>42177</v>
      </c>
      <c r="B2183" s="222" t="s">
        <v>1632</v>
      </c>
      <c r="C2183" s="222" t="s">
        <v>1592</v>
      </c>
      <c r="D2183" s="14" t="s">
        <v>111</v>
      </c>
      <c r="E2183" s="105">
        <v>250341</v>
      </c>
      <c r="F2183" s="23">
        <v>42181</v>
      </c>
      <c r="G2183" s="106">
        <v>250341</v>
      </c>
      <c r="H2183" s="31">
        <f t="shared" si="68"/>
        <v>0</v>
      </c>
      <c r="I2183" s="39" t="s">
        <v>9</v>
      </c>
      <c r="M2183" s="20">
        <v>42167</v>
      </c>
      <c r="N2183" s="183">
        <v>23961</v>
      </c>
      <c r="O2183" s="183"/>
      <c r="P2183" s="14" t="s">
        <v>82</v>
      </c>
      <c r="Q2183" s="105">
        <v>4702.6000000000004</v>
      </c>
      <c r="R2183" s="23">
        <v>42168</v>
      </c>
      <c r="S2183" s="106">
        <v>4702.6000000000004</v>
      </c>
      <c r="T2183" s="31">
        <f t="shared" si="69"/>
        <v>0</v>
      </c>
      <c r="U2183" s="39" t="s">
        <v>59</v>
      </c>
    </row>
    <row r="2184" spans="1:21" x14ac:dyDescent="0.25">
      <c r="A2184" s="20">
        <v>42177</v>
      </c>
      <c r="B2184" s="223" t="s">
        <v>1633</v>
      </c>
      <c r="C2184" s="223" t="s">
        <v>1592</v>
      </c>
      <c r="D2184" s="15" t="s">
        <v>1634</v>
      </c>
      <c r="E2184" s="122">
        <v>7054.3</v>
      </c>
      <c r="F2184" s="23">
        <v>42178</v>
      </c>
      <c r="G2184" s="118">
        <v>7054.3</v>
      </c>
      <c r="H2184" s="31">
        <f t="shared" si="68"/>
        <v>0</v>
      </c>
      <c r="I2184" s="68" t="s">
        <v>9</v>
      </c>
      <c r="M2184" s="20">
        <v>42168</v>
      </c>
      <c r="N2184" s="183">
        <v>24064</v>
      </c>
      <c r="O2184" s="183"/>
      <c r="P2184" s="14" t="s">
        <v>82</v>
      </c>
      <c r="Q2184" s="105">
        <v>2599.4</v>
      </c>
      <c r="R2184" s="23">
        <v>42168</v>
      </c>
      <c r="S2184" s="106">
        <v>2599.4</v>
      </c>
      <c r="T2184" s="31">
        <f t="shared" si="69"/>
        <v>0</v>
      </c>
      <c r="U2184" s="39" t="s">
        <v>59</v>
      </c>
    </row>
    <row r="2185" spans="1:21" x14ac:dyDescent="0.25">
      <c r="A2185" s="20">
        <v>42177</v>
      </c>
      <c r="B2185" s="222" t="s">
        <v>1635</v>
      </c>
      <c r="C2185" s="222" t="s">
        <v>1592</v>
      </c>
      <c r="D2185" s="15" t="s">
        <v>1101</v>
      </c>
      <c r="E2185" s="122">
        <v>408</v>
      </c>
      <c r="F2185" s="23">
        <v>42177</v>
      </c>
      <c r="G2185" s="118">
        <v>408</v>
      </c>
      <c r="H2185" s="31">
        <f t="shared" si="68"/>
        <v>0</v>
      </c>
      <c r="I2185" s="68" t="s">
        <v>9</v>
      </c>
      <c r="M2185" s="20">
        <v>42169</v>
      </c>
      <c r="N2185" s="183">
        <v>24157</v>
      </c>
      <c r="O2185" s="183"/>
      <c r="P2185" s="14" t="s">
        <v>82</v>
      </c>
      <c r="Q2185" s="105">
        <v>2201.6999999999998</v>
      </c>
      <c r="R2185" s="23">
        <v>42169</v>
      </c>
      <c r="S2185" s="106">
        <v>2201.6999999999998</v>
      </c>
      <c r="T2185" s="31">
        <f t="shared" si="69"/>
        <v>0</v>
      </c>
      <c r="U2185" s="39" t="s">
        <v>59</v>
      </c>
    </row>
    <row r="2186" spans="1:21" x14ac:dyDescent="0.25">
      <c r="A2186" s="20">
        <v>42177</v>
      </c>
      <c r="B2186" s="223" t="s">
        <v>1636</v>
      </c>
      <c r="C2186" s="223" t="s">
        <v>1592</v>
      </c>
      <c r="D2186" s="15" t="s">
        <v>454</v>
      </c>
      <c r="E2186" s="122">
        <v>4400</v>
      </c>
      <c r="F2186" s="23">
        <v>42178</v>
      </c>
      <c r="G2186" s="118">
        <v>4400</v>
      </c>
      <c r="H2186" s="31">
        <f t="shared" si="68"/>
        <v>0</v>
      </c>
      <c r="I2186" s="68" t="s">
        <v>94</v>
      </c>
      <c r="M2186" s="20">
        <v>42171</v>
      </c>
      <c r="N2186" s="183">
        <v>24343</v>
      </c>
      <c r="O2186" s="183"/>
      <c r="P2186" s="14" t="s">
        <v>82</v>
      </c>
      <c r="Q2186" s="105">
        <v>4527.8</v>
      </c>
      <c r="R2186" s="23">
        <v>42173</v>
      </c>
      <c r="S2186" s="106">
        <v>4527.8</v>
      </c>
      <c r="T2186" s="48">
        <f t="shared" si="69"/>
        <v>0</v>
      </c>
      <c r="U2186" s="39" t="s">
        <v>59</v>
      </c>
    </row>
    <row r="2187" spans="1:21" x14ac:dyDescent="0.25">
      <c r="A2187" s="20">
        <v>42177</v>
      </c>
      <c r="B2187" s="222" t="s">
        <v>1637</v>
      </c>
      <c r="C2187" s="222" t="s">
        <v>1592</v>
      </c>
      <c r="D2187" s="15" t="s">
        <v>90</v>
      </c>
      <c r="E2187" s="122">
        <v>1061.4000000000001</v>
      </c>
      <c r="F2187" s="23">
        <v>42177</v>
      </c>
      <c r="G2187" s="118">
        <v>1061.4000000000001</v>
      </c>
      <c r="H2187" s="31">
        <f t="shared" si="68"/>
        <v>0</v>
      </c>
      <c r="I2187" s="68" t="s">
        <v>9</v>
      </c>
      <c r="M2187" s="20">
        <v>42172</v>
      </c>
      <c r="N2187" s="183">
        <v>24455</v>
      </c>
      <c r="O2187" s="183"/>
      <c r="P2187" s="14" t="s">
        <v>82</v>
      </c>
      <c r="Q2187" s="105">
        <v>5672.3</v>
      </c>
      <c r="R2187" s="23">
        <v>42172</v>
      </c>
      <c r="S2187" s="106">
        <v>5672.3</v>
      </c>
      <c r="T2187" s="48">
        <f t="shared" si="69"/>
        <v>0</v>
      </c>
      <c r="U2187" s="39" t="s">
        <v>1257</v>
      </c>
    </row>
    <row r="2188" spans="1:21" x14ac:dyDescent="0.25">
      <c r="A2188" s="20">
        <v>42177</v>
      </c>
      <c r="B2188" s="223" t="s">
        <v>1638</v>
      </c>
      <c r="C2188" s="223" t="s">
        <v>1592</v>
      </c>
      <c r="D2188" s="15" t="s">
        <v>411</v>
      </c>
      <c r="E2188" s="122">
        <v>1755.6</v>
      </c>
      <c r="F2188" s="23">
        <v>42177</v>
      </c>
      <c r="G2188" s="118">
        <v>1755.6</v>
      </c>
      <c r="H2188" s="31">
        <f t="shared" si="68"/>
        <v>0</v>
      </c>
      <c r="I2188" s="68" t="s">
        <v>9</v>
      </c>
      <c r="M2188" s="20">
        <v>42173</v>
      </c>
      <c r="N2188" s="183">
        <v>24525</v>
      </c>
      <c r="O2188" s="183"/>
      <c r="P2188" s="14" t="s">
        <v>82</v>
      </c>
      <c r="Q2188" s="105">
        <v>3505.6</v>
      </c>
      <c r="R2188" s="23">
        <v>42173</v>
      </c>
      <c r="S2188" s="106">
        <v>3505.6</v>
      </c>
      <c r="T2188" s="48">
        <f t="shared" si="69"/>
        <v>0</v>
      </c>
      <c r="U2188" s="39" t="s">
        <v>59</v>
      </c>
    </row>
    <row r="2189" spans="1:21" x14ac:dyDescent="0.25">
      <c r="A2189" s="20">
        <v>42178</v>
      </c>
      <c r="B2189" s="222" t="s">
        <v>1639</v>
      </c>
      <c r="C2189" s="222" t="s">
        <v>1592</v>
      </c>
      <c r="D2189" s="15" t="s">
        <v>446</v>
      </c>
      <c r="E2189" s="122">
        <v>11097.52</v>
      </c>
      <c r="F2189" s="30">
        <v>42187</v>
      </c>
      <c r="G2189" s="145">
        <v>11097.52</v>
      </c>
      <c r="H2189" s="31">
        <f t="shared" si="68"/>
        <v>0</v>
      </c>
      <c r="I2189" s="68" t="s">
        <v>9</v>
      </c>
      <c r="M2189" s="20">
        <v>42174</v>
      </c>
      <c r="N2189" s="183">
        <v>24658</v>
      </c>
      <c r="O2189" s="183"/>
      <c r="P2189" s="14" t="s">
        <v>82</v>
      </c>
      <c r="Q2189" s="105">
        <v>3960.8</v>
      </c>
      <c r="R2189" s="23">
        <v>42174</v>
      </c>
      <c r="S2189" s="118">
        <v>3960.8</v>
      </c>
      <c r="T2189" s="31">
        <f t="shared" si="69"/>
        <v>0</v>
      </c>
      <c r="U2189" s="56" t="s">
        <v>59</v>
      </c>
    </row>
    <row r="2190" spans="1:21" x14ac:dyDescent="0.25">
      <c r="A2190" s="20">
        <v>42178</v>
      </c>
      <c r="B2190" s="223" t="s">
        <v>1640</v>
      </c>
      <c r="C2190" s="223" t="s">
        <v>1592</v>
      </c>
      <c r="D2190" s="15" t="s">
        <v>1641</v>
      </c>
      <c r="E2190" s="122">
        <v>3709.2</v>
      </c>
      <c r="F2190" s="69">
        <v>42178</v>
      </c>
      <c r="G2190" s="118">
        <v>3709.2</v>
      </c>
      <c r="H2190" s="31">
        <f t="shared" si="68"/>
        <v>0</v>
      </c>
      <c r="I2190" s="68" t="s">
        <v>9</v>
      </c>
      <c r="M2190" s="20">
        <v>42175</v>
      </c>
      <c r="N2190" s="183">
        <v>24781</v>
      </c>
      <c r="O2190" s="183"/>
      <c r="P2190" s="14" t="s">
        <v>82</v>
      </c>
      <c r="Q2190" s="105">
        <v>4143.3</v>
      </c>
      <c r="R2190" s="23">
        <v>42175</v>
      </c>
      <c r="S2190" s="106">
        <v>4143.3</v>
      </c>
      <c r="T2190" s="31">
        <f t="shared" si="69"/>
        <v>0</v>
      </c>
      <c r="U2190" s="39" t="s">
        <v>59</v>
      </c>
    </row>
    <row r="2191" spans="1:21" x14ac:dyDescent="0.25">
      <c r="A2191" s="20">
        <v>42178</v>
      </c>
      <c r="B2191" s="222" t="s">
        <v>1642</v>
      </c>
      <c r="C2191" s="222" t="s">
        <v>1592</v>
      </c>
      <c r="D2191" s="15" t="s">
        <v>720</v>
      </c>
      <c r="E2191" s="122">
        <v>14103</v>
      </c>
      <c r="F2191" s="23">
        <v>42178</v>
      </c>
      <c r="G2191" s="118">
        <v>14103</v>
      </c>
      <c r="H2191" s="31">
        <f t="shared" si="68"/>
        <v>0</v>
      </c>
      <c r="I2191" s="68" t="s">
        <v>9</v>
      </c>
      <c r="M2191" s="20">
        <v>42176</v>
      </c>
      <c r="N2191" s="183">
        <v>24873</v>
      </c>
      <c r="O2191" s="183"/>
      <c r="P2191" s="14" t="s">
        <v>82</v>
      </c>
      <c r="Q2191" s="105">
        <v>2755.2</v>
      </c>
      <c r="R2191" s="23">
        <v>42177</v>
      </c>
      <c r="S2191" s="118">
        <v>2755.2</v>
      </c>
      <c r="T2191" s="31">
        <f t="shared" si="69"/>
        <v>0</v>
      </c>
      <c r="U2191" s="56" t="s">
        <v>59</v>
      </c>
    </row>
    <row r="2192" spans="1:21" x14ac:dyDescent="0.25">
      <c r="A2192" s="20">
        <v>42178</v>
      </c>
      <c r="B2192" s="223" t="s">
        <v>1643</v>
      </c>
      <c r="C2192" s="223" t="s">
        <v>1592</v>
      </c>
      <c r="D2192" s="15" t="s">
        <v>112</v>
      </c>
      <c r="E2192" s="122">
        <v>13305</v>
      </c>
      <c r="F2192" s="23">
        <v>42179</v>
      </c>
      <c r="G2192" s="118">
        <v>13305</v>
      </c>
      <c r="H2192" s="31">
        <f t="shared" si="68"/>
        <v>0</v>
      </c>
      <c r="I2192" s="68" t="s">
        <v>9</v>
      </c>
      <c r="M2192" s="20">
        <v>42177</v>
      </c>
      <c r="N2192" s="183">
        <v>24951</v>
      </c>
      <c r="O2192" s="183"/>
      <c r="P2192" s="14" t="s">
        <v>82</v>
      </c>
      <c r="Q2192" s="105">
        <v>4545.2</v>
      </c>
      <c r="R2192" s="23">
        <v>42177</v>
      </c>
      <c r="S2192" s="118">
        <v>4545.2</v>
      </c>
      <c r="T2192" s="31">
        <f t="shared" si="69"/>
        <v>0</v>
      </c>
      <c r="U2192" s="56" t="s">
        <v>59</v>
      </c>
    </row>
    <row r="2193" spans="1:21" x14ac:dyDescent="0.25">
      <c r="A2193" s="20">
        <v>42178</v>
      </c>
      <c r="B2193" s="222" t="s">
        <v>1644</v>
      </c>
      <c r="C2193" s="222" t="s">
        <v>1592</v>
      </c>
      <c r="D2193" s="15" t="s">
        <v>211</v>
      </c>
      <c r="E2193" s="122">
        <v>94714.1</v>
      </c>
      <c r="F2193" s="30">
        <v>42192</v>
      </c>
      <c r="G2193" s="145">
        <v>94714.1</v>
      </c>
      <c r="H2193" s="31">
        <f t="shared" si="68"/>
        <v>0</v>
      </c>
      <c r="I2193" s="68" t="s">
        <v>9</v>
      </c>
      <c r="M2193" s="20">
        <v>42178</v>
      </c>
      <c r="N2193" s="223" t="s">
        <v>1673</v>
      </c>
      <c r="O2193" s="223" t="s">
        <v>1592</v>
      </c>
      <c r="P2193" s="15" t="s">
        <v>82</v>
      </c>
      <c r="Q2193" s="122">
        <v>5984.7</v>
      </c>
      <c r="R2193" s="23">
        <v>42178</v>
      </c>
      <c r="S2193" s="118">
        <v>5984.7</v>
      </c>
      <c r="T2193" s="31">
        <f t="shared" si="69"/>
        <v>0</v>
      </c>
      <c r="U2193" s="68" t="s">
        <v>59</v>
      </c>
    </row>
    <row r="2194" spans="1:21" x14ac:dyDescent="0.25">
      <c r="A2194" s="20">
        <v>42178</v>
      </c>
      <c r="B2194" s="223" t="s">
        <v>1645</v>
      </c>
      <c r="C2194" s="223" t="s">
        <v>1592</v>
      </c>
      <c r="D2194" s="15" t="s">
        <v>14</v>
      </c>
      <c r="E2194" s="122">
        <v>22191.599999999999</v>
      </c>
      <c r="F2194" s="30">
        <v>42190</v>
      </c>
      <c r="G2194" s="145">
        <v>22191.599999999999</v>
      </c>
      <c r="H2194" s="31">
        <f t="shared" si="68"/>
        <v>0</v>
      </c>
      <c r="I2194" s="68" t="s">
        <v>9</v>
      </c>
      <c r="M2194" s="20">
        <v>42179</v>
      </c>
      <c r="N2194" s="222" t="s">
        <v>1775</v>
      </c>
      <c r="O2194" s="222" t="s">
        <v>1592</v>
      </c>
      <c r="P2194" s="14" t="s">
        <v>82</v>
      </c>
      <c r="Q2194" s="105">
        <v>1640</v>
      </c>
      <c r="R2194" s="23">
        <v>42179</v>
      </c>
      <c r="S2194" s="106">
        <v>1640</v>
      </c>
      <c r="T2194" s="31">
        <f t="shared" si="69"/>
        <v>0</v>
      </c>
      <c r="U2194" s="39" t="s">
        <v>46</v>
      </c>
    </row>
    <row r="2195" spans="1:21" x14ac:dyDescent="0.25">
      <c r="A2195" s="20">
        <v>42178</v>
      </c>
      <c r="B2195" s="222" t="s">
        <v>1646</v>
      </c>
      <c r="C2195" s="222" t="s">
        <v>1592</v>
      </c>
      <c r="D2195" s="207" t="s">
        <v>1178</v>
      </c>
      <c r="E2195" s="122">
        <v>25877.8</v>
      </c>
      <c r="F2195" s="23">
        <v>42179</v>
      </c>
      <c r="G2195" s="118">
        <v>25877.8</v>
      </c>
      <c r="H2195" s="31">
        <f t="shared" si="68"/>
        <v>0</v>
      </c>
      <c r="I2195" s="68" t="s">
        <v>9</v>
      </c>
      <c r="M2195" s="20">
        <v>42180</v>
      </c>
      <c r="N2195" s="222" t="s">
        <v>1877</v>
      </c>
      <c r="O2195" s="222" t="s">
        <v>1592</v>
      </c>
      <c r="P2195" s="14" t="s">
        <v>82</v>
      </c>
      <c r="Q2195" s="105">
        <v>6065.6</v>
      </c>
      <c r="R2195" s="65">
        <v>42182</v>
      </c>
      <c r="S2195" s="106">
        <v>6065.6</v>
      </c>
      <c r="T2195" s="31">
        <f t="shared" si="69"/>
        <v>0</v>
      </c>
      <c r="U2195" s="39" t="s">
        <v>59</v>
      </c>
    </row>
    <row r="2196" spans="1:21" x14ac:dyDescent="0.25">
      <c r="A2196" s="20">
        <v>42178</v>
      </c>
      <c r="B2196" s="223" t="s">
        <v>1647</v>
      </c>
      <c r="C2196" s="223" t="s">
        <v>1592</v>
      </c>
      <c r="D2196" s="207" t="s">
        <v>16</v>
      </c>
      <c r="E2196" s="122">
        <v>7480</v>
      </c>
      <c r="F2196" s="23">
        <v>42178</v>
      </c>
      <c r="G2196" s="118">
        <v>7480</v>
      </c>
      <c r="H2196" s="31">
        <f t="shared" si="68"/>
        <v>0</v>
      </c>
      <c r="I2196" s="68" t="s">
        <v>9</v>
      </c>
      <c r="M2196" s="20">
        <v>42181</v>
      </c>
      <c r="N2196" s="223" t="s">
        <v>1992</v>
      </c>
      <c r="O2196" s="223" t="s">
        <v>1592</v>
      </c>
      <c r="P2196" s="150" t="s">
        <v>82</v>
      </c>
      <c r="Q2196" s="105">
        <v>4220.8999999999996</v>
      </c>
      <c r="R2196" s="65">
        <v>42182</v>
      </c>
      <c r="S2196" s="106">
        <v>4220.8999999999996</v>
      </c>
      <c r="T2196" s="31">
        <f t="shared" si="69"/>
        <v>0</v>
      </c>
      <c r="U2196" s="39" t="s">
        <v>59</v>
      </c>
    </row>
    <row r="2197" spans="1:21" x14ac:dyDescent="0.25">
      <c r="A2197" s="20">
        <v>42178</v>
      </c>
      <c r="B2197" s="222" t="s">
        <v>1648</v>
      </c>
      <c r="C2197" s="222" t="s">
        <v>1592</v>
      </c>
      <c r="D2197" s="15" t="s">
        <v>121</v>
      </c>
      <c r="E2197" s="122">
        <v>3170.7</v>
      </c>
      <c r="F2197" s="23">
        <v>42178</v>
      </c>
      <c r="G2197" s="118">
        <v>3170.7</v>
      </c>
      <c r="H2197" s="31">
        <f t="shared" si="68"/>
        <v>0</v>
      </c>
      <c r="I2197" s="68" t="s">
        <v>9</v>
      </c>
      <c r="M2197" s="20">
        <v>42182</v>
      </c>
      <c r="N2197" s="223" t="s">
        <v>2118</v>
      </c>
      <c r="O2197" s="223" t="s">
        <v>1592</v>
      </c>
      <c r="P2197" s="14" t="s">
        <v>82</v>
      </c>
      <c r="Q2197" s="105">
        <v>4490.1000000000004</v>
      </c>
      <c r="R2197" s="65">
        <v>42182</v>
      </c>
      <c r="S2197" s="106">
        <v>4490.1000000000004</v>
      </c>
      <c r="T2197" s="31">
        <f t="shared" si="69"/>
        <v>0</v>
      </c>
      <c r="U2197" s="39" t="s">
        <v>59</v>
      </c>
    </row>
    <row r="2198" spans="1:21" x14ac:dyDescent="0.25">
      <c r="A2198" s="20">
        <v>42178</v>
      </c>
      <c r="B2198" s="223" t="s">
        <v>1649</v>
      </c>
      <c r="C2198" s="223" t="s">
        <v>1592</v>
      </c>
      <c r="D2198" s="15" t="s">
        <v>114</v>
      </c>
      <c r="E2198" s="122">
        <v>2284.1999999999998</v>
      </c>
      <c r="F2198" s="23">
        <v>42178</v>
      </c>
      <c r="G2198" s="118">
        <v>2284.1999999999998</v>
      </c>
      <c r="H2198" s="31">
        <f t="shared" si="68"/>
        <v>0</v>
      </c>
      <c r="I2198" s="68" t="s">
        <v>9</v>
      </c>
      <c r="M2198" s="20">
        <v>42183</v>
      </c>
      <c r="N2198" s="223" t="s">
        <v>2198</v>
      </c>
      <c r="O2198" s="223" t="s">
        <v>1592</v>
      </c>
      <c r="P2198" s="14" t="s">
        <v>82</v>
      </c>
      <c r="Q2198" s="105">
        <v>3678.6</v>
      </c>
      <c r="R2198" s="65">
        <v>42183</v>
      </c>
      <c r="S2198" s="106">
        <v>3678.6</v>
      </c>
      <c r="T2198" s="31">
        <f t="shared" si="69"/>
        <v>0</v>
      </c>
      <c r="U2198" s="39" t="s">
        <v>59</v>
      </c>
    </row>
    <row r="2199" spans="1:21" x14ac:dyDescent="0.25">
      <c r="A2199" s="20">
        <v>42178</v>
      </c>
      <c r="B2199" s="222" t="s">
        <v>1650</v>
      </c>
      <c r="C2199" s="222" t="s">
        <v>1592</v>
      </c>
      <c r="D2199" s="15" t="s">
        <v>1290</v>
      </c>
      <c r="E2199" s="122">
        <v>3388</v>
      </c>
      <c r="F2199" s="23">
        <v>42178</v>
      </c>
      <c r="G2199" s="118">
        <v>3388</v>
      </c>
      <c r="H2199" s="31">
        <f t="shared" si="68"/>
        <v>0</v>
      </c>
      <c r="I2199" s="68" t="s">
        <v>587</v>
      </c>
      <c r="M2199" s="20">
        <v>42184</v>
      </c>
      <c r="N2199" s="222" t="s">
        <v>2287</v>
      </c>
      <c r="O2199" s="222" t="s">
        <v>1592</v>
      </c>
      <c r="P2199" s="14" t="s">
        <v>82</v>
      </c>
      <c r="Q2199" s="105">
        <v>2618.1999999999998</v>
      </c>
      <c r="R2199" s="23">
        <v>42185</v>
      </c>
      <c r="S2199" s="106">
        <v>2618.1999999999998</v>
      </c>
      <c r="T2199" s="31">
        <f t="shared" si="69"/>
        <v>0</v>
      </c>
      <c r="U2199" s="39" t="s">
        <v>59</v>
      </c>
    </row>
    <row r="2200" spans="1:21" x14ac:dyDescent="0.25">
      <c r="A2200" s="20">
        <v>42178</v>
      </c>
      <c r="B2200" s="223" t="s">
        <v>1651</v>
      </c>
      <c r="C2200" s="223" t="s">
        <v>1592</v>
      </c>
      <c r="D2200" s="15" t="s">
        <v>696</v>
      </c>
      <c r="E2200" s="122">
        <v>7446.2</v>
      </c>
      <c r="F2200" s="23">
        <v>42178</v>
      </c>
      <c r="G2200" s="118">
        <v>7446.2</v>
      </c>
      <c r="H2200" s="31">
        <f t="shared" si="68"/>
        <v>0</v>
      </c>
      <c r="I2200" s="68" t="s">
        <v>587</v>
      </c>
      <c r="M2200" s="20">
        <v>42185</v>
      </c>
      <c r="N2200" s="223" t="s">
        <v>2389</v>
      </c>
      <c r="O2200" s="223" t="s">
        <v>1592</v>
      </c>
      <c r="P2200" s="14" t="s">
        <v>82</v>
      </c>
      <c r="Q2200" s="105">
        <v>2238.6</v>
      </c>
      <c r="R2200" s="23">
        <v>42185</v>
      </c>
      <c r="S2200" s="106">
        <v>2238.6</v>
      </c>
      <c r="T2200" s="31">
        <f t="shared" si="69"/>
        <v>0</v>
      </c>
      <c r="U2200" s="39" t="s">
        <v>59</v>
      </c>
    </row>
    <row r="2201" spans="1:21" x14ac:dyDescent="0.25">
      <c r="A2201" s="20">
        <v>42178</v>
      </c>
      <c r="B2201" s="222" t="s">
        <v>1652</v>
      </c>
      <c r="C2201" s="222" t="s">
        <v>1592</v>
      </c>
      <c r="D2201" s="15" t="s">
        <v>383</v>
      </c>
      <c r="E2201" s="122">
        <v>4366.2</v>
      </c>
      <c r="F2201" s="23">
        <v>42178</v>
      </c>
      <c r="G2201" s="118">
        <v>4366.2</v>
      </c>
      <c r="H2201" s="31">
        <f t="shared" si="68"/>
        <v>0</v>
      </c>
      <c r="I2201" s="68" t="s">
        <v>94</v>
      </c>
      <c r="M2201" s="20">
        <v>42185</v>
      </c>
      <c r="N2201" s="223" t="s">
        <v>2395</v>
      </c>
      <c r="O2201" s="223" t="s">
        <v>1592</v>
      </c>
      <c r="P2201" s="14" t="s">
        <v>82</v>
      </c>
      <c r="Q2201" s="105">
        <v>615.6</v>
      </c>
      <c r="R2201" s="23">
        <v>42185</v>
      </c>
      <c r="S2201" s="106">
        <v>615.6</v>
      </c>
      <c r="T2201" s="31">
        <f t="shared" si="69"/>
        <v>0</v>
      </c>
      <c r="U2201" s="39" t="s">
        <v>59</v>
      </c>
    </row>
    <row r="2202" spans="1:21" x14ac:dyDescent="0.25">
      <c r="A2202" s="20">
        <v>42178</v>
      </c>
      <c r="B2202" s="223" t="s">
        <v>1653</v>
      </c>
      <c r="C2202" s="223" t="s">
        <v>1592</v>
      </c>
      <c r="D2202" s="15" t="s">
        <v>125</v>
      </c>
      <c r="E2202" s="122">
        <v>16909</v>
      </c>
      <c r="F2202" s="23">
        <v>42182</v>
      </c>
      <c r="G2202" s="118">
        <v>16909</v>
      </c>
      <c r="H2202" s="31">
        <f t="shared" si="68"/>
        <v>0</v>
      </c>
      <c r="I2202" s="68" t="s">
        <v>94</v>
      </c>
      <c r="M2202" s="20">
        <v>42175</v>
      </c>
      <c r="N2202" s="183">
        <v>24791</v>
      </c>
      <c r="O2202" s="183"/>
      <c r="P2202" s="14" t="s">
        <v>1040</v>
      </c>
      <c r="Q2202" s="105">
        <v>3203.2</v>
      </c>
      <c r="R2202" s="23">
        <v>42175</v>
      </c>
      <c r="S2202" s="106">
        <v>3203.2</v>
      </c>
      <c r="T2202" s="31">
        <f t="shared" si="69"/>
        <v>0</v>
      </c>
      <c r="U2202" s="39" t="s">
        <v>94</v>
      </c>
    </row>
    <row r="2203" spans="1:21" x14ac:dyDescent="0.25">
      <c r="A2203" s="20">
        <v>42178</v>
      </c>
      <c r="B2203" s="222" t="s">
        <v>1654</v>
      </c>
      <c r="C2203" s="222" t="s">
        <v>1592</v>
      </c>
      <c r="D2203" s="15" t="s">
        <v>215</v>
      </c>
      <c r="E2203" s="122">
        <v>21933.9</v>
      </c>
      <c r="F2203" s="72">
        <v>42178</v>
      </c>
      <c r="G2203" s="118">
        <v>21933.9</v>
      </c>
      <c r="H2203" s="31">
        <f t="shared" si="68"/>
        <v>0</v>
      </c>
      <c r="I2203" s="68" t="s">
        <v>9</v>
      </c>
      <c r="M2203" s="20">
        <v>42168</v>
      </c>
      <c r="N2203" s="183">
        <v>24103</v>
      </c>
      <c r="O2203" s="183"/>
      <c r="P2203" s="14" t="s">
        <v>367</v>
      </c>
      <c r="Q2203" s="105">
        <v>3199.6</v>
      </c>
      <c r="R2203" s="23">
        <v>42168</v>
      </c>
      <c r="S2203" s="106">
        <v>3199.6</v>
      </c>
      <c r="T2203" s="31">
        <f t="shared" si="69"/>
        <v>0</v>
      </c>
      <c r="U2203" s="39" t="s">
        <v>9</v>
      </c>
    </row>
    <row r="2204" spans="1:21" x14ac:dyDescent="0.25">
      <c r="A2204" s="20">
        <v>42178</v>
      </c>
      <c r="B2204" s="223" t="s">
        <v>1655</v>
      </c>
      <c r="C2204" s="223" t="s">
        <v>1592</v>
      </c>
      <c r="D2204" s="15" t="s">
        <v>20</v>
      </c>
      <c r="E2204" s="122">
        <v>7235.5</v>
      </c>
      <c r="F2204" s="23">
        <v>42182</v>
      </c>
      <c r="G2204" s="118">
        <v>7235.5</v>
      </c>
      <c r="H2204" s="31">
        <f t="shared" si="68"/>
        <v>0</v>
      </c>
      <c r="I2204" s="68" t="s">
        <v>94</v>
      </c>
      <c r="M2204" s="20">
        <v>42158</v>
      </c>
      <c r="N2204" s="183">
        <v>23068</v>
      </c>
      <c r="O2204" s="183"/>
      <c r="P2204" s="40" t="s">
        <v>157</v>
      </c>
      <c r="Q2204" s="105">
        <v>515.20000000000005</v>
      </c>
      <c r="R2204" s="23">
        <v>42158</v>
      </c>
      <c r="S2204" s="106">
        <v>515.20000000000005</v>
      </c>
      <c r="T2204" s="31">
        <f t="shared" si="69"/>
        <v>0</v>
      </c>
      <c r="U2204" s="68" t="s">
        <v>9</v>
      </c>
    </row>
    <row r="2205" spans="1:21" x14ac:dyDescent="0.25">
      <c r="A2205" s="20">
        <v>42178</v>
      </c>
      <c r="B2205" s="222" t="s">
        <v>1656</v>
      </c>
      <c r="C2205" s="222" t="s">
        <v>1592</v>
      </c>
      <c r="D2205" s="15" t="s">
        <v>14</v>
      </c>
      <c r="E2205" s="122">
        <v>5306.4</v>
      </c>
      <c r="F2205" s="30">
        <v>42190</v>
      </c>
      <c r="G2205" s="145">
        <v>5306.4</v>
      </c>
      <c r="H2205" s="31">
        <f t="shared" si="68"/>
        <v>0</v>
      </c>
      <c r="I2205" s="68" t="s">
        <v>9</v>
      </c>
      <c r="M2205" s="20">
        <v>42165</v>
      </c>
      <c r="N2205" s="183">
        <v>23741</v>
      </c>
      <c r="O2205" s="183"/>
      <c r="P2205" s="14" t="s">
        <v>157</v>
      </c>
      <c r="Q2205" s="105">
        <v>425.5</v>
      </c>
      <c r="R2205" s="23">
        <v>42165</v>
      </c>
      <c r="S2205" s="106">
        <v>425.5</v>
      </c>
      <c r="T2205" s="31">
        <f t="shared" si="69"/>
        <v>0</v>
      </c>
      <c r="U2205" s="39" t="s">
        <v>9</v>
      </c>
    </row>
    <row r="2206" spans="1:21" x14ac:dyDescent="0.25">
      <c r="A2206" s="20">
        <v>42178</v>
      </c>
      <c r="B2206" s="223" t="s">
        <v>1657</v>
      </c>
      <c r="C2206" s="223" t="s">
        <v>1592</v>
      </c>
      <c r="D2206" s="15" t="s">
        <v>215</v>
      </c>
      <c r="E2206" s="122">
        <v>297.60000000000002</v>
      </c>
      <c r="F2206" s="23">
        <v>42178</v>
      </c>
      <c r="G2206" s="118">
        <v>297.60000000000002</v>
      </c>
      <c r="H2206" s="31">
        <f t="shared" si="68"/>
        <v>0</v>
      </c>
      <c r="I2206" s="68" t="s">
        <v>9</v>
      </c>
      <c r="M2206" s="20">
        <v>42172</v>
      </c>
      <c r="N2206" s="183">
        <v>24452</v>
      </c>
      <c r="O2206" s="183"/>
      <c r="P2206" s="150" t="s">
        <v>157</v>
      </c>
      <c r="Q2206" s="105">
        <v>3921.9</v>
      </c>
      <c r="R2206" s="23">
        <v>42172</v>
      </c>
      <c r="S2206" s="106">
        <v>3921.9</v>
      </c>
      <c r="T2206" s="48">
        <f t="shared" si="69"/>
        <v>0</v>
      </c>
      <c r="U2206" s="39" t="s">
        <v>9</v>
      </c>
    </row>
    <row r="2207" spans="1:21" x14ac:dyDescent="0.25">
      <c r="A2207" s="20">
        <v>42178</v>
      </c>
      <c r="B2207" s="222" t="s">
        <v>1658</v>
      </c>
      <c r="C2207" s="222" t="s">
        <v>1592</v>
      </c>
      <c r="D2207" s="15" t="s">
        <v>570</v>
      </c>
      <c r="E2207" s="122">
        <v>3000</v>
      </c>
      <c r="F2207" s="23">
        <v>42178</v>
      </c>
      <c r="G2207" s="118">
        <v>3000</v>
      </c>
      <c r="H2207" s="31">
        <f t="shared" si="68"/>
        <v>0</v>
      </c>
      <c r="I2207" s="68" t="s">
        <v>9</v>
      </c>
      <c r="M2207" s="20">
        <v>42179</v>
      </c>
      <c r="N2207" s="223" t="s">
        <v>1753</v>
      </c>
      <c r="O2207" s="223" t="s">
        <v>1592</v>
      </c>
      <c r="P2207" s="14" t="s">
        <v>157</v>
      </c>
      <c r="Q2207" s="105">
        <v>3731.55</v>
      </c>
      <c r="R2207" s="23">
        <v>42179</v>
      </c>
      <c r="S2207" s="106">
        <v>3731.55</v>
      </c>
      <c r="T2207" s="31">
        <f t="shared" si="69"/>
        <v>0</v>
      </c>
      <c r="U2207" s="39" t="s">
        <v>9</v>
      </c>
    </row>
    <row r="2208" spans="1:21" x14ac:dyDescent="0.25">
      <c r="A2208" s="20">
        <v>42178</v>
      </c>
      <c r="B2208" s="223" t="s">
        <v>1659</v>
      </c>
      <c r="C2208" s="223" t="s">
        <v>1592</v>
      </c>
      <c r="D2208" s="15" t="s">
        <v>32</v>
      </c>
      <c r="E2208" s="122">
        <v>86197.5</v>
      </c>
      <c r="F2208" s="30">
        <v>42195</v>
      </c>
      <c r="G2208" s="145">
        <v>86197.5</v>
      </c>
      <c r="H2208" s="31">
        <f t="shared" si="68"/>
        <v>0</v>
      </c>
      <c r="I2208" s="68" t="s">
        <v>19</v>
      </c>
      <c r="M2208" s="20">
        <v>42160</v>
      </c>
      <c r="N2208" s="183">
        <v>23333</v>
      </c>
      <c r="O2208" s="183"/>
      <c r="P2208" s="14" t="s">
        <v>190</v>
      </c>
      <c r="Q2208" s="105">
        <v>3786</v>
      </c>
      <c r="R2208" s="23">
        <v>42161</v>
      </c>
      <c r="S2208" s="106">
        <v>3786</v>
      </c>
      <c r="T2208" s="31">
        <f t="shared" si="69"/>
        <v>0</v>
      </c>
      <c r="U2208" s="39" t="s">
        <v>19</v>
      </c>
    </row>
    <row r="2209" spans="1:21" x14ac:dyDescent="0.25">
      <c r="A2209" s="20">
        <v>42178</v>
      </c>
      <c r="B2209" s="222" t="s">
        <v>1660</v>
      </c>
      <c r="C2209" s="222" t="s">
        <v>1592</v>
      </c>
      <c r="D2209" s="15" t="s">
        <v>1661</v>
      </c>
      <c r="E2209" s="122">
        <v>6559.8</v>
      </c>
      <c r="F2209" s="23">
        <v>42178</v>
      </c>
      <c r="G2209" s="118">
        <v>6559.8</v>
      </c>
      <c r="H2209" s="31">
        <f t="shared" si="68"/>
        <v>0</v>
      </c>
      <c r="I2209" s="68" t="s">
        <v>587</v>
      </c>
      <c r="M2209" s="20">
        <v>42160</v>
      </c>
      <c r="N2209" s="183">
        <v>23314</v>
      </c>
      <c r="O2209" s="183"/>
      <c r="P2209" s="14" t="s">
        <v>86</v>
      </c>
      <c r="Q2209" s="105">
        <v>487.3</v>
      </c>
      <c r="R2209" s="23">
        <v>42160</v>
      </c>
      <c r="S2209" s="106">
        <v>487.3</v>
      </c>
      <c r="T2209" s="31">
        <f t="shared" si="69"/>
        <v>0</v>
      </c>
      <c r="U2209" s="39" t="s">
        <v>9</v>
      </c>
    </row>
    <row r="2210" spans="1:21" x14ac:dyDescent="0.25">
      <c r="A2210" s="20">
        <v>42178</v>
      </c>
      <c r="B2210" s="223" t="s">
        <v>1662</v>
      </c>
      <c r="C2210" s="223" t="s">
        <v>1592</v>
      </c>
      <c r="D2210" s="15" t="s">
        <v>285</v>
      </c>
      <c r="E2210" s="122">
        <v>1143.8</v>
      </c>
      <c r="F2210" s="23">
        <v>42179</v>
      </c>
      <c r="G2210" s="118">
        <v>1143.8</v>
      </c>
      <c r="H2210" s="31">
        <f t="shared" si="68"/>
        <v>0</v>
      </c>
      <c r="I2210" s="68" t="s">
        <v>15</v>
      </c>
      <c r="M2210" s="20">
        <v>42161</v>
      </c>
      <c r="N2210" s="183">
        <v>23412</v>
      </c>
      <c r="O2210" s="183"/>
      <c r="P2210" s="14" t="s">
        <v>86</v>
      </c>
      <c r="Q2210" s="105">
        <v>70.2</v>
      </c>
      <c r="R2210" s="23">
        <v>42161</v>
      </c>
      <c r="S2210" s="106">
        <v>70.2</v>
      </c>
      <c r="T2210" s="31">
        <f t="shared" si="69"/>
        <v>0</v>
      </c>
      <c r="U2210" s="39" t="s">
        <v>9</v>
      </c>
    </row>
    <row r="2211" spans="1:21" x14ac:dyDescent="0.25">
      <c r="A2211" s="20">
        <v>42178</v>
      </c>
      <c r="B2211" s="222" t="s">
        <v>1663</v>
      </c>
      <c r="C2211" s="222" t="s">
        <v>1592</v>
      </c>
      <c r="D2211" s="15" t="s">
        <v>1172</v>
      </c>
      <c r="E2211" s="122">
        <v>5436.6</v>
      </c>
      <c r="F2211" s="23">
        <v>42178</v>
      </c>
      <c r="G2211" s="118">
        <v>5436.6</v>
      </c>
      <c r="H2211" s="31">
        <f t="shared" si="68"/>
        <v>0</v>
      </c>
      <c r="I2211" s="68" t="s">
        <v>587</v>
      </c>
      <c r="M2211" s="20">
        <v>42162</v>
      </c>
      <c r="N2211" s="183">
        <v>23462</v>
      </c>
      <c r="O2211" s="183"/>
      <c r="P2211" s="14" t="s">
        <v>86</v>
      </c>
      <c r="Q2211" s="105">
        <v>333</v>
      </c>
      <c r="R2211" s="23">
        <v>42162</v>
      </c>
      <c r="S2211" s="106">
        <v>333</v>
      </c>
      <c r="T2211" s="31">
        <f t="shared" si="69"/>
        <v>0</v>
      </c>
      <c r="U2211" s="39" t="s">
        <v>9</v>
      </c>
    </row>
    <row r="2212" spans="1:21" x14ac:dyDescent="0.25">
      <c r="A2212" s="20">
        <v>42178</v>
      </c>
      <c r="B2212" s="223" t="s">
        <v>1664</v>
      </c>
      <c r="C2212" s="223" t="s">
        <v>1592</v>
      </c>
      <c r="D2212" s="15" t="s">
        <v>1058</v>
      </c>
      <c r="E2212" s="122">
        <v>1491.6</v>
      </c>
      <c r="F2212" s="23">
        <v>42178</v>
      </c>
      <c r="G2212" s="118">
        <v>1491.6</v>
      </c>
      <c r="H2212" s="31">
        <f t="shared" si="68"/>
        <v>0</v>
      </c>
      <c r="I2212" s="68" t="s">
        <v>9</v>
      </c>
      <c r="M2212" s="20">
        <v>42166</v>
      </c>
      <c r="N2212" s="183">
        <v>23886</v>
      </c>
      <c r="O2212" s="183"/>
      <c r="P2212" s="14" t="s">
        <v>86</v>
      </c>
      <c r="Q2212" s="105">
        <v>398.1</v>
      </c>
      <c r="R2212" s="23">
        <v>42166</v>
      </c>
      <c r="S2212" s="118">
        <v>398.1</v>
      </c>
      <c r="T2212" s="31">
        <f t="shared" si="69"/>
        <v>0</v>
      </c>
      <c r="U2212" s="56" t="s">
        <v>9</v>
      </c>
    </row>
    <row r="2213" spans="1:21" x14ac:dyDescent="0.25">
      <c r="A2213" s="20">
        <v>42178</v>
      </c>
      <c r="B2213" s="222" t="s">
        <v>1665</v>
      </c>
      <c r="C2213" s="222" t="s">
        <v>1592</v>
      </c>
      <c r="D2213" s="15" t="s">
        <v>1666</v>
      </c>
      <c r="E2213" s="122">
        <v>2982.2</v>
      </c>
      <c r="F2213" s="23">
        <v>42178</v>
      </c>
      <c r="G2213" s="118">
        <v>2982.2</v>
      </c>
      <c r="H2213" s="31">
        <f t="shared" si="68"/>
        <v>0</v>
      </c>
      <c r="I2213" s="68" t="s">
        <v>587</v>
      </c>
      <c r="M2213" s="20">
        <v>42174</v>
      </c>
      <c r="N2213" s="183">
        <v>24616</v>
      </c>
      <c r="O2213" s="183"/>
      <c r="P2213" s="14" t="s">
        <v>86</v>
      </c>
      <c r="Q2213" s="105">
        <v>578.6</v>
      </c>
      <c r="R2213" s="23">
        <v>42174</v>
      </c>
      <c r="S2213" s="118">
        <v>578.6</v>
      </c>
      <c r="T2213" s="31">
        <f t="shared" si="69"/>
        <v>0</v>
      </c>
      <c r="U2213" s="56" t="s">
        <v>9</v>
      </c>
    </row>
    <row r="2214" spans="1:21" x14ac:dyDescent="0.25">
      <c r="A2214" s="20">
        <v>42178</v>
      </c>
      <c r="B2214" s="223" t="s">
        <v>1667</v>
      </c>
      <c r="C2214" s="223" t="s">
        <v>1592</v>
      </c>
      <c r="D2214" s="15" t="s">
        <v>1175</v>
      </c>
      <c r="E2214" s="122">
        <v>16531.599999999999</v>
      </c>
      <c r="F2214" s="23">
        <v>42178</v>
      </c>
      <c r="G2214" s="118">
        <v>16531.599999999999</v>
      </c>
      <c r="H2214" s="31">
        <f t="shared" si="68"/>
        <v>0</v>
      </c>
      <c r="I2214" s="68" t="s">
        <v>587</v>
      </c>
      <c r="M2214" s="20">
        <v>42176</v>
      </c>
      <c r="N2214" s="183">
        <v>24852</v>
      </c>
      <c r="O2214" s="183"/>
      <c r="P2214" s="14" t="s">
        <v>86</v>
      </c>
      <c r="Q2214" s="105">
        <v>482.1</v>
      </c>
      <c r="R2214" s="23">
        <v>42176</v>
      </c>
      <c r="S2214" s="118">
        <v>482.1</v>
      </c>
      <c r="T2214" s="31">
        <f t="shared" si="69"/>
        <v>0</v>
      </c>
      <c r="U2214" s="56" t="s">
        <v>9</v>
      </c>
    </row>
    <row r="2215" spans="1:21" x14ac:dyDescent="0.25">
      <c r="A2215" s="20">
        <v>42178</v>
      </c>
      <c r="B2215" s="222" t="s">
        <v>1668</v>
      </c>
      <c r="C2215" s="222" t="s">
        <v>1592</v>
      </c>
      <c r="D2215" s="15" t="s">
        <v>1058</v>
      </c>
      <c r="E2215" s="122">
        <v>305.2</v>
      </c>
      <c r="F2215" s="23">
        <v>42178</v>
      </c>
      <c r="G2215" s="118">
        <v>305.2</v>
      </c>
      <c r="H2215" s="31">
        <f t="shared" si="68"/>
        <v>0</v>
      </c>
      <c r="I2215" s="68" t="s">
        <v>9</v>
      </c>
      <c r="M2215" s="20">
        <v>42181</v>
      </c>
      <c r="N2215" s="223" t="s">
        <v>2014</v>
      </c>
      <c r="O2215" s="223" t="s">
        <v>1592</v>
      </c>
      <c r="P2215" s="150" t="s">
        <v>86</v>
      </c>
      <c r="Q2215" s="105">
        <v>28</v>
      </c>
      <c r="R2215" s="65">
        <v>42181</v>
      </c>
      <c r="S2215" s="106">
        <v>28</v>
      </c>
      <c r="T2215" s="31">
        <f t="shared" si="69"/>
        <v>0</v>
      </c>
      <c r="U2215" s="39" t="s">
        <v>9</v>
      </c>
    </row>
    <row r="2216" spans="1:21" x14ac:dyDescent="0.25">
      <c r="A2216" s="20">
        <v>42178</v>
      </c>
      <c r="B2216" s="223" t="s">
        <v>1669</v>
      </c>
      <c r="C2216" s="223" t="s">
        <v>1592</v>
      </c>
      <c r="D2216" s="15" t="s">
        <v>14</v>
      </c>
      <c r="E2216" s="122">
        <v>2982.4</v>
      </c>
      <c r="F2216" s="30">
        <v>42190</v>
      </c>
      <c r="G2216" s="145">
        <v>2982.4</v>
      </c>
      <c r="H2216" s="31">
        <f t="shared" si="68"/>
        <v>0</v>
      </c>
      <c r="I2216" s="68" t="s">
        <v>15</v>
      </c>
      <c r="M2216" s="20">
        <v>42181</v>
      </c>
      <c r="N2216" s="223" t="s">
        <v>2039</v>
      </c>
      <c r="O2216" s="223" t="s">
        <v>1592</v>
      </c>
      <c r="P2216" s="14" t="s">
        <v>86</v>
      </c>
      <c r="Q2216" s="105">
        <v>552.1</v>
      </c>
      <c r="R2216" s="65">
        <v>42181</v>
      </c>
      <c r="S2216" s="106">
        <v>552.1</v>
      </c>
      <c r="T2216" s="31">
        <f t="shared" si="69"/>
        <v>0</v>
      </c>
      <c r="U2216" s="39" t="s">
        <v>9</v>
      </c>
    </row>
    <row r="2217" spans="1:21" x14ac:dyDescent="0.25">
      <c r="A2217" s="20">
        <v>42178</v>
      </c>
      <c r="B2217" s="222" t="s">
        <v>1670</v>
      </c>
      <c r="C2217" s="222" t="s">
        <v>1592</v>
      </c>
      <c r="D2217" s="15" t="s">
        <v>151</v>
      </c>
      <c r="E2217" s="122">
        <v>2861.2</v>
      </c>
      <c r="F2217" s="23">
        <v>42179</v>
      </c>
      <c r="G2217" s="118">
        <v>2861.2</v>
      </c>
      <c r="H2217" s="31">
        <f t="shared" si="68"/>
        <v>0</v>
      </c>
      <c r="I2217" s="68" t="s">
        <v>9</v>
      </c>
      <c r="M2217" s="20">
        <v>42183</v>
      </c>
      <c r="N2217" s="222" t="s">
        <v>2224</v>
      </c>
      <c r="O2217" s="222" t="s">
        <v>1592</v>
      </c>
      <c r="P2217" s="14" t="s">
        <v>86</v>
      </c>
      <c r="Q2217" s="105">
        <v>339.3</v>
      </c>
      <c r="R2217" s="65">
        <v>42183</v>
      </c>
      <c r="S2217" s="106">
        <v>339.3</v>
      </c>
      <c r="T2217" s="31">
        <f t="shared" si="69"/>
        <v>0</v>
      </c>
      <c r="U2217" s="39" t="s">
        <v>9</v>
      </c>
    </row>
    <row r="2218" spans="1:21" x14ac:dyDescent="0.25">
      <c r="A2218" s="20">
        <v>42178</v>
      </c>
      <c r="B2218" s="223" t="s">
        <v>1671</v>
      </c>
      <c r="C2218" s="223" t="s">
        <v>1592</v>
      </c>
      <c r="D2218" s="15" t="s">
        <v>99</v>
      </c>
      <c r="E2218" s="122">
        <v>853.6</v>
      </c>
      <c r="F2218" s="23">
        <v>42178</v>
      </c>
      <c r="G2218" s="118">
        <v>853.6</v>
      </c>
      <c r="H2218" s="31">
        <f t="shared" si="68"/>
        <v>0</v>
      </c>
      <c r="I2218" s="68" t="s">
        <v>19</v>
      </c>
      <c r="M2218" s="20">
        <v>42157</v>
      </c>
      <c r="N2218" s="183">
        <v>23022</v>
      </c>
      <c r="O2218" s="183"/>
      <c r="P2218" s="40" t="s">
        <v>215</v>
      </c>
      <c r="Q2218" s="105">
        <v>34659.800000000003</v>
      </c>
      <c r="R2218" s="23">
        <v>42157</v>
      </c>
      <c r="S2218" s="106">
        <v>34659.800000000003</v>
      </c>
      <c r="T2218" s="25">
        <f t="shared" si="69"/>
        <v>0</v>
      </c>
      <c r="U2218" s="68" t="s">
        <v>1257</v>
      </c>
    </row>
    <row r="2219" spans="1:21" x14ac:dyDescent="0.25">
      <c r="A2219" s="20">
        <v>42178</v>
      </c>
      <c r="B2219" s="222" t="s">
        <v>1672</v>
      </c>
      <c r="C2219" s="222" t="s">
        <v>1592</v>
      </c>
      <c r="D2219" s="15" t="s">
        <v>83</v>
      </c>
      <c r="E2219" s="122">
        <v>3643.2</v>
      </c>
      <c r="F2219" s="23">
        <v>42178</v>
      </c>
      <c r="G2219" s="118">
        <v>3643.2</v>
      </c>
      <c r="H2219" s="31">
        <f t="shared" si="68"/>
        <v>0</v>
      </c>
      <c r="I2219" s="68" t="s">
        <v>59</v>
      </c>
      <c r="M2219" s="20">
        <v>42160</v>
      </c>
      <c r="N2219" s="183">
        <v>23270</v>
      </c>
      <c r="O2219" s="183"/>
      <c r="P2219" s="14" t="s">
        <v>215</v>
      </c>
      <c r="Q2219" s="105">
        <v>26490.7</v>
      </c>
      <c r="R2219" s="23">
        <v>42160</v>
      </c>
      <c r="S2219" s="106">
        <v>26490.7</v>
      </c>
      <c r="T2219" s="31">
        <f t="shared" si="69"/>
        <v>0</v>
      </c>
      <c r="U2219" s="39" t="s">
        <v>9</v>
      </c>
    </row>
    <row r="2220" spans="1:21" x14ac:dyDescent="0.25">
      <c r="A2220" s="20">
        <v>42178</v>
      </c>
      <c r="B2220" s="223" t="s">
        <v>1673</v>
      </c>
      <c r="C2220" s="223" t="s">
        <v>1592</v>
      </c>
      <c r="D2220" s="15" t="s">
        <v>82</v>
      </c>
      <c r="E2220" s="122">
        <v>5984.7</v>
      </c>
      <c r="F2220" s="23">
        <v>42178</v>
      </c>
      <c r="G2220" s="118">
        <v>5984.7</v>
      </c>
      <c r="H2220" s="31">
        <f t="shared" si="68"/>
        <v>0</v>
      </c>
      <c r="I2220" s="68" t="s">
        <v>59</v>
      </c>
      <c r="M2220" s="20">
        <v>42161</v>
      </c>
      <c r="N2220" s="183">
        <v>23376</v>
      </c>
      <c r="O2220" s="183"/>
      <c r="P2220" s="14" t="s">
        <v>215</v>
      </c>
      <c r="Q2220" s="105">
        <v>34971.42</v>
      </c>
      <c r="R2220" s="23">
        <v>42161</v>
      </c>
      <c r="S2220" s="106">
        <v>34971.42</v>
      </c>
      <c r="T2220" s="31">
        <f t="shared" si="69"/>
        <v>0</v>
      </c>
      <c r="U2220" s="39" t="s">
        <v>19</v>
      </c>
    </row>
    <row r="2221" spans="1:21" x14ac:dyDescent="0.25">
      <c r="A2221" s="20">
        <v>42178</v>
      </c>
      <c r="B2221" s="222" t="s">
        <v>1674</v>
      </c>
      <c r="C2221" s="222" t="s">
        <v>1592</v>
      </c>
      <c r="D2221" s="15" t="s">
        <v>167</v>
      </c>
      <c r="E2221" s="122">
        <v>647.4</v>
      </c>
      <c r="F2221" s="23">
        <v>42178</v>
      </c>
      <c r="G2221" s="118">
        <v>647.4</v>
      </c>
      <c r="H2221" s="31">
        <f t="shared" si="68"/>
        <v>0</v>
      </c>
      <c r="I2221" s="68" t="s">
        <v>59</v>
      </c>
      <c r="M2221" s="20">
        <v>42162</v>
      </c>
      <c r="N2221" s="183">
        <v>23485</v>
      </c>
      <c r="O2221" s="183"/>
      <c r="P2221" s="14" t="s">
        <v>215</v>
      </c>
      <c r="Q2221" s="105">
        <v>27536.400000000001</v>
      </c>
      <c r="R2221" s="23" t="s">
        <v>1517</v>
      </c>
      <c r="S2221" s="106">
        <f>25000+2536.4</f>
        <v>27536.400000000001</v>
      </c>
      <c r="T2221" s="31">
        <f t="shared" si="69"/>
        <v>0</v>
      </c>
      <c r="U2221" s="39" t="s">
        <v>9</v>
      </c>
    </row>
    <row r="2222" spans="1:21" x14ac:dyDescent="0.25">
      <c r="A2222" s="20">
        <v>42178</v>
      </c>
      <c r="B2222" s="223" t="s">
        <v>1675</v>
      </c>
      <c r="C2222" s="223" t="s">
        <v>1592</v>
      </c>
      <c r="D2222" s="15" t="s">
        <v>292</v>
      </c>
      <c r="E2222" s="122">
        <v>3252.2</v>
      </c>
      <c r="F2222" s="23">
        <v>42178</v>
      </c>
      <c r="G2222" s="118">
        <v>3252.2</v>
      </c>
      <c r="H2222" s="31">
        <f t="shared" si="68"/>
        <v>0</v>
      </c>
      <c r="I2222" s="68" t="s">
        <v>59</v>
      </c>
      <c r="M2222" s="20">
        <v>42163</v>
      </c>
      <c r="N2222" s="183">
        <v>23577</v>
      </c>
      <c r="O2222" s="183"/>
      <c r="P2222" s="14" t="s">
        <v>215</v>
      </c>
      <c r="Q2222" s="105">
        <v>8423.7999999999993</v>
      </c>
      <c r="R2222" s="23">
        <v>42163</v>
      </c>
      <c r="S2222" s="106">
        <v>8423.7999999999993</v>
      </c>
      <c r="T2222" s="31">
        <f t="shared" si="69"/>
        <v>0</v>
      </c>
      <c r="U2222" s="39" t="s">
        <v>19</v>
      </c>
    </row>
    <row r="2223" spans="1:21" x14ac:dyDescent="0.25">
      <c r="A2223" s="20">
        <v>42178</v>
      </c>
      <c r="B2223" s="222" t="s">
        <v>1676</v>
      </c>
      <c r="C2223" s="222" t="s">
        <v>1592</v>
      </c>
      <c r="D2223" s="15" t="s">
        <v>57</v>
      </c>
      <c r="E2223" s="122">
        <v>1520</v>
      </c>
      <c r="F2223" s="23">
        <v>42178</v>
      </c>
      <c r="G2223" s="118">
        <v>1520</v>
      </c>
      <c r="H2223" s="31">
        <f t="shared" si="68"/>
        <v>0</v>
      </c>
      <c r="I2223" s="68" t="s">
        <v>59</v>
      </c>
      <c r="M2223" s="20">
        <v>42165</v>
      </c>
      <c r="N2223" s="183">
        <v>23722</v>
      </c>
      <c r="O2223" s="183"/>
      <c r="P2223" s="14" t="s">
        <v>215</v>
      </c>
      <c r="Q2223" s="105">
        <v>19411.8</v>
      </c>
      <c r="R2223" s="23">
        <v>42166</v>
      </c>
      <c r="S2223" s="106">
        <v>19411.8</v>
      </c>
      <c r="T2223" s="31">
        <f t="shared" si="69"/>
        <v>0</v>
      </c>
      <c r="U2223" s="39" t="s">
        <v>19</v>
      </c>
    </row>
    <row r="2224" spans="1:21" x14ac:dyDescent="0.25">
      <c r="A2224" s="20">
        <v>42178</v>
      </c>
      <c r="B2224" s="223" t="s">
        <v>1677</v>
      </c>
      <c r="C2224" s="223" t="s">
        <v>1592</v>
      </c>
      <c r="D2224" s="15" t="s">
        <v>91</v>
      </c>
      <c r="E2224" s="122">
        <v>12383</v>
      </c>
      <c r="F2224" s="23">
        <v>42178</v>
      </c>
      <c r="G2224" s="118">
        <v>12383</v>
      </c>
      <c r="H2224" s="31">
        <f t="shared" si="68"/>
        <v>0</v>
      </c>
      <c r="I2224" s="68" t="s">
        <v>59</v>
      </c>
      <c r="M2224" s="20">
        <v>42166</v>
      </c>
      <c r="N2224" s="183">
        <v>23831</v>
      </c>
      <c r="O2224" s="183"/>
      <c r="P2224" s="14" t="s">
        <v>215</v>
      </c>
      <c r="Q2224" s="105">
        <v>11390</v>
      </c>
      <c r="R2224" s="12">
        <v>42166</v>
      </c>
      <c r="S2224" s="106">
        <v>11390</v>
      </c>
      <c r="T2224" s="31">
        <f t="shared" si="69"/>
        <v>0</v>
      </c>
      <c r="U2224" s="39" t="s">
        <v>19</v>
      </c>
    </row>
    <row r="2225" spans="1:21" x14ac:dyDescent="0.25">
      <c r="A2225" s="20">
        <v>42178</v>
      </c>
      <c r="B2225" s="222" t="s">
        <v>1678</v>
      </c>
      <c r="C2225" s="222" t="s">
        <v>1592</v>
      </c>
      <c r="D2225" s="15" t="s">
        <v>169</v>
      </c>
      <c r="E2225" s="122">
        <v>3031.4</v>
      </c>
      <c r="F2225" s="23">
        <v>42182</v>
      </c>
      <c r="G2225" s="118">
        <v>3031.4</v>
      </c>
      <c r="H2225" s="31">
        <f t="shared" si="68"/>
        <v>0</v>
      </c>
      <c r="I2225" s="68" t="s">
        <v>62</v>
      </c>
      <c r="M2225" s="20">
        <v>42167</v>
      </c>
      <c r="N2225" s="183">
        <v>23951</v>
      </c>
      <c r="O2225" s="183"/>
      <c r="P2225" s="14" t="s">
        <v>215</v>
      </c>
      <c r="Q2225" s="105">
        <v>28728</v>
      </c>
      <c r="R2225" s="23">
        <v>42167</v>
      </c>
      <c r="S2225" s="106">
        <v>28728</v>
      </c>
      <c r="T2225" s="31">
        <f t="shared" si="69"/>
        <v>0</v>
      </c>
      <c r="U2225" s="39" t="s">
        <v>9</v>
      </c>
    </row>
    <row r="2226" spans="1:21" x14ac:dyDescent="0.25">
      <c r="A2226" s="20">
        <v>42178</v>
      </c>
      <c r="B2226" s="223" t="s">
        <v>1679</v>
      </c>
      <c r="C2226" s="223" t="s">
        <v>1592</v>
      </c>
      <c r="D2226" s="15" t="s">
        <v>148</v>
      </c>
      <c r="E2226" s="122">
        <v>4518.3</v>
      </c>
      <c r="F2226" s="23">
        <v>42178</v>
      </c>
      <c r="G2226" s="118">
        <v>4518.3</v>
      </c>
      <c r="H2226" s="31">
        <f t="shared" si="68"/>
        <v>0</v>
      </c>
      <c r="I2226" s="68" t="s">
        <v>59</v>
      </c>
      <c r="M2226" s="20">
        <v>42168</v>
      </c>
      <c r="N2226" s="183">
        <v>24072</v>
      </c>
      <c r="O2226" s="183"/>
      <c r="P2226" s="14" t="s">
        <v>215</v>
      </c>
      <c r="Q2226" s="105">
        <v>34465.5</v>
      </c>
      <c r="R2226" s="23">
        <v>42168</v>
      </c>
      <c r="S2226" s="106">
        <v>34465.5</v>
      </c>
      <c r="T2226" s="31">
        <f t="shared" si="69"/>
        <v>0</v>
      </c>
      <c r="U2226" s="39" t="s">
        <v>1013</v>
      </c>
    </row>
    <row r="2227" spans="1:21" x14ac:dyDescent="0.25">
      <c r="A2227" s="20">
        <v>42178</v>
      </c>
      <c r="B2227" s="222" t="s">
        <v>1680</v>
      </c>
      <c r="C2227" s="222" t="s">
        <v>1592</v>
      </c>
      <c r="D2227" s="15" t="s">
        <v>294</v>
      </c>
      <c r="E2227" s="122">
        <v>5183</v>
      </c>
      <c r="F2227" s="23">
        <v>42178</v>
      </c>
      <c r="G2227" s="118">
        <v>5183</v>
      </c>
      <c r="H2227" s="31">
        <f t="shared" si="68"/>
        <v>0</v>
      </c>
      <c r="I2227" s="68" t="s">
        <v>9</v>
      </c>
      <c r="M2227" s="20">
        <v>42169</v>
      </c>
      <c r="N2227" s="183">
        <v>24144</v>
      </c>
      <c r="O2227" s="183"/>
      <c r="P2227" s="14" t="s">
        <v>215</v>
      </c>
      <c r="Q2227" s="105">
        <v>15605.7</v>
      </c>
      <c r="R2227" s="23">
        <v>42169</v>
      </c>
      <c r="S2227" s="106">
        <v>15605.7</v>
      </c>
      <c r="T2227" s="31">
        <f t="shared" si="69"/>
        <v>0</v>
      </c>
      <c r="U2227" s="39" t="s">
        <v>9</v>
      </c>
    </row>
    <row r="2228" spans="1:21" x14ac:dyDescent="0.25">
      <c r="A2228" s="20">
        <v>42178</v>
      </c>
      <c r="B2228" s="223" t="s">
        <v>1681</v>
      </c>
      <c r="C2228" s="223" t="s">
        <v>1592</v>
      </c>
      <c r="D2228" s="15" t="s">
        <v>604</v>
      </c>
      <c r="E2228" s="122">
        <v>4329.6000000000004</v>
      </c>
      <c r="F2228" s="23">
        <v>42178</v>
      </c>
      <c r="G2228" s="118">
        <v>4329.6000000000004</v>
      </c>
      <c r="H2228" s="31">
        <f t="shared" si="68"/>
        <v>0</v>
      </c>
      <c r="I2228" s="68" t="s">
        <v>9</v>
      </c>
      <c r="M2228" s="20">
        <v>42171</v>
      </c>
      <c r="N2228" s="183">
        <v>24325</v>
      </c>
      <c r="O2228" s="183"/>
      <c r="P2228" s="14" t="s">
        <v>215</v>
      </c>
      <c r="Q2228" s="105">
        <v>15476</v>
      </c>
      <c r="R2228" s="23">
        <v>42171</v>
      </c>
      <c r="S2228" s="106">
        <v>15476</v>
      </c>
      <c r="T2228" s="48">
        <f t="shared" si="69"/>
        <v>0</v>
      </c>
      <c r="U2228" s="39" t="s">
        <v>9</v>
      </c>
    </row>
    <row r="2229" spans="1:21" x14ac:dyDescent="0.25">
      <c r="A2229" s="20">
        <v>42178</v>
      </c>
      <c r="B2229" s="222" t="s">
        <v>1682</v>
      </c>
      <c r="C2229" s="222" t="s">
        <v>1592</v>
      </c>
      <c r="D2229" s="15" t="s">
        <v>332</v>
      </c>
      <c r="E2229" s="122">
        <v>3057.6</v>
      </c>
      <c r="F2229" s="23">
        <v>42178</v>
      </c>
      <c r="G2229" s="118">
        <v>3057.6</v>
      </c>
      <c r="H2229" s="31">
        <f t="shared" si="68"/>
        <v>0</v>
      </c>
      <c r="I2229" s="68" t="s">
        <v>9</v>
      </c>
      <c r="M2229" s="20">
        <v>42172</v>
      </c>
      <c r="N2229" s="183">
        <v>24403</v>
      </c>
      <c r="O2229" s="183"/>
      <c r="P2229" s="14" t="s">
        <v>215</v>
      </c>
      <c r="Q2229" s="105">
        <v>22239.3</v>
      </c>
      <c r="R2229" s="23">
        <v>42172</v>
      </c>
      <c r="S2229" s="106">
        <v>22239.3</v>
      </c>
      <c r="T2229" s="48">
        <f t="shared" si="69"/>
        <v>0</v>
      </c>
      <c r="U2229" s="39" t="s">
        <v>19</v>
      </c>
    </row>
    <row r="2230" spans="1:21" x14ac:dyDescent="0.25">
      <c r="A2230" s="20">
        <v>42178</v>
      </c>
      <c r="B2230" s="223" t="s">
        <v>1683</v>
      </c>
      <c r="C2230" s="223" t="s">
        <v>1592</v>
      </c>
      <c r="D2230" s="15" t="s">
        <v>155</v>
      </c>
      <c r="E2230" s="122">
        <v>625.6</v>
      </c>
      <c r="F2230" s="23">
        <v>42178</v>
      </c>
      <c r="G2230" s="118">
        <v>625.6</v>
      </c>
      <c r="H2230" s="31">
        <f t="shared" si="68"/>
        <v>0</v>
      </c>
      <c r="I2230" s="68" t="s">
        <v>59</v>
      </c>
      <c r="M2230" s="20">
        <v>42173</v>
      </c>
      <c r="N2230" s="183">
        <v>24509</v>
      </c>
      <c r="O2230" s="183"/>
      <c r="P2230" s="14" t="s">
        <v>215</v>
      </c>
      <c r="Q2230" s="105">
        <v>21791.1</v>
      </c>
      <c r="R2230" s="23">
        <v>42173</v>
      </c>
      <c r="S2230" s="106">
        <v>21791.1</v>
      </c>
      <c r="T2230" s="48">
        <f t="shared" si="69"/>
        <v>0</v>
      </c>
      <c r="U2230" s="39" t="s">
        <v>9</v>
      </c>
    </row>
    <row r="2231" spans="1:21" x14ac:dyDescent="0.25">
      <c r="A2231" s="20">
        <v>42178</v>
      </c>
      <c r="B2231" s="222" t="s">
        <v>1684</v>
      </c>
      <c r="C2231" s="222" t="s">
        <v>1592</v>
      </c>
      <c r="D2231" s="15" t="s">
        <v>128</v>
      </c>
      <c r="E2231" s="122">
        <v>6529.6</v>
      </c>
      <c r="F2231" s="23">
        <v>42178</v>
      </c>
      <c r="G2231" s="118">
        <v>6529.6</v>
      </c>
      <c r="H2231" s="31">
        <f t="shared" si="68"/>
        <v>0</v>
      </c>
      <c r="I2231" s="68" t="s">
        <v>1257</v>
      </c>
      <c r="M2231" s="20">
        <v>42174</v>
      </c>
      <c r="N2231" s="183">
        <v>24703</v>
      </c>
      <c r="O2231" s="183"/>
      <c r="P2231" s="14" t="s">
        <v>215</v>
      </c>
      <c r="Q2231" s="105">
        <v>18103.2</v>
      </c>
      <c r="R2231" s="23">
        <v>42174</v>
      </c>
      <c r="S2231" s="118">
        <v>18103.2</v>
      </c>
      <c r="T2231" s="31">
        <f t="shared" si="69"/>
        <v>0</v>
      </c>
      <c r="U2231" s="56" t="s">
        <v>9</v>
      </c>
    </row>
    <row r="2232" spans="1:21" x14ac:dyDescent="0.25">
      <c r="A2232" s="20">
        <v>42178</v>
      </c>
      <c r="B2232" s="223" t="s">
        <v>1685</v>
      </c>
      <c r="C2232" s="223" t="s">
        <v>1592</v>
      </c>
      <c r="D2232" s="15" t="s">
        <v>130</v>
      </c>
      <c r="E2232" s="122">
        <v>3488.4</v>
      </c>
      <c r="F2232" s="23">
        <v>42179</v>
      </c>
      <c r="G2232" s="118">
        <v>3488.4</v>
      </c>
      <c r="H2232" s="31">
        <f t="shared" si="68"/>
        <v>0</v>
      </c>
      <c r="I2232" s="68" t="s">
        <v>1257</v>
      </c>
      <c r="M2232" s="20">
        <v>42175</v>
      </c>
      <c r="N2232" s="183">
        <v>24747</v>
      </c>
      <c r="O2232" s="183"/>
      <c r="P2232" s="14" t="s">
        <v>215</v>
      </c>
      <c r="Q2232" s="105">
        <v>31992.89</v>
      </c>
      <c r="R2232" s="65">
        <v>42175</v>
      </c>
      <c r="S2232" s="106">
        <v>31992.89</v>
      </c>
      <c r="T2232" s="31">
        <f t="shared" si="69"/>
        <v>0</v>
      </c>
      <c r="U2232" s="39" t="s">
        <v>46</v>
      </c>
    </row>
    <row r="2233" spans="1:21" x14ac:dyDescent="0.25">
      <c r="A2233" s="20">
        <v>42178</v>
      </c>
      <c r="B2233" s="222" t="s">
        <v>1686</v>
      </c>
      <c r="C2233" s="222" t="s">
        <v>1592</v>
      </c>
      <c r="D2233" s="15" t="s">
        <v>1515</v>
      </c>
      <c r="E2233" s="122">
        <v>2819.6</v>
      </c>
      <c r="F2233" s="23">
        <v>42178</v>
      </c>
      <c r="G2233" s="118">
        <v>2819.6</v>
      </c>
      <c r="H2233" s="31">
        <f t="shared" si="68"/>
        <v>0</v>
      </c>
      <c r="I2233" s="68" t="s">
        <v>1257</v>
      </c>
      <c r="M2233" s="20">
        <v>42176</v>
      </c>
      <c r="N2233" s="183">
        <v>24882</v>
      </c>
      <c r="O2233" s="183"/>
      <c r="P2233" s="14" t="s">
        <v>215</v>
      </c>
      <c r="Q2233" s="105">
        <v>15755.4</v>
      </c>
      <c r="R2233" s="23">
        <v>42176</v>
      </c>
      <c r="S2233" s="118">
        <v>15755.4</v>
      </c>
      <c r="T2233" s="31">
        <f t="shared" si="69"/>
        <v>0</v>
      </c>
      <c r="U2233" s="56" t="s">
        <v>1257</v>
      </c>
    </row>
    <row r="2234" spans="1:21" x14ac:dyDescent="0.25">
      <c r="A2234" s="20">
        <v>42178</v>
      </c>
      <c r="B2234" s="223" t="s">
        <v>1687</v>
      </c>
      <c r="C2234" s="223" t="s">
        <v>1592</v>
      </c>
      <c r="D2234" s="15" t="s">
        <v>131</v>
      </c>
      <c r="E2234" s="122">
        <v>10209.9</v>
      </c>
      <c r="F2234" s="23">
        <v>42181</v>
      </c>
      <c r="G2234" s="118">
        <v>10209.9</v>
      </c>
      <c r="H2234" s="31">
        <f t="shared" si="68"/>
        <v>0</v>
      </c>
      <c r="I2234" s="68" t="s">
        <v>1257</v>
      </c>
      <c r="M2234" s="20">
        <v>42178</v>
      </c>
      <c r="N2234" s="222" t="s">
        <v>1654</v>
      </c>
      <c r="O2234" s="222" t="s">
        <v>1592</v>
      </c>
      <c r="P2234" s="15" t="s">
        <v>215</v>
      </c>
      <c r="Q2234" s="122">
        <v>21933.9</v>
      </c>
      <c r="R2234" s="72">
        <v>42178</v>
      </c>
      <c r="S2234" s="118">
        <v>21933.9</v>
      </c>
      <c r="T2234" s="31">
        <f t="shared" si="69"/>
        <v>0</v>
      </c>
      <c r="U2234" s="68" t="s">
        <v>9</v>
      </c>
    </row>
    <row r="2235" spans="1:21" x14ac:dyDescent="0.25">
      <c r="A2235" s="20">
        <v>42178</v>
      </c>
      <c r="B2235" s="222" t="s">
        <v>1688</v>
      </c>
      <c r="C2235" s="222" t="s">
        <v>1592</v>
      </c>
      <c r="D2235" s="15" t="s">
        <v>1590</v>
      </c>
      <c r="E2235" s="122">
        <v>3628.02</v>
      </c>
      <c r="F2235" s="23">
        <v>42178</v>
      </c>
      <c r="G2235" s="118">
        <v>3628.02</v>
      </c>
      <c r="H2235" s="31">
        <f t="shared" si="68"/>
        <v>0</v>
      </c>
      <c r="I2235" s="68" t="s">
        <v>1257</v>
      </c>
      <c r="M2235" s="20">
        <v>42178</v>
      </c>
      <c r="N2235" s="223" t="s">
        <v>1657</v>
      </c>
      <c r="O2235" s="223" t="s">
        <v>1592</v>
      </c>
      <c r="P2235" s="15" t="s">
        <v>215</v>
      </c>
      <c r="Q2235" s="122">
        <v>297.60000000000002</v>
      </c>
      <c r="R2235" s="23">
        <v>42178</v>
      </c>
      <c r="S2235" s="118">
        <v>297.60000000000002</v>
      </c>
      <c r="T2235" s="31">
        <f t="shared" si="69"/>
        <v>0</v>
      </c>
      <c r="U2235" s="68" t="s">
        <v>9</v>
      </c>
    </row>
    <row r="2236" spans="1:21" x14ac:dyDescent="0.25">
      <c r="A2236" s="20">
        <v>42178</v>
      </c>
      <c r="B2236" s="223" t="s">
        <v>1689</v>
      </c>
      <c r="C2236" s="223" t="s">
        <v>1592</v>
      </c>
      <c r="D2236" s="15" t="s">
        <v>115</v>
      </c>
      <c r="E2236" s="122">
        <v>336</v>
      </c>
      <c r="F2236" s="23">
        <v>42178</v>
      </c>
      <c r="G2236" s="118">
        <v>336</v>
      </c>
      <c r="H2236" s="31">
        <f t="shared" si="68"/>
        <v>0</v>
      </c>
      <c r="I2236" s="68" t="s">
        <v>9</v>
      </c>
      <c r="M2236" s="20">
        <v>42179</v>
      </c>
      <c r="N2236" s="223" t="s">
        <v>1795</v>
      </c>
      <c r="O2236" s="223" t="s">
        <v>1592</v>
      </c>
      <c r="P2236" s="14" t="s">
        <v>215</v>
      </c>
      <c r="Q2236" s="105">
        <v>21763.5</v>
      </c>
      <c r="R2236" s="23">
        <v>42179</v>
      </c>
      <c r="S2236" s="106">
        <v>21763.5</v>
      </c>
      <c r="T2236" s="31">
        <f t="shared" si="69"/>
        <v>0</v>
      </c>
      <c r="U2236" s="39" t="s">
        <v>19</v>
      </c>
    </row>
    <row r="2237" spans="1:21" x14ac:dyDescent="0.25">
      <c r="A2237" s="20">
        <v>42178</v>
      </c>
      <c r="B2237" s="222" t="s">
        <v>1690</v>
      </c>
      <c r="C2237" s="222" t="s">
        <v>1592</v>
      </c>
      <c r="D2237" s="15" t="s">
        <v>164</v>
      </c>
      <c r="E2237" s="122">
        <v>1845</v>
      </c>
      <c r="F2237" s="23">
        <v>42178</v>
      </c>
      <c r="G2237" s="118">
        <v>1845</v>
      </c>
      <c r="H2237" s="31">
        <f t="shared" si="68"/>
        <v>0</v>
      </c>
      <c r="I2237" s="68" t="s">
        <v>9</v>
      </c>
      <c r="M2237" s="20">
        <v>42181</v>
      </c>
      <c r="N2237" s="222" t="s">
        <v>1961</v>
      </c>
      <c r="O2237" s="222" t="s">
        <v>1592</v>
      </c>
      <c r="P2237" s="14" t="s">
        <v>215</v>
      </c>
      <c r="Q2237" s="105">
        <v>25222.9</v>
      </c>
      <c r="R2237" s="65">
        <v>42181</v>
      </c>
      <c r="S2237" s="106">
        <v>25222.9</v>
      </c>
      <c r="T2237" s="31">
        <f t="shared" si="69"/>
        <v>0</v>
      </c>
      <c r="U2237" s="39" t="s">
        <v>9</v>
      </c>
    </row>
    <row r="2238" spans="1:21" x14ac:dyDescent="0.25">
      <c r="A2238" s="20">
        <v>42178</v>
      </c>
      <c r="B2238" s="223" t="s">
        <v>1691</v>
      </c>
      <c r="C2238" s="223" t="s">
        <v>1592</v>
      </c>
      <c r="D2238" s="15" t="s">
        <v>141</v>
      </c>
      <c r="E2238" s="122">
        <v>9826.7999999999993</v>
      </c>
      <c r="F2238" s="30" t="s">
        <v>2488</v>
      </c>
      <c r="G2238" s="226">
        <f>1568.7+3000</f>
        <v>4568.7</v>
      </c>
      <c r="H2238" s="55">
        <f t="shared" si="68"/>
        <v>5258.0999999999995</v>
      </c>
      <c r="I2238" s="68" t="s">
        <v>94</v>
      </c>
      <c r="M2238" s="20">
        <v>42182</v>
      </c>
      <c r="N2238" s="222" t="s">
        <v>2121</v>
      </c>
      <c r="O2238" s="222" t="s">
        <v>1592</v>
      </c>
      <c r="P2238" s="14" t="s">
        <v>215</v>
      </c>
      <c r="Q2238" s="105">
        <v>23376.59</v>
      </c>
      <c r="R2238" s="65">
        <v>42182</v>
      </c>
      <c r="S2238" s="106">
        <v>23376.59</v>
      </c>
      <c r="T2238" s="31">
        <f t="shared" si="69"/>
        <v>0</v>
      </c>
      <c r="U2238" s="39" t="s">
        <v>312</v>
      </c>
    </row>
    <row r="2239" spans="1:21" x14ac:dyDescent="0.25">
      <c r="A2239" s="20">
        <v>42178</v>
      </c>
      <c r="B2239" s="222" t="s">
        <v>1692</v>
      </c>
      <c r="C2239" s="222" t="s">
        <v>1592</v>
      </c>
      <c r="D2239" s="15" t="s">
        <v>213</v>
      </c>
      <c r="E2239" s="122">
        <v>25551</v>
      </c>
      <c r="F2239" s="23">
        <v>42178</v>
      </c>
      <c r="G2239" s="118">
        <v>25551</v>
      </c>
      <c r="H2239" s="31">
        <f t="shared" si="68"/>
        <v>0</v>
      </c>
      <c r="I2239" s="68" t="s">
        <v>94</v>
      </c>
      <c r="M2239" s="20">
        <v>42184</v>
      </c>
      <c r="N2239" s="222" t="s">
        <v>2320</v>
      </c>
      <c r="O2239" s="222" t="s">
        <v>1592</v>
      </c>
      <c r="P2239" s="14" t="s">
        <v>215</v>
      </c>
      <c r="Q2239" s="105">
        <v>11010.2</v>
      </c>
      <c r="R2239" s="23">
        <v>42184</v>
      </c>
      <c r="S2239" s="106">
        <v>11010.2</v>
      </c>
      <c r="T2239" s="31">
        <f t="shared" si="69"/>
        <v>0</v>
      </c>
      <c r="U2239" s="39" t="s">
        <v>9</v>
      </c>
    </row>
    <row r="2240" spans="1:21" x14ac:dyDescent="0.25">
      <c r="A2240" s="20">
        <v>42178</v>
      </c>
      <c r="B2240" s="223" t="s">
        <v>1693</v>
      </c>
      <c r="C2240" s="223" t="s">
        <v>1592</v>
      </c>
      <c r="D2240" s="15" t="s">
        <v>158</v>
      </c>
      <c r="E2240" s="122">
        <v>3699.6</v>
      </c>
      <c r="F2240" s="23">
        <v>42178</v>
      </c>
      <c r="G2240" s="118">
        <v>3699.6</v>
      </c>
      <c r="H2240" s="31">
        <f t="shared" si="68"/>
        <v>0</v>
      </c>
      <c r="I2240" s="68" t="s">
        <v>9</v>
      </c>
      <c r="M2240" s="20">
        <v>42185</v>
      </c>
      <c r="N2240" s="222" t="s">
        <v>2368</v>
      </c>
      <c r="O2240" s="222" t="s">
        <v>1592</v>
      </c>
      <c r="P2240" s="14" t="s">
        <v>215</v>
      </c>
      <c r="Q2240" s="105">
        <v>29704.2</v>
      </c>
      <c r="R2240" s="23">
        <v>42185</v>
      </c>
      <c r="S2240" s="106">
        <v>29704.2</v>
      </c>
      <c r="T2240" s="31">
        <f t="shared" si="69"/>
        <v>0</v>
      </c>
      <c r="U2240" s="39" t="s">
        <v>773</v>
      </c>
    </row>
    <row r="2241" spans="1:21" x14ac:dyDescent="0.25">
      <c r="A2241" s="20">
        <v>42178</v>
      </c>
      <c r="B2241" s="222" t="s">
        <v>1694</v>
      </c>
      <c r="C2241" s="222" t="s">
        <v>1592</v>
      </c>
      <c r="D2241" s="15" t="s">
        <v>137</v>
      </c>
      <c r="E2241" s="122">
        <v>1874.8</v>
      </c>
      <c r="F2241" s="23">
        <v>42178</v>
      </c>
      <c r="G2241" s="118">
        <v>1874.8</v>
      </c>
      <c r="H2241" s="31">
        <f t="shared" si="68"/>
        <v>0</v>
      </c>
      <c r="I2241" s="68" t="s">
        <v>9</v>
      </c>
      <c r="M2241" s="20">
        <v>42166</v>
      </c>
      <c r="N2241" s="183">
        <v>23888</v>
      </c>
      <c r="O2241" s="183"/>
      <c r="P2241" s="14" t="s">
        <v>11</v>
      </c>
      <c r="Q2241" s="105">
        <v>829.4</v>
      </c>
      <c r="R2241" s="23">
        <v>42166</v>
      </c>
      <c r="S2241" s="118">
        <v>829.4</v>
      </c>
      <c r="T2241" s="31">
        <f t="shared" si="69"/>
        <v>0</v>
      </c>
      <c r="U2241" s="56" t="s">
        <v>9</v>
      </c>
    </row>
    <row r="2242" spans="1:21" x14ac:dyDescent="0.25">
      <c r="A2242" s="20">
        <v>42178</v>
      </c>
      <c r="B2242" s="223" t="s">
        <v>1695</v>
      </c>
      <c r="C2242" s="223" t="s">
        <v>1592</v>
      </c>
      <c r="D2242" s="15" t="s">
        <v>135</v>
      </c>
      <c r="E2242" s="122">
        <v>4392</v>
      </c>
      <c r="F2242" s="23">
        <v>42178</v>
      </c>
      <c r="G2242" s="118">
        <v>4392</v>
      </c>
      <c r="H2242" s="31">
        <f t="shared" si="68"/>
        <v>0</v>
      </c>
      <c r="I2242" s="68" t="s">
        <v>9</v>
      </c>
      <c r="M2242" s="20">
        <v>42166</v>
      </c>
      <c r="N2242" s="183">
        <v>23889</v>
      </c>
      <c r="O2242" s="183"/>
      <c r="P2242" s="14" t="s">
        <v>11</v>
      </c>
      <c r="Q2242" s="105">
        <v>3871.2</v>
      </c>
      <c r="R2242" s="23">
        <v>42166</v>
      </c>
      <c r="S2242" s="118">
        <v>3871.2</v>
      </c>
      <c r="T2242" s="31">
        <f t="shared" si="69"/>
        <v>0</v>
      </c>
      <c r="U2242" s="56" t="s">
        <v>9</v>
      </c>
    </row>
    <row r="2243" spans="1:21" x14ac:dyDescent="0.25">
      <c r="A2243" s="20">
        <v>42178</v>
      </c>
      <c r="B2243" s="222" t="s">
        <v>1696</v>
      </c>
      <c r="C2243" s="222" t="s">
        <v>1592</v>
      </c>
      <c r="D2243" s="15" t="s">
        <v>226</v>
      </c>
      <c r="E2243" s="122">
        <v>3312</v>
      </c>
      <c r="F2243" s="23">
        <v>42178</v>
      </c>
      <c r="G2243" s="118">
        <v>3312</v>
      </c>
      <c r="H2243" s="31">
        <f t="shared" ref="H2243:H2306" si="70">E2243-G2243</f>
        <v>0</v>
      </c>
      <c r="I2243" s="68" t="s">
        <v>9</v>
      </c>
      <c r="M2243" s="20">
        <v>42168</v>
      </c>
      <c r="N2243" s="183">
        <v>24035</v>
      </c>
      <c r="O2243" s="183"/>
      <c r="P2243" s="14" t="s">
        <v>11</v>
      </c>
      <c r="Q2243" s="105">
        <v>6932.1</v>
      </c>
      <c r="R2243" s="23">
        <v>42168</v>
      </c>
      <c r="S2243" s="106">
        <v>6932.1</v>
      </c>
      <c r="T2243" s="31">
        <f t="shared" ref="T2243:T2306" si="71">Q2243-S2243</f>
        <v>0</v>
      </c>
      <c r="U2243" s="39" t="s">
        <v>9</v>
      </c>
    </row>
    <row r="2244" spans="1:21" x14ac:dyDescent="0.25">
      <c r="A2244" s="20">
        <v>42178</v>
      </c>
      <c r="B2244" s="223" t="s">
        <v>1697</v>
      </c>
      <c r="C2244" s="223" t="s">
        <v>1592</v>
      </c>
      <c r="D2244" s="15" t="s">
        <v>24</v>
      </c>
      <c r="E2244" s="122">
        <v>7415.1</v>
      </c>
      <c r="F2244" s="30">
        <v>42192</v>
      </c>
      <c r="G2244" s="145">
        <v>7415.1</v>
      </c>
      <c r="H2244" s="31">
        <f t="shared" si="70"/>
        <v>0</v>
      </c>
      <c r="I2244" s="68" t="s">
        <v>62</v>
      </c>
      <c r="M2244" s="20">
        <v>42170</v>
      </c>
      <c r="N2244" s="183">
        <v>24198</v>
      </c>
      <c r="O2244" s="183"/>
      <c r="P2244" s="14" t="s">
        <v>11</v>
      </c>
      <c r="Q2244" s="105">
        <v>6557.1</v>
      </c>
      <c r="R2244" s="23">
        <v>42170</v>
      </c>
      <c r="S2244" s="106">
        <v>6557.1</v>
      </c>
      <c r="T2244" s="31">
        <f t="shared" si="71"/>
        <v>0</v>
      </c>
      <c r="U2244" s="39" t="s">
        <v>9</v>
      </c>
    </row>
    <row r="2245" spans="1:21" x14ac:dyDescent="0.25">
      <c r="A2245" s="20">
        <v>42178</v>
      </c>
      <c r="B2245" s="222" t="s">
        <v>1698</v>
      </c>
      <c r="C2245" s="222" t="s">
        <v>1592</v>
      </c>
      <c r="D2245" s="15" t="s">
        <v>89</v>
      </c>
      <c r="E2245" s="122">
        <v>3520</v>
      </c>
      <c r="F2245" s="23">
        <v>42178</v>
      </c>
      <c r="G2245" s="118">
        <v>3520</v>
      </c>
      <c r="H2245" s="31">
        <f t="shared" si="70"/>
        <v>0</v>
      </c>
      <c r="I2245" s="68" t="s">
        <v>9</v>
      </c>
      <c r="M2245" s="20">
        <v>42171</v>
      </c>
      <c r="N2245" s="183">
        <v>24368</v>
      </c>
      <c r="O2245" s="183"/>
      <c r="P2245" s="14" t="s">
        <v>11</v>
      </c>
      <c r="Q2245" s="105">
        <v>5673.9</v>
      </c>
      <c r="R2245" s="23">
        <v>42172</v>
      </c>
      <c r="S2245" s="106">
        <v>5673.9</v>
      </c>
      <c r="T2245" s="48">
        <f t="shared" si="71"/>
        <v>0</v>
      </c>
      <c r="U2245" s="39" t="s">
        <v>94</v>
      </c>
    </row>
    <row r="2246" spans="1:21" x14ac:dyDescent="0.25">
      <c r="A2246" s="20">
        <v>42178</v>
      </c>
      <c r="B2246" s="223" t="s">
        <v>1699</v>
      </c>
      <c r="C2246" s="223" t="s">
        <v>1592</v>
      </c>
      <c r="D2246" s="15" t="s">
        <v>1182</v>
      </c>
      <c r="E2246" s="122">
        <v>20.399999999999999</v>
      </c>
      <c r="F2246" s="23">
        <v>42178</v>
      </c>
      <c r="G2246" s="118">
        <v>20.399999999999999</v>
      </c>
      <c r="H2246" s="31">
        <f t="shared" si="70"/>
        <v>0</v>
      </c>
      <c r="I2246" s="68" t="s">
        <v>9</v>
      </c>
      <c r="M2246" s="20">
        <v>42175</v>
      </c>
      <c r="N2246" s="183">
        <v>24737</v>
      </c>
      <c r="O2246" s="183"/>
      <c r="P2246" s="14" t="s">
        <v>11</v>
      </c>
      <c r="Q2246" s="105">
        <v>8624.6</v>
      </c>
      <c r="R2246" s="65">
        <v>42175</v>
      </c>
      <c r="S2246" s="106">
        <v>8624.6</v>
      </c>
      <c r="T2246" s="31">
        <f t="shared" si="71"/>
        <v>0</v>
      </c>
      <c r="U2246" s="39" t="s">
        <v>9</v>
      </c>
    </row>
    <row r="2247" spans="1:21" x14ac:dyDescent="0.25">
      <c r="A2247" s="20">
        <v>42178</v>
      </c>
      <c r="B2247" s="222" t="s">
        <v>1700</v>
      </c>
      <c r="C2247" s="222" t="s">
        <v>1592</v>
      </c>
      <c r="D2247" s="15" t="s">
        <v>1182</v>
      </c>
      <c r="E2247" s="122">
        <v>17</v>
      </c>
      <c r="F2247" s="23">
        <v>42178</v>
      </c>
      <c r="G2247" s="118">
        <v>17</v>
      </c>
      <c r="H2247" s="31">
        <f t="shared" si="70"/>
        <v>0</v>
      </c>
      <c r="I2247" s="68" t="s">
        <v>9</v>
      </c>
      <c r="M2247" s="20">
        <v>42177</v>
      </c>
      <c r="N2247" s="183">
        <v>24917</v>
      </c>
      <c r="O2247" s="183"/>
      <c r="P2247" s="14" t="s">
        <v>11</v>
      </c>
      <c r="Q2247" s="105">
        <v>11308.1</v>
      </c>
      <c r="R2247" s="23">
        <v>42177</v>
      </c>
      <c r="S2247" s="118">
        <v>11308.1</v>
      </c>
      <c r="T2247" s="31">
        <f t="shared" si="71"/>
        <v>0</v>
      </c>
      <c r="U2247" s="56" t="s">
        <v>9</v>
      </c>
    </row>
    <row r="2248" spans="1:21" x14ac:dyDescent="0.25">
      <c r="A2248" s="20">
        <v>42178</v>
      </c>
      <c r="B2248" s="223" t="s">
        <v>1701</v>
      </c>
      <c r="C2248" s="223" t="s">
        <v>1592</v>
      </c>
      <c r="D2248" s="15" t="s">
        <v>361</v>
      </c>
      <c r="E2248" s="122">
        <v>3984.8</v>
      </c>
      <c r="F2248" s="23">
        <v>42180</v>
      </c>
      <c r="G2248" s="118">
        <v>3984.8</v>
      </c>
      <c r="H2248" s="31">
        <f t="shared" si="70"/>
        <v>0</v>
      </c>
      <c r="I2248" s="68" t="s">
        <v>19</v>
      </c>
      <c r="M2248" s="20">
        <v>42180</v>
      </c>
      <c r="N2248" s="222" t="s">
        <v>1835</v>
      </c>
      <c r="O2248" s="222" t="s">
        <v>1592</v>
      </c>
      <c r="P2248" s="14" t="s">
        <v>11</v>
      </c>
      <c r="Q2248" s="105">
        <v>8288.2000000000007</v>
      </c>
      <c r="R2248" s="23">
        <v>42180</v>
      </c>
      <c r="S2248" s="106">
        <v>8288.2000000000007</v>
      </c>
      <c r="T2248" s="31">
        <f t="shared" si="71"/>
        <v>0</v>
      </c>
      <c r="U2248" s="39" t="s">
        <v>9</v>
      </c>
    </row>
    <row r="2249" spans="1:21" x14ac:dyDescent="0.25">
      <c r="A2249" s="20">
        <v>42178</v>
      </c>
      <c r="B2249" s="222" t="s">
        <v>1702</v>
      </c>
      <c r="C2249" s="222" t="s">
        <v>1592</v>
      </c>
      <c r="D2249" s="15" t="s">
        <v>93</v>
      </c>
      <c r="E2249" s="122">
        <v>1491.1</v>
      </c>
      <c r="F2249" s="23">
        <v>42180</v>
      </c>
      <c r="G2249" s="118">
        <v>1491.1</v>
      </c>
      <c r="H2249" s="31">
        <f t="shared" si="70"/>
        <v>0</v>
      </c>
      <c r="I2249" s="68" t="s">
        <v>19</v>
      </c>
      <c r="M2249" s="20">
        <v>42181</v>
      </c>
      <c r="N2249" s="222" t="s">
        <v>1941</v>
      </c>
      <c r="O2249" s="222" t="s">
        <v>1592</v>
      </c>
      <c r="P2249" s="14" t="s">
        <v>11</v>
      </c>
      <c r="Q2249" s="105">
        <v>9673.2999999999993</v>
      </c>
      <c r="R2249" s="65">
        <v>42181</v>
      </c>
      <c r="S2249" s="106">
        <v>9673.2999999999993</v>
      </c>
      <c r="T2249" s="31">
        <f t="shared" si="71"/>
        <v>0</v>
      </c>
      <c r="U2249" s="39" t="s">
        <v>9</v>
      </c>
    </row>
    <row r="2250" spans="1:21" x14ac:dyDescent="0.25">
      <c r="A2250" s="20">
        <v>42178</v>
      </c>
      <c r="B2250" s="223" t="s">
        <v>1703</v>
      </c>
      <c r="C2250" s="223" t="s">
        <v>1592</v>
      </c>
      <c r="D2250" s="15" t="s">
        <v>98</v>
      </c>
      <c r="E2250" s="122">
        <v>1643.1</v>
      </c>
      <c r="F2250" s="23">
        <v>42180</v>
      </c>
      <c r="G2250" s="118">
        <v>1643.1</v>
      </c>
      <c r="H2250" s="31">
        <f t="shared" si="70"/>
        <v>0</v>
      </c>
      <c r="I2250" s="68" t="s">
        <v>19</v>
      </c>
      <c r="M2250" s="20">
        <v>42182</v>
      </c>
      <c r="N2250" s="223" t="s">
        <v>2071</v>
      </c>
      <c r="O2250" s="223" t="s">
        <v>1592</v>
      </c>
      <c r="P2250" s="14" t="s">
        <v>11</v>
      </c>
      <c r="Q2250" s="105">
        <v>12090.98</v>
      </c>
      <c r="R2250" s="65">
        <v>42182</v>
      </c>
      <c r="S2250" s="106">
        <v>12090.98</v>
      </c>
      <c r="T2250" s="31">
        <f t="shared" si="71"/>
        <v>0</v>
      </c>
      <c r="U2250" s="39" t="s">
        <v>9</v>
      </c>
    </row>
    <row r="2251" spans="1:21" x14ac:dyDescent="0.25">
      <c r="A2251" s="20">
        <v>42178</v>
      </c>
      <c r="B2251" s="222" t="s">
        <v>1704</v>
      </c>
      <c r="C2251" s="222" t="s">
        <v>1592</v>
      </c>
      <c r="D2251" s="15" t="s">
        <v>110</v>
      </c>
      <c r="E2251" s="122">
        <v>35304.050000000003</v>
      </c>
      <c r="F2251" s="30">
        <v>42189</v>
      </c>
      <c r="G2251" s="145">
        <v>35304.050000000003</v>
      </c>
      <c r="H2251" s="31">
        <f t="shared" si="70"/>
        <v>0</v>
      </c>
      <c r="I2251" s="68" t="s">
        <v>19</v>
      </c>
      <c r="M2251" s="20">
        <v>42182</v>
      </c>
      <c r="N2251" s="222" t="s">
        <v>2076</v>
      </c>
      <c r="O2251" s="222" t="s">
        <v>1592</v>
      </c>
      <c r="P2251" s="14" t="s">
        <v>11</v>
      </c>
      <c r="Q2251" s="105">
        <v>988.8</v>
      </c>
      <c r="R2251" s="65">
        <v>42182</v>
      </c>
      <c r="S2251" s="106">
        <v>988.8</v>
      </c>
      <c r="T2251" s="31">
        <f t="shared" si="71"/>
        <v>0</v>
      </c>
      <c r="U2251" s="39" t="s">
        <v>9</v>
      </c>
    </row>
    <row r="2252" spans="1:21" x14ac:dyDescent="0.25">
      <c r="A2252" s="20">
        <v>42178</v>
      </c>
      <c r="B2252" s="223" t="s">
        <v>1705</v>
      </c>
      <c r="C2252" s="223" t="s">
        <v>1592</v>
      </c>
      <c r="D2252" s="15" t="s">
        <v>136</v>
      </c>
      <c r="E2252" s="122">
        <v>18470.400000000001</v>
      </c>
      <c r="F2252" s="23">
        <v>42179</v>
      </c>
      <c r="G2252" s="118">
        <v>18470.400000000001</v>
      </c>
      <c r="H2252" s="31">
        <f t="shared" si="70"/>
        <v>0</v>
      </c>
      <c r="I2252" s="68" t="s">
        <v>9</v>
      </c>
      <c r="M2252" s="20">
        <v>42184</v>
      </c>
      <c r="N2252" s="222" t="s">
        <v>2247</v>
      </c>
      <c r="O2252" s="222" t="s">
        <v>1592</v>
      </c>
      <c r="P2252" s="14" t="s">
        <v>11</v>
      </c>
      <c r="Q2252" s="105">
        <v>6713</v>
      </c>
      <c r="R2252" s="65">
        <v>42184</v>
      </c>
      <c r="S2252" s="106">
        <v>6713</v>
      </c>
      <c r="T2252" s="31">
        <f t="shared" si="71"/>
        <v>0</v>
      </c>
      <c r="U2252" s="39" t="s">
        <v>9</v>
      </c>
    </row>
    <row r="2253" spans="1:21" x14ac:dyDescent="0.25">
      <c r="A2253" s="20">
        <v>42178</v>
      </c>
      <c r="B2253" s="222" t="s">
        <v>1706</v>
      </c>
      <c r="C2253" s="222" t="s">
        <v>1592</v>
      </c>
      <c r="D2253" s="15" t="s">
        <v>102</v>
      </c>
      <c r="E2253" s="122">
        <v>1292.9000000000001</v>
      </c>
      <c r="F2253" s="23">
        <v>42178</v>
      </c>
      <c r="G2253" s="118">
        <v>1292.9000000000001</v>
      </c>
      <c r="H2253" s="31">
        <f t="shared" si="70"/>
        <v>0</v>
      </c>
      <c r="I2253" s="68" t="s">
        <v>9</v>
      </c>
      <c r="M2253" s="20">
        <v>42181</v>
      </c>
      <c r="N2253" s="223" t="s">
        <v>1964</v>
      </c>
      <c r="O2253" s="223" t="s">
        <v>1592</v>
      </c>
      <c r="P2253" s="14" t="s">
        <v>269</v>
      </c>
      <c r="Q2253" s="105">
        <v>5669.35</v>
      </c>
      <c r="R2253" s="65">
        <v>42181</v>
      </c>
      <c r="S2253" s="106">
        <v>5669.35</v>
      </c>
      <c r="T2253" s="31">
        <f t="shared" si="71"/>
        <v>0</v>
      </c>
      <c r="U2253" s="39" t="s">
        <v>9</v>
      </c>
    </row>
    <row r="2254" spans="1:21" x14ac:dyDescent="0.25">
      <c r="A2254" s="20">
        <v>42178</v>
      </c>
      <c r="B2254" s="223" t="s">
        <v>1707</v>
      </c>
      <c r="C2254" s="223" t="s">
        <v>1592</v>
      </c>
      <c r="D2254" s="15" t="s">
        <v>256</v>
      </c>
      <c r="E2254" s="122">
        <v>3432.2</v>
      </c>
      <c r="F2254" s="23">
        <v>42179</v>
      </c>
      <c r="G2254" s="118">
        <v>3432.2</v>
      </c>
      <c r="H2254" s="31">
        <f t="shared" si="70"/>
        <v>0</v>
      </c>
      <c r="I2254" s="68" t="s">
        <v>94</v>
      </c>
      <c r="M2254" s="20">
        <v>42156</v>
      </c>
      <c r="N2254" s="183">
        <v>22868</v>
      </c>
      <c r="O2254" s="183"/>
      <c r="P2254" s="14" t="s">
        <v>125</v>
      </c>
      <c r="Q2254" s="105">
        <v>13729.2</v>
      </c>
      <c r="R2254" s="23">
        <v>42162</v>
      </c>
      <c r="S2254" s="106">
        <v>13729.2</v>
      </c>
      <c r="T2254" s="25">
        <f t="shared" si="71"/>
        <v>0</v>
      </c>
      <c r="U2254" s="39" t="s">
        <v>94</v>
      </c>
    </row>
    <row r="2255" spans="1:21" x14ac:dyDescent="0.25">
      <c r="A2255" s="20">
        <v>42178</v>
      </c>
      <c r="B2255" s="222" t="s">
        <v>1708</v>
      </c>
      <c r="C2255" s="222" t="s">
        <v>1592</v>
      </c>
      <c r="D2255" s="15" t="s">
        <v>1182</v>
      </c>
      <c r="E2255" s="122">
        <v>31.2</v>
      </c>
      <c r="F2255" s="23">
        <v>42178</v>
      </c>
      <c r="G2255" s="118">
        <v>31.2</v>
      </c>
      <c r="H2255" s="31">
        <f t="shared" si="70"/>
        <v>0</v>
      </c>
      <c r="I2255" s="68" t="s">
        <v>9</v>
      </c>
      <c r="M2255" s="20">
        <v>42157</v>
      </c>
      <c r="N2255" s="183">
        <v>22990</v>
      </c>
      <c r="O2255" s="183"/>
      <c r="P2255" s="40" t="s">
        <v>125</v>
      </c>
      <c r="Q2255" s="105">
        <v>15368</v>
      </c>
      <c r="R2255" s="23">
        <v>42157</v>
      </c>
      <c r="S2255" s="106">
        <v>15368</v>
      </c>
      <c r="T2255" s="25">
        <f t="shared" si="71"/>
        <v>0</v>
      </c>
      <c r="U2255" s="68" t="s">
        <v>94</v>
      </c>
    </row>
    <row r="2256" spans="1:21" x14ac:dyDescent="0.25">
      <c r="A2256" s="20">
        <v>42178</v>
      </c>
      <c r="B2256" s="223" t="s">
        <v>1709</v>
      </c>
      <c r="C2256" s="223" t="s">
        <v>1592</v>
      </c>
      <c r="D2256" s="15" t="s">
        <v>1710</v>
      </c>
      <c r="E2256" s="122">
        <v>11056.1</v>
      </c>
      <c r="F2256" s="23">
        <v>42178</v>
      </c>
      <c r="G2256" s="118">
        <v>11056.1</v>
      </c>
      <c r="H2256" s="31">
        <f t="shared" si="70"/>
        <v>0</v>
      </c>
      <c r="I2256" s="68" t="s">
        <v>9</v>
      </c>
      <c r="M2256" s="20">
        <v>42158</v>
      </c>
      <c r="N2256" s="183">
        <v>23063</v>
      </c>
      <c r="O2256" s="183"/>
      <c r="P2256" s="40" t="s">
        <v>125</v>
      </c>
      <c r="Q2256" s="105">
        <v>14524.8</v>
      </c>
      <c r="R2256" s="23">
        <v>42167</v>
      </c>
      <c r="S2256" s="106">
        <v>14524.8</v>
      </c>
      <c r="T2256" s="31">
        <f t="shared" si="71"/>
        <v>0</v>
      </c>
      <c r="U2256" s="68" t="s">
        <v>94</v>
      </c>
    </row>
    <row r="2257" spans="1:21" x14ac:dyDescent="0.25">
      <c r="A2257" s="20">
        <v>42178</v>
      </c>
      <c r="B2257" s="222" t="s">
        <v>1711</v>
      </c>
      <c r="C2257" s="222" t="s">
        <v>1592</v>
      </c>
      <c r="D2257" s="15" t="s">
        <v>35</v>
      </c>
      <c r="E2257" s="122">
        <v>20678.07</v>
      </c>
      <c r="F2257" s="23">
        <v>42179</v>
      </c>
      <c r="G2257" s="118">
        <v>20678.07</v>
      </c>
      <c r="H2257" s="31">
        <f t="shared" si="70"/>
        <v>0</v>
      </c>
      <c r="I2257" s="68" t="s">
        <v>9</v>
      </c>
      <c r="M2257" s="20">
        <v>42159</v>
      </c>
      <c r="N2257" s="183">
        <v>23165</v>
      </c>
      <c r="O2257" s="183"/>
      <c r="P2257" s="14" t="s">
        <v>125</v>
      </c>
      <c r="Q2257" s="105">
        <v>16261</v>
      </c>
      <c r="R2257" s="23">
        <v>42159</v>
      </c>
      <c r="S2257" s="106">
        <v>16261</v>
      </c>
      <c r="T2257" s="31">
        <f t="shared" si="71"/>
        <v>0</v>
      </c>
      <c r="U2257" s="39" t="s">
        <v>94</v>
      </c>
    </row>
    <row r="2258" spans="1:21" x14ac:dyDescent="0.25">
      <c r="A2258" s="20">
        <v>42178</v>
      </c>
      <c r="B2258" s="223" t="s">
        <v>1712</v>
      </c>
      <c r="C2258" s="223" t="s">
        <v>1592</v>
      </c>
      <c r="D2258" s="15" t="s">
        <v>56</v>
      </c>
      <c r="E2258" s="122">
        <v>10443.4</v>
      </c>
      <c r="F2258" s="23">
        <v>42179</v>
      </c>
      <c r="G2258" s="118">
        <v>10443.4</v>
      </c>
      <c r="H2258" s="31">
        <f t="shared" si="70"/>
        <v>0</v>
      </c>
      <c r="I2258" s="68" t="s">
        <v>94</v>
      </c>
      <c r="M2258" s="20">
        <v>42160</v>
      </c>
      <c r="N2258" s="183">
        <v>23276</v>
      </c>
      <c r="O2258" s="183"/>
      <c r="P2258" s="14" t="s">
        <v>125</v>
      </c>
      <c r="Q2258" s="105">
        <v>21770</v>
      </c>
      <c r="R2258" s="23">
        <v>42167</v>
      </c>
      <c r="S2258" s="106">
        <v>21770</v>
      </c>
      <c r="T2258" s="31">
        <f t="shared" si="71"/>
        <v>0</v>
      </c>
      <c r="U2258" s="39" t="s">
        <v>94</v>
      </c>
    </row>
    <row r="2259" spans="1:21" x14ac:dyDescent="0.25">
      <c r="A2259" s="20">
        <v>42178</v>
      </c>
      <c r="B2259" s="222" t="s">
        <v>1713</v>
      </c>
      <c r="C2259" s="222" t="s">
        <v>1592</v>
      </c>
      <c r="D2259" s="70" t="s">
        <v>218</v>
      </c>
      <c r="E2259" s="128">
        <v>0</v>
      </c>
      <c r="F2259" s="23"/>
      <c r="G2259" s="118"/>
      <c r="H2259" s="31">
        <f t="shared" si="70"/>
        <v>0</v>
      </c>
      <c r="I2259" s="68" t="s">
        <v>13</v>
      </c>
      <c r="M2259" s="20">
        <v>42161</v>
      </c>
      <c r="N2259" s="183">
        <v>23362</v>
      </c>
      <c r="O2259" s="183"/>
      <c r="P2259" s="14" t="s">
        <v>125</v>
      </c>
      <c r="Q2259" s="105">
        <v>22809.599999999999</v>
      </c>
      <c r="R2259" s="23">
        <v>42161</v>
      </c>
      <c r="S2259" s="106">
        <v>22809.599999999999</v>
      </c>
      <c r="T2259" s="31">
        <f t="shared" si="71"/>
        <v>0</v>
      </c>
      <c r="U2259" s="39" t="s">
        <v>94</v>
      </c>
    </row>
    <row r="2260" spans="1:21" x14ac:dyDescent="0.25">
      <c r="A2260" s="20">
        <v>42178</v>
      </c>
      <c r="B2260" s="223" t="s">
        <v>1714</v>
      </c>
      <c r="C2260" s="223" t="s">
        <v>1592</v>
      </c>
      <c r="D2260" s="15" t="s">
        <v>1318</v>
      </c>
      <c r="E2260" s="122">
        <v>33378.800000000003</v>
      </c>
      <c r="F2260" s="23">
        <v>42178</v>
      </c>
      <c r="G2260" s="118">
        <v>33378.800000000003</v>
      </c>
      <c r="H2260" s="31">
        <f t="shared" si="70"/>
        <v>0</v>
      </c>
      <c r="I2260" s="68" t="s">
        <v>9</v>
      </c>
      <c r="M2260" s="20">
        <v>42161</v>
      </c>
      <c r="N2260" s="183">
        <v>23363</v>
      </c>
      <c r="O2260" s="183"/>
      <c r="P2260" s="14" t="s">
        <v>125</v>
      </c>
      <c r="Q2260" s="105">
        <v>512.4</v>
      </c>
      <c r="R2260" s="23">
        <v>42161</v>
      </c>
      <c r="S2260" s="106">
        <v>512.4</v>
      </c>
      <c r="T2260" s="31">
        <f t="shared" si="71"/>
        <v>0</v>
      </c>
      <c r="U2260" s="39" t="s">
        <v>94</v>
      </c>
    </row>
    <row r="2261" spans="1:21" x14ac:dyDescent="0.25">
      <c r="A2261" s="20">
        <v>42178</v>
      </c>
      <c r="B2261" s="222" t="s">
        <v>1715</v>
      </c>
      <c r="C2261" s="222" t="s">
        <v>1592</v>
      </c>
      <c r="D2261" s="15" t="s">
        <v>24</v>
      </c>
      <c r="E2261" s="122">
        <v>216924.24</v>
      </c>
      <c r="F2261" s="30">
        <v>42192</v>
      </c>
      <c r="G2261" s="145">
        <v>216924.24</v>
      </c>
      <c r="H2261" s="31">
        <f t="shared" si="70"/>
        <v>0</v>
      </c>
      <c r="I2261" s="68" t="s">
        <v>46</v>
      </c>
      <c r="M2261" s="20">
        <v>42162</v>
      </c>
      <c r="N2261" s="183">
        <v>23478</v>
      </c>
      <c r="O2261" s="183"/>
      <c r="P2261" s="14" t="s">
        <v>125</v>
      </c>
      <c r="Q2261" s="105">
        <v>13178.9</v>
      </c>
      <c r="R2261" s="23">
        <v>42167</v>
      </c>
      <c r="S2261" s="106">
        <v>13178.9</v>
      </c>
      <c r="T2261" s="31">
        <f t="shared" si="71"/>
        <v>0</v>
      </c>
      <c r="U2261" s="39" t="s">
        <v>312</v>
      </c>
    </row>
    <row r="2262" spans="1:21" x14ac:dyDescent="0.25">
      <c r="A2262" s="20">
        <v>42178</v>
      </c>
      <c r="B2262" s="223" t="s">
        <v>1716</v>
      </c>
      <c r="C2262" s="223" t="s">
        <v>1592</v>
      </c>
      <c r="D2262" s="15" t="s">
        <v>1101</v>
      </c>
      <c r="E2262" s="122">
        <v>588.79999999999995</v>
      </c>
      <c r="F2262" s="23">
        <v>42178</v>
      </c>
      <c r="G2262" s="118">
        <v>588.79999999999995</v>
      </c>
      <c r="H2262" s="31">
        <f t="shared" si="70"/>
        <v>0</v>
      </c>
      <c r="I2262" s="68" t="s">
        <v>9</v>
      </c>
      <c r="M2262" s="20">
        <v>42163</v>
      </c>
      <c r="N2262" s="183">
        <v>23534</v>
      </c>
      <c r="O2262" s="183"/>
      <c r="P2262" s="14" t="s">
        <v>125</v>
      </c>
      <c r="Q2262" s="105">
        <v>11174</v>
      </c>
      <c r="R2262" s="23">
        <v>42167</v>
      </c>
      <c r="S2262" s="106">
        <v>11174</v>
      </c>
      <c r="T2262" s="31">
        <f t="shared" si="71"/>
        <v>0</v>
      </c>
      <c r="U2262" s="39" t="s">
        <v>94</v>
      </c>
    </row>
    <row r="2263" spans="1:21" x14ac:dyDescent="0.25">
      <c r="A2263" s="20">
        <v>42178</v>
      </c>
      <c r="B2263" s="222" t="s">
        <v>1717</v>
      </c>
      <c r="C2263" s="222" t="s">
        <v>1592</v>
      </c>
      <c r="D2263" s="15" t="s">
        <v>143</v>
      </c>
      <c r="E2263" s="122">
        <v>19006.2</v>
      </c>
      <c r="F2263" s="23">
        <v>42180</v>
      </c>
      <c r="G2263" s="118">
        <v>19006.2</v>
      </c>
      <c r="H2263" s="31">
        <f t="shared" si="70"/>
        <v>0</v>
      </c>
      <c r="I2263" s="68" t="s">
        <v>1257</v>
      </c>
      <c r="M2263" s="20">
        <v>42164</v>
      </c>
      <c r="N2263" s="183">
        <v>23658</v>
      </c>
      <c r="O2263" s="183"/>
      <c r="P2263" s="14" t="s">
        <v>125</v>
      </c>
      <c r="Q2263" s="105">
        <v>14696.4</v>
      </c>
      <c r="R2263" s="23">
        <v>42171</v>
      </c>
      <c r="S2263" s="106">
        <v>14696.4</v>
      </c>
      <c r="T2263" s="31">
        <f t="shared" si="71"/>
        <v>0</v>
      </c>
      <c r="U2263" s="39" t="s">
        <v>94</v>
      </c>
    </row>
    <row r="2264" spans="1:21" x14ac:dyDescent="0.25">
      <c r="A2264" s="20">
        <v>42178</v>
      </c>
      <c r="B2264" s="223" t="s">
        <v>1718</v>
      </c>
      <c r="C2264" s="223" t="s">
        <v>1592</v>
      </c>
      <c r="D2264" s="15" t="s">
        <v>24</v>
      </c>
      <c r="E2264" s="122">
        <v>74491.899999999994</v>
      </c>
      <c r="F2264" s="30">
        <v>42192</v>
      </c>
      <c r="G2264" s="145">
        <v>74491.899999999994</v>
      </c>
      <c r="H2264" s="31">
        <f t="shared" si="70"/>
        <v>0</v>
      </c>
      <c r="I2264" s="68" t="s">
        <v>9</v>
      </c>
      <c r="M2264" s="20">
        <v>42165</v>
      </c>
      <c r="N2264" s="183">
        <v>23716</v>
      </c>
      <c r="O2264" s="183"/>
      <c r="P2264" s="14" t="s">
        <v>125</v>
      </c>
      <c r="Q2264" s="105">
        <v>9183.4</v>
      </c>
      <c r="R2264" s="12" t="s">
        <v>1537</v>
      </c>
      <c r="S2264" s="106">
        <f>5000+4183.4</f>
        <v>9183.4</v>
      </c>
      <c r="T2264" s="31">
        <f t="shared" si="71"/>
        <v>0</v>
      </c>
      <c r="U2264" s="39" t="s">
        <v>94</v>
      </c>
    </row>
    <row r="2265" spans="1:21" x14ac:dyDescent="0.25">
      <c r="A2265" s="20">
        <v>42178</v>
      </c>
      <c r="B2265" s="222" t="s">
        <v>1719</v>
      </c>
      <c r="C2265" s="222" t="s">
        <v>1592</v>
      </c>
      <c r="D2265" s="15" t="s">
        <v>111</v>
      </c>
      <c r="E2265" s="122">
        <v>164181</v>
      </c>
      <c r="F2265" s="23">
        <v>42180</v>
      </c>
      <c r="G2265" s="118">
        <v>164181</v>
      </c>
      <c r="H2265" s="31">
        <f t="shared" si="70"/>
        <v>0</v>
      </c>
      <c r="I2265" s="68" t="s">
        <v>62</v>
      </c>
      <c r="M2265" s="20">
        <v>42166</v>
      </c>
      <c r="N2265" s="183">
        <v>23819</v>
      </c>
      <c r="O2265" s="183"/>
      <c r="P2265" s="14" t="s">
        <v>125</v>
      </c>
      <c r="Q2265" s="105">
        <v>15865.6</v>
      </c>
      <c r="R2265" s="23">
        <v>42171</v>
      </c>
      <c r="S2265" s="106">
        <f>13000+2865.6</f>
        <v>15865.6</v>
      </c>
      <c r="T2265" s="31">
        <f t="shared" si="71"/>
        <v>0</v>
      </c>
      <c r="U2265" s="39" t="s">
        <v>94</v>
      </c>
    </row>
    <row r="2266" spans="1:21" x14ac:dyDescent="0.25">
      <c r="A2266" s="20">
        <v>42178</v>
      </c>
      <c r="B2266" s="223" t="s">
        <v>1720</v>
      </c>
      <c r="C2266" s="223" t="s">
        <v>1592</v>
      </c>
      <c r="D2266" s="15" t="s">
        <v>80</v>
      </c>
      <c r="E2266" s="122">
        <v>5781</v>
      </c>
      <c r="F2266" s="23">
        <v>42178</v>
      </c>
      <c r="G2266" s="118">
        <v>5781</v>
      </c>
      <c r="H2266" s="31">
        <f t="shared" si="70"/>
        <v>0</v>
      </c>
      <c r="I2266" s="68" t="s">
        <v>9</v>
      </c>
      <c r="M2266" s="20">
        <v>42166</v>
      </c>
      <c r="N2266" s="183">
        <v>23821</v>
      </c>
      <c r="O2266" s="183"/>
      <c r="P2266" s="14" t="s">
        <v>125</v>
      </c>
      <c r="Q2266" s="105">
        <v>1521</v>
      </c>
      <c r="R2266" s="23">
        <v>42166</v>
      </c>
      <c r="S2266" s="106">
        <v>1521</v>
      </c>
      <c r="T2266" s="31">
        <f t="shared" si="71"/>
        <v>0</v>
      </c>
      <c r="U2266" s="39" t="s">
        <v>9</v>
      </c>
    </row>
    <row r="2267" spans="1:21" x14ac:dyDescent="0.25">
      <c r="A2267" s="20">
        <v>42178</v>
      </c>
      <c r="B2267" s="222" t="s">
        <v>1721</v>
      </c>
      <c r="C2267" s="222" t="s">
        <v>1592</v>
      </c>
      <c r="D2267" s="15" t="s">
        <v>454</v>
      </c>
      <c r="E2267" s="122">
        <v>1104.4000000000001</v>
      </c>
      <c r="F2267" s="23">
        <v>42180</v>
      </c>
      <c r="G2267" s="118">
        <v>1104.4000000000001</v>
      </c>
      <c r="H2267" s="31">
        <f t="shared" si="70"/>
        <v>0</v>
      </c>
      <c r="I2267" s="68" t="s">
        <v>59</v>
      </c>
      <c r="M2267" s="20">
        <v>42166</v>
      </c>
      <c r="N2267" s="183">
        <v>23855</v>
      </c>
      <c r="O2267" s="183"/>
      <c r="P2267" s="14" t="s">
        <v>125</v>
      </c>
      <c r="Q2267" s="105">
        <v>23522.400000000001</v>
      </c>
      <c r="R2267" s="23">
        <v>42171</v>
      </c>
      <c r="S2267" s="106">
        <v>23522.400000000001</v>
      </c>
      <c r="T2267" s="31">
        <f t="shared" si="71"/>
        <v>0</v>
      </c>
      <c r="U2267" s="39" t="s">
        <v>1257</v>
      </c>
    </row>
    <row r="2268" spans="1:21" x14ac:dyDescent="0.25">
      <c r="A2268" s="20">
        <v>42178</v>
      </c>
      <c r="B2268" s="223" t="s">
        <v>1722</v>
      </c>
      <c r="C2268" s="223" t="s">
        <v>1592</v>
      </c>
      <c r="D2268" s="15" t="s">
        <v>472</v>
      </c>
      <c r="E2268" s="122">
        <v>94827.55</v>
      </c>
      <c r="F2268" s="30" t="s">
        <v>2474</v>
      </c>
      <c r="G2268" s="145">
        <f>80873.33+13954.22</f>
        <v>94827.55</v>
      </c>
      <c r="H2268" s="31">
        <f t="shared" si="70"/>
        <v>0</v>
      </c>
      <c r="I2268" s="68" t="s">
        <v>62</v>
      </c>
      <c r="M2268" s="20">
        <v>42167</v>
      </c>
      <c r="N2268" s="183">
        <v>23949</v>
      </c>
      <c r="O2268" s="183"/>
      <c r="P2268" s="14" t="s">
        <v>125</v>
      </c>
      <c r="Q2268" s="105">
        <v>44195.7</v>
      </c>
      <c r="R2268" s="23" t="s">
        <v>1535</v>
      </c>
      <c r="S2268" s="106">
        <f>36000+8195.7</f>
        <v>44195.7</v>
      </c>
      <c r="T2268" s="31">
        <f t="shared" si="71"/>
        <v>0</v>
      </c>
      <c r="U2268" s="39" t="s">
        <v>94</v>
      </c>
    </row>
    <row r="2269" spans="1:21" x14ac:dyDescent="0.25">
      <c r="A2269" s="20">
        <v>42178</v>
      </c>
      <c r="B2269" s="222" t="s">
        <v>1723</v>
      </c>
      <c r="C2269" s="222" t="s">
        <v>1592</v>
      </c>
      <c r="D2269" s="15" t="s">
        <v>1021</v>
      </c>
      <c r="E2269" s="122">
        <v>227</v>
      </c>
      <c r="F2269" s="23">
        <v>42178</v>
      </c>
      <c r="G2269" s="118">
        <v>227</v>
      </c>
      <c r="H2269" s="31">
        <f t="shared" si="70"/>
        <v>0</v>
      </c>
      <c r="I2269" s="68" t="s">
        <v>9</v>
      </c>
      <c r="M2269" s="20">
        <v>42168</v>
      </c>
      <c r="N2269" s="183">
        <v>24048</v>
      </c>
      <c r="O2269" s="183"/>
      <c r="P2269" s="14" t="s">
        <v>125</v>
      </c>
      <c r="Q2269" s="105">
        <v>21637.5</v>
      </c>
      <c r="R2269" s="51">
        <v>42168</v>
      </c>
      <c r="S2269" s="106">
        <v>21637.5</v>
      </c>
      <c r="T2269" s="31">
        <f t="shared" si="71"/>
        <v>0</v>
      </c>
      <c r="U2269" s="39" t="s">
        <v>94</v>
      </c>
    </row>
    <row r="2270" spans="1:21" x14ac:dyDescent="0.25">
      <c r="A2270" s="20">
        <v>42178</v>
      </c>
      <c r="B2270" s="223" t="s">
        <v>1724</v>
      </c>
      <c r="C2270" s="223" t="s">
        <v>1592</v>
      </c>
      <c r="D2270" s="15" t="s">
        <v>829</v>
      </c>
      <c r="E2270" s="122">
        <v>4318.3</v>
      </c>
      <c r="F2270" s="23">
        <v>42178</v>
      </c>
      <c r="G2270" s="118">
        <v>4318.3</v>
      </c>
      <c r="H2270" s="31">
        <f t="shared" si="70"/>
        <v>0</v>
      </c>
      <c r="I2270" s="68" t="s">
        <v>9</v>
      </c>
      <c r="M2270" s="20">
        <v>42169</v>
      </c>
      <c r="N2270" s="183">
        <v>24168</v>
      </c>
      <c r="O2270" s="183"/>
      <c r="P2270" s="14" t="s">
        <v>125</v>
      </c>
      <c r="Q2270" s="105">
        <v>14422.5</v>
      </c>
      <c r="R2270" s="23">
        <v>42169</v>
      </c>
      <c r="S2270" s="106">
        <v>14422.5</v>
      </c>
      <c r="T2270" s="31">
        <f t="shared" si="71"/>
        <v>0</v>
      </c>
      <c r="U2270" s="39" t="s">
        <v>9</v>
      </c>
    </row>
    <row r="2271" spans="1:21" x14ac:dyDescent="0.25">
      <c r="A2271" s="20">
        <v>42178</v>
      </c>
      <c r="B2271" s="222" t="s">
        <v>1725</v>
      </c>
      <c r="C2271" s="222" t="s">
        <v>1592</v>
      </c>
      <c r="D2271" s="14" t="s">
        <v>1726</v>
      </c>
      <c r="E2271" s="105">
        <v>500.8</v>
      </c>
      <c r="F2271" s="23">
        <v>42178</v>
      </c>
      <c r="G2271" s="106">
        <v>500.8</v>
      </c>
      <c r="H2271" s="31">
        <f t="shared" si="70"/>
        <v>0</v>
      </c>
      <c r="I2271" s="39" t="s">
        <v>9</v>
      </c>
      <c r="M2271" s="20">
        <v>42170</v>
      </c>
      <c r="N2271" s="183">
        <v>24208</v>
      </c>
      <c r="O2271" s="183"/>
      <c r="P2271" s="14" t="s">
        <v>125</v>
      </c>
      <c r="Q2271" s="105">
        <v>12915</v>
      </c>
      <c r="R2271" s="23">
        <v>42182</v>
      </c>
      <c r="S2271" s="106">
        <v>12915</v>
      </c>
      <c r="T2271" s="31">
        <f t="shared" si="71"/>
        <v>0</v>
      </c>
      <c r="U2271" s="39" t="s">
        <v>94</v>
      </c>
    </row>
    <row r="2272" spans="1:21" x14ac:dyDescent="0.25">
      <c r="A2272" s="20">
        <v>42178</v>
      </c>
      <c r="B2272" s="223" t="s">
        <v>1727</v>
      </c>
      <c r="C2272" s="223" t="s">
        <v>1592</v>
      </c>
      <c r="D2272" s="14" t="s">
        <v>1182</v>
      </c>
      <c r="E2272" s="105">
        <v>54.4</v>
      </c>
      <c r="F2272" s="23">
        <v>42178</v>
      </c>
      <c r="G2272" s="106">
        <v>54.4</v>
      </c>
      <c r="H2272" s="31">
        <f t="shared" si="70"/>
        <v>0</v>
      </c>
      <c r="I2272" s="39" t="s">
        <v>9</v>
      </c>
      <c r="M2272" s="20">
        <v>42170</v>
      </c>
      <c r="N2272" s="183">
        <v>24228</v>
      </c>
      <c r="O2272" s="183"/>
      <c r="P2272" s="14" t="s">
        <v>125</v>
      </c>
      <c r="Q2272" s="105">
        <v>12166</v>
      </c>
      <c r="R2272" s="23">
        <v>42178</v>
      </c>
      <c r="S2272" s="106">
        <v>12166</v>
      </c>
      <c r="T2272" s="31">
        <f t="shared" si="71"/>
        <v>0</v>
      </c>
      <c r="U2272" s="39" t="s">
        <v>1257</v>
      </c>
    </row>
    <row r="2273" spans="1:21" x14ac:dyDescent="0.25">
      <c r="A2273" s="20">
        <v>42178</v>
      </c>
      <c r="B2273" s="222" t="s">
        <v>1728</v>
      </c>
      <c r="C2273" s="222" t="s">
        <v>1592</v>
      </c>
      <c r="D2273" s="14" t="s">
        <v>14</v>
      </c>
      <c r="E2273" s="105">
        <v>19722.3</v>
      </c>
      <c r="F2273" s="30">
        <v>42190</v>
      </c>
      <c r="G2273" s="144">
        <v>19722.3</v>
      </c>
      <c r="H2273" s="31">
        <f t="shared" si="70"/>
        <v>0</v>
      </c>
      <c r="I2273" s="39" t="s">
        <v>15</v>
      </c>
      <c r="M2273" s="20">
        <v>42171</v>
      </c>
      <c r="N2273" s="183">
        <v>24314</v>
      </c>
      <c r="O2273" s="183"/>
      <c r="P2273" s="14" t="s">
        <v>125</v>
      </c>
      <c r="Q2273" s="105">
        <v>12580</v>
      </c>
      <c r="R2273" s="23">
        <v>42178</v>
      </c>
      <c r="S2273" s="106">
        <v>12580</v>
      </c>
      <c r="T2273" s="48">
        <f t="shared" si="71"/>
        <v>0</v>
      </c>
      <c r="U2273" s="39" t="s">
        <v>94</v>
      </c>
    </row>
    <row r="2274" spans="1:21" x14ac:dyDescent="0.25">
      <c r="A2274" s="20">
        <v>42179</v>
      </c>
      <c r="B2274" s="223" t="s">
        <v>1729</v>
      </c>
      <c r="C2274" s="223" t="s">
        <v>1592</v>
      </c>
      <c r="D2274" s="14" t="s">
        <v>16</v>
      </c>
      <c r="E2274" s="105">
        <v>7520.8</v>
      </c>
      <c r="F2274" s="23">
        <v>42179</v>
      </c>
      <c r="G2274" s="106">
        <v>7520.8</v>
      </c>
      <c r="H2274" s="31">
        <f t="shared" si="70"/>
        <v>0</v>
      </c>
      <c r="I2274" s="39" t="s">
        <v>1257</v>
      </c>
      <c r="M2274" s="20">
        <v>42172</v>
      </c>
      <c r="N2274" s="183">
        <v>24416</v>
      </c>
      <c r="O2274" s="183"/>
      <c r="P2274" s="14" t="s">
        <v>125</v>
      </c>
      <c r="Q2274" s="105">
        <v>16849.8</v>
      </c>
      <c r="R2274" s="23">
        <v>42182</v>
      </c>
      <c r="S2274" s="106">
        <v>16849.8</v>
      </c>
      <c r="T2274" s="48">
        <f t="shared" si="71"/>
        <v>0</v>
      </c>
      <c r="U2274" s="39" t="s">
        <v>94</v>
      </c>
    </row>
    <row r="2275" spans="1:21" x14ac:dyDescent="0.25">
      <c r="A2275" s="20">
        <v>42179</v>
      </c>
      <c r="B2275" s="222" t="s">
        <v>1730</v>
      </c>
      <c r="C2275" s="222" t="s">
        <v>1592</v>
      </c>
      <c r="D2275" s="14" t="s">
        <v>720</v>
      </c>
      <c r="E2275" s="105">
        <v>17725.400000000001</v>
      </c>
      <c r="F2275" s="23">
        <v>42179</v>
      </c>
      <c r="G2275" s="106">
        <v>17725.400000000001</v>
      </c>
      <c r="H2275" s="31">
        <f t="shared" si="70"/>
        <v>0</v>
      </c>
      <c r="I2275" s="39" t="s">
        <v>9</v>
      </c>
      <c r="M2275" s="20">
        <v>42173</v>
      </c>
      <c r="N2275" s="183">
        <v>24514</v>
      </c>
      <c r="O2275" s="183"/>
      <c r="P2275" s="14" t="s">
        <v>125</v>
      </c>
      <c r="Q2275" s="105">
        <v>13163.9</v>
      </c>
      <c r="R2275" s="23">
        <v>42173</v>
      </c>
      <c r="S2275" s="106">
        <v>13163.9</v>
      </c>
      <c r="T2275" s="48">
        <f t="shared" si="71"/>
        <v>0</v>
      </c>
      <c r="U2275" s="39" t="s">
        <v>94</v>
      </c>
    </row>
    <row r="2276" spans="1:21" x14ac:dyDescent="0.25">
      <c r="A2276" s="20">
        <v>42179</v>
      </c>
      <c r="B2276" s="223" t="s">
        <v>1731</v>
      </c>
      <c r="C2276" s="223" t="s">
        <v>1592</v>
      </c>
      <c r="D2276" s="14" t="s">
        <v>121</v>
      </c>
      <c r="E2276" s="105">
        <v>3483.1</v>
      </c>
      <c r="F2276" s="23">
        <v>42179</v>
      </c>
      <c r="G2276" s="106">
        <v>3483.1</v>
      </c>
      <c r="H2276" s="31">
        <f t="shared" si="70"/>
        <v>0</v>
      </c>
      <c r="I2276" s="39" t="s">
        <v>9</v>
      </c>
      <c r="M2276" s="20">
        <v>42174</v>
      </c>
      <c r="N2276" s="183">
        <v>24627</v>
      </c>
      <c r="O2276" s="183"/>
      <c r="P2276" s="14" t="s">
        <v>125</v>
      </c>
      <c r="Q2276" s="105">
        <v>23754</v>
      </c>
      <c r="R2276" s="23">
        <v>42174</v>
      </c>
      <c r="S2276" s="118">
        <v>23754</v>
      </c>
      <c r="T2276" s="31">
        <f t="shared" si="71"/>
        <v>0</v>
      </c>
      <c r="U2276" s="56" t="s">
        <v>94</v>
      </c>
    </row>
    <row r="2277" spans="1:21" x14ac:dyDescent="0.25">
      <c r="A2277" s="20">
        <v>42179</v>
      </c>
      <c r="B2277" s="222" t="s">
        <v>1732</v>
      </c>
      <c r="C2277" s="222" t="s">
        <v>1592</v>
      </c>
      <c r="D2277" s="14" t="s">
        <v>14</v>
      </c>
      <c r="E2277" s="105">
        <v>22383.599999999999</v>
      </c>
      <c r="F2277" s="30">
        <v>42190</v>
      </c>
      <c r="G2277" s="144">
        <v>22383.599999999999</v>
      </c>
      <c r="H2277" s="31">
        <f t="shared" si="70"/>
        <v>0</v>
      </c>
      <c r="I2277" s="39" t="s">
        <v>9</v>
      </c>
      <c r="M2277" s="20">
        <v>42175</v>
      </c>
      <c r="N2277" s="183">
        <v>24716</v>
      </c>
      <c r="O2277" s="183"/>
      <c r="P2277" s="14" t="s">
        <v>125</v>
      </c>
      <c r="Q2277" s="105">
        <v>25885.200000000001</v>
      </c>
      <c r="R2277" s="23">
        <v>42176</v>
      </c>
      <c r="S2277" s="106">
        <v>25885.200000000001</v>
      </c>
      <c r="T2277" s="31">
        <f t="shared" si="71"/>
        <v>0</v>
      </c>
      <c r="U2277" s="39" t="s">
        <v>94</v>
      </c>
    </row>
    <row r="2278" spans="1:21" x14ac:dyDescent="0.25">
      <c r="A2278" s="20">
        <v>42179</v>
      </c>
      <c r="B2278" s="223" t="s">
        <v>1733</v>
      </c>
      <c r="C2278" s="223" t="s">
        <v>1592</v>
      </c>
      <c r="D2278" s="14" t="s">
        <v>863</v>
      </c>
      <c r="E2278" s="105">
        <v>8676.7999999999993</v>
      </c>
      <c r="F2278" s="23">
        <v>42179</v>
      </c>
      <c r="G2278" s="106">
        <v>8676.7999999999993</v>
      </c>
      <c r="H2278" s="31">
        <f t="shared" si="70"/>
        <v>0</v>
      </c>
      <c r="I2278" s="39" t="s">
        <v>9</v>
      </c>
      <c r="M2278" s="20">
        <v>42176</v>
      </c>
      <c r="N2278" s="183">
        <v>24855</v>
      </c>
      <c r="O2278" s="183"/>
      <c r="P2278" s="14" t="s">
        <v>125</v>
      </c>
      <c r="Q2278" s="105">
        <v>9431.2999999999993</v>
      </c>
      <c r="R2278" s="23">
        <v>42176</v>
      </c>
      <c r="S2278" s="118">
        <v>9431.2999999999993</v>
      </c>
      <c r="T2278" s="31">
        <f t="shared" si="71"/>
        <v>0</v>
      </c>
      <c r="U2278" s="56" t="s">
        <v>9</v>
      </c>
    </row>
    <row r="2279" spans="1:21" x14ac:dyDescent="0.25">
      <c r="A2279" s="20">
        <v>42179</v>
      </c>
      <c r="B2279" s="222" t="s">
        <v>1734</v>
      </c>
      <c r="C2279" s="222" t="s">
        <v>1592</v>
      </c>
      <c r="D2279" s="14" t="s">
        <v>24</v>
      </c>
      <c r="E2279" s="105">
        <v>1360</v>
      </c>
      <c r="F2279" s="30">
        <v>42192</v>
      </c>
      <c r="G2279" s="144">
        <v>1360</v>
      </c>
      <c r="H2279" s="31">
        <f t="shared" si="70"/>
        <v>0</v>
      </c>
      <c r="I2279" s="39" t="s">
        <v>312</v>
      </c>
      <c r="M2279" s="20">
        <v>42177</v>
      </c>
      <c r="N2279" s="183">
        <v>24923</v>
      </c>
      <c r="O2279" s="183"/>
      <c r="P2279" s="14" t="s">
        <v>125</v>
      </c>
      <c r="Q2279" s="105">
        <v>19121.599999999999</v>
      </c>
      <c r="R2279" s="23">
        <v>42177</v>
      </c>
      <c r="S2279" s="118">
        <v>19121.599999999999</v>
      </c>
      <c r="T2279" s="31">
        <f t="shared" si="71"/>
        <v>0</v>
      </c>
      <c r="U2279" s="56" t="s">
        <v>94</v>
      </c>
    </row>
    <row r="2280" spans="1:21" x14ac:dyDescent="0.25">
      <c r="A2280" s="20">
        <v>42179</v>
      </c>
      <c r="B2280" s="223" t="s">
        <v>1735</v>
      </c>
      <c r="C2280" s="223" t="s">
        <v>1592</v>
      </c>
      <c r="D2280" s="14" t="s">
        <v>1178</v>
      </c>
      <c r="E2280" s="105">
        <v>24582.799999999999</v>
      </c>
      <c r="F2280" s="23">
        <v>42180</v>
      </c>
      <c r="G2280" s="106">
        <v>24582.799999999999</v>
      </c>
      <c r="H2280" s="31">
        <f t="shared" si="70"/>
        <v>0</v>
      </c>
      <c r="I2280" s="39" t="s">
        <v>9</v>
      </c>
      <c r="M2280" s="20">
        <v>42178</v>
      </c>
      <c r="N2280" s="223" t="s">
        <v>1653</v>
      </c>
      <c r="O2280" s="223" t="s">
        <v>1592</v>
      </c>
      <c r="P2280" s="15" t="s">
        <v>125</v>
      </c>
      <c r="Q2280" s="122">
        <v>16909</v>
      </c>
      <c r="R2280" s="23">
        <v>42182</v>
      </c>
      <c r="S2280" s="118">
        <v>16909</v>
      </c>
      <c r="T2280" s="31">
        <f t="shared" si="71"/>
        <v>0</v>
      </c>
      <c r="U2280" s="68" t="s">
        <v>94</v>
      </c>
    </row>
    <row r="2281" spans="1:21" x14ac:dyDescent="0.25">
      <c r="A2281" s="20">
        <v>42179</v>
      </c>
      <c r="B2281" s="222" t="s">
        <v>1736</v>
      </c>
      <c r="C2281" s="222" t="s">
        <v>1592</v>
      </c>
      <c r="D2281" s="14" t="s">
        <v>18</v>
      </c>
      <c r="E2281" s="105">
        <v>3959.6</v>
      </c>
      <c r="F2281" s="23">
        <v>42179</v>
      </c>
      <c r="G2281" s="106">
        <v>3959.6</v>
      </c>
      <c r="H2281" s="31">
        <f t="shared" si="70"/>
        <v>0</v>
      </c>
      <c r="I2281" s="39" t="s">
        <v>9</v>
      </c>
      <c r="M2281" s="20">
        <v>42179</v>
      </c>
      <c r="N2281" s="222" t="s">
        <v>1746</v>
      </c>
      <c r="O2281" s="222" t="s">
        <v>1592</v>
      </c>
      <c r="P2281" s="14" t="s">
        <v>125</v>
      </c>
      <c r="Q2281" s="105">
        <v>11351.6</v>
      </c>
      <c r="R2281" s="23">
        <v>42185</v>
      </c>
      <c r="S2281" s="106">
        <v>11351.6</v>
      </c>
      <c r="T2281" s="31">
        <f t="shared" si="71"/>
        <v>0</v>
      </c>
      <c r="U2281" s="39" t="s">
        <v>94</v>
      </c>
    </row>
    <row r="2282" spans="1:21" x14ac:dyDescent="0.25">
      <c r="A2282" s="20">
        <v>42179</v>
      </c>
      <c r="B2282" s="223" t="s">
        <v>1737</v>
      </c>
      <c r="C2282" s="223" t="s">
        <v>1592</v>
      </c>
      <c r="D2282" s="14" t="s">
        <v>35</v>
      </c>
      <c r="E2282" s="105">
        <v>23639.599999999999</v>
      </c>
      <c r="F2282" s="23">
        <v>42179</v>
      </c>
      <c r="G2282" s="106">
        <v>23639.599999999999</v>
      </c>
      <c r="H2282" s="31">
        <f t="shared" si="70"/>
        <v>0</v>
      </c>
      <c r="I2282" s="39" t="s">
        <v>773</v>
      </c>
      <c r="M2282" s="20">
        <v>42179</v>
      </c>
      <c r="N2282" s="222" t="s">
        <v>1779</v>
      </c>
      <c r="O2282" s="222" t="s">
        <v>1592</v>
      </c>
      <c r="P2282" s="14" t="s">
        <v>125</v>
      </c>
      <c r="Q2282" s="105">
        <v>7337.1</v>
      </c>
      <c r="R2282" s="23">
        <v>42185</v>
      </c>
      <c r="S2282" s="106">
        <v>7337.1</v>
      </c>
      <c r="T2282" s="31">
        <f t="shared" si="71"/>
        <v>0</v>
      </c>
      <c r="U2282" s="39" t="s">
        <v>1257</v>
      </c>
    </row>
    <row r="2283" spans="1:21" x14ac:dyDescent="0.25">
      <c r="A2283" s="20">
        <v>42179</v>
      </c>
      <c r="B2283" s="222" t="s">
        <v>1738</v>
      </c>
      <c r="C2283" s="222" t="s">
        <v>1592</v>
      </c>
      <c r="D2283" s="14" t="s">
        <v>256</v>
      </c>
      <c r="E2283" s="105">
        <v>4263</v>
      </c>
      <c r="F2283" s="23">
        <v>42179</v>
      </c>
      <c r="G2283" s="106">
        <v>4263</v>
      </c>
      <c r="H2283" s="31">
        <f t="shared" si="70"/>
        <v>0</v>
      </c>
      <c r="I2283" s="39" t="s">
        <v>773</v>
      </c>
      <c r="M2283" s="20">
        <v>42180</v>
      </c>
      <c r="N2283" s="222" t="s">
        <v>1839</v>
      </c>
      <c r="O2283" s="222" t="s">
        <v>1592</v>
      </c>
      <c r="P2283" s="14" t="s">
        <v>125</v>
      </c>
      <c r="Q2283" s="105">
        <v>10130.6</v>
      </c>
      <c r="R2283" s="23">
        <v>42185</v>
      </c>
      <c r="S2283" s="106">
        <v>10130.6</v>
      </c>
      <c r="T2283" s="31">
        <f t="shared" si="71"/>
        <v>0</v>
      </c>
      <c r="U2283" s="39" t="s">
        <v>9</v>
      </c>
    </row>
    <row r="2284" spans="1:21" x14ac:dyDescent="0.25">
      <c r="A2284" s="20">
        <v>42179</v>
      </c>
      <c r="B2284" s="223" t="s">
        <v>1739</v>
      </c>
      <c r="C2284" s="223" t="s">
        <v>1592</v>
      </c>
      <c r="D2284" s="14" t="s">
        <v>55</v>
      </c>
      <c r="E2284" s="105">
        <v>22298.36</v>
      </c>
      <c r="F2284" s="23">
        <v>42179</v>
      </c>
      <c r="G2284" s="106">
        <v>22298.36</v>
      </c>
      <c r="H2284" s="31">
        <f t="shared" si="70"/>
        <v>0</v>
      </c>
      <c r="I2284" s="39" t="s">
        <v>773</v>
      </c>
      <c r="M2284" s="20">
        <v>42181</v>
      </c>
      <c r="N2284" s="223" t="s">
        <v>1966</v>
      </c>
      <c r="O2284" s="223" t="s">
        <v>1592</v>
      </c>
      <c r="P2284" s="14" t="s">
        <v>125</v>
      </c>
      <c r="Q2284" s="105">
        <v>17647.5</v>
      </c>
      <c r="R2284" s="65">
        <v>42185</v>
      </c>
      <c r="S2284" s="106">
        <v>17647.5</v>
      </c>
      <c r="T2284" s="31">
        <f t="shared" si="71"/>
        <v>0</v>
      </c>
      <c r="U2284" s="39" t="s">
        <v>9</v>
      </c>
    </row>
    <row r="2285" spans="1:21" x14ac:dyDescent="0.25">
      <c r="A2285" s="20">
        <v>42179</v>
      </c>
      <c r="B2285" s="222" t="s">
        <v>1740</v>
      </c>
      <c r="C2285" s="222" t="s">
        <v>1592</v>
      </c>
      <c r="D2285" s="14" t="s">
        <v>1058</v>
      </c>
      <c r="E2285" s="105">
        <v>6665.4</v>
      </c>
      <c r="F2285" s="23">
        <v>42179</v>
      </c>
      <c r="G2285" s="106">
        <v>6665.4</v>
      </c>
      <c r="H2285" s="31">
        <f t="shared" si="70"/>
        <v>0</v>
      </c>
      <c r="I2285" s="39" t="s">
        <v>9</v>
      </c>
      <c r="M2285" s="20">
        <v>42181</v>
      </c>
      <c r="N2285" s="222" t="s">
        <v>2001</v>
      </c>
      <c r="O2285" s="222" t="s">
        <v>1592</v>
      </c>
      <c r="P2285" s="14" t="s">
        <v>125</v>
      </c>
      <c r="Q2285" s="105">
        <v>3933.75</v>
      </c>
      <c r="R2285" s="65">
        <v>42185</v>
      </c>
      <c r="S2285" s="106">
        <v>3933.75</v>
      </c>
      <c r="T2285" s="31">
        <f t="shared" si="71"/>
        <v>0</v>
      </c>
      <c r="U2285" s="39" t="s">
        <v>1257</v>
      </c>
    </row>
    <row r="2286" spans="1:21" x14ac:dyDescent="0.25">
      <c r="A2286" s="20">
        <v>42179</v>
      </c>
      <c r="B2286" s="223" t="s">
        <v>1741</v>
      </c>
      <c r="C2286" s="223" t="s">
        <v>1592</v>
      </c>
      <c r="D2286" s="14" t="s">
        <v>32</v>
      </c>
      <c r="E2286" s="105">
        <v>97590</v>
      </c>
      <c r="F2286" s="30">
        <v>42195</v>
      </c>
      <c r="G2286" s="144">
        <v>97590</v>
      </c>
      <c r="H2286" s="31">
        <f t="shared" si="70"/>
        <v>0</v>
      </c>
      <c r="I2286" s="39" t="s">
        <v>9</v>
      </c>
      <c r="M2286" s="20">
        <v>42182</v>
      </c>
      <c r="N2286" s="223" t="s">
        <v>2106</v>
      </c>
      <c r="O2286" s="223" t="s">
        <v>1592</v>
      </c>
      <c r="P2286" s="14" t="s">
        <v>125</v>
      </c>
      <c r="Q2286" s="105">
        <v>20183.5</v>
      </c>
      <c r="R2286" s="65">
        <v>42185</v>
      </c>
      <c r="S2286" s="114">
        <v>1450</v>
      </c>
      <c r="T2286" s="55">
        <f t="shared" si="71"/>
        <v>18733.5</v>
      </c>
      <c r="U2286" s="39" t="s">
        <v>1257</v>
      </c>
    </row>
    <row r="2287" spans="1:21" x14ac:dyDescent="0.25">
      <c r="A2287" s="20">
        <v>42179</v>
      </c>
      <c r="B2287" s="222" t="s">
        <v>1742</v>
      </c>
      <c r="C2287" s="222" t="s">
        <v>1592</v>
      </c>
      <c r="D2287" s="14" t="s">
        <v>20</v>
      </c>
      <c r="E2287" s="105">
        <v>4832.6000000000004</v>
      </c>
      <c r="F2287" s="23">
        <v>42179</v>
      </c>
      <c r="G2287" s="106">
        <v>4832.6000000000004</v>
      </c>
      <c r="H2287" s="31">
        <f t="shared" si="70"/>
        <v>0</v>
      </c>
      <c r="I2287" s="39" t="s">
        <v>94</v>
      </c>
      <c r="M2287" s="20">
        <v>42182</v>
      </c>
      <c r="N2287" s="222" t="s">
        <v>2119</v>
      </c>
      <c r="O2287" s="222" t="s">
        <v>1592</v>
      </c>
      <c r="P2287" s="14" t="s">
        <v>125</v>
      </c>
      <c r="Q2287" s="105">
        <v>6874.6</v>
      </c>
      <c r="R2287" s="65">
        <v>42185</v>
      </c>
      <c r="S2287" s="106">
        <v>6874.6</v>
      </c>
      <c r="T2287" s="31">
        <f t="shared" si="71"/>
        <v>0</v>
      </c>
      <c r="U2287" s="39" t="s">
        <v>312</v>
      </c>
    </row>
    <row r="2288" spans="1:21" x14ac:dyDescent="0.25">
      <c r="A2288" s="20">
        <v>42179</v>
      </c>
      <c r="B2288" s="223" t="s">
        <v>1743</v>
      </c>
      <c r="C2288" s="223" t="s">
        <v>1592</v>
      </c>
      <c r="D2288" s="14" t="s">
        <v>155</v>
      </c>
      <c r="E2288" s="105">
        <v>3519</v>
      </c>
      <c r="F2288" s="23">
        <v>42179</v>
      </c>
      <c r="G2288" s="106">
        <v>3519</v>
      </c>
      <c r="H2288" s="31">
        <f t="shared" si="70"/>
        <v>0</v>
      </c>
      <c r="I2288" s="39" t="s">
        <v>9</v>
      </c>
      <c r="M2288" s="20">
        <v>42183</v>
      </c>
      <c r="N2288" s="223" t="s">
        <v>2188</v>
      </c>
      <c r="O2288" s="223" t="s">
        <v>1592</v>
      </c>
      <c r="P2288" s="14" t="s">
        <v>125</v>
      </c>
      <c r="Q2288" s="105">
        <v>12816.8</v>
      </c>
      <c r="R2288" s="65"/>
      <c r="S2288" s="106"/>
      <c r="T2288" s="31">
        <f t="shared" si="71"/>
        <v>12816.8</v>
      </c>
      <c r="U2288" s="39" t="s">
        <v>773</v>
      </c>
    </row>
    <row r="2289" spans="1:21" x14ac:dyDescent="0.25">
      <c r="A2289" s="20">
        <v>42179</v>
      </c>
      <c r="B2289" s="222" t="s">
        <v>1744</v>
      </c>
      <c r="C2289" s="222" t="s">
        <v>1592</v>
      </c>
      <c r="D2289" s="14" t="s">
        <v>22</v>
      </c>
      <c r="E2289" s="105">
        <v>4885</v>
      </c>
      <c r="F2289" s="23">
        <v>42179</v>
      </c>
      <c r="G2289" s="106">
        <v>4885</v>
      </c>
      <c r="H2289" s="31">
        <f t="shared" si="70"/>
        <v>0</v>
      </c>
      <c r="I2289" s="39" t="s">
        <v>929</v>
      </c>
      <c r="M2289" s="20">
        <v>42184</v>
      </c>
      <c r="N2289" s="223" t="s">
        <v>2252</v>
      </c>
      <c r="O2289" s="223" t="s">
        <v>1592</v>
      </c>
      <c r="P2289" s="14" t="s">
        <v>125</v>
      </c>
      <c r="Q2289" s="105">
        <v>15170</v>
      </c>
      <c r="R2289" s="65">
        <v>42185</v>
      </c>
      <c r="S2289" s="106">
        <v>15170</v>
      </c>
      <c r="T2289" s="31">
        <f t="shared" si="71"/>
        <v>0</v>
      </c>
      <c r="U2289" s="39" t="s">
        <v>59</v>
      </c>
    </row>
    <row r="2290" spans="1:21" x14ac:dyDescent="0.25">
      <c r="A2290" s="20">
        <v>42179</v>
      </c>
      <c r="B2290" s="223" t="s">
        <v>1745</v>
      </c>
      <c r="C2290" s="223" t="s">
        <v>1592</v>
      </c>
      <c r="D2290" s="14" t="s">
        <v>21</v>
      </c>
      <c r="E2290" s="105">
        <v>5181.3</v>
      </c>
      <c r="F2290" s="23">
        <v>42179</v>
      </c>
      <c r="G2290" s="106">
        <v>5181.3</v>
      </c>
      <c r="H2290" s="31">
        <f t="shared" si="70"/>
        <v>0</v>
      </c>
      <c r="I2290" s="39" t="s">
        <v>9</v>
      </c>
      <c r="M2290" s="20">
        <v>42185</v>
      </c>
      <c r="N2290" s="222" t="s">
        <v>2392</v>
      </c>
      <c r="O2290" s="222" t="s">
        <v>1592</v>
      </c>
      <c r="P2290" s="14" t="s">
        <v>125</v>
      </c>
      <c r="Q2290" s="105">
        <v>17293.8</v>
      </c>
      <c r="R2290" s="23"/>
      <c r="S2290" s="106"/>
      <c r="T2290" s="31">
        <f t="shared" si="71"/>
        <v>17293.8</v>
      </c>
      <c r="U2290" s="39" t="s">
        <v>94</v>
      </c>
    </row>
    <row r="2291" spans="1:21" x14ac:dyDescent="0.25">
      <c r="A2291" s="20">
        <v>42179</v>
      </c>
      <c r="B2291" s="222" t="s">
        <v>1746</v>
      </c>
      <c r="C2291" s="222" t="s">
        <v>1592</v>
      </c>
      <c r="D2291" s="14" t="s">
        <v>125</v>
      </c>
      <c r="E2291" s="105">
        <v>11351.6</v>
      </c>
      <c r="F2291" s="23">
        <v>42185</v>
      </c>
      <c r="G2291" s="106">
        <v>11351.6</v>
      </c>
      <c r="H2291" s="31">
        <f t="shared" si="70"/>
        <v>0</v>
      </c>
      <c r="I2291" s="39" t="s">
        <v>94</v>
      </c>
      <c r="M2291" s="20">
        <v>42157</v>
      </c>
      <c r="N2291" s="183">
        <v>23055</v>
      </c>
      <c r="O2291" s="183"/>
      <c r="P2291" s="40" t="s">
        <v>1370</v>
      </c>
      <c r="Q2291" s="105">
        <v>1257.2</v>
      </c>
      <c r="R2291" s="23">
        <v>42157</v>
      </c>
      <c r="S2291" s="106">
        <v>1257.2</v>
      </c>
      <c r="T2291" s="25">
        <f t="shared" si="71"/>
        <v>0</v>
      </c>
      <c r="U2291" s="68" t="s">
        <v>9</v>
      </c>
    </row>
    <row r="2292" spans="1:21" x14ac:dyDescent="0.25">
      <c r="A2292" s="20">
        <v>42179</v>
      </c>
      <c r="B2292" s="223" t="s">
        <v>1747</v>
      </c>
      <c r="C2292" s="223" t="s">
        <v>1592</v>
      </c>
      <c r="D2292" s="14" t="s">
        <v>145</v>
      </c>
      <c r="E2292" s="105">
        <v>1321.2</v>
      </c>
      <c r="F2292" s="23">
        <v>42179</v>
      </c>
      <c r="G2292" s="106">
        <v>1321.2</v>
      </c>
      <c r="H2292" s="31">
        <f t="shared" si="70"/>
        <v>0</v>
      </c>
      <c r="I2292" s="39" t="s">
        <v>9</v>
      </c>
      <c r="M2292" s="20">
        <v>42159</v>
      </c>
      <c r="N2292" s="183">
        <v>23172</v>
      </c>
      <c r="O2292" s="183"/>
      <c r="P2292" s="14" t="s">
        <v>1370</v>
      </c>
      <c r="Q2292" s="105">
        <v>220.8</v>
      </c>
      <c r="R2292" s="23">
        <v>42159</v>
      </c>
      <c r="S2292" s="106">
        <v>220.8</v>
      </c>
      <c r="T2292" s="31">
        <f t="shared" si="71"/>
        <v>0</v>
      </c>
      <c r="U2292" s="39" t="s">
        <v>9</v>
      </c>
    </row>
    <row r="2293" spans="1:21" x14ac:dyDescent="0.25">
      <c r="A2293" s="20">
        <v>42179</v>
      </c>
      <c r="B2293" s="222" t="s">
        <v>1748</v>
      </c>
      <c r="C2293" s="222" t="s">
        <v>1592</v>
      </c>
      <c r="D2293" s="14" t="s">
        <v>114</v>
      </c>
      <c r="E2293" s="105">
        <v>1995.2</v>
      </c>
      <c r="F2293" s="23">
        <v>42179</v>
      </c>
      <c r="G2293" s="106">
        <v>1995.2</v>
      </c>
      <c r="H2293" s="31">
        <f t="shared" si="70"/>
        <v>0</v>
      </c>
      <c r="I2293" s="39" t="s">
        <v>9</v>
      </c>
      <c r="M2293" s="20">
        <v>42159</v>
      </c>
      <c r="N2293" s="183">
        <v>23233</v>
      </c>
      <c r="O2293" s="183"/>
      <c r="P2293" s="14" t="s">
        <v>1370</v>
      </c>
      <c r="Q2293" s="105">
        <v>1218.4000000000001</v>
      </c>
      <c r="R2293" s="23">
        <v>42159</v>
      </c>
      <c r="S2293" s="106">
        <v>1218.4000000000001</v>
      </c>
      <c r="T2293" s="31">
        <f t="shared" si="71"/>
        <v>0</v>
      </c>
      <c r="U2293" s="39" t="s">
        <v>9</v>
      </c>
    </row>
    <row r="2294" spans="1:21" x14ac:dyDescent="0.25">
      <c r="A2294" s="20">
        <v>42179</v>
      </c>
      <c r="B2294" s="223" t="s">
        <v>1749</v>
      </c>
      <c r="C2294" s="223" t="s">
        <v>1592</v>
      </c>
      <c r="D2294" s="14" t="s">
        <v>161</v>
      </c>
      <c r="E2294" s="105">
        <v>3944.4</v>
      </c>
      <c r="F2294" s="23">
        <v>42179</v>
      </c>
      <c r="G2294" s="106">
        <v>3944.4</v>
      </c>
      <c r="H2294" s="31">
        <f t="shared" si="70"/>
        <v>0</v>
      </c>
      <c r="I2294" s="39" t="s">
        <v>9</v>
      </c>
      <c r="M2294" s="20">
        <v>42162</v>
      </c>
      <c r="N2294" s="183">
        <v>23459</v>
      </c>
      <c r="O2294" s="183"/>
      <c r="P2294" s="14" t="s">
        <v>1370</v>
      </c>
      <c r="Q2294" s="105">
        <v>1181.8</v>
      </c>
      <c r="R2294" s="23">
        <v>42162</v>
      </c>
      <c r="S2294" s="106">
        <v>1181.8</v>
      </c>
      <c r="T2294" s="31">
        <f t="shared" si="71"/>
        <v>0</v>
      </c>
      <c r="U2294" s="39" t="s">
        <v>9</v>
      </c>
    </row>
    <row r="2295" spans="1:21" x14ac:dyDescent="0.25">
      <c r="A2295" s="20">
        <v>42179</v>
      </c>
      <c r="B2295" s="222" t="s">
        <v>1750</v>
      </c>
      <c r="C2295" s="222" t="s">
        <v>1592</v>
      </c>
      <c r="D2295" s="14" t="s">
        <v>906</v>
      </c>
      <c r="E2295" s="105">
        <v>2879.6</v>
      </c>
      <c r="F2295" s="23">
        <v>42185</v>
      </c>
      <c r="G2295" s="106">
        <v>2879.6</v>
      </c>
      <c r="H2295" s="31">
        <f t="shared" si="70"/>
        <v>0</v>
      </c>
      <c r="I2295" s="39" t="s">
        <v>94</v>
      </c>
      <c r="M2295" s="20">
        <v>42164</v>
      </c>
      <c r="N2295" s="183">
        <v>23638</v>
      </c>
      <c r="O2295" s="183"/>
      <c r="P2295" s="14" t="s">
        <v>1370</v>
      </c>
      <c r="Q2295" s="105">
        <v>1272</v>
      </c>
      <c r="R2295" s="23">
        <v>42164</v>
      </c>
      <c r="S2295" s="106">
        <v>1272</v>
      </c>
      <c r="T2295" s="31">
        <f t="shared" si="71"/>
        <v>0</v>
      </c>
      <c r="U2295" s="39" t="s">
        <v>9</v>
      </c>
    </row>
    <row r="2296" spans="1:21" x14ac:dyDescent="0.25">
      <c r="A2296" s="20">
        <v>42179</v>
      </c>
      <c r="B2296" s="223" t="s">
        <v>1751</v>
      </c>
      <c r="C2296" s="223" t="s">
        <v>1592</v>
      </c>
      <c r="D2296" s="14" t="s">
        <v>1142</v>
      </c>
      <c r="E2296" s="105">
        <v>3939</v>
      </c>
      <c r="F2296" s="23">
        <v>42179</v>
      </c>
      <c r="G2296" s="106">
        <v>3939</v>
      </c>
      <c r="H2296" s="31">
        <f t="shared" si="70"/>
        <v>0</v>
      </c>
      <c r="I2296" s="39" t="s">
        <v>9</v>
      </c>
      <c r="M2296" s="20">
        <v>42166</v>
      </c>
      <c r="N2296" s="183">
        <v>23843</v>
      </c>
      <c r="O2296" s="183"/>
      <c r="P2296" s="14" t="s">
        <v>1370</v>
      </c>
      <c r="Q2296" s="105">
        <v>1166.4000000000001</v>
      </c>
      <c r="R2296" s="23">
        <v>42166</v>
      </c>
      <c r="S2296" s="106">
        <v>1166.4000000000001</v>
      </c>
      <c r="T2296" s="31">
        <f t="shared" si="71"/>
        <v>0</v>
      </c>
      <c r="U2296" s="39" t="s">
        <v>9</v>
      </c>
    </row>
    <row r="2297" spans="1:21" x14ac:dyDescent="0.25">
      <c r="A2297" s="20">
        <v>42179</v>
      </c>
      <c r="B2297" s="222" t="s">
        <v>1752</v>
      </c>
      <c r="C2297" s="222" t="s">
        <v>1592</v>
      </c>
      <c r="D2297" s="14" t="s">
        <v>99</v>
      </c>
      <c r="E2297" s="105">
        <v>2861.2</v>
      </c>
      <c r="F2297" s="23">
        <v>42179</v>
      </c>
      <c r="G2297" s="106">
        <v>2861.2</v>
      </c>
      <c r="H2297" s="31">
        <f t="shared" si="70"/>
        <v>0</v>
      </c>
      <c r="I2297" s="39" t="s">
        <v>94</v>
      </c>
      <c r="M2297" s="20">
        <v>42168</v>
      </c>
      <c r="N2297" s="183">
        <v>24077</v>
      </c>
      <c r="O2297" s="183"/>
      <c r="P2297" s="14" t="s">
        <v>1370</v>
      </c>
      <c r="Q2297" s="105">
        <v>1192.9000000000001</v>
      </c>
      <c r="R2297" s="23">
        <v>42168</v>
      </c>
      <c r="S2297" s="106">
        <v>1192.9000000000001</v>
      </c>
      <c r="T2297" s="31">
        <f t="shared" si="71"/>
        <v>0</v>
      </c>
      <c r="U2297" s="39" t="s">
        <v>9</v>
      </c>
    </row>
    <row r="2298" spans="1:21" x14ac:dyDescent="0.25">
      <c r="A2298" s="20">
        <v>42179</v>
      </c>
      <c r="B2298" s="223" t="s">
        <v>1753</v>
      </c>
      <c r="C2298" s="223" t="s">
        <v>1592</v>
      </c>
      <c r="D2298" s="14" t="s">
        <v>157</v>
      </c>
      <c r="E2298" s="105">
        <v>3731.55</v>
      </c>
      <c r="F2298" s="23">
        <v>42179</v>
      </c>
      <c r="G2298" s="106">
        <v>3731.55</v>
      </c>
      <c r="H2298" s="31">
        <f t="shared" si="70"/>
        <v>0</v>
      </c>
      <c r="I2298" s="39" t="s">
        <v>9</v>
      </c>
      <c r="M2298" s="20">
        <v>42168</v>
      </c>
      <c r="N2298" s="183">
        <v>24078</v>
      </c>
      <c r="O2298" s="183"/>
      <c r="P2298" s="14" t="s">
        <v>1370</v>
      </c>
      <c r="Q2298" s="105">
        <v>59.2</v>
      </c>
      <c r="R2298" s="23">
        <v>42168</v>
      </c>
      <c r="S2298" s="106">
        <v>59.2</v>
      </c>
      <c r="T2298" s="31">
        <f t="shared" si="71"/>
        <v>0</v>
      </c>
      <c r="U2298" s="39" t="s">
        <v>9</v>
      </c>
    </row>
    <row r="2299" spans="1:21" x14ac:dyDescent="0.25">
      <c r="A2299" s="20">
        <v>42179</v>
      </c>
      <c r="B2299" s="222" t="s">
        <v>1754</v>
      </c>
      <c r="C2299" s="222" t="s">
        <v>1592</v>
      </c>
      <c r="D2299" s="14" t="s">
        <v>1172</v>
      </c>
      <c r="E2299" s="105">
        <v>23664.75</v>
      </c>
      <c r="F2299" s="23">
        <v>42179</v>
      </c>
      <c r="G2299" s="106">
        <v>23664.75</v>
      </c>
      <c r="H2299" s="31">
        <f t="shared" si="70"/>
        <v>0</v>
      </c>
      <c r="I2299" s="39" t="s">
        <v>587</v>
      </c>
      <c r="M2299" s="20">
        <v>42156</v>
      </c>
      <c r="N2299" s="183">
        <v>22898</v>
      </c>
      <c r="O2299" s="183"/>
      <c r="P2299" s="14" t="s">
        <v>71</v>
      </c>
      <c r="Q2299" s="105">
        <v>6540</v>
      </c>
      <c r="R2299" s="23">
        <v>42156</v>
      </c>
      <c r="S2299" s="106">
        <v>6540</v>
      </c>
      <c r="T2299" s="25">
        <f t="shared" si="71"/>
        <v>0</v>
      </c>
      <c r="U2299" s="39" t="s">
        <v>9</v>
      </c>
    </row>
    <row r="2300" spans="1:21" x14ac:dyDescent="0.25">
      <c r="A2300" s="20">
        <v>42179</v>
      </c>
      <c r="B2300" s="223" t="s">
        <v>1755</v>
      </c>
      <c r="C2300" s="223" t="s">
        <v>1592</v>
      </c>
      <c r="D2300" s="14" t="s">
        <v>1174</v>
      </c>
      <c r="E2300" s="105">
        <v>6956</v>
      </c>
      <c r="F2300" s="23">
        <v>42179</v>
      </c>
      <c r="G2300" s="106">
        <v>6956</v>
      </c>
      <c r="H2300" s="31">
        <f t="shared" si="70"/>
        <v>0</v>
      </c>
      <c r="I2300" s="39" t="s">
        <v>587</v>
      </c>
      <c r="M2300" s="20">
        <v>42157</v>
      </c>
      <c r="N2300" s="183">
        <v>23044</v>
      </c>
      <c r="O2300" s="183"/>
      <c r="P2300" s="40" t="s">
        <v>71</v>
      </c>
      <c r="Q2300" s="105">
        <v>1344.8</v>
      </c>
      <c r="R2300" s="23">
        <v>42157</v>
      </c>
      <c r="S2300" s="106">
        <v>1344.8</v>
      </c>
      <c r="T2300" s="25">
        <f t="shared" si="71"/>
        <v>0</v>
      </c>
      <c r="U2300" s="68" t="s">
        <v>9</v>
      </c>
    </row>
    <row r="2301" spans="1:21" x14ac:dyDescent="0.25">
      <c r="A2301" s="20">
        <v>42179</v>
      </c>
      <c r="B2301" s="222" t="s">
        <v>1756</v>
      </c>
      <c r="C2301" s="222" t="s">
        <v>1592</v>
      </c>
      <c r="D2301" s="14" t="s">
        <v>1290</v>
      </c>
      <c r="E2301" s="105">
        <v>3552</v>
      </c>
      <c r="F2301" s="23">
        <v>42179</v>
      </c>
      <c r="G2301" s="106">
        <v>3552</v>
      </c>
      <c r="H2301" s="31">
        <f t="shared" si="70"/>
        <v>0</v>
      </c>
      <c r="I2301" s="39" t="s">
        <v>587</v>
      </c>
      <c r="M2301" s="20">
        <v>42161</v>
      </c>
      <c r="N2301" s="183">
        <v>23405</v>
      </c>
      <c r="O2301" s="183"/>
      <c r="P2301" s="14" t="s">
        <v>71</v>
      </c>
      <c r="Q2301" s="105">
        <v>8110.5</v>
      </c>
      <c r="R2301" s="23">
        <v>42161</v>
      </c>
      <c r="S2301" s="106">
        <v>8110.5</v>
      </c>
      <c r="T2301" s="31">
        <f t="shared" si="71"/>
        <v>0</v>
      </c>
      <c r="U2301" s="39" t="s">
        <v>9</v>
      </c>
    </row>
    <row r="2302" spans="1:21" x14ac:dyDescent="0.25">
      <c r="A2302" s="20">
        <v>42179</v>
      </c>
      <c r="B2302" s="223" t="s">
        <v>1757</v>
      </c>
      <c r="C2302" s="223" t="s">
        <v>1592</v>
      </c>
      <c r="D2302" s="14" t="s">
        <v>1175</v>
      </c>
      <c r="E2302" s="105">
        <v>13786.2</v>
      </c>
      <c r="F2302" s="23">
        <v>42179</v>
      </c>
      <c r="G2302" s="106">
        <v>13786.2</v>
      </c>
      <c r="H2302" s="31">
        <f t="shared" si="70"/>
        <v>0</v>
      </c>
      <c r="I2302" s="39" t="s">
        <v>587</v>
      </c>
      <c r="M2302" s="20">
        <v>42167</v>
      </c>
      <c r="N2302" s="183">
        <v>23998</v>
      </c>
      <c r="O2302" s="183"/>
      <c r="P2302" s="14" t="s">
        <v>71</v>
      </c>
      <c r="Q2302" s="105">
        <v>8078.7</v>
      </c>
      <c r="R2302" s="23">
        <v>42167</v>
      </c>
      <c r="S2302" s="106">
        <v>8078.7</v>
      </c>
      <c r="T2302" s="31">
        <f t="shared" si="71"/>
        <v>0</v>
      </c>
      <c r="U2302" s="39" t="s">
        <v>9</v>
      </c>
    </row>
    <row r="2303" spans="1:21" x14ac:dyDescent="0.25">
      <c r="A2303" s="20">
        <v>42179</v>
      </c>
      <c r="B2303" s="222" t="s">
        <v>1758</v>
      </c>
      <c r="C2303" s="222" t="s">
        <v>1592</v>
      </c>
      <c r="D2303" s="14" t="s">
        <v>696</v>
      </c>
      <c r="E2303" s="105">
        <v>12096</v>
      </c>
      <c r="F2303" s="23">
        <v>42179</v>
      </c>
      <c r="G2303" s="106">
        <v>12096</v>
      </c>
      <c r="H2303" s="31">
        <f t="shared" si="70"/>
        <v>0</v>
      </c>
      <c r="I2303" s="39" t="s">
        <v>587</v>
      </c>
      <c r="M2303" s="20">
        <v>42173</v>
      </c>
      <c r="N2303" s="183">
        <v>24556</v>
      </c>
      <c r="O2303" s="183"/>
      <c r="P2303" s="14" t="s">
        <v>71</v>
      </c>
      <c r="Q2303" s="105">
        <v>6188.5</v>
      </c>
      <c r="R2303" s="23">
        <v>42173</v>
      </c>
      <c r="S2303" s="118">
        <v>6188.5</v>
      </c>
      <c r="T2303" s="31">
        <f t="shared" si="71"/>
        <v>0</v>
      </c>
      <c r="U2303" s="56" t="s">
        <v>9</v>
      </c>
    </row>
    <row r="2304" spans="1:21" x14ac:dyDescent="0.25">
      <c r="A2304" s="20">
        <v>42179</v>
      </c>
      <c r="B2304" s="223" t="s">
        <v>1759</v>
      </c>
      <c r="C2304" s="223" t="s">
        <v>1592</v>
      </c>
      <c r="D2304" s="14" t="s">
        <v>23</v>
      </c>
      <c r="E2304" s="105">
        <v>4675.3</v>
      </c>
      <c r="F2304" s="23">
        <v>42179</v>
      </c>
      <c r="G2304" s="106">
        <v>4675.3</v>
      </c>
      <c r="H2304" s="31">
        <f t="shared" si="70"/>
        <v>0</v>
      </c>
      <c r="I2304" s="39" t="s">
        <v>9</v>
      </c>
      <c r="M2304" s="20">
        <v>42175</v>
      </c>
      <c r="N2304" s="183">
        <v>24819</v>
      </c>
      <c r="O2304" s="183"/>
      <c r="P2304" s="14" t="s">
        <v>71</v>
      </c>
      <c r="Q2304" s="105">
        <v>864</v>
      </c>
      <c r="R2304" s="23">
        <v>42175</v>
      </c>
      <c r="S2304" s="118">
        <v>864</v>
      </c>
      <c r="T2304" s="31">
        <f t="shared" si="71"/>
        <v>0</v>
      </c>
      <c r="U2304" s="56" t="s">
        <v>9</v>
      </c>
    </row>
    <row r="2305" spans="1:21" x14ac:dyDescent="0.25">
      <c r="A2305" s="20">
        <v>42179</v>
      </c>
      <c r="B2305" s="222" t="s">
        <v>1760</v>
      </c>
      <c r="C2305" s="222" t="s">
        <v>1592</v>
      </c>
      <c r="D2305" s="14" t="s">
        <v>151</v>
      </c>
      <c r="E2305" s="105">
        <v>2446.1</v>
      </c>
      <c r="F2305" s="23">
        <v>42180</v>
      </c>
      <c r="G2305" s="106">
        <v>2446.1</v>
      </c>
      <c r="H2305" s="31">
        <f t="shared" si="70"/>
        <v>0</v>
      </c>
      <c r="I2305" s="39" t="s">
        <v>9</v>
      </c>
      <c r="M2305" s="20">
        <v>42176</v>
      </c>
      <c r="N2305" s="183">
        <v>24861</v>
      </c>
      <c r="O2305" s="183"/>
      <c r="P2305" s="14" t="s">
        <v>71</v>
      </c>
      <c r="Q2305" s="105">
        <v>4050</v>
      </c>
      <c r="R2305" s="23">
        <v>42176</v>
      </c>
      <c r="S2305" s="106">
        <v>4050</v>
      </c>
      <c r="T2305" s="31">
        <f t="shared" si="71"/>
        <v>0</v>
      </c>
      <c r="U2305" s="56" t="s">
        <v>9</v>
      </c>
    </row>
    <row r="2306" spans="1:21" x14ac:dyDescent="0.25">
      <c r="A2306" s="20">
        <v>42179</v>
      </c>
      <c r="B2306" s="223" t="s">
        <v>1761</v>
      </c>
      <c r="C2306" s="223" t="s">
        <v>1592</v>
      </c>
      <c r="D2306" s="14" t="s">
        <v>66</v>
      </c>
      <c r="E2306" s="105">
        <v>1829.35</v>
      </c>
      <c r="F2306" s="23">
        <v>42179</v>
      </c>
      <c r="G2306" s="106">
        <v>1829.35</v>
      </c>
      <c r="H2306" s="31">
        <f t="shared" si="70"/>
        <v>0</v>
      </c>
      <c r="I2306" s="39" t="s">
        <v>9</v>
      </c>
      <c r="M2306" s="20">
        <v>42181</v>
      </c>
      <c r="N2306" s="222" t="s">
        <v>2003</v>
      </c>
      <c r="O2306" s="222" t="s">
        <v>1592</v>
      </c>
      <c r="P2306" s="14" t="s">
        <v>71</v>
      </c>
      <c r="Q2306" s="105">
        <v>6176</v>
      </c>
      <c r="R2306" s="65">
        <v>42181</v>
      </c>
      <c r="S2306" s="106">
        <v>6176</v>
      </c>
      <c r="T2306" s="31">
        <f t="shared" si="71"/>
        <v>0</v>
      </c>
      <c r="U2306" s="39" t="s">
        <v>9</v>
      </c>
    </row>
    <row r="2307" spans="1:21" x14ac:dyDescent="0.25">
      <c r="A2307" s="20">
        <v>42179</v>
      </c>
      <c r="B2307" s="222" t="s">
        <v>1762</v>
      </c>
      <c r="C2307" s="222" t="s">
        <v>1592</v>
      </c>
      <c r="D2307" s="14" t="s">
        <v>118</v>
      </c>
      <c r="E2307" s="105">
        <v>8602.2000000000007</v>
      </c>
      <c r="F2307" s="30">
        <v>42187</v>
      </c>
      <c r="G2307" s="144">
        <v>8602.2000000000007</v>
      </c>
      <c r="H2307" s="31">
        <f t="shared" ref="H2307:H2370" si="72">E2307-G2307</f>
        <v>0</v>
      </c>
      <c r="I2307" s="39" t="s">
        <v>46</v>
      </c>
      <c r="M2307" s="20">
        <v>42181</v>
      </c>
      <c r="N2307" s="223" t="s">
        <v>2004</v>
      </c>
      <c r="O2307" s="223" t="s">
        <v>1592</v>
      </c>
      <c r="P2307" s="14" t="s">
        <v>71</v>
      </c>
      <c r="Q2307" s="105">
        <v>36</v>
      </c>
      <c r="R2307" s="65">
        <v>42181</v>
      </c>
      <c r="S2307" s="106">
        <v>36</v>
      </c>
      <c r="T2307" s="31">
        <f t="shared" ref="T2307:T2370" si="73">Q2307-S2307</f>
        <v>0</v>
      </c>
      <c r="U2307" s="39" t="s">
        <v>9</v>
      </c>
    </row>
    <row r="2308" spans="1:21" x14ac:dyDescent="0.25">
      <c r="A2308" s="20">
        <v>42179</v>
      </c>
      <c r="B2308" s="223" t="s">
        <v>1763</v>
      </c>
      <c r="C2308" s="223" t="s">
        <v>1592</v>
      </c>
      <c r="D2308" s="110" t="s">
        <v>169</v>
      </c>
      <c r="E2308" s="105">
        <v>1020.8</v>
      </c>
      <c r="F2308" s="23">
        <v>42179</v>
      </c>
      <c r="G2308" s="106">
        <v>1020.8</v>
      </c>
      <c r="H2308" s="31">
        <f t="shared" si="72"/>
        <v>0</v>
      </c>
      <c r="I2308" s="39" t="s">
        <v>46</v>
      </c>
      <c r="M2308" s="20">
        <v>42176</v>
      </c>
      <c r="N2308" s="183">
        <v>24879</v>
      </c>
      <c r="O2308" s="183"/>
      <c r="P2308" s="14" t="s">
        <v>31</v>
      </c>
      <c r="Q2308" s="105">
        <v>2180.4</v>
      </c>
      <c r="R2308" s="23">
        <v>42177</v>
      </c>
      <c r="S2308" s="118">
        <v>2180.4</v>
      </c>
      <c r="T2308" s="31">
        <f t="shared" si="73"/>
        <v>0</v>
      </c>
      <c r="U2308" s="56" t="s">
        <v>59</v>
      </c>
    </row>
    <row r="2309" spans="1:21" x14ac:dyDescent="0.25">
      <c r="A2309" s="20">
        <v>42179</v>
      </c>
      <c r="B2309" s="222" t="s">
        <v>1764</v>
      </c>
      <c r="C2309" s="222" t="s">
        <v>1592</v>
      </c>
      <c r="D2309" s="14" t="s">
        <v>249</v>
      </c>
      <c r="E2309" s="105">
        <v>2477.6</v>
      </c>
      <c r="F2309" s="23">
        <v>42179</v>
      </c>
      <c r="G2309" s="106">
        <v>2477.6</v>
      </c>
      <c r="H2309" s="31">
        <f t="shared" si="72"/>
        <v>0</v>
      </c>
      <c r="I2309" s="39" t="s">
        <v>1257</v>
      </c>
      <c r="M2309" s="20">
        <v>42185</v>
      </c>
      <c r="N2309" s="223" t="s">
        <v>2377</v>
      </c>
      <c r="O2309" s="223" t="s">
        <v>1592</v>
      </c>
      <c r="P2309" s="14" t="s">
        <v>31</v>
      </c>
      <c r="Q2309" s="105">
        <v>2736</v>
      </c>
      <c r="R2309" s="23">
        <v>42185</v>
      </c>
      <c r="S2309" s="106">
        <v>2736</v>
      </c>
      <c r="T2309" s="31">
        <f t="shared" si="73"/>
        <v>0</v>
      </c>
      <c r="U2309" s="39" t="s">
        <v>59</v>
      </c>
    </row>
    <row r="2310" spans="1:21" x14ac:dyDescent="0.25">
      <c r="A2310" s="20">
        <v>42179</v>
      </c>
      <c r="B2310" s="223" t="s">
        <v>1765</v>
      </c>
      <c r="C2310" s="223" t="s">
        <v>1592</v>
      </c>
      <c r="D2310" s="14" t="s">
        <v>1766</v>
      </c>
      <c r="E2310" s="105">
        <v>2727.8</v>
      </c>
      <c r="F2310" s="23">
        <v>42179</v>
      </c>
      <c r="G2310" s="106">
        <v>2727.8</v>
      </c>
      <c r="H2310" s="31">
        <f t="shared" si="72"/>
        <v>0</v>
      </c>
      <c r="I2310" s="39" t="s">
        <v>46</v>
      </c>
      <c r="M2310" s="20">
        <v>42156</v>
      </c>
      <c r="N2310" s="183">
        <v>22956</v>
      </c>
      <c r="O2310" s="183"/>
      <c r="P2310" s="14" t="s">
        <v>574</v>
      </c>
      <c r="Q2310" s="105">
        <v>37216.6</v>
      </c>
      <c r="R2310" s="23">
        <v>42158</v>
      </c>
      <c r="S2310" s="106">
        <v>37216.6</v>
      </c>
      <c r="T2310" s="25">
        <f t="shared" si="73"/>
        <v>0</v>
      </c>
      <c r="U2310" s="39" t="s">
        <v>149</v>
      </c>
    </row>
    <row r="2311" spans="1:21" x14ac:dyDescent="0.25">
      <c r="A2311" s="20">
        <v>42179</v>
      </c>
      <c r="B2311" s="222" t="s">
        <v>1767</v>
      </c>
      <c r="C2311" s="222" t="s">
        <v>1592</v>
      </c>
      <c r="D2311" s="14" t="s">
        <v>664</v>
      </c>
      <c r="E2311" s="105">
        <v>1020.8</v>
      </c>
      <c r="F2311" s="23">
        <v>42179</v>
      </c>
      <c r="G2311" s="106">
        <v>1020.8</v>
      </c>
      <c r="H2311" s="31">
        <f t="shared" si="72"/>
        <v>0</v>
      </c>
      <c r="I2311" s="39" t="s">
        <v>46</v>
      </c>
      <c r="M2311" s="20">
        <v>42159</v>
      </c>
      <c r="N2311" s="183">
        <v>23248</v>
      </c>
      <c r="O2311" s="183"/>
      <c r="P2311" s="14" t="s">
        <v>574</v>
      </c>
      <c r="Q2311" s="105">
        <v>23785.5</v>
      </c>
      <c r="R2311" s="23">
        <v>42161</v>
      </c>
      <c r="S2311" s="106">
        <v>23785.5</v>
      </c>
      <c r="T2311" s="31">
        <f t="shared" si="73"/>
        <v>0</v>
      </c>
      <c r="U2311" s="39" t="s">
        <v>149</v>
      </c>
    </row>
    <row r="2312" spans="1:21" x14ac:dyDescent="0.25">
      <c r="A2312" s="20">
        <v>42179</v>
      </c>
      <c r="B2312" s="223" t="s">
        <v>1768</v>
      </c>
      <c r="C2312" s="223" t="s">
        <v>1592</v>
      </c>
      <c r="D2312" s="14" t="s">
        <v>53</v>
      </c>
      <c r="E2312" s="105">
        <v>873.2</v>
      </c>
      <c r="F2312" s="23">
        <v>42179</v>
      </c>
      <c r="G2312" s="106">
        <v>873.2</v>
      </c>
      <c r="H2312" s="31">
        <f t="shared" si="72"/>
        <v>0</v>
      </c>
      <c r="I2312" s="39" t="s">
        <v>46</v>
      </c>
      <c r="M2312" s="20">
        <v>42166</v>
      </c>
      <c r="N2312" s="183">
        <v>23904</v>
      </c>
      <c r="O2312" s="183"/>
      <c r="P2312" s="14" t="s">
        <v>574</v>
      </c>
      <c r="Q2312" s="105">
        <v>29507.8</v>
      </c>
      <c r="R2312" s="23">
        <v>42168</v>
      </c>
      <c r="S2312" s="118">
        <v>29507.8</v>
      </c>
      <c r="T2312" s="31">
        <f t="shared" si="73"/>
        <v>0</v>
      </c>
      <c r="U2312" s="56" t="s">
        <v>149</v>
      </c>
    </row>
    <row r="2313" spans="1:21" x14ac:dyDescent="0.25">
      <c r="A2313" s="20">
        <v>42179</v>
      </c>
      <c r="B2313" s="222" t="s">
        <v>1769</v>
      </c>
      <c r="C2313" s="222" t="s">
        <v>1592</v>
      </c>
      <c r="D2313" s="14" t="s">
        <v>570</v>
      </c>
      <c r="E2313" s="105">
        <v>871.4</v>
      </c>
      <c r="F2313" s="23">
        <v>42179</v>
      </c>
      <c r="G2313" s="106">
        <v>871.4</v>
      </c>
      <c r="H2313" s="31">
        <f t="shared" si="72"/>
        <v>0</v>
      </c>
      <c r="I2313" s="39" t="s">
        <v>9</v>
      </c>
      <c r="M2313" s="20">
        <v>42170</v>
      </c>
      <c r="N2313" s="183">
        <v>24289</v>
      </c>
      <c r="O2313" s="183"/>
      <c r="P2313" s="14" t="s">
        <v>574</v>
      </c>
      <c r="Q2313" s="105">
        <v>30208.3</v>
      </c>
      <c r="R2313" s="23">
        <v>42172</v>
      </c>
      <c r="S2313" s="106">
        <v>30208.3</v>
      </c>
      <c r="T2313" s="48">
        <f t="shared" si="73"/>
        <v>0</v>
      </c>
      <c r="U2313" s="39" t="s">
        <v>149</v>
      </c>
    </row>
    <row r="2314" spans="1:21" x14ac:dyDescent="0.25">
      <c r="A2314" s="20">
        <v>42179</v>
      </c>
      <c r="B2314" s="223" t="s">
        <v>1770</v>
      </c>
      <c r="C2314" s="223" t="s">
        <v>1592</v>
      </c>
      <c r="D2314" s="14" t="s">
        <v>81</v>
      </c>
      <c r="E2314" s="105">
        <v>1821.8</v>
      </c>
      <c r="F2314" s="23">
        <v>42179</v>
      </c>
      <c r="G2314" s="106">
        <v>1821.8</v>
      </c>
      <c r="H2314" s="31">
        <f t="shared" si="72"/>
        <v>0</v>
      </c>
      <c r="I2314" s="39" t="s">
        <v>46</v>
      </c>
      <c r="M2314" s="20">
        <v>42173</v>
      </c>
      <c r="N2314" s="183">
        <v>24598</v>
      </c>
      <c r="O2314" s="183"/>
      <c r="P2314" s="14" t="s">
        <v>574</v>
      </c>
      <c r="Q2314" s="105">
        <v>5770.8</v>
      </c>
      <c r="R2314" s="23">
        <v>42175</v>
      </c>
      <c r="S2314" s="118">
        <v>5770.8</v>
      </c>
      <c r="T2314" s="31">
        <f t="shared" si="73"/>
        <v>0</v>
      </c>
      <c r="U2314" s="56" t="s">
        <v>149</v>
      </c>
    </row>
    <row r="2315" spans="1:21" x14ac:dyDescent="0.25">
      <c r="A2315" s="20">
        <v>42179</v>
      </c>
      <c r="B2315" s="222" t="s">
        <v>1771</v>
      </c>
      <c r="C2315" s="222" t="s">
        <v>1592</v>
      </c>
      <c r="D2315" s="14" t="s">
        <v>57</v>
      </c>
      <c r="E2315" s="105">
        <v>380</v>
      </c>
      <c r="F2315" s="23">
        <v>42179</v>
      </c>
      <c r="G2315" s="106">
        <v>380</v>
      </c>
      <c r="H2315" s="31">
        <f t="shared" si="72"/>
        <v>0</v>
      </c>
      <c r="I2315" s="39" t="s">
        <v>46</v>
      </c>
      <c r="M2315" s="20">
        <v>42177</v>
      </c>
      <c r="N2315" s="223" t="s">
        <v>1608</v>
      </c>
      <c r="O2315" s="223" t="s">
        <v>1592</v>
      </c>
      <c r="P2315" s="14" t="s">
        <v>574</v>
      </c>
      <c r="Q2315" s="105">
        <v>8147.8</v>
      </c>
      <c r="R2315" s="23">
        <v>42179</v>
      </c>
      <c r="S2315" s="106">
        <v>8147.8</v>
      </c>
      <c r="T2315" s="31">
        <f t="shared" si="73"/>
        <v>0</v>
      </c>
      <c r="U2315" s="39" t="s">
        <v>149</v>
      </c>
    </row>
    <row r="2316" spans="1:21" x14ac:dyDescent="0.25">
      <c r="A2316" s="20">
        <v>42179</v>
      </c>
      <c r="B2316" s="223" t="s">
        <v>1772</v>
      </c>
      <c r="C2316" s="223" t="s">
        <v>1592</v>
      </c>
      <c r="D2316" s="14" t="s">
        <v>118</v>
      </c>
      <c r="E2316" s="105">
        <v>517.5</v>
      </c>
      <c r="F2316" s="23">
        <v>42179</v>
      </c>
      <c r="G2316" s="106">
        <v>517.5</v>
      </c>
      <c r="H2316" s="31">
        <f t="shared" si="72"/>
        <v>0</v>
      </c>
      <c r="I2316" s="39" t="s">
        <v>46</v>
      </c>
      <c r="M2316" s="20">
        <v>42181</v>
      </c>
      <c r="N2316" s="222" t="s">
        <v>2027</v>
      </c>
      <c r="O2316" s="222" t="s">
        <v>1592</v>
      </c>
      <c r="P2316" s="14" t="s">
        <v>2028</v>
      </c>
      <c r="Q2316" s="105">
        <v>740</v>
      </c>
      <c r="R2316" s="65">
        <v>42183</v>
      </c>
      <c r="S2316" s="106">
        <v>740</v>
      </c>
      <c r="T2316" s="31">
        <f t="shared" si="73"/>
        <v>0</v>
      </c>
      <c r="U2316" s="39" t="s">
        <v>62</v>
      </c>
    </row>
    <row r="2317" spans="1:21" x14ac:dyDescent="0.25">
      <c r="A2317" s="20">
        <v>42179</v>
      </c>
      <c r="B2317" s="222" t="s">
        <v>1773</v>
      </c>
      <c r="C2317" s="222" t="s">
        <v>1592</v>
      </c>
      <c r="D2317" s="14" t="s">
        <v>328</v>
      </c>
      <c r="E2317" s="105">
        <v>216</v>
      </c>
      <c r="F2317" s="23">
        <v>42180</v>
      </c>
      <c r="G2317" s="106">
        <v>216</v>
      </c>
      <c r="H2317" s="31">
        <f t="shared" si="72"/>
        <v>0</v>
      </c>
      <c r="I2317" s="39" t="s">
        <v>9</v>
      </c>
      <c r="M2317" s="20">
        <v>42156</v>
      </c>
      <c r="N2317" s="183">
        <v>22927</v>
      </c>
      <c r="O2317" s="183"/>
      <c r="P2317" s="14" t="s">
        <v>61</v>
      </c>
      <c r="Q2317" s="105">
        <v>9195.8799999999992</v>
      </c>
      <c r="R2317" s="23">
        <v>42157</v>
      </c>
      <c r="S2317" s="106">
        <v>9195.8799999999992</v>
      </c>
      <c r="T2317" s="25">
        <f t="shared" si="73"/>
        <v>0</v>
      </c>
      <c r="U2317" s="39" t="s">
        <v>9</v>
      </c>
    </row>
    <row r="2318" spans="1:21" x14ac:dyDescent="0.25">
      <c r="A2318" s="20">
        <v>42179</v>
      </c>
      <c r="B2318" s="223" t="s">
        <v>1774</v>
      </c>
      <c r="C2318" s="223" t="s">
        <v>1592</v>
      </c>
      <c r="D2318" s="14" t="s">
        <v>292</v>
      </c>
      <c r="E2318" s="105">
        <v>2644.5</v>
      </c>
      <c r="F2318" s="23">
        <v>42179</v>
      </c>
      <c r="G2318" s="106">
        <v>2644.5</v>
      </c>
      <c r="H2318" s="31">
        <f t="shared" si="72"/>
        <v>0</v>
      </c>
      <c r="I2318" s="39" t="s">
        <v>46</v>
      </c>
      <c r="M2318" s="20">
        <v>42158</v>
      </c>
      <c r="N2318" s="183">
        <v>23110</v>
      </c>
      <c r="O2318" s="183"/>
      <c r="P2318" s="40" t="s">
        <v>61</v>
      </c>
      <c r="Q2318" s="105">
        <v>8289.44</v>
      </c>
      <c r="R2318" s="23">
        <v>42159</v>
      </c>
      <c r="S2318" s="106">
        <v>8289.44</v>
      </c>
      <c r="T2318" s="31">
        <f t="shared" si="73"/>
        <v>0</v>
      </c>
      <c r="U2318" s="68" t="s">
        <v>62</v>
      </c>
    </row>
    <row r="2319" spans="1:21" x14ac:dyDescent="0.25">
      <c r="A2319" s="20">
        <v>42179</v>
      </c>
      <c r="B2319" s="222" t="s">
        <v>1775</v>
      </c>
      <c r="C2319" s="222" t="s">
        <v>1592</v>
      </c>
      <c r="D2319" s="14" t="s">
        <v>82</v>
      </c>
      <c r="E2319" s="105">
        <v>1640</v>
      </c>
      <c r="F2319" s="23">
        <v>42179</v>
      </c>
      <c r="G2319" s="106">
        <v>1640</v>
      </c>
      <c r="H2319" s="31">
        <f t="shared" si="72"/>
        <v>0</v>
      </c>
      <c r="I2319" s="39" t="s">
        <v>46</v>
      </c>
      <c r="M2319" s="20">
        <v>42160</v>
      </c>
      <c r="N2319" s="183">
        <v>23331</v>
      </c>
      <c r="O2319" s="183"/>
      <c r="P2319" s="14" t="s">
        <v>61</v>
      </c>
      <c r="Q2319" s="105">
        <v>6009.2</v>
      </c>
      <c r="R2319" s="23">
        <v>42161</v>
      </c>
      <c r="S2319" s="106">
        <v>6009.2</v>
      </c>
      <c r="T2319" s="31">
        <f t="shared" si="73"/>
        <v>0</v>
      </c>
      <c r="U2319" s="39" t="s">
        <v>62</v>
      </c>
    </row>
    <row r="2320" spans="1:21" x14ac:dyDescent="0.25">
      <c r="A2320" s="20">
        <v>42179</v>
      </c>
      <c r="B2320" s="223" t="s">
        <v>1776</v>
      </c>
      <c r="C2320" s="223" t="s">
        <v>1592</v>
      </c>
      <c r="D2320" s="14" t="s">
        <v>152</v>
      </c>
      <c r="E2320" s="105">
        <v>5923.4</v>
      </c>
      <c r="F2320" s="23">
        <v>42179</v>
      </c>
      <c r="G2320" s="106">
        <v>5923.4</v>
      </c>
      <c r="H2320" s="31">
        <f t="shared" si="72"/>
        <v>0</v>
      </c>
      <c r="I2320" s="39" t="s">
        <v>46</v>
      </c>
      <c r="M2320" s="20">
        <v>42163</v>
      </c>
      <c r="N2320" s="183">
        <v>23557</v>
      </c>
      <c r="O2320" s="183"/>
      <c r="P2320" s="14" t="s">
        <v>185</v>
      </c>
      <c r="Q2320" s="105">
        <v>35101.199999999997</v>
      </c>
      <c r="R2320" s="23">
        <v>42163</v>
      </c>
      <c r="S2320" s="106">
        <v>35101.199999999997</v>
      </c>
      <c r="T2320" s="31">
        <f t="shared" si="73"/>
        <v>0</v>
      </c>
      <c r="U2320" s="39" t="s">
        <v>773</v>
      </c>
    </row>
    <row r="2321" spans="1:21" x14ac:dyDescent="0.25">
      <c r="A2321" s="20">
        <v>42179</v>
      </c>
      <c r="B2321" s="222" t="s">
        <v>1777</v>
      </c>
      <c r="C2321" s="222" t="s">
        <v>1592</v>
      </c>
      <c r="D2321" s="14" t="s">
        <v>148</v>
      </c>
      <c r="E2321" s="105">
        <v>2730.6</v>
      </c>
      <c r="F2321" s="23">
        <v>42179</v>
      </c>
      <c r="G2321" s="106">
        <v>2730.6</v>
      </c>
      <c r="H2321" s="31">
        <f t="shared" si="72"/>
        <v>0</v>
      </c>
      <c r="I2321" s="39" t="s">
        <v>46</v>
      </c>
      <c r="M2321" s="20">
        <v>42170</v>
      </c>
      <c r="N2321" s="183">
        <v>24254</v>
      </c>
      <c r="O2321" s="183"/>
      <c r="P2321" s="14" t="s">
        <v>185</v>
      </c>
      <c r="Q2321" s="105">
        <v>51782.400000000001</v>
      </c>
      <c r="R2321" s="23">
        <v>42171</v>
      </c>
      <c r="S2321" s="106">
        <v>51782.400000000001</v>
      </c>
      <c r="T2321" s="31">
        <f t="shared" si="73"/>
        <v>0</v>
      </c>
      <c r="U2321" s="39" t="s">
        <v>46</v>
      </c>
    </row>
    <row r="2322" spans="1:21" x14ac:dyDescent="0.25">
      <c r="A2322" s="20">
        <v>42179</v>
      </c>
      <c r="B2322" s="223" t="s">
        <v>1778</v>
      </c>
      <c r="C2322" s="223" t="s">
        <v>1592</v>
      </c>
      <c r="D2322" s="14" t="s">
        <v>1590</v>
      </c>
      <c r="E2322" s="105">
        <v>1353</v>
      </c>
      <c r="F2322" s="23">
        <v>42179</v>
      </c>
      <c r="G2322" s="106">
        <v>1353</v>
      </c>
      <c r="H2322" s="31">
        <f t="shared" si="72"/>
        <v>0</v>
      </c>
      <c r="I2322" s="39" t="s">
        <v>1257</v>
      </c>
      <c r="M2322" s="20">
        <v>42171</v>
      </c>
      <c r="N2322" s="183">
        <v>24360</v>
      </c>
      <c r="O2322" s="183"/>
      <c r="P2322" s="14" t="s">
        <v>185</v>
      </c>
      <c r="Q2322" s="105">
        <v>43607.3</v>
      </c>
      <c r="R2322" s="23">
        <v>42171</v>
      </c>
      <c r="S2322" s="106">
        <v>43607.3</v>
      </c>
      <c r="T2322" s="48">
        <f t="shared" si="73"/>
        <v>0</v>
      </c>
      <c r="U2322" s="39" t="s">
        <v>46</v>
      </c>
    </row>
    <row r="2323" spans="1:21" x14ac:dyDescent="0.25">
      <c r="A2323" s="20">
        <v>42179</v>
      </c>
      <c r="B2323" s="222" t="s">
        <v>1779</v>
      </c>
      <c r="C2323" s="222" t="s">
        <v>1592</v>
      </c>
      <c r="D2323" s="14" t="s">
        <v>125</v>
      </c>
      <c r="E2323" s="105">
        <v>7337.1</v>
      </c>
      <c r="F2323" s="23">
        <v>42185</v>
      </c>
      <c r="G2323" s="106">
        <v>7337.1</v>
      </c>
      <c r="H2323" s="31">
        <f t="shared" si="72"/>
        <v>0</v>
      </c>
      <c r="I2323" s="39" t="s">
        <v>1257</v>
      </c>
      <c r="M2323" s="20">
        <v>42172</v>
      </c>
      <c r="N2323" s="183">
        <v>24462</v>
      </c>
      <c r="O2323" s="183"/>
      <c r="P2323" s="14" t="s">
        <v>185</v>
      </c>
      <c r="Q2323" s="105">
        <v>48427.199999999997</v>
      </c>
      <c r="R2323" s="23">
        <v>42172</v>
      </c>
      <c r="S2323" s="106">
        <v>48427.199999999997</v>
      </c>
      <c r="T2323" s="48">
        <f t="shared" si="73"/>
        <v>0</v>
      </c>
      <c r="U2323" s="39" t="s">
        <v>46</v>
      </c>
    </row>
    <row r="2324" spans="1:21" x14ac:dyDescent="0.25">
      <c r="A2324" s="20">
        <v>42179</v>
      </c>
      <c r="B2324" s="223" t="s">
        <v>1780</v>
      </c>
      <c r="C2324" s="223" t="s">
        <v>1592</v>
      </c>
      <c r="D2324" s="14" t="s">
        <v>1515</v>
      </c>
      <c r="E2324" s="105">
        <v>3997.6</v>
      </c>
      <c r="F2324" s="23">
        <v>42179</v>
      </c>
      <c r="G2324" s="106">
        <v>3997.6</v>
      </c>
      <c r="H2324" s="31">
        <f t="shared" si="72"/>
        <v>0</v>
      </c>
      <c r="I2324" s="39" t="s">
        <v>1257</v>
      </c>
      <c r="M2324" s="20">
        <v>42174</v>
      </c>
      <c r="N2324" s="183">
        <v>24687</v>
      </c>
      <c r="O2324" s="183"/>
      <c r="P2324" s="14" t="s">
        <v>185</v>
      </c>
      <c r="Q2324" s="105">
        <v>194126.4</v>
      </c>
      <c r="R2324" s="23">
        <v>42178</v>
      </c>
      <c r="S2324" s="118">
        <v>194126.4</v>
      </c>
      <c r="T2324" s="31">
        <f t="shared" si="73"/>
        <v>0</v>
      </c>
      <c r="U2324" s="56" t="s">
        <v>46</v>
      </c>
    </row>
    <row r="2325" spans="1:21" x14ac:dyDescent="0.25">
      <c r="A2325" s="20">
        <v>42179</v>
      </c>
      <c r="B2325" s="222" t="s">
        <v>1781</v>
      </c>
      <c r="C2325" s="222" t="s">
        <v>1592</v>
      </c>
      <c r="D2325" s="14" t="s">
        <v>131</v>
      </c>
      <c r="E2325" s="105">
        <v>8103</v>
      </c>
      <c r="F2325" s="23">
        <v>42180</v>
      </c>
      <c r="G2325" s="106">
        <v>8103</v>
      </c>
      <c r="H2325" s="31">
        <f t="shared" si="72"/>
        <v>0</v>
      </c>
      <c r="I2325" s="39" t="s">
        <v>1257</v>
      </c>
      <c r="M2325" s="20">
        <v>42177</v>
      </c>
      <c r="N2325" s="222" t="s">
        <v>1617</v>
      </c>
      <c r="O2325" s="222" t="s">
        <v>1592</v>
      </c>
      <c r="P2325" s="15" t="s">
        <v>185</v>
      </c>
      <c r="Q2325" s="122">
        <v>61730.400000000001</v>
      </c>
      <c r="R2325" s="23">
        <v>42178</v>
      </c>
      <c r="S2325" s="106">
        <v>61730.400000000001</v>
      </c>
      <c r="T2325" s="31">
        <f t="shared" si="73"/>
        <v>0</v>
      </c>
      <c r="U2325" s="68" t="s">
        <v>46</v>
      </c>
    </row>
    <row r="2326" spans="1:21" x14ac:dyDescent="0.25">
      <c r="A2326" s="20">
        <v>42179</v>
      </c>
      <c r="B2326" s="223" t="s">
        <v>1782</v>
      </c>
      <c r="C2326" s="223" t="s">
        <v>1592</v>
      </c>
      <c r="D2326" s="14" t="s">
        <v>130</v>
      </c>
      <c r="E2326" s="105">
        <v>4114.3999999999996</v>
      </c>
      <c r="F2326" s="23">
        <v>42183</v>
      </c>
      <c r="G2326" s="106">
        <v>4114.3999999999996</v>
      </c>
      <c r="H2326" s="31">
        <f t="shared" si="72"/>
        <v>0</v>
      </c>
      <c r="I2326" s="39" t="s">
        <v>1257</v>
      </c>
      <c r="M2326" s="20">
        <v>42181</v>
      </c>
      <c r="N2326" s="223" t="s">
        <v>2010</v>
      </c>
      <c r="O2326" s="223" t="s">
        <v>1592</v>
      </c>
      <c r="P2326" s="14" t="s">
        <v>185</v>
      </c>
      <c r="Q2326" s="105">
        <v>36069.599999999999</v>
      </c>
      <c r="R2326" s="65">
        <v>42181</v>
      </c>
      <c r="S2326" s="106">
        <v>36069.599999999999</v>
      </c>
      <c r="T2326" s="31">
        <f t="shared" si="73"/>
        <v>0</v>
      </c>
      <c r="U2326" s="39" t="s">
        <v>46</v>
      </c>
    </row>
    <row r="2327" spans="1:21" x14ac:dyDescent="0.25">
      <c r="A2327" s="20">
        <v>42179</v>
      </c>
      <c r="B2327" s="222" t="s">
        <v>1783</v>
      </c>
      <c r="C2327" s="222" t="s">
        <v>1592</v>
      </c>
      <c r="D2327" s="14" t="s">
        <v>464</v>
      </c>
      <c r="E2327" s="105">
        <v>2678.6</v>
      </c>
      <c r="F2327" s="23">
        <v>42179</v>
      </c>
      <c r="G2327" s="106">
        <v>2678.6</v>
      </c>
      <c r="H2327" s="31">
        <f t="shared" si="72"/>
        <v>0</v>
      </c>
      <c r="I2327" s="39" t="s">
        <v>9</v>
      </c>
      <c r="M2327" s="20">
        <v>42182</v>
      </c>
      <c r="N2327" s="223" t="s">
        <v>2128</v>
      </c>
      <c r="O2327" s="223" t="s">
        <v>1592</v>
      </c>
      <c r="P2327" s="14" t="s">
        <v>185</v>
      </c>
      <c r="Q2327" s="105">
        <v>104976</v>
      </c>
      <c r="R2327" s="65">
        <v>42184</v>
      </c>
      <c r="S2327" s="106">
        <v>104976</v>
      </c>
      <c r="T2327" s="31">
        <f t="shared" si="73"/>
        <v>0</v>
      </c>
      <c r="U2327" s="39" t="s">
        <v>46</v>
      </c>
    </row>
    <row r="2328" spans="1:21" x14ac:dyDescent="0.25">
      <c r="A2328" s="20">
        <v>42179</v>
      </c>
      <c r="B2328" s="223" t="s">
        <v>1784</v>
      </c>
      <c r="C2328" s="223" t="s">
        <v>1592</v>
      </c>
      <c r="D2328" s="14" t="s">
        <v>111</v>
      </c>
      <c r="E2328" s="105">
        <v>50950.38</v>
      </c>
      <c r="F2328" s="23">
        <v>42185</v>
      </c>
      <c r="G2328" s="106">
        <v>50950.38</v>
      </c>
      <c r="H2328" s="31">
        <f t="shared" si="72"/>
        <v>0</v>
      </c>
      <c r="I2328" s="39" t="s">
        <v>62</v>
      </c>
      <c r="M2328" s="20">
        <v>42184</v>
      </c>
      <c r="N2328" s="223" t="s">
        <v>2266</v>
      </c>
      <c r="O2328" s="223" t="s">
        <v>1592</v>
      </c>
      <c r="P2328" s="14" t="s">
        <v>185</v>
      </c>
      <c r="Q2328" s="105">
        <v>48229.2</v>
      </c>
      <c r="R2328" s="65">
        <v>42184</v>
      </c>
      <c r="S2328" s="106">
        <v>48229.2</v>
      </c>
      <c r="T2328" s="31">
        <f t="shared" si="73"/>
        <v>0</v>
      </c>
      <c r="U2328" s="39" t="s">
        <v>46</v>
      </c>
    </row>
    <row r="2329" spans="1:21" x14ac:dyDescent="0.25">
      <c r="A2329" s="20">
        <v>42179</v>
      </c>
      <c r="B2329" s="222" t="s">
        <v>1785</v>
      </c>
      <c r="C2329" s="222" t="s">
        <v>1592</v>
      </c>
      <c r="D2329" s="150" t="s">
        <v>422</v>
      </c>
      <c r="E2329" s="105">
        <v>285.60000000000002</v>
      </c>
      <c r="F2329" s="23">
        <v>42179</v>
      </c>
      <c r="G2329" s="106">
        <v>285.60000000000002</v>
      </c>
      <c r="H2329" s="31">
        <f t="shared" si="72"/>
        <v>0</v>
      </c>
      <c r="I2329" s="39" t="s">
        <v>9</v>
      </c>
      <c r="M2329" s="20">
        <v>42185</v>
      </c>
      <c r="N2329" s="223" t="s">
        <v>2432</v>
      </c>
      <c r="O2329" s="223" t="s">
        <v>1592</v>
      </c>
      <c r="P2329" s="14" t="s">
        <v>185</v>
      </c>
      <c r="Q2329" s="105">
        <v>40675.800000000003</v>
      </c>
      <c r="R2329" s="23"/>
      <c r="S2329" s="106"/>
      <c r="T2329" s="31">
        <f t="shared" si="73"/>
        <v>40675.800000000003</v>
      </c>
      <c r="U2329" s="39" t="s">
        <v>19</v>
      </c>
    </row>
    <row r="2330" spans="1:21" x14ac:dyDescent="0.25">
      <c r="A2330" s="20">
        <v>42179</v>
      </c>
      <c r="B2330" s="223" t="s">
        <v>1786</v>
      </c>
      <c r="C2330" s="223" t="s">
        <v>1592</v>
      </c>
      <c r="D2330" s="14" t="s">
        <v>78</v>
      </c>
      <c r="E2330" s="105">
        <v>6895.4</v>
      </c>
      <c r="F2330" s="23">
        <v>42180</v>
      </c>
      <c r="G2330" s="106">
        <v>6895.4</v>
      </c>
      <c r="H2330" s="31">
        <f t="shared" si="72"/>
        <v>0</v>
      </c>
      <c r="I2330" s="39" t="s">
        <v>62</v>
      </c>
      <c r="M2330" s="20">
        <v>42163</v>
      </c>
      <c r="N2330" s="183">
        <v>23610</v>
      </c>
      <c r="O2330" s="183"/>
      <c r="P2330" s="14" t="s">
        <v>264</v>
      </c>
      <c r="Q2330" s="105">
        <v>740</v>
      </c>
      <c r="R2330" s="23">
        <v>42163</v>
      </c>
      <c r="S2330" s="106">
        <v>740</v>
      </c>
      <c r="T2330" s="31">
        <f t="shared" si="73"/>
        <v>0</v>
      </c>
      <c r="U2330" s="39" t="s">
        <v>9</v>
      </c>
    </row>
    <row r="2331" spans="1:21" x14ac:dyDescent="0.25">
      <c r="A2331" s="20">
        <v>42179</v>
      </c>
      <c r="B2331" s="222" t="s">
        <v>1787</v>
      </c>
      <c r="C2331" s="222" t="s">
        <v>1592</v>
      </c>
      <c r="D2331" s="150" t="s">
        <v>67</v>
      </c>
      <c r="E2331" s="105">
        <v>3130.8</v>
      </c>
      <c r="F2331" s="23">
        <v>42180</v>
      </c>
      <c r="G2331" s="106">
        <v>3130.8</v>
      </c>
      <c r="H2331" s="31">
        <f t="shared" si="72"/>
        <v>0</v>
      </c>
      <c r="I2331" s="39" t="s">
        <v>62</v>
      </c>
      <c r="M2331" s="20">
        <v>42177</v>
      </c>
      <c r="N2331" s="183">
        <v>24980</v>
      </c>
      <c r="O2331" s="183"/>
      <c r="P2331" s="14" t="s">
        <v>264</v>
      </c>
      <c r="Q2331" s="105">
        <v>740</v>
      </c>
      <c r="R2331" s="23">
        <v>42177</v>
      </c>
      <c r="S2331" s="106">
        <v>740</v>
      </c>
      <c r="T2331" s="31">
        <f t="shared" si="73"/>
        <v>0</v>
      </c>
      <c r="U2331" s="39" t="s">
        <v>9</v>
      </c>
    </row>
    <row r="2332" spans="1:21" x14ac:dyDescent="0.25">
      <c r="A2332" s="20">
        <v>42179</v>
      </c>
      <c r="B2332" s="223" t="s">
        <v>1788</v>
      </c>
      <c r="C2332" s="223" t="s">
        <v>1592</v>
      </c>
      <c r="D2332" s="14" t="s">
        <v>47</v>
      </c>
      <c r="E2332" s="105">
        <v>49047.7</v>
      </c>
      <c r="F2332" s="23">
        <v>42179</v>
      </c>
      <c r="G2332" s="106">
        <v>49047.7</v>
      </c>
      <c r="H2332" s="31">
        <f t="shared" si="72"/>
        <v>0</v>
      </c>
      <c r="I2332" s="39" t="s">
        <v>9</v>
      </c>
      <c r="M2332" s="20">
        <v>42160</v>
      </c>
      <c r="N2332" s="183">
        <v>23335</v>
      </c>
      <c r="O2332" s="183"/>
      <c r="P2332" s="14" t="s">
        <v>101</v>
      </c>
      <c r="Q2332" s="105">
        <v>716</v>
      </c>
      <c r="R2332" s="23">
        <v>42161</v>
      </c>
      <c r="S2332" s="106">
        <v>716</v>
      </c>
      <c r="T2332" s="31">
        <f t="shared" si="73"/>
        <v>0</v>
      </c>
      <c r="U2332" s="39" t="s">
        <v>19</v>
      </c>
    </row>
    <row r="2333" spans="1:21" x14ac:dyDescent="0.25">
      <c r="A2333" s="20">
        <v>42179</v>
      </c>
      <c r="B2333" s="222" t="s">
        <v>1789</v>
      </c>
      <c r="C2333" s="222" t="s">
        <v>1592</v>
      </c>
      <c r="D2333" s="14" t="s">
        <v>173</v>
      </c>
      <c r="E2333" s="105">
        <v>32682.2</v>
      </c>
      <c r="F2333" s="30">
        <v>42210</v>
      </c>
      <c r="G2333" s="144">
        <v>32682.2</v>
      </c>
      <c r="H2333" s="31">
        <f t="shared" si="72"/>
        <v>0</v>
      </c>
      <c r="I2333" s="39" t="s">
        <v>62</v>
      </c>
      <c r="M2333" s="20">
        <v>42168</v>
      </c>
      <c r="N2333" s="183">
        <v>24112</v>
      </c>
      <c r="O2333" s="183"/>
      <c r="P2333" s="14" t="s">
        <v>101</v>
      </c>
      <c r="Q2333" s="105">
        <v>332.1</v>
      </c>
      <c r="R2333" s="23">
        <v>42170</v>
      </c>
      <c r="S2333" s="106">
        <v>332.1</v>
      </c>
      <c r="T2333" s="31">
        <f t="shared" si="73"/>
        <v>0</v>
      </c>
      <c r="U2333" s="39" t="s">
        <v>9</v>
      </c>
    </row>
    <row r="2334" spans="1:21" x14ac:dyDescent="0.25">
      <c r="A2334" s="20">
        <v>42179</v>
      </c>
      <c r="B2334" s="223" t="s">
        <v>1790</v>
      </c>
      <c r="C2334" s="223" t="s">
        <v>1592</v>
      </c>
      <c r="D2334" s="14" t="s">
        <v>75</v>
      </c>
      <c r="E2334" s="105">
        <v>30765.8</v>
      </c>
      <c r="F2334" s="23" t="s">
        <v>1791</v>
      </c>
      <c r="G2334" s="106">
        <f>12765.8+18000</f>
        <v>30765.8</v>
      </c>
      <c r="H2334" s="31">
        <f t="shared" si="72"/>
        <v>0</v>
      </c>
      <c r="I2334" s="39" t="s">
        <v>62</v>
      </c>
      <c r="M2334" s="20">
        <v>42171</v>
      </c>
      <c r="N2334" s="183">
        <v>24371</v>
      </c>
      <c r="O2334" s="183"/>
      <c r="P2334" s="14" t="s">
        <v>101</v>
      </c>
      <c r="Q2334" s="105">
        <v>831.36</v>
      </c>
      <c r="R2334" s="23">
        <v>42172</v>
      </c>
      <c r="S2334" s="106">
        <v>831.36</v>
      </c>
      <c r="T2334" s="48">
        <f t="shared" si="73"/>
        <v>0</v>
      </c>
      <c r="U2334" s="39" t="s">
        <v>94</v>
      </c>
    </row>
    <row r="2335" spans="1:21" x14ac:dyDescent="0.25">
      <c r="A2335" s="20">
        <v>42179</v>
      </c>
      <c r="B2335" s="222" t="s">
        <v>1792</v>
      </c>
      <c r="C2335" s="222" t="s">
        <v>1592</v>
      </c>
      <c r="D2335" s="14" t="s">
        <v>444</v>
      </c>
      <c r="E2335" s="105">
        <v>17476.88</v>
      </c>
      <c r="F2335" s="23">
        <v>42180</v>
      </c>
      <c r="G2335" s="106">
        <v>17476.88</v>
      </c>
      <c r="H2335" s="31">
        <f t="shared" si="72"/>
        <v>0</v>
      </c>
      <c r="I2335" s="39" t="s">
        <v>62</v>
      </c>
      <c r="M2335" s="20">
        <v>42175</v>
      </c>
      <c r="N2335" s="183">
        <v>24839</v>
      </c>
      <c r="O2335" s="183"/>
      <c r="P2335" s="14" t="s">
        <v>237</v>
      </c>
      <c r="Q2335" s="105">
        <v>131.1</v>
      </c>
      <c r="R2335" s="23"/>
      <c r="S2335" s="118"/>
      <c r="T2335" s="31">
        <f t="shared" si="73"/>
        <v>131.1</v>
      </c>
      <c r="U2335" s="56" t="s">
        <v>9</v>
      </c>
    </row>
    <row r="2336" spans="1:21" x14ac:dyDescent="0.25">
      <c r="A2336" s="20">
        <v>42179</v>
      </c>
      <c r="B2336" s="223" t="s">
        <v>1793</v>
      </c>
      <c r="C2336" s="223" t="s">
        <v>1592</v>
      </c>
      <c r="D2336" s="14" t="s">
        <v>89</v>
      </c>
      <c r="E2336" s="105">
        <v>3562.1</v>
      </c>
      <c r="F2336" s="23">
        <v>42179</v>
      </c>
      <c r="G2336" s="106">
        <v>3562.1</v>
      </c>
      <c r="H2336" s="31">
        <f t="shared" si="72"/>
        <v>0</v>
      </c>
      <c r="I2336" s="39" t="s">
        <v>9</v>
      </c>
      <c r="M2336" s="20">
        <v>42156</v>
      </c>
      <c r="N2336" s="183">
        <v>22912</v>
      </c>
      <c r="O2336" s="183"/>
      <c r="P2336" s="150" t="s">
        <v>98</v>
      </c>
      <c r="Q2336" s="105">
        <v>1924.3</v>
      </c>
      <c r="R2336" s="23">
        <v>42156</v>
      </c>
      <c r="S2336" s="106">
        <v>1924.3</v>
      </c>
      <c r="T2336" s="25">
        <f t="shared" si="73"/>
        <v>0</v>
      </c>
      <c r="U2336" s="39" t="s">
        <v>19</v>
      </c>
    </row>
    <row r="2337" spans="1:21" x14ac:dyDescent="0.25">
      <c r="A2337" s="20">
        <v>42179</v>
      </c>
      <c r="B2337" s="222" t="s">
        <v>1794</v>
      </c>
      <c r="C2337" s="222" t="s">
        <v>1592</v>
      </c>
      <c r="D2337" s="14" t="s">
        <v>137</v>
      </c>
      <c r="E2337" s="105">
        <v>358.4</v>
      </c>
      <c r="F2337" s="23">
        <v>42179</v>
      </c>
      <c r="G2337" s="106">
        <v>358.4</v>
      </c>
      <c r="H2337" s="31">
        <f t="shared" si="72"/>
        <v>0</v>
      </c>
      <c r="I2337" s="39" t="s">
        <v>9</v>
      </c>
      <c r="M2337" s="20">
        <v>42157</v>
      </c>
      <c r="N2337" s="183">
        <v>23040</v>
      </c>
      <c r="O2337" s="183"/>
      <c r="P2337" s="14" t="s">
        <v>98</v>
      </c>
      <c r="Q2337" s="105">
        <v>1652.95</v>
      </c>
      <c r="R2337" s="23">
        <v>42159</v>
      </c>
      <c r="S2337" s="106">
        <v>1652.95</v>
      </c>
      <c r="T2337" s="25">
        <f t="shared" si="73"/>
        <v>0</v>
      </c>
      <c r="U2337" s="39" t="s">
        <v>1257</v>
      </c>
    </row>
    <row r="2338" spans="1:21" x14ac:dyDescent="0.25">
      <c r="A2338" s="20">
        <v>42179</v>
      </c>
      <c r="B2338" s="223" t="s">
        <v>1795</v>
      </c>
      <c r="C2338" s="223" t="s">
        <v>1592</v>
      </c>
      <c r="D2338" s="14" t="s">
        <v>215</v>
      </c>
      <c r="E2338" s="105">
        <v>21763.5</v>
      </c>
      <c r="F2338" s="23">
        <v>42179</v>
      </c>
      <c r="G2338" s="106">
        <v>21763.5</v>
      </c>
      <c r="H2338" s="31">
        <f t="shared" si="72"/>
        <v>0</v>
      </c>
      <c r="I2338" s="39" t="s">
        <v>19</v>
      </c>
      <c r="M2338" s="20">
        <v>42158</v>
      </c>
      <c r="N2338" s="183">
        <v>23135</v>
      </c>
      <c r="O2338" s="183"/>
      <c r="P2338" s="40" t="s">
        <v>98</v>
      </c>
      <c r="Q2338" s="105">
        <v>1567.7</v>
      </c>
      <c r="R2338" s="23">
        <v>42159</v>
      </c>
      <c r="S2338" s="106">
        <v>1567.7</v>
      </c>
      <c r="T2338" s="31">
        <f t="shared" si="73"/>
        <v>0</v>
      </c>
      <c r="U2338" s="68" t="s">
        <v>94</v>
      </c>
    </row>
    <row r="2339" spans="1:21" x14ac:dyDescent="0.25">
      <c r="A2339" s="20">
        <v>42179</v>
      </c>
      <c r="B2339" s="222" t="s">
        <v>1796</v>
      </c>
      <c r="C2339" s="222" t="s">
        <v>1592</v>
      </c>
      <c r="D2339" s="14" t="s">
        <v>245</v>
      </c>
      <c r="E2339" s="105">
        <v>2286.42</v>
      </c>
      <c r="F2339" s="30" t="s">
        <v>1797</v>
      </c>
      <c r="G2339" s="106">
        <v>2286.42</v>
      </c>
      <c r="H2339" s="31">
        <f t="shared" si="72"/>
        <v>0</v>
      </c>
      <c r="I2339" s="39" t="s">
        <v>9</v>
      </c>
      <c r="M2339" s="20">
        <v>42159</v>
      </c>
      <c r="N2339" s="183">
        <v>23201</v>
      </c>
      <c r="O2339" s="183"/>
      <c r="P2339" s="14" t="s">
        <v>98</v>
      </c>
      <c r="Q2339" s="105">
        <v>1243.05</v>
      </c>
      <c r="R2339" s="23">
        <v>42160</v>
      </c>
      <c r="S2339" s="106">
        <v>1243.05</v>
      </c>
      <c r="T2339" s="31">
        <f t="shared" si="73"/>
        <v>0</v>
      </c>
      <c r="U2339" s="39" t="s">
        <v>19</v>
      </c>
    </row>
    <row r="2340" spans="1:21" x14ac:dyDescent="0.25">
      <c r="A2340" s="20">
        <v>42179</v>
      </c>
      <c r="B2340" s="223" t="s">
        <v>1798</v>
      </c>
      <c r="C2340" s="223" t="s">
        <v>1592</v>
      </c>
      <c r="D2340" s="14" t="s">
        <v>48</v>
      </c>
      <c r="E2340" s="105">
        <v>4427.6000000000004</v>
      </c>
      <c r="F2340" s="23">
        <v>42179</v>
      </c>
      <c r="G2340" s="106">
        <v>4427.6000000000004</v>
      </c>
      <c r="H2340" s="31">
        <f t="shared" si="72"/>
        <v>0</v>
      </c>
      <c r="I2340" s="39" t="s">
        <v>94</v>
      </c>
      <c r="M2340" s="20">
        <v>42161</v>
      </c>
      <c r="N2340" s="183">
        <v>23426</v>
      </c>
      <c r="O2340" s="183"/>
      <c r="P2340" s="14" t="s">
        <v>98</v>
      </c>
      <c r="Q2340" s="105">
        <v>5368.8</v>
      </c>
      <c r="R2340" s="23">
        <v>42163</v>
      </c>
      <c r="S2340" s="106">
        <v>5368.8</v>
      </c>
      <c r="T2340" s="31">
        <f t="shared" si="73"/>
        <v>0</v>
      </c>
      <c r="U2340" s="39" t="s">
        <v>19</v>
      </c>
    </row>
    <row r="2341" spans="1:21" x14ac:dyDescent="0.25">
      <c r="A2341" s="20">
        <v>42179</v>
      </c>
      <c r="B2341" s="222" t="s">
        <v>1799</v>
      </c>
      <c r="C2341" s="222" t="s">
        <v>1592</v>
      </c>
      <c r="D2341" s="14" t="s">
        <v>111</v>
      </c>
      <c r="E2341" s="105">
        <v>277040</v>
      </c>
      <c r="F2341" s="23">
        <v>42181</v>
      </c>
      <c r="G2341" s="106">
        <v>277040</v>
      </c>
      <c r="H2341" s="31">
        <f t="shared" si="72"/>
        <v>0</v>
      </c>
      <c r="I2341" s="39" t="s">
        <v>9</v>
      </c>
      <c r="M2341" s="20">
        <v>42163</v>
      </c>
      <c r="N2341" s="183">
        <v>23586</v>
      </c>
      <c r="O2341" s="183"/>
      <c r="P2341" s="14" t="s">
        <v>98</v>
      </c>
      <c r="Q2341" s="105">
        <v>2667.2</v>
      </c>
      <c r="R2341" s="23">
        <v>42164</v>
      </c>
      <c r="S2341" s="106">
        <v>2667.2</v>
      </c>
      <c r="T2341" s="31">
        <f t="shared" si="73"/>
        <v>0</v>
      </c>
      <c r="U2341" s="39" t="s">
        <v>94</v>
      </c>
    </row>
    <row r="2342" spans="1:21" x14ac:dyDescent="0.25">
      <c r="A2342" s="20">
        <v>42179</v>
      </c>
      <c r="B2342" s="223" t="s">
        <v>1800</v>
      </c>
      <c r="C2342" s="223" t="s">
        <v>1592</v>
      </c>
      <c r="D2342" s="14" t="s">
        <v>49</v>
      </c>
      <c r="E2342" s="105">
        <v>1562</v>
      </c>
      <c r="F2342" s="23">
        <v>42179</v>
      </c>
      <c r="G2342" s="106">
        <v>1562</v>
      </c>
      <c r="H2342" s="31">
        <f t="shared" si="72"/>
        <v>0</v>
      </c>
      <c r="I2342" s="39" t="s">
        <v>94</v>
      </c>
      <c r="M2342" s="20">
        <v>42164</v>
      </c>
      <c r="N2342" s="183">
        <v>23698</v>
      </c>
      <c r="O2342" s="183"/>
      <c r="P2342" s="14" t="s">
        <v>98</v>
      </c>
      <c r="Q2342" s="105">
        <v>3452.9</v>
      </c>
      <c r="R2342" s="23">
        <v>42165</v>
      </c>
      <c r="S2342" s="106">
        <v>3452.9</v>
      </c>
      <c r="T2342" s="31">
        <f t="shared" si="73"/>
        <v>0</v>
      </c>
      <c r="U2342" s="39" t="s">
        <v>19</v>
      </c>
    </row>
    <row r="2343" spans="1:21" x14ac:dyDescent="0.25">
      <c r="A2343" s="20">
        <v>42179</v>
      </c>
      <c r="B2343" s="222" t="s">
        <v>1801</v>
      </c>
      <c r="C2343" s="222" t="s">
        <v>1592</v>
      </c>
      <c r="D2343" s="14" t="s">
        <v>454</v>
      </c>
      <c r="E2343" s="105">
        <v>8923.2000000000007</v>
      </c>
      <c r="F2343" s="23">
        <v>42179</v>
      </c>
      <c r="G2343" s="106">
        <v>8923.2000000000007</v>
      </c>
      <c r="H2343" s="31">
        <f t="shared" si="72"/>
        <v>0</v>
      </c>
      <c r="I2343" s="39" t="s">
        <v>94</v>
      </c>
      <c r="M2343" s="20">
        <v>42166</v>
      </c>
      <c r="N2343" s="183">
        <v>23882</v>
      </c>
      <c r="O2343" s="183"/>
      <c r="P2343" s="14" t="s">
        <v>98</v>
      </c>
      <c r="Q2343" s="105">
        <v>1551.35</v>
      </c>
      <c r="R2343" s="23">
        <v>42167</v>
      </c>
      <c r="S2343" s="106">
        <v>1551.35</v>
      </c>
      <c r="T2343" s="31">
        <f t="shared" si="73"/>
        <v>0</v>
      </c>
      <c r="U2343" s="56" t="s">
        <v>19</v>
      </c>
    </row>
    <row r="2344" spans="1:21" x14ac:dyDescent="0.25">
      <c r="A2344" s="20">
        <v>42179</v>
      </c>
      <c r="B2344" s="223" t="s">
        <v>1802</v>
      </c>
      <c r="C2344" s="223" t="s">
        <v>1592</v>
      </c>
      <c r="D2344" s="14" t="s">
        <v>335</v>
      </c>
      <c r="E2344" s="105">
        <v>1120.9000000000001</v>
      </c>
      <c r="F2344" s="23">
        <v>42179</v>
      </c>
      <c r="G2344" s="106">
        <v>1120.9000000000001</v>
      </c>
      <c r="H2344" s="31">
        <f t="shared" si="72"/>
        <v>0</v>
      </c>
      <c r="I2344" s="39" t="s">
        <v>9</v>
      </c>
      <c r="M2344" s="20">
        <v>42167</v>
      </c>
      <c r="N2344" s="183">
        <v>24009</v>
      </c>
      <c r="O2344" s="183"/>
      <c r="P2344" s="14" t="s">
        <v>98</v>
      </c>
      <c r="Q2344" s="105">
        <v>1019.2</v>
      </c>
      <c r="R2344" s="23">
        <v>42168</v>
      </c>
      <c r="S2344" s="106">
        <v>1019.2</v>
      </c>
      <c r="T2344" s="31">
        <f t="shared" si="73"/>
        <v>0</v>
      </c>
      <c r="U2344" s="39" t="s">
        <v>94</v>
      </c>
    </row>
    <row r="2345" spans="1:21" x14ac:dyDescent="0.25">
      <c r="A2345" s="20">
        <v>42179</v>
      </c>
      <c r="B2345" s="222" t="s">
        <v>1803</v>
      </c>
      <c r="C2345" s="222" t="s">
        <v>1592</v>
      </c>
      <c r="D2345" s="14" t="s">
        <v>158</v>
      </c>
      <c r="E2345" s="105">
        <v>3330</v>
      </c>
      <c r="F2345" s="23">
        <v>42179</v>
      </c>
      <c r="G2345" s="106">
        <v>3330</v>
      </c>
      <c r="H2345" s="31">
        <f t="shared" si="72"/>
        <v>0</v>
      </c>
      <c r="I2345" s="39" t="s">
        <v>9</v>
      </c>
      <c r="M2345" s="20">
        <v>42168</v>
      </c>
      <c r="N2345" s="183">
        <v>24110</v>
      </c>
      <c r="O2345" s="183"/>
      <c r="P2345" s="14" t="s">
        <v>98</v>
      </c>
      <c r="Q2345" s="105">
        <v>3356.35</v>
      </c>
      <c r="R2345" s="23">
        <v>42170</v>
      </c>
      <c r="S2345" s="106">
        <v>3356.35</v>
      </c>
      <c r="T2345" s="31">
        <f t="shared" si="73"/>
        <v>0</v>
      </c>
      <c r="U2345" s="39" t="s">
        <v>1257</v>
      </c>
    </row>
    <row r="2346" spans="1:21" x14ac:dyDescent="0.25">
      <c r="A2346" s="20">
        <v>42179</v>
      </c>
      <c r="B2346" s="223" t="s">
        <v>1804</v>
      </c>
      <c r="C2346" s="223" t="s">
        <v>1592</v>
      </c>
      <c r="D2346" s="14" t="s">
        <v>64</v>
      </c>
      <c r="E2346" s="105">
        <v>1668.7</v>
      </c>
      <c r="F2346" s="23">
        <v>42179</v>
      </c>
      <c r="G2346" s="106">
        <v>1668.7</v>
      </c>
      <c r="H2346" s="31">
        <f t="shared" si="72"/>
        <v>0</v>
      </c>
      <c r="I2346" s="39" t="s">
        <v>9</v>
      </c>
      <c r="M2346" s="20">
        <v>42170</v>
      </c>
      <c r="N2346" s="183">
        <v>24256</v>
      </c>
      <c r="O2346" s="183"/>
      <c r="P2346" s="14" t="s">
        <v>98</v>
      </c>
      <c r="Q2346" s="105">
        <v>2294</v>
      </c>
      <c r="R2346" s="23">
        <v>42171</v>
      </c>
      <c r="S2346" s="106">
        <v>2294</v>
      </c>
      <c r="T2346" s="31">
        <f t="shared" si="73"/>
        <v>0</v>
      </c>
      <c r="U2346" s="39" t="s">
        <v>94</v>
      </c>
    </row>
    <row r="2347" spans="1:21" x14ac:dyDescent="0.25">
      <c r="A2347" s="20">
        <v>42179</v>
      </c>
      <c r="B2347" s="222" t="s">
        <v>1805</v>
      </c>
      <c r="C2347" s="222" t="s">
        <v>1592</v>
      </c>
      <c r="D2347" s="14" t="s">
        <v>136</v>
      </c>
      <c r="E2347" s="105">
        <v>37016.199999999997</v>
      </c>
      <c r="F2347" s="23">
        <v>42180</v>
      </c>
      <c r="G2347" s="106">
        <v>37016.199999999997</v>
      </c>
      <c r="H2347" s="31">
        <f t="shared" si="72"/>
        <v>0</v>
      </c>
      <c r="I2347" s="39" t="s">
        <v>9</v>
      </c>
      <c r="M2347" s="20">
        <v>42171</v>
      </c>
      <c r="N2347" s="183">
        <v>24373</v>
      </c>
      <c r="O2347" s="183"/>
      <c r="P2347" s="14" t="s">
        <v>98</v>
      </c>
      <c r="Q2347" s="105">
        <v>2220</v>
      </c>
      <c r="R2347" s="23">
        <v>42172</v>
      </c>
      <c r="S2347" s="106">
        <v>2220</v>
      </c>
      <c r="T2347" s="48">
        <f t="shared" si="73"/>
        <v>0</v>
      </c>
      <c r="U2347" s="39" t="s">
        <v>94</v>
      </c>
    </row>
    <row r="2348" spans="1:21" x14ac:dyDescent="0.25">
      <c r="A2348" s="20">
        <v>42179</v>
      </c>
      <c r="B2348" s="223" t="s">
        <v>1806</v>
      </c>
      <c r="C2348" s="223" t="s">
        <v>1592</v>
      </c>
      <c r="D2348" s="14" t="s">
        <v>294</v>
      </c>
      <c r="E2348" s="105">
        <v>3344.75</v>
      </c>
      <c r="F2348" s="23">
        <v>42179</v>
      </c>
      <c r="G2348" s="106">
        <v>3344.75</v>
      </c>
      <c r="H2348" s="31">
        <f t="shared" si="72"/>
        <v>0</v>
      </c>
      <c r="I2348" s="39" t="s">
        <v>9</v>
      </c>
      <c r="M2348" s="20">
        <v>42174</v>
      </c>
      <c r="N2348" s="183">
        <v>24682</v>
      </c>
      <c r="O2348" s="183"/>
      <c r="P2348" s="14" t="s">
        <v>98</v>
      </c>
      <c r="Q2348" s="105">
        <v>2581.16</v>
      </c>
      <c r="R2348" s="23">
        <v>42175</v>
      </c>
      <c r="S2348" s="118">
        <v>2581.16</v>
      </c>
      <c r="T2348" s="31">
        <f t="shared" si="73"/>
        <v>0</v>
      </c>
      <c r="U2348" s="56" t="s">
        <v>94</v>
      </c>
    </row>
    <row r="2349" spans="1:21" x14ac:dyDescent="0.25">
      <c r="A2349" s="20">
        <v>42179</v>
      </c>
      <c r="B2349" s="222" t="s">
        <v>1807</v>
      </c>
      <c r="C2349" s="222" t="s">
        <v>1592</v>
      </c>
      <c r="D2349" s="14" t="s">
        <v>108</v>
      </c>
      <c r="E2349" s="105">
        <v>16111.6</v>
      </c>
      <c r="F2349" s="30" t="s">
        <v>2476</v>
      </c>
      <c r="G2349" s="144">
        <f>3346.4+12765.2</f>
        <v>16111.6</v>
      </c>
      <c r="H2349" s="31">
        <f t="shared" si="72"/>
        <v>0</v>
      </c>
      <c r="I2349" s="39" t="s">
        <v>773</v>
      </c>
      <c r="M2349" s="20">
        <v>42175</v>
      </c>
      <c r="N2349" s="183">
        <v>24823</v>
      </c>
      <c r="O2349" s="183"/>
      <c r="P2349" s="14" t="s">
        <v>98</v>
      </c>
      <c r="Q2349" s="105">
        <v>4894.2</v>
      </c>
      <c r="R2349" s="23">
        <v>42177</v>
      </c>
      <c r="S2349" s="118">
        <v>4894.2</v>
      </c>
      <c r="T2349" s="31">
        <f t="shared" si="73"/>
        <v>0</v>
      </c>
      <c r="U2349" s="56" t="s">
        <v>19</v>
      </c>
    </row>
    <row r="2350" spans="1:21" x14ac:dyDescent="0.25">
      <c r="A2350" s="20">
        <v>42179</v>
      </c>
      <c r="B2350" s="223" t="s">
        <v>1808</v>
      </c>
      <c r="C2350" s="223" t="s">
        <v>1592</v>
      </c>
      <c r="D2350" s="14" t="s">
        <v>55</v>
      </c>
      <c r="E2350" s="105">
        <v>739.2</v>
      </c>
      <c r="F2350" s="23">
        <v>42179</v>
      </c>
      <c r="G2350" s="106">
        <v>739.2</v>
      </c>
      <c r="H2350" s="31">
        <f t="shared" si="72"/>
        <v>0</v>
      </c>
      <c r="I2350" s="39" t="s">
        <v>9</v>
      </c>
      <c r="M2350" s="20">
        <v>42177</v>
      </c>
      <c r="N2350" s="223" t="s">
        <v>1597</v>
      </c>
      <c r="O2350" s="223" t="s">
        <v>1592</v>
      </c>
      <c r="P2350" s="14" t="s">
        <v>98</v>
      </c>
      <c r="Q2350" s="105">
        <v>2161.1</v>
      </c>
      <c r="R2350" s="23">
        <v>42178</v>
      </c>
      <c r="S2350" s="106">
        <v>2161.1</v>
      </c>
      <c r="T2350" s="31">
        <f t="shared" si="73"/>
        <v>0</v>
      </c>
      <c r="U2350" s="39" t="s">
        <v>19</v>
      </c>
    </row>
    <row r="2351" spans="1:21" x14ac:dyDescent="0.25">
      <c r="A2351" s="20">
        <v>42179</v>
      </c>
      <c r="B2351" s="222" t="s">
        <v>1809</v>
      </c>
      <c r="C2351" s="222" t="s">
        <v>1592</v>
      </c>
      <c r="D2351" s="14" t="s">
        <v>95</v>
      </c>
      <c r="E2351" s="105">
        <v>4195.8</v>
      </c>
      <c r="F2351" s="23">
        <v>42180</v>
      </c>
      <c r="G2351" s="106">
        <v>4195.8</v>
      </c>
      <c r="H2351" s="31">
        <f t="shared" si="72"/>
        <v>0</v>
      </c>
      <c r="I2351" s="39" t="s">
        <v>19</v>
      </c>
      <c r="M2351" s="20">
        <v>42178</v>
      </c>
      <c r="N2351" s="223" t="s">
        <v>1703</v>
      </c>
      <c r="O2351" s="223" t="s">
        <v>1592</v>
      </c>
      <c r="P2351" s="15" t="s">
        <v>98</v>
      </c>
      <c r="Q2351" s="122">
        <v>1643.1</v>
      </c>
      <c r="R2351" s="23">
        <v>42180</v>
      </c>
      <c r="S2351" s="118">
        <v>1643.1</v>
      </c>
      <c r="T2351" s="31">
        <f t="shared" si="73"/>
        <v>0</v>
      </c>
      <c r="U2351" s="68" t="s">
        <v>19</v>
      </c>
    </row>
    <row r="2352" spans="1:21" x14ac:dyDescent="0.25">
      <c r="A2352" s="20">
        <v>42179</v>
      </c>
      <c r="B2352" s="223" t="s">
        <v>1810</v>
      </c>
      <c r="C2352" s="223" t="s">
        <v>1592</v>
      </c>
      <c r="D2352" s="14" t="s">
        <v>1182</v>
      </c>
      <c r="E2352" s="105">
        <v>1687.2</v>
      </c>
      <c r="F2352" s="23">
        <v>42179</v>
      </c>
      <c r="G2352" s="106">
        <v>1687.2</v>
      </c>
      <c r="H2352" s="31">
        <f t="shared" si="72"/>
        <v>0</v>
      </c>
      <c r="I2352" s="39" t="s">
        <v>9</v>
      </c>
      <c r="M2352" s="20">
        <v>42179</v>
      </c>
      <c r="N2352" s="222" t="s">
        <v>1813</v>
      </c>
      <c r="O2352" s="222" t="s">
        <v>1592</v>
      </c>
      <c r="P2352" s="14" t="s">
        <v>98</v>
      </c>
      <c r="Q2352" s="105">
        <v>1100.3499999999999</v>
      </c>
      <c r="R2352" s="23">
        <v>42180</v>
      </c>
      <c r="S2352" s="106">
        <v>1100.3499999999999</v>
      </c>
      <c r="T2352" s="31">
        <f t="shared" si="73"/>
        <v>0</v>
      </c>
      <c r="U2352" s="39" t="s">
        <v>19</v>
      </c>
    </row>
    <row r="2353" spans="1:21" x14ac:dyDescent="0.25">
      <c r="A2353" s="20">
        <v>42179</v>
      </c>
      <c r="B2353" s="222" t="s">
        <v>1811</v>
      </c>
      <c r="C2353" s="222" t="s">
        <v>1592</v>
      </c>
      <c r="D2353" s="14" t="s">
        <v>24</v>
      </c>
      <c r="E2353" s="105">
        <v>145392.56</v>
      </c>
      <c r="F2353" s="30">
        <v>42192</v>
      </c>
      <c r="G2353" s="144">
        <v>145392.56</v>
      </c>
      <c r="H2353" s="31">
        <f t="shared" si="72"/>
        <v>0</v>
      </c>
      <c r="I2353" s="39" t="s">
        <v>1013</v>
      </c>
      <c r="M2353" s="20">
        <v>42180</v>
      </c>
      <c r="N2353" s="223" t="s">
        <v>1898</v>
      </c>
      <c r="O2353" s="223" t="s">
        <v>1592</v>
      </c>
      <c r="P2353" s="14" t="s">
        <v>98</v>
      </c>
      <c r="Q2353" s="105">
        <v>1644.8</v>
      </c>
      <c r="R2353" s="65">
        <v>42181</v>
      </c>
      <c r="S2353" s="106">
        <v>1644.8</v>
      </c>
      <c r="T2353" s="31">
        <f t="shared" si="73"/>
        <v>0</v>
      </c>
      <c r="U2353" s="39" t="s">
        <v>94</v>
      </c>
    </row>
    <row r="2354" spans="1:21" x14ac:dyDescent="0.25">
      <c r="A2354" s="20">
        <v>42179</v>
      </c>
      <c r="B2354" s="223" t="s">
        <v>1812</v>
      </c>
      <c r="C2354" s="223" t="s">
        <v>1592</v>
      </c>
      <c r="D2354" s="14" t="s">
        <v>689</v>
      </c>
      <c r="E2354" s="105">
        <v>10779</v>
      </c>
      <c r="F2354" s="23">
        <v>42180</v>
      </c>
      <c r="G2354" s="106">
        <v>10779</v>
      </c>
      <c r="H2354" s="31">
        <f t="shared" si="72"/>
        <v>0</v>
      </c>
      <c r="I2354" s="39" t="s">
        <v>19</v>
      </c>
      <c r="M2354" s="20">
        <v>42181</v>
      </c>
      <c r="N2354" s="223" t="s">
        <v>2019</v>
      </c>
      <c r="O2354" s="223" t="s">
        <v>1592</v>
      </c>
      <c r="P2354" s="14" t="s">
        <v>98</v>
      </c>
      <c r="Q2354" s="105">
        <v>2156.85</v>
      </c>
      <c r="R2354" s="65">
        <v>42182</v>
      </c>
      <c r="S2354" s="106">
        <v>2156.85</v>
      </c>
      <c r="T2354" s="31">
        <f t="shared" si="73"/>
        <v>0</v>
      </c>
      <c r="U2354" s="39" t="s">
        <v>94</v>
      </c>
    </row>
    <row r="2355" spans="1:21" x14ac:dyDescent="0.25">
      <c r="A2355" s="20">
        <v>42179</v>
      </c>
      <c r="B2355" s="222" t="s">
        <v>1813</v>
      </c>
      <c r="C2355" s="222" t="s">
        <v>1592</v>
      </c>
      <c r="D2355" s="14" t="s">
        <v>98</v>
      </c>
      <c r="E2355" s="105">
        <v>1100.3499999999999</v>
      </c>
      <c r="F2355" s="23">
        <v>42180</v>
      </c>
      <c r="G2355" s="106">
        <v>1100.3499999999999</v>
      </c>
      <c r="H2355" s="31">
        <f t="shared" si="72"/>
        <v>0</v>
      </c>
      <c r="I2355" s="39" t="s">
        <v>19</v>
      </c>
      <c r="M2355" s="20">
        <v>42182</v>
      </c>
      <c r="N2355" s="223" t="s">
        <v>2073</v>
      </c>
      <c r="O2355" s="223" t="s">
        <v>1592</v>
      </c>
      <c r="P2355" s="14" t="s">
        <v>98</v>
      </c>
      <c r="Q2355" s="105">
        <v>175</v>
      </c>
      <c r="R2355" s="65">
        <v>42182</v>
      </c>
      <c r="S2355" s="106">
        <v>175</v>
      </c>
      <c r="T2355" s="31">
        <f t="shared" si="73"/>
        <v>0</v>
      </c>
      <c r="U2355" s="39" t="s">
        <v>9</v>
      </c>
    </row>
    <row r="2356" spans="1:21" x14ac:dyDescent="0.25">
      <c r="A2356" s="20">
        <v>42179</v>
      </c>
      <c r="B2356" s="223" t="s">
        <v>1814</v>
      </c>
      <c r="C2356" s="223" t="s">
        <v>1592</v>
      </c>
      <c r="D2356" s="14" t="s">
        <v>14</v>
      </c>
      <c r="E2356" s="105">
        <v>307390.71999999997</v>
      </c>
      <c r="F2356" s="30">
        <v>42190</v>
      </c>
      <c r="G2356" s="144">
        <v>307390.71999999997</v>
      </c>
      <c r="H2356" s="31">
        <f t="shared" si="72"/>
        <v>0</v>
      </c>
      <c r="I2356" s="39" t="s">
        <v>9</v>
      </c>
      <c r="M2356" s="20">
        <v>42182</v>
      </c>
      <c r="N2356" s="223" t="s">
        <v>2151</v>
      </c>
      <c r="O2356" s="223" t="s">
        <v>1592</v>
      </c>
      <c r="P2356" s="14" t="s">
        <v>98</v>
      </c>
      <c r="Q2356" s="105">
        <v>3108.7</v>
      </c>
      <c r="R2356" s="65">
        <v>42183</v>
      </c>
      <c r="S2356" s="106">
        <v>3108.7</v>
      </c>
      <c r="T2356" s="31">
        <f t="shared" si="73"/>
        <v>0</v>
      </c>
      <c r="U2356" s="39" t="s">
        <v>1257</v>
      </c>
    </row>
    <row r="2357" spans="1:21" x14ac:dyDescent="0.25">
      <c r="A2357" s="20">
        <v>42179</v>
      </c>
      <c r="B2357" s="222" t="s">
        <v>1815</v>
      </c>
      <c r="C2357" s="222" t="s">
        <v>1592</v>
      </c>
      <c r="D2357" s="14" t="s">
        <v>14</v>
      </c>
      <c r="E2357" s="105">
        <v>208444.6</v>
      </c>
      <c r="F2357" s="30">
        <v>42190</v>
      </c>
      <c r="G2357" s="144">
        <v>208444.6</v>
      </c>
      <c r="H2357" s="31">
        <f t="shared" si="72"/>
        <v>0</v>
      </c>
      <c r="I2357" s="39" t="s">
        <v>9</v>
      </c>
      <c r="M2357" s="20">
        <v>42184</v>
      </c>
      <c r="N2357" s="222" t="s">
        <v>2324</v>
      </c>
      <c r="O2357" s="222" t="s">
        <v>1592</v>
      </c>
      <c r="P2357" s="14" t="s">
        <v>98</v>
      </c>
      <c r="Q2357" s="105">
        <v>2286.3000000000002</v>
      </c>
      <c r="R2357" s="23">
        <v>42185</v>
      </c>
      <c r="S2357" s="106">
        <v>2286.3000000000002</v>
      </c>
      <c r="T2357" s="31">
        <f t="shared" si="73"/>
        <v>0</v>
      </c>
      <c r="U2357" s="39" t="s">
        <v>19</v>
      </c>
    </row>
    <row r="2358" spans="1:21" x14ac:dyDescent="0.25">
      <c r="A2358" s="20">
        <v>42179</v>
      </c>
      <c r="B2358" s="223" t="s">
        <v>1816</v>
      </c>
      <c r="C2358" s="223" t="s">
        <v>1592</v>
      </c>
      <c r="D2358" s="14" t="s">
        <v>14</v>
      </c>
      <c r="E2358" s="105">
        <v>11956</v>
      </c>
      <c r="F2358" s="30">
        <v>42190</v>
      </c>
      <c r="G2358" s="144">
        <v>11956</v>
      </c>
      <c r="H2358" s="31">
        <f t="shared" si="72"/>
        <v>0</v>
      </c>
      <c r="I2358" s="39" t="s">
        <v>1257</v>
      </c>
      <c r="M2358" s="20">
        <v>42177</v>
      </c>
      <c r="N2358" s="183">
        <v>24997</v>
      </c>
      <c r="O2358" s="183"/>
      <c r="P2358" s="14" t="s">
        <v>168</v>
      </c>
      <c r="Q2358" s="105">
        <v>8054.4</v>
      </c>
      <c r="R2358" s="23">
        <v>42178</v>
      </c>
      <c r="S2358" s="106">
        <v>8054.4</v>
      </c>
      <c r="T2358" s="31">
        <f t="shared" si="73"/>
        <v>0</v>
      </c>
      <c r="U2358" s="39" t="s">
        <v>94</v>
      </c>
    </row>
    <row r="2359" spans="1:21" x14ac:dyDescent="0.25">
      <c r="A2359" s="20">
        <v>42179</v>
      </c>
      <c r="B2359" s="222" t="s">
        <v>1817</v>
      </c>
      <c r="C2359" s="222" t="s">
        <v>1592</v>
      </c>
      <c r="D2359" s="14" t="s">
        <v>110</v>
      </c>
      <c r="E2359" s="105">
        <v>34365.360000000001</v>
      </c>
      <c r="F2359" s="30">
        <v>42189</v>
      </c>
      <c r="G2359" s="144">
        <v>34365.360000000001</v>
      </c>
      <c r="H2359" s="48">
        <f t="shared" si="72"/>
        <v>0</v>
      </c>
      <c r="I2359" s="39" t="s">
        <v>94</v>
      </c>
      <c r="M2359" s="20">
        <v>42163</v>
      </c>
      <c r="N2359" s="183">
        <v>23622</v>
      </c>
      <c r="O2359" s="183"/>
      <c r="P2359" s="14" t="s">
        <v>193</v>
      </c>
      <c r="Q2359" s="105">
        <v>11686.52</v>
      </c>
      <c r="R2359" s="30" t="s">
        <v>1525</v>
      </c>
      <c r="S2359" s="106">
        <v>11686.52</v>
      </c>
      <c r="T2359" s="31">
        <f t="shared" si="73"/>
        <v>0</v>
      </c>
      <c r="U2359" s="39" t="s">
        <v>9</v>
      </c>
    </row>
    <row r="2360" spans="1:21" x14ac:dyDescent="0.25">
      <c r="A2360" s="20">
        <v>42179</v>
      </c>
      <c r="B2360" s="223" t="s">
        <v>1818</v>
      </c>
      <c r="C2360" s="223" t="s">
        <v>1592</v>
      </c>
      <c r="D2360" s="14" t="s">
        <v>1434</v>
      </c>
      <c r="E2360" s="105">
        <v>1144</v>
      </c>
      <c r="F2360" s="23">
        <v>42179</v>
      </c>
      <c r="G2360" s="106">
        <v>1144</v>
      </c>
      <c r="H2360" s="31">
        <f t="shared" si="72"/>
        <v>0</v>
      </c>
      <c r="I2360" s="39" t="s">
        <v>9</v>
      </c>
      <c r="M2360" s="20">
        <v>42185</v>
      </c>
      <c r="N2360" s="222" t="s">
        <v>2360</v>
      </c>
      <c r="O2360" s="222" t="s">
        <v>1592</v>
      </c>
      <c r="P2360" s="14" t="s">
        <v>193</v>
      </c>
      <c r="Q2360" s="105">
        <v>15230.02</v>
      </c>
      <c r="R2360" s="23"/>
      <c r="S2360" s="106"/>
      <c r="T2360" s="31">
        <f t="shared" si="73"/>
        <v>15230.02</v>
      </c>
      <c r="U2360" s="39" t="s">
        <v>9</v>
      </c>
    </row>
    <row r="2361" spans="1:21" x14ac:dyDescent="0.25">
      <c r="A2361" s="20">
        <v>42179</v>
      </c>
      <c r="B2361" s="222" t="s">
        <v>1819</v>
      </c>
      <c r="C2361" s="222" t="s">
        <v>1592</v>
      </c>
      <c r="D2361" s="14" t="s">
        <v>1338</v>
      </c>
      <c r="E2361" s="105">
        <v>16640.2</v>
      </c>
      <c r="F2361" s="30">
        <v>42189</v>
      </c>
      <c r="G2361" s="144">
        <v>16640.2</v>
      </c>
      <c r="H2361" s="31">
        <f t="shared" si="72"/>
        <v>0</v>
      </c>
      <c r="I2361" s="39" t="s">
        <v>94</v>
      </c>
      <c r="M2361" s="20">
        <v>42156</v>
      </c>
      <c r="N2361" s="183">
        <v>22947</v>
      </c>
      <c r="O2361" s="183"/>
      <c r="P2361" s="14" t="s">
        <v>1486</v>
      </c>
      <c r="Q2361" s="105">
        <v>11068.64</v>
      </c>
      <c r="R2361" s="23"/>
      <c r="S2361" s="106"/>
      <c r="T2361" s="25">
        <f t="shared" si="73"/>
        <v>11068.64</v>
      </c>
      <c r="U2361" s="39" t="s">
        <v>9</v>
      </c>
    </row>
    <row r="2362" spans="1:21" x14ac:dyDescent="0.25">
      <c r="A2362" s="20">
        <v>42179</v>
      </c>
      <c r="B2362" s="223" t="s">
        <v>1820</v>
      </c>
      <c r="C2362" s="223" t="s">
        <v>1592</v>
      </c>
      <c r="D2362" s="14" t="s">
        <v>251</v>
      </c>
      <c r="E2362" s="105">
        <v>29180</v>
      </c>
      <c r="F2362" s="23">
        <v>42180</v>
      </c>
      <c r="G2362" s="106">
        <v>29180</v>
      </c>
      <c r="H2362" s="31">
        <f t="shared" si="72"/>
        <v>0</v>
      </c>
      <c r="I2362" s="39" t="s">
        <v>19</v>
      </c>
      <c r="M2362" s="20">
        <v>42170</v>
      </c>
      <c r="N2362" s="183">
        <v>24301</v>
      </c>
      <c r="O2362" s="183"/>
      <c r="P2362" s="14" t="s">
        <v>446</v>
      </c>
      <c r="Q2362" s="105">
        <v>7052.8</v>
      </c>
      <c r="R2362" s="23"/>
      <c r="S2362" s="106"/>
      <c r="T2362" s="48">
        <f t="shared" si="73"/>
        <v>7052.8</v>
      </c>
      <c r="U2362" s="39" t="s">
        <v>9</v>
      </c>
    </row>
    <row r="2363" spans="1:21" x14ac:dyDescent="0.25">
      <c r="A2363" s="20">
        <v>42179</v>
      </c>
      <c r="B2363" s="222" t="s">
        <v>1821</v>
      </c>
      <c r="C2363" s="222" t="s">
        <v>1592</v>
      </c>
      <c r="D2363" s="14" t="s">
        <v>80</v>
      </c>
      <c r="E2363" s="105">
        <v>5985</v>
      </c>
      <c r="F2363" s="23">
        <v>42179</v>
      </c>
      <c r="G2363" s="106">
        <v>5985</v>
      </c>
      <c r="H2363" s="31">
        <f t="shared" si="72"/>
        <v>0</v>
      </c>
      <c r="I2363" s="39" t="s">
        <v>9</v>
      </c>
      <c r="M2363" s="20">
        <v>42178</v>
      </c>
      <c r="N2363" s="222" t="s">
        <v>1639</v>
      </c>
      <c r="O2363" s="222" t="s">
        <v>1592</v>
      </c>
      <c r="P2363" s="15" t="s">
        <v>446</v>
      </c>
      <c r="Q2363" s="122">
        <v>11097.52</v>
      </c>
      <c r="R2363" s="23"/>
      <c r="S2363" s="118"/>
      <c r="T2363" s="31">
        <f t="shared" si="73"/>
        <v>11097.52</v>
      </c>
      <c r="U2363" s="68" t="s">
        <v>9</v>
      </c>
    </row>
    <row r="2364" spans="1:21" x14ac:dyDescent="0.25">
      <c r="A2364" s="20">
        <v>42179</v>
      </c>
      <c r="B2364" s="223" t="s">
        <v>1822</v>
      </c>
      <c r="C2364" s="223" t="s">
        <v>1592</v>
      </c>
      <c r="D2364" s="14" t="s">
        <v>549</v>
      </c>
      <c r="E2364" s="105">
        <v>30472.7</v>
      </c>
      <c r="F2364" s="23">
        <v>42181</v>
      </c>
      <c r="G2364" s="106">
        <v>30472.7</v>
      </c>
      <c r="H2364" s="31">
        <f t="shared" si="72"/>
        <v>0</v>
      </c>
      <c r="I2364" s="39" t="s">
        <v>1257</v>
      </c>
      <c r="M2364" s="20">
        <v>42159</v>
      </c>
      <c r="N2364" s="183">
        <v>23211</v>
      </c>
      <c r="O2364" s="183"/>
      <c r="P2364" s="14" t="s">
        <v>111</v>
      </c>
      <c r="Q2364" s="105">
        <v>180792</v>
      </c>
      <c r="R2364" s="23">
        <v>42159</v>
      </c>
      <c r="S2364" s="106">
        <v>180792</v>
      </c>
      <c r="T2364" s="31">
        <f t="shared" si="73"/>
        <v>0</v>
      </c>
      <c r="U2364" s="39" t="s">
        <v>9</v>
      </c>
    </row>
    <row r="2365" spans="1:21" x14ac:dyDescent="0.25">
      <c r="A2365" s="20">
        <v>42179</v>
      </c>
      <c r="B2365" s="222" t="s">
        <v>1823</v>
      </c>
      <c r="C2365" s="222" t="s">
        <v>1592</v>
      </c>
      <c r="D2365" s="14" t="s">
        <v>416</v>
      </c>
      <c r="E2365" s="105">
        <v>44</v>
      </c>
      <c r="F2365" s="23">
        <v>42179</v>
      </c>
      <c r="G2365" s="106">
        <v>44</v>
      </c>
      <c r="H2365" s="31">
        <f t="shared" si="72"/>
        <v>0</v>
      </c>
      <c r="I2365" s="39" t="s">
        <v>9</v>
      </c>
      <c r="M2365" s="20">
        <v>42159</v>
      </c>
      <c r="N2365" s="183">
        <v>23212</v>
      </c>
      <c r="O2365" s="183"/>
      <c r="P2365" s="14" t="s">
        <v>111</v>
      </c>
      <c r="Q2365" s="105">
        <v>208782</v>
      </c>
      <c r="R2365" s="23">
        <v>42163</v>
      </c>
      <c r="S2365" s="106">
        <v>208782</v>
      </c>
      <c r="T2365" s="31">
        <f t="shared" si="73"/>
        <v>0</v>
      </c>
      <c r="U2365" s="39" t="s">
        <v>9</v>
      </c>
    </row>
    <row r="2366" spans="1:21" x14ac:dyDescent="0.25">
      <c r="A2366" s="20">
        <v>42179</v>
      </c>
      <c r="B2366" s="223" t="s">
        <v>1824</v>
      </c>
      <c r="C2366" s="223" t="s">
        <v>1592</v>
      </c>
      <c r="D2366" s="14" t="s">
        <v>1182</v>
      </c>
      <c r="E2366" s="105">
        <v>32</v>
      </c>
      <c r="F2366" s="72">
        <v>42180</v>
      </c>
      <c r="G2366" s="106">
        <v>32</v>
      </c>
      <c r="H2366" s="31">
        <f t="shared" si="72"/>
        <v>0</v>
      </c>
      <c r="I2366" s="39" t="s">
        <v>9</v>
      </c>
      <c r="M2366" s="20">
        <v>42159</v>
      </c>
      <c r="N2366" s="183">
        <v>23213</v>
      </c>
      <c r="O2366" s="183"/>
      <c r="P2366" s="14" t="s">
        <v>111</v>
      </c>
      <c r="Q2366" s="105">
        <v>177060</v>
      </c>
      <c r="R2366" s="23">
        <v>42159</v>
      </c>
      <c r="S2366" s="106">
        <v>177060</v>
      </c>
      <c r="T2366" s="31">
        <f t="shared" si="73"/>
        <v>0</v>
      </c>
      <c r="U2366" s="39" t="s">
        <v>9</v>
      </c>
    </row>
    <row r="2367" spans="1:21" x14ac:dyDescent="0.25">
      <c r="A2367" s="20">
        <v>42179</v>
      </c>
      <c r="B2367" s="222" t="s">
        <v>1825</v>
      </c>
      <c r="C2367" s="222" t="s">
        <v>1592</v>
      </c>
      <c r="D2367" s="14" t="s">
        <v>1101</v>
      </c>
      <c r="E2367" s="105">
        <v>354</v>
      </c>
      <c r="F2367" s="23">
        <v>42179</v>
      </c>
      <c r="G2367" s="106">
        <v>354</v>
      </c>
      <c r="H2367" s="31">
        <f t="shared" si="72"/>
        <v>0</v>
      </c>
      <c r="I2367" s="39" t="s">
        <v>9</v>
      </c>
      <c r="M2367" s="20">
        <v>42160</v>
      </c>
      <c r="N2367" s="183">
        <v>23257</v>
      </c>
      <c r="O2367" s="183"/>
      <c r="P2367" s="14" t="s">
        <v>111</v>
      </c>
      <c r="Q2367" s="105">
        <v>164260</v>
      </c>
      <c r="R2367" s="23">
        <v>42164</v>
      </c>
      <c r="S2367" s="106">
        <v>164260</v>
      </c>
      <c r="T2367" s="31">
        <f t="shared" si="73"/>
        <v>0</v>
      </c>
      <c r="U2367" s="39" t="s">
        <v>9</v>
      </c>
    </row>
    <row r="2368" spans="1:21" x14ac:dyDescent="0.25">
      <c r="A2368" s="20">
        <v>42179</v>
      </c>
      <c r="B2368" s="223" t="s">
        <v>1826</v>
      </c>
      <c r="C2368" s="223" t="s">
        <v>1592</v>
      </c>
      <c r="D2368" s="14" t="s">
        <v>24</v>
      </c>
      <c r="E2368" s="105">
        <v>116634.56</v>
      </c>
      <c r="F2368" s="30">
        <v>42192</v>
      </c>
      <c r="G2368" s="144">
        <v>116634.56</v>
      </c>
      <c r="H2368" s="31">
        <f t="shared" si="72"/>
        <v>0</v>
      </c>
      <c r="I2368" s="39" t="s">
        <v>9</v>
      </c>
      <c r="M2368" s="20">
        <v>42161</v>
      </c>
      <c r="N2368" s="183">
        <v>23449</v>
      </c>
      <c r="O2368" s="183"/>
      <c r="P2368" s="14" t="s">
        <v>111</v>
      </c>
      <c r="Q2368" s="105">
        <v>384128.5</v>
      </c>
      <c r="R2368" s="23">
        <v>42166</v>
      </c>
      <c r="S2368" s="106">
        <v>384128.5</v>
      </c>
      <c r="T2368" s="31">
        <f t="shared" si="73"/>
        <v>0</v>
      </c>
      <c r="U2368" s="39" t="s">
        <v>9</v>
      </c>
    </row>
    <row r="2369" spans="1:21" x14ac:dyDescent="0.25">
      <c r="A2369" s="20">
        <v>42179</v>
      </c>
      <c r="B2369" s="222" t="s">
        <v>1827</v>
      </c>
      <c r="C2369" s="222" t="s">
        <v>1592</v>
      </c>
      <c r="D2369" s="14" t="s">
        <v>1182</v>
      </c>
      <c r="E2369" s="105">
        <v>32</v>
      </c>
      <c r="F2369" s="23">
        <v>42181</v>
      </c>
      <c r="G2369" s="106">
        <v>32</v>
      </c>
      <c r="H2369" s="31">
        <f t="shared" si="72"/>
        <v>0</v>
      </c>
      <c r="I2369" s="39" t="s">
        <v>9</v>
      </c>
      <c r="M2369" s="20">
        <v>42163</v>
      </c>
      <c r="N2369" s="183">
        <v>23632</v>
      </c>
      <c r="O2369" s="183"/>
      <c r="P2369" s="14" t="s">
        <v>111</v>
      </c>
      <c r="Q2369" s="105">
        <v>244792</v>
      </c>
      <c r="R2369" s="23">
        <v>42164</v>
      </c>
      <c r="S2369" s="106">
        <v>244792</v>
      </c>
      <c r="T2369" s="31">
        <f t="shared" si="73"/>
        <v>0</v>
      </c>
      <c r="U2369" s="39" t="s">
        <v>9</v>
      </c>
    </row>
    <row r="2370" spans="1:21" x14ac:dyDescent="0.25">
      <c r="A2370" s="20">
        <v>42180</v>
      </c>
      <c r="B2370" s="223" t="s">
        <v>1828</v>
      </c>
      <c r="C2370" s="223" t="s">
        <v>1592</v>
      </c>
      <c r="D2370" s="14" t="s">
        <v>720</v>
      </c>
      <c r="E2370" s="105">
        <v>16941.2</v>
      </c>
      <c r="F2370" s="23">
        <v>42180</v>
      </c>
      <c r="G2370" s="106">
        <v>16941.2</v>
      </c>
      <c r="H2370" s="31">
        <f t="shared" si="72"/>
        <v>0</v>
      </c>
      <c r="I2370" s="39" t="s">
        <v>9</v>
      </c>
      <c r="M2370" s="20">
        <v>42163</v>
      </c>
      <c r="N2370" s="183">
        <v>23633</v>
      </c>
      <c r="O2370" s="183"/>
      <c r="P2370" s="14" t="s">
        <v>111</v>
      </c>
      <c r="Q2370" s="105">
        <v>176750</v>
      </c>
      <c r="R2370" s="23">
        <v>42164</v>
      </c>
      <c r="S2370" s="106">
        <v>176750</v>
      </c>
      <c r="T2370" s="31">
        <f t="shared" si="73"/>
        <v>0</v>
      </c>
      <c r="U2370" s="39" t="s">
        <v>9</v>
      </c>
    </row>
    <row r="2371" spans="1:21" x14ac:dyDescent="0.25">
      <c r="A2371" s="20">
        <v>42180</v>
      </c>
      <c r="B2371" s="222" t="s">
        <v>1829</v>
      </c>
      <c r="C2371" s="222" t="s">
        <v>1592</v>
      </c>
      <c r="D2371" s="14" t="s">
        <v>1634</v>
      </c>
      <c r="E2371" s="105">
        <v>1383.2</v>
      </c>
      <c r="F2371" s="72">
        <v>42180</v>
      </c>
      <c r="G2371" s="106">
        <v>1383.2</v>
      </c>
      <c r="H2371" s="31">
        <f t="shared" ref="H2371:H2434" si="74">E2371-G2371</f>
        <v>0</v>
      </c>
      <c r="I2371" s="39" t="s">
        <v>9</v>
      </c>
      <c r="M2371" s="20">
        <v>42165</v>
      </c>
      <c r="N2371" s="183">
        <v>23791</v>
      </c>
      <c r="O2371" s="183"/>
      <c r="P2371" s="14" t="s">
        <v>111</v>
      </c>
      <c r="Q2371" s="105">
        <v>120160</v>
      </c>
      <c r="R2371" s="23">
        <v>42168</v>
      </c>
      <c r="S2371" s="106">
        <v>120160</v>
      </c>
      <c r="T2371" s="31">
        <f t="shared" ref="T2371:T2434" si="75">Q2371-S2371</f>
        <v>0</v>
      </c>
      <c r="U2371" s="39" t="s">
        <v>9</v>
      </c>
    </row>
    <row r="2372" spans="1:21" x14ac:dyDescent="0.25">
      <c r="A2372" s="20">
        <v>42180</v>
      </c>
      <c r="B2372" s="223" t="s">
        <v>1830</v>
      </c>
      <c r="C2372" s="223" t="s">
        <v>1592</v>
      </c>
      <c r="D2372" s="14" t="s">
        <v>14</v>
      </c>
      <c r="E2372" s="105">
        <v>14171.6</v>
      </c>
      <c r="F2372" s="30">
        <v>42190</v>
      </c>
      <c r="G2372" s="144">
        <v>14171.6</v>
      </c>
      <c r="H2372" s="31">
        <f t="shared" si="74"/>
        <v>0</v>
      </c>
      <c r="I2372" s="39" t="s">
        <v>15</v>
      </c>
      <c r="M2372" s="20">
        <v>42166</v>
      </c>
      <c r="N2372" s="183">
        <v>23891</v>
      </c>
      <c r="O2372" s="183"/>
      <c r="P2372" s="14" t="s">
        <v>111</v>
      </c>
      <c r="Q2372" s="105">
        <v>237010</v>
      </c>
      <c r="R2372" s="23">
        <v>42170</v>
      </c>
      <c r="S2372" s="118">
        <v>237010</v>
      </c>
      <c r="T2372" s="31">
        <f t="shared" si="75"/>
        <v>0</v>
      </c>
      <c r="U2372" s="56" t="s">
        <v>9</v>
      </c>
    </row>
    <row r="2373" spans="1:21" x14ac:dyDescent="0.25">
      <c r="A2373" s="20">
        <v>42180</v>
      </c>
      <c r="B2373" s="222" t="s">
        <v>1831</v>
      </c>
      <c r="C2373" s="222" t="s">
        <v>1592</v>
      </c>
      <c r="D2373" s="14" t="s">
        <v>1178</v>
      </c>
      <c r="E2373" s="105">
        <v>17256.8</v>
      </c>
      <c r="F2373" s="23">
        <v>42181</v>
      </c>
      <c r="G2373" s="106">
        <v>17256.8</v>
      </c>
      <c r="H2373" s="31">
        <f t="shared" si="74"/>
        <v>0</v>
      </c>
      <c r="I2373" s="39" t="s">
        <v>9</v>
      </c>
      <c r="M2373" s="20">
        <v>42167</v>
      </c>
      <c r="N2373" s="183">
        <v>24027</v>
      </c>
      <c r="O2373" s="183"/>
      <c r="P2373" s="14" t="s">
        <v>111</v>
      </c>
      <c r="Q2373" s="105">
        <v>246970</v>
      </c>
      <c r="R2373" s="23">
        <v>42170</v>
      </c>
      <c r="S2373" s="106">
        <v>246970</v>
      </c>
      <c r="T2373" s="31">
        <f t="shared" si="75"/>
        <v>0</v>
      </c>
      <c r="U2373" s="39" t="s">
        <v>9</v>
      </c>
    </row>
    <row r="2374" spans="1:21" x14ac:dyDescent="0.25">
      <c r="A2374" s="20">
        <v>42180</v>
      </c>
      <c r="B2374" s="223" t="s">
        <v>1832</v>
      </c>
      <c r="C2374" s="223" t="s">
        <v>1592</v>
      </c>
      <c r="D2374" s="14" t="s">
        <v>900</v>
      </c>
      <c r="E2374" s="105">
        <v>10108</v>
      </c>
      <c r="F2374" s="23">
        <v>42180</v>
      </c>
      <c r="G2374" s="106">
        <v>10108</v>
      </c>
      <c r="H2374" s="31">
        <f t="shared" si="74"/>
        <v>0</v>
      </c>
      <c r="I2374" s="39" t="s">
        <v>9</v>
      </c>
      <c r="M2374" s="20">
        <v>42168</v>
      </c>
      <c r="N2374" s="183">
        <v>24102</v>
      </c>
      <c r="O2374" s="183"/>
      <c r="P2374" s="14" t="s">
        <v>111</v>
      </c>
      <c r="Q2374" s="105">
        <v>381808</v>
      </c>
      <c r="R2374" s="23">
        <v>42173</v>
      </c>
      <c r="S2374" s="106">
        <v>381808</v>
      </c>
      <c r="T2374" s="31">
        <f t="shared" si="75"/>
        <v>0</v>
      </c>
      <c r="U2374" s="39" t="s">
        <v>9</v>
      </c>
    </row>
    <row r="2375" spans="1:21" x14ac:dyDescent="0.25">
      <c r="A2375" s="20">
        <v>42180</v>
      </c>
      <c r="B2375" s="222" t="s">
        <v>1833</v>
      </c>
      <c r="C2375" s="222" t="s">
        <v>1592</v>
      </c>
      <c r="D2375" s="150" t="s">
        <v>900</v>
      </c>
      <c r="E2375" s="105">
        <v>5392.8</v>
      </c>
      <c r="F2375" s="23">
        <v>42180</v>
      </c>
      <c r="G2375" s="106">
        <v>5392.8</v>
      </c>
      <c r="H2375" s="31">
        <f t="shared" si="74"/>
        <v>0</v>
      </c>
      <c r="I2375" s="39" t="s">
        <v>9</v>
      </c>
      <c r="M2375" s="20">
        <v>42172</v>
      </c>
      <c r="N2375" s="183">
        <v>24468</v>
      </c>
      <c r="O2375" s="183"/>
      <c r="P2375" s="14" t="s">
        <v>111</v>
      </c>
      <c r="Q2375" s="105">
        <v>192624</v>
      </c>
      <c r="R2375" s="23">
        <v>42173</v>
      </c>
      <c r="S2375" s="106">
        <v>192624</v>
      </c>
      <c r="T2375" s="48">
        <f t="shared" si="75"/>
        <v>0</v>
      </c>
      <c r="U2375" s="39" t="s">
        <v>15</v>
      </c>
    </row>
    <row r="2376" spans="1:21" x14ac:dyDescent="0.25">
      <c r="A2376" s="20">
        <v>42180</v>
      </c>
      <c r="B2376" s="223" t="s">
        <v>1834</v>
      </c>
      <c r="C2376" s="223" t="s">
        <v>1592</v>
      </c>
      <c r="D2376" s="14" t="s">
        <v>383</v>
      </c>
      <c r="E2376" s="105">
        <v>3960</v>
      </c>
      <c r="F2376" s="23">
        <v>42180</v>
      </c>
      <c r="G2376" s="106">
        <v>3960</v>
      </c>
      <c r="H2376" s="31">
        <f t="shared" si="74"/>
        <v>0</v>
      </c>
      <c r="I2376" s="39" t="s">
        <v>9</v>
      </c>
      <c r="M2376" s="20">
        <v>42172</v>
      </c>
      <c r="N2376" s="183">
        <v>24486</v>
      </c>
      <c r="O2376" s="183"/>
      <c r="P2376" s="14" t="s">
        <v>111</v>
      </c>
      <c r="Q2376" s="105">
        <v>165840</v>
      </c>
      <c r="R2376" s="23">
        <v>42174</v>
      </c>
      <c r="S2376" s="106">
        <v>165840</v>
      </c>
      <c r="T2376" s="48">
        <f t="shared" si="75"/>
        <v>0</v>
      </c>
      <c r="U2376" s="39" t="s">
        <v>9</v>
      </c>
    </row>
    <row r="2377" spans="1:21" x14ac:dyDescent="0.25">
      <c r="A2377" s="20">
        <v>42180</v>
      </c>
      <c r="B2377" s="222" t="s">
        <v>1835</v>
      </c>
      <c r="C2377" s="222" t="s">
        <v>1592</v>
      </c>
      <c r="D2377" s="14" t="s">
        <v>11</v>
      </c>
      <c r="E2377" s="105">
        <v>8288.2000000000007</v>
      </c>
      <c r="F2377" s="23">
        <v>42180</v>
      </c>
      <c r="G2377" s="106">
        <v>8288.2000000000007</v>
      </c>
      <c r="H2377" s="31">
        <f t="shared" si="74"/>
        <v>0</v>
      </c>
      <c r="I2377" s="39" t="s">
        <v>9</v>
      </c>
      <c r="M2377" s="20">
        <v>42172</v>
      </c>
      <c r="N2377" s="183">
        <v>24487</v>
      </c>
      <c r="O2377" s="183"/>
      <c r="P2377" s="14" t="s">
        <v>111</v>
      </c>
      <c r="Q2377" s="105">
        <v>201320</v>
      </c>
      <c r="R2377" s="23">
        <v>42175</v>
      </c>
      <c r="S2377" s="106">
        <v>201320</v>
      </c>
      <c r="T2377" s="48">
        <f t="shared" si="75"/>
        <v>0</v>
      </c>
      <c r="U2377" s="39" t="s">
        <v>9</v>
      </c>
    </row>
    <row r="2378" spans="1:21" x14ac:dyDescent="0.25">
      <c r="A2378" s="20">
        <v>42180</v>
      </c>
      <c r="B2378" s="223" t="s">
        <v>1836</v>
      </c>
      <c r="C2378" s="223" t="s">
        <v>1592</v>
      </c>
      <c r="D2378" s="14" t="s">
        <v>211</v>
      </c>
      <c r="E2378" s="105">
        <v>93303.9</v>
      </c>
      <c r="F2378" s="30">
        <v>42192</v>
      </c>
      <c r="G2378" s="144">
        <v>93303.9</v>
      </c>
      <c r="H2378" s="31">
        <f t="shared" si="74"/>
        <v>0</v>
      </c>
      <c r="I2378" s="39" t="s">
        <v>9</v>
      </c>
      <c r="M2378" s="20">
        <v>42173</v>
      </c>
      <c r="N2378" s="183">
        <v>24551</v>
      </c>
      <c r="O2378" s="183"/>
      <c r="P2378" s="14" t="s">
        <v>111</v>
      </c>
      <c r="Q2378" s="105">
        <v>14347</v>
      </c>
      <c r="R2378" s="23">
        <v>42175</v>
      </c>
      <c r="S2378" s="106">
        <v>14347</v>
      </c>
      <c r="T2378" s="31">
        <f t="shared" si="75"/>
        <v>0</v>
      </c>
      <c r="U2378" s="56" t="s">
        <v>62</v>
      </c>
    </row>
    <row r="2379" spans="1:21" x14ac:dyDescent="0.25">
      <c r="A2379" s="20">
        <v>42180</v>
      </c>
      <c r="B2379" s="222" t="s">
        <v>1837</v>
      </c>
      <c r="C2379" s="222" t="s">
        <v>1592</v>
      </c>
      <c r="D2379" s="14" t="s">
        <v>16</v>
      </c>
      <c r="E2379" s="105">
        <v>12033</v>
      </c>
      <c r="F2379" s="23">
        <v>42180</v>
      </c>
      <c r="G2379" s="106">
        <v>12033</v>
      </c>
      <c r="H2379" s="31">
        <f t="shared" si="74"/>
        <v>0</v>
      </c>
      <c r="I2379" s="39" t="s">
        <v>1257</v>
      </c>
      <c r="M2379" s="20">
        <v>42173</v>
      </c>
      <c r="N2379" s="183">
        <v>24608</v>
      </c>
      <c r="O2379" s="183"/>
      <c r="P2379" s="14" t="s">
        <v>111</v>
      </c>
      <c r="Q2379" s="105">
        <v>254144</v>
      </c>
      <c r="R2379" s="51">
        <v>42177</v>
      </c>
      <c r="S2379" s="118">
        <v>254144</v>
      </c>
      <c r="T2379" s="31">
        <f t="shared" si="75"/>
        <v>0</v>
      </c>
      <c r="U2379" s="56" t="s">
        <v>9</v>
      </c>
    </row>
    <row r="2380" spans="1:21" x14ac:dyDescent="0.25">
      <c r="A2380" s="20">
        <v>42180</v>
      </c>
      <c r="B2380" s="223" t="s">
        <v>1838</v>
      </c>
      <c r="C2380" s="223" t="s">
        <v>1592</v>
      </c>
      <c r="D2380" s="14" t="s">
        <v>24</v>
      </c>
      <c r="E2380" s="105">
        <v>15291</v>
      </c>
      <c r="F2380" s="30">
        <v>42192</v>
      </c>
      <c r="G2380" s="144">
        <v>15291</v>
      </c>
      <c r="H2380" s="31">
        <f t="shared" si="74"/>
        <v>0</v>
      </c>
      <c r="I2380" s="39" t="s">
        <v>9</v>
      </c>
      <c r="M2380" s="20">
        <v>42174</v>
      </c>
      <c r="N2380" s="183">
        <v>24694</v>
      </c>
      <c r="O2380" s="183"/>
      <c r="P2380" s="14" t="s">
        <v>111</v>
      </c>
      <c r="Q2380" s="105">
        <v>194979</v>
      </c>
      <c r="R2380" s="23">
        <v>42180</v>
      </c>
      <c r="S2380" s="118">
        <v>194979</v>
      </c>
      <c r="T2380" s="31">
        <f t="shared" si="75"/>
        <v>0</v>
      </c>
      <c r="U2380" s="56" t="s">
        <v>9</v>
      </c>
    </row>
    <row r="2381" spans="1:21" x14ac:dyDescent="0.25">
      <c r="A2381" s="20">
        <v>42180</v>
      </c>
      <c r="B2381" s="222" t="s">
        <v>1839</v>
      </c>
      <c r="C2381" s="222" t="s">
        <v>1592</v>
      </c>
      <c r="D2381" s="14" t="s">
        <v>125</v>
      </c>
      <c r="E2381" s="105">
        <v>10130.6</v>
      </c>
      <c r="F2381" s="23">
        <v>42185</v>
      </c>
      <c r="G2381" s="106">
        <v>10130.6</v>
      </c>
      <c r="H2381" s="31">
        <f t="shared" si="74"/>
        <v>0</v>
      </c>
      <c r="I2381" s="39" t="s">
        <v>9</v>
      </c>
      <c r="M2381" s="20">
        <v>42175</v>
      </c>
      <c r="N2381" s="183">
        <v>24818</v>
      </c>
      <c r="O2381" s="183"/>
      <c r="P2381" s="14" t="s">
        <v>111</v>
      </c>
      <c r="Q2381" s="105">
        <v>396060</v>
      </c>
      <c r="R2381" s="23">
        <v>42180</v>
      </c>
      <c r="S2381" s="118">
        <v>396060</v>
      </c>
      <c r="T2381" s="31">
        <f t="shared" si="75"/>
        <v>0</v>
      </c>
      <c r="U2381" s="56" t="s">
        <v>9</v>
      </c>
    </row>
    <row r="2382" spans="1:21" x14ac:dyDescent="0.25">
      <c r="A2382" s="20">
        <v>42180</v>
      </c>
      <c r="B2382" s="223" t="s">
        <v>1840</v>
      </c>
      <c r="C2382" s="223" t="s">
        <v>1592</v>
      </c>
      <c r="D2382" s="14" t="s">
        <v>20</v>
      </c>
      <c r="E2382" s="105">
        <v>8606.6</v>
      </c>
      <c r="F2382" s="65">
        <v>42182</v>
      </c>
      <c r="G2382" s="106">
        <v>8606.6</v>
      </c>
      <c r="H2382" s="31">
        <f t="shared" si="74"/>
        <v>0</v>
      </c>
      <c r="I2382" s="39" t="s">
        <v>94</v>
      </c>
      <c r="M2382" s="20">
        <v>42176</v>
      </c>
      <c r="N2382" s="183">
        <v>24846</v>
      </c>
      <c r="O2382" s="183"/>
      <c r="P2382" s="14" t="s">
        <v>111</v>
      </c>
      <c r="Q2382" s="105">
        <v>68094.720000000001</v>
      </c>
      <c r="R2382" s="23">
        <v>42185</v>
      </c>
      <c r="S2382" s="118">
        <v>68094.720000000001</v>
      </c>
      <c r="T2382" s="31">
        <f t="shared" si="75"/>
        <v>0</v>
      </c>
      <c r="U2382" s="56" t="s">
        <v>62</v>
      </c>
    </row>
    <row r="2383" spans="1:21" x14ac:dyDescent="0.25">
      <c r="A2383" s="20">
        <v>42180</v>
      </c>
      <c r="B2383" s="222" t="s">
        <v>1841</v>
      </c>
      <c r="C2383" s="222" t="s">
        <v>1592</v>
      </c>
      <c r="D2383" s="14" t="s">
        <v>33</v>
      </c>
      <c r="E2383" s="105">
        <v>6947.7</v>
      </c>
      <c r="F2383" s="65">
        <v>42180</v>
      </c>
      <c r="G2383" s="106">
        <v>6947.7</v>
      </c>
      <c r="H2383" s="31">
        <f t="shared" si="74"/>
        <v>0</v>
      </c>
      <c r="I2383" s="39" t="s">
        <v>9</v>
      </c>
      <c r="M2383" s="20">
        <v>42177</v>
      </c>
      <c r="N2383" s="222" t="s">
        <v>1632</v>
      </c>
      <c r="O2383" s="222" t="s">
        <v>1592</v>
      </c>
      <c r="P2383" s="14" t="s">
        <v>111</v>
      </c>
      <c r="Q2383" s="105">
        <v>250341</v>
      </c>
      <c r="R2383" s="23">
        <v>42181</v>
      </c>
      <c r="S2383" s="106">
        <v>250341</v>
      </c>
      <c r="T2383" s="31">
        <f t="shared" si="75"/>
        <v>0</v>
      </c>
      <c r="U2383" s="39" t="s">
        <v>9</v>
      </c>
    </row>
    <row r="2384" spans="1:21" x14ac:dyDescent="0.25">
      <c r="A2384" s="20">
        <v>42180</v>
      </c>
      <c r="B2384" s="223" t="s">
        <v>1842</v>
      </c>
      <c r="C2384" s="223" t="s">
        <v>1592</v>
      </c>
      <c r="D2384" s="14" t="s">
        <v>854</v>
      </c>
      <c r="E2384" s="105">
        <v>255</v>
      </c>
      <c r="F2384" s="65">
        <v>42180</v>
      </c>
      <c r="G2384" s="106">
        <v>255</v>
      </c>
      <c r="H2384" s="31">
        <f t="shared" si="74"/>
        <v>0</v>
      </c>
      <c r="I2384" s="39" t="s">
        <v>9</v>
      </c>
      <c r="M2384" s="20">
        <v>42178</v>
      </c>
      <c r="N2384" s="222" t="s">
        <v>1719</v>
      </c>
      <c r="O2384" s="222" t="s">
        <v>1592</v>
      </c>
      <c r="P2384" s="15" t="s">
        <v>111</v>
      </c>
      <c r="Q2384" s="122">
        <v>164181</v>
      </c>
      <c r="R2384" s="23">
        <v>42180</v>
      </c>
      <c r="S2384" s="118">
        <v>164181</v>
      </c>
      <c r="T2384" s="31">
        <f t="shared" si="75"/>
        <v>0</v>
      </c>
      <c r="U2384" s="68" t="s">
        <v>62</v>
      </c>
    </row>
    <row r="2385" spans="1:21" x14ac:dyDescent="0.25">
      <c r="A2385" s="20">
        <v>42180</v>
      </c>
      <c r="B2385" s="222" t="s">
        <v>1843</v>
      </c>
      <c r="C2385" s="222" t="s">
        <v>1592</v>
      </c>
      <c r="D2385" s="14" t="s">
        <v>829</v>
      </c>
      <c r="E2385" s="105">
        <v>554.6</v>
      </c>
      <c r="F2385" s="65">
        <v>42180</v>
      </c>
      <c r="G2385" s="106">
        <v>554.6</v>
      </c>
      <c r="H2385" s="48">
        <f t="shared" si="74"/>
        <v>0</v>
      </c>
      <c r="I2385" s="39" t="s">
        <v>9</v>
      </c>
      <c r="M2385" s="20">
        <v>42179</v>
      </c>
      <c r="N2385" s="223" t="s">
        <v>1784</v>
      </c>
      <c r="O2385" s="223" t="s">
        <v>1592</v>
      </c>
      <c r="P2385" s="14" t="s">
        <v>111</v>
      </c>
      <c r="Q2385" s="105">
        <v>50950.38</v>
      </c>
      <c r="R2385" s="23">
        <v>42185</v>
      </c>
      <c r="S2385" s="106">
        <v>50950.38</v>
      </c>
      <c r="T2385" s="31">
        <f t="shared" si="75"/>
        <v>0</v>
      </c>
      <c r="U2385" s="39" t="s">
        <v>62</v>
      </c>
    </row>
    <row r="2386" spans="1:21" x14ac:dyDescent="0.25">
      <c r="A2386" s="20">
        <v>42180</v>
      </c>
      <c r="B2386" s="223" t="s">
        <v>1844</v>
      </c>
      <c r="C2386" s="223" t="s">
        <v>1592</v>
      </c>
      <c r="D2386" s="14" t="s">
        <v>114</v>
      </c>
      <c r="E2386" s="105">
        <v>3113.2</v>
      </c>
      <c r="F2386" s="65">
        <v>42180</v>
      </c>
      <c r="G2386" s="106">
        <v>3113.2</v>
      </c>
      <c r="H2386" s="31">
        <f t="shared" si="74"/>
        <v>0</v>
      </c>
      <c r="I2386" s="39" t="s">
        <v>9</v>
      </c>
      <c r="M2386" s="20">
        <v>42179</v>
      </c>
      <c r="N2386" s="222" t="s">
        <v>1799</v>
      </c>
      <c r="O2386" s="222" t="s">
        <v>1592</v>
      </c>
      <c r="P2386" s="14" t="s">
        <v>111</v>
      </c>
      <c r="Q2386" s="105">
        <v>277040</v>
      </c>
      <c r="R2386" s="23">
        <v>42181</v>
      </c>
      <c r="S2386" s="106">
        <v>277040</v>
      </c>
      <c r="T2386" s="31">
        <f t="shared" si="75"/>
        <v>0</v>
      </c>
      <c r="U2386" s="39" t="s">
        <v>9</v>
      </c>
    </row>
    <row r="2387" spans="1:21" x14ac:dyDescent="0.25">
      <c r="A2387" s="20">
        <v>42180</v>
      </c>
      <c r="B2387" s="222" t="s">
        <v>1845</v>
      </c>
      <c r="C2387" s="222" t="s">
        <v>1592</v>
      </c>
      <c r="D2387" s="14" t="s">
        <v>110</v>
      </c>
      <c r="E2387" s="105">
        <v>106449.26</v>
      </c>
      <c r="F2387" s="74">
        <v>42189</v>
      </c>
      <c r="G2387" s="144">
        <v>106449.26</v>
      </c>
      <c r="H2387" s="31">
        <f t="shared" si="74"/>
        <v>0</v>
      </c>
      <c r="I2387" s="39" t="s">
        <v>62</v>
      </c>
      <c r="M2387" s="20">
        <v>42180</v>
      </c>
      <c r="N2387" s="222" t="s">
        <v>1919</v>
      </c>
      <c r="O2387" s="222" t="s">
        <v>1592</v>
      </c>
      <c r="P2387" s="14" t="s">
        <v>111</v>
      </c>
      <c r="Q2387" s="105">
        <v>21565</v>
      </c>
      <c r="R2387" s="65">
        <v>42185</v>
      </c>
      <c r="S2387" s="106">
        <v>21565</v>
      </c>
      <c r="T2387" s="31">
        <f t="shared" si="75"/>
        <v>0</v>
      </c>
      <c r="U2387" s="39" t="s">
        <v>62</v>
      </c>
    </row>
    <row r="2388" spans="1:21" x14ac:dyDescent="0.25">
      <c r="A2388" s="20">
        <v>42180</v>
      </c>
      <c r="B2388" s="223" t="s">
        <v>1846</v>
      </c>
      <c r="C2388" s="223" t="s">
        <v>1592</v>
      </c>
      <c r="D2388" s="14" t="s">
        <v>472</v>
      </c>
      <c r="E2388" s="105">
        <v>72007.199999999997</v>
      </c>
      <c r="F2388" s="74" t="s">
        <v>2473</v>
      </c>
      <c r="G2388" s="144">
        <f>35007+37000.2</f>
        <v>72007.199999999997</v>
      </c>
      <c r="H2388" s="31">
        <f t="shared" si="74"/>
        <v>0</v>
      </c>
      <c r="I2388" s="39" t="s">
        <v>149</v>
      </c>
      <c r="M2388" s="20">
        <v>42180</v>
      </c>
      <c r="N2388" s="223" t="s">
        <v>1935</v>
      </c>
      <c r="O2388" s="223" t="s">
        <v>1592</v>
      </c>
      <c r="P2388" s="14" t="s">
        <v>111</v>
      </c>
      <c r="Q2388" s="105">
        <v>158010</v>
      </c>
      <c r="R2388" s="65">
        <v>42185</v>
      </c>
      <c r="S2388" s="106">
        <v>158010</v>
      </c>
      <c r="T2388" s="31">
        <f t="shared" si="75"/>
        <v>0</v>
      </c>
      <c r="U2388" s="39" t="s">
        <v>9</v>
      </c>
    </row>
    <row r="2389" spans="1:21" x14ac:dyDescent="0.25">
      <c r="A2389" s="20">
        <v>42180</v>
      </c>
      <c r="B2389" s="222" t="s">
        <v>1847</v>
      </c>
      <c r="C2389" s="222" t="s">
        <v>1592</v>
      </c>
      <c r="D2389" s="14" t="s">
        <v>1058</v>
      </c>
      <c r="E2389" s="105">
        <v>4363.6000000000004</v>
      </c>
      <c r="F2389" s="65">
        <v>42180</v>
      </c>
      <c r="G2389" s="106">
        <v>4363.6000000000004</v>
      </c>
      <c r="H2389" s="31">
        <f t="shared" si="74"/>
        <v>0</v>
      </c>
      <c r="I2389" s="39" t="s">
        <v>9</v>
      </c>
      <c r="M2389" s="20">
        <v>42181</v>
      </c>
      <c r="N2389" s="223" t="s">
        <v>2037</v>
      </c>
      <c r="O2389" s="223" t="s">
        <v>1592</v>
      </c>
      <c r="P2389" s="14" t="s">
        <v>111</v>
      </c>
      <c r="Q2389" s="105">
        <v>244280</v>
      </c>
      <c r="R2389" s="65"/>
      <c r="S2389" s="106"/>
      <c r="T2389" s="31">
        <f t="shared" si="75"/>
        <v>244280</v>
      </c>
      <c r="U2389" s="39" t="s">
        <v>9</v>
      </c>
    </row>
    <row r="2390" spans="1:21" x14ac:dyDescent="0.25">
      <c r="A2390" s="20">
        <v>42180</v>
      </c>
      <c r="B2390" s="223" t="s">
        <v>1848</v>
      </c>
      <c r="C2390" s="223" t="s">
        <v>1592</v>
      </c>
      <c r="D2390" s="14" t="s">
        <v>1058</v>
      </c>
      <c r="E2390" s="105">
        <v>132</v>
      </c>
      <c r="F2390" s="65">
        <v>42180</v>
      </c>
      <c r="G2390" s="106">
        <v>132</v>
      </c>
      <c r="H2390" s="31">
        <f t="shared" si="74"/>
        <v>0</v>
      </c>
      <c r="I2390" s="39" t="s">
        <v>9</v>
      </c>
      <c r="M2390" s="20">
        <v>42184</v>
      </c>
      <c r="N2390" s="223" t="s">
        <v>2314</v>
      </c>
      <c r="O2390" s="223" t="s">
        <v>1592</v>
      </c>
      <c r="P2390" s="14" t="s">
        <v>111</v>
      </c>
      <c r="Q2390" s="105">
        <v>430326</v>
      </c>
      <c r="R2390" s="23"/>
      <c r="S2390" s="106"/>
      <c r="T2390" s="31">
        <f t="shared" si="75"/>
        <v>430326</v>
      </c>
      <c r="U2390" s="39" t="s">
        <v>9</v>
      </c>
    </row>
    <row r="2391" spans="1:21" x14ac:dyDescent="0.25">
      <c r="A2391" s="20">
        <v>42180</v>
      </c>
      <c r="B2391" s="222" t="s">
        <v>1849</v>
      </c>
      <c r="C2391" s="222" t="s">
        <v>1592</v>
      </c>
      <c r="D2391" s="26" t="s">
        <v>218</v>
      </c>
      <c r="E2391" s="108">
        <v>0</v>
      </c>
      <c r="F2391" s="65"/>
      <c r="G2391" s="106"/>
      <c r="H2391" s="31">
        <f t="shared" si="74"/>
        <v>0</v>
      </c>
      <c r="I2391" s="39" t="s">
        <v>13</v>
      </c>
      <c r="M2391" s="20">
        <v>42185</v>
      </c>
      <c r="N2391" s="223" t="s">
        <v>2440</v>
      </c>
      <c r="O2391" s="223" t="s">
        <v>1592</v>
      </c>
      <c r="P2391" s="14" t="s">
        <v>111</v>
      </c>
      <c r="Q2391" s="105">
        <v>190024</v>
      </c>
      <c r="R2391" s="23"/>
      <c r="S2391" s="106"/>
      <c r="T2391" s="31">
        <f t="shared" si="75"/>
        <v>190024</v>
      </c>
      <c r="U2391" s="39" t="s">
        <v>9</v>
      </c>
    </row>
    <row r="2392" spans="1:21" x14ac:dyDescent="0.25">
      <c r="A2392" s="20">
        <v>42180</v>
      </c>
      <c r="B2392" s="223" t="s">
        <v>1850</v>
      </c>
      <c r="C2392" s="223" t="s">
        <v>1592</v>
      </c>
      <c r="D2392" s="14" t="s">
        <v>135</v>
      </c>
      <c r="E2392" s="105">
        <v>1621.9</v>
      </c>
      <c r="F2392" s="65">
        <v>42180</v>
      </c>
      <c r="G2392" s="106">
        <v>1621.9</v>
      </c>
      <c r="H2392" s="31">
        <f t="shared" si="74"/>
        <v>0</v>
      </c>
      <c r="I2392" s="39" t="s">
        <v>9</v>
      </c>
      <c r="M2392" s="20">
        <v>42185</v>
      </c>
      <c r="N2392" s="222" t="s">
        <v>2441</v>
      </c>
      <c r="O2392" s="222" t="s">
        <v>1592</v>
      </c>
      <c r="P2392" s="14" t="s">
        <v>111</v>
      </c>
      <c r="Q2392" s="105">
        <v>172300</v>
      </c>
      <c r="R2392" s="23"/>
      <c r="S2392" s="106"/>
      <c r="T2392" s="31">
        <f t="shared" si="75"/>
        <v>172300</v>
      </c>
      <c r="U2392" s="39" t="s">
        <v>9</v>
      </c>
    </row>
    <row r="2393" spans="1:21" x14ac:dyDescent="0.25">
      <c r="A2393" s="20">
        <v>42180</v>
      </c>
      <c r="B2393" s="222" t="s">
        <v>1851</v>
      </c>
      <c r="C2393" s="222" t="s">
        <v>1592</v>
      </c>
      <c r="D2393" s="14" t="s">
        <v>55</v>
      </c>
      <c r="E2393" s="105">
        <v>23250.92</v>
      </c>
      <c r="F2393" s="65">
        <v>42180</v>
      </c>
      <c r="G2393" s="106">
        <v>23250.92</v>
      </c>
      <c r="H2393" s="31">
        <f t="shared" si="74"/>
        <v>0</v>
      </c>
      <c r="I2393" s="39" t="s">
        <v>773</v>
      </c>
      <c r="M2393" s="20">
        <v>42158</v>
      </c>
      <c r="N2393" s="183">
        <v>23116</v>
      </c>
      <c r="O2393" s="183"/>
      <c r="P2393" s="146" t="s">
        <v>245</v>
      </c>
      <c r="Q2393" s="105">
        <v>3135.21</v>
      </c>
      <c r="R2393" s="23">
        <v>42180</v>
      </c>
      <c r="S2393" s="106">
        <v>3135.21</v>
      </c>
      <c r="T2393" s="31">
        <f t="shared" si="75"/>
        <v>0</v>
      </c>
      <c r="U2393" s="68" t="s">
        <v>9</v>
      </c>
    </row>
    <row r="2394" spans="1:21" x14ac:dyDescent="0.25">
      <c r="A2394" s="20">
        <v>42180</v>
      </c>
      <c r="B2394" s="223" t="s">
        <v>1852</v>
      </c>
      <c r="C2394" s="223" t="s">
        <v>1592</v>
      </c>
      <c r="D2394" s="14" t="s">
        <v>151</v>
      </c>
      <c r="E2394" s="105">
        <v>2597</v>
      </c>
      <c r="F2394" s="65">
        <v>42181</v>
      </c>
      <c r="G2394" s="106">
        <v>2597</v>
      </c>
      <c r="H2394" s="31">
        <f t="shared" si="74"/>
        <v>0</v>
      </c>
      <c r="I2394" s="39" t="s">
        <v>9</v>
      </c>
      <c r="M2394" s="20">
        <v>42165</v>
      </c>
      <c r="N2394" s="183">
        <v>23777</v>
      </c>
      <c r="O2394" s="183"/>
      <c r="P2394" s="14" t="s">
        <v>245</v>
      </c>
      <c r="Q2394" s="105">
        <v>4614.6000000000004</v>
      </c>
      <c r="R2394" s="23">
        <v>42180</v>
      </c>
      <c r="S2394" s="106">
        <v>4614.6000000000004</v>
      </c>
      <c r="T2394" s="31">
        <f t="shared" si="75"/>
        <v>0</v>
      </c>
      <c r="U2394" s="39" t="s">
        <v>9</v>
      </c>
    </row>
    <row r="2395" spans="1:21" x14ac:dyDescent="0.25">
      <c r="A2395" s="20">
        <v>42180</v>
      </c>
      <c r="B2395" s="222" t="s">
        <v>1853</v>
      </c>
      <c r="C2395" s="222" t="s">
        <v>1592</v>
      </c>
      <c r="D2395" s="14" t="s">
        <v>23</v>
      </c>
      <c r="E2395" s="105">
        <v>4305</v>
      </c>
      <c r="F2395" s="65">
        <v>42180</v>
      </c>
      <c r="G2395" s="106">
        <v>4305</v>
      </c>
      <c r="H2395" s="31">
        <f t="shared" si="74"/>
        <v>0</v>
      </c>
      <c r="I2395" s="39" t="s">
        <v>9</v>
      </c>
      <c r="M2395" s="20">
        <v>42172</v>
      </c>
      <c r="N2395" s="183">
        <v>24472</v>
      </c>
      <c r="O2395" s="183"/>
      <c r="P2395" s="14" t="s">
        <v>245</v>
      </c>
      <c r="Q2395" s="105">
        <v>7511.4</v>
      </c>
      <c r="R2395" s="30" t="s">
        <v>1571</v>
      </c>
      <c r="S2395" s="106">
        <v>7511.4</v>
      </c>
      <c r="T2395" s="48">
        <f t="shared" si="75"/>
        <v>0</v>
      </c>
      <c r="U2395" s="39" t="s">
        <v>9</v>
      </c>
    </row>
    <row r="2396" spans="1:21" x14ac:dyDescent="0.25">
      <c r="A2396" s="20">
        <v>42180</v>
      </c>
      <c r="B2396" s="223" t="s">
        <v>1854</v>
      </c>
      <c r="C2396" s="223" t="s">
        <v>1592</v>
      </c>
      <c r="D2396" s="14" t="s">
        <v>37</v>
      </c>
      <c r="E2396" s="105">
        <v>44536.24</v>
      </c>
      <c r="F2396" s="65">
        <v>42184</v>
      </c>
      <c r="G2396" s="106">
        <v>44536.24</v>
      </c>
      <c r="H2396" s="31">
        <f t="shared" si="74"/>
        <v>0</v>
      </c>
      <c r="I2396" s="39" t="s">
        <v>773</v>
      </c>
      <c r="M2396" s="20">
        <v>42179</v>
      </c>
      <c r="N2396" s="222" t="s">
        <v>1796</v>
      </c>
      <c r="O2396" s="222" t="s">
        <v>1592</v>
      </c>
      <c r="P2396" s="14" t="s">
        <v>245</v>
      </c>
      <c r="Q2396" s="105">
        <v>2286.42</v>
      </c>
      <c r="R2396" s="30" t="s">
        <v>1797</v>
      </c>
      <c r="S2396" s="106">
        <v>2286.42</v>
      </c>
      <c r="T2396" s="31">
        <f t="shared" si="75"/>
        <v>0</v>
      </c>
      <c r="U2396" s="39" t="s">
        <v>9</v>
      </c>
    </row>
    <row r="2397" spans="1:21" x14ac:dyDescent="0.25">
      <c r="A2397" s="20">
        <v>42180</v>
      </c>
      <c r="B2397" s="222" t="s">
        <v>1855</v>
      </c>
      <c r="C2397" s="222" t="s">
        <v>1592</v>
      </c>
      <c r="D2397" s="14" t="s">
        <v>591</v>
      </c>
      <c r="E2397" s="105">
        <v>12997.7</v>
      </c>
      <c r="F2397" s="65">
        <v>42180</v>
      </c>
      <c r="G2397" s="106">
        <v>12997.7</v>
      </c>
      <c r="H2397" s="31">
        <f t="shared" si="74"/>
        <v>0</v>
      </c>
      <c r="I2397" s="39" t="s">
        <v>773</v>
      </c>
      <c r="M2397" s="20">
        <v>42156</v>
      </c>
      <c r="N2397" s="183">
        <v>22936</v>
      </c>
      <c r="O2397" s="183"/>
      <c r="P2397" s="14" t="s">
        <v>33</v>
      </c>
      <c r="Q2397" s="105">
        <v>2166.6</v>
      </c>
      <c r="R2397" s="23">
        <v>42156</v>
      </c>
      <c r="S2397" s="106">
        <v>2166.6</v>
      </c>
      <c r="T2397" s="25">
        <f t="shared" si="75"/>
        <v>0</v>
      </c>
      <c r="U2397" s="39" t="s">
        <v>9</v>
      </c>
    </row>
    <row r="2398" spans="1:21" x14ac:dyDescent="0.25">
      <c r="A2398" s="20">
        <v>42180</v>
      </c>
      <c r="B2398" s="223" t="s">
        <v>1856</v>
      </c>
      <c r="C2398" s="223" t="s">
        <v>1592</v>
      </c>
      <c r="D2398" s="14" t="s">
        <v>334</v>
      </c>
      <c r="E2398" s="105">
        <v>2392.4</v>
      </c>
      <c r="F2398" s="65">
        <v>42180</v>
      </c>
      <c r="G2398" s="106">
        <v>2392.4</v>
      </c>
      <c r="H2398" s="31">
        <f t="shared" si="74"/>
        <v>0</v>
      </c>
      <c r="I2398" s="39" t="s">
        <v>773</v>
      </c>
      <c r="M2398" s="20">
        <v>42163</v>
      </c>
      <c r="N2398" s="183">
        <v>23581</v>
      </c>
      <c r="O2398" s="183"/>
      <c r="P2398" s="14" t="s">
        <v>33</v>
      </c>
      <c r="Q2398" s="105">
        <v>7207</v>
      </c>
      <c r="R2398" s="23">
        <v>42163</v>
      </c>
      <c r="S2398" s="106">
        <v>7207</v>
      </c>
      <c r="T2398" s="31">
        <f t="shared" si="75"/>
        <v>0</v>
      </c>
      <c r="U2398" s="39" t="s">
        <v>9</v>
      </c>
    </row>
    <row r="2399" spans="1:21" x14ac:dyDescent="0.25">
      <c r="A2399" s="20">
        <v>42180</v>
      </c>
      <c r="B2399" s="222" t="s">
        <v>1857</v>
      </c>
      <c r="C2399" s="222" t="s">
        <v>1592</v>
      </c>
      <c r="D2399" s="14" t="s">
        <v>256</v>
      </c>
      <c r="E2399" s="105">
        <v>5214.84</v>
      </c>
      <c r="F2399" s="186">
        <v>42180</v>
      </c>
      <c r="G2399" s="106">
        <v>5214.84</v>
      </c>
      <c r="H2399" s="31">
        <f t="shared" si="74"/>
        <v>0</v>
      </c>
      <c r="I2399" s="39" t="s">
        <v>773</v>
      </c>
      <c r="M2399" s="20">
        <v>42166</v>
      </c>
      <c r="N2399" s="183">
        <v>23840</v>
      </c>
      <c r="O2399" s="183"/>
      <c r="P2399" s="14" t="s">
        <v>33</v>
      </c>
      <c r="Q2399" s="105">
        <v>10563.55</v>
      </c>
      <c r="R2399" s="23">
        <v>42166</v>
      </c>
      <c r="S2399" s="106">
        <v>10563.55</v>
      </c>
      <c r="T2399" s="31">
        <f t="shared" si="75"/>
        <v>0</v>
      </c>
      <c r="U2399" s="39" t="s">
        <v>9</v>
      </c>
    </row>
    <row r="2400" spans="1:21" x14ac:dyDescent="0.25">
      <c r="A2400" s="20">
        <v>42180</v>
      </c>
      <c r="B2400" s="223" t="s">
        <v>1858</v>
      </c>
      <c r="C2400" s="223" t="s">
        <v>1592</v>
      </c>
      <c r="D2400" s="14" t="s">
        <v>56</v>
      </c>
      <c r="E2400" s="105">
        <v>8449.6</v>
      </c>
      <c r="F2400" s="65">
        <v>42180</v>
      </c>
      <c r="G2400" s="106">
        <v>8449.6</v>
      </c>
      <c r="H2400" s="31">
        <f t="shared" si="74"/>
        <v>0</v>
      </c>
      <c r="I2400" s="39" t="s">
        <v>773</v>
      </c>
      <c r="M2400" s="20">
        <v>42167</v>
      </c>
      <c r="N2400" s="183">
        <v>23938</v>
      </c>
      <c r="O2400" s="183"/>
      <c r="P2400" s="14" t="s">
        <v>33</v>
      </c>
      <c r="Q2400" s="105">
        <v>4554.5</v>
      </c>
      <c r="R2400" s="23">
        <v>42167</v>
      </c>
      <c r="S2400" s="106">
        <v>4554.5</v>
      </c>
      <c r="T2400" s="31">
        <f t="shared" si="75"/>
        <v>0</v>
      </c>
      <c r="U2400" s="39" t="s">
        <v>9</v>
      </c>
    </row>
    <row r="2401" spans="1:21" x14ac:dyDescent="0.25">
      <c r="A2401" s="20">
        <v>42180</v>
      </c>
      <c r="B2401" s="222" t="s">
        <v>1859</v>
      </c>
      <c r="C2401" s="222" t="s">
        <v>1592</v>
      </c>
      <c r="D2401" s="14" t="s">
        <v>32</v>
      </c>
      <c r="E2401" s="105">
        <v>51986.25</v>
      </c>
      <c r="F2401" s="74">
        <v>42195</v>
      </c>
      <c r="G2401" s="144">
        <v>51986.25</v>
      </c>
      <c r="H2401" s="31">
        <f t="shared" si="74"/>
        <v>0</v>
      </c>
      <c r="I2401" s="39" t="s">
        <v>19</v>
      </c>
      <c r="M2401" s="20">
        <v>42167</v>
      </c>
      <c r="N2401" s="183">
        <v>23940</v>
      </c>
      <c r="O2401" s="183"/>
      <c r="P2401" s="14" t="s">
        <v>33</v>
      </c>
      <c r="Q2401" s="105">
        <v>21069.9</v>
      </c>
      <c r="R2401" s="23">
        <v>42167</v>
      </c>
      <c r="S2401" s="106">
        <v>21069.9</v>
      </c>
      <c r="T2401" s="31">
        <f t="shared" si="75"/>
        <v>0</v>
      </c>
      <c r="U2401" s="39" t="s">
        <v>9</v>
      </c>
    </row>
    <row r="2402" spans="1:21" x14ac:dyDescent="0.25">
      <c r="A2402" s="20">
        <v>42180</v>
      </c>
      <c r="B2402" s="223" t="s">
        <v>1860</v>
      </c>
      <c r="C2402" s="223" t="s">
        <v>1592</v>
      </c>
      <c r="D2402" s="14" t="s">
        <v>133</v>
      </c>
      <c r="E2402" s="105">
        <v>634.20000000000005</v>
      </c>
      <c r="F2402" s="65">
        <v>42180</v>
      </c>
      <c r="G2402" s="106">
        <v>634.20000000000005</v>
      </c>
      <c r="H2402" s="31">
        <f t="shared" si="74"/>
        <v>0</v>
      </c>
      <c r="I2402" s="39" t="s">
        <v>9</v>
      </c>
      <c r="M2402" s="20">
        <v>42170</v>
      </c>
      <c r="N2402" s="183">
        <v>24222</v>
      </c>
      <c r="O2402" s="183"/>
      <c r="P2402" s="14" t="s">
        <v>33</v>
      </c>
      <c r="Q2402" s="105">
        <v>10620.4</v>
      </c>
      <c r="R2402" s="23">
        <v>42170</v>
      </c>
      <c r="S2402" s="106">
        <v>10620.4</v>
      </c>
      <c r="T2402" s="31">
        <f t="shared" si="75"/>
        <v>0</v>
      </c>
      <c r="U2402" s="39" t="s">
        <v>9</v>
      </c>
    </row>
    <row r="2403" spans="1:21" x14ac:dyDescent="0.25">
      <c r="A2403" s="20">
        <v>42180</v>
      </c>
      <c r="B2403" s="222" t="s">
        <v>1861</v>
      </c>
      <c r="C2403" s="222" t="s">
        <v>1592</v>
      </c>
      <c r="D2403" s="14" t="s">
        <v>137</v>
      </c>
      <c r="E2403" s="105">
        <v>370.5</v>
      </c>
      <c r="F2403" s="186">
        <v>42180</v>
      </c>
      <c r="G2403" s="106">
        <v>370.5</v>
      </c>
      <c r="H2403" s="31">
        <f t="shared" si="74"/>
        <v>0</v>
      </c>
      <c r="I2403" s="39" t="s">
        <v>9</v>
      </c>
      <c r="M2403" s="20">
        <v>42176</v>
      </c>
      <c r="N2403" s="183">
        <v>24869</v>
      </c>
      <c r="O2403" s="183"/>
      <c r="P2403" s="14" t="s">
        <v>33</v>
      </c>
      <c r="Q2403" s="105">
        <v>12188.4</v>
      </c>
      <c r="R2403" s="23">
        <v>42176</v>
      </c>
      <c r="S2403" s="118">
        <v>12188.4</v>
      </c>
      <c r="T2403" s="31">
        <f t="shared" si="75"/>
        <v>0</v>
      </c>
      <c r="U2403" s="56" t="s">
        <v>9</v>
      </c>
    </row>
    <row r="2404" spans="1:21" x14ac:dyDescent="0.25">
      <c r="A2404" s="20">
        <v>42180</v>
      </c>
      <c r="B2404" s="223" t="s">
        <v>1862</v>
      </c>
      <c r="C2404" s="223" t="s">
        <v>1592</v>
      </c>
      <c r="D2404" s="14" t="s">
        <v>1634</v>
      </c>
      <c r="E2404" s="105">
        <v>4198.2</v>
      </c>
      <c r="F2404" s="186">
        <v>42180</v>
      </c>
      <c r="G2404" s="106">
        <v>4198.2</v>
      </c>
      <c r="H2404" s="31">
        <f t="shared" si="74"/>
        <v>0</v>
      </c>
      <c r="I2404" s="39" t="s">
        <v>9</v>
      </c>
      <c r="M2404" s="20">
        <v>42177</v>
      </c>
      <c r="N2404" s="183">
        <v>24947</v>
      </c>
      <c r="O2404" s="183"/>
      <c r="P2404" s="14" t="s">
        <v>33</v>
      </c>
      <c r="Q2404" s="105">
        <v>15869</v>
      </c>
      <c r="R2404" s="23">
        <v>42177</v>
      </c>
      <c r="S2404" s="118">
        <v>15869</v>
      </c>
      <c r="T2404" s="31">
        <f t="shared" si="75"/>
        <v>0</v>
      </c>
      <c r="U2404" s="56" t="s">
        <v>9</v>
      </c>
    </row>
    <row r="2405" spans="1:21" x14ac:dyDescent="0.25">
      <c r="A2405" s="20">
        <v>42180</v>
      </c>
      <c r="B2405" s="222" t="s">
        <v>1863</v>
      </c>
      <c r="C2405" s="222" t="s">
        <v>1592</v>
      </c>
      <c r="D2405" s="14" t="s">
        <v>1172</v>
      </c>
      <c r="E2405" s="105">
        <v>23021.73</v>
      </c>
      <c r="F2405" s="65">
        <v>42180</v>
      </c>
      <c r="G2405" s="106">
        <v>23021.73</v>
      </c>
      <c r="H2405" s="31">
        <f t="shared" si="74"/>
        <v>0</v>
      </c>
      <c r="I2405" s="39" t="s">
        <v>587</v>
      </c>
      <c r="M2405" s="20">
        <v>42180</v>
      </c>
      <c r="N2405" s="222" t="s">
        <v>1841</v>
      </c>
      <c r="O2405" s="222" t="s">
        <v>1592</v>
      </c>
      <c r="P2405" s="14" t="s">
        <v>33</v>
      </c>
      <c r="Q2405" s="105">
        <v>6947.7</v>
      </c>
      <c r="R2405" s="65">
        <v>42180</v>
      </c>
      <c r="S2405" s="106">
        <v>6947.7</v>
      </c>
      <c r="T2405" s="31">
        <f t="shared" si="75"/>
        <v>0</v>
      </c>
      <c r="U2405" s="39" t="s">
        <v>9</v>
      </c>
    </row>
    <row r="2406" spans="1:21" x14ac:dyDescent="0.25">
      <c r="A2406" s="20">
        <v>42180</v>
      </c>
      <c r="B2406" s="223" t="s">
        <v>1864</v>
      </c>
      <c r="C2406" s="223" t="s">
        <v>1592</v>
      </c>
      <c r="D2406" s="14" t="s">
        <v>1186</v>
      </c>
      <c r="E2406" s="105">
        <v>8264.7999999999993</v>
      </c>
      <c r="F2406" s="65">
        <v>42182</v>
      </c>
      <c r="G2406" s="106">
        <v>8264.7999999999993</v>
      </c>
      <c r="H2406" s="31">
        <f t="shared" si="74"/>
        <v>0</v>
      </c>
      <c r="I2406" s="39" t="s">
        <v>587</v>
      </c>
      <c r="M2406" s="20">
        <v>42181</v>
      </c>
      <c r="N2406" s="222" t="s">
        <v>1945</v>
      </c>
      <c r="O2406" s="222" t="s">
        <v>1592</v>
      </c>
      <c r="P2406" s="14" t="s">
        <v>33</v>
      </c>
      <c r="Q2406" s="105">
        <v>5285</v>
      </c>
      <c r="R2406" s="65">
        <v>42181</v>
      </c>
      <c r="S2406" s="106">
        <v>5285</v>
      </c>
      <c r="T2406" s="31">
        <f t="shared" si="75"/>
        <v>0</v>
      </c>
      <c r="U2406" s="39" t="s">
        <v>9</v>
      </c>
    </row>
    <row r="2407" spans="1:21" x14ac:dyDescent="0.25">
      <c r="A2407" s="20">
        <v>42180</v>
      </c>
      <c r="B2407" s="222" t="s">
        <v>1865</v>
      </c>
      <c r="C2407" s="222" t="s">
        <v>1592</v>
      </c>
      <c r="D2407" s="14" t="s">
        <v>1290</v>
      </c>
      <c r="E2407" s="105">
        <v>1288.5999999999999</v>
      </c>
      <c r="F2407" s="65">
        <v>42180</v>
      </c>
      <c r="G2407" s="106">
        <v>1288.5999999999999</v>
      </c>
      <c r="H2407" s="31">
        <f t="shared" si="74"/>
        <v>0</v>
      </c>
      <c r="I2407" s="39" t="s">
        <v>587</v>
      </c>
      <c r="M2407" s="20">
        <v>42168</v>
      </c>
      <c r="N2407" s="183">
        <v>24040</v>
      </c>
      <c r="O2407" s="183"/>
      <c r="P2407" s="14" t="s">
        <v>1550</v>
      </c>
      <c r="Q2407" s="105">
        <v>3465.1</v>
      </c>
      <c r="R2407" s="23">
        <v>42168</v>
      </c>
      <c r="S2407" s="106">
        <v>3465.1</v>
      </c>
      <c r="T2407" s="31">
        <f t="shared" si="75"/>
        <v>0</v>
      </c>
      <c r="U2407" s="39" t="s">
        <v>9</v>
      </c>
    </row>
    <row r="2408" spans="1:21" x14ac:dyDescent="0.25">
      <c r="A2408" s="20">
        <v>42180</v>
      </c>
      <c r="B2408" s="223" t="s">
        <v>1866</v>
      </c>
      <c r="C2408" s="223" t="s">
        <v>1592</v>
      </c>
      <c r="D2408" s="14" t="s">
        <v>1290</v>
      </c>
      <c r="E2408" s="105">
        <v>2904</v>
      </c>
      <c r="F2408" s="65">
        <v>42180</v>
      </c>
      <c r="G2408" s="106">
        <v>2904</v>
      </c>
      <c r="H2408" s="31">
        <f t="shared" si="74"/>
        <v>0</v>
      </c>
      <c r="I2408" s="39" t="s">
        <v>587</v>
      </c>
      <c r="M2408" s="20">
        <v>42169</v>
      </c>
      <c r="N2408" s="183">
        <v>24136</v>
      </c>
      <c r="O2408" s="183"/>
      <c r="P2408" s="14" t="s">
        <v>1550</v>
      </c>
      <c r="Q2408" s="105">
        <v>422.7</v>
      </c>
      <c r="R2408" s="23">
        <v>42169</v>
      </c>
      <c r="S2408" s="106">
        <v>422.7</v>
      </c>
      <c r="T2408" s="31">
        <f t="shared" si="75"/>
        <v>0</v>
      </c>
      <c r="U2408" s="39" t="s">
        <v>9</v>
      </c>
    </row>
    <row r="2409" spans="1:21" x14ac:dyDescent="0.25">
      <c r="A2409" s="20">
        <v>42180</v>
      </c>
      <c r="B2409" s="222" t="s">
        <v>1867</v>
      </c>
      <c r="C2409" s="222" t="s">
        <v>1592</v>
      </c>
      <c r="D2409" s="14" t="s">
        <v>121</v>
      </c>
      <c r="E2409" s="105">
        <v>1690</v>
      </c>
      <c r="F2409" s="65">
        <v>42180</v>
      </c>
      <c r="G2409" s="106">
        <v>1690</v>
      </c>
      <c r="H2409" s="31">
        <f t="shared" si="74"/>
        <v>0</v>
      </c>
      <c r="I2409" s="39" t="s">
        <v>9</v>
      </c>
      <c r="M2409" s="20">
        <v>42175</v>
      </c>
      <c r="N2409" s="183">
        <v>24728</v>
      </c>
      <c r="O2409" s="183"/>
      <c r="P2409" s="14" t="s">
        <v>1550</v>
      </c>
      <c r="Q2409" s="105">
        <v>763.2</v>
      </c>
      <c r="R2409" s="65">
        <v>42175</v>
      </c>
      <c r="S2409" s="106">
        <v>763.2</v>
      </c>
      <c r="T2409" s="31">
        <f t="shared" si="75"/>
        <v>0</v>
      </c>
      <c r="U2409" s="39" t="s">
        <v>9</v>
      </c>
    </row>
    <row r="2410" spans="1:21" x14ac:dyDescent="0.25">
      <c r="A2410" s="20">
        <v>42180</v>
      </c>
      <c r="B2410" s="223" t="s">
        <v>1868</v>
      </c>
      <c r="C2410" s="223" t="s">
        <v>1592</v>
      </c>
      <c r="D2410" s="150" t="s">
        <v>696</v>
      </c>
      <c r="E2410" s="105">
        <v>1897.2</v>
      </c>
      <c r="F2410" s="65">
        <v>42180</v>
      </c>
      <c r="G2410" s="106">
        <v>1897.2</v>
      </c>
      <c r="H2410" s="31">
        <f t="shared" si="74"/>
        <v>0</v>
      </c>
      <c r="I2410" s="39" t="s">
        <v>587</v>
      </c>
      <c r="M2410" s="20">
        <v>42181</v>
      </c>
      <c r="N2410" s="223" t="s">
        <v>1954</v>
      </c>
      <c r="O2410" s="223" t="s">
        <v>1592</v>
      </c>
      <c r="P2410" s="14" t="s">
        <v>1550</v>
      </c>
      <c r="Q2410" s="105">
        <v>700.7</v>
      </c>
      <c r="R2410" s="65">
        <v>42181</v>
      </c>
      <c r="S2410" s="106">
        <v>700.7</v>
      </c>
      <c r="T2410" s="31">
        <f t="shared" si="75"/>
        <v>0</v>
      </c>
      <c r="U2410" s="39" t="s">
        <v>9</v>
      </c>
    </row>
    <row r="2411" spans="1:21" x14ac:dyDescent="0.25">
      <c r="A2411" s="20">
        <v>42180</v>
      </c>
      <c r="B2411" s="222" t="s">
        <v>1869</v>
      </c>
      <c r="C2411" s="222" t="s">
        <v>1592</v>
      </c>
      <c r="D2411" s="14" t="s">
        <v>940</v>
      </c>
      <c r="E2411" s="105">
        <v>4271.3999999999996</v>
      </c>
      <c r="F2411" s="65">
        <v>42180</v>
      </c>
      <c r="G2411" s="106">
        <v>4271.3999999999996</v>
      </c>
      <c r="H2411" s="31">
        <f t="shared" si="74"/>
        <v>0</v>
      </c>
      <c r="I2411" s="39" t="s">
        <v>587</v>
      </c>
      <c r="M2411" s="20">
        <v>42182</v>
      </c>
      <c r="N2411" s="222" t="s">
        <v>2080</v>
      </c>
      <c r="O2411" s="222" t="s">
        <v>1592</v>
      </c>
      <c r="P2411" s="14" t="s">
        <v>1550</v>
      </c>
      <c r="Q2411" s="105">
        <v>4615.8</v>
      </c>
      <c r="R2411" s="65">
        <v>42182</v>
      </c>
      <c r="S2411" s="106">
        <v>4615.8</v>
      </c>
      <c r="T2411" s="31">
        <f t="shared" si="75"/>
        <v>0</v>
      </c>
      <c r="U2411" s="39" t="s">
        <v>9</v>
      </c>
    </row>
    <row r="2412" spans="1:21" x14ac:dyDescent="0.25">
      <c r="A2412" s="20">
        <v>42180</v>
      </c>
      <c r="B2412" s="223" t="s">
        <v>1870</v>
      </c>
      <c r="C2412" s="223" t="s">
        <v>1592</v>
      </c>
      <c r="D2412" s="14" t="s">
        <v>1175</v>
      </c>
      <c r="E2412" s="105">
        <v>14140.4</v>
      </c>
      <c r="F2412" s="65">
        <v>42180</v>
      </c>
      <c r="G2412" s="106">
        <v>14140.4</v>
      </c>
      <c r="H2412" s="31">
        <f t="shared" si="74"/>
        <v>0</v>
      </c>
      <c r="I2412" s="39" t="s">
        <v>587</v>
      </c>
      <c r="M2412" s="20">
        <v>42182</v>
      </c>
      <c r="N2412" s="222" t="s">
        <v>2084</v>
      </c>
      <c r="O2412" s="222" t="s">
        <v>1592</v>
      </c>
      <c r="P2412" s="14" t="s">
        <v>1550</v>
      </c>
      <c r="Q2412" s="105">
        <v>1780</v>
      </c>
      <c r="R2412" s="65" t="s">
        <v>2085</v>
      </c>
      <c r="S2412" s="106">
        <f>700+1080</f>
        <v>1780</v>
      </c>
      <c r="T2412" s="31">
        <f t="shared" si="75"/>
        <v>0</v>
      </c>
      <c r="U2412" s="39" t="s">
        <v>9</v>
      </c>
    </row>
    <row r="2413" spans="1:21" x14ac:dyDescent="0.25">
      <c r="A2413" s="20">
        <v>42180</v>
      </c>
      <c r="B2413" s="222" t="s">
        <v>1871</v>
      </c>
      <c r="C2413" s="222" t="s">
        <v>1592</v>
      </c>
      <c r="D2413" s="14" t="s">
        <v>1190</v>
      </c>
      <c r="E2413" s="105">
        <v>827.2</v>
      </c>
      <c r="F2413" s="65">
        <v>42180</v>
      </c>
      <c r="G2413" s="106">
        <v>827.2</v>
      </c>
      <c r="H2413" s="31">
        <f t="shared" si="74"/>
        <v>0</v>
      </c>
      <c r="I2413" s="39" t="s">
        <v>587</v>
      </c>
      <c r="M2413" s="20">
        <v>42183</v>
      </c>
      <c r="N2413" s="222" t="s">
        <v>2187</v>
      </c>
      <c r="O2413" s="222" t="s">
        <v>1592</v>
      </c>
      <c r="P2413" s="14" t="s">
        <v>1550</v>
      </c>
      <c r="Q2413" s="105">
        <v>1849.8</v>
      </c>
      <c r="R2413" s="65">
        <v>42183</v>
      </c>
      <c r="S2413" s="106">
        <v>1849.8</v>
      </c>
      <c r="T2413" s="31">
        <f t="shared" si="75"/>
        <v>0</v>
      </c>
      <c r="U2413" s="39" t="s">
        <v>773</v>
      </c>
    </row>
    <row r="2414" spans="1:21" x14ac:dyDescent="0.25">
      <c r="A2414" s="20">
        <v>42180</v>
      </c>
      <c r="B2414" s="223" t="s">
        <v>1872</v>
      </c>
      <c r="C2414" s="223" t="s">
        <v>1592</v>
      </c>
      <c r="D2414" s="14" t="s">
        <v>43</v>
      </c>
      <c r="E2414" s="105">
        <v>12905.4</v>
      </c>
      <c r="F2414" s="65">
        <v>42180</v>
      </c>
      <c r="G2414" s="106">
        <v>12905.4</v>
      </c>
      <c r="H2414" s="31">
        <f t="shared" si="74"/>
        <v>0</v>
      </c>
      <c r="I2414" s="39" t="s">
        <v>9</v>
      </c>
      <c r="M2414" s="20">
        <v>42183</v>
      </c>
      <c r="N2414" s="223" t="s">
        <v>2212</v>
      </c>
      <c r="O2414" s="223" t="s">
        <v>1592</v>
      </c>
      <c r="P2414" s="14" t="s">
        <v>1550</v>
      </c>
      <c r="Q2414" s="105">
        <v>1618.8</v>
      </c>
      <c r="R2414" s="65">
        <v>42183</v>
      </c>
      <c r="S2414" s="106">
        <v>1618.8</v>
      </c>
      <c r="T2414" s="31">
        <f t="shared" si="75"/>
        <v>0</v>
      </c>
      <c r="U2414" s="39" t="s">
        <v>9</v>
      </c>
    </row>
    <row r="2415" spans="1:21" x14ac:dyDescent="0.25">
      <c r="A2415" s="20">
        <v>42180</v>
      </c>
      <c r="B2415" s="222" t="s">
        <v>1873</v>
      </c>
      <c r="C2415" s="222" t="s">
        <v>1592</v>
      </c>
      <c r="D2415" s="14" t="s">
        <v>148</v>
      </c>
      <c r="E2415" s="105">
        <v>5856.3</v>
      </c>
      <c r="F2415" s="65">
        <v>42180</v>
      </c>
      <c r="G2415" s="106">
        <v>5856.3</v>
      </c>
      <c r="H2415" s="31">
        <f t="shared" si="74"/>
        <v>0</v>
      </c>
      <c r="I2415" s="39" t="s">
        <v>59</v>
      </c>
      <c r="M2415" s="20">
        <v>42185</v>
      </c>
      <c r="N2415" s="223" t="s">
        <v>2375</v>
      </c>
      <c r="O2415" s="223" t="s">
        <v>1592</v>
      </c>
      <c r="P2415" s="14" t="s">
        <v>1550</v>
      </c>
      <c r="Q2415" s="105">
        <v>2939.5</v>
      </c>
      <c r="R2415" s="23">
        <v>42185</v>
      </c>
      <c r="S2415" s="106">
        <v>2939.5</v>
      </c>
      <c r="T2415" s="31">
        <f t="shared" si="75"/>
        <v>0</v>
      </c>
      <c r="U2415" s="39" t="s">
        <v>9</v>
      </c>
    </row>
    <row r="2416" spans="1:21" x14ac:dyDescent="0.25">
      <c r="A2416" s="20">
        <v>42180</v>
      </c>
      <c r="B2416" s="223" t="s">
        <v>1874</v>
      </c>
      <c r="C2416" s="223" t="s">
        <v>1592</v>
      </c>
      <c r="D2416" s="14" t="s">
        <v>81</v>
      </c>
      <c r="E2416" s="105">
        <v>1435.2</v>
      </c>
      <c r="F2416" s="65">
        <v>42180</v>
      </c>
      <c r="G2416" s="106">
        <v>1435.2</v>
      </c>
      <c r="H2416" s="31">
        <f t="shared" si="74"/>
        <v>0</v>
      </c>
      <c r="I2416" s="39" t="s">
        <v>59</v>
      </c>
      <c r="M2416" s="20">
        <v>42156</v>
      </c>
      <c r="N2416" s="183">
        <v>22875</v>
      </c>
      <c r="O2416" s="183"/>
      <c r="P2416" s="14" t="s">
        <v>294</v>
      </c>
      <c r="Q2416" s="105">
        <v>5658</v>
      </c>
      <c r="R2416" s="23">
        <v>42156</v>
      </c>
      <c r="S2416" s="106">
        <v>5658</v>
      </c>
      <c r="T2416" s="25">
        <f t="shared" si="75"/>
        <v>0</v>
      </c>
      <c r="U2416" s="39" t="s">
        <v>9</v>
      </c>
    </row>
    <row r="2417" spans="1:21" x14ac:dyDescent="0.25">
      <c r="A2417" s="20">
        <v>42180</v>
      </c>
      <c r="B2417" s="222" t="s">
        <v>1875</v>
      </c>
      <c r="C2417" s="222" t="s">
        <v>1592</v>
      </c>
      <c r="D2417" s="14" t="s">
        <v>57</v>
      </c>
      <c r="E2417" s="105">
        <v>2128</v>
      </c>
      <c r="F2417" s="65">
        <v>42180</v>
      </c>
      <c r="G2417" s="106">
        <v>2128</v>
      </c>
      <c r="H2417" s="31">
        <f t="shared" si="74"/>
        <v>0</v>
      </c>
      <c r="I2417" s="39" t="s">
        <v>59</v>
      </c>
      <c r="M2417" s="20">
        <v>42157</v>
      </c>
      <c r="N2417" s="183">
        <v>22993</v>
      </c>
      <c r="O2417" s="183"/>
      <c r="P2417" s="40" t="s">
        <v>294</v>
      </c>
      <c r="Q2417" s="105">
        <v>928</v>
      </c>
      <c r="R2417" s="23">
        <v>42157</v>
      </c>
      <c r="S2417" s="106">
        <v>928</v>
      </c>
      <c r="T2417" s="25">
        <f t="shared" si="75"/>
        <v>0</v>
      </c>
      <c r="U2417" s="68" t="s">
        <v>9</v>
      </c>
    </row>
    <row r="2418" spans="1:21" x14ac:dyDescent="0.25">
      <c r="A2418" s="20">
        <v>42180</v>
      </c>
      <c r="B2418" s="223" t="s">
        <v>1876</v>
      </c>
      <c r="C2418" s="223" t="s">
        <v>1592</v>
      </c>
      <c r="D2418" s="14" t="s">
        <v>664</v>
      </c>
      <c r="E2418" s="105">
        <v>3992.2</v>
      </c>
      <c r="F2418" s="65">
        <v>42180</v>
      </c>
      <c r="G2418" s="106">
        <v>3992.2</v>
      </c>
      <c r="H2418" s="31">
        <f t="shared" si="74"/>
        <v>0</v>
      </c>
      <c r="I2418" s="39" t="s">
        <v>59</v>
      </c>
      <c r="M2418" s="20">
        <v>42160</v>
      </c>
      <c r="N2418" s="183">
        <v>23271</v>
      </c>
      <c r="O2418" s="183"/>
      <c r="P2418" s="14" t="s">
        <v>294</v>
      </c>
      <c r="Q2418" s="105">
        <v>3142.8</v>
      </c>
      <c r="R2418" s="23">
        <v>42160</v>
      </c>
      <c r="S2418" s="106">
        <v>3142.8</v>
      </c>
      <c r="T2418" s="31">
        <f t="shared" si="75"/>
        <v>0</v>
      </c>
      <c r="U2418" s="39" t="s">
        <v>9</v>
      </c>
    </row>
    <row r="2419" spans="1:21" x14ac:dyDescent="0.25">
      <c r="A2419" s="20">
        <v>42180</v>
      </c>
      <c r="B2419" s="222" t="s">
        <v>1877</v>
      </c>
      <c r="C2419" s="222" t="s">
        <v>1592</v>
      </c>
      <c r="D2419" s="14" t="s">
        <v>82</v>
      </c>
      <c r="E2419" s="105">
        <v>6065.6</v>
      </c>
      <c r="F2419" s="65">
        <v>42182</v>
      </c>
      <c r="G2419" s="106">
        <v>6065.6</v>
      </c>
      <c r="H2419" s="31">
        <f t="shared" si="74"/>
        <v>0</v>
      </c>
      <c r="I2419" s="39" t="s">
        <v>59</v>
      </c>
      <c r="M2419" s="20">
        <v>42168</v>
      </c>
      <c r="N2419" s="183">
        <v>24063</v>
      </c>
      <c r="O2419" s="183"/>
      <c r="P2419" s="14" t="s">
        <v>294</v>
      </c>
      <c r="Q2419" s="105">
        <v>2378</v>
      </c>
      <c r="R2419" s="23">
        <v>42168</v>
      </c>
      <c r="S2419" s="106">
        <v>2378</v>
      </c>
      <c r="T2419" s="31">
        <f t="shared" si="75"/>
        <v>0</v>
      </c>
      <c r="U2419" s="39" t="s">
        <v>9</v>
      </c>
    </row>
    <row r="2420" spans="1:21" x14ac:dyDescent="0.25">
      <c r="A2420" s="20">
        <v>42180</v>
      </c>
      <c r="B2420" s="223" t="s">
        <v>1878</v>
      </c>
      <c r="C2420" s="223" t="s">
        <v>1592</v>
      </c>
      <c r="D2420" s="14" t="s">
        <v>229</v>
      </c>
      <c r="E2420" s="105">
        <v>5681.93</v>
      </c>
      <c r="F2420" s="65">
        <v>42180</v>
      </c>
      <c r="G2420" s="106">
        <v>5681.93</v>
      </c>
      <c r="H2420" s="31">
        <f t="shared" si="74"/>
        <v>0</v>
      </c>
      <c r="I2420" s="39" t="s">
        <v>9</v>
      </c>
      <c r="M2420" s="20">
        <v>42169</v>
      </c>
      <c r="N2420" s="183">
        <v>24155</v>
      </c>
      <c r="O2420" s="183"/>
      <c r="P2420" s="14" t="s">
        <v>294</v>
      </c>
      <c r="Q2420" s="105">
        <v>6554.2</v>
      </c>
      <c r="R2420" s="51">
        <v>42169</v>
      </c>
      <c r="S2420" s="106">
        <v>6554.2</v>
      </c>
      <c r="T2420" s="31">
        <f t="shared" si="75"/>
        <v>0</v>
      </c>
      <c r="U2420" s="39" t="s">
        <v>59</v>
      </c>
    </row>
    <row r="2421" spans="1:21" x14ac:dyDescent="0.25">
      <c r="A2421" s="20">
        <v>42180</v>
      </c>
      <c r="B2421" s="222" t="s">
        <v>1879</v>
      </c>
      <c r="C2421" s="222" t="s">
        <v>1592</v>
      </c>
      <c r="D2421" s="14" t="s">
        <v>169</v>
      </c>
      <c r="E2421" s="105">
        <v>2957.8</v>
      </c>
      <c r="F2421" s="65">
        <v>42180</v>
      </c>
      <c r="G2421" s="106">
        <v>2957.8</v>
      </c>
      <c r="H2421" s="31">
        <f t="shared" si="74"/>
        <v>0</v>
      </c>
      <c r="I2421" s="39" t="s">
        <v>59</v>
      </c>
      <c r="M2421" s="20">
        <v>42169</v>
      </c>
      <c r="N2421" s="183">
        <v>24156</v>
      </c>
      <c r="O2421" s="183"/>
      <c r="P2421" s="14" t="s">
        <v>294</v>
      </c>
      <c r="Q2421" s="105">
        <v>410</v>
      </c>
      <c r="R2421" s="23">
        <v>42169</v>
      </c>
      <c r="S2421" s="106">
        <v>410</v>
      </c>
      <c r="T2421" s="31">
        <f t="shared" si="75"/>
        <v>0</v>
      </c>
      <c r="U2421" s="39" t="s">
        <v>9</v>
      </c>
    </row>
    <row r="2422" spans="1:21" x14ac:dyDescent="0.25">
      <c r="A2422" s="20">
        <v>42180</v>
      </c>
      <c r="B2422" s="223" t="s">
        <v>1880</v>
      </c>
      <c r="C2422" s="223" t="s">
        <v>1592</v>
      </c>
      <c r="D2422" s="14" t="s">
        <v>83</v>
      </c>
      <c r="E2422" s="105">
        <v>5716.8</v>
      </c>
      <c r="F2422" s="65">
        <v>42180</v>
      </c>
      <c r="G2422" s="106">
        <v>5716.8</v>
      </c>
      <c r="H2422" s="31">
        <f t="shared" si="74"/>
        <v>0</v>
      </c>
      <c r="I2422" s="39" t="s">
        <v>59</v>
      </c>
      <c r="M2422" s="20">
        <v>42171</v>
      </c>
      <c r="N2422" s="183">
        <v>24326</v>
      </c>
      <c r="O2422" s="183"/>
      <c r="P2422" s="14" t="s">
        <v>294</v>
      </c>
      <c r="Q2422" s="105">
        <v>5806.9</v>
      </c>
      <c r="R2422" s="23">
        <v>42171</v>
      </c>
      <c r="S2422" s="106">
        <v>5806.9</v>
      </c>
      <c r="T2422" s="48">
        <f t="shared" si="75"/>
        <v>0</v>
      </c>
      <c r="U2422" s="39" t="s">
        <v>9</v>
      </c>
    </row>
    <row r="2423" spans="1:21" x14ac:dyDescent="0.25">
      <c r="A2423" s="20">
        <v>42180</v>
      </c>
      <c r="B2423" s="222" t="s">
        <v>1881</v>
      </c>
      <c r="C2423" s="222" t="s">
        <v>1592</v>
      </c>
      <c r="D2423" s="14" t="s">
        <v>167</v>
      </c>
      <c r="E2423" s="105">
        <v>652.6</v>
      </c>
      <c r="F2423" s="65">
        <v>42180</v>
      </c>
      <c r="G2423" s="106">
        <v>652.6</v>
      </c>
      <c r="H2423" s="31">
        <f t="shared" si="74"/>
        <v>0</v>
      </c>
      <c r="I2423" s="39" t="s">
        <v>59</v>
      </c>
      <c r="M2423" s="20">
        <v>42172</v>
      </c>
      <c r="N2423" s="183">
        <v>24444</v>
      </c>
      <c r="O2423" s="183"/>
      <c r="P2423" s="14" t="s">
        <v>294</v>
      </c>
      <c r="Q2423" s="105">
        <v>3803.5</v>
      </c>
      <c r="R2423" s="23">
        <v>42172</v>
      </c>
      <c r="S2423" s="106">
        <v>3803.5</v>
      </c>
      <c r="T2423" s="48">
        <f t="shared" si="75"/>
        <v>0</v>
      </c>
      <c r="U2423" s="39" t="s">
        <v>9</v>
      </c>
    </row>
    <row r="2424" spans="1:21" x14ac:dyDescent="0.25">
      <c r="A2424" s="20">
        <v>42180</v>
      </c>
      <c r="B2424" s="223" t="s">
        <v>1882</v>
      </c>
      <c r="C2424" s="223" t="s">
        <v>1592</v>
      </c>
      <c r="D2424" s="14" t="s">
        <v>32</v>
      </c>
      <c r="E2424" s="105">
        <v>52605</v>
      </c>
      <c r="F2424" s="74">
        <v>42195</v>
      </c>
      <c r="G2424" s="144">
        <v>52605</v>
      </c>
      <c r="H2424" s="31">
        <f t="shared" si="74"/>
        <v>0</v>
      </c>
      <c r="I2424" s="39" t="s">
        <v>9</v>
      </c>
      <c r="M2424" s="20">
        <v>42173</v>
      </c>
      <c r="N2424" s="183">
        <v>24527</v>
      </c>
      <c r="O2424" s="183"/>
      <c r="P2424" s="14" t="s">
        <v>294</v>
      </c>
      <c r="Q2424" s="105">
        <v>3659.4</v>
      </c>
      <c r="R2424" s="23">
        <v>42173</v>
      </c>
      <c r="S2424" s="106">
        <v>3659.4</v>
      </c>
      <c r="T2424" s="48">
        <f t="shared" si="75"/>
        <v>0</v>
      </c>
      <c r="U2424" s="39" t="s">
        <v>9</v>
      </c>
    </row>
    <row r="2425" spans="1:21" x14ac:dyDescent="0.25">
      <c r="A2425" s="20">
        <v>42180</v>
      </c>
      <c r="B2425" s="222" t="s">
        <v>1883</v>
      </c>
      <c r="C2425" s="222" t="s">
        <v>1592</v>
      </c>
      <c r="D2425" s="14" t="s">
        <v>89</v>
      </c>
      <c r="E2425" s="105">
        <v>1511.6</v>
      </c>
      <c r="F2425" s="65">
        <v>42180</v>
      </c>
      <c r="G2425" s="106">
        <v>1511.6</v>
      </c>
      <c r="H2425" s="31">
        <f t="shared" si="74"/>
        <v>0</v>
      </c>
      <c r="I2425" s="39" t="s">
        <v>9</v>
      </c>
      <c r="M2425" s="20">
        <v>42175</v>
      </c>
      <c r="N2425" s="183">
        <v>24729</v>
      </c>
      <c r="O2425" s="183"/>
      <c r="P2425" s="14" t="s">
        <v>294</v>
      </c>
      <c r="Q2425" s="105">
        <v>8925.64</v>
      </c>
      <c r="R2425" s="65">
        <v>42175</v>
      </c>
      <c r="S2425" s="106">
        <v>8925.64</v>
      </c>
      <c r="T2425" s="31">
        <f t="shared" si="75"/>
        <v>0</v>
      </c>
      <c r="U2425" s="39" t="s">
        <v>9</v>
      </c>
    </row>
    <row r="2426" spans="1:21" x14ac:dyDescent="0.25">
      <c r="A2426" s="20">
        <v>42180</v>
      </c>
      <c r="B2426" s="223" t="s">
        <v>1884</v>
      </c>
      <c r="C2426" s="223" t="s">
        <v>1592</v>
      </c>
      <c r="D2426" s="14" t="s">
        <v>1188</v>
      </c>
      <c r="E2426" s="105">
        <v>1200</v>
      </c>
      <c r="F2426" s="65">
        <v>42180</v>
      </c>
      <c r="G2426" s="106">
        <v>1200</v>
      </c>
      <c r="H2426" s="31">
        <f t="shared" si="74"/>
        <v>0</v>
      </c>
      <c r="I2426" s="39" t="s">
        <v>9</v>
      </c>
      <c r="M2426" s="20">
        <v>42176</v>
      </c>
      <c r="N2426" s="183">
        <v>24853</v>
      </c>
      <c r="O2426" s="183"/>
      <c r="P2426" s="150" t="s">
        <v>294</v>
      </c>
      <c r="Q2426" s="105">
        <v>10108</v>
      </c>
      <c r="R2426" s="23">
        <v>42176</v>
      </c>
      <c r="S2426" s="118">
        <v>10108</v>
      </c>
      <c r="T2426" s="31">
        <f t="shared" si="75"/>
        <v>0</v>
      </c>
      <c r="U2426" s="56" t="s">
        <v>9</v>
      </c>
    </row>
    <row r="2427" spans="1:21" x14ac:dyDescent="0.25">
      <c r="A2427" s="20">
        <v>42180</v>
      </c>
      <c r="B2427" s="222" t="s">
        <v>1885</v>
      </c>
      <c r="C2427" s="222" t="s">
        <v>1592</v>
      </c>
      <c r="D2427" s="14" t="s">
        <v>110</v>
      </c>
      <c r="E2427" s="105">
        <v>6843.2</v>
      </c>
      <c r="F2427" s="74">
        <v>42189</v>
      </c>
      <c r="G2427" s="144">
        <v>6843.2</v>
      </c>
      <c r="H2427" s="31">
        <f t="shared" si="74"/>
        <v>0</v>
      </c>
      <c r="I2427" s="39" t="s">
        <v>62</v>
      </c>
      <c r="M2427" s="20">
        <v>42177</v>
      </c>
      <c r="N2427" s="183">
        <v>24952</v>
      </c>
      <c r="O2427" s="183"/>
      <c r="P2427" s="150" t="s">
        <v>294</v>
      </c>
      <c r="Q2427" s="105">
        <v>6002.6</v>
      </c>
      <c r="R2427" s="23">
        <v>42177</v>
      </c>
      <c r="S2427" s="118">
        <v>6002.6</v>
      </c>
      <c r="T2427" s="31">
        <f t="shared" si="75"/>
        <v>0</v>
      </c>
      <c r="U2427" s="56" t="s">
        <v>9</v>
      </c>
    </row>
    <row r="2428" spans="1:21" x14ac:dyDescent="0.25">
      <c r="A2428" s="20">
        <v>42180</v>
      </c>
      <c r="B2428" s="223" t="s">
        <v>1886</v>
      </c>
      <c r="C2428" s="223" t="s">
        <v>1592</v>
      </c>
      <c r="D2428" s="14" t="s">
        <v>1338</v>
      </c>
      <c r="E2428" s="105">
        <v>97343.32</v>
      </c>
      <c r="F2428" s="74">
        <v>42189</v>
      </c>
      <c r="G2428" s="144">
        <v>97343.32</v>
      </c>
      <c r="H2428" s="31">
        <f t="shared" si="74"/>
        <v>0</v>
      </c>
      <c r="I2428" s="39" t="s">
        <v>62</v>
      </c>
      <c r="M2428" s="20">
        <v>42178</v>
      </c>
      <c r="N2428" s="222" t="s">
        <v>1680</v>
      </c>
      <c r="O2428" s="222" t="s">
        <v>1592</v>
      </c>
      <c r="P2428" s="15" t="s">
        <v>294</v>
      </c>
      <c r="Q2428" s="122">
        <v>5183</v>
      </c>
      <c r="R2428" s="23">
        <v>42178</v>
      </c>
      <c r="S2428" s="118">
        <v>5183</v>
      </c>
      <c r="T2428" s="31">
        <f t="shared" si="75"/>
        <v>0</v>
      </c>
      <c r="U2428" s="68" t="s">
        <v>9</v>
      </c>
    </row>
    <row r="2429" spans="1:21" x14ac:dyDescent="0.25">
      <c r="A2429" s="20">
        <v>42180</v>
      </c>
      <c r="B2429" s="222" t="s">
        <v>1887</v>
      </c>
      <c r="C2429" s="222" t="s">
        <v>1592</v>
      </c>
      <c r="D2429" s="14" t="s">
        <v>332</v>
      </c>
      <c r="E2429" s="105">
        <v>3839.4</v>
      </c>
      <c r="F2429" s="74"/>
      <c r="G2429" s="144"/>
      <c r="H2429" s="31">
        <f t="shared" si="74"/>
        <v>3839.4</v>
      </c>
      <c r="I2429" s="39" t="s">
        <v>9</v>
      </c>
      <c r="M2429" s="20">
        <v>42179</v>
      </c>
      <c r="N2429" s="223" t="s">
        <v>1806</v>
      </c>
      <c r="O2429" s="223" t="s">
        <v>1592</v>
      </c>
      <c r="P2429" s="14" t="s">
        <v>294</v>
      </c>
      <c r="Q2429" s="105">
        <v>3344.75</v>
      </c>
      <c r="R2429" s="23">
        <v>42179</v>
      </c>
      <c r="S2429" s="106">
        <v>3344.75</v>
      </c>
      <c r="T2429" s="31">
        <f t="shared" si="75"/>
        <v>0</v>
      </c>
      <c r="U2429" s="39" t="s">
        <v>9</v>
      </c>
    </row>
    <row r="2430" spans="1:21" x14ac:dyDescent="0.25">
      <c r="A2430" s="20">
        <v>42180</v>
      </c>
      <c r="B2430" s="223" t="s">
        <v>1888</v>
      </c>
      <c r="C2430" s="223" t="s">
        <v>1592</v>
      </c>
      <c r="D2430" s="150" t="s">
        <v>130</v>
      </c>
      <c r="E2430" s="105">
        <v>5108.17</v>
      </c>
      <c r="F2430" s="65">
        <v>42183</v>
      </c>
      <c r="G2430" s="106">
        <v>5108.17</v>
      </c>
      <c r="H2430" s="31">
        <f t="shared" si="74"/>
        <v>0</v>
      </c>
      <c r="I2430" s="39" t="s">
        <v>1257</v>
      </c>
      <c r="M2430" s="20">
        <v>42183</v>
      </c>
      <c r="N2430" s="222" t="s">
        <v>2191</v>
      </c>
      <c r="O2430" s="222" t="s">
        <v>1592</v>
      </c>
      <c r="P2430" s="14" t="s">
        <v>294</v>
      </c>
      <c r="Q2430" s="105">
        <v>6519.15</v>
      </c>
      <c r="R2430" s="65">
        <v>42183</v>
      </c>
      <c r="S2430" s="106">
        <v>6519.15</v>
      </c>
      <c r="T2430" s="31">
        <f t="shared" si="75"/>
        <v>0</v>
      </c>
      <c r="U2430" s="39" t="s">
        <v>9</v>
      </c>
    </row>
    <row r="2431" spans="1:21" x14ac:dyDescent="0.25">
      <c r="A2431" s="20">
        <v>42180</v>
      </c>
      <c r="B2431" s="222" t="s">
        <v>1889</v>
      </c>
      <c r="C2431" s="222" t="s">
        <v>1592</v>
      </c>
      <c r="D2431" s="14" t="s">
        <v>131</v>
      </c>
      <c r="E2431" s="105">
        <v>13347.6</v>
      </c>
      <c r="F2431" s="65">
        <v>42181</v>
      </c>
      <c r="G2431" s="106">
        <v>13347.6</v>
      </c>
      <c r="H2431" s="31">
        <f t="shared" si="74"/>
        <v>0</v>
      </c>
      <c r="I2431" s="39" t="s">
        <v>1257</v>
      </c>
      <c r="M2431" s="20">
        <v>42183</v>
      </c>
      <c r="N2431" s="223" t="s">
        <v>2192</v>
      </c>
      <c r="O2431" s="223" t="s">
        <v>1592</v>
      </c>
      <c r="P2431" s="14" t="s">
        <v>294</v>
      </c>
      <c r="Q2431" s="105">
        <v>905.28</v>
      </c>
      <c r="R2431" s="65">
        <v>42183</v>
      </c>
      <c r="S2431" s="106">
        <v>905.28</v>
      </c>
      <c r="T2431" s="31">
        <f t="shared" si="75"/>
        <v>0</v>
      </c>
      <c r="U2431" s="39" t="s">
        <v>9</v>
      </c>
    </row>
    <row r="2432" spans="1:21" x14ac:dyDescent="0.25">
      <c r="A2432" s="20">
        <v>42180</v>
      </c>
      <c r="B2432" s="223" t="s">
        <v>1890</v>
      </c>
      <c r="C2432" s="223" t="s">
        <v>1592</v>
      </c>
      <c r="D2432" s="14" t="s">
        <v>128</v>
      </c>
      <c r="E2432" s="105">
        <v>5406</v>
      </c>
      <c r="F2432" s="65">
        <v>42180</v>
      </c>
      <c r="G2432" s="106">
        <v>5406</v>
      </c>
      <c r="H2432" s="31">
        <f t="shared" si="74"/>
        <v>0</v>
      </c>
      <c r="I2432" s="39" t="s">
        <v>1257</v>
      </c>
      <c r="M2432" s="20">
        <v>42185</v>
      </c>
      <c r="N2432" s="223" t="s">
        <v>2391</v>
      </c>
      <c r="O2432" s="223" t="s">
        <v>1592</v>
      </c>
      <c r="P2432" s="14" t="s">
        <v>294</v>
      </c>
      <c r="Q2432" s="105">
        <v>4919.6000000000004</v>
      </c>
      <c r="R2432" s="23">
        <v>42185</v>
      </c>
      <c r="S2432" s="106">
        <v>4919.6000000000004</v>
      </c>
      <c r="T2432" s="31">
        <f t="shared" si="75"/>
        <v>0</v>
      </c>
      <c r="U2432" s="39" t="s">
        <v>9</v>
      </c>
    </row>
    <row r="2433" spans="1:21" x14ac:dyDescent="0.25">
      <c r="A2433" s="20">
        <v>42180</v>
      </c>
      <c r="B2433" s="222" t="s">
        <v>1891</v>
      </c>
      <c r="C2433" s="222" t="s">
        <v>1592</v>
      </c>
      <c r="D2433" s="14" t="s">
        <v>158</v>
      </c>
      <c r="E2433" s="105">
        <v>5533.2</v>
      </c>
      <c r="F2433" s="65">
        <v>42180</v>
      </c>
      <c r="G2433" s="106">
        <v>5533.2</v>
      </c>
      <c r="H2433" s="31">
        <f t="shared" si="74"/>
        <v>0</v>
      </c>
      <c r="I2433" s="39" t="s">
        <v>9</v>
      </c>
      <c r="M2433" s="20">
        <v>42185</v>
      </c>
      <c r="N2433" s="222" t="s">
        <v>2394</v>
      </c>
      <c r="O2433" s="222" t="s">
        <v>1592</v>
      </c>
      <c r="P2433" s="14" t="s">
        <v>294</v>
      </c>
      <c r="Q2433" s="105">
        <v>536</v>
      </c>
      <c r="R2433" s="23">
        <v>42185</v>
      </c>
      <c r="S2433" s="106">
        <v>536</v>
      </c>
      <c r="T2433" s="31">
        <f t="shared" si="75"/>
        <v>0</v>
      </c>
      <c r="U2433" s="39" t="s">
        <v>9</v>
      </c>
    </row>
    <row r="2434" spans="1:21" x14ac:dyDescent="0.25">
      <c r="A2434" s="20">
        <v>42180</v>
      </c>
      <c r="B2434" s="223" t="s">
        <v>1892</v>
      </c>
      <c r="C2434" s="223" t="s">
        <v>1592</v>
      </c>
      <c r="D2434" s="14" t="s">
        <v>1053</v>
      </c>
      <c r="E2434" s="105">
        <v>37029.599999999999</v>
      </c>
      <c r="F2434" s="65">
        <v>42185</v>
      </c>
      <c r="G2434" s="106">
        <v>37029.599999999999</v>
      </c>
      <c r="H2434" s="31">
        <f t="shared" si="74"/>
        <v>0</v>
      </c>
      <c r="I2434" s="39" t="s">
        <v>19</v>
      </c>
      <c r="M2434" s="20">
        <v>42157</v>
      </c>
      <c r="N2434" s="183">
        <v>22992</v>
      </c>
      <c r="O2434" s="183"/>
      <c r="P2434" s="40" t="s">
        <v>320</v>
      </c>
      <c r="Q2434" s="105">
        <v>5199.6000000000004</v>
      </c>
      <c r="R2434" s="23">
        <v>42157</v>
      </c>
      <c r="S2434" s="106">
        <v>5199.6000000000004</v>
      </c>
      <c r="T2434" s="25">
        <f t="shared" si="75"/>
        <v>0</v>
      </c>
      <c r="U2434" s="68" t="s">
        <v>587</v>
      </c>
    </row>
    <row r="2435" spans="1:21" x14ac:dyDescent="0.25">
      <c r="A2435" s="20">
        <v>42180</v>
      </c>
      <c r="B2435" s="222" t="s">
        <v>1893</v>
      </c>
      <c r="C2435" s="222" t="s">
        <v>1592</v>
      </c>
      <c r="D2435" s="14" t="s">
        <v>353</v>
      </c>
      <c r="E2435" s="105">
        <v>1099.2</v>
      </c>
      <c r="F2435" s="65">
        <v>42180</v>
      </c>
      <c r="G2435" s="106">
        <v>1099.2</v>
      </c>
      <c r="H2435" s="31">
        <f t="shared" ref="H2435:H2498" si="76">E2435-G2435</f>
        <v>0</v>
      </c>
      <c r="I2435" s="39" t="s">
        <v>9</v>
      </c>
      <c r="M2435" s="20">
        <v>42158</v>
      </c>
      <c r="N2435" s="183">
        <v>23081</v>
      </c>
      <c r="O2435" s="183"/>
      <c r="P2435" s="40" t="s">
        <v>320</v>
      </c>
      <c r="Q2435" s="105">
        <v>7938</v>
      </c>
      <c r="R2435" s="23">
        <v>42158</v>
      </c>
      <c r="S2435" s="106">
        <v>7938</v>
      </c>
      <c r="T2435" s="31">
        <f t="shared" ref="T2435:T2498" si="77">Q2435-S2435</f>
        <v>0</v>
      </c>
      <c r="U2435" s="68" t="s">
        <v>587</v>
      </c>
    </row>
    <row r="2436" spans="1:21" x14ac:dyDescent="0.25">
      <c r="A2436" s="20">
        <v>42180</v>
      </c>
      <c r="B2436" s="223" t="s">
        <v>1894</v>
      </c>
      <c r="C2436" s="223" t="s">
        <v>1592</v>
      </c>
      <c r="D2436" s="14" t="s">
        <v>136</v>
      </c>
      <c r="E2436" s="105">
        <v>32626.6</v>
      </c>
      <c r="F2436" s="65">
        <v>42090</v>
      </c>
      <c r="G2436" s="106">
        <v>32626.6</v>
      </c>
      <c r="H2436" s="31">
        <f t="shared" si="76"/>
        <v>0</v>
      </c>
      <c r="I2436" s="39" t="s">
        <v>9</v>
      </c>
      <c r="M2436" s="20">
        <v>42159</v>
      </c>
      <c r="N2436" s="183">
        <v>23155</v>
      </c>
      <c r="O2436" s="183"/>
      <c r="P2436" s="14" t="s">
        <v>320</v>
      </c>
      <c r="Q2436" s="105">
        <v>17553.599999999999</v>
      </c>
      <c r="R2436" s="23">
        <v>42159</v>
      </c>
      <c r="S2436" s="106">
        <v>17553.599999999999</v>
      </c>
      <c r="T2436" s="31">
        <f t="shared" si="77"/>
        <v>0</v>
      </c>
      <c r="U2436" s="39" t="s">
        <v>587</v>
      </c>
    </row>
    <row r="2437" spans="1:21" x14ac:dyDescent="0.25">
      <c r="A2437" s="20">
        <v>42180</v>
      </c>
      <c r="B2437" s="222" t="s">
        <v>1895</v>
      </c>
      <c r="C2437" s="222" t="s">
        <v>1592</v>
      </c>
      <c r="D2437" s="14" t="s">
        <v>335</v>
      </c>
      <c r="E2437" s="105">
        <v>214.4</v>
      </c>
      <c r="F2437" s="65">
        <v>42180</v>
      </c>
      <c r="G2437" s="106">
        <v>214.4</v>
      </c>
      <c r="H2437" s="31">
        <f t="shared" si="76"/>
        <v>0</v>
      </c>
      <c r="I2437" s="39" t="s">
        <v>9</v>
      </c>
      <c r="M2437" s="20">
        <v>42160</v>
      </c>
      <c r="N2437" s="183">
        <v>23267</v>
      </c>
      <c r="O2437" s="183"/>
      <c r="P2437" s="14" t="s">
        <v>320</v>
      </c>
      <c r="Q2437" s="105">
        <v>17342.400000000001</v>
      </c>
      <c r="R2437" s="23">
        <v>42160</v>
      </c>
      <c r="S2437" s="106">
        <v>17342.400000000001</v>
      </c>
      <c r="T2437" s="31">
        <f t="shared" si="77"/>
        <v>0</v>
      </c>
      <c r="U2437" s="39" t="s">
        <v>587</v>
      </c>
    </row>
    <row r="2438" spans="1:21" x14ac:dyDescent="0.25">
      <c r="A2438" s="20">
        <v>42180</v>
      </c>
      <c r="B2438" s="223" t="s">
        <v>1896</v>
      </c>
      <c r="C2438" s="223" t="s">
        <v>1592</v>
      </c>
      <c r="D2438" s="14" t="s">
        <v>697</v>
      </c>
      <c r="E2438" s="105">
        <v>75656.84</v>
      </c>
      <c r="F2438" s="65">
        <v>42180</v>
      </c>
      <c r="G2438" s="106">
        <v>75656.84</v>
      </c>
      <c r="H2438" s="31">
        <f t="shared" si="76"/>
        <v>0</v>
      </c>
      <c r="I2438" s="39" t="s">
        <v>1013</v>
      </c>
      <c r="M2438" s="20">
        <v>42163</v>
      </c>
      <c r="N2438" s="183">
        <v>23548</v>
      </c>
      <c r="O2438" s="183"/>
      <c r="P2438" s="14" t="s">
        <v>320</v>
      </c>
      <c r="Q2438" s="105">
        <v>3328.8</v>
      </c>
      <c r="R2438" s="23">
        <v>42163</v>
      </c>
      <c r="S2438" s="106">
        <v>3328.8</v>
      </c>
      <c r="T2438" s="31">
        <f t="shared" si="77"/>
        <v>0</v>
      </c>
      <c r="U2438" s="39" t="s">
        <v>1257</v>
      </c>
    </row>
    <row r="2439" spans="1:21" x14ac:dyDescent="0.25">
      <c r="A2439" s="20">
        <v>42180</v>
      </c>
      <c r="B2439" s="222" t="s">
        <v>1897</v>
      </c>
      <c r="C2439" s="222" t="s">
        <v>1592</v>
      </c>
      <c r="D2439" s="14" t="s">
        <v>1182</v>
      </c>
      <c r="E2439" s="105">
        <v>48</v>
      </c>
      <c r="F2439" s="65">
        <v>42180</v>
      </c>
      <c r="G2439" s="106">
        <v>48</v>
      </c>
      <c r="H2439" s="31">
        <f t="shared" si="76"/>
        <v>0</v>
      </c>
      <c r="I2439" s="39" t="s">
        <v>9</v>
      </c>
      <c r="M2439" s="20">
        <v>42165</v>
      </c>
      <c r="N2439" s="183">
        <v>23726</v>
      </c>
      <c r="O2439" s="183"/>
      <c r="P2439" s="76" t="s">
        <v>320</v>
      </c>
      <c r="Q2439" s="121">
        <v>23289.93</v>
      </c>
      <c r="R2439" s="23">
        <v>42165</v>
      </c>
      <c r="S2439" s="106">
        <v>23289.93</v>
      </c>
      <c r="T2439" s="31">
        <f t="shared" si="77"/>
        <v>0</v>
      </c>
      <c r="U2439" s="39" t="s">
        <v>587</v>
      </c>
    </row>
    <row r="2440" spans="1:21" x14ac:dyDescent="0.25">
      <c r="A2440" s="20">
        <v>42180</v>
      </c>
      <c r="B2440" s="223" t="s">
        <v>1898</v>
      </c>
      <c r="C2440" s="223" t="s">
        <v>1592</v>
      </c>
      <c r="D2440" s="14" t="s">
        <v>98</v>
      </c>
      <c r="E2440" s="105">
        <v>1644.8</v>
      </c>
      <c r="F2440" s="65">
        <v>42181</v>
      </c>
      <c r="G2440" s="106">
        <v>1644.8</v>
      </c>
      <c r="H2440" s="31">
        <f t="shared" si="76"/>
        <v>0</v>
      </c>
      <c r="I2440" s="39" t="s">
        <v>94</v>
      </c>
      <c r="M2440" s="20">
        <v>42166</v>
      </c>
      <c r="N2440" s="183">
        <v>23828</v>
      </c>
      <c r="O2440" s="183"/>
      <c r="P2440" s="14" t="s">
        <v>320</v>
      </c>
      <c r="Q2440" s="105">
        <v>21428</v>
      </c>
      <c r="R2440" s="23">
        <v>42166</v>
      </c>
      <c r="S2440" s="106">
        <v>21428</v>
      </c>
      <c r="T2440" s="31">
        <f t="shared" si="77"/>
        <v>0</v>
      </c>
      <c r="U2440" s="39" t="s">
        <v>587</v>
      </c>
    </row>
    <row r="2441" spans="1:21" x14ac:dyDescent="0.25">
      <c r="A2441" s="20">
        <v>42180</v>
      </c>
      <c r="B2441" s="222" t="s">
        <v>1899</v>
      </c>
      <c r="C2441" s="222" t="s">
        <v>1592</v>
      </c>
      <c r="D2441" s="14" t="s">
        <v>250</v>
      </c>
      <c r="E2441" s="105">
        <v>6775.8</v>
      </c>
      <c r="F2441" s="65">
        <v>42181</v>
      </c>
      <c r="G2441" s="106">
        <v>6775.8</v>
      </c>
      <c r="H2441" s="31">
        <f t="shared" si="76"/>
        <v>0</v>
      </c>
      <c r="I2441" s="39" t="s">
        <v>94</v>
      </c>
      <c r="M2441" s="20">
        <v>42167</v>
      </c>
      <c r="N2441" s="183">
        <v>23943</v>
      </c>
      <c r="O2441" s="183"/>
      <c r="P2441" s="14" t="s">
        <v>320</v>
      </c>
      <c r="Q2441" s="105">
        <v>11194.8</v>
      </c>
      <c r="R2441" s="23">
        <v>42167</v>
      </c>
      <c r="S2441" s="106">
        <v>11194.8</v>
      </c>
      <c r="T2441" s="31">
        <f t="shared" si="77"/>
        <v>0</v>
      </c>
      <c r="U2441" s="39" t="s">
        <v>587</v>
      </c>
    </row>
    <row r="2442" spans="1:21" x14ac:dyDescent="0.25">
      <c r="A2442" s="20">
        <v>42180</v>
      </c>
      <c r="B2442" s="223" t="s">
        <v>1900</v>
      </c>
      <c r="C2442" s="223" t="s">
        <v>1592</v>
      </c>
      <c r="D2442" s="14" t="s">
        <v>1901</v>
      </c>
      <c r="E2442" s="105">
        <v>80</v>
      </c>
      <c r="F2442" s="65">
        <v>42181</v>
      </c>
      <c r="G2442" s="106">
        <v>80</v>
      </c>
      <c r="H2442" s="31">
        <f t="shared" si="76"/>
        <v>0</v>
      </c>
      <c r="I2442" s="39" t="s">
        <v>94</v>
      </c>
      <c r="M2442" s="20">
        <v>42168</v>
      </c>
      <c r="N2442" s="183">
        <v>24049</v>
      </c>
      <c r="O2442" s="183"/>
      <c r="P2442" s="14" t="s">
        <v>320</v>
      </c>
      <c r="Q2442" s="105">
        <v>37277.9</v>
      </c>
      <c r="R2442" s="23">
        <v>42168</v>
      </c>
      <c r="S2442" s="106">
        <v>37277.9</v>
      </c>
      <c r="T2442" s="31">
        <f t="shared" si="77"/>
        <v>0</v>
      </c>
      <c r="U2442" s="39" t="s">
        <v>587</v>
      </c>
    </row>
    <row r="2443" spans="1:21" x14ac:dyDescent="0.25">
      <c r="A2443" s="20">
        <v>42180</v>
      </c>
      <c r="B2443" s="222" t="s">
        <v>1902</v>
      </c>
      <c r="C2443" s="222" t="s">
        <v>1592</v>
      </c>
      <c r="D2443" s="14" t="s">
        <v>66</v>
      </c>
      <c r="E2443" s="105">
        <v>40</v>
      </c>
      <c r="F2443" s="65">
        <v>42180</v>
      </c>
      <c r="G2443" s="106">
        <v>40</v>
      </c>
      <c r="H2443" s="31">
        <f t="shared" si="76"/>
        <v>0</v>
      </c>
      <c r="I2443" s="39" t="s">
        <v>9</v>
      </c>
      <c r="M2443" s="20">
        <v>42169</v>
      </c>
      <c r="N2443" s="183">
        <v>24186</v>
      </c>
      <c r="O2443" s="183"/>
      <c r="P2443" s="14" t="s">
        <v>320</v>
      </c>
      <c r="Q2443" s="105">
        <v>25971</v>
      </c>
      <c r="R2443" s="23">
        <v>42169</v>
      </c>
      <c r="S2443" s="106">
        <v>25971</v>
      </c>
      <c r="T2443" s="31">
        <f t="shared" si="77"/>
        <v>0</v>
      </c>
      <c r="U2443" s="39" t="s">
        <v>587</v>
      </c>
    </row>
    <row r="2444" spans="1:21" x14ac:dyDescent="0.25">
      <c r="A2444" s="20">
        <v>42180</v>
      </c>
      <c r="B2444" s="223" t="s">
        <v>1903</v>
      </c>
      <c r="C2444" s="223" t="s">
        <v>1592</v>
      </c>
      <c r="D2444" s="14" t="s">
        <v>252</v>
      </c>
      <c r="E2444" s="105">
        <v>1073.5</v>
      </c>
      <c r="F2444" s="65">
        <v>42180</v>
      </c>
      <c r="G2444" s="106">
        <v>1073.5</v>
      </c>
      <c r="H2444" s="31">
        <f t="shared" si="76"/>
        <v>0</v>
      </c>
      <c r="I2444" s="39" t="s">
        <v>9</v>
      </c>
      <c r="M2444" s="20">
        <v>42173</v>
      </c>
      <c r="N2444" s="183">
        <v>24532</v>
      </c>
      <c r="O2444" s="183"/>
      <c r="P2444" s="150" t="s">
        <v>320</v>
      </c>
      <c r="Q2444" s="105">
        <v>13750</v>
      </c>
      <c r="R2444" s="23">
        <v>42174</v>
      </c>
      <c r="S2444" s="106">
        <v>13750</v>
      </c>
      <c r="T2444" s="48">
        <f t="shared" si="77"/>
        <v>0</v>
      </c>
      <c r="U2444" s="39" t="s">
        <v>587</v>
      </c>
    </row>
    <row r="2445" spans="1:21" x14ac:dyDescent="0.25">
      <c r="A2445" s="20">
        <v>42180</v>
      </c>
      <c r="B2445" s="222" t="s">
        <v>1904</v>
      </c>
      <c r="C2445" s="222" t="s">
        <v>1592</v>
      </c>
      <c r="D2445" s="14" t="s">
        <v>247</v>
      </c>
      <c r="E2445" s="105">
        <v>10401.6</v>
      </c>
      <c r="F2445" s="65">
        <v>42181</v>
      </c>
      <c r="G2445" s="106">
        <v>10401.6</v>
      </c>
      <c r="H2445" s="31">
        <f t="shared" si="76"/>
        <v>0</v>
      </c>
      <c r="I2445" s="39" t="s">
        <v>94</v>
      </c>
      <c r="M2445" s="20">
        <v>42176</v>
      </c>
      <c r="N2445" s="183">
        <v>24856</v>
      </c>
      <c r="O2445" s="183"/>
      <c r="P2445" s="14" t="s">
        <v>320</v>
      </c>
      <c r="Q2445" s="105">
        <v>34102.300000000003</v>
      </c>
      <c r="R2445" s="23">
        <v>42176</v>
      </c>
      <c r="S2445" s="118">
        <v>34102.300000000003</v>
      </c>
      <c r="T2445" s="31">
        <f t="shared" si="77"/>
        <v>0</v>
      </c>
      <c r="U2445" s="56" t="s">
        <v>587</v>
      </c>
    </row>
    <row r="2446" spans="1:21" x14ac:dyDescent="0.25">
      <c r="A2446" s="20">
        <v>42180</v>
      </c>
      <c r="B2446" s="223" t="s">
        <v>1905</v>
      </c>
      <c r="C2446" s="223" t="s">
        <v>1592</v>
      </c>
      <c r="D2446" s="14" t="s">
        <v>50</v>
      </c>
      <c r="E2446" s="105">
        <v>3141.8</v>
      </c>
      <c r="F2446" s="65">
        <v>42180</v>
      </c>
      <c r="G2446" s="106">
        <v>3141.8</v>
      </c>
      <c r="H2446" s="31">
        <f t="shared" si="76"/>
        <v>0</v>
      </c>
      <c r="I2446" s="39" t="s">
        <v>149</v>
      </c>
      <c r="M2446" s="20">
        <v>42183</v>
      </c>
      <c r="N2446" s="223" t="s">
        <v>2225</v>
      </c>
      <c r="O2446" s="223" t="s">
        <v>1592</v>
      </c>
      <c r="P2446" s="14" t="s">
        <v>320</v>
      </c>
      <c r="Q2446" s="105">
        <v>20006.05</v>
      </c>
      <c r="R2446" s="65">
        <v>42183</v>
      </c>
      <c r="S2446" s="106">
        <v>20006.05</v>
      </c>
      <c r="T2446" s="31">
        <f t="shared" si="77"/>
        <v>0</v>
      </c>
      <c r="U2446" s="39" t="s">
        <v>9</v>
      </c>
    </row>
    <row r="2447" spans="1:21" x14ac:dyDescent="0.25">
      <c r="A2447" s="20">
        <v>42180</v>
      </c>
      <c r="B2447" s="222" t="s">
        <v>1906</v>
      </c>
      <c r="C2447" s="222" t="s">
        <v>1592</v>
      </c>
      <c r="D2447" s="14" t="s">
        <v>90</v>
      </c>
      <c r="E2447" s="105">
        <v>455.6</v>
      </c>
      <c r="F2447" s="65">
        <v>42180</v>
      </c>
      <c r="G2447" s="106">
        <v>455.6</v>
      </c>
      <c r="H2447" s="31">
        <f t="shared" si="76"/>
        <v>0</v>
      </c>
      <c r="I2447" s="39" t="s">
        <v>9</v>
      </c>
      <c r="M2447" s="20">
        <v>42184</v>
      </c>
      <c r="N2447" s="223" t="s">
        <v>2286</v>
      </c>
      <c r="O2447" s="223" t="s">
        <v>1592</v>
      </c>
      <c r="P2447" s="14" t="s">
        <v>320</v>
      </c>
      <c r="Q2447" s="105">
        <v>12800.6</v>
      </c>
      <c r="R2447" s="23">
        <v>42184</v>
      </c>
      <c r="S2447" s="106">
        <v>12800.6</v>
      </c>
      <c r="T2447" s="31">
        <f t="shared" si="77"/>
        <v>0</v>
      </c>
      <c r="U2447" s="39" t="s">
        <v>587</v>
      </c>
    </row>
    <row r="2448" spans="1:21" x14ac:dyDescent="0.25">
      <c r="A2448" s="20">
        <v>42180</v>
      </c>
      <c r="B2448" s="223" t="s">
        <v>1907</v>
      </c>
      <c r="C2448" s="223" t="s">
        <v>1592</v>
      </c>
      <c r="D2448" s="14" t="s">
        <v>107</v>
      </c>
      <c r="E2448" s="105">
        <v>3408</v>
      </c>
      <c r="F2448" s="65">
        <v>42180</v>
      </c>
      <c r="G2448" s="106">
        <v>3408</v>
      </c>
      <c r="H2448" s="31">
        <f t="shared" si="76"/>
        <v>0</v>
      </c>
      <c r="I2448" s="39" t="s">
        <v>9</v>
      </c>
      <c r="M2448" s="20">
        <v>42184</v>
      </c>
      <c r="N2448" s="223" t="s">
        <v>2294</v>
      </c>
      <c r="O2448" s="223" t="s">
        <v>1592</v>
      </c>
      <c r="P2448" s="14" t="s">
        <v>320</v>
      </c>
      <c r="Q2448" s="105">
        <v>5885</v>
      </c>
      <c r="R2448" s="23">
        <v>42184</v>
      </c>
      <c r="S2448" s="106">
        <v>5885</v>
      </c>
      <c r="T2448" s="31">
        <f t="shared" si="77"/>
        <v>0</v>
      </c>
      <c r="U2448" s="39" t="s">
        <v>587</v>
      </c>
    </row>
    <row r="2449" spans="1:21" x14ac:dyDescent="0.25">
      <c r="A2449" s="20">
        <v>42180</v>
      </c>
      <c r="B2449" s="222" t="s">
        <v>1908</v>
      </c>
      <c r="C2449" s="222" t="s">
        <v>1592</v>
      </c>
      <c r="D2449" s="14" t="s">
        <v>47</v>
      </c>
      <c r="E2449" s="105">
        <v>19574.8</v>
      </c>
      <c r="F2449" s="65">
        <v>42183</v>
      </c>
      <c r="G2449" s="106">
        <v>19574.8</v>
      </c>
      <c r="H2449" s="31">
        <f t="shared" si="76"/>
        <v>0</v>
      </c>
      <c r="I2449" s="39" t="s">
        <v>1257</v>
      </c>
      <c r="M2449" s="20">
        <v>42158</v>
      </c>
      <c r="N2449" s="183">
        <v>23137</v>
      </c>
      <c r="O2449" s="183"/>
      <c r="P2449" s="217" t="s">
        <v>104</v>
      </c>
      <c r="Q2449" s="105">
        <v>22294.5</v>
      </c>
      <c r="R2449" s="23">
        <v>42159</v>
      </c>
      <c r="S2449" s="106">
        <v>22294.5</v>
      </c>
      <c r="T2449" s="31">
        <f t="shared" si="77"/>
        <v>0</v>
      </c>
      <c r="U2449" s="68" t="s">
        <v>94</v>
      </c>
    </row>
    <row r="2450" spans="1:21" x14ac:dyDescent="0.25">
      <c r="A2450" s="20">
        <v>42180</v>
      </c>
      <c r="B2450" s="223" t="s">
        <v>1909</v>
      </c>
      <c r="C2450" s="223" t="s">
        <v>1592</v>
      </c>
      <c r="D2450" s="14" t="s">
        <v>143</v>
      </c>
      <c r="E2450" s="105">
        <v>11553.4</v>
      </c>
      <c r="F2450" s="65">
        <v>42180</v>
      </c>
      <c r="G2450" s="106">
        <v>11553.4</v>
      </c>
      <c r="H2450" s="31">
        <f t="shared" si="76"/>
        <v>0</v>
      </c>
      <c r="I2450" s="39" t="s">
        <v>1257</v>
      </c>
      <c r="M2450" s="20">
        <v>42182</v>
      </c>
      <c r="N2450" s="222" t="s">
        <v>2148</v>
      </c>
      <c r="O2450" s="222" t="s">
        <v>1592</v>
      </c>
      <c r="P2450" s="14" t="s">
        <v>104</v>
      </c>
      <c r="Q2450" s="105">
        <v>3621.1</v>
      </c>
      <c r="R2450" s="65">
        <v>42183</v>
      </c>
      <c r="S2450" s="106">
        <v>3621.1</v>
      </c>
      <c r="T2450" s="31">
        <f t="shared" si="77"/>
        <v>0</v>
      </c>
      <c r="U2450" s="39" t="s">
        <v>1257</v>
      </c>
    </row>
    <row r="2451" spans="1:21" x14ac:dyDescent="0.25">
      <c r="A2451" s="20">
        <v>42180</v>
      </c>
      <c r="B2451" s="222" t="s">
        <v>1910</v>
      </c>
      <c r="C2451" s="222" t="s">
        <v>1592</v>
      </c>
      <c r="D2451" s="14" t="s">
        <v>1158</v>
      </c>
      <c r="E2451" s="105">
        <v>17572.599999999999</v>
      </c>
      <c r="F2451" s="65">
        <v>42180</v>
      </c>
      <c r="G2451" s="106">
        <v>17572.599999999999</v>
      </c>
      <c r="H2451" s="31">
        <f t="shared" si="76"/>
        <v>0</v>
      </c>
      <c r="I2451" s="39" t="s">
        <v>9</v>
      </c>
      <c r="M2451" s="20">
        <v>42162</v>
      </c>
      <c r="N2451" s="183">
        <v>23455</v>
      </c>
      <c r="O2451" s="183"/>
      <c r="P2451" s="14" t="s">
        <v>675</v>
      </c>
      <c r="Q2451" s="105">
        <v>1700.5</v>
      </c>
      <c r="R2451" s="23">
        <v>42162</v>
      </c>
      <c r="S2451" s="106">
        <v>1700.5</v>
      </c>
      <c r="T2451" s="31">
        <f t="shared" si="77"/>
        <v>0</v>
      </c>
      <c r="U2451" s="39" t="s">
        <v>9</v>
      </c>
    </row>
    <row r="2452" spans="1:21" x14ac:dyDescent="0.25">
      <c r="A2452" s="20">
        <v>42180</v>
      </c>
      <c r="B2452" s="223" t="s">
        <v>1911</v>
      </c>
      <c r="C2452" s="223" t="s">
        <v>1592</v>
      </c>
      <c r="D2452" s="14" t="s">
        <v>207</v>
      </c>
      <c r="E2452" s="105">
        <v>28205.4</v>
      </c>
      <c r="F2452" s="213" t="s">
        <v>2463</v>
      </c>
      <c r="G2452" s="144">
        <f>2957.8+25247.6</f>
        <v>28205.399999999998</v>
      </c>
      <c r="H2452" s="31">
        <f t="shared" si="76"/>
        <v>0</v>
      </c>
      <c r="I2452" s="39" t="s">
        <v>149</v>
      </c>
      <c r="M2452" s="20">
        <v>42162</v>
      </c>
      <c r="N2452" s="183">
        <v>23469</v>
      </c>
      <c r="O2452" s="183"/>
      <c r="P2452" s="14" t="s">
        <v>675</v>
      </c>
      <c r="Q2452" s="105">
        <v>336</v>
      </c>
      <c r="R2452" s="23">
        <v>42162</v>
      </c>
      <c r="S2452" s="106">
        <v>336</v>
      </c>
      <c r="T2452" s="31">
        <f t="shared" si="77"/>
        <v>0</v>
      </c>
      <c r="U2452" s="39" t="s">
        <v>9</v>
      </c>
    </row>
    <row r="2453" spans="1:21" x14ac:dyDescent="0.25">
      <c r="A2453" s="20">
        <v>42180</v>
      </c>
      <c r="B2453" s="222" t="s">
        <v>1912</v>
      </c>
      <c r="C2453" s="222" t="s">
        <v>1592</v>
      </c>
      <c r="D2453" s="14" t="s">
        <v>112</v>
      </c>
      <c r="E2453" s="105">
        <v>25071.200000000001</v>
      </c>
      <c r="F2453" s="152" t="s">
        <v>1913</v>
      </c>
      <c r="G2453" s="106">
        <f>17400+7671.2</f>
        <v>25071.200000000001</v>
      </c>
      <c r="H2453" s="31">
        <f t="shared" si="76"/>
        <v>0</v>
      </c>
      <c r="I2453" s="39" t="s">
        <v>9</v>
      </c>
      <c r="M2453" s="20">
        <v>42163</v>
      </c>
      <c r="N2453" s="183">
        <v>23529</v>
      </c>
      <c r="O2453" s="183"/>
      <c r="P2453" s="14" t="s">
        <v>675</v>
      </c>
      <c r="Q2453" s="105">
        <v>320</v>
      </c>
      <c r="R2453" s="23">
        <v>42163</v>
      </c>
      <c r="S2453" s="106">
        <v>320</v>
      </c>
      <c r="T2453" s="31">
        <f t="shared" si="77"/>
        <v>0</v>
      </c>
      <c r="U2453" s="39" t="s">
        <v>9</v>
      </c>
    </row>
    <row r="2454" spans="1:21" x14ac:dyDescent="0.25">
      <c r="A2454" s="20">
        <v>42180</v>
      </c>
      <c r="B2454" s="223" t="s">
        <v>1914</v>
      </c>
      <c r="C2454" s="223" t="s">
        <v>1592</v>
      </c>
      <c r="D2454" s="14" t="s">
        <v>472</v>
      </c>
      <c r="E2454" s="105">
        <v>50393.75</v>
      </c>
      <c r="F2454" s="213" t="s">
        <v>2472</v>
      </c>
      <c r="G2454" s="144">
        <f>40393.75+10000</f>
        <v>50393.75</v>
      </c>
      <c r="H2454" s="31">
        <f t="shared" si="76"/>
        <v>0</v>
      </c>
      <c r="I2454" s="39" t="s">
        <v>62</v>
      </c>
      <c r="M2454" s="20">
        <v>42163</v>
      </c>
      <c r="N2454" s="183">
        <v>23626</v>
      </c>
      <c r="O2454" s="183"/>
      <c r="P2454" s="14" t="s">
        <v>675</v>
      </c>
      <c r="Q2454" s="105">
        <v>377.6</v>
      </c>
      <c r="R2454" s="23">
        <v>42163</v>
      </c>
      <c r="S2454" s="106">
        <v>377.6</v>
      </c>
      <c r="T2454" s="31">
        <f t="shared" si="77"/>
        <v>0</v>
      </c>
      <c r="U2454" s="39" t="s">
        <v>9</v>
      </c>
    </row>
    <row r="2455" spans="1:21" x14ac:dyDescent="0.25">
      <c r="A2455" s="20">
        <v>42180</v>
      </c>
      <c r="B2455" s="222" t="s">
        <v>1915</v>
      </c>
      <c r="C2455" s="222" t="s">
        <v>1592</v>
      </c>
      <c r="D2455" s="14" t="s">
        <v>851</v>
      </c>
      <c r="E2455" s="105">
        <v>1905.2</v>
      </c>
      <c r="F2455" s="65">
        <v>42181</v>
      </c>
      <c r="G2455" s="106">
        <v>1905.2</v>
      </c>
      <c r="H2455" s="31">
        <f t="shared" si="76"/>
        <v>0</v>
      </c>
      <c r="I2455" s="39" t="s">
        <v>59</v>
      </c>
      <c r="M2455" s="20">
        <v>42165</v>
      </c>
      <c r="N2455" s="183">
        <v>23737</v>
      </c>
      <c r="O2455" s="183"/>
      <c r="P2455" s="150" t="s">
        <v>675</v>
      </c>
      <c r="Q2455" s="105">
        <v>640</v>
      </c>
      <c r="R2455" s="23">
        <v>42165</v>
      </c>
      <c r="S2455" s="106">
        <v>640</v>
      </c>
      <c r="T2455" s="31">
        <f t="shared" si="77"/>
        <v>0</v>
      </c>
      <c r="U2455" s="39" t="s">
        <v>9</v>
      </c>
    </row>
    <row r="2456" spans="1:21" x14ac:dyDescent="0.25">
      <c r="A2456" s="20">
        <v>42180</v>
      </c>
      <c r="B2456" s="223" t="s">
        <v>1916</v>
      </c>
      <c r="C2456" s="223" t="s">
        <v>1592</v>
      </c>
      <c r="D2456" s="14" t="s">
        <v>24</v>
      </c>
      <c r="E2456" s="105">
        <v>138708.79999999999</v>
      </c>
      <c r="F2456" s="74">
        <v>42192</v>
      </c>
      <c r="G2456" s="144">
        <v>138708.79999999999</v>
      </c>
      <c r="H2456" s="31">
        <f t="shared" si="76"/>
        <v>0</v>
      </c>
      <c r="I2456" s="39" t="s">
        <v>46</v>
      </c>
      <c r="M2456" s="20">
        <v>42167</v>
      </c>
      <c r="N2456" s="183">
        <v>23977</v>
      </c>
      <c r="O2456" s="183"/>
      <c r="P2456" s="14" t="s">
        <v>675</v>
      </c>
      <c r="Q2456" s="105">
        <v>640</v>
      </c>
      <c r="R2456" s="23">
        <v>42167</v>
      </c>
      <c r="S2456" s="106">
        <v>640</v>
      </c>
      <c r="T2456" s="31">
        <f t="shared" si="77"/>
        <v>0</v>
      </c>
      <c r="U2456" s="39" t="s">
        <v>9</v>
      </c>
    </row>
    <row r="2457" spans="1:21" x14ac:dyDescent="0.25">
      <c r="A2457" s="20">
        <v>42180</v>
      </c>
      <c r="B2457" s="222" t="s">
        <v>1917</v>
      </c>
      <c r="C2457" s="222" t="s">
        <v>1592</v>
      </c>
      <c r="D2457" s="14" t="s">
        <v>454</v>
      </c>
      <c r="E2457" s="105">
        <v>2332</v>
      </c>
      <c r="F2457" s="65">
        <v>42181</v>
      </c>
      <c r="G2457" s="106">
        <v>2332</v>
      </c>
      <c r="H2457" s="31">
        <f t="shared" si="76"/>
        <v>0</v>
      </c>
      <c r="I2457" s="39" t="s">
        <v>59</v>
      </c>
      <c r="M2457" s="20">
        <v>42169</v>
      </c>
      <c r="N2457" s="183">
        <v>24145</v>
      </c>
      <c r="O2457" s="183"/>
      <c r="P2457" s="14" t="s">
        <v>675</v>
      </c>
      <c r="Q2457" s="105">
        <v>640</v>
      </c>
      <c r="R2457" s="23">
        <v>42169</v>
      </c>
      <c r="S2457" s="106">
        <v>640</v>
      </c>
      <c r="T2457" s="31">
        <f t="shared" si="77"/>
        <v>0</v>
      </c>
      <c r="U2457" s="39" t="s">
        <v>9</v>
      </c>
    </row>
    <row r="2458" spans="1:21" x14ac:dyDescent="0.25">
      <c r="A2458" s="20">
        <v>42180</v>
      </c>
      <c r="B2458" s="223" t="s">
        <v>1918</v>
      </c>
      <c r="C2458" s="223" t="s">
        <v>1592</v>
      </c>
      <c r="D2458" s="14" t="s">
        <v>1182</v>
      </c>
      <c r="E2458" s="105">
        <v>109.2</v>
      </c>
      <c r="F2458" s="65">
        <v>42180</v>
      </c>
      <c r="G2458" s="106">
        <v>109.2</v>
      </c>
      <c r="H2458" s="31">
        <f t="shared" si="76"/>
        <v>0</v>
      </c>
      <c r="I2458" s="39" t="s">
        <v>59</v>
      </c>
      <c r="M2458" s="20">
        <v>42171</v>
      </c>
      <c r="N2458" s="183">
        <v>24324</v>
      </c>
      <c r="O2458" s="183"/>
      <c r="P2458" s="14" t="s">
        <v>675</v>
      </c>
      <c r="Q2458" s="105">
        <v>320</v>
      </c>
      <c r="R2458" s="23">
        <v>42171</v>
      </c>
      <c r="S2458" s="106">
        <v>320</v>
      </c>
      <c r="T2458" s="48">
        <f t="shared" si="77"/>
        <v>0</v>
      </c>
      <c r="U2458" s="39" t="s">
        <v>9</v>
      </c>
    </row>
    <row r="2459" spans="1:21" x14ac:dyDescent="0.25">
      <c r="A2459" s="20">
        <v>42180</v>
      </c>
      <c r="B2459" s="222" t="s">
        <v>1919</v>
      </c>
      <c r="C2459" s="222" t="s">
        <v>1592</v>
      </c>
      <c r="D2459" s="14" t="s">
        <v>111</v>
      </c>
      <c r="E2459" s="105">
        <v>21565</v>
      </c>
      <c r="F2459" s="65">
        <v>42185</v>
      </c>
      <c r="G2459" s="106">
        <v>21565</v>
      </c>
      <c r="H2459" s="31">
        <f t="shared" si="76"/>
        <v>0</v>
      </c>
      <c r="I2459" s="39" t="s">
        <v>62</v>
      </c>
      <c r="M2459" s="20">
        <v>42164</v>
      </c>
      <c r="N2459" s="183">
        <v>23654</v>
      </c>
      <c r="O2459" s="183"/>
      <c r="P2459" s="14" t="s">
        <v>1178</v>
      </c>
      <c r="Q2459" s="105">
        <v>8114.1</v>
      </c>
      <c r="R2459" s="12" t="s">
        <v>1529</v>
      </c>
      <c r="S2459" s="106">
        <f>2000+6114.1</f>
        <v>8114.1</v>
      </c>
      <c r="T2459" s="31">
        <f t="shared" si="77"/>
        <v>0</v>
      </c>
      <c r="U2459" s="39" t="s">
        <v>94</v>
      </c>
    </row>
    <row r="2460" spans="1:21" x14ac:dyDescent="0.25">
      <c r="A2460" s="20">
        <v>42180</v>
      </c>
      <c r="B2460" s="223" t="s">
        <v>1920</v>
      </c>
      <c r="C2460" s="223" t="s">
        <v>1592</v>
      </c>
      <c r="D2460" s="14" t="s">
        <v>24</v>
      </c>
      <c r="E2460" s="105">
        <v>130299.1</v>
      </c>
      <c r="F2460" s="74">
        <v>42192</v>
      </c>
      <c r="G2460" s="144">
        <v>130299.1</v>
      </c>
      <c r="H2460" s="31">
        <f t="shared" si="76"/>
        <v>0</v>
      </c>
      <c r="I2460" s="39" t="s">
        <v>46</v>
      </c>
      <c r="M2460" s="20">
        <v>42167</v>
      </c>
      <c r="N2460" s="183">
        <v>23936</v>
      </c>
      <c r="O2460" s="183"/>
      <c r="P2460" s="14" t="s">
        <v>1178</v>
      </c>
      <c r="Q2460" s="105">
        <v>25004.6</v>
      </c>
      <c r="R2460" s="23">
        <v>42167</v>
      </c>
      <c r="S2460" s="106">
        <v>25004.6</v>
      </c>
      <c r="T2460" s="31">
        <f t="shared" si="77"/>
        <v>0</v>
      </c>
      <c r="U2460" s="39" t="s">
        <v>9</v>
      </c>
    </row>
    <row r="2461" spans="1:21" x14ac:dyDescent="0.25">
      <c r="A2461" s="20">
        <v>42180</v>
      </c>
      <c r="B2461" s="222" t="s">
        <v>1921</v>
      </c>
      <c r="C2461" s="222" t="s">
        <v>1592</v>
      </c>
      <c r="D2461" s="14" t="s">
        <v>24</v>
      </c>
      <c r="E2461" s="105">
        <v>2523.1999999999998</v>
      </c>
      <c r="F2461" s="74">
        <v>42192</v>
      </c>
      <c r="G2461" s="144">
        <v>2523.1999999999998</v>
      </c>
      <c r="H2461" s="31">
        <f t="shared" si="76"/>
        <v>0</v>
      </c>
      <c r="I2461" s="39" t="s">
        <v>9</v>
      </c>
      <c r="M2461" s="20">
        <v>42168</v>
      </c>
      <c r="N2461" s="183">
        <v>24044</v>
      </c>
      <c r="O2461" s="183"/>
      <c r="P2461" s="14" t="s">
        <v>1178</v>
      </c>
      <c r="Q2461" s="105">
        <v>9480</v>
      </c>
      <c r="R2461" s="23">
        <v>42168</v>
      </c>
      <c r="S2461" s="106">
        <v>9480</v>
      </c>
      <c r="T2461" s="31">
        <f t="shared" si="77"/>
        <v>0</v>
      </c>
      <c r="U2461" s="39" t="s">
        <v>94</v>
      </c>
    </row>
    <row r="2462" spans="1:21" x14ac:dyDescent="0.25">
      <c r="A2462" s="20">
        <v>42180</v>
      </c>
      <c r="B2462" s="223" t="s">
        <v>1922</v>
      </c>
      <c r="C2462" s="223" t="s">
        <v>1592</v>
      </c>
      <c r="D2462" s="14" t="s">
        <v>200</v>
      </c>
      <c r="E2462" s="105">
        <v>2293.8000000000002</v>
      </c>
      <c r="F2462" s="65">
        <v>42182</v>
      </c>
      <c r="G2462" s="106">
        <v>2293.8000000000002</v>
      </c>
      <c r="H2462" s="31">
        <f t="shared" si="76"/>
        <v>0</v>
      </c>
      <c r="I2462" s="39" t="s">
        <v>149</v>
      </c>
      <c r="M2462" s="20">
        <v>42174</v>
      </c>
      <c r="N2462" s="183">
        <v>24612</v>
      </c>
      <c r="O2462" s="183"/>
      <c r="P2462" s="14" t="s">
        <v>1178</v>
      </c>
      <c r="Q2462" s="105">
        <v>26395.8</v>
      </c>
      <c r="R2462" s="23" t="s">
        <v>1575</v>
      </c>
      <c r="S2462" s="124">
        <f>4000+22395.8</f>
        <v>26395.8</v>
      </c>
      <c r="T2462" s="55">
        <f t="shared" si="77"/>
        <v>0</v>
      </c>
      <c r="U2462" s="56" t="s">
        <v>9</v>
      </c>
    </row>
    <row r="2463" spans="1:21" x14ac:dyDescent="0.25">
      <c r="A2463" s="20">
        <v>42180</v>
      </c>
      <c r="B2463" s="222" t="s">
        <v>1923</v>
      </c>
      <c r="C2463" s="222" t="s">
        <v>1592</v>
      </c>
      <c r="D2463" s="14" t="s">
        <v>1275</v>
      </c>
      <c r="E2463" s="105">
        <v>2038.51</v>
      </c>
      <c r="F2463" s="65">
        <v>42182</v>
      </c>
      <c r="G2463" s="106">
        <v>2038.51</v>
      </c>
      <c r="H2463" s="31">
        <f t="shared" si="76"/>
        <v>0</v>
      </c>
      <c r="I2463" s="39" t="s">
        <v>149</v>
      </c>
      <c r="M2463" s="20">
        <v>42175</v>
      </c>
      <c r="N2463" s="183">
        <v>24723</v>
      </c>
      <c r="O2463" s="183"/>
      <c r="P2463" s="14" t="s">
        <v>1178</v>
      </c>
      <c r="Q2463" s="105">
        <v>31509.200000000001</v>
      </c>
      <c r="R2463" s="65">
        <v>42177</v>
      </c>
      <c r="S2463" s="106">
        <v>31509.200000000001</v>
      </c>
      <c r="T2463" s="31">
        <f t="shared" si="77"/>
        <v>0</v>
      </c>
      <c r="U2463" s="39" t="s">
        <v>9</v>
      </c>
    </row>
    <row r="2464" spans="1:21" x14ac:dyDescent="0.25">
      <c r="A2464" s="20">
        <v>42180</v>
      </c>
      <c r="B2464" s="223" t="s">
        <v>1924</v>
      </c>
      <c r="C2464" s="223" t="s">
        <v>1592</v>
      </c>
      <c r="D2464" s="14" t="s">
        <v>80</v>
      </c>
      <c r="E2464" s="105">
        <v>5940</v>
      </c>
      <c r="F2464" s="65">
        <v>42180</v>
      </c>
      <c r="G2464" s="106">
        <v>5940</v>
      </c>
      <c r="H2464" s="31">
        <f t="shared" si="76"/>
        <v>0</v>
      </c>
      <c r="I2464" s="39" t="s">
        <v>9</v>
      </c>
      <c r="M2464" s="20">
        <v>42177</v>
      </c>
      <c r="N2464" s="183">
        <v>24913</v>
      </c>
      <c r="O2464" s="183"/>
      <c r="P2464" s="14" t="s">
        <v>1178</v>
      </c>
      <c r="Q2464" s="105">
        <v>26299.599999999999</v>
      </c>
      <c r="R2464" s="23">
        <v>42178</v>
      </c>
      <c r="S2464" s="118">
        <v>26299.599999999999</v>
      </c>
      <c r="T2464" s="48">
        <f t="shared" si="77"/>
        <v>0</v>
      </c>
      <c r="U2464" s="56" t="s">
        <v>9</v>
      </c>
    </row>
    <row r="2465" spans="1:21" x14ac:dyDescent="0.25">
      <c r="A2465" s="20">
        <v>42180</v>
      </c>
      <c r="B2465" s="222" t="s">
        <v>1925</v>
      </c>
      <c r="C2465" s="222" t="s">
        <v>1592</v>
      </c>
      <c r="D2465" s="14" t="s">
        <v>206</v>
      </c>
      <c r="E2465" s="105">
        <v>24241.8</v>
      </c>
      <c r="F2465" s="74">
        <v>42188</v>
      </c>
      <c r="G2465" s="144">
        <v>24241.8</v>
      </c>
      <c r="H2465" s="31">
        <f t="shared" si="76"/>
        <v>0</v>
      </c>
      <c r="I2465" s="39" t="s">
        <v>149</v>
      </c>
      <c r="M2465" s="20">
        <v>42178</v>
      </c>
      <c r="N2465" s="222" t="s">
        <v>1646</v>
      </c>
      <c r="O2465" s="222" t="s">
        <v>1592</v>
      </c>
      <c r="P2465" s="207" t="s">
        <v>1178</v>
      </c>
      <c r="Q2465" s="122">
        <v>25877.8</v>
      </c>
      <c r="R2465" s="23">
        <v>42179</v>
      </c>
      <c r="S2465" s="118">
        <v>25877.8</v>
      </c>
      <c r="T2465" s="31">
        <f t="shared" si="77"/>
        <v>0</v>
      </c>
      <c r="U2465" s="68" t="s">
        <v>9</v>
      </c>
    </row>
    <row r="2466" spans="1:21" x14ac:dyDescent="0.25">
      <c r="A2466" s="20">
        <v>42180</v>
      </c>
      <c r="B2466" s="223" t="s">
        <v>1926</v>
      </c>
      <c r="C2466" s="223" t="s">
        <v>1592</v>
      </c>
      <c r="D2466" s="14" t="s">
        <v>1103</v>
      </c>
      <c r="E2466" s="105">
        <v>23296.2</v>
      </c>
      <c r="F2466" s="65">
        <v>42182</v>
      </c>
      <c r="G2466" s="106">
        <v>23296.2</v>
      </c>
      <c r="H2466" s="31">
        <f t="shared" si="76"/>
        <v>0</v>
      </c>
      <c r="I2466" s="39" t="s">
        <v>149</v>
      </c>
      <c r="M2466" s="20">
        <v>42179</v>
      </c>
      <c r="N2466" s="223" t="s">
        <v>1735</v>
      </c>
      <c r="O2466" s="223" t="s">
        <v>1592</v>
      </c>
      <c r="P2466" s="14" t="s">
        <v>1178</v>
      </c>
      <c r="Q2466" s="105">
        <v>24582.799999999999</v>
      </c>
      <c r="R2466" s="23">
        <v>42180</v>
      </c>
      <c r="S2466" s="106">
        <v>24582.799999999999</v>
      </c>
      <c r="T2466" s="31">
        <f t="shared" si="77"/>
        <v>0</v>
      </c>
      <c r="U2466" s="39" t="s">
        <v>9</v>
      </c>
    </row>
    <row r="2467" spans="1:21" x14ac:dyDescent="0.25">
      <c r="A2467" s="20">
        <v>42180</v>
      </c>
      <c r="B2467" s="222" t="s">
        <v>1927</v>
      </c>
      <c r="C2467" s="222" t="s">
        <v>1592</v>
      </c>
      <c r="D2467" s="14" t="s">
        <v>203</v>
      </c>
      <c r="E2467" s="105">
        <v>2012.8</v>
      </c>
      <c r="F2467" s="65">
        <v>42182</v>
      </c>
      <c r="G2467" s="106">
        <v>2012.8</v>
      </c>
      <c r="H2467" s="31">
        <f t="shared" si="76"/>
        <v>0</v>
      </c>
      <c r="I2467" s="39" t="s">
        <v>149</v>
      </c>
      <c r="M2467" s="20">
        <v>42180</v>
      </c>
      <c r="N2467" s="222" t="s">
        <v>1831</v>
      </c>
      <c r="O2467" s="222" t="s">
        <v>1592</v>
      </c>
      <c r="P2467" s="14" t="s">
        <v>1178</v>
      </c>
      <c r="Q2467" s="105">
        <v>17256.8</v>
      </c>
      <c r="R2467" s="23">
        <v>42181</v>
      </c>
      <c r="S2467" s="106">
        <v>17256.8</v>
      </c>
      <c r="T2467" s="31">
        <f t="shared" si="77"/>
        <v>0</v>
      </c>
      <c r="U2467" s="39" t="s">
        <v>9</v>
      </c>
    </row>
    <row r="2468" spans="1:21" x14ac:dyDescent="0.25">
      <c r="A2468" s="20">
        <v>42180</v>
      </c>
      <c r="B2468" s="223" t="s">
        <v>1928</v>
      </c>
      <c r="C2468" s="223" t="s">
        <v>1592</v>
      </c>
      <c r="D2468" s="150" t="s">
        <v>198</v>
      </c>
      <c r="E2468" s="105">
        <v>24806.9</v>
      </c>
      <c r="F2468" s="65">
        <v>42182</v>
      </c>
      <c r="G2468" s="106">
        <v>24806.9</v>
      </c>
      <c r="H2468" s="31">
        <f t="shared" si="76"/>
        <v>0</v>
      </c>
      <c r="I2468" s="39" t="s">
        <v>149</v>
      </c>
      <c r="M2468" s="20">
        <v>42181</v>
      </c>
      <c r="N2468" s="222" t="s">
        <v>1943</v>
      </c>
      <c r="O2468" s="222" t="s">
        <v>1592</v>
      </c>
      <c r="P2468" s="14" t="s">
        <v>1178</v>
      </c>
      <c r="Q2468" s="105">
        <v>28170</v>
      </c>
      <c r="R2468" s="65">
        <v>42182</v>
      </c>
      <c r="S2468" s="106">
        <v>28170</v>
      </c>
      <c r="T2468" s="31">
        <f t="shared" si="77"/>
        <v>0</v>
      </c>
      <c r="U2468" s="39" t="s">
        <v>9</v>
      </c>
    </row>
    <row r="2469" spans="1:21" x14ac:dyDescent="0.25">
      <c r="A2469" s="20">
        <v>42180</v>
      </c>
      <c r="B2469" s="222" t="s">
        <v>1929</v>
      </c>
      <c r="C2469" s="222" t="s">
        <v>1592</v>
      </c>
      <c r="D2469" s="14" t="s">
        <v>1103</v>
      </c>
      <c r="E2469" s="105">
        <v>47.6</v>
      </c>
      <c r="F2469" s="65">
        <v>42182</v>
      </c>
      <c r="G2469" s="106">
        <v>47.6</v>
      </c>
      <c r="H2469" s="31">
        <f t="shared" si="76"/>
        <v>0</v>
      </c>
      <c r="I2469" s="39" t="s">
        <v>149</v>
      </c>
      <c r="M2469" s="20">
        <v>42181</v>
      </c>
      <c r="N2469" s="222" t="s">
        <v>1969</v>
      </c>
      <c r="O2469" s="222" t="s">
        <v>1592</v>
      </c>
      <c r="P2469" s="14" t="s">
        <v>1178</v>
      </c>
      <c r="Q2469" s="105">
        <v>4769.8</v>
      </c>
      <c r="R2469" s="65">
        <v>42181</v>
      </c>
      <c r="S2469" s="106">
        <v>4769.8</v>
      </c>
      <c r="T2469" s="31">
        <f t="shared" si="77"/>
        <v>0</v>
      </c>
      <c r="U2469" s="39" t="s">
        <v>94</v>
      </c>
    </row>
    <row r="2470" spans="1:21" x14ac:dyDescent="0.25">
      <c r="A2470" s="20">
        <v>42180</v>
      </c>
      <c r="B2470" s="223" t="s">
        <v>1930</v>
      </c>
      <c r="C2470" s="223" t="s">
        <v>1592</v>
      </c>
      <c r="D2470" s="150" t="s">
        <v>449</v>
      </c>
      <c r="E2470" s="105">
        <v>3850</v>
      </c>
      <c r="F2470" s="65">
        <v>42182</v>
      </c>
      <c r="G2470" s="106">
        <v>3850</v>
      </c>
      <c r="H2470" s="31">
        <f t="shared" si="76"/>
        <v>0</v>
      </c>
      <c r="I2470" s="39" t="s">
        <v>149</v>
      </c>
      <c r="M2470" s="20">
        <v>42182</v>
      </c>
      <c r="N2470" s="223" t="s">
        <v>2083</v>
      </c>
      <c r="O2470" s="223" t="s">
        <v>1592</v>
      </c>
      <c r="P2470" s="14" t="s">
        <v>1178</v>
      </c>
      <c r="Q2470" s="105">
        <v>30650.799999999999</v>
      </c>
      <c r="R2470" s="65">
        <v>42184</v>
      </c>
      <c r="S2470" s="106">
        <v>30650.799999999999</v>
      </c>
      <c r="T2470" s="31">
        <f t="shared" si="77"/>
        <v>0</v>
      </c>
      <c r="U2470" s="39" t="s">
        <v>94</v>
      </c>
    </row>
    <row r="2471" spans="1:21" x14ac:dyDescent="0.25">
      <c r="A2471" s="20">
        <v>42180</v>
      </c>
      <c r="B2471" s="222" t="s">
        <v>1931</v>
      </c>
      <c r="C2471" s="222" t="s">
        <v>1592</v>
      </c>
      <c r="D2471" s="14" t="s">
        <v>733</v>
      </c>
      <c r="E2471" s="105">
        <v>4674</v>
      </c>
      <c r="F2471" s="65">
        <v>42182</v>
      </c>
      <c r="G2471" s="106">
        <v>4674</v>
      </c>
      <c r="H2471" s="31">
        <f t="shared" si="76"/>
        <v>0</v>
      </c>
      <c r="I2471" s="39" t="s">
        <v>149</v>
      </c>
      <c r="M2471" s="20">
        <v>42184</v>
      </c>
      <c r="N2471" s="223" t="s">
        <v>2244</v>
      </c>
      <c r="O2471" s="223" t="s">
        <v>1592</v>
      </c>
      <c r="P2471" s="14" t="s">
        <v>1178</v>
      </c>
      <c r="Q2471" s="105">
        <v>20808.8</v>
      </c>
      <c r="R2471" s="65">
        <v>42185</v>
      </c>
      <c r="S2471" s="106">
        <v>20808.8</v>
      </c>
      <c r="T2471" s="31">
        <f t="shared" si="77"/>
        <v>0</v>
      </c>
      <c r="U2471" s="39" t="s">
        <v>94</v>
      </c>
    </row>
    <row r="2472" spans="1:21" x14ac:dyDescent="0.25">
      <c r="A2472" s="20">
        <v>42180</v>
      </c>
      <c r="B2472" s="223" t="s">
        <v>1932</v>
      </c>
      <c r="C2472" s="223" t="s">
        <v>1592</v>
      </c>
      <c r="D2472" s="14" t="s">
        <v>1140</v>
      </c>
      <c r="E2472" s="105">
        <v>740</v>
      </c>
      <c r="F2472" s="65">
        <v>42182</v>
      </c>
      <c r="G2472" s="106">
        <v>740</v>
      </c>
      <c r="H2472" s="31">
        <f t="shared" si="76"/>
        <v>0</v>
      </c>
      <c r="I2472" s="39" t="s">
        <v>149</v>
      </c>
      <c r="M2472" s="20">
        <v>42184</v>
      </c>
      <c r="N2472" s="222" t="s">
        <v>2245</v>
      </c>
      <c r="O2472" s="222" t="s">
        <v>1592</v>
      </c>
      <c r="P2472" s="14" t="s">
        <v>1178</v>
      </c>
      <c r="Q2472" s="105">
        <v>8924.4</v>
      </c>
      <c r="R2472" s="65"/>
      <c r="S2472" s="106"/>
      <c r="T2472" s="31">
        <f t="shared" si="77"/>
        <v>8924.4</v>
      </c>
      <c r="U2472" s="39" t="s">
        <v>9</v>
      </c>
    </row>
    <row r="2473" spans="1:21" x14ac:dyDescent="0.25">
      <c r="A2473" s="20">
        <v>42180</v>
      </c>
      <c r="B2473" s="222" t="s">
        <v>1933</v>
      </c>
      <c r="C2473" s="222" t="s">
        <v>1592</v>
      </c>
      <c r="D2473" s="14" t="s">
        <v>1934</v>
      </c>
      <c r="E2473" s="105">
        <v>2903.2</v>
      </c>
      <c r="F2473" s="65">
        <v>42182</v>
      </c>
      <c r="G2473" s="106">
        <v>2903.2</v>
      </c>
      <c r="H2473" s="31">
        <f t="shared" si="76"/>
        <v>0</v>
      </c>
      <c r="I2473" s="39" t="s">
        <v>149</v>
      </c>
      <c r="M2473" s="20">
        <v>42185</v>
      </c>
      <c r="N2473" s="222" t="s">
        <v>2364</v>
      </c>
      <c r="O2473" s="222" t="s">
        <v>1592</v>
      </c>
      <c r="P2473" s="14" t="s">
        <v>1178</v>
      </c>
      <c r="Q2473" s="105">
        <v>20179.8</v>
      </c>
      <c r="R2473" s="23"/>
      <c r="S2473" s="106"/>
      <c r="T2473" s="31">
        <f t="shared" si="77"/>
        <v>20179.8</v>
      </c>
      <c r="U2473" s="39" t="s">
        <v>94</v>
      </c>
    </row>
    <row r="2474" spans="1:21" x14ac:dyDescent="0.25">
      <c r="A2474" s="20">
        <v>42180</v>
      </c>
      <c r="B2474" s="223" t="s">
        <v>1935</v>
      </c>
      <c r="C2474" s="223" t="s">
        <v>1592</v>
      </c>
      <c r="D2474" s="14" t="s">
        <v>111</v>
      </c>
      <c r="E2474" s="105">
        <v>158010</v>
      </c>
      <c r="F2474" s="65">
        <v>42185</v>
      </c>
      <c r="G2474" s="106">
        <v>158010</v>
      </c>
      <c r="H2474" s="31">
        <f t="shared" si="76"/>
        <v>0</v>
      </c>
      <c r="I2474" s="39" t="s">
        <v>9</v>
      </c>
      <c r="M2474" s="20">
        <v>42164</v>
      </c>
      <c r="N2474" s="183">
        <v>23655</v>
      </c>
      <c r="O2474" s="183"/>
      <c r="P2474" s="14" t="s">
        <v>1530</v>
      </c>
      <c r="Q2474" s="105">
        <v>320</v>
      </c>
      <c r="R2474" s="23">
        <v>42164</v>
      </c>
      <c r="S2474" s="106">
        <v>320</v>
      </c>
      <c r="T2474" s="31">
        <f t="shared" si="77"/>
        <v>0</v>
      </c>
      <c r="U2474" s="39" t="s">
        <v>9</v>
      </c>
    </row>
    <row r="2475" spans="1:21" x14ac:dyDescent="0.25">
      <c r="A2475" s="20">
        <v>42180</v>
      </c>
      <c r="B2475" s="222" t="s">
        <v>1936</v>
      </c>
      <c r="C2475" s="222" t="s">
        <v>1592</v>
      </c>
      <c r="D2475" s="14" t="s">
        <v>1101</v>
      </c>
      <c r="E2475" s="105">
        <v>383.5</v>
      </c>
      <c r="F2475" s="65">
        <v>42180</v>
      </c>
      <c r="G2475" s="106">
        <v>383.5</v>
      </c>
      <c r="H2475" s="31">
        <f t="shared" si="76"/>
        <v>0</v>
      </c>
      <c r="I2475" s="39" t="s">
        <v>9</v>
      </c>
      <c r="M2475" s="20">
        <v>42157</v>
      </c>
      <c r="N2475" s="183">
        <v>23006</v>
      </c>
      <c r="O2475" s="183"/>
      <c r="P2475" s="40" t="s">
        <v>118</v>
      </c>
      <c r="Q2475" s="105">
        <v>5401.2</v>
      </c>
      <c r="R2475" s="23">
        <v>42175</v>
      </c>
      <c r="S2475" s="106">
        <v>5401.2</v>
      </c>
      <c r="T2475" s="25">
        <f t="shared" si="77"/>
        <v>0</v>
      </c>
      <c r="U2475" s="68" t="s">
        <v>59</v>
      </c>
    </row>
    <row r="2476" spans="1:21" x14ac:dyDescent="0.25">
      <c r="A2476" s="20">
        <v>42180</v>
      </c>
      <c r="B2476" s="223" t="s">
        <v>1937</v>
      </c>
      <c r="C2476" s="223" t="s">
        <v>1592</v>
      </c>
      <c r="D2476" s="14" t="s">
        <v>24</v>
      </c>
      <c r="E2476" s="105">
        <v>720.44</v>
      </c>
      <c r="F2476" s="74">
        <v>42192</v>
      </c>
      <c r="G2476" s="144">
        <v>720.44</v>
      </c>
      <c r="H2476" s="31">
        <f t="shared" si="76"/>
        <v>0</v>
      </c>
      <c r="I2476" s="39" t="s">
        <v>9</v>
      </c>
      <c r="M2476" s="20">
        <v>42160</v>
      </c>
      <c r="N2476" s="183">
        <v>23304</v>
      </c>
      <c r="O2476" s="183"/>
      <c r="P2476" s="14" t="s">
        <v>118</v>
      </c>
      <c r="Q2476" s="105">
        <v>3046.5</v>
      </c>
      <c r="R2476" s="23">
        <v>42175</v>
      </c>
      <c r="S2476" s="106">
        <v>3046.5</v>
      </c>
      <c r="T2476" s="31">
        <f t="shared" si="77"/>
        <v>0</v>
      </c>
      <c r="U2476" s="39" t="s">
        <v>62</v>
      </c>
    </row>
    <row r="2477" spans="1:21" x14ac:dyDescent="0.25">
      <c r="A2477" s="20">
        <v>42180</v>
      </c>
      <c r="B2477" s="222" t="s">
        <v>1938</v>
      </c>
      <c r="C2477" s="222" t="s">
        <v>1592</v>
      </c>
      <c r="D2477" s="14" t="s">
        <v>195</v>
      </c>
      <c r="E2477" s="105">
        <v>192570</v>
      </c>
      <c r="F2477" s="74" t="s">
        <v>1939</v>
      </c>
      <c r="G2477" s="106">
        <v>192570</v>
      </c>
      <c r="H2477" s="31">
        <f t="shared" si="76"/>
        <v>0</v>
      </c>
      <c r="I2477" s="39" t="s">
        <v>149</v>
      </c>
      <c r="M2477" s="20">
        <v>42161</v>
      </c>
      <c r="N2477" s="183">
        <v>23370</v>
      </c>
      <c r="O2477" s="183"/>
      <c r="P2477" s="14" t="s">
        <v>118</v>
      </c>
      <c r="Q2477" s="105">
        <v>25821.599999999999</v>
      </c>
      <c r="R2477" s="23"/>
      <c r="S2477" s="106"/>
      <c r="T2477" s="31">
        <f t="shared" si="77"/>
        <v>25821.599999999999</v>
      </c>
      <c r="U2477" s="39" t="s">
        <v>46</v>
      </c>
    </row>
    <row r="2478" spans="1:21" x14ac:dyDescent="0.25">
      <c r="A2478" s="20">
        <v>42180</v>
      </c>
      <c r="B2478" s="223" t="s">
        <v>1940</v>
      </c>
      <c r="C2478" s="223" t="s">
        <v>1592</v>
      </c>
      <c r="D2478" s="14" t="s">
        <v>420</v>
      </c>
      <c r="E2478" s="105">
        <v>9990.7000000000007</v>
      </c>
      <c r="F2478" s="65">
        <v>42182</v>
      </c>
      <c r="G2478" s="106">
        <v>9990.7000000000007</v>
      </c>
      <c r="H2478" s="31">
        <f t="shared" si="76"/>
        <v>0</v>
      </c>
      <c r="I2478" s="39" t="s">
        <v>149</v>
      </c>
      <c r="M2478" s="20">
        <v>42166</v>
      </c>
      <c r="N2478" s="183">
        <v>23834</v>
      </c>
      <c r="O2478" s="183"/>
      <c r="P2478" s="14" t="s">
        <v>118</v>
      </c>
      <c r="Q2478" s="105">
        <v>3586</v>
      </c>
      <c r="R2478" s="23">
        <v>42180</v>
      </c>
      <c r="S2478" s="106">
        <v>3586</v>
      </c>
      <c r="T2478" s="31">
        <f t="shared" si="77"/>
        <v>0</v>
      </c>
      <c r="U2478" s="39" t="s">
        <v>59</v>
      </c>
    </row>
    <row r="2479" spans="1:21" x14ac:dyDescent="0.25">
      <c r="A2479" s="20">
        <v>42181</v>
      </c>
      <c r="B2479" s="222" t="s">
        <v>1941</v>
      </c>
      <c r="C2479" s="222" t="s">
        <v>1592</v>
      </c>
      <c r="D2479" s="14" t="s">
        <v>11</v>
      </c>
      <c r="E2479" s="105">
        <v>9673.2999999999993</v>
      </c>
      <c r="F2479" s="65">
        <v>42181</v>
      </c>
      <c r="G2479" s="106">
        <v>9673.2999999999993</v>
      </c>
      <c r="H2479" s="31">
        <f t="shared" si="76"/>
        <v>0</v>
      </c>
      <c r="I2479" s="39" t="s">
        <v>9</v>
      </c>
      <c r="M2479" s="20">
        <v>42170</v>
      </c>
      <c r="N2479" s="183">
        <v>24263</v>
      </c>
      <c r="O2479" s="183"/>
      <c r="P2479" s="14" t="s">
        <v>118</v>
      </c>
      <c r="Q2479" s="105">
        <v>6502.4</v>
      </c>
      <c r="R2479" s="23"/>
      <c r="S2479" s="106"/>
      <c r="T2479" s="31">
        <f t="shared" si="77"/>
        <v>6502.4</v>
      </c>
      <c r="U2479" s="39" t="s">
        <v>94</v>
      </c>
    </row>
    <row r="2480" spans="1:21" x14ac:dyDescent="0.25">
      <c r="A2480" s="20">
        <v>42181</v>
      </c>
      <c r="B2480" s="223" t="s">
        <v>1942</v>
      </c>
      <c r="C2480" s="223" t="s">
        <v>1592</v>
      </c>
      <c r="D2480" s="14" t="s">
        <v>1542</v>
      </c>
      <c r="E2480" s="105">
        <v>29656.35</v>
      </c>
      <c r="F2480" s="65">
        <v>42181</v>
      </c>
      <c r="G2480" s="106">
        <v>29656.35</v>
      </c>
      <c r="H2480" s="31">
        <f t="shared" si="76"/>
        <v>0</v>
      </c>
      <c r="I2480" s="39" t="s">
        <v>9</v>
      </c>
      <c r="M2480" s="20">
        <v>42174</v>
      </c>
      <c r="N2480" s="183">
        <v>24652</v>
      </c>
      <c r="O2480" s="183"/>
      <c r="P2480" s="14" t="s">
        <v>118</v>
      </c>
      <c r="Q2480" s="105">
        <v>11624</v>
      </c>
      <c r="R2480" s="23"/>
      <c r="S2480" s="118"/>
      <c r="T2480" s="31">
        <f t="shared" si="77"/>
        <v>11624</v>
      </c>
      <c r="U2480" s="56" t="s">
        <v>59</v>
      </c>
    </row>
    <row r="2481" spans="1:21" x14ac:dyDescent="0.25">
      <c r="A2481" s="20">
        <v>42181</v>
      </c>
      <c r="B2481" s="222" t="s">
        <v>1943</v>
      </c>
      <c r="C2481" s="222" t="s">
        <v>1592</v>
      </c>
      <c r="D2481" s="14" t="s">
        <v>1178</v>
      </c>
      <c r="E2481" s="105">
        <v>28170</v>
      </c>
      <c r="F2481" s="65">
        <v>42182</v>
      </c>
      <c r="G2481" s="106">
        <v>28170</v>
      </c>
      <c r="H2481" s="31">
        <f t="shared" si="76"/>
        <v>0</v>
      </c>
      <c r="I2481" s="39" t="s">
        <v>9</v>
      </c>
      <c r="M2481" s="20">
        <v>42179</v>
      </c>
      <c r="N2481" s="222" t="s">
        <v>1762</v>
      </c>
      <c r="O2481" s="222" t="s">
        <v>1592</v>
      </c>
      <c r="P2481" s="14" t="s">
        <v>118</v>
      </c>
      <c r="Q2481" s="105">
        <v>8602.2000000000007</v>
      </c>
      <c r="R2481" s="23"/>
      <c r="S2481" s="106"/>
      <c r="T2481" s="31">
        <f t="shared" si="77"/>
        <v>8602.2000000000007</v>
      </c>
      <c r="U2481" s="39" t="s">
        <v>46</v>
      </c>
    </row>
    <row r="2482" spans="1:21" x14ac:dyDescent="0.25">
      <c r="A2482" s="20">
        <v>42181</v>
      </c>
      <c r="B2482" s="223" t="s">
        <v>1944</v>
      </c>
      <c r="C2482" s="223" t="s">
        <v>1592</v>
      </c>
      <c r="D2482" s="14" t="s">
        <v>720</v>
      </c>
      <c r="E2482" s="105">
        <v>3967.7</v>
      </c>
      <c r="F2482" s="65">
        <v>42181</v>
      </c>
      <c r="G2482" s="106">
        <v>3967.7</v>
      </c>
      <c r="H2482" s="31">
        <f t="shared" si="76"/>
        <v>0</v>
      </c>
      <c r="I2482" s="39" t="s">
        <v>9</v>
      </c>
      <c r="M2482" s="20">
        <v>42179</v>
      </c>
      <c r="N2482" s="223" t="s">
        <v>1772</v>
      </c>
      <c r="O2482" s="223" t="s">
        <v>1592</v>
      </c>
      <c r="P2482" s="14" t="s">
        <v>118</v>
      </c>
      <c r="Q2482" s="105">
        <v>517.5</v>
      </c>
      <c r="R2482" s="23">
        <v>42179</v>
      </c>
      <c r="S2482" s="106">
        <v>517.5</v>
      </c>
      <c r="T2482" s="31">
        <f t="shared" si="77"/>
        <v>0</v>
      </c>
      <c r="U2482" s="39" t="s">
        <v>46</v>
      </c>
    </row>
    <row r="2483" spans="1:21" x14ac:dyDescent="0.25">
      <c r="A2483" s="20">
        <v>42181</v>
      </c>
      <c r="B2483" s="222" t="s">
        <v>1945</v>
      </c>
      <c r="C2483" s="222" t="s">
        <v>1592</v>
      </c>
      <c r="D2483" s="14" t="s">
        <v>33</v>
      </c>
      <c r="E2483" s="105">
        <v>5285</v>
      </c>
      <c r="F2483" s="65">
        <v>42181</v>
      </c>
      <c r="G2483" s="106">
        <v>5285</v>
      </c>
      <c r="H2483" s="31">
        <f t="shared" si="76"/>
        <v>0</v>
      </c>
      <c r="I2483" s="39" t="s">
        <v>9</v>
      </c>
      <c r="M2483" s="20">
        <v>42172</v>
      </c>
      <c r="N2483" s="183">
        <v>24429</v>
      </c>
      <c r="O2483" s="183"/>
      <c r="P2483" s="14" t="s">
        <v>59</v>
      </c>
      <c r="Q2483" s="105">
        <v>280</v>
      </c>
      <c r="R2483" s="23">
        <v>42172</v>
      </c>
      <c r="S2483" s="106">
        <v>280</v>
      </c>
      <c r="T2483" s="48">
        <f t="shared" si="77"/>
        <v>0</v>
      </c>
      <c r="U2483" s="39" t="s">
        <v>773</v>
      </c>
    </row>
    <row r="2484" spans="1:21" x14ac:dyDescent="0.25">
      <c r="A2484" s="20">
        <v>42181</v>
      </c>
      <c r="B2484" s="223" t="s">
        <v>1946</v>
      </c>
      <c r="C2484" s="223" t="s">
        <v>1592</v>
      </c>
      <c r="D2484" s="14" t="s">
        <v>14</v>
      </c>
      <c r="E2484" s="105">
        <v>25791.9</v>
      </c>
      <c r="F2484" s="74">
        <v>42190</v>
      </c>
      <c r="G2484" s="144">
        <v>25791.9</v>
      </c>
      <c r="H2484" s="31">
        <f t="shared" si="76"/>
        <v>0</v>
      </c>
      <c r="I2484" s="39" t="s">
        <v>15</v>
      </c>
      <c r="M2484" s="20">
        <v>42159</v>
      </c>
      <c r="N2484" s="183">
        <v>23188</v>
      </c>
      <c r="O2484" s="183"/>
      <c r="P2484" s="14" t="s">
        <v>133</v>
      </c>
      <c r="Q2484" s="105">
        <v>12427.2</v>
      </c>
      <c r="R2484" s="23">
        <v>42159</v>
      </c>
      <c r="S2484" s="106">
        <v>12427.2</v>
      </c>
      <c r="T2484" s="31">
        <f t="shared" si="77"/>
        <v>0</v>
      </c>
      <c r="U2484" s="39" t="s">
        <v>9</v>
      </c>
    </row>
    <row r="2485" spans="1:21" x14ac:dyDescent="0.25">
      <c r="A2485" s="20">
        <v>42181</v>
      </c>
      <c r="B2485" s="222" t="s">
        <v>1947</v>
      </c>
      <c r="C2485" s="222" t="s">
        <v>1592</v>
      </c>
      <c r="D2485" s="14" t="s">
        <v>16</v>
      </c>
      <c r="E2485" s="105">
        <v>16478</v>
      </c>
      <c r="F2485" s="65">
        <v>42181</v>
      </c>
      <c r="G2485" s="106">
        <v>16478</v>
      </c>
      <c r="H2485" s="31">
        <f t="shared" si="76"/>
        <v>0</v>
      </c>
      <c r="I2485" s="39" t="s">
        <v>1257</v>
      </c>
      <c r="M2485" s="20">
        <v>42166</v>
      </c>
      <c r="N2485" s="183">
        <v>23815</v>
      </c>
      <c r="O2485" s="183"/>
      <c r="P2485" s="14" t="s">
        <v>133</v>
      </c>
      <c r="Q2485" s="105">
        <v>8086.4</v>
      </c>
      <c r="R2485" s="23">
        <v>42166</v>
      </c>
      <c r="S2485" s="106">
        <v>8086.4</v>
      </c>
      <c r="T2485" s="31">
        <f t="shared" si="77"/>
        <v>0</v>
      </c>
      <c r="U2485" s="39" t="s">
        <v>9</v>
      </c>
    </row>
    <row r="2486" spans="1:21" x14ac:dyDescent="0.25">
      <c r="A2486" s="20">
        <v>42181</v>
      </c>
      <c r="B2486" s="223" t="s">
        <v>1948</v>
      </c>
      <c r="C2486" s="223" t="s">
        <v>1592</v>
      </c>
      <c r="D2486" s="14" t="s">
        <v>854</v>
      </c>
      <c r="E2486" s="105">
        <v>7377.1</v>
      </c>
      <c r="F2486" s="74" t="s">
        <v>2484</v>
      </c>
      <c r="G2486" s="144">
        <f>4000+1000+2377.1</f>
        <v>7377.1</v>
      </c>
      <c r="H2486" s="31">
        <f t="shared" si="76"/>
        <v>0</v>
      </c>
      <c r="I2486" s="39" t="s">
        <v>9</v>
      </c>
      <c r="M2486" s="20">
        <v>42174</v>
      </c>
      <c r="N2486" s="183">
        <v>24648</v>
      </c>
      <c r="O2486" s="183"/>
      <c r="P2486" s="14" t="s">
        <v>133</v>
      </c>
      <c r="Q2486" s="105">
        <v>8878</v>
      </c>
      <c r="R2486" s="23">
        <v>42174</v>
      </c>
      <c r="S2486" s="118">
        <v>8878</v>
      </c>
      <c r="T2486" s="31">
        <f t="shared" si="77"/>
        <v>0</v>
      </c>
      <c r="U2486" s="56" t="s">
        <v>9</v>
      </c>
    </row>
    <row r="2487" spans="1:21" x14ac:dyDescent="0.25">
      <c r="A2487" s="20">
        <v>42181</v>
      </c>
      <c r="B2487" s="222" t="s">
        <v>1949</v>
      </c>
      <c r="C2487" s="222" t="s">
        <v>1592</v>
      </c>
      <c r="D2487" s="14" t="s">
        <v>14</v>
      </c>
      <c r="E2487" s="105">
        <v>4247.8</v>
      </c>
      <c r="F2487" s="213" t="s">
        <v>2489</v>
      </c>
      <c r="G2487" s="144">
        <f>3783.77+464.03</f>
        <v>4247.8</v>
      </c>
      <c r="H2487" s="31">
        <f t="shared" si="76"/>
        <v>0</v>
      </c>
      <c r="I2487" s="39" t="s">
        <v>9</v>
      </c>
      <c r="M2487" s="20">
        <v>42180</v>
      </c>
      <c r="N2487" s="223" t="s">
        <v>1860</v>
      </c>
      <c r="O2487" s="223" t="s">
        <v>1592</v>
      </c>
      <c r="P2487" s="14" t="s">
        <v>133</v>
      </c>
      <c r="Q2487" s="105">
        <v>634.20000000000005</v>
      </c>
      <c r="R2487" s="65">
        <v>42180</v>
      </c>
      <c r="S2487" s="106">
        <v>634.20000000000005</v>
      </c>
      <c r="T2487" s="31">
        <f t="shared" si="77"/>
        <v>0</v>
      </c>
      <c r="U2487" s="39" t="s">
        <v>9</v>
      </c>
    </row>
    <row r="2488" spans="1:21" x14ac:dyDescent="0.25">
      <c r="A2488" s="20">
        <v>42181</v>
      </c>
      <c r="B2488" s="223" t="s">
        <v>1950</v>
      </c>
      <c r="C2488" s="223" t="s">
        <v>1592</v>
      </c>
      <c r="D2488" s="150" t="s">
        <v>383</v>
      </c>
      <c r="E2488" s="105">
        <v>3928.1</v>
      </c>
      <c r="F2488" s="65">
        <v>42181</v>
      </c>
      <c r="G2488" s="106">
        <v>3928.1</v>
      </c>
      <c r="H2488" s="31">
        <f t="shared" si="76"/>
        <v>0</v>
      </c>
      <c r="I2488" s="39" t="s">
        <v>9</v>
      </c>
      <c r="M2488" s="20">
        <v>42181</v>
      </c>
      <c r="N2488" s="222" t="s">
        <v>1973</v>
      </c>
      <c r="O2488" s="222" t="s">
        <v>1592</v>
      </c>
      <c r="P2488" s="14" t="s">
        <v>133</v>
      </c>
      <c r="Q2488" s="105">
        <v>1976.4</v>
      </c>
      <c r="R2488" s="65">
        <v>42181</v>
      </c>
      <c r="S2488" s="106">
        <v>1976.4</v>
      </c>
      <c r="T2488" s="31">
        <f t="shared" si="77"/>
        <v>0</v>
      </c>
      <c r="U2488" s="39" t="s">
        <v>9</v>
      </c>
    </row>
    <row r="2489" spans="1:21" x14ac:dyDescent="0.25">
      <c r="A2489" s="20">
        <v>42181</v>
      </c>
      <c r="B2489" s="222" t="s">
        <v>1951</v>
      </c>
      <c r="C2489" s="222" t="s">
        <v>1592</v>
      </c>
      <c r="D2489" s="14" t="s">
        <v>32</v>
      </c>
      <c r="E2489" s="105">
        <v>134576.25</v>
      </c>
      <c r="F2489" s="74">
        <v>42195</v>
      </c>
      <c r="G2489" s="144">
        <v>134576.25</v>
      </c>
      <c r="H2489" s="31">
        <f t="shared" si="76"/>
        <v>0</v>
      </c>
      <c r="I2489" s="39" t="s">
        <v>19</v>
      </c>
      <c r="M2489" s="20">
        <v>42183</v>
      </c>
      <c r="N2489" s="223" t="s">
        <v>2214</v>
      </c>
      <c r="O2489" s="223" t="s">
        <v>1592</v>
      </c>
      <c r="P2489" s="14" t="s">
        <v>2215</v>
      </c>
      <c r="Q2489" s="105">
        <v>2117.1</v>
      </c>
      <c r="R2489" s="65">
        <v>42183</v>
      </c>
      <c r="S2489" s="106">
        <v>2117.1</v>
      </c>
      <c r="T2489" s="31">
        <f t="shared" si="77"/>
        <v>0</v>
      </c>
      <c r="U2489" s="39" t="s">
        <v>9</v>
      </c>
    </row>
    <row r="2490" spans="1:21" x14ac:dyDescent="0.25">
      <c r="A2490" s="20">
        <v>42181</v>
      </c>
      <c r="B2490" s="223" t="s">
        <v>1952</v>
      </c>
      <c r="C2490" s="223" t="s">
        <v>1592</v>
      </c>
      <c r="D2490" s="14" t="s">
        <v>88</v>
      </c>
      <c r="E2490" s="105">
        <v>2801.3</v>
      </c>
      <c r="F2490" s="65">
        <v>42181</v>
      </c>
      <c r="G2490" s="106">
        <v>2801.3</v>
      </c>
      <c r="H2490" s="31">
        <f t="shared" si="76"/>
        <v>0</v>
      </c>
      <c r="I2490" s="39" t="s">
        <v>9</v>
      </c>
      <c r="M2490" s="20">
        <v>42159</v>
      </c>
      <c r="N2490" s="183">
        <v>23160</v>
      </c>
      <c r="O2490" s="183"/>
      <c r="P2490" s="14" t="s">
        <v>97</v>
      </c>
      <c r="Q2490" s="105">
        <v>5951.3</v>
      </c>
      <c r="R2490" s="23">
        <v>42159</v>
      </c>
      <c r="S2490" s="106">
        <v>5951.3</v>
      </c>
      <c r="T2490" s="31">
        <f t="shared" si="77"/>
        <v>0</v>
      </c>
      <c r="U2490" s="39" t="s">
        <v>9</v>
      </c>
    </row>
    <row r="2491" spans="1:21" x14ac:dyDescent="0.25">
      <c r="A2491" s="20">
        <v>42181</v>
      </c>
      <c r="B2491" s="222" t="s">
        <v>1953</v>
      </c>
      <c r="C2491" s="222" t="s">
        <v>1592</v>
      </c>
      <c r="D2491" s="14" t="s">
        <v>20</v>
      </c>
      <c r="E2491" s="105">
        <v>6806.2</v>
      </c>
      <c r="F2491" s="65">
        <v>42182</v>
      </c>
      <c r="G2491" s="106">
        <v>6806.2</v>
      </c>
      <c r="H2491" s="31">
        <f t="shared" si="76"/>
        <v>0</v>
      </c>
      <c r="I2491" s="39" t="s">
        <v>9</v>
      </c>
      <c r="M2491" s="20">
        <v>42173</v>
      </c>
      <c r="N2491" s="183">
        <v>24536</v>
      </c>
      <c r="O2491" s="183"/>
      <c r="P2491" s="14" t="s">
        <v>97</v>
      </c>
      <c r="Q2491" s="105">
        <v>7051.8</v>
      </c>
      <c r="R2491" s="23">
        <v>42173</v>
      </c>
      <c r="S2491" s="106">
        <v>7051.8</v>
      </c>
      <c r="T2491" s="31">
        <f t="shared" si="77"/>
        <v>0</v>
      </c>
      <c r="U2491" s="39" t="s">
        <v>9</v>
      </c>
    </row>
    <row r="2492" spans="1:21" x14ac:dyDescent="0.25">
      <c r="A2492" s="20">
        <v>42181</v>
      </c>
      <c r="B2492" s="223" t="s">
        <v>1954</v>
      </c>
      <c r="C2492" s="223" t="s">
        <v>1592</v>
      </c>
      <c r="D2492" s="14" t="s">
        <v>1550</v>
      </c>
      <c r="E2492" s="105">
        <v>700.7</v>
      </c>
      <c r="F2492" s="65">
        <v>42181</v>
      </c>
      <c r="G2492" s="106">
        <v>700.7</v>
      </c>
      <c r="H2492" s="31">
        <f t="shared" si="76"/>
        <v>0</v>
      </c>
      <c r="I2492" s="39" t="s">
        <v>9</v>
      </c>
      <c r="M2492" s="20">
        <v>42157</v>
      </c>
      <c r="N2492" s="183">
        <v>22974</v>
      </c>
      <c r="O2492" s="183"/>
      <c r="P2492" s="150" t="s">
        <v>1490</v>
      </c>
      <c r="Q2492" s="105">
        <v>7521</v>
      </c>
      <c r="R2492" s="23">
        <v>42157</v>
      </c>
      <c r="S2492" s="106">
        <v>7521</v>
      </c>
      <c r="T2492" s="25">
        <f t="shared" si="77"/>
        <v>0</v>
      </c>
      <c r="U2492" s="39" t="s">
        <v>9</v>
      </c>
    </row>
    <row r="2493" spans="1:21" x14ac:dyDescent="0.25">
      <c r="A2493" s="20">
        <v>42181</v>
      </c>
      <c r="B2493" s="222" t="s">
        <v>1955</v>
      </c>
      <c r="C2493" s="222" t="s">
        <v>1592</v>
      </c>
      <c r="D2493" s="14" t="s">
        <v>940</v>
      </c>
      <c r="E2493" s="105">
        <v>5063.4399999999996</v>
      </c>
      <c r="F2493" s="186">
        <v>42182</v>
      </c>
      <c r="G2493" s="106">
        <v>5063.4399999999996</v>
      </c>
      <c r="H2493" s="31">
        <f t="shared" si="76"/>
        <v>0</v>
      </c>
      <c r="I2493" s="39" t="s">
        <v>587</v>
      </c>
      <c r="M2493" s="20">
        <v>42156</v>
      </c>
      <c r="N2493" s="183">
        <v>22907</v>
      </c>
      <c r="O2493" s="183"/>
      <c r="P2493" s="14" t="s">
        <v>131</v>
      </c>
      <c r="Q2493" s="105">
        <v>1887</v>
      </c>
      <c r="R2493" s="23">
        <v>42159</v>
      </c>
      <c r="S2493" s="106">
        <v>1887</v>
      </c>
      <c r="T2493" s="25">
        <f t="shared" si="77"/>
        <v>0</v>
      </c>
      <c r="U2493" s="39" t="s">
        <v>1257</v>
      </c>
    </row>
    <row r="2494" spans="1:21" x14ac:dyDescent="0.25">
      <c r="A2494" s="20">
        <v>42181</v>
      </c>
      <c r="B2494" s="223" t="s">
        <v>1956</v>
      </c>
      <c r="C2494" s="223" t="s">
        <v>1592</v>
      </c>
      <c r="D2494" s="14" t="s">
        <v>940</v>
      </c>
      <c r="E2494" s="105">
        <v>1683.6</v>
      </c>
      <c r="F2494" s="65">
        <v>42182</v>
      </c>
      <c r="G2494" s="106">
        <v>1683.6</v>
      </c>
      <c r="H2494" s="31">
        <f t="shared" si="76"/>
        <v>0</v>
      </c>
      <c r="I2494" s="39" t="s">
        <v>587</v>
      </c>
      <c r="M2494" s="20">
        <v>42157</v>
      </c>
      <c r="N2494" s="183">
        <v>23009</v>
      </c>
      <c r="O2494" s="183"/>
      <c r="P2494" s="40" t="s">
        <v>131</v>
      </c>
      <c r="Q2494" s="105">
        <v>6941</v>
      </c>
      <c r="R2494" s="12" t="s">
        <v>1494</v>
      </c>
      <c r="S2494" s="106">
        <f>2000+4941</f>
        <v>6941</v>
      </c>
      <c r="T2494" s="25">
        <f t="shared" si="77"/>
        <v>0</v>
      </c>
      <c r="U2494" s="68" t="s">
        <v>41</v>
      </c>
    </row>
    <row r="2495" spans="1:21" x14ac:dyDescent="0.25">
      <c r="A2495" s="20">
        <v>42181</v>
      </c>
      <c r="B2495" s="222" t="s">
        <v>1957</v>
      </c>
      <c r="C2495" s="222" t="s">
        <v>1592</v>
      </c>
      <c r="D2495" s="14" t="s">
        <v>1190</v>
      </c>
      <c r="E2495" s="105">
        <v>4839.7</v>
      </c>
      <c r="F2495" s="65">
        <v>42182</v>
      </c>
      <c r="G2495" s="106">
        <v>4839.7</v>
      </c>
      <c r="H2495" s="31">
        <f t="shared" si="76"/>
        <v>0</v>
      </c>
      <c r="I2495" s="39" t="s">
        <v>587</v>
      </c>
      <c r="M2495" s="20">
        <v>42158</v>
      </c>
      <c r="N2495" s="183">
        <v>23095</v>
      </c>
      <c r="O2495" s="183"/>
      <c r="P2495" s="40" t="s">
        <v>131</v>
      </c>
      <c r="Q2495" s="105">
        <v>7743.8</v>
      </c>
      <c r="R2495" s="23">
        <v>42159</v>
      </c>
      <c r="S2495" s="106">
        <v>7743.8</v>
      </c>
      <c r="T2495" s="31">
        <f t="shared" si="77"/>
        <v>0</v>
      </c>
      <c r="U2495" s="68" t="s">
        <v>1257</v>
      </c>
    </row>
    <row r="2496" spans="1:21" x14ac:dyDescent="0.25">
      <c r="A2496" s="20">
        <v>42181</v>
      </c>
      <c r="B2496" s="223" t="s">
        <v>1958</v>
      </c>
      <c r="C2496" s="223" t="s">
        <v>1592</v>
      </c>
      <c r="D2496" s="14" t="s">
        <v>1290</v>
      </c>
      <c r="E2496" s="105">
        <v>6187.2</v>
      </c>
      <c r="F2496" s="65">
        <v>42182</v>
      </c>
      <c r="G2496" s="106">
        <v>6187.2</v>
      </c>
      <c r="H2496" s="31">
        <f t="shared" si="76"/>
        <v>0</v>
      </c>
      <c r="I2496" s="39" t="s">
        <v>587</v>
      </c>
      <c r="M2496" s="20">
        <v>42159</v>
      </c>
      <c r="N2496" s="183">
        <v>23184</v>
      </c>
      <c r="O2496" s="183"/>
      <c r="P2496" s="14" t="s">
        <v>131</v>
      </c>
      <c r="Q2496" s="105">
        <v>12226.2</v>
      </c>
      <c r="R2496" s="23">
        <v>42162</v>
      </c>
      <c r="S2496" s="106">
        <v>12226.2</v>
      </c>
      <c r="T2496" s="31">
        <f t="shared" si="77"/>
        <v>0</v>
      </c>
      <c r="U2496" s="39" t="s">
        <v>1257</v>
      </c>
    </row>
    <row r="2497" spans="1:21" x14ac:dyDescent="0.25">
      <c r="A2497" s="20">
        <v>42181</v>
      </c>
      <c r="B2497" s="222" t="s">
        <v>1959</v>
      </c>
      <c r="C2497" s="222" t="s">
        <v>1592</v>
      </c>
      <c r="D2497" s="14" t="s">
        <v>696</v>
      </c>
      <c r="E2497" s="105">
        <v>14280</v>
      </c>
      <c r="F2497" s="65">
        <v>42182</v>
      </c>
      <c r="G2497" s="106">
        <v>14280</v>
      </c>
      <c r="H2497" s="31">
        <f t="shared" si="76"/>
        <v>0</v>
      </c>
      <c r="I2497" s="39" t="s">
        <v>587</v>
      </c>
      <c r="M2497" s="20">
        <v>42160</v>
      </c>
      <c r="N2497" s="183">
        <v>23305</v>
      </c>
      <c r="O2497" s="183"/>
      <c r="P2497" s="14" t="s">
        <v>131</v>
      </c>
      <c r="Q2497" s="105">
        <v>5239.2</v>
      </c>
      <c r="R2497" s="23">
        <v>42160</v>
      </c>
      <c r="S2497" s="106">
        <v>5239.2</v>
      </c>
      <c r="T2497" s="31">
        <f t="shared" si="77"/>
        <v>0</v>
      </c>
      <c r="U2497" s="39" t="s">
        <v>9</v>
      </c>
    </row>
    <row r="2498" spans="1:21" x14ac:dyDescent="0.25">
      <c r="A2498" s="20">
        <v>42181</v>
      </c>
      <c r="B2498" s="223" t="s">
        <v>1960</v>
      </c>
      <c r="C2498" s="223" t="s">
        <v>1592</v>
      </c>
      <c r="D2498" s="14" t="s">
        <v>1175</v>
      </c>
      <c r="E2498" s="105">
        <v>18435</v>
      </c>
      <c r="F2498" s="65">
        <v>42182</v>
      </c>
      <c r="G2498" s="106">
        <v>18435</v>
      </c>
      <c r="H2498" s="31">
        <f t="shared" si="76"/>
        <v>0</v>
      </c>
      <c r="I2498" s="39" t="s">
        <v>587</v>
      </c>
      <c r="M2498" s="20">
        <v>42161</v>
      </c>
      <c r="N2498" s="183">
        <v>23386</v>
      </c>
      <c r="O2498" s="183"/>
      <c r="P2498" s="14" t="s">
        <v>131</v>
      </c>
      <c r="Q2498" s="105">
        <v>14694.6</v>
      </c>
      <c r="R2498" s="23">
        <v>42162</v>
      </c>
      <c r="S2498" s="106">
        <v>14694.6</v>
      </c>
      <c r="T2498" s="31">
        <f t="shared" si="77"/>
        <v>0</v>
      </c>
      <c r="U2498" s="39" t="s">
        <v>9</v>
      </c>
    </row>
    <row r="2499" spans="1:21" x14ac:dyDescent="0.25">
      <c r="A2499" s="20">
        <v>42181</v>
      </c>
      <c r="B2499" s="222" t="s">
        <v>1961</v>
      </c>
      <c r="C2499" s="222" t="s">
        <v>1592</v>
      </c>
      <c r="D2499" s="14" t="s">
        <v>215</v>
      </c>
      <c r="E2499" s="105">
        <v>25222.9</v>
      </c>
      <c r="F2499" s="65">
        <v>42181</v>
      </c>
      <c r="G2499" s="106">
        <v>25222.9</v>
      </c>
      <c r="H2499" s="31">
        <f t="shared" ref="H2499:H2562" si="78">E2499-G2499</f>
        <v>0</v>
      </c>
      <c r="I2499" s="39" t="s">
        <v>9</v>
      </c>
      <c r="M2499" s="20">
        <v>42161</v>
      </c>
      <c r="N2499" s="183">
        <v>23422</v>
      </c>
      <c r="O2499" s="183"/>
      <c r="P2499" s="14" t="s">
        <v>131</v>
      </c>
      <c r="Q2499" s="105">
        <v>1317.8</v>
      </c>
      <c r="R2499" s="23">
        <v>42162</v>
      </c>
      <c r="S2499" s="106">
        <v>1317.8</v>
      </c>
      <c r="T2499" s="31">
        <f t="shared" ref="T2499:T2562" si="79">Q2499-S2499</f>
        <v>0</v>
      </c>
      <c r="U2499" s="39" t="s">
        <v>1257</v>
      </c>
    </row>
    <row r="2500" spans="1:21" x14ac:dyDescent="0.25">
      <c r="A2500" s="20">
        <v>42181</v>
      </c>
      <c r="B2500" s="223" t="s">
        <v>1962</v>
      </c>
      <c r="C2500" s="223" t="s">
        <v>1592</v>
      </c>
      <c r="D2500" s="14" t="s">
        <v>1174</v>
      </c>
      <c r="E2500" s="105">
        <v>16785</v>
      </c>
      <c r="F2500" s="65">
        <v>42182</v>
      </c>
      <c r="G2500" s="106">
        <v>16785</v>
      </c>
      <c r="H2500" s="31">
        <f t="shared" si="78"/>
        <v>0</v>
      </c>
      <c r="I2500" s="39" t="s">
        <v>587</v>
      </c>
      <c r="M2500" s="20">
        <v>42162</v>
      </c>
      <c r="N2500" s="183">
        <v>23489</v>
      </c>
      <c r="O2500" s="183"/>
      <c r="P2500" s="14" t="s">
        <v>131</v>
      </c>
      <c r="Q2500" s="105">
        <v>8744.4</v>
      </c>
      <c r="R2500" s="23">
        <v>42163</v>
      </c>
      <c r="S2500" s="106">
        <v>8744.4</v>
      </c>
      <c r="T2500" s="31">
        <f t="shared" si="79"/>
        <v>0</v>
      </c>
      <c r="U2500" s="39" t="s">
        <v>1257</v>
      </c>
    </row>
    <row r="2501" spans="1:21" x14ac:dyDescent="0.25">
      <c r="A2501" s="20">
        <v>42181</v>
      </c>
      <c r="B2501" s="222" t="s">
        <v>1963</v>
      </c>
      <c r="C2501" s="222" t="s">
        <v>1592</v>
      </c>
      <c r="D2501" s="14" t="s">
        <v>114</v>
      </c>
      <c r="E2501" s="105">
        <v>7362.3</v>
      </c>
      <c r="F2501" s="65">
        <v>42181</v>
      </c>
      <c r="G2501" s="106">
        <v>7362.3</v>
      </c>
      <c r="H2501" s="31">
        <f t="shared" si="78"/>
        <v>0</v>
      </c>
      <c r="I2501" s="39" t="s">
        <v>9</v>
      </c>
      <c r="M2501" s="20">
        <v>42163</v>
      </c>
      <c r="N2501" s="183">
        <v>23544</v>
      </c>
      <c r="O2501" s="183"/>
      <c r="P2501" s="14" t="s">
        <v>131</v>
      </c>
      <c r="Q2501" s="105">
        <v>6581.8</v>
      </c>
      <c r="R2501" s="23">
        <v>42165</v>
      </c>
      <c r="S2501" s="106">
        <v>6581.8</v>
      </c>
      <c r="T2501" s="31">
        <f t="shared" si="79"/>
        <v>0</v>
      </c>
      <c r="U2501" s="39" t="s">
        <v>1257</v>
      </c>
    </row>
    <row r="2502" spans="1:21" x14ac:dyDescent="0.25">
      <c r="A2502" s="20">
        <v>42181</v>
      </c>
      <c r="B2502" s="223" t="s">
        <v>1964</v>
      </c>
      <c r="C2502" s="223" t="s">
        <v>1592</v>
      </c>
      <c r="D2502" s="14" t="s">
        <v>269</v>
      </c>
      <c r="E2502" s="105">
        <v>5669.35</v>
      </c>
      <c r="F2502" s="65">
        <v>42181</v>
      </c>
      <c r="G2502" s="106">
        <v>5669.35</v>
      </c>
      <c r="H2502" s="31">
        <f t="shared" si="78"/>
        <v>0</v>
      </c>
      <c r="I2502" s="39" t="s">
        <v>9</v>
      </c>
      <c r="M2502" s="20">
        <v>42163</v>
      </c>
      <c r="N2502" s="183">
        <v>23608</v>
      </c>
      <c r="O2502" s="183"/>
      <c r="P2502" s="14" t="s">
        <v>131</v>
      </c>
      <c r="Q2502" s="105">
        <v>700</v>
      </c>
      <c r="R2502" s="23">
        <v>42163</v>
      </c>
      <c r="S2502" s="106">
        <v>700</v>
      </c>
      <c r="T2502" s="31">
        <f t="shared" si="79"/>
        <v>0</v>
      </c>
      <c r="U2502" s="39" t="s">
        <v>9</v>
      </c>
    </row>
    <row r="2503" spans="1:21" x14ac:dyDescent="0.25">
      <c r="A2503" s="20">
        <v>42181</v>
      </c>
      <c r="B2503" s="222" t="s">
        <v>1965</v>
      </c>
      <c r="C2503" s="222" t="s">
        <v>1592</v>
      </c>
      <c r="D2503" s="14" t="s">
        <v>265</v>
      </c>
      <c r="E2503" s="105">
        <v>5321.6</v>
      </c>
      <c r="F2503" s="65">
        <v>42181</v>
      </c>
      <c r="G2503" s="106">
        <v>5321.6</v>
      </c>
      <c r="H2503" s="31">
        <f t="shared" si="78"/>
        <v>0</v>
      </c>
      <c r="I2503" s="39" t="s">
        <v>9</v>
      </c>
      <c r="M2503" s="20">
        <v>42163</v>
      </c>
      <c r="N2503" s="183">
        <v>23609</v>
      </c>
      <c r="O2503" s="183"/>
      <c r="P2503" s="14" t="s">
        <v>131</v>
      </c>
      <c r="Q2503" s="105">
        <v>175</v>
      </c>
      <c r="R2503" s="23">
        <v>42163</v>
      </c>
      <c r="S2503" s="106">
        <v>175</v>
      </c>
      <c r="T2503" s="31">
        <f t="shared" si="79"/>
        <v>0</v>
      </c>
      <c r="U2503" s="39" t="s">
        <v>9</v>
      </c>
    </row>
    <row r="2504" spans="1:21" x14ac:dyDescent="0.25">
      <c r="A2504" s="20">
        <v>42181</v>
      </c>
      <c r="B2504" s="223" t="s">
        <v>1966</v>
      </c>
      <c r="C2504" s="223" t="s">
        <v>1592</v>
      </c>
      <c r="D2504" s="14" t="s">
        <v>125</v>
      </c>
      <c r="E2504" s="105">
        <v>17647.5</v>
      </c>
      <c r="F2504" s="65">
        <v>42185</v>
      </c>
      <c r="G2504" s="106">
        <v>17647.5</v>
      </c>
      <c r="H2504" s="31">
        <f t="shared" si="78"/>
        <v>0</v>
      </c>
      <c r="I2504" s="39" t="s">
        <v>9</v>
      </c>
      <c r="M2504" s="20">
        <v>42164</v>
      </c>
      <c r="N2504" s="183">
        <v>23675</v>
      </c>
      <c r="O2504" s="183"/>
      <c r="P2504" s="14" t="s">
        <v>131</v>
      </c>
      <c r="Q2504" s="105">
        <v>10159.4</v>
      </c>
      <c r="R2504" s="23">
        <v>42168</v>
      </c>
      <c r="S2504" s="106">
        <v>10159.4</v>
      </c>
      <c r="T2504" s="31">
        <f t="shared" si="79"/>
        <v>0</v>
      </c>
      <c r="U2504" s="39" t="s">
        <v>9</v>
      </c>
    </row>
    <row r="2505" spans="1:21" x14ac:dyDescent="0.25">
      <c r="A2505" s="20">
        <v>42181</v>
      </c>
      <c r="B2505" s="222" t="s">
        <v>1967</v>
      </c>
      <c r="C2505" s="222" t="s">
        <v>1592</v>
      </c>
      <c r="D2505" s="14" t="s">
        <v>145</v>
      </c>
      <c r="E2505" s="105">
        <v>2692.8</v>
      </c>
      <c r="F2505" s="65">
        <v>42181</v>
      </c>
      <c r="G2505" s="106">
        <v>2692.8</v>
      </c>
      <c r="H2505" s="31">
        <f t="shared" si="78"/>
        <v>0</v>
      </c>
      <c r="I2505" s="39" t="s">
        <v>9</v>
      </c>
      <c r="M2505" s="20">
        <v>42166</v>
      </c>
      <c r="N2505" s="183">
        <v>23853</v>
      </c>
      <c r="O2505" s="183"/>
      <c r="P2505" s="14" t="s">
        <v>131</v>
      </c>
      <c r="Q2505" s="105">
        <v>8662.7999999999993</v>
      </c>
      <c r="R2505" s="23">
        <v>42168</v>
      </c>
      <c r="S2505" s="106">
        <v>8662.7999999999993</v>
      </c>
      <c r="T2505" s="31">
        <f t="shared" si="79"/>
        <v>0</v>
      </c>
      <c r="U2505" s="39" t="s">
        <v>9</v>
      </c>
    </row>
    <row r="2506" spans="1:21" x14ac:dyDescent="0.25">
      <c r="A2506" s="20">
        <v>42181</v>
      </c>
      <c r="B2506" s="223" t="s">
        <v>1968</v>
      </c>
      <c r="C2506" s="223" t="s">
        <v>1592</v>
      </c>
      <c r="D2506" s="14" t="s">
        <v>89</v>
      </c>
      <c r="E2506" s="105">
        <v>4338.8999999999996</v>
      </c>
      <c r="F2506" s="65">
        <v>42181</v>
      </c>
      <c r="G2506" s="106">
        <v>4338.8999999999996</v>
      </c>
      <c r="H2506" s="31">
        <f t="shared" si="78"/>
        <v>0</v>
      </c>
      <c r="I2506" s="39" t="s">
        <v>9</v>
      </c>
      <c r="M2506" s="20">
        <v>42167</v>
      </c>
      <c r="N2506" s="183">
        <v>24014</v>
      </c>
      <c r="O2506" s="183"/>
      <c r="P2506" s="14" t="s">
        <v>131</v>
      </c>
      <c r="Q2506" s="105">
        <v>10514.4</v>
      </c>
      <c r="R2506" s="23">
        <v>42168</v>
      </c>
      <c r="S2506" s="106">
        <v>10514.4</v>
      </c>
      <c r="T2506" s="31">
        <f t="shared" si="79"/>
        <v>0</v>
      </c>
      <c r="U2506" s="39" t="s">
        <v>1257</v>
      </c>
    </row>
    <row r="2507" spans="1:21" x14ac:dyDescent="0.25">
      <c r="A2507" s="20">
        <v>42181</v>
      </c>
      <c r="B2507" s="222" t="s">
        <v>1969</v>
      </c>
      <c r="C2507" s="222" t="s">
        <v>1592</v>
      </c>
      <c r="D2507" s="14" t="s">
        <v>1178</v>
      </c>
      <c r="E2507" s="105">
        <v>4769.8</v>
      </c>
      <c r="F2507" s="65">
        <v>42181</v>
      </c>
      <c r="G2507" s="106">
        <v>4769.8</v>
      </c>
      <c r="H2507" s="31">
        <f t="shared" si="78"/>
        <v>0</v>
      </c>
      <c r="I2507" s="39" t="s">
        <v>94</v>
      </c>
      <c r="M2507" s="20">
        <v>42168</v>
      </c>
      <c r="N2507" s="183">
        <v>24074</v>
      </c>
      <c r="O2507" s="183"/>
      <c r="P2507" s="14" t="s">
        <v>131</v>
      </c>
      <c r="Q2507" s="105">
        <v>12371.6</v>
      </c>
      <c r="R2507" s="23">
        <v>42170</v>
      </c>
      <c r="S2507" s="106">
        <v>12371.6</v>
      </c>
      <c r="T2507" s="31">
        <f t="shared" si="79"/>
        <v>0</v>
      </c>
      <c r="U2507" s="39" t="s">
        <v>1257</v>
      </c>
    </row>
    <row r="2508" spans="1:21" x14ac:dyDescent="0.25">
      <c r="A2508" s="20">
        <v>42181</v>
      </c>
      <c r="B2508" s="223" t="s">
        <v>1970</v>
      </c>
      <c r="C2508" s="223" t="s">
        <v>1592</v>
      </c>
      <c r="D2508" s="14" t="s">
        <v>699</v>
      </c>
      <c r="E2508" s="105">
        <v>2782.4</v>
      </c>
      <c r="F2508" s="249">
        <v>42227</v>
      </c>
      <c r="G2508" s="197">
        <v>2782.4</v>
      </c>
      <c r="H2508" s="31">
        <f t="shared" si="78"/>
        <v>0</v>
      </c>
      <c r="I2508" s="39" t="s">
        <v>9</v>
      </c>
      <c r="M2508" s="20">
        <v>42169</v>
      </c>
      <c r="N2508" s="183">
        <v>24170</v>
      </c>
      <c r="O2508" s="183"/>
      <c r="P2508" s="14" t="s">
        <v>131</v>
      </c>
      <c r="Q2508" s="105">
        <v>8422.7000000000007</v>
      </c>
      <c r="R2508" s="23">
        <v>42170</v>
      </c>
      <c r="S2508" s="106">
        <v>8422.7000000000007</v>
      </c>
      <c r="T2508" s="31">
        <f t="shared" si="79"/>
        <v>0</v>
      </c>
      <c r="U2508" s="39" t="s">
        <v>1257</v>
      </c>
    </row>
    <row r="2509" spans="1:21" x14ac:dyDescent="0.25">
      <c r="A2509" s="20">
        <v>42181</v>
      </c>
      <c r="B2509" s="222" t="s">
        <v>1971</v>
      </c>
      <c r="C2509" s="222" t="s">
        <v>1592</v>
      </c>
      <c r="D2509" s="14" t="s">
        <v>32</v>
      </c>
      <c r="E2509" s="105">
        <v>104217.7</v>
      </c>
      <c r="F2509" s="74">
        <v>42194</v>
      </c>
      <c r="G2509" s="144">
        <v>104217.7</v>
      </c>
      <c r="H2509" s="31">
        <f t="shared" si="78"/>
        <v>0</v>
      </c>
      <c r="I2509" s="39" t="s">
        <v>9</v>
      </c>
      <c r="M2509" s="20">
        <v>42170</v>
      </c>
      <c r="N2509" s="183">
        <v>24230</v>
      </c>
      <c r="O2509" s="183"/>
      <c r="P2509" s="14" t="s">
        <v>131</v>
      </c>
      <c r="Q2509" s="105">
        <v>7869.4</v>
      </c>
      <c r="R2509" s="23">
        <v>42172</v>
      </c>
      <c r="S2509" s="106">
        <v>7869.4</v>
      </c>
      <c r="T2509" s="31">
        <f t="shared" si="79"/>
        <v>0</v>
      </c>
      <c r="U2509" s="39" t="s">
        <v>9</v>
      </c>
    </row>
    <row r="2510" spans="1:21" x14ac:dyDescent="0.25">
      <c r="A2510" s="20">
        <v>42181</v>
      </c>
      <c r="B2510" s="223" t="s">
        <v>1972</v>
      </c>
      <c r="C2510" s="223" t="s">
        <v>1592</v>
      </c>
      <c r="D2510" s="14" t="s">
        <v>35</v>
      </c>
      <c r="E2510" s="105">
        <v>27022.799999999999</v>
      </c>
      <c r="F2510" s="65">
        <v>42181</v>
      </c>
      <c r="G2510" s="106">
        <v>27022.799999999999</v>
      </c>
      <c r="H2510" s="31">
        <f t="shared" si="78"/>
        <v>0</v>
      </c>
      <c r="I2510" s="39" t="s">
        <v>773</v>
      </c>
      <c r="M2510" s="20">
        <v>42171</v>
      </c>
      <c r="N2510" s="183">
        <v>24350</v>
      </c>
      <c r="O2510" s="183"/>
      <c r="P2510" s="14" t="s">
        <v>131</v>
      </c>
      <c r="Q2510" s="105">
        <v>9714.7000000000007</v>
      </c>
      <c r="R2510" s="23">
        <v>42172</v>
      </c>
      <c r="S2510" s="106">
        <v>9714.7000000000007</v>
      </c>
      <c r="T2510" s="48">
        <f t="shared" si="79"/>
        <v>0</v>
      </c>
      <c r="U2510" s="39" t="s">
        <v>1257</v>
      </c>
    </row>
    <row r="2511" spans="1:21" x14ac:dyDescent="0.25">
      <c r="A2511" s="20">
        <v>42181</v>
      </c>
      <c r="B2511" s="222" t="s">
        <v>1973</v>
      </c>
      <c r="C2511" s="222" t="s">
        <v>1592</v>
      </c>
      <c r="D2511" s="14" t="s">
        <v>133</v>
      </c>
      <c r="E2511" s="105">
        <v>1976.4</v>
      </c>
      <c r="F2511" s="65">
        <v>42181</v>
      </c>
      <c r="G2511" s="106">
        <v>1976.4</v>
      </c>
      <c r="H2511" s="31">
        <f t="shared" si="78"/>
        <v>0</v>
      </c>
      <c r="I2511" s="39" t="s">
        <v>9</v>
      </c>
      <c r="M2511" s="20">
        <v>42172</v>
      </c>
      <c r="N2511" s="183">
        <v>24446</v>
      </c>
      <c r="O2511" s="183"/>
      <c r="P2511" s="14" t="s">
        <v>131</v>
      </c>
      <c r="Q2511" s="105">
        <v>10168</v>
      </c>
      <c r="R2511" s="23">
        <v>42175</v>
      </c>
      <c r="S2511" s="106">
        <v>10168</v>
      </c>
      <c r="T2511" s="48">
        <f t="shared" si="79"/>
        <v>0</v>
      </c>
      <c r="U2511" s="39" t="s">
        <v>9</v>
      </c>
    </row>
    <row r="2512" spans="1:21" x14ac:dyDescent="0.25">
      <c r="A2512" s="20">
        <v>42181</v>
      </c>
      <c r="B2512" s="223" t="s">
        <v>1974</v>
      </c>
      <c r="C2512" s="223" t="s">
        <v>1592</v>
      </c>
      <c r="D2512" s="14" t="s">
        <v>49</v>
      </c>
      <c r="E2512" s="105">
        <v>1540</v>
      </c>
      <c r="F2512" s="65">
        <v>42181</v>
      </c>
      <c r="G2512" s="106">
        <v>1540</v>
      </c>
      <c r="H2512" s="31">
        <f t="shared" si="78"/>
        <v>0</v>
      </c>
      <c r="I2512" s="39" t="s">
        <v>41</v>
      </c>
      <c r="M2512" s="20">
        <v>42172</v>
      </c>
      <c r="N2512" s="183">
        <v>24490</v>
      </c>
      <c r="O2512" s="183"/>
      <c r="P2512" s="14" t="s">
        <v>131</v>
      </c>
      <c r="Q2512" s="105">
        <v>700</v>
      </c>
      <c r="R2512" s="23">
        <v>42172</v>
      </c>
      <c r="S2512" s="106">
        <v>700</v>
      </c>
      <c r="T2512" s="48">
        <f t="shared" si="79"/>
        <v>0</v>
      </c>
      <c r="U2512" s="39" t="s">
        <v>9</v>
      </c>
    </row>
    <row r="2513" spans="1:21" x14ac:dyDescent="0.25">
      <c r="A2513" s="20">
        <v>42181</v>
      </c>
      <c r="B2513" s="222" t="s">
        <v>1975</v>
      </c>
      <c r="C2513" s="222" t="s">
        <v>1592</v>
      </c>
      <c r="D2513" s="14" t="s">
        <v>226</v>
      </c>
      <c r="E2513" s="105">
        <v>2778.4</v>
      </c>
      <c r="F2513" s="65">
        <v>42181</v>
      </c>
      <c r="G2513" s="106">
        <v>2778.4</v>
      </c>
      <c r="H2513" s="31">
        <f t="shared" si="78"/>
        <v>0</v>
      </c>
      <c r="I2513" s="39" t="s">
        <v>9</v>
      </c>
      <c r="M2513" s="20">
        <v>42173</v>
      </c>
      <c r="N2513" s="183">
        <v>24555</v>
      </c>
      <c r="O2513" s="183"/>
      <c r="P2513" s="14" t="s">
        <v>131</v>
      </c>
      <c r="Q2513" s="105">
        <v>8734.7000000000007</v>
      </c>
      <c r="R2513" s="23">
        <v>42175</v>
      </c>
      <c r="S2513" s="118">
        <v>8734.7000000000007</v>
      </c>
      <c r="T2513" s="31">
        <f t="shared" si="79"/>
        <v>0</v>
      </c>
      <c r="U2513" s="56" t="s">
        <v>9</v>
      </c>
    </row>
    <row r="2514" spans="1:21" x14ac:dyDescent="0.25">
      <c r="A2514" s="20">
        <v>42181</v>
      </c>
      <c r="B2514" s="223" t="s">
        <v>1976</v>
      </c>
      <c r="C2514" s="223" t="s">
        <v>1592</v>
      </c>
      <c r="D2514" s="14" t="s">
        <v>78</v>
      </c>
      <c r="E2514" s="105">
        <v>10654.8</v>
      </c>
      <c r="F2514" s="65">
        <v>42183</v>
      </c>
      <c r="G2514" s="106">
        <v>10654.8</v>
      </c>
      <c r="H2514" s="31">
        <f t="shared" si="78"/>
        <v>0</v>
      </c>
      <c r="I2514" s="39" t="s">
        <v>62</v>
      </c>
      <c r="M2514" s="20">
        <v>42173</v>
      </c>
      <c r="N2514" s="183">
        <v>24559</v>
      </c>
      <c r="O2514" s="183"/>
      <c r="P2514" s="14" t="s">
        <v>131</v>
      </c>
      <c r="Q2514" s="105">
        <v>1449.8</v>
      </c>
      <c r="R2514" s="23">
        <v>42175</v>
      </c>
      <c r="S2514" s="118">
        <v>1449.8</v>
      </c>
      <c r="T2514" s="31">
        <f t="shared" si="79"/>
        <v>0</v>
      </c>
      <c r="U2514" s="56" t="s">
        <v>1257</v>
      </c>
    </row>
    <row r="2515" spans="1:21" x14ac:dyDescent="0.25">
      <c r="A2515" s="20">
        <v>42181</v>
      </c>
      <c r="B2515" s="222" t="s">
        <v>1977</v>
      </c>
      <c r="C2515" s="222" t="s">
        <v>1592</v>
      </c>
      <c r="D2515" s="14" t="s">
        <v>67</v>
      </c>
      <c r="E2515" s="105">
        <v>6325.6</v>
      </c>
      <c r="F2515" s="65">
        <v>42183</v>
      </c>
      <c r="G2515" s="106">
        <v>6325.6</v>
      </c>
      <c r="H2515" s="31">
        <f t="shared" si="78"/>
        <v>0</v>
      </c>
      <c r="I2515" s="39" t="s">
        <v>62</v>
      </c>
      <c r="M2515" s="20">
        <v>42174</v>
      </c>
      <c r="N2515" s="183">
        <v>24644</v>
      </c>
      <c r="O2515" s="183"/>
      <c r="P2515" s="14" t="s">
        <v>131</v>
      </c>
      <c r="Q2515" s="105">
        <v>9101.7999999999993</v>
      </c>
      <c r="R2515" s="23">
        <v>42176</v>
      </c>
      <c r="S2515" s="118">
        <v>9101.7999999999993</v>
      </c>
      <c r="T2515" s="31">
        <f t="shared" si="79"/>
        <v>0</v>
      </c>
      <c r="U2515" s="56" t="s">
        <v>1257</v>
      </c>
    </row>
    <row r="2516" spans="1:21" x14ac:dyDescent="0.25">
      <c r="A2516" s="20">
        <v>42181</v>
      </c>
      <c r="B2516" s="223" t="s">
        <v>1978</v>
      </c>
      <c r="C2516" s="223" t="s">
        <v>1592</v>
      </c>
      <c r="D2516" s="14" t="s">
        <v>900</v>
      </c>
      <c r="E2516" s="105">
        <v>2357.9</v>
      </c>
      <c r="F2516" s="65">
        <v>42181</v>
      </c>
      <c r="G2516" s="106">
        <v>2357.9</v>
      </c>
      <c r="H2516" s="31">
        <f t="shared" si="78"/>
        <v>0</v>
      </c>
      <c r="I2516" s="39" t="s">
        <v>9</v>
      </c>
      <c r="M2516" s="20">
        <v>42175</v>
      </c>
      <c r="N2516" s="183">
        <v>24768</v>
      </c>
      <c r="O2516" s="183"/>
      <c r="P2516" s="14" t="s">
        <v>131</v>
      </c>
      <c r="Q2516" s="105">
        <v>11534.6</v>
      </c>
      <c r="R2516" s="65">
        <v>42177</v>
      </c>
      <c r="S2516" s="106">
        <v>11534.6</v>
      </c>
      <c r="T2516" s="31">
        <f t="shared" si="79"/>
        <v>0</v>
      </c>
      <c r="U2516" s="39" t="s">
        <v>1257</v>
      </c>
    </row>
    <row r="2517" spans="1:21" x14ac:dyDescent="0.25">
      <c r="A2517" s="20">
        <v>42181</v>
      </c>
      <c r="B2517" s="222" t="s">
        <v>1979</v>
      </c>
      <c r="C2517" s="222" t="s">
        <v>1592</v>
      </c>
      <c r="D2517" s="14" t="s">
        <v>170</v>
      </c>
      <c r="E2517" s="105">
        <v>5760.8</v>
      </c>
      <c r="F2517" s="65">
        <v>42183</v>
      </c>
      <c r="G2517" s="106">
        <v>5760.8</v>
      </c>
      <c r="H2517" s="31">
        <f t="shared" si="78"/>
        <v>0</v>
      </c>
      <c r="I2517" s="39" t="s">
        <v>62</v>
      </c>
      <c r="M2517" s="20">
        <v>42176</v>
      </c>
      <c r="N2517" s="183">
        <v>24876</v>
      </c>
      <c r="O2517" s="183"/>
      <c r="P2517" s="14" t="s">
        <v>131</v>
      </c>
      <c r="Q2517" s="105">
        <v>10530.2</v>
      </c>
      <c r="R2517" s="23">
        <v>42176</v>
      </c>
      <c r="S2517" s="118">
        <v>10530.2</v>
      </c>
      <c r="T2517" s="31">
        <f t="shared" si="79"/>
        <v>0</v>
      </c>
      <c r="U2517" s="56" t="s">
        <v>59</v>
      </c>
    </row>
    <row r="2518" spans="1:21" x14ac:dyDescent="0.25">
      <c r="A2518" s="20">
        <v>42181</v>
      </c>
      <c r="B2518" s="223" t="s">
        <v>1980</v>
      </c>
      <c r="C2518" s="223" t="s">
        <v>1592</v>
      </c>
      <c r="D2518" s="14" t="s">
        <v>454</v>
      </c>
      <c r="E2518" s="105">
        <v>1148.4000000000001</v>
      </c>
      <c r="F2518" s="65">
        <v>42181</v>
      </c>
      <c r="G2518" s="106">
        <v>1148.4000000000001</v>
      </c>
      <c r="H2518" s="31">
        <f t="shared" si="78"/>
        <v>0</v>
      </c>
      <c r="I2518" s="39" t="s">
        <v>41</v>
      </c>
      <c r="M2518" s="20">
        <v>42177</v>
      </c>
      <c r="N2518" s="183">
        <v>24960</v>
      </c>
      <c r="O2518" s="183"/>
      <c r="P2518" s="14" t="s">
        <v>131</v>
      </c>
      <c r="Q2518" s="105">
        <v>9498.15</v>
      </c>
      <c r="R2518" s="23">
        <v>42179</v>
      </c>
      <c r="S2518" s="118">
        <v>9498.15</v>
      </c>
      <c r="T2518" s="31">
        <f t="shared" si="79"/>
        <v>0</v>
      </c>
      <c r="U2518" s="56" t="s">
        <v>1257</v>
      </c>
    </row>
    <row r="2519" spans="1:21" x14ac:dyDescent="0.25">
      <c r="A2519" s="20">
        <v>42181</v>
      </c>
      <c r="B2519" s="222" t="s">
        <v>1981</v>
      </c>
      <c r="C2519" s="222" t="s">
        <v>1592</v>
      </c>
      <c r="D2519" s="14" t="s">
        <v>151</v>
      </c>
      <c r="E2519" s="105">
        <v>1753.4</v>
      </c>
      <c r="F2519" s="65">
        <v>42182</v>
      </c>
      <c r="G2519" s="106">
        <v>1753.4</v>
      </c>
      <c r="H2519" s="31">
        <f t="shared" si="78"/>
        <v>0</v>
      </c>
      <c r="I2519" s="39" t="s">
        <v>9</v>
      </c>
      <c r="M2519" s="20">
        <v>42178</v>
      </c>
      <c r="N2519" s="223" t="s">
        <v>1687</v>
      </c>
      <c r="O2519" s="223" t="s">
        <v>1592</v>
      </c>
      <c r="P2519" s="15" t="s">
        <v>131</v>
      </c>
      <c r="Q2519" s="122">
        <v>10209.9</v>
      </c>
      <c r="R2519" s="23">
        <v>42181</v>
      </c>
      <c r="S2519" s="118">
        <v>10209.9</v>
      </c>
      <c r="T2519" s="31">
        <f t="shared" si="79"/>
        <v>0</v>
      </c>
      <c r="U2519" s="68" t="s">
        <v>1257</v>
      </c>
    </row>
    <row r="2520" spans="1:21" x14ac:dyDescent="0.25">
      <c r="A2520" s="20">
        <v>42181</v>
      </c>
      <c r="B2520" s="223" t="s">
        <v>1982</v>
      </c>
      <c r="C2520" s="223" t="s">
        <v>1592</v>
      </c>
      <c r="D2520" s="14" t="s">
        <v>116</v>
      </c>
      <c r="E2520" s="105">
        <v>4064.55</v>
      </c>
      <c r="F2520" s="65">
        <v>42182</v>
      </c>
      <c r="G2520" s="106">
        <v>4064.55</v>
      </c>
      <c r="H2520" s="31">
        <f t="shared" si="78"/>
        <v>0</v>
      </c>
      <c r="I2520" s="39" t="s">
        <v>59</v>
      </c>
      <c r="M2520" s="20">
        <v>42179</v>
      </c>
      <c r="N2520" s="222" t="s">
        <v>1781</v>
      </c>
      <c r="O2520" s="222" t="s">
        <v>1592</v>
      </c>
      <c r="P2520" s="14" t="s">
        <v>131</v>
      </c>
      <c r="Q2520" s="105">
        <v>8103</v>
      </c>
      <c r="R2520" s="23">
        <v>42180</v>
      </c>
      <c r="S2520" s="106">
        <v>8103</v>
      </c>
      <c r="T2520" s="31">
        <f t="shared" si="79"/>
        <v>0</v>
      </c>
      <c r="U2520" s="39" t="s">
        <v>1257</v>
      </c>
    </row>
    <row r="2521" spans="1:21" x14ac:dyDescent="0.25">
      <c r="A2521" s="20">
        <v>42181</v>
      </c>
      <c r="B2521" s="222" t="s">
        <v>1983</v>
      </c>
      <c r="C2521" s="222" t="s">
        <v>1592</v>
      </c>
      <c r="D2521" s="14" t="s">
        <v>1766</v>
      </c>
      <c r="E2521" s="105">
        <v>765.6</v>
      </c>
      <c r="F2521" s="65">
        <v>42182</v>
      </c>
      <c r="G2521" s="106">
        <v>765.6</v>
      </c>
      <c r="H2521" s="31">
        <f t="shared" si="78"/>
        <v>0</v>
      </c>
      <c r="I2521" s="39" t="s">
        <v>59</v>
      </c>
      <c r="M2521" s="20">
        <v>42180</v>
      </c>
      <c r="N2521" s="222" t="s">
        <v>1889</v>
      </c>
      <c r="O2521" s="222" t="s">
        <v>1592</v>
      </c>
      <c r="P2521" s="14" t="s">
        <v>131</v>
      </c>
      <c r="Q2521" s="105">
        <v>13347.6</v>
      </c>
      <c r="R2521" s="65">
        <v>42181</v>
      </c>
      <c r="S2521" s="106">
        <v>13347.6</v>
      </c>
      <c r="T2521" s="31">
        <f t="shared" si="79"/>
        <v>0</v>
      </c>
      <c r="U2521" s="39" t="s">
        <v>1257</v>
      </c>
    </row>
    <row r="2522" spans="1:21" x14ac:dyDescent="0.25">
      <c r="A2522" s="20">
        <v>42181</v>
      </c>
      <c r="B2522" s="223" t="s">
        <v>1984</v>
      </c>
      <c r="C2522" s="223" t="s">
        <v>1592</v>
      </c>
      <c r="D2522" s="14" t="s">
        <v>148</v>
      </c>
      <c r="E2522" s="105">
        <v>5461.2</v>
      </c>
      <c r="F2522" s="65">
        <v>42182</v>
      </c>
      <c r="G2522" s="106">
        <v>5461.2</v>
      </c>
      <c r="H2522" s="31">
        <f t="shared" si="78"/>
        <v>0</v>
      </c>
      <c r="I2522" s="39" t="s">
        <v>59</v>
      </c>
      <c r="M2522" s="20">
        <v>42181</v>
      </c>
      <c r="N2522" s="223" t="s">
        <v>1998</v>
      </c>
      <c r="O2522" s="223" t="s">
        <v>1592</v>
      </c>
      <c r="P2522" s="14" t="s">
        <v>131</v>
      </c>
      <c r="Q2522" s="105">
        <v>7305.5</v>
      </c>
      <c r="R2522" s="65">
        <v>42183</v>
      </c>
      <c r="S2522" s="106">
        <v>7305.5</v>
      </c>
      <c r="T2522" s="31">
        <f t="shared" si="79"/>
        <v>0</v>
      </c>
      <c r="U2522" s="39" t="s">
        <v>1257</v>
      </c>
    </row>
    <row r="2523" spans="1:21" x14ac:dyDescent="0.25">
      <c r="A2523" s="20">
        <v>42181</v>
      </c>
      <c r="B2523" s="222" t="s">
        <v>1985</v>
      </c>
      <c r="C2523" s="222" t="s">
        <v>1592</v>
      </c>
      <c r="D2523" s="14" t="s">
        <v>53</v>
      </c>
      <c r="E2523" s="105">
        <v>1705.7</v>
      </c>
      <c r="F2523" s="65">
        <v>42182</v>
      </c>
      <c r="G2523" s="106">
        <v>1705.7</v>
      </c>
      <c r="H2523" s="31">
        <f t="shared" si="78"/>
        <v>0</v>
      </c>
      <c r="I2523" s="39" t="s">
        <v>59</v>
      </c>
      <c r="M2523" s="20">
        <v>42181</v>
      </c>
      <c r="N2523" s="222" t="s">
        <v>1999</v>
      </c>
      <c r="O2523" s="222" t="s">
        <v>1592</v>
      </c>
      <c r="P2523" s="14" t="s">
        <v>131</v>
      </c>
      <c r="Q2523" s="105">
        <v>396</v>
      </c>
      <c r="R2523" s="65">
        <v>42181</v>
      </c>
      <c r="S2523" s="106">
        <v>396</v>
      </c>
      <c r="T2523" s="31">
        <f t="shared" si="79"/>
        <v>0</v>
      </c>
      <c r="U2523" s="39" t="s">
        <v>1257</v>
      </c>
    </row>
    <row r="2524" spans="1:21" x14ac:dyDescent="0.25">
      <c r="A2524" s="20">
        <v>42181</v>
      </c>
      <c r="B2524" s="223" t="s">
        <v>1986</v>
      </c>
      <c r="C2524" s="223" t="s">
        <v>1592</v>
      </c>
      <c r="D2524" s="14" t="s">
        <v>81</v>
      </c>
      <c r="E2524" s="105">
        <v>2195.4</v>
      </c>
      <c r="F2524" s="65">
        <v>42182</v>
      </c>
      <c r="G2524" s="106">
        <v>2195.4</v>
      </c>
      <c r="H2524" s="31">
        <f t="shared" si="78"/>
        <v>0</v>
      </c>
      <c r="I2524" s="39" t="s">
        <v>59</v>
      </c>
      <c r="M2524" s="20">
        <v>42182</v>
      </c>
      <c r="N2524" s="223" t="s">
        <v>2098</v>
      </c>
      <c r="O2524" s="223" t="s">
        <v>1592</v>
      </c>
      <c r="P2524" s="14" t="s">
        <v>131</v>
      </c>
      <c r="Q2524" s="105">
        <v>17415</v>
      </c>
      <c r="R2524" s="65"/>
      <c r="S2524" s="106"/>
      <c r="T2524" s="31">
        <f t="shared" si="79"/>
        <v>17415</v>
      </c>
      <c r="U2524" s="39" t="s">
        <v>9</v>
      </c>
    </row>
    <row r="2525" spans="1:21" x14ac:dyDescent="0.25">
      <c r="A2525" s="20">
        <v>42181</v>
      </c>
      <c r="B2525" s="222" t="s">
        <v>1987</v>
      </c>
      <c r="C2525" s="222" t="s">
        <v>1592</v>
      </c>
      <c r="D2525" s="14" t="s">
        <v>1338</v>
      </c>
      <c r="E2525" s="105">
        <v>3000</v>
      </c>
      <c r="F2525" s="74">
        <v>42189</v>
      </c>
      <c r="G2525" s="144">
        <v>3000</v>
      </c>
      <c r="H2525" s="31">
        <f t="shared" si="78"/>
        <v>0</v>
      </c>
      <c r="I2525" s="39" t="s">
        <v>59</v>
      </c>
      <c r="M2525" s="20">
        <v>42183</v>
      </c>
      <c r="N2525" s="222" t="s">
        <v>2216</v>
      </c>
      <c r="O2525" s="222" t="s">
        <v>1592</v>
      </c>
      <c r="P2525" s="14" t="s">
        <v>131</v>
      </c>
      <c r="Q2525" s="105">
        <v>9165.7000000000007</v>
      </c>
      <c r="R2525" s="65">
        <v>42183</v>
      </c>
      <c r="S2525" s="106">
        <v>9165.7000000000007</v>
      </c>
      <c r="T2525" s="31">
        <f t="shared" si="79"/>
        <v>0</v>
      </c>
      <c r="U2525" s="39" t="s">
        <v>1257</v>
      </c>
    </row>
    <row r="2526" spans="1:21" x14ac:dyDescent="0.25">
      <c r="A2526" s="20">
        <v>42181</v>
      </c>
      <c r="B2526" s="223" t="s">
        <v>1988</v>
      </c>
      <c r="C2526" s="223" t="s">
        <v>1592</v>
      </c>
      <c r="D2526" s="14" t="s">
        <v>256</v>
      </c>
      <c r="E2526" s="105">
        <v>7440.8</v>
      </c>
      <c r="F2526" s="65">
        <v>42181</v>
      </c>
      <c r="G2526" s="106">
        <v>7440.8</v>
      </c>
      <c r="H2526" s="31">
        <f t="shared" si="78"/>
        <v>0</v>
      </c>
      <c r="I2526" s="39" t="s">
        <v>773</v>
      </c>
      <c r="M2526" s="20">
        <v>42184</v>
      </c>
      <c r="N2526" s="223" t="s">
        <v>2284</v>
      </c>
      <c r="O2526" s="223" t="s">
        <v>1592</v>
      </c>
      <c r="P2526" s="14" t="s">
        <v>131</v>
      </c>
      <c r="Q2526" s="105">
        <v>13194.4</v>
      </c>
      <c r="R2526" s="23"/>
      <c r="S2526" s="106"/>
      <c r="T2526" s="31">
        <f t="shared" si="79"/>
        <v>13194.4</v>
      </c>
      <c r="U2526" s="39" t="s">
        <v>9</v>
      </c>
    </row>
    <row r="2527" spans="1:21" x14ac:dyDescent="0.25">
      <c r="A2527" s="20">
        <v>42181</v>
      </c>
      <c r="B2527" s="222" t="s">
        <v>1989</v>
      </c>
      <c r="C2527" s="222" t="s">
        <v>1592</v>
      </c>
      <c r="D2527" s="14" t="s">
        <v>57</v>
      </c>
      <c r="E2527" s="105">
        <v>2660</v>
      </c>
      <c r="F2527" s="65">
        <v>42182</v>
      </c>
      <c r="G2527" s="106">
        <v>2660</v>
      </c>
      <c r="H2527" s="31">
        <f t="shared" si="78"/>
        <v>0</v>
      </c>
      <c r="I2527" s="39" t="s">
        <v>59</v>
      </c>
      <c r="M2527" s="20">
        <v>42185</v>
      </c>
      <c r="N2527" s="223" t="s">
        <v>2404</v>
      </c>
      <c r="O2527" s="223" t="s">
        <v>1592</v>
      </c>
      <c r="P2527" s="14" t="s">
        <v>131</v>
      </c>
      <c r="Q2527" s="105">
        <v>8860.1</v>
      </c>
      <c r="R2527" s="23">
        <v>42185</v>
      </c>
      <c r="S2527" s="106">
        <v>8860.1</v>
      </c>
      <c r="T2527" s="31">
        <f t="shared" si="79"/>
        <v>0</v>
      </c>
      <c r="U2527" s="39" t="s">
        <v>1257</v>
      </c>
    </row>
    <row r="2528" spans="1:21" x14ac:dyDescent="0.25">
      <c r="A2528" s="20">
        <v>42181</v>
      </c>
      <c r="B2528" s="223" t="s">
        <v>1990</v>
      </c>
      <c r="C2528" s="223" t="s">
        <v>1592</v>
      </c>
      <c r="D2528" s="14" t="s">
        <v>292</v>
      </c>
      <c r="E2528" s="105">
        <v>2784.2</v>
      </c>
      <c r="F2528" s="65">
        <v>42182</v>
      </c>
      <c r="G2528" s="106">
        <v>2784.2</v>
      </c>
      <c r="H2528" s="31">
        <f t="shared" si="78"/>
        <v>0</v>
      </c>
      <c r="I2528" s="39" t="s">
        <v>59</v>
      </c>
      <c r="M2528" s="20">
        <v>42161</v>
      </c>
      <c r="N2528" s="183">
        <v>23433</v>
      </c>
      <c r="O2528" s="183"/>
      <c r="P2528" s="14" t="s">
        <v>440</v>
      </c>
      <c r="Q2528" s="105">
        <v>14976</v>
      </c>
      <c r="R2528" s="23">
        <v>42161</v>
      </c>
      <c r="S2528" s="106">
        <v>14976</v>
      </c>
      <c r="T2528" s="31">
        <f t="shared" si="79"/>
        <v>0</v>
      </c>
      <c r="U2528" s="39" t="s">
        <v>9</v>
      </c>
    </row>
    <row r="2529" spans="1:21" x14ac:dyDescent="0.25">
      <c r="A2529" s="20">
        <v>42181</v>
      </c>
      <c r="B2529" s="222" t="s">
        <v>1991</v>
      </c>
      <c r="C2529" s="222" t="s">
        <v>1592</v>
      </c>
      <c r="D2529" s="14" t="s">
        <v>56</v>
      </c>
      <c r="E2529" s="105">
        <v>5488</v>
      </c>
      <c r="F2529" s="65">
        <v>42181</v>
      </c>
      <c r="G2529" s="106">
        <v>5488</v>
      </c>
      <c r="H2529" s="31">
        <f t="shared" si="78"/>
        <v>0</v>
      </c>
      <c r="I2529" s="39" t="s">
        <v>773</v>
      </c>
      <c r="M2529" s="20">
        <v>42168</v>
      </c>
      <c r="N2529" s="183">
        <v>24082</v>
      </c>
      <c r="O2529" s="183"/>
      <c r="P2529" s="14" t="s">
        <v>440</v>
      </c>
      <c r="Q2529" s="105">
        <v>10029.6</v>
      </c>
      <c r="R2529" s="23">
        <v>42168</v>
      </c>
      <c r="S2529" s="106">
        <v>10029.6</v>
      </c>
      <c r="T2529" s="31">
        <f t="shared" si="79"/>
        <v>0</v>
      </c>
      <c r="U2529" s="39" t="s">
        <v>9</v>
      </c>
    </row>
    <row r="2530" spans="1:21" x14ac:dyDescent="0.25">
      <c r="A2530" s="20">
        <v>42181</v>
      </c>
      <c r="B2530" s="223" t="s">
        <v>1992</v>
      </c>
      <c r="C2530" s="223" t="s">
        <v>1592</v>
      </c>
      <c r="D2530" s="150" t="s">
        <v>82</v>
      </c>
      <c r="E2530" s="105">
        <v>4220.8999999999996</v>
      </c>
      <c r="F2530" s="65">
        <v>42182</v>
      </c>
      <c r="G2530" s="106">
        <v>4220.8999999999996</v>
      </c>
      <c r="H2530" s="31">
        <f t="shared" si="78"/>
        <v>0</v>
      </c>
      <c r="I2530" s="39" t="s">
        <v>59</v>
      </c>
      <c r="M2530" s="20">
        <v>42175</v>
      </c>
      <c r="N2530" s="183">
        <v>24800</v>
      </c>
      <c r="O2530" s="183"/>
      <c r="P2530" s="14" t="s">
        <v>440</v>
      </c>
      <c r="Q2530" s="105">
        <v>9410.4</v>
      </c>
      <c r="R2530" s="23">
        <v>42175</v>
      </c>
      <c r="S2530" s="118">
        <v>9410.4</v>
      </c>
      <c r="T2530" s="31">
        <f t="shared" si="79"/>
        <v>0</v>
      </c>
      <c r="U2530" s="56" t="s">
        <v>9</v>
      </c>
    </row>
    <row r="2531" spans="1:21" x14ac:dyDescent="0.25">
      <c r="A2531" s="20">
        <v>42181</v>
      </c>
      <c r="B2531" s="222" t="s">
        <v>1993</v>
      </c>
      <c r="C2531" s="222" t="s">
        <v>1592</v>
      </c>
      <c r="D2531" s="14" t="s">
        <v>549</v>
      </c>
      <c r="E2531" s="105">
        <v>17037.400000000001</v>
      </c>
      <c r="F2531" s="74"/>
      <c r="G2531" s="144"/>
      <c r="H2531" s="31">
        <f t="shared" si="78"/>
        <v>17037.400000000001</v>
      </c>
      <c r="I2531" s="39" t="s">
        <v>1013</v>
      </c>
      <c r="M2531" s="20">
        <v>42175</v>
      </c>
      <c r="N2531" s="183">
        <v>24802</v>
      </c>
      <c r="O2531" s="183"/>
      <c r="P2531" s="14" t="s">
        <v>440</v>
      </c>
      <c r="Q2531" s="105">
        <v>637.20000000000005</v>
      </c>
      <c r="R2531" s="23">
        <v>42175</v>
      </c>
      <c r="S2531" s="118">
        <v>637.20000000000005</v>
      </c>
      <c r="T2531" s="31">
        <f t="shared" si="79"/>
        <v>0</v>
      </c>
      <c r="U2531" s="56" t="s">
        <v>9</v>
      </c>
    </row>
    <row r="2532" spans="1:21" x14ac:dyDescent="0.25">
      <c r="A2532" s="20">
        <v>42181</v>
      </c>
      <c r="B2532" s="223" t="s">
        <v>1994</v>
      </c>
      <c r="C2532" s="223" t="s">
        <v>1592</v>
      </c>
      <c r="D2532" s="14" t="s">
        <v>50</v>
      </c>
      <c r="E2532" s="105">
        <v>2463.9</v>
      </c>
      <c r="F2532" s="65">
        <v>42181</v>
      </c>
      <c r="G2532" s="106">
        <v>2463.9</v>
      </c>
      <c r="H2532" s="31">
        <f t="shared" si="78"/>
        <v>0</v>
      </c>
      <c r="I2532" s="39" t="s">
        <v>41</v>
      </c>
      <c r="M2532" s="20">
        <v>42182</v>
      </c>
      <c r="N2532" s="223" t="s">
        <v>2136</v>
      </c>
      <c r="O2532" s="223" t="s">
        <v>1592</v>
      </c>
      <c r="P2532" s="14" t="s">
        <v>440</v>
      </c>
      <c r="Q2532" s="105">
        <v>12391.2</v>
      </c>
      <c r="R2532" s="65">
        <v>42182</v>
      </c>
      <c r="S2532" s="106">
        <v>12391.2</v>
      </c>
      <c r="T2532" s="31">
        <f t="shared" si="79"/>
        <v>0</v>
      </c>
      <c r="U2532" s="39" t="s">
        <v>9</v>
      </c>
    </row>
    <row r="2533" spans="1:21" x14ac:dyDescent="0.25">
      <c r="A2533" s="20">
        <v>42181</v>
      </c>
      <c r="B2533" s="222" t="s">
        <v>1995</v>
      </c>
      <c r="C2533" s="222" t="s">
        <v>1592</v>
      </c>
      <c r="D2533" s="14" t="s">
        <v>239</v>
      </c>
      <c r="E2533" s="105">
        <v>393.3</v>
      </c>
      <c r="F2533" s="65">
        <v>42181</v>
      </c>
      <c r="G2533" s="106">
        <v>393.3</v>
      </c>
      <c r="H2533" s="31">
        <f t="shared" si="78"/>
        <v>0</v>
      </c>
      <c r="I2533" s="39" t="s">
        <v>9</v>
      </c>
      <c r="M2533" s="20">
        <v>42160</v>
      </c>
      <c r="N2533" s="183">
        <v>23277</v>
      </c>
      <c r="O2533" s="183"/>
      <c r="P2533" s="14" t="s">
        <v>863</v>
      </c>
      <c r="Q2533" s="105">
        <v>9180</v>
      </c>
      <c r="R2533" s="23">
        <v>42160</v>
      </c>
      <c r="S2533" s="106">
        <v>9180</v>
      </c>
      <c r="T2533" s="31">
        <f t="shared" si="79"/>
        <v>0</v>
      </c>
      <c r="U2533" s="39" t="s">
        <v>9</v>
      </c>
    </row>
    <row r="2534" spans="1:21" x14ac:dyDescent="0.25">
      <c r="A2534" s="20">
        <v>42181</v>
      </c>
      <c r="B2534" s="223" t="s">
        <v>1996</v>
      </c>
      <c r="C2534" s="223" t="s">
        <v>1592</v>
      </c>
      <c r="D2534" s="14" t="s">
        <v>881</v>
      </c>
      <c r="E2534" s="105">
        <v>3172.5</v>
      </c>
      <c r="F2534" s="65">
        <v>42181</v>
      </c>
      <c r="G2534" s="106">
        <v>3172.5</v>
      </c>
      <c r="H2534" s="31">
        <f t="shared" si="78"/>
        <v>0</v>
      </c>
      <c r="I2534" s="39" t="s">
        <v>9</v>
      </c>
      <c r="M2534" s="20">
        <v>42163</v>
      </c>
      <c r="N2534" s="183">
        <v>23515</v>
      </c>
      <c r="O2534" s="183"/>
      <c r="P2534" s="14" t="s">
        <v>863</v>
      </c>
      <c r="Q2534" s="105">
        <v>9264</v>
      </c>
      <c r="R2534" s="23">
        <v>42163</v>
      </c>
      <c r="S2534" s="106">
        <v>9264</v>
      </c>
      <c r="T2534" s="31">
        <f t="shared" si="79"/>
        <v>0</v>
      </c>
      <c r="U2534" s="39" t="s">
        <v>9</v>
      </c>
    </row>
    <row r="2535" spans="1:21" x14ac:dyDescent="0.25">
      <c r="A2535" s="20">
        <v>42181</v>
      </c>
      <c r="B2535" s="222" t="s">
        <v>1997</v>
      </c>
      <c r="C2535" s="222" t="s">
        <v>1592</v>
      </c>
      <c r="D2535" s="14" t="s">
        <v>130</v>
      </c>
      <c r="E2535" s="105">
        <v>6322.9</v>
      </c>
      <c r="F2535" s="65">
        <v>42181</v>
      </c>
      <c r="G2535" s="106">
        <v>6322.9</v>
      </c>
      <c r="H2535" s="31">
        <f t="shared" si="78"/>
        <v>0</v>
      </c>
      <c r="I2535" s="39" t="s">
        <v>1257</v>
      </c>
      <c r="M2535" s="20">
        <v>42166</v>
      </c>
      <c r="N2535" s="183">
        <v>23806</v>
      </c>
      <c r="O2535" s="183"/>
      <c r="P2535" s="14" t="s">
        <v>863</v>
      </c>
      <c r="Q2535" s="105">
        <v>6657.6</v>
      </c>
      <c r="R2535" s="23">
        <v>42166</v>
      </c>
      <c r="S2535" s="106">
        <v>6657.6</v>
      </c>
      <c r="T2535" s="31">
        <f t="shared" si="79"/>
        <v>0</v>
      </c>
      <c r="U2535" s="39" t="s">
        <v>9</v>
      </c>
    </row>
    <row r="2536" spans="1:21" x14ac:dyDescent="0.25">
      <c r="A2536" s="20">
        <v>42181</v>
      </c>
      <c r="B2536" s="223" t="s">
        <v>1998</v>
      </c>
      <c r="C2536" s="223" t="s">
        <v>1592</v>
      </c>
      <c r="D2536" s="14" t="s">
        <v>131</v>
      </c>
      <c r="E2536" s="105">
        <v>7305.5</v>
      </c>
      <c r="F2536" s="65">
        <v>42183</v>
      </c>
      <c r="G2536" s="106">
        <v>7305.5</v>
      </c>
      <c r="H2536" s="31">
        <f t="shared" si="78"/>
        <v>0</v>
      </c>
      <c r="I2536" s="39" t="s">
        <v>1257</v>
      </c>
      <c r="M2536" s="20">
        <v>42170</v>
      </c>
      <c r="N2536" s="183">
        <v>24199</v>
      </c>
      <c r="O2536" s="183"/>
      <c r="P2536" s="14" t="s">
        <v>863</v>
      </c>
      <c r="Q2536" s="105">
        <v>7330.7</v>
      </c>
      <c r="R2536" s="23">
        <v>42170</v>
      </c>
      <c r="S2536" s="106">
        <v>7330.7</v>
      </c>
      <c r="T2536" s="31">
        <f t="shared" si="79"/>
        <v>0</v>
      </c>
      <c r="U2536" s="39" t="s">
        <v>9</v>
      </c>
    </row>
    <row r="2537" spans="1:21" x14ac:dyDescent="0.25">
      <c r="A2537" s="20">
        <v>42181</v>
      </c>
      <c r="B2537" s="222" t="s">
        <v>1999</v>
      </c>
      <c r="C2537" s="222" t="s">
        <v>1592</v>
      </c>
      <c r="D2537" s="14" t="s">
        <v>131</v>
      </c>
      <c r="E2537" s="105">
        <v>396</v>
      </c>
      <c r="F2537" s="65">
        <v>42181</v>
      </c>
      <c r="G2537" s="106">
        <v>396</v>
      </c>
      <c r="H2537" s="31">
        <f t="shared" si="78"/>
        <v>0</v>
      </c>
      <c r="I2537" s="39" t="s">
        <v>1257</v>
      </c>
      <c r="M2537" s="20">
        <v>42172</v>
      </c>
      <c r="N2537" s="183">
        <v>24406</v>
      </c>
      <c r="O2537" s="183"/>
      <c r="P2537" s="14" t="s">
        <v>863</v>
      </c>
      <c r="Q2537" s="105">
        <v>9659.2999999999993</v>
      </c>
      <c r="R2537" s="23">
        <v>42172</v>
      </c>
      <c r="S2537" s="106">
        <v>9659.2999999999993</v>
      </c>
      <c r="T2537" s="48">
        <f t="shared" si="79"/>
        <v>0</v>
      </c>
      <c r="U2537" s="39" t="s">
        <v>9</v>
      </c>
    </row>
    <row r="2538" spans="1:21" x14ac:dyDescent="0.25">
      <c r="A2538" s="20">
        <v>42181</v>
      </c>
      <c r="B2538" s="223" t="s">
        <v>2000</v>
      </c>
      <c r="C2538" s="223" t="s">
        <v>1592</v>
      </c>
      <c r="D2538" s="14" t="s">
        <v>128</v>
      </c>
      <c r="E2538" s="105">
        <v>8215</v>
      </c>
      <c r="F2538" s="65">
        <v>42181</v>
      </c>
      <c r="G2538" s="106">
        <v>8215</v>
      </c>
      <c r="H2538" s="31">
        <f t="shared" si="78"/>
        <v>0</v>
      </c>
      <c r="I2538" s="39" t="s">
        <v>1257</v>
      </c>
      <c r="M2538" s="20">
        <v>42174</v>
      </c>
      <c r="N2538" s="183">
        <v>24619</v>
      </c>
      <c r="O2538" s="183"/>
      <c r="P2538" s="110" t="s">
        <v>863</v>
      </c>
      <c r="Q2538" s="105">
        <v>12450</v>
      </c>
      <c r="R2538" s="23">
        <v>42174</v>
      </c>
      <c r="S2538" s="118">
        <v>12450</v>
      </c>
      <c r="T2538" s="31">
        <f t="shared" si="79"/>
        <v>0</v>
      </c>
      <c r="U2538" s="56" t="s">
        <v>9</v>
      </c>
    </row>
    <row r="2539" spans="1:21" x14ac:dyDescent="0.25">
      <c r="A2539" s="20">
        <v>42181</v>
      </c>
      <c r="B2539" s="222" t="s">
        <v>2001</v>
      </c>
      <c r="C2539" s="222" t="s">
        <v>1592</v>
      </c>
      <c r="D2539" s="14" t="s">
        <v>125</v>
      </c>
      <c r="E2539" s="105">
        <v>3933.75</v>
      </c>
      <c r="F2539" s="65">
        <v>42185</v>
      </c>
      <c r="G2539" s="106">
        <v>3933.75</v>
      </c>
      <c r="H2539" s="31">
        <f t="shared" si="78"/>
        <v>0</v>
      </c>
      <c r="I2539" s="39" t="s">
        <v>1257</v>
      </c>
      <c r="M2539" s="20">
        <v>42177</v>
      </c>
      <c r="N2539" s="183">
        <v>24914</v>
      </c>
      <c r="O2539" s="183"/>
      <c r="P2539" s="14" t="s">
        <v>863</v>
      </c>
      <c r="Q2539" s="105">
        <v>7869.8</v>
      </c>
      <c r="R2539" s="23">
        <v>42177</v>
      </c>
      <c r="S2539" s="118">
        <v>7869.8</v>
      </c>
      <c r="T2539" s="31">
        <f t="shared" si="79"/>
        <v>0</v>
      </c>
      <c r="U2539" s="56" t="s">
        <v>9</v>
      </c>
    </row>
    <row r="2540" spans="1:21" x14ac:dyDescent="0.25">
      <c r="A2540" s="20">
        <v>42181</v>
      </c>
      <c r="B2540" s="223" t="s">
        <v>2002</v>
      </c>
      <c r="C2540" s="223" t="s">
        <v>1592</v>
      </c>
      <c r="D2540" s="14" t="s">
        <v>137</v>
      </c>
      <c r="E2540" s="105">
        <v>2786.7</v>
      </c>
      <c r="F2540" s="65">
        <v>42181</v>
      </c>
      <c r="G2540" s="106">
        <v>2786.7</v>
      </c>
      <c r="H2540" s="31">
        <f t="shared" si="78"/>
        <v>0</v>
      </c>
      <c r="I2540" s="39" t="s">
        <v>9</v>
      </c>
      <c r="M2540" s="20">
        <v>42179</v>
      </c>
      <c r="N2540" s="223" t="s">
        <v>1733</v>
      </c>
      <c r="O2540" s="223" t="s">
        <v>1592</v>
      </c>
      <c r="P2540" s="14" t="s">
        <v>863</v>
      </c>
      <c r="Q2540" s="105">
        <v>8676.7999999999993</v>
      </c>
      <c r="R2540" s="23">
        <v>42179</v>
      </c>
      <c r="S2540" s="106">
        <v>8676.7999999999993</v>
      </c>
      <c r="T2540" s="31">
        <f t="shared" si="79"/>
        <v>0</v>
      </c>
      <c r="U2540" s="39" t="s">
        <v>9</v>
      </c>
    </row>
    <row r="2541" spans="1:21" x14ac:dyDescent="0.25">
      <c r="A2541" s="20">
        <v>42181</v>
      </c>
      <c r="B2541" s="222" t="s">
        <v>2003</v>
      </c>
      <c r="C2541" s="222" t="s">
        <v>1592</v>
      </c>
      <c r="D2541" s="14" t="s">
        <v>71</v>
      </c>
      <c r="E2541" s="105">
        <v>6176</v>
      </c>
      <c r="F2541" s="65">
        <v>42181</v>
      </c>
      <c r="G2541" s="106">
        <v>6176</v>
      </c>
      <c r="H2541" s="31">
        <f t="shared" si="78"/>
        <v>0</v>
      </c>
      <c r="I2541" s="39" t="s">
        <v>9</v>
      </c>
      <c r="M2541" s="20">
        <v>42182</v>
      </c>
      <c r="N2541" s="223" t="s">
        <v>2077</v>
      </c>
      <c r="O2541" s="223" t="s">
        <v>1592</v>
      </c>
      <c r="P2541" s="14" t="s">
        <v>863</v>
      </c>
      <c r="Q2541" s="105">
        <v>8831</v>
      </c>
      <c r="R2541" s="65">
        <v>42182</v>
      </c>
      <c r="S2541" s="106">
        <v>8831</v>
      </c>
      <c r="T2541" s="31">
        <f t="shared" si="79"/>
        <v>0</v>
      </c>
      <c r="U2541" s="39" t="s">
        <v>9</v>
      </c>
    </row>
    <row r="2542" spans="1:21" x14ac:dyDescent="0.25">
      <c r="A2542" s="20">
        <v>42181</v>
      </c>
      <c r="B2542" s="223" t="s">
        <v>2004</v>
      </c>
      <c r="C2542" s="223" t="s">
        <v>1592</v>
      </c>
      <c r="D2542" s="14" t="s">
        <v>71</v>
      </c>
      <c r="E2542" s="105">
        <v>36</v>
      </c>
      <c r="F2542" s="65">
        <v>42181</v>
      </c>
      <c r="G2542" s="106">
        <v>36</v>
      </c>
      <c r="H2542" s="31">
        <f t="shared" si="78"/>
        <v>0</v>
      </c>
      <c r="I2542" s="39" t="s">
        <v>9</v>
      </c>
      <c r="M2542" s="20">
        <v>42185</v>
      </c>
      <c r="N2542" s="222" t="s">
        <v>2374</v>
      </c>
      <c r="O2542" s="222" t="s">
        <v>1592</v>
      </c>
      <c r="P2542" s="14" t="s">
        <v>863</v>
      </c>
      <c r="Q2542" s="105">
        <v>9551.2000000000007</v>
      </c>
      <c r="R2542" s="23">
        <v>42185</v>
      </c>
      <c r="S2542" s="106">
        <v>9551.2000000000007</v>
      </c>
      <c r="T2542" s="31">
        <f t="shared" si="79"/>
        <v>0</v>
      </c>
      <c r="U2542" s="39" t="s">
        <v>9</v>
      </c>
    </row>
    <row r="2543" spans="1:21" x14ac:dyDescent="0.25">
      <c r="A2543" s="20">
        <v>42181</v>
      </c>
      <c r="B2543" s="222" t="s">
        <v>2005</v>
      </c>
      <c r="C2543" s="222" t="s">
        <v>1592</v>
      </c>
      <c r="D2543" s="14" t="s">
        <v>225</v>
      </c>
      <c r="E2543" s="105">
        <v>3106.7</v>
      </c>
      <c r="F2543" s="65">
        <v>42181</v>
      </c>
      <c r="G2543" s="106">
        <v>3106.7</v>
      </c>
      <c r="H2543" s="31">
        <f t="shared" si="78"/>
        <v>0</v>
      </c>
      <c r="I2543" s="39" t="s">
        <v>9</v>
      </c>
      <c r="M2543" s="20">
        <v>42160</v>
      </c>
      <c r="N2543" s="183">
        <v>23317</v>
      </c>
      <c r="O2543" s="183"/>
      <c r="P2543" s="14" t="s">
        <v>1507</v>
      </c>
      <c r="Q2543" s="105">
        <v>14328.1</v>
      </c>
      <c r="R2543" s="23">
        <v>42161</v>
      </c>
      <c r="S2543" s="106">
        <v>14328.1</v>
      </c>
      <c r="T2543" s="31">
        <f t="shared" si="79"/>
        <v>0</v>
      </c>
      <c r="U2543" s="39" t="s">
        <v>94</v>
      </c>
    </row>
    <row r="2544" spans="1:21" x14ac:dyDescent="0.25">
      <c r="A2544" s="20">
        <v>42181</v>
      </c>
      <c r="B2544" s="223" t="s">
        <v>2006</v>
      </c>
      <c r="C2544" s="223" t="s">
        <v>1592</v>
      </c>
      <c r="D2544" s="14" t="s">
        <v>1188</v>
      </c>
      <c r="E2544" s="105">
        <v>800</v>
      </c>
      <c r="F2544" s="65">
        <v>42181</v>
      </c>
      <c r="G2544" s="106">
        <v>800</v>
      </c>
      <c r="H2544" s="31">
        <f t="shared" si="78"/>
        <v>0</v>
      </c>
      <c r="I2544" s="39" t="s">
        <v>9</v>
      </c>
      <c r="M2544" s="20">
        <v>42156</v>
      </c>
      <c r="N2544" s="183">
        <v>22862</v>
      </c>
      <c r="O2544" s="183"/>
      <c r="P2544" s="14" t="s">
        <v>233</v>
      </c>
      <c r="Q2544" s="105">
        <v>12771.6</v>
      </c>
      <c r="R2544" s="23">
        <v>42157</v>
      </c>
      <c r="S2544" s="106">
        <v>12771.6</v>
      </c>
      <c r="T2544" s="25">
        <f t="shared" si="79"/>
        <v>0</v>
      </c>
      <c r="U2544" s="39" t="s">
        <v>773</v>
      </c>
    </row>
    <row r="2545" spans="1:21" x14ac:dyDescent="0.25">
      <c r="A2545" s="20">
        <v>42181</v>
      </c>
      <c r="B2545" s="222" t="s">
        <v>2007</v>
      </c>
      <c r="C2545" s="222" t="s">
        <v>1592</v>
      </c>
      <c r="D2545" s="14" t="s">
        <v>1058</v>
      </c>
      <c r="E2545" s="105">
        <v>6184.7</v>
      </c>
      <c r="F2545" s="65">
        <v>42181</v>
      </c>
      <c r="G2545" s="106">
        <v>6184.7</v>
      </c>
      <c r="H2545" s="31">
        <f t="shared" si="78"/>
        <v>0</v>
      </c>
      <c r="I2545" s="39" t="s">
        <v>9</v>
      </c>
      <c r="M2545" s="20">
        <v>42156</v>
      </c>
      <c r="N2545" s="183">
        <v>22865</v>
      </c>
      <c r="O2545" s="183"/>
      <c r="P2545" s="14" t="s">
        <v>233</v>
      </c>
      <c r="Q2545" s="105">
        <v>2731.2</v>
      </c>
      <c r="R2545" s="23">
        <v>42157</v>
      </c>
      <c r="S2545" s="106">
        <v>2731.2</v>
      </c>
      <c r="T2545" s="25">
        <f t="shared" si="79"/>
        <v>0</v>
      </c>
      <c r="U2545" s="39" t="s">
        <v>773</v>
      </c>
    </row>
    <row r="2546" spans="1:21" x14ac:dyDescent="0.25">
      <c r="A2546" s="20">
        <v>42181</v>
      </c>
      <c r="B2546" s="223" t="s">
        <v>2008</v>
      </c>
      <c r="C2546" s="223" t="s">
        <v>1592</v>
      </c>
      <c r="D2546" s="14" t="s">
        <v>335</v>
      </c>
      <c r="E2546" s="105">
        <v>160.80000000000001</v>
      </c>
      <c r="F2546" s="65">
        <v>42181</v>
      </c>
      <c r="G2546" s="106">
        <v>160.80000000000001</v>
      </c>
      <c r="H2546" s="31">
        <f t="shared" si="78"/>
        <v>0</v>
      </c>
      <c r="I2546" s="39" t="s">
        <v>9</v>
      </c>
      <c r="M2546" s="20">
        <v>42164</v>
      </c>
      <c r="N2546" s="183">
        <v>23672</v>
      </c>
      <c r="O2546" s="183"/>
      <c r="P2546" s="14" t="s">
        <v>233</v>
      </c>
      <c r="Q2546" s="105">
        <v>6186.4</v>
      </c>
      <c r="R2546" s="23">
        <v>42164</v>
      </c>
      <c r="S2546" s="106">
        <v>6186.4</v>
      </c>
      <c r="T2546" s="31">
        <f t="shared" si="79"/>
        <v>0</v>
      </c>
      <c r="U2546" s="39" t="s">
        <v>41</v>
      </c>
    </row>
    <row r="2547" spans="1:21" x14ac:dyDescent="0.25">
      <c r="A2547" s="20">
        <v>42181</v>
      </c>
      <c r="B2547" s="222" t="s">
        <v>2009</v>
      </c>
      <c r="C2547" s="222" t="s">
        <v>1592</v>
      </c>
      <c r="D2547" s="14" t="s">
        <v>213</v>
      </c>
      <c r="E2547" s="105">
        <v>517266.44</v>
      </c>
      <c r="F2547" s="65">
        <v>42185</v>
      </c>
      <c r="G2547" s="106">
        <v>517266.44</v>
      </c>
      <c r="H2547" s="31">
        <f t="shared" si="78"/>
        <v>0</v>
      </c>
      <c r="I2547" s="39" t="s">
        <v>13</v>
      </c>
      <c r="M2547" s="20">
        <v>42166</v>
      </c>
      <c r="N2547" s="183">
        <v>23814</v>
      </c>
      <c r="O2547" s="183"/>
      <c r="P2547" s="14" t="s">
        <v>233</v>
      </c>
      <c r="Q2547" s="105">
        <v>12395.6</v>
      </c>
      <c r="R2547" s="23">
        <v>42167</v>
      </c>
      <c r="S2547" s="106">
        <v>12395.6</v>
      </c>
      <c r="T2547" s="31">
        <f t="shared" si="79"/>
        <v>0</v>
      </c>
      <c r="U2547" s="39" t="s">
        <v>773</v>
      </c>
    </row>
    <row r="2548" spans="1:21" x14ac:dyDescent="0.25">
      <c r="A2548" s="20">
        <v>42181</v>
      </c>
      <c r="B2548" s="223" t="s">
        <v>2010</v>
      </c>
      <c r="C2548" s="223" t="s">
        <v>1592</v>
      </c>
      <c r="D2548" s="14" t="s">
        <v>185</v>
      </c>
      <c r="E2548" s="105">
        <v>36069.599999999999</v>
      </c>
      <c r="F2548" s="65">
        <v>42181</v>
      </c>
      <c r="G2548" s="106">
        <v>36069.599999999999</v>
      </c>
      <c r="H2548" s="31">
        <f t="shared" si="78"/>
        <v>0</v>
      </c>
      <c r="I2548" s="39" t="s">
        <v>46</v>
      </c>
      <c r="M2548" s="20">
        <v>42171</v>
      </c>
      <c r="N2548" s="183">
        <v>24317</v>
      </c>
      <c r="O2548" s="183"/>
      <c r="P2548" s="14" t="s">
        <v>233</v>
      </c>
      <c r="Q2548" s="105">
        <v>18101.400000000001</v>
      </c>
      <c r="R2548" s="23">
        <v>42171</v>
      </c>
      <c r="S2548" s="106">
        <v>18101.400000000001</v>
      </c>
      <c r="T2548" s="48">
        <f t="shared" si="79"/>
        <v>0</v>
      </c>
      <c r="U2548" s="39" t="s">
        <v>773</v>
      </c>
    </row>
    <row r="2549" spans="1:21" x14ac:dyDescent="0.25">
      <c r="A2549" s="20">
        <v>42181</v>
      </c>
      <c r="B2549" s="222" t="s">
        <v>2011</v>
      </c>
      <c r="C2549" s="222" t="s">
        <v>1592</v>
      </c>
      <c r="D2549" s="14" t="s">
        <v>173</v>
      </c>
      <c r="E2549" s="105">
        <v>36669.199999999997</v>
      </c>
      <c r="F2549" s="74">
        <v>42210</v>
      </c>
      <c r="G2549" s="144">
        <v>36669.199999999997</v>
      </c>
      <c r="H2549" s="31">
        <f t="shared" si="78"/>
        <v>0</v>
      </c>
      <c r="I2549" s="39" t="s">
        <v>62</v>
      </c>
      <c r="M2549" s="20">
        <v>42175</v>
      </c>
      <c r="N2549" s="183">
        <v>24834</v>
      </c>
      <c r="O2549" s="183"/>
      <c r="P2549" s="14" t="s">
        <v>233</v>
      </c>
      <c r="Q2549" s="105">
        <v>14098</v>
      </c>
      <c r="R2549" s="23">
        <v>42176</v>
      </c>
      <c r="S2549" s="118">
        <v>14098</v>
      </c>
      <c r="T2549" s="31">
        <f t="shared" si="79"/>
        <v>0</v>
      </c>
      <c r="U2549" s="56" t="s">
        <v>773</v>
      </c>
    </row>
    <row r="2550" spans="1:21" x14ac:dyDescent="0.25">
      <c r="A2550" s="20">
        <v>42181</v>
      </c>
      <c r="B2550" s="223" t="s">
        <v>2012</v>
      </c>
      <c r="C2550" s="223" t="s">
        <v>1592</v>
      </c>
      <c r="D2550" s="14" t="s">
        <v>106</v>
      </c>
      <c r="E2550" s="105">
        <v>17910.400000000001</v>
      </c>
      <c r="F2550" s="65">
        <v>42182</v>
      </c>
      <c r="G2550" s="106">
        <v>17910.400000000001</v>
      </c>
      <c r="H2550" s="31">
        <f t="shared" si="78"/>
        <v>0</v>
      </c>
      <c r="I2550" s="39" t="s">
        <v>94</v>
      </c>
      <c r="M2550" s="20">
        <v>42182</v>
      </c>
      <c r="N2550" s="223" t="s">
        <v>2096</v>
      </c>
      <c r="O2550" s="223" t="s">
        <v>1592</v>
      </c>
      <c r="P2550" s="14" t="s">
        <v>233</v>
      </c>
      <c r="Q2550" s="105">
        <v>18727.599999999999</v>
      </c>
      <c r="R2550" s="65">
        <v>42182</v>
      </c>
      <c r="S2550" s="106">
        <v>18727.599999999999</v>
      </c>
      <c r="T2550" s="31">
        <f t="shared" si="79"/>
        <v>0</v>
      </c>
      <c r="U2550" s="39" t="s">
        <v>773</v>
      </c>
    </row>
    <row r="2551" spans="1:21" x14ac:dyDescent="0.25">
      <c r="A2551" s="20">
        <v>42181</v>
      </c>
      <c r="B2551" s="222" t="s">
        <v>2013</v>
      </c>
      <c r="C2551" s="222" t="s">
        <v>1592</v>
      </c>
      <c r="D2551" s="14" t="s">
        <v>274</v>
      </c>
      <c r="E2551" s="105">
        <v>53013.4</v>
      </c>
      <c r="F2551" s="74" t="s">
        <v>2464</v>
      </c>
      <c r="G2551" s="144">
        <v>53013.4</v>
      </c>
      <c r="H2551" s="31">
        <f t="shared" si="78"/>
        <v>0</v>
      </c>
      <c r="I2551" s="39" t="s">
        <v>62</v>
      </c>
      <c r="M2551" s="20">
        <v>42156</v>
      </c>
      <c r="N2551" s="183">
        <v>22872</v>
      </c>
      <c r="O2551" s="183"/>
      <c r="P2551" s="14" t="s">
        <v>35</v>
      </c>
      <c r="Q2551" s="105">
        <v>26921.7</v>
      </c>
      <c r="R2551" s="23">
        <v>42156</v>
      </c>
      <c r="S2551" s="106">
        <v>26921.7</v>
      </c>
      <c r="T2551" s="25">
        <f t="shared" si="79"/>
        <v>0</v>
      </c>
      <c r="U2551" s="39" t="s">
        <v>149</v>
      </c>
    </row>
    <row r="2552" spans="1:21" x14ac:dyDescent="0.25">
      <c r="A2552" s="20">
        <v>42181</v>
      </c>
      <c r="B2552" s="223" t="s">
        <v>2014</v>
      </c>
      <c r="C2552" s="223" t="s">
        <v>1592</v>
      </c>
      <c r="D2552" s="150" t="s">
        <v>86</v>
      </c>
      <c r="E2552" s="105">
        <v>28</v>
      </c>
      <c r="F2552" s="65">
        <v>42181</v>
      </c>
      <c r="G2552" s="106">
        <v>28</v>
      </c>
      <c r="H2552" s="31">
        <f t="shared" si="78"/>
        <v>0</v>
      </c>
      <c r="I2552" s="39" t="s">
        <v>9</v>
      </c>
      <c r="M2552" s="20">
        <v>42157</v>
      </c>
      <c r="N2552" s="183">
        <v>23046</v>
      </c>
      <c r="O2552" s="183"/>
      <c r="P2552" s="40" t="s">
        <v>35</v>
      </c>
      <c r="Q2552" s="105">
        <v>24014.77</v>
      </c>
      <c r="R2552" s="23" t="s">
        <v>1497</v>
      </c>
      <c r="S2552" s="114">
        <f>23514.77+300</f>
        <v>23814.77</v>
      </c>
      <c r="T2552" s="216">
        <f t="shared" si="79"/>
        <v>200</v>
      </c>
      <c r="U2552" s="68" t="s">
        <v>94</v>
      </c>
    </row>
    <row r="2553" spans="1:21" x14ac:dyDescent="0.25">
      <c r="A2553" s="20">
        <v>42181</v>
      </c>
      <c r="B2553" s="222" t="s">
        <v>2015</v>
      </c>
      <c r="C2553" s="222" t="s">
        <v>1592</v>
      </c>
      <c r="D2553" s="14" t="s">
        <v>95</v>
      </c>
      <c r="E2553" s="105">
        <v>1942.5</v>
      </c>
      <c r="F2553" s="65">
        <v>42182</v>
      </c>
      <c r="G2553" s="106">
        <v>1942.5</v>
      </c>
      <c r="H2553" s="31">
        <f t="shared" si="78"/>
        <v>0</v>
      </c>
      <c r="I2553" s="39" t="s">
        <v>94</v>
      </c>
      <c r="M2553" s="20">
        <v>42157</v>
      </c>
      <c r="N2553" s="183">
        <v>23048</v>
      </c>
      <c r="O2553" s="183"/>
      <c r="P2553" s="40" t="s">
        <v>35</v>
      </c>
      <c r="Q2553" s="105">
        <v>542.20000000000005</v>
      </c>
      <c r="R2553" s="23">
        <v>42157</v>
      </c>
      <c r="S2553" s="106">
        <v>542.20000000000005</v>
      </c>
      <c r="T2553" s="25">
        <f t="shared" si="79"/>
        <v>0</v>
      </c>
      <c r="U2553" s="68" t="s">
        <v>9</v>
      </c>
    </row>
    <row r="2554" spans="1:21" x14ac:dyDescent="0.25">
      <c r="A2554" s="20">
        <v>42181</v>
      </c>
      <c r="B2554" s="223" t="s">
        <v>2016</v>
      </c>
      <c r="C2554" s="223" t="s">
        <v>1592</v>
      </c>
      <c r="D2554" s="14" t="s">
        <v>75</v>
      </c>
      <c r="E2554" s="105">
        <v>24396.3</v>
      </c>
      <c r="F2554" s="152" t="s">
        <v>2017</v>
      </c>
      <c r="G2554" s="106">
        <f>20396.3+4000</f>
        <v>24396.3</v>
      </c>
      <c r="H2554" s="31">
        <f t="shared" si="78"/>
        <v>0</v>
      </c>
      <c r="I2554" s="39" t="s">
        <v>62</v>
      </c>
      <c r="M2554" s="20">
        <v>42162</v>
      </c>
      <c r="N2554" s="183">
        <v>23476</v>
      </c>
      <c r="O2554" s="183"/>
      <c r="P2554" s="14" t="s">
        <v>35</v>
      </c>
      <c r="Q2554" s="105">
        <v>22332.03</v>
      </c>
      <c r="R2554" s="23">
        <v>42162</v>
      </c>
      <c r="S2554" s="106">
        <v>22332.03</v>
      </c>
      <c r="T2554" s="31">
        <f t="shared" si="79"/>
        <v>0</v>
      </c>
      <c r="U2554" s="39" t="s">
        <v>773</v>
      </c>
    </row>
    <row r="2555" spans="1:21" x14ac:dyDescent="0.25">
      <c r="A2555" s="20">
        <v>42181</v>
      </c>
      <c r="B2555" s="222" t="s">
        <v>2018</v>
      </c>
      <c r="C2555" s="222" t="s">
        <v>1592</v>
      </c>
      <c r="D2555" s="14" t="s">
        <v>93</v>
      </c>
      <c r="E2555" s="105">
        <v>2941.5</v>
      </c>
      <c r="F2555" s="65">
        <v>42182</v>
      </c>
      <c r="G2555" s="106">
        <v>2941.5</v>
      </c>
      <c r="H2555" s="31">
        <f t="shared" si="78"/>
        <v>0</v>
      </c>
      <c r="I2555" s="39" t="s">
        <v>94</v>
      </c>
      <c r="M2555" s="20">
        <v>42163</v>
      </c>
      <c r="N2555" s="183">
        <v>23600</v>
      </c>
      <c r="O2555" s="183"/>
      <c r="P2555" s="14" t="s">
        <v>35</v>
      </c>
      <c r="Q2555" s="105">
        <v>25198.81</v>
      </c>
      <c r="R2555" s="23">
        <v>42163</v>
      </c>
      <c r="S2555" s="106">
        <v>25198.81</v>
      </c>
      <c r="T2555" s="31">
        <f t="shared" si="79"/>
        <v>0</v>
      </c>
      <c r="U2555" s="39" t="s">
        <v>1257</v>
      </c>
    </row>
    <row r="2556" spans="1:21" x14ac:dyDescent="0.25">
      <c r="A2556" s="20">
        <v>42181</v>
      </c>
      <c r="B2556" s="223" t="s">
        <v>2019</v>
      </c>
      <c r="C2556" s="223" t="s">
        <v>1592</v>
      </c>
      <c r="D2556" s="14" t="s">
        <v>98</v>
      </c>
      <c r="E2556" s="105">
        <v>2156.85</v>
      </c>
      <c r="F2556" s="65">
        <v>42182</v>
      </c>
      <c r="G2556" s="106">
        <v>2156.85</v>
      </c>
      <c r="H2556" s="31">
        <f t="shared" si="78"/>
        <v>0</v>
      </c>
      <c r="I2556" s="39" t="s">
        <v>94</v>
      </c>
      <c r="M2556" s="20">
        <v>42165</v>
      </c>
      <c r="N2556" s="183">
        <v>23728</v>
      </c>
      <c r="O2556" s="183"/>
      <c r="P2556" s="14" t="s">
        <v>35</v>
      </c>
      <c r="Q2556" s="105">
        <v>21893.759999999998</v>
      </c>
      <c r="R2556" s="23">
        <v>42165</v>
      </c>
      <c r="S2556" s="106">
        <v>21893.759999999998</v>
      </c>
      <c r="T2556" s="31">
        <f t="shared" si="79"/>
        <v>0</v>
      </c>
      <c r="U2556" s="39" t="s">
        <v>773</v>
      </c>
    </row>
    <row r="2557" spans="1:21" x14ac:dyDescent="0.25">
      <c r="A2557" s="20">
        <v>42181</v>
      </c>
      <c r="B2557" s="222" t="s">
        <v>2020</v>
      </c>
      <c r="C2557" s="222" t="s">
        <v>1592</v>
      </c>
      <c r="D2557" s="14" t="s">
        <v>361</v>
      </c>
      <c r="E2557" s="105">
        <v>6082.1</v>
      </c>
      <c r="F2557" s="65">
        <v>42182</v>
      </c>
      <c r="G2557" s="106">
        <v>6082.1</v>
      </c>
      <c r="H2557" s="31">
        <f t="shared" si="78"/>
        <v>0</v>
      </c>
      <c r="I2557" s="39" t="s">
        <v>94</v>
      </c>
      <c r="M2557" s="20">
        <v>42166</v>
      </c>
      <c r="N2557" s="183">
        <v>23867</v>
      </c>
      <c r="O2557" s="183"/>
      <c r="P2557" s="14" t="s">
        <v>35</v>
      </c>
      <c r="Q2557" s="105">
        <v>23387.67</v>
      </c>
      <c r="R2557" s="23">
        <v>42166</v>
      </c>
      <c r="S2557" s="106">
        <v>23387.67</v>
      </c>
      <c r="T2557" s="31">
        <f t="shared" si="79"/>
        <v>0</v>
      </c>
      <c r="U2557" s="39" t="s">
        <v>94</v>
      </c>
    </row>
    <row r="2558" spans="1:21" x14ac:dyDescent="0.25">
      <c r="A2558" s="20">
        <v>42181</v>
      </c>
      <c r="B2558" s="223" t="s">
        <v>2021</v>
      </c>
      <c r="C2558" s="223" t="s">
        <v>1592</v>
      </c>
      <c r="D2558" s="14" t="s">
        <v>72</v>
      </c>
      <c r="E2558" s="105">
        <v>28953.279999999999</v>
      </c>
      <c r="F2558" s="74" t="s">
        <v>2487</v>
      </c>
      <c r="G2558" s="144">
        <v>28953.279999999999</v>
      </c>
      <c r="H2558" s="31">
        <f t="shared" si="78"/>
        <v>0</v>
      </c>
      <c r="I2558" s="39" t="s">
        <v>62</v>
      </c>
      <c r="M2558" s="20">
        <v>42167</v>
      </c>
      <c r="N2558" s="183">
        <v>23999</v>
      </c>
      <c r="O2558" s="183"/>
      <c r="P2558" s="14" t="s">
        <v>35</v>
      </c>
      <c r="Q2558" s="105">
        <v>24740.1</v>
      </c>
      <c r="R2558" s="23">
        <v>42167</v>
      </c>
      <c r="S2558" s="106">
        <v>24740.1</v>
      </c>
      <c r="T2558" s="31">
        <f t="shared" si="79"/>
        <v>0</v>
      </c>
      <c r="U2558" s="39" t="s">
        <v>773</v>
      </c>
    </row>
    <row r="2559" spans="1:21" x14ac:dyDescent="0.25">
      <c r="A2559" s="20">
        <v>42181</v>
      </c>
      <c r="B2559" s="222" t="s">
        <v>2022</v>
      </c>
      <c r="C2559" s="222" t="s">
        <v>1592</v>
      </c>
      <c r="D2559" s="14" t="s">
        <v>375</v>
      </c>
      <c r="E2559" s="105">
        <v>3045.6</v>
      </c>
      <c r="F2559" s="65">
        <v>42181</v>
      </c>
      <c r="G2559" s="106">
        <v>3045.6</v>
      </c>
      <c r="H2559" s="31">
        <f t="shared" si="78"/>
        <v>0</v>
      </c>
      <c r="I2559" s="39" t="s">
        <v>9</v>
      </c>
      <c r="M2559" s="20">
        <v>42168</v>
      </c>
      <c r="N2559" s="183">
        <v>24097</v>
      </c>
      <c r="O2559" s="183"/>
      <c r="P2559" s="14" t="s">
        <v>35</v>
      </c>
      <c r="Q2559" s="105">
        <v>26366.1</v>
      </c>
      <c r="R2559" s="23">
        <v>42168</v>
      </c>
      <c r="S2559" s="106">
        <v>26366.1</v>
      </c>
      <c r="T2559" s="31">
        <f t="shared" si="79"/>
        <v>0</v>
      </c>
      <c r="U2559" s="39" t="s">
        <v>94</v>
      </c>
    </row>
    <row r="2560" spans="1:21" x14ac:dyDescent="0.25">
      <c r="A2560" s="20">
        <v>42181</v>
      </c>
      <c r="B2560" s="223" t="s">
        <v>2023</v>
      </c>
      <c r="C2560" s="223" t="s">
        <v>1592</v>
      </c>
      <c r="D2560" s="150" t="s">
        <v>1357</v>
      </c>
      <c r="E2560" s="105">
        <v>3976</v>
      </c>
      <c r="F2560" s="65">
        <v>42182</v>
      </c>
      <c r="G2560" s="106">
        <v>3976</v>
      </c>
      <c r="H2560" s="31">
        <f t="shared" si="78"/>
        <v>0</v>
      </c>
      <c r="I2560" s="39" t="s">
        <v>94</v>
      </c>
      <c r="M2560" s="20">
        <v>42169</v>
      </c>
      <c r="N2560" s="183">
        <v>24183</v>
      </c>
      <c r="O2560" s="183"/>
      <c r="P2560" s="14" t="s">
        <v>35</v>
      </c>
      <c r="Q2560" s="105">
        <v>25682.25</v>
      </c>
      <c r="R2560" s="23">
        <v>42169</v>
      </c>
      <c r="S2560" s="106">
        <v>25682.25</v>
      </c>
      <c r="T2560" s="31">
        <f t="shared" si="79"/>
        <v>0</v>
      </c>
      <c r="U2560" s="39" t="s">
        <v>62</v>
      </c>
    </row>
    <row r="2561" spans="1:21" x14ac:dyDescent="0.25">
      <c r="A2561" s="20">
        <v>42181</v>
      </c>
      <c r="B2561" s="222" t="s">
        <v>2024</v>
      </c>
      <c r="C2561" s="222" t="s">
        <v>1592</v>
      </c>
      <c r="D2561" s="14" t="s">
        <v>2025</v>
      </c>
      <c r="E2561" s="105">
        <v>14614.6</v>
      </c>
      <c r="F2561" s="74" t="s">
        <v>2465</v>
      </c>
      <c r="G2561" s="144">
        <v>14614.6</v>
      </c>
      <c r="H2561" s="31">
        <f t="shared" si="78"/>
        <v>0</v>
      </c>
      <c r="I2561" s="39" t="s">
        <v>62</v>
      </c>
      <c r="M2561" s="20">
        <v>42172</v>
      </c>
      <c r="N2561" s="183">
        <v>24423</v>
      </c>
      <c r="O2561" s="183"/>
      <c r="P2561" s="14" t="s">
        <v>35</v>
      </c>
      <c r="Q2561" s="105">
        <v>23687.119999999999</v>
      </c>
      <c r="R2561" s="23">
        <v>42172</v>
      </c>
      <c r="S2561" s="106">
        <v>23687.119999999999</v>
      </c>
      <c r="T2561" s="48">
        <f t="shared" si="79"/>
        <v>0</v>
      </c>
      <c r="U2561" s="39" t="s">
        <v>773</v>
      </c>
    </row>
    <row r="2562" spans="1:21" x14ac:dyDescent="0.25">
      <c r="A2562" s="20">
        <v>42181</v>
      </c>
      <c r="B2562" s="223" t="s">
        <v>2026</v>
      </c>
      <c r="C2562" s="223" t="s">
        <v>1592</v>
      </c>
      <c r="D2562" s="14" t="s">
        <v>375</v>
      </c>
      <c r="E2562" s="105">
        <v>48.6</v>
      </c>
      <c r="F2562" s="65">
        <v>42181</v>
      </c>
      <c r="G2562" s="106">
        <v>48.6</v>
      </c>
      <c r="H2562" s="31">
        <f t="shared" si="78"/>
        <v>0</v>
      </c>
      <c r="I2562" s="39" t="s">
        <v>9</v>
      </c>
      <c r="M2562" s="20">
        <v>42173</v>
      </c>
      <c r="N2562" s="183">
        <v>24547</v>
      </c>
      <c r="O2562" s="183"/>
      <c r="P2562" s="14" t="s">
        <v>35</v>
      </c>
      <c r="Q2562" s="105">
        <v>22187</v>
      </c>
      <c r="R2562" s="23">
        <v>42173</v>
      </c>
      <c r="S2562" s="106">
        <v>22187</v>
      </c>
      <c r="T2562" s="31">
        <f t="shared" si="79"/>
        <v>0</v>
      </c>
      <c r="U2562" s="56" t="s">
        <v>773</v>
      </c>
    </row>
    <row r="2563" spans="1:21" x14ac:dyDescent="0.25">
      <c r="A2563" s="20">
        <v>42181</v>
      </c>
      <c r="B2563" s="222" t="s">
        <v>2027</v>
      </c>
      <c r="C2563" s="222" t="s">
        <v>1592</v>
      </c>
      <c r="D2563" s="14" t="s">
        <v>2028</v>
      </c>
      <c r="E2563" s="105">
        <v>740</v>
      </c>
      <c r="F2563" s="65">
        <v>42183</v>
      </c>
      <c r="G2563" s="106">
        <v>740</v>
      </c>
      <c r="H2563" s="31">
        <f t="shared" ref="H2563:H2626" si="80">E2563-G2563</f>
        <v>0</v>
      </c>
      <c r="I2563" s="39" t="s">
        <v>62</v>
      </c>
      <c r="M2563" s="20">
        <v>42174</v>
      </c>
      <c r="N2563" s="183">
        <v>24649</v>
      </c>
      <c r="O2563" s="183"/>
      <c r="P2563" s="14" t="s">
        <v>35</v>
      </c>
      <c r="Q2563" s="105">
        <v>25682.25</v>
      </c>
      <c r="R2563" s="23">
        <v>42174</v>
      </c>
      <c r="S2563" s="118">
        <v>25682.25</v>
      </c>
      <c r="T2563" s="31">
        <f t="shared" ref="T2563:T2626" si="81">Q2563-S2563</f>
        <v>0</v>
      </c>
      <c r="U2563" s="56" t="s">
        <v>773</v>
      </c>
    </row>
    <row r="2564" spans="1:21" x14ac:dyDescent="0.25">
      <c r="A2564" s="20">
        <v>42181</v>
      </c>
      <c r="B2564" s="223" t="s">
        <v>2029</v>
      </c>
      <c r="C2564" s="223" t="s">
        <v>1592</v>
      </c>
      <c r="D2564" s="14" t="s">
        <v>75</v>
      </c>
      <c r="E2564" s="105">
        <v>759.8</v>
      </c>
      <c r="F2564" s="65">
        <v>42183</v>
      </c>
      <c r="G2564" s="106">
        <v>759.8</v>
      </c>
      <c r="H2564" s="31">
        <f t="shared" si="80"/>
        <v>0</v>
      </c>
      <c r="I2564" s="39" t="s">
        <v>62</v>
      </c>
      <c r="M2564" s="20">
        <v>42175</v>
      </c>
      <c r="N2564" s="183">
        <v>24753</v>
      </c>
      <c r="O2564" s="183"/>
      <c r="P2564" s="14" t="s">
        <v>35</v>
      </c>
      <c r="Q2564" s="105">
        <v>25198.25</v>
      </c>
      <c r="R2564" s="65">
        <v>42175</v>
      </c>
      <c r="S2564" s="106">
        <v>25198.25</v>
      </c>
      <c r="T2564" s="31">
        <f t="shared" si="81"/>
        <v>0</v>
      </c>
      <c r="U2564" s="39" t="s">
        <v>773</v>
      </c>
    </row>
    <row r="2565" spans="1:21" x14ac:dyDescent="0.25">
      <c r="A2565" s="20">
        <v>42181</v>
      </c>
      <c r="B2565" s="222" t="s">
        <v>2030</v>
      </c>
      <c r="C2565" s="222" t="s">
        <v>1592</v>
      </c>
      <c r="D2565" s="14" t="s">
        <v>328</v>
      </c>
      <c r="E2565" s="105">
        <v>321.89999999999998</v>
      </c>
      <c r="F2565" s="65">
        <v>42183</v>
      </c>
      <c r="G2565" s="106">
        <v>321.89999999999998</v>
      </c>
      <c r="H2565" s="31">
        <f t="shared" si="80"/>
        <v>0</v>
      </c>
      <c r="I2565" s="39" t="s">
        <v>62</v>
      </c>
      <c r="M2565" s="20">
        <v>42175</v>
      </c>
      <c r="N2565" s="183">
        <v>24817</v>
      </c>
      <c r="O2565" s="183"/>
      <c r="P2565" s="14" t="s">
        <v>35</v>
      </c>
      <c r="Q2565" s="105">
        <v>1351</v>
      </c>
      <c r="R2565" s="23">
        <v>42175</v>
      </c>
      <c r="S2565" s="118">
        <v>1351</v>
      </c>
      <c r="T2565" s="31">
        <f t="shared" si="81"/>
        <v>0</v>
      </c>
      <c r="U2565" s="56" t="s">
        <v>9</v>
      </c>
    </row>
    <row r="2566" spans="1:21" x14ac:dyDescent="0.25">
      <c r="A2566" s="20">
        <v>42181</v>
      </c>
      <c r="B2566" s="223" t="s">
        <v>2031</v>
      </c>
      <c r="C2566" s="223" t="s">
        <v>1592</v>
      </c>
      <c r="D2566" s="14" t="s">
        <v>439</v>
      </c>
      <c r="E2566" s="105">
        <v>347.6</v>
      </c>
      <c r="F2566" s="65">
        <v>42181</v>
      </c>
      <c r="G2566" s="106">
        <v>347.6</v>
      </c>
      <c r="H2566" s="31">
        <f t="shared" si="80"/>
        <v>0</v>
      </c>
      <c r="I2566" s="39" t="s">
        <v>9</v>
      </c>
      <c r="M2566" s="20">
        <v>42175</v>
      </c>
      <c r="N2566" s="183">
        <v>24831</v>
      </c>
      <c r="O2566" s="183"/>
      <c r="P2566" s="14" t="s">
        <v>35</v>
      </c>
      <c r="Q2566" s="105">
        <v>25533.75</v>
      </c>
      <c r="R2566" s="23">
        <v>42176</v>
      </c>
      <c r="S2566" s="118">
        <v>25533.75</v>
      </c>
      <c r="T2566" s="31">
        <f t="shared" si="81"/>
        <v>0</v>
      </c>
      <c r="U2566" s="56" t="s">
        <v>773</v>
      </c>
    </row>
    <row r="2567" spans="1:21" x14ac:dyDescent="0.25">
      <c r="A2567" s="20">
        <v>42181</v>
      </c>
      <c r="B2567" s="222" t="s">
        <v>2032</v>
      </c>
      <c r="C2567" s="222" t="s">
        <v>1592</v>
      </c>
      <c r="D2567" s="26" t="s">
        <v>218</v>
      </c>
      <c r="E2567" s="108">
        <v>0</v>
      </c>
      <c r="F2567" s="65"/>
      <c r="G2567" s="106"/>
      <c r="H2567" s="31">
        <f t="shared" si="80"/>
        <v>0</v>
      </c>
      <c r="I2567" s="39" t="s">
        <v>13</v>
      </c>
      <c r="M2567" s="20">
        <v>42177</v>
      </c>
      <c r="N2567" s="183">
        <v>24944</v>
      </c>
      <c r="O2567" s="183"/>
      <c r="P2567" s="14" t="s">
        <v>35</v>
      </c>
      <c r="Q2567" s="105">
        <v>737</v>
      </c>
      <c r="R2567" s="23">
        <v>42177</v>
      </c>
      <c r="S2567" s="118">
        <v>737</v>
      </c>
      <c r="T2567" s="31">
        <f t="shared" si="81"/>
        <v>0</v>
      </c>
      <c r="U2567" s="56" t="s">
        <v>773</v>
      </c>
    </row>
    <row r="2568" spans="1:21" x14ac:dyDescent="0.25">
      <c r="A2568" s="20">
        <v>42181</v>
      </c>
      <c r="B2568" s="223" t="s">
        <v>2033</v>
      </c>
      <c r="C2568" s="223" t="s">
        <v>1592</v>
      </c>
      <c r="D2568" s="14" t="s">
        <v>64</v>
      </c>
      <c r="E2568" s="105">
        <v>1927.7</v>
      </c>
      <c r="F2568" s="65">
        <v>42181</v>
      </c>
      <c r="G2568" s="106">
        <v>1927.7</v>
      </c>
      <c r="H2568" s="31">
        <f t="shared" si="80"/>
        <v>0</v>
      </c>
      <c r="I2568" s="39" t="s">
        <v>9</v>
      </c>
      <c r="M2568" s="20">
        <v>42178</v>
      </c>
      <c r="N2568" s="222" t="s">
        <v>1711</v>
      </c>
      <c r="O2568" s="222" t="s">
        <v>1592</v>
      </c>
      <c r="P2568" s="15" t="s">
        <v>35</v>
      </c>
      <c r="Q2568" s="122">
        <v>20678.07</v>
      </c>
      <c r="R2568" s="23">
        <v>42179</v>
      </c>
      <c r="S2568" s="118">
        <v>20678.07</v>
      </c>
      <c r="T2568" s="31">
        <f t="shared" si="81"/>
        <v>0</v>
      </c>
      <c r="U2568" s="68" t="s">
        <v>9</v>
      </c>
    </row>
    <row r="2569" spans="1:21" x14ac:dyDescent="0.25">
      <c r="A2569" s="20">
        <v>42181</v>
      </c>
      <c r="B2569" s="222" t="s">
        <v>2034</v>
      </c>
      <c r="C2569" s="222" t="s">
        <v>1592</v>
      </c>
      <c r="D2569" s="14" t="s">
        <v>426</v>
      </c>
      <c r="E2569" s="105">
        <v>11637.6</v>
      </c>
      <c r="F2569" s="65">
        <v>42183</v>
      </c>
      <c r="G2569" s="106">
        <v>11637.6</v>
      </c>
      <c r="H2569" s="31">
        <f t="shared" si="80"/>
        <v>0</v>
      </c>
      <c r="I2569" s="39" t="s">
        <v>62</v>
      </c>
      <c r="M2569" s="20">
        <v>42179</v>
      </c>
      <c r="N2569" s="223" t="s">
        <v>1737</v>
      </c>
      <c r="O2569" s="223" t="s">
        <v>1592</v>
      </c>
      <c r="P2569" s="14" t="s">
        <v>35</v>
      </c>
      <c r="Q2569" s="105">
        <v>23639.599999999999</v>
      </c>
      <c r="R2569" s="23">
        <v>42179</v>
      </c>
      <c r="S2569" s="106">
        <v>23639.599999999999</v>
      </c>
      <c r="T2569" s="31">
        <f t="shared" si="81"/>
        <v>0</v>
      </c>
      <c r="U2569" s="39" t="s">
        <v>773</v>
      </c>
    </row>
    <row r="2570" spans="1:21" x14ac:dyDescent="0.25">
      <c r="A2570" s="20">
        <v>42181</v>
      </c>
      <c r="B2570" s="223" t="s">
        <v>2035</v>
      </c>
      <c r="C2570" s="223" t="s">
        <v>1592</v>
      </c>
      <c r="D2570" s="14" t="s">
        <v>121</v>
      </c>
      <c r="E2570" s="105">
        <v>2404.25</v>
      </c>
      <c r="F2570" s="65">
        <v>42181</v>
      </c>
      <c r="G2570" s="106">
        <v>2404.25</v>
      </c>
      <c r="H2570" s="31">
        <f t="shared" si="80"/>
        <v>0</v>
      </c>
      <c r="I2570" s="39" t="s">
        <v>9</v>
      </c>
      <c r="M2570" s="20">
        <v>42181</v>
      </c>
      <c r="N2570" s="223" t="s">
        <v>1972</v>
      </c>
      <c r="O2570" s="223" t="s">
        <v>1592</v>
      </c>
      <c r="P2570" s="14" t="s">
        <v>35</v>
      </c>
      <c r="Q2570" s="105">
        <v>27022.799999999999</v>
      </c>
      <c r="R2570" s="65">
        <v>42181</v>
      </c>
      <c r="S2570" s="106">
        <v>27022.799999999999</v>
      </c>
      <c r="T2570" s="31">
        <f t="shared" si="81"/>
        <v>0</v>
      </c>
      <c r="U2570" s="39" t="s">
        <v>773</v>
      </c>
    </row>
    <row r="2571" spans="1:21" x14ac:dyDescent="0.25">
      <c r="A2571" s="20">
        <v>42181</v>
      </c>
      <c r="B2571" s="222" t="s">
        <v>2036</v>
      </c>
      <c r="C2571" s="222" t="s">
        <v>1592</v>
      </c>
      <c r="D2571" s="14" t="s">
        <v>99</v>
      </c>
      <c r="E2571" s="105">
        <v>950.6</v>
      </c>
      <c r="F2571" s="65">
        <v>42181</v>
      </c>
      <c r="G2571" s="106">
        <v>950.6</v>
      </c>
      <c r="H2571" s="31">
        <f t="shared" si="80"/>
        <v>0</v>
      </c>
      <c r="I2571" s="39" t="s">
        <v>9</v>
      </c>
      <c r="M2571" s="20">
        <v>42182</v>
      </c>
      <c r="N2571" s="222" t="s">
        <v>2103</v>
      </c>
      <c r="O2571" s="222" t="s">
        <v>1592</v>
      </c>
      <c r="P2571" s="14" t="s">
        <v>35</v>
      </c>
      <c r="Q2571" s="105">
        <v>27830</v>
      </c>
      <c r="R2571" s="65">
        <v>42182</v>
      </c>
      <c r="S2571" s="106">
        <v>27830</v>
      </c>
      <c r="T2571" s="31">
        <f t="shared" si="81"/>
        <v>0</v>
      </c>
      <c r="U2571" s="39" t="s">
        <v>773</v>
      </c>
    </row>
    <row r="2572" spans="1:21" x14ac:dyDescent="0.25">
      <c r="A2572" s="20">
        <v>42181</v>
      </c>
      <c r="B2572" s="223" t="s">
        <v>2037</v>
      </c>
      <c r="C2572" s="223" t="s">
        <v>1592</v>
      </c>
      <c r="D2572" s="14" t="s">
        <v>111</v>
      </c>
      <c r="E2572" s="105">
        <v>244280</v>
      </c>
      <c r="F2572" s="74">
        <v>42186</v>
      </c>
      <c r="G2572" s="144">
        <v>244280</v>
      </c>
      <c r="H2572" s="31">
        <f t="shared" si="80"/>
        <v>0</v>
      </c>
      <c r="I2572" s="39" t="s">
        <v>9</v>
      </c>
      <c r="M2572" s="20">
        <v>42182</v>
      </c>
      <c r="N2572" s="223" t="s">
        <v>2163</v>
      </c>
      <c r="O2572" s="223" t="s">
        <v>1592</v>
      </c>
      <c r="P2572" s="14" t="s">
        <v>35</v>
      </c>
      <c r="Q2572" s="105">
        <v>26144.25</v>
      </c>
      <c r="R2572" s="65">
        <v>42183</v>
      </c>
      <c r="S2572" s="106">
        <v>26144.25</v>
      </c>
      <c r="T2572" s="31">
        <f t="shared" si="81"/>
        <v>0</v>
      </c>
      <c r="U2572" s="39" t="s">
        <v>773</v>
      </c>
    </row>
    <row r="2573" spans="1:21" x14ac:dyDescent="0.25">
      <c r="A2573" s="20">
        <v>42181</v>
      </c>
      <c r="B2573" s="222" t="s">
        <v>2038</v>
      </c>
      <c r="C2573" s="222" t="s">
        <v>1592</v>
      </c>
      <c r="D2573" s="14" t="s">
        <v>24</v>
      </c>
      <c r="E2573" s="105">
        <v>200017.3</v>
      </c>
      <c r="F2573" s="74">
        <v>42192</v>
      </c>
      <c r="G2573" s="144">
        <v>200017.3</v>
      </c>
      <c r="H2573" s="31">
        <f t="shared" si="80"/>
        <v>0</v>
      </c>
      <c r="I2573" s="39" t="s">
        <v>19</v>
      </c>
      <c r="M2573" s="20">
        <v>42184</v>
      </c>
      <c r="N2573" s="223" t="s">
        <v>2343</v>
      </c>
      <c r="O2573" s="223" t="s">
        <v>1592</v>
      </c>
      <c r="P2573" s="14" t="s">
        <v>35</v>
      </c>
      <c r="Q2573" s="105">
        <v>25745.5</v>
      </c>
      <c r="R2573" s="23">
        <v>42185</v>
      </c>
      <c r="S2573" s="106">
        <v>25745.5</v>
      </c>
      <c r="T2573" s="31">
        <f t="shared" si="81"/>
        <v>0</v>
      </c>
      <c r="U2573" s="39" t="s">
        <v>773</v>
      </c>
    </row>
    <row r="2574" spans="1:21" x14ac:dyDescent="0.25">
      <c r="A2574" s="20">
        <v>42181</v>
      </c>
      <c r="B2574" s="223" t="s">
        <v>2039</v>
      </c>
      <c r="C2574" s="223" t="s">
        <v>1592</v>
      </c>
      <c r="D2574" s="14" t="s">
        <v>86</v>
      </c>
      <c r="E2574" s="105">
        <v>552.1</v>
      </c>
      <c r="F2574" s="65">
        <v>42181</v>
      </c>
      <c r="G2574" s="106">
        <v>552.1</v>
      </c>
      <c r="H2574" s="31">
        <f t="shared" si="80"/>
        <v>0</v>
      </c>
      <c r="I2574" s="39" t="s">
        <v>9</v>
      </c>
      <c r="M2574" s="20">
        <v>42185</v>
      </c>
      <c r="N2574" s="222" t="s">
        <v>2409</v>
      </c>
      <c r="O2574" s="222" t="s">
        <v>1592</v>
      </c>
      <c r="P2574" s="14" t="s">
        <v>35</v>
      </c>
      <c r="Q2574" s="105">
        <v>25646.5</v>
      </c>
      <c r="R2574" s="23">
        <v>42185</v>
      </c>
      <c r="S2574" s="106">
        <v>25646.5</v>
      </c>
      <c r="T2574" s="31">
        <f t="shared" si="81"/>
        <v>0</v>
      </c>
      <c r="U2574" s="39" t="s">
        <v>773</v>
      </c>
    </row>
    <row r="2575" spans="1:21" x14ac:dyDescent="0.25">
      <c r="A2575" s="20">
        <v>42181</v>
      </c>
      <c r="B2575" s="222" t="s">
        <v>2040</v>
      </c>
      <c r="C2575" s="222" t="s">
        <v>1592</v>
      </c>
      <c r="D2575" s="14" t="s">
        <v>55</v>
      </c>
      <c r="E2575" s="105">
        <v>27043.200000000001</v>
      </c>
      <c r="F2575" s="65">
        <v>42182</v>
      </c>
      <c r="G2575" s="106">
        <v>27043.200000000001</v>
      </c>
      <c r="H2575" s="31">
        <f t="shared" si="80"/>
        <v>0</v>
      </c>
      <c r="I2575" s="39" t="s">
        <v>773</v>
      </c>
      <c r="M2575" s="20">
        <v>42156</v>
      </c>
      <c r="N2575" s="183">
        <v>22904</v>
      </c>
      <c r="O2575" s="183"/>
      <c r="P2575" s="14" t="s">
        <v>165</v>
      </c>
      <c r="Q2575" s="105">
        <v>2583</v>
      </c>
      <c r="R2575" s="23">
        <v>42156</v>
      </c>
      <c r="S2575" s="106">
        <v>2583</v>
      </c>
      <c r="T2575" s="25">
        <f t="shared" si="81"/>
        <v>0</v>
      </c>
      <c r="U2575" s="39" t="s">
        <v>1257</v>
      </c>
    </row>
    <row r="2576" spans="1:21" x14ac:dyDescent="0.25">
      <c r="A2576" s="20">
        <v>42181</v>
      </c>
      <c r="B2576" s="223" t="s">
        <v>2041</v>
      </c>
      <c r="C2576" s="223" t="s">
        <v>1592</v>
      </c>
      <c r="D2576" s="14" t="s">
        <v>102</v>
      </c>
      <c r="E2576" s="105">
        <v>2570</v>
      </c>
      <c r="F2576" s="65">
        <v>42181</v>
      </c>
      <c r="G2576" s="106">
        <v>2570</v>
      </c>
      <c r="H2576" s="31">
        <f t="shared" si="80"/>
        <v>0</v>
      </c>
      <c r="I2576" s="39" t="s">
        <v>9</v>
      </c>
      <c r="M2576" s="20">
        <v>42157</v>
      </c>
      <c r="N2576" s="183">
        <v>23010</v>
      </c>
      <c r="O2576" s="183"/>
      <c r="P2576" s="40" t="s">
        <v>165</v>
      </c>
      <c r="Q2576" s="105">
        <v>2863</v>
      </c>
      <c r="R2576" s="23">
        <v>42157</v>
      </c>
      <c r="S2576" s="106">
        <v>2863</v>
      </c>
      <c r="T2576" s="25">
        <f t="shared" si="81"/>
        <v>0</v>
      </c>
      <c r="U2576" s="68" t="s">
        <v>41</v>
      </c>
    </row>
    <row r="2577" spans="1:21" x14ac:dyDescent="0.25">
      <c r="A2577" s="20">
        <v>42181</v>
      </c>
      <c r="B2577" s="222" t="s">
        <v>2042</v>
      </c>
      <c r="C2577" s="222" t="s">
        <v>1592</v>
      </c>
      <c r="D2577" s="14" t="s">
        <v>47</v>
      </c>
      <c r="E2577" s="105">
        <v>19216</v>
      </c>
      <c r="F2577" s="65">
        <v>42183</v>
      </c>
      <c r="G2577" s="106">
        <v>19216</v>
      </c>
      <c r="H2577" s="31">
        <f t="shared" si="80"/>
        <v>0</v>
      </c>
      <c r="I2577" s="39" t="s">
        <v>773</v>
      </c>
      <c r="M2577" s="20">
        <v>42158</v>
      </c>
      <c r="N2577" s="183">
        <v>23118</v>
      </c>
      <c r="O2577" s="183"/>
      <c r="P2577" s="40" t="s">
        <v>165</v>
      </c>
      <c r="Q2577" s="105">
        <v>2905</v>
      </c>
      <c r="R2577" s="23">
        <v>42158</v>
      </c>
      <c r="S2577" s="106">
        <v>2905</v>
      </c>
      <c r="T2577" s="31">
        <f t="shared" si="81"/>
        <v>0</v>
      </c>
      <c r="U2577" s="68" t="s">
        <v>46</v>
      </c>
    </row>
    <row r="2578" spans="1:21" x14ac:dyDescent="0.25">
      <c r="A2578" s="20">
        <v>42181</v>
      </c>
      <c r="B2578" s="223" t="s">
        <v>2043</v>
      </c>
      <c r="C2578" s="223" t="s">
        <v>1592</v>
      </c>
      <c r="D2578" s="14" t="s">
        <v>141</v>
      </c>
      <c r="E2578" s="105">
        <v>1372.8</v>
      </c>
      <c r="F2578" s="65">
        <v>42181</v>
      </c>
      <c r="G2578" s="106">
        <v>1372.8</v>
      </c>
      <c r="H2578" s="31">
        <f t="shared" si="80"/>
        <v>0</v>
      </c>
      <c r="I2578" s="39" t="s">
        <v>9</v>
      </c>
      <c r="M2578" s="20">
        <v>42157</v>
      </c>
      <c r="N2578" s="183">
        <v>23020</v>
      </c>
      <c r="O2578" s="183"/>
      <c r="P2578" s="40" t="s">
        <v>422</v>
      </c>
      <c r="Q2578" s="105">
        <v>563.9</v>
      </c>
      <c r="R2578" s="23">
        <v>42157</v>
      </c>
      <c r="S2578" s="106">
        <v>563.9</v>
      </c>
      <c r="T2578" s="25">
        <f t="shared" si="81"/>
        <v>0</v>
      </c>
      <c r="U2578" s="68" t="s">
        <v>9</v>
      </c>
    </row>
    <row r="2579" spans="1:21" x14ac:dyDescent="0.25">
      <c r="A2579" s="20">
        <v>42181</v>
      </c>
      <c r="B2579" s="222" t="s">
        <v>2044</v>
      </c>
      <c r="C2579" s="222" t="s">
        <v>1592</v>
      </c>
      <c r="D2579" s="14" t="s">
        <v>912</v>
      </c>
      <c r="E2579" s="105">
        <v>4061.8</v>
      </c>
      <c r="F2579" s="65">
        <v>42181</v>
      </c>
      <c r="G2579" s="106">
        <v>4061.8</v>
      </c>
      <c r="H2579" s="31">
        <f t="shared" si="80"/>
        <v>0</v>
      </c>
      <c r="I2579" s="39" t="s">
        <v>9</v>
      </c>
      <c r="M2579" s="20">
        <v>42163</v>
      </c>
      <c r="N2579" s="183">
        <v>23553</v>
      </c>
      <c r="O2579" s="183"/>
      <c r="P2579" s="14" t="s">
        <v>422</v>
      </c>
      <c r="Q2579" s="105">
        <v>471</v>
      </c>
      <c r="R2579" s="23">
        <v>42163</v>
      </c>
      <c r="S2579" s="106">
        <v>471</v>
      </c>
      <c r="T2579" s="31">
        <f t="shared" si="81"/>
        <v>0</v>
      </c>
      <c r="U2579" s="39" t="s">
        <v>9</v>
      </c>
    </row>
    <row r="2580" spans="1:21" x14ac:dyDescent="0.25">
      <c r="A2580" s="20">
        <v>42181</v>
      </c>
      <c r="B2580" s="223" t="s">
        <v>2045</v>
      </c>
      <c r="C2580" s="223" t="s">
        <v>1592</v>
      </c>
      <c r="D2580" s="14" t="s">
        <v>912</v>
      </c>
      <c r="E2580" s="105">
        <v>3486.8</v>
      </c>
      <c r="F2580" s="65">
        <v>42181</v>
      </c>
      <c r="G2580" s="106">
        <v>3486.8</v>
      </c>
      <c r="H2580" s="31">
        <f t="shared" si="80"/>
        <v>0</v>
      </c>
      <c r="I2580" s="39" t="s">
        <v>9</v>
      </c>
      <c r="M2580" s="20">
        <v>42165</v>
      </c>
      <c r="N2580" s="183">
        <v>23758</v>
      </c>
      <c r="O2580" s="183"/>
      <c r="P2580" s="14" t="s">
        <v>422</v>
      </c>
      <c r="Q2580" s="105">
        <v>294.8</v>
      </c>
      <c r="R2580" s="23">
        <v>42165</v>
      </c>
      <c r="S2580" s="106">
        <v>294.8</v>
      </c>
      <c r="T2580" s="31">
        <f t="shared" si="81"/>
        <v>0</v>
      </c>
      <c r="U2580" s="39" t="s">
        <v>9</v>
      </c>
    </row>
    <row r="2581" spans="1:21" x14ac:dyDescent="0.25">
      <c r="A2581" s="20">
        <v>42181</v>
      </c>
      <c r="B2581" s="222" t="s">
        <v>2046</v>
      </c>
      <c r="C2581" s="222" t="s">
        <v>1592</v>
      </c>
      <c r="D2581" s="14" t="s">
        <v>24</v>
      </c>
      <c r="E2581" s="105">
        <v>3795</v>
      </c>
      <c r="F2581" s="74">
        <v>42192</v>
      </c>
      <c r="G2581" s="144">
        <v>3795</v>
      </c>
      <c r="H2581" s="31">
        <f t="shared" si="80"/>
        <v>0</v>
      </c>
      <c r="I2581" s="39" t="s">
        <v>9</v>
      </c>
      <c r="M2581" s="20">
        <v>42167</v>
      </c>
      <c r="N2581" s="183">
        <v>23997</v>
      </c>
      <c r="O2581" s="183"/>
      <c r="P2581" s="14" t="s">
        <v>422</v>
      </c>
      <c r="Q2581" s="105">
        <v>286</v>
      </c>
      <c r="R2581" s="23">
        <v>42167</v>
      </c>
      <c r="S2581" s="106">
        <v>286</v>
      </c>
      <c r="T2581" s="31">
        <f t="shared" si="81"/>
        <v>0</v>
      </c>
      <c r="U2581" s="39" t="s">
        <v>9</v>
      </c>
    </row>
    <row r="2582" spans="1:21" x14ac:dyDescent="0.25">
      <c r="A2582" s="20">
        <v>42181</v>
      </c>
      <c r="B2582" s="223" t="s">
        <v>2047</v>
      </c>
      <c r="C2582" s="223" t="s">
        <v>1592</v>
      </c>
      <c r="D2582" s="14" t="s">
        <v>24</v>
      </c>
      <c r="E2582" s="105">
        <v>6498</v>
      </c>
      <c r="F2582" s="74">
        <v>42192</v>
      </c>
      <c r="G2582" s="144">
        <v>6498</v>
      </c>
      <c r="H2582" s="31">
        <f t="shared" si="80"/>
        <v>0</v>
      </c>
      <c r="I2582" s="39" t="s">
        <v>9</v>
      </c>
      <c r="M2582" s="20">
        <v>42170</v>
      </c>
      <c r="N2582" s="183">
        <v>24220</v>
      </c>
      <c r="O2582" s="183"/>
      <c r="P2582" s="14" t="s">
        <v>422</v>
      </c>
      <c r="Q2582" s="105">
        <v>347.6</v>
      </c>
      <c r="R2582" s="23">
        <v>42170</v>
      </c>
      <c r="S2582" s="106">
        <v>347.6</v>
      </c>
      <c r="T2582" s="31">
        <f t="shared" si="81"/>
        <v>0</v>
      </c>
      <c r="U2582" s="39" t="s">
        <v>9</v>
      </c>
    </row>
    <row r="2583" spans="1:21" x14ac:dyDescent="0.25">
      <c r="A2583" s="20">
        <v>42181</v>
      </c>
      <c r="B2583" s="222" t="s">
        <v>2048</v>
      </c>
      <c r="C2583" s="222" t="s">
        <v>1592</v>
      </c>
      <c r="D2583" s="14" t="s">
        <v>66</v>
      </c>
      <c r="E2583" s="105">
        <v>1236.8499999999999</v>
      </c>
      <c r="F2583" s="65">
        <v>42181</v>
      </c>
      <c r="G2583" s="106">
        <v>1236.8499999999999</v>
      </c>
      <c r="H2583" s="31">
        <f t="shared" si="80"/>
        <v>0</v>
      </c>
      <c r="I2583" s="39" t="s">
        <v>9</v>
      </c>
      <c r="M2583" s="20">
        <v>42172</v>
      </c>
      <c r="N2583" s="183">
        <v>24463</v>
      </c>
      <c r="O2583" s="183"/>
      <c r="P2583" s="14" t="s">
        <v>422</v>
      </c>
      <c r="Q2583" s="105">
        <v>228.8</v>
      </c>
      <c r="R2583" s="23">
        <v>42172</v>
      </c>
      <c r="S2583" s="106">
        <v>228.8</v>
      </c>
      <c r="T2583" s="48">
        <f t="shared" si="81"/>
        <v>0</v>
      </c>
      <c r="U2583" s="39" t="s">
        <v>9</v>
      </c>
    </row>
    <row r="2584" spans="1:21" x14ac:dyDescent="0.25">
      <c r="A2584" s="20">
        <v>42181</v>
      </c>
      <c r="B2584" s="223" t="s">
        <v>2049</v>
      </c>
      <c r="C2584" s="223" t="s">
        <v>1592</v>
      </c>
      <c r="D2584" s="26" t="s">
        <v>218</v>
      </c>
      <c r="E2584" s="108">
        <v>0</v>
      </c>
      <c r="F2584" s="65"/>
      <c r="G2584" s="106"/>
      <c r="H2584" s="31">
        <f t="shared" si="80"/>
        <v>0</v>
      </c>
      <c r="I2584" s="39" t="s">
        <v>13</v>
      </c>
      <c r="M2584" s="20">
        <v>42173</v>
      </c>
      <c r="N2584" s="183">
        <v>24548</v>
      </c>
      <c r="O2584" s="183"/>
      <c r="P2584" s="14" t="s">
        <v>422</v>
      </c>
      <c r="Q2584" s="105">
        <v>382.5</v>
      </c>
      <c r="R2584" s="23">
        <v>42173</v>
      </c>
      <c r="S2584" s="106">
        <v>382.5</v>
      </c>
      <c r="T2584" s="31">
        <f t="shared" si="81"/>
        <v>0</v>
      </c>
      <c r="U2584" s="56" t="s">
        <v>9</v>
      </c>
    </row>
    <row r="2585" spans="1:21" x14ac:dyDescent="0.25">
      <c r="A2585" s="20">
        <v>42181</v>
      </c>
      <c r="B2585" s="222" t="s">
        <v>2050</v>
      </c>
      <c r="C2585" s="222" t="s">
        <v>1592</v>
      </c>
      <c r="D2585" s="14" t="s">
        <v>90</v>
      </c>
      <c r="E2585" s="105">
        <v>1583.55</v>
      </c>
      <c r="F2585" s="65">
        <v>42181</v>
      </c>
      <c r="G2585" s="106">
        <v>1583.55</v>
      </c>
      <c r="H2585" s="31">
        <f t="shared" si="80"/>
        <v>0</v>
      </c>
      <c r="I2585" s="39" t="s">
        <v>9</v>
      </c>
      <c r="M2585" s="20">
        <v>42175</v>
      </c>
      <c r="N2585" s="183">
        <v>24787</v>
      </c>
      <c r="O2585" s="183"/>
      <c r="P2585" s="14" t="s">
        <v>422</v>
      </c>
      <c r="Q2585" s="105">
        <v>472.5</v>
      </c>
      <c r="R2585" s="23">
        <v>42175</v>
      </c>
      <c r="S2585" s="106">
        <v>472.5</v>
      </c>
      <c r="T2585" s="31">
        <f t="shared" si="81"/>
        <v>0</v>
      </c>
      <c r="U2585" s="39" t="s">
        <v>9</v>
      </c>
    </row>
    <row r="2586" spans="1:21" x14ac:dyDescent="0.25">
      <c r="A2586" s="20">
        <v>42181</v>
      </c>
      <c r="B2586" s="223" t="s">
        <v>2051</v>
      </c>
      <c r="C2586" s="223" t="s">
        <v>1592</v>
      </c>
      <c r="D2586" s="14" t="s">
        <v>689</v>
      </c>
      <c r="E2586" s="105">
        <v>10715.3</v>
      </c>
      <c r="F2586" s="65">
        <v>42183</v>
      </c>
      <c r="G2586" s="106">
        <v>10715.3</v>
      </c>
      <c r="H2586" s="31">
        <f t="shared" si="80"/>
        <v>0</v>
      </c>
      <c r="I2586" s="39" t="s">
        <v>1257</v>
      </c>
      <c r="M2586" s="20">
        <v>42179</v>
      </c>
      <c r="N2586" s="222" t="s">
        <v>1785</v>
      </c>
      <c r="O2586" s="222" t="s">
        <v>1592</v>
      </c>
      <c r="P2586" s="150" t="s">
        <v>422</v>
      </c>
      <c r="Q2586" s="105">
        <v>285.60000000000002</v>
      </c>
      <c r="R2586" s="23">
        <v>42179</v>
      </c>
      <c r="S2586" s="106">
        <v>285.60000000000002</v>
      </c>
      <c r="T2586" s="31">
        <f t="shared" si="81"/>
        <v>0</v>
      </c>
      <c r="U2586" s="39" t="s">
        <v>9</v>
      </c>
    </row>
    <row r="2587" spans="1:21" x14ac:dyDescent="0.25">
      <c r="A2587" s="20">
        <v>42181</v>
      </c>
      <c r="B2587" s="222" t="s">
        <v>2052</v>
      </c>
      <c r="C2587" s="222" t="s">
        <v>1592</v>
      </c>
      <c r="D2587" s="14" t="s">
        <v>239</v>
      </c>
      <c r="E2587" s="105">
        <v>4264.5</v>
      </c>
      <c r="F2587" s="74" t="s">
        <v>2490</v>
      </c>
      <c r="G2587" s="144">
        <f>1000+1000+2264.5</f>
        <v>4264.5</v>
      </c>
      <c r="H2587" s="31">
        <f t="shared" si="80"/>
        <v>0</v>
      </c>
      <c r="I2587" s="39" t="s">
        <v>9</v>
      </c>
      <c r="M2587" s="20">
        <v>42182</v>
      </c>
      <c r="N2587" s="223" t="s">
        <v>2126</v>
      </c>
      <c r="O2587" s="223" t="s">
        <v>1592</v>
      </c>
      <c r="P2587" s="14" t="s">
        <v>422</v>
      </c>
      <c r="Q2587" s="105">
        <v>784.5</v>
      </c>
      <c r="R2587" s="65">
        <v>42182</v>
      </c>
      <c r="S2587" s="106">
        <v>784.5</v>
      </c>
      <c r="T2587" s="31">
        <f t="shared" si="81"/>
        <v>0</v>
      </c>
      <c r="U2587" s="39" t="s">
        <v>9</v>
      </c>
    </row>
    <row r="2588" spans="1:21" x14ac:dyDescent="0.25">
      <c r="A2588" s="20">
        <v>42181</v>
      </c>
      <c r="B2588" s="223" t="s">
        <v>2053</v>
      </c>
      <c r="C2588" s="223" t="s">
        <v>1592</v>
      </c>
      <c r="D2588" s="14" t="s">
        <v>110</v>
      </c>
      <c r="E2588" s="105">
        <v>12844.8</v>
      </c>
      <c r="F2588" s="74">
        <v>42189</v>
      </c>
      <c r="G2588" s="144">
        <v>12844.8</v>
      </c>
      <c r="H2588" s="31">
        <f t="shared" si="80"/>
        <v>0</v>
      </c>
      <c r="I2588" s="39" t="s">
        <v>59</v>
      </c>
      <c r="M2588" s="20">
        <v>42161</v>
      </c>
      <c r="N2588" s="183">
        <v>23425</v>
      </c>
      <c r="O2588" s="183"/>
      <c r="P2588" s="14" t="s">
        <v>1515</v>
      </c>
      <c r="Q2588" s="105">
        <v>3159.8</v>
      </c>
      <c r="R2588" s="23">
        <v>42163</v>
      </c>
      <c r="S2588" s="106">
        <v>3159.8</v>
      </c>
      <c r="T2588" s="31">
        <f t="shared" si="81"/>
        <v>0</v>
      </c>
      <c r="U2588" s="39" t="s">
        <v>1257</v>
      </c>
    </row>
    <row r="2589" spans="1:21" x14ac:dyDescent="0.25">
      <c r="A2589" s="20">
        <v>42181</v>
      </c>
      <c r="B2589" s="222" t="s">
        <v>2054</v>
      </c>
      <c r="C2589" s="222" t="s">
        <v>1592</v>
      </c>
      <c r="D2589" s="14" t="s">
        <v>32</v>
      </c>
      <c r="E2589" s="105">
        <v>129472.5</v>
      </c>
      <c r="F2589" s="74">
        <v>42195</v>
      </c>
      <c r="G2589" s="144">
        <v>129472.5</v>
      </c>
      <c r="H2589" s="31">
        <f t="shared" si="80"/>
        <v>0</v>
      </c>
      <c r="I2589" s="39" t="s">
        <v>19</v>
      </c>
      <c r="M2589" s="20">
        <v>42162</v>
      </c>
      <c r="N2589" s="183">
        <v>23490</v>
      </c>
      <c r="O2589" s="183"/>
      <c r="P2589" s="14" t="s">
        <v>1515</v>
      </c>
      <c r="Q2589" s="105">
        <v>2956.4</v>
      </c>
      <c r="R2589" s="23">
        <v>42163</v>
      </c>
      <c r="S2589" s="106">
        <v>2956.4</v>
      </c>
      <c r="T2589" s="31">
        <f t="shared" si="81"/>
        <v>0</v>
      </c>
      <c r="U2589" s="39" t="s">
        <v>1257</v>
      </c>
    </row>
    <row r="2590" spans="1:21" x14ac:dyDescent="0.25">
      <c r="A2590" s="20">
        <v>42181</v>
      </c>
      <c r="B2590" s="223" t="s">
        <v>2055</v>
      </c>
      <c r="C2590" s="223" t="s">
        <v>1592</v>
      </c>
      <c r="D2590" s="14" t="s">
        <v>14</v>
      </c>
      <c r="E2590" s="105">
        <v>10282.299999999999</v>
      </c>
      <c r="F2590" s="74">
        <v>42209</v>
      </c>
      <c r="G2590" s="144">
        <v>10282.299999999999</v>
      </c>
      <c r="H2590" s="31">
        <f t="shared" si="80"/>
        <v>0</v>
      </c>
      <c r="I2590" s="39" t="s">
        <v>15</v>
      </c>
      <c r="M2590" s="20">
        <v>42163</v>
      </c>
      <c r="N2590" s="183">
        <v>23545</v>
      </c>
      <c r="O2590" s="183"/>
      <c r="P2590" s="14" t="s">
        <v>1515</v>
      </c>
      <c r="Q2590" s="105">
        <v>2880.4</v>
      </c>
      <c r="R2590" s="23">
        <v>42163</v>
      </c>
      <c r="S2590" s="106">
        <v>2880.4</v>
      </c>
      <c r="T2590" s="31">
        <f t="shared" si="81"/>
        <v>0</v>
      </c>
      <c r="U2590" s="39" t="s">
        <v>1257</v>
      </c>
    </row>
    <row r="2591" spans="1:21" x14ac:dyDescent="0.25">
      <c r="A2591" s="20">
        <v>42181</v>
      </c>
      <c r="B2591" s="222" t="s">
        <v>2056</v>
      </c>
      <c r="C2591" s="222" t="s">
        <v>1592</v>
      </c>
      <c r="D2591" s="14" t="s">
        <v>1182</v>
      </c>
      <c r="E2591" s="105">
        <v>210.3</v>
      </c>
      <c r="F2591" s="65">
        <v>42181</v>
      </c>
      <c r="G2591" s="106">
        <v>210.3</v>
      </c>
      <c r="H2591" s="31">
        <f t="shared" si="80"/>
        <v>0</v>
      </c>
      <c r="I2591" s="39" t="s">
        <v>9</v>
      </c>
      <c r="M2591" s="20">
        <v>42164</v>
      </c>
      <c r="N2591" s="183">
        <v>23682</v>
      </c>
      <c r="O2591" s="183"/>
      <c r="P2591" s="14" t="s">
        <v>1515</v>
      </c>
      <c r="Q2591" s="105">
        <v>2812</v>
      </c>
      <c r="R2591" s="23">
        <v>42165</v>
      </c>
      <c r="S2591" s="106">
        <v>2812</v>
      </c>
      <c r="T2591" s="31">
        <f t="shared" si="81"/>
        <v>0</v>
      </c>
      <c r="U2591" s="39" t="s">
        <v>1257</v>
      </c>
    </row>
    <row r="2592" spans="1:21" x14ac:dyDescent="0.25">
      <c r="A2592" s="20">
        <v>42181</v>
      </c>
      <c r="B2592" s="223" t="s">
        <v>2057</v>
      </c>
      <c r="C2592" s="223" t="s">
        <v>1592</v>
      </c>
      <c r="D2592" s="14" t="s">
        <v>24</v>
      </c>
      <c r="E2592" s="105">
        <v>23669.8</v>
      </c>
      <c r="F2592" s="74">
        <v>42192</v>
      </c>
      <c r="G2592" s="144">
        <v>23669.8</v>
      </c>
      <c r="H2592" s="31">
        <f t="shared" si="80"/>
        <v>0</v>
      </c>
      <c r="I2592" s="39" t="s">
        <v>59</v>
      </c>
      <c r="M2592" s="20">
        <v>42166</v>
      </c>
      <c r="N2592" s="183">
        <v>23860</v>
      </c>
      <c r="O2592" s="183"/>
      <c r="P2592" s="14" t="s">
        <v>1515</v>
      </c>
      <c r="Q2592" s="105">
        <v>2971.6</v>
      </c>
      <c r="R2592" s="23">
        <v>42166</v>
      </c>
      <c r="S2592" s="106">
        <v>2971.6</v>
      </c>
      <c r="T2592" s="31">
        <f t="shared" si="81"/>
        <v>0</v>
      </c>
      <c r="U2592" s="39" t="s">
        <v>1257</v>
      </c>
    </row>
    <row r="2593" spans="1:21" x14ac:dyDescent="0.25">
      <c r="A2593" s="20">
        <v>42181</v>
      </c>
      <c r="B2593" s="222" t="s">
        <v>2058</v>
      </c>
      <c r="C2593" s="222" t="s">
        <v>1592</v>
      </c>
      <c r="D2593" s="14" t="s">
        <v>24</v>
      </c>
      <c r="E2593" s="105">
        <v>11856</v>
      </c>
      <c r="F2593" s="74">
        <v>42192</v>
      </c>
      <c r="G2593" s="144">
        <v>11856</v>
      </c>
      <c r="H2593" s="31">
        <f t="shared" si="80"/>
        <v>0</v>
      </c>
      <c r="I2593" s="39" t="s">
        <v>15</v>
      </c>
      <c r="M2593" s="20">
        <v>42167</v>
      </c>
      <c r="N2593" s="183">
        <v>23982</v>
      </c>
      <c r="O2593" s="183"/>
      <c r="P2593" s="14" t="s">
        <v>1515</v>
      </c>
      <c r="Q2593" s="105">
        <v>2941.2</v>
      </c>
      <c r="R2593" s="23">
        <v>42167</v>
      </c>
      <c r="S2593" s="106">
        <v>2941.2</v>
      </c>
      <c r="T2593" s="31">
        <f t="shared" si="81"/>
        <v>0</v>
      </c>
      <c r="U2593" s="39" t="s">
        <v>1257</v>
      </c>
    </row>
    <row r="2594" spans="1:21" x14ac:dyDescent="0.25">
      <c r="A2594" s="20">
        <v>42181</v>
      </c>
      <c r="B2594" s="223" t="s">
        <v>2059</v>
      </c>
      <c r="C2594" s="223" t="s">
        <v>1592</v>
      </c>
      <c r="D2594" s="14" t="s">
        <v>1020</v>
      </c>
      <c r="E2594" s="105">
        <v>4528.68</v>
      </c>
      <c r="F2594" s="65">
        <v>42181</v>
      </c>
      <c r="G2594" s="106">
        <v>4528.68</v>
      </c>
      <c r="H2594" s="31">
        <f t="shared" si="80"/>
        <v>0</v>
      </c>
      <c r="I2594" s="39" t="s">
        <v>9</v>
      </c>
      <c r="M2594" s="20">
        <v>42168</v>
      </c>
      <c r="N2594" s="183">
        <v>24073</v>
      </c>
      <c r="O2594" s="183"/>
      <c r="P2594" s="14" t="s">
        <v>1515</v>
      </c>
      <c r="Q2594" s="105">
        <v>3195.8</v>
      </c>
      <c r="R2594" s="23">
        <v>42168</v>
      </c>
      <c r="S2594" s="106">
        <v>3195.8</v>
      </c>
      <c r="T2594" s="31">
        <f t="shared" si="81"/>
        <v>0</v>
      </c>
      <c r="U2594" s="39" t="s">
        <v>1257</v>
      </c>
    </row>
    <row r="2595" spans="1:21" x14ac:dyDescent="0.25">
      <c r="A2595" s="20">
        <v>42181</v>
      </c>
      <c r="B2595" s="222" t="s">
        <v>2060</v>
      </c>
      <c r="C2595" s="222" t="s">
        <v>1592</v>
      </c>
      <c r="D2595" s="14" t="s">
        <v>145</v>
      </c>
      <c r="E2595" s="105">
        <v>2111.4</v>
      </c>
      <c r="F2595" s="65">
        <v>42181</v>
      </c>
      <c r="G2595" s="106">
        <v>2111.4</v>
      </c>
      <c r="H2595" s="31">
        <f t="shared" si="80"/>
        <v>0</v>
      </c>
      <c r="I2595" s="39" t="s">
        <v>9</v>
      </c>
      <c r="M2595" s="20">
        <v>42170</v>
      </c>
      <c r="N2595" s="183">
        <v>24235</v>
      </c>
      <c r="O2595" s="183"/>
      <c r="P2595" s="14" t="s">
        <v>1515</v>
      </c>
      <c r="Q2595" s="105">
        <v>2880.4</v>
      </c>
      <c r="R2595" s="23">
        <v>42170</v>
      </c>
      <c r="S2595" s="106">
        <v>2880.4</v>
      </c>
      <c r="T2595" s="31">
        <f t="shared" si="81"/>
        <v>0</v>
      </c>
      <c r="U2595" s="39" t="s">
        <v>9</v>
      </c>
    </row>
    <row r="2596" spans="1:21" x14ac:dyDescent="0.25">
      <c r="A2596" s="20">
        <v>42181</v>
      </c>
      <c r="B2596" s="223" t="s">
        <v>2061</v>
      </c>
      <c r="C2596" s="223" t="s">
        <v>1592</v>
      </c>
      <c r="D2596" s="14" t="s">
        <v>1101</v>
      </c>
      <c r="E2596" s="105">
        <v>359.9</v>
      </c>
      <c r="F2596" s="65">
        <v>42181</v>
      </c>
      <c r="G2596" s="106">
        <v>359.9</v>
      </c>
      <c r="H2596" s="31">
        <f t="shared" si="80"/>
        <v>0</v>
      </c>
      <c r="I2596" s="39" t="s">
        <v>9</v>
      </c>
      <c r="M2596" s="20">
        <v>42171</v>
      </c>
      <c r="N2596" s="183">
        <v>24353</v>
      </c>
      <c r="O2596" s="183"/>
      <c r="P2596" s="14" t="s">
        <v>1515</v>
      </c>
      <c r="Q2596" s="105">
        <v>3169.2</v>
      </c>
      <c r="R2596" s="23">
        <v>42171</v>
      </c>
      <c r="S2596" s="106">
        <v>3169.2</v>
      </c>
      <c r="T2596" s="48">
        <f t="shared" si="81"/>
        <v>0</v>
      </c>
      <c r="U2596" s="39" t="s">
        <v>1257</v>
      </c>
    </row>
    <row r="2597" spans="1:21" x14ac:dyDescent="0.25">
      <c r="A2597" s="20">
        <v>42181</v>
      </c>
      <c r="B2597" s="222" t="s">
        <v>2062</v>
      </c>
      <c r="C2597" s="222" t="s">
        <v>1592</v>
      </c>
      <c r="D2597" s="14" t="s">
        <v>1101</v>
      </c>
      <c r="E2597" s="105">
        <v>40</v>
      </c>
      <c r="F2597" s="65">
        <v>42181</v>
      </c>
      <c r="G2597" s="106">
        <v>40</v>
      </c>
      <c r="H2597" s="31">
        <f t="shared" si="80"/>
        <v>0</v>
      </c>
      <c r="I2597" s="39" t="s">
        <v>9</v>
      </c>
      <c r="M2597" s="20">
        <v>42172</v>
      </c>
      <c r="N2597" s="183">
        <v>24466</v>
      </c>
      <c r="O2597" s="183"/>
      <c r="P2597" s="50" t="s">
        <v>1515</v>
      </c>
      <c r="Q2597" s="105">
        <v>2819.6</v>
      </c>
      <c r="R2597" s="23">
        <v>42172</v>
      </c>
      <c r="S2597" s="106">
        <v>2819.6</v>
      </c>
      <c r="T2597" s="48">
        <f t="shared" si="81"/>
        <v>0</v>
      </c>
      <c r="U2597" s="39" t="s">
        <v>1257</v>
      </c>
    </row>
    <row r="2598" spans="1:21" x14ac:dyDescent="0.25">
      <c r="A2598" s="20">
        <v>42181</v>
      </c>
      <c r="B2598" s="223" t="s">
        <v>2063</v>
      </c>
      <c r="C2598" s="223" t="s">
        <v>1592</v>
      </c>
      <c r="D2598" s="150" t="s">
        <v>1058</v>
      </c>
      <c r="E2598" s="105">
        <v>1921.5</v>
      </c>
      <c r="F2598" s="65">
        <v>42181</v>
      </c>
      <c r="G2598" s="106">
        <v>1921.5</v>
      </c>
      <c r="H2598" s="31">
        <f t="shared" si="80"/>
        <v>0</v>
      </c>
      <c r="I2598" s="39" t="s">
        <v>9</v>
      </c>
      <c r="M2598" s="20">
        <v>42174</v>
      </c>
      <c r="N2598" s="183">
        <v>24645</v>
      </c>
      <c r="O2598" s="183"/>
      <c r="P2598" s="14" t="s">
        <v>1515</v>
      </c>
      <c r="Q2598" s="105">
        <v>3131.2</v>
      </c>
      <c r="R2598" s="23">
        <v>42174</v>
      </c>
      <c r="S2598" s="118">
        <v>3131.2</v>
      </c>
      <c r="T2598" s="31">
        <f t="shared" si="81"/>
        <v>0</v>
      </c>
      <c r="U2598" s="56" t="s">
        <v>1257</v>
      </c>
    </row>
    <row r="2599" spans="1:21" x14ac:dyDescent="0.25">
      <c r="A2599" s="20">
        <v>42181</v>
      </c>
      <c r="B2599" s="222" t="s">
        <v>2064</v>
      </c>
      <c r="C2599" s="222" t="s">
        <v>1592</v>
      </c>
      <c r="D2599" s="14" t="s">
        <v>1726</v>
      </c>
      <c r="E2599" s="105">
        <v>556</v>
      </c>
      <c r="F2599" s="65">
        <v>42181</v>
      </c>
      <c r="G2599" s="106">
        <v>556</v>
      </c>
      <c r="H2599" s="31">
        <f t="shared" si="80"/>
        <v>0</v>
      </c>
      <c r="I2599" s="39" t="s">
        <v>9</v>
      </c>
      <c r="M2599" s="20">
        <v>42176</v>
      </c>
      <c r="N2599" s="183">
        <v>24854</v>
      </c>
      <c r="O2599" s="183"/>
      <c r="P2599" s="14" t="s">
        <v>1515</v>
      </c>
      <c r="Q2599" s="105">
        <v>10347.9</v>
      </c>
      <c r="R2599" s="23">
        <v>42176</v>
      </c>
      <c r="S2599" s="118">
        <v>10347.9</v>
      </c>
      <c r="T2599" s="31">
        <f t="shared" si="81"/>
        <v>0</v>
      </c>
      <c r="U2599" s="56" t="s">
        <v>9</v>
      </c>
    </row>
    <row r="2600" spans="1:21" x14ac:dyDescent="0.25">
      <c r="A2600" s="20">
        <v>42182</v>
      </c>
      <c r="B2600" s="223" t="s">
        <v>2065</v>
      </c>
      <c r="C2600" s="223" t="s">
        <v>1592</v>
      </c>
      <c r="D2600" s="14" t="s">
        <v>1634</v>
      </c>
      <c r="E2600" s="105">
        <v>3744.5</v>
      </c>
      <c r="F2600" s="65">
        <v>42182</v>
      </c>
      <c r="G2600" s="106">
        <v>3744.5</v>
      </c>
      <c r="H2600" s="31">
        <f t="shared" si="80"/>
        <v>0</v>
      </c>
      <c r="I2600" s="39" t="s">
        <v>9</v>
      </c>
      <c r="M2600" s="20">
        <v>42177</v>
      </c>
      <c r="N2600" s="183">
        <v>24956</v>
      </c>
      <c r="O2600" s="183"/>
      <c r="P2600" s="14" t="s">
        <v>1515</v>
      </c>
      <c r="Q2600" s="105">
        <v>2781.6</v>
      </c>
      <c r="R2600" s="23">
        <v>42178</v>
      </c>
      <c r="S2600" s="118">
        <v>2781.6</v>
      </c>
      <c r="T2600" s="31">
        <f t="shared" si="81"/>
        <v>0</v>
      </c>
      <c r="U2600" s="56" t="s">
        <v>1257</v>
      </c>
    </row>
    <row r="2601" spans="1:21" x14ac:dyDescent="0.25">
      <c r="A2601" s="20">
        <v>42182</v>
      </c>
      <c r="B2601" s="222" t="s">
        <v>2066</v>
      </c>
      <c r="C2601" s="222" t="s">
        <v>1592</v>
      </c>
      <c r="D2601" s="14" t="s">
        <v>720</v>
      </c>
      <c r="E2601" s="105">
        <v>25078.400000000001</v>
      </c>
      <c r="F2601" s="65">
        <v>42182</v>
      </c>
      <c r="G2601" s="106">
        <v>25078.400000000001</v>
      </c>
      <c r="H2601" s="31">
        <f t="shared" si="80"/>
        <v>0</v>
      </c>
      <c r="I2601" s="39" t="s">
        <v>9</v>
      </c>
      <c r="M2601" s="20">
        <v>42178</v>
      </c>
      <c r="N2601" s="222" t="s">
        <v>1686</v>
      </c>
      <c r="O2601" s="222" t="s">
        <v>1592</v>
      </c>
      <c r="P2601" s="15" t="s">
        <v>1515</v>
      </c>
      <c r="Q2601" s="122">
        <v>2819.6</v>
      </c>
      <c r="R2601" s="23">
        <v>42178</v>
      </c>
      <c r="S2601" s="118">
        <v>2819.6</v>
      </c>
      <c r="T2601" s="31">
        <f t="shared" si="81"/>
        <v>0</v>
      </c>
      <c r="U2601" s="68" t="s">
        <v>1257</v>
      </c>
    </row>
    <row r="2602" spans="1:21" x14ac:dyDescent="0.25">
      <c r="A2602" s="20">
        <v>42182</v>
      </c>
      <c r="B2602" s="223" t="s">
        <v>2067</v>
      </c>
      <c r="C2602" s="223" t="s">
        <v>1592</v>
      </c>
      <c r="D2602" s="14" t="s">
        <v>464</v>
      </c>
      <c r="E2602" s="105">
        <v>2702.8</v>
      </c>
      <c r="F2602" s="65">
        <v>42182</v>
      </c>
      <c r="G2602" s="106">
        <v>2702.8</v>
      </c>
      <c r="H2602" s="31">
        <f t="shared" si="80"/>
        <v>0</v>
      </c>
      <c r="I2602" s="39" t="s">
        <v>9</v>
      </c>
      <c r="M2602" s="20">
        <v>42179</v>
      </c>
      <c r="N2602" s="223" t="s">
        <v>1780</v>
      </c>
      <c r="O2602" s="223" t="s">
        <v>1592</v>
      </c>
      <c r="P2602" s="14" t="s">
        <v>1515</v>
      </c>
      <c r="Q2602" s="105">
        <v>3997.6</v>
      </c>
      <c r="R2602" s="23">
        <v>42179</v>
      </c>
      <c r="S2602" s="106">
        <v>3997.6</v>
      </c>
      <c r="T2602" s="31">
        <f t="shared" si="81"/>
        <v>0</v>
      </c>
      <c r="U2602" s="39" t="s">
        <v>1257</v>
      </c>
    </row>
    <row r="2603" spans="1:21" x14ac:dyDescent="0.25">
      <c r="A2603" s="20">
        <v>42182</v>
      </c>
      <c r="B2603" s="222" t="s">
        <v>2068</v>
      </c>
      <c r="C2603" s="222" t="s">
        <v>1592</v>
      </c>
      <c r="D2603" s="14" t="s">
        <v>24</v>
      </c>
      <c r="E2603" s="105">
        <v>151258.25</v>
      </c>
      <c r="F2603" s="74">
        <v>42192</v>
      </c>
      <c r="G2603" s="144">
        <v>151258.25</v>
      </c>
      <c r="H2603" s="31">
        <f t="shared" si="80"/>
        <v>0</v>
      </c>
      <c r="I2603" s="39" t="s">
        <v>9</v>
      </c>
      <c r="M2603" s="20">
        <v>42182</v>
      </c>
      <c r="N2603" s="223" t="s">
        <v>2116</v>
      </c>
      <c r="O2603" s="223" t="s">
        <v>1592</v>
      </c>
      <c r="P2603" s="14" t="s">
        <v>1515</v>
      </c>
      <c r="Q2603" s="105">
        <v>3009.6</v>
      </c>
      <c r="R2603" s="65">
        <v>42183</v>
      </c>
      <c r="S2603" s="106">
        <v>3009.6</v>
      </c>
      <c r="T2603" s="31">
        <f t="shared" si="81"/>
        <v>0</v>
      </c>
      <c r="U2603" s="39" t="s">
        <v>1257</v>
      </c>
    </row>
    <row r="2604" spans="1:21" x14ac:dyDescent="0.25">
      <c r="A2604" s="20">
        <v>42182</v>
      </c>
      <c r="B2604" s="223" t="s">
        <v>2069</v>
      </c>
      <c r="C2604" s="223" t="s">
        <v>1592</v>
      </c>
      <c r="D2604" s="14" t="s">
        <v>121</v>
      </c>
      <c r="E2604" s="105">
        <v>2836.6</v>
      </c>
      <c r="F2604" s="65">
        <v>42182</v>
      </c>
      <c r="G2604" s="106">
        <v>2836.6</v>
      </c>
      <c r="H2604" s="31">
        <f t="shared" si="80"/>
        <v>0</v>
      </c>
      <c r="I2604" s="39" t="s">
        <v>9</v>
      </c>
      <c r="M2604" s="20">
        <v>42183</v>
      </c>
      <c r="N2604" s="222" t="s">
        <v>2218</v>
      </c>
      <c r="O2604" s="222" t="s">
        <v>1592</v>
      </c>
      <c r="P2604" s="14" t="s">
        <v>1515</v>
      </c>
      <c r="Q2604" s="105">
        <v>3116</v>
      </c>
      <c r="R2604" s="65">
        <v>42183</v>
      </c>
      <c r="S2604" s="106">
        <v>3116</v>
      </c>
      <c r="T2604" s="31">
        <f t="shared" si="81"/>
        <v>0</v>
      </c>
      <c r="U2604" s="39" t="s">
        <v>1257</v>
      </c>
    </row>
    <row r="2605" spans="1:21" x14ac:dyDescent="0.25">
      <c r="A2605" s="20">
        <v>42182</v>
      </c>
      <c r="B2605" s="222" t="s">
        <v>2070</v>
      </c>
      <c r="C2605" s="222" t="s">
        <v>1592</v>
      </c>
      <c r="D2605" s="14" t="s">
        <v>16</v>
      </c>
      <c r="E2605" s="105">
        <v>12853.6</v>
      </c>
      <c r="F2605" s="65">
        <v>42182</v>
      </c>
      <c r="G2605" s="106">
        <v>12853.6</v>
      </c>
      <c r="H2605" s="31">
        <f t="shared" si="80"/>
        <v>0</v>
      </c>
      <c r="I2605" s="39" t="s">
        <v>9</v>
      </c>
      <c r="M2605" s="20">
        <v>42184</v>
      </c>
      <c r="N2605" s="223" t="s">
        <v>2292</v>
      </c>
      <c r="O2605" s="223" t="s">
        <v>1592</v>
      </c>
      <c r="P2605" s="14" t="s">
        <v>1515</v>
      </c>
      <c r="Q2605" s="105">
        <v>3397.2</v>
      </c>
      <c r="R2605" s="23">
        <v>42185</v>
      </c>
      <c r="S2605" s="106">
        <v>3397.2</v>
      </c>
      <c r="T2605" s="31">
        <f t="shared" si="81"/>
        <v>0</v>
      </c>
      <c r="U2605" s="39" t="s">
        <v>1257</v>
      </c>
    </row>
    <row r="2606" spans="1:21" x14ac:dyDescent="0.25">
      <c r="A2606" s="20">
        <v>42182</v>
      </c>
      <c r="B2606" s="223" t="s">
        <v>2071</v>
      </c>
      <c r="C2606" s="223" t="s">
        <v>1592</v>
      </c>
      <c r="D2606" s="14" t="s">
        <v>11</v>
      </c>
      <c r="E2606" s="105">
        <v>12090.98</v>
      </c>
      <c r="F2606" s="65">
        <v>42182</v>
      </c>
      <c r="G2606" s="106">
        <v>12090.98</v>
      </c>
      <c r="H2606" s="31">
        <f t="shared" si="80"/>
        <v>0</v>
      </c>
      <c r="I2606" s="39" t="s">
        <v>9</v>
      </c>
      <c r="M2606" s="20">
        <v>42185</v>
      </c>
      <c r="N2606" s="223" t="s">
        <v>2408</v>
      </c>
      <c r="O2606" s="223" t="s">
        <v>1592</v>
      </c>
      <c r="P2606" s="14" t="s">
        <v>1515</v>
      </c>
      <c r="Q2606" s="105">
        <v>3108.4</v>
      </c>
      <c r="R2606" s="23">
        <v>42185</v>
      </c>
      <c r="S2606" s="106">
        <v>3108.4</v>
      </c>
      <c r="T2606" s="31">
        <f t="shared" si="81"/>
        <v>0</v>
      </c>
      <c r="U2606" s="39" t="s">
        <v>1257</v>
      </c>
    </row>
    <row r="2607" spans="1:21" x14ac:dyDescent="0.25">
      <c r="A2607" s="20">
        <v>42182</v>
      </c>
      <c r="B2607" s="222" t="s">
        <v>2072</v>
      </c>
      <c r="C2607" s="222" t="s">
        <v>1592</v>
      </c>
      <c r="D2607" s="14" t="s">
        <v>419</v>
      </c>
      <c r="E2607" s="105">
        <v>299.3</v>
      </c>
      <c r="F2607" s="65">
        <v>42182</v>
      </c>
      <c r="G2607" s="106">
        <v>299.3</v>
      </c>
      <c r="H2607" s="31">
        <f t="shared" si="80"/>
        <v>0</v>
      </c>
      <c r="I2607" s="39" t="s">
        <v>9</v>
      </c>
      <c r="M2607" s="20">
        <v>42161</v>
      </c>
      <c r="N2607" s="183">
        <v>23358</v>
      </c>
      <c r="O2607" s="183"/>
      <c r="P2607" s="14" t="s">
        <v>881</v>
      </c>
      <c r="Q2607" s="105">
        <v>4950.3999999999996</v>
      </c>
      <c r="R2607" s="23">
        <v>42161</v>
      </c>
      <c r="S2607" s="106">
        <v>4950.3999999999996</v>
      </c>
      <c r="T2607" s="31">
        <f t="shared" si="81"/>
        <v>0</v>
      </c>
      <c r="U2607" s="39" t="s">
        <v>9</v>
      </c>
    </row>
    <row r="2608" spans="1:21" x14ac:dyDescent="0.25">
      <c r="A2608" s="20">
        <v>42182</v>
      </c>
      <c r="B2608" s="223" t="s">
        <v>2073</v>
      </c>
      <c r="C2608" s="223" t="s">
        <v>1592</v>
      </c>
      <c r="D2608" s="14" t="s">
        <v>98</v>
      </c>
      <c r="E2608" s="105">
        <v>175</v>
      </c>
      <c r="F2608" s="65">
        <v>42182</v>
      </c>
      <c r="G2608" s="106">
        <v>175</v>
      </c>
      <c r="H2608" s="31">
        <f t="shared" si="80"/>
        <v>0</v>
      </c>
      <c r="I2608" s="39" t="s">
        <v>9</v>
      </c>
      <c r="M2608" s="20">
        <v>42161</v>
      </c>
      <c r="N2608" s="183">
        <v>23360</v>
      </c>
      <c r="O2608" s="183"/>
      <c r="P2608" s="14" t="s">
        <v>881</v>
      </c>
      <c r="Q2608" s="105">
        <v>124.8</v>
      </c>
      <c r="R2608" s="23">
        <v>42161</v>
      </c>
      <c r="S2608" s="106">
        <v>124.8</v>
      </c>
      <c r="T2608" s="31">
        <f t="shared" si="81"/>
        <v>0</v>
      </c>
      <c r="U2608" s="39" t="s">
        <v>9</v>
      </c>
    </row>
    <row r="2609" spans="1:21" x14ac:dyDescent="0.25">
      <c r="A2609" s="20">
        <v>42182</v>
      </c>
      <c r="B2609" s="222" t="s">
        <v>2074</v>
      </c>
      <c r="C2609" s="222" t="s">
        <v>1592</v>
      </c>
      <c r="D2609" s="14" t="s">
        <v>110</v>
      </c>
      <c r="E2609" s="105">
        <v>25121.25</v>
      </c>
      <c r="F2609" s="74">
        <v>42189</v>
      </c>
      <c r="G2609" s="144">
        <v>25121.25</v>
      </c>
      <c r="H2609" s="31">
        <f t="shared" si="80"/>
        <v>0</v>
      </c>
      <c r="I2609" s="39" t="s">
        <v>59</v>
      </c>
      <c r="M2609" s="20">
        <v>42167</v>
      </c>
      <c r="N2609" s="183">
        <v>23941</v>
      </c>
      <c r="O2609" s="183"/>
      <c r="P2609" s="14" t="s">
        <v>881</v>
      </c>
      <c r="Q2609" s="105">
        <v>561.9</v>
      </c>
      <c r="R2609" s="23">
        <v>42167</v>
      </c>
      <c r="S2609" s="106">
        <v>561.9</v>
      </c>
      <c r="T2609" s="31">
        <f t="shared" si="81"/>
        <v>0</v>
      </c>
      <c r="U2609" s="39" t="s">
        <v>9</v>
      </c>
    </row>
    <row r="2610" spans="1:21" x14ac:dyDescent="0.25">
      <c r="A2610" s="20">
        <v>42182</v>
      </c>
      <c r="B2610" s="223" t="s">
        <v>2075</v>
      </c>
      <c r="C2610" s="223" t="s">
        <v>1592</v>
      </c>
      <c r="D2610" s="14" t="s">
        <v>383</v>
      </c>
      <c r="E2610" s="105">
        <v>7170.4</v>
      </c>
      <c r="F2610" s="65">
        <v>42182</v>
      </c>
      <c r="G2610" s="106">
        <v>7170.4</v>
      </c>
      <c r="H2610" s="31">
        <f t="shared" si="80"/>
        <v>0</v>
      </c>
      <c r="I2610" s="39" t="s">
        <v>9</v>
      </c>
      <c r="M2610" s="20">
        <v>42175</v>
      </c>
      <c r="N2610" s="183">
        <v>24746</v>
      </c>
      <c r="O2610" s="183"/>
      <c r="P2610" s="14" t="s">
        <v>881</v>
      </c>
      <c r="Q2610" s="105">
        <v>7016.8</v>
      </c>
      <c r="R2610" s="65">
        <v>42175</v>
      </c>
      <c r="S2610" s="106">
        <v>7016.8</v>
      </c>
      <c r="T2610" s="31">
        <f t="shared" si="81"/>
        <v>0</v>
      </c>
      <c r="U2610" s="39" t="s">
        <v>9</v>
      </c>
    </row>
    <row r="2611" spans="1:21" x14ac:dyDescent="0.25">
      <c r="A2611" s="20">
        <v>42182</v>
      </c>
      <c r="B2611" s="222" t="s">
        <v>2076</v>
      </c>
      <c r="C2611" s="222" t="s">
        <v>1592</v>
      </c>
      <c r="D2611" s="14" t="s">
        <v>11</v>
      </c>
      <c r="E2611" s="105">
        <v>988.8</v>
      </c>
      <c r="F2611" s="65">
        <v>42182</v>
      </c>
      <c r="G2611" s="106">
        <v>988.8</v>
      </c>
      <c r="H2611" s="31">
        <f t="shared" si="80"/>
        <v>0</v>
      </c>
      <c r="I2611" s="39" t="s">
        <v>9</v>
      </c>
      <c r="M2611" s="20">
        <v>42181</v>
      </c>
      <c r="N2611" s="223" t="s">
        <v>1996</v>
      </c>
      <c r="O2611" s="223" t="s">
        <v>1592</v>
      </c>
      <c r="P2611" s="14" t="s">
        <v>881</v>
      </c>
      <c r="Q2611" s="105">
        <v>3172.5</v>
      </c>
      <c r="R2611" s="65">
        <v>42181</v>
      </c>
      <c r="S2611" s="106">
        <v>3172.5</v>
      </c>
      <c r="T2611" s="31">
        <f t="shared" si="81"/>
        <v>0</v>
      </c>
      <c r="U2611" s="39" t="s">
        <v>9</v>
      </c>
    </row>
    <row r="2612" spans="1:21" x14ac:dyDescent="0.25">
      <c r="A2612" s="20">
        <v>42182</v>
      </c>
      <c r="B2612" s="223" t="s">
        <v>2077</v>
      </c>
      <c r="C2612" s="223" t="s">
        <v>1592</v>
      </c>
      <c r="D2612" s="14" t="s">
        <v>863</v>
      </c>
      <c r="E2612" s="105">
        <v>8831</v>
      </c>
      <c r="F2612" s="65">
        <v>42182</v>
      </c>
      <c r="G2612" s="106">
        <v>8831</v>
      </c>
      <c r="H2612" s="31">
        <f t="shared" si="80"/>
        <v>0</v>
      </c>
      <c r="I2612" s="39" t="s">
        <v>9</v>
      </c>
      <c r="M2612" s="20">
        <v>42156</v>
      </c>
      <c r="N2612" s="183">
        <v>22879</v>
      </c>
      <c r="O2612" s="183"/>
      <c r="P2612" s="14" t="s">
        <v>1187</v>
      </c>
      <c r="Q2612" s="105">
        <v>2356.1999999999998</v>
      </c>
      <c r="R2612" s="23">
        <v>42158</v>
      </c>
      <c r="S2612" s="106">
        <v>2356.1999999999998</v>
      </c>
      <c r="T2612" s="25">
        <f t="shared" si="81"/>
        <v>0</v>
      </c>
      <c r="U2612" s="39" t="s">
        <v>9</v>
      </c>
    </row>
    <row r="2613" spans="1:21" x14ac:dyDescent="0.25">
      <c r="A2613" s="20">
        <v>42182</v>
      </c>
      <c r="B2613" s="222" t="s">
        <v>2078</v>
      </c>
      <c r="C2613" s="222" t="s">
        <v>1592</v>
      </c>
      <c r="D2613" s="14" t="s">
        <v>296</v>
      </c>
      <c r="E2613" s="105">
        <v>1977.5</v>
      </c>
      <c r="F2613" s="65">
        <v>42182</v>
      </c>
      <c r="G2613" s="106">
        <v>1977.5</v>
      </c>
      <c r="H2613" s="31">
        <f t="shared" si="80"/>
        <v>0</v>
      </c>
      <c r="I2613" s="39" t="s">
        <v>9</v>
      </c>
      <c r="M2613" s="20">
        <v>42158</v>
      </c>
      <c r="N2613" s="183">
        <v>23107</v>
      </c>
      <c r="O2613" s="183"/>
      <c r="P2613" s="40" t="s">
        <v>1187</v>
      </c>
      <c r="Q2613" s="105">
        <v>2788.8</v>
      </c>
      <c r="R2613" s="23">
        <v>42159</v>
      </c>
      <c r="S2613" s="106">
        <v>2788.8</v>
      </c>
      <c r="T2613" s="31">
        <f t="shared" si="81"/>
        <v>0</v>
      </c>
      <c r="U2613" s="68" t="s">
        <v>9</v>
      </c>
    </row>
    <row r="2614" spans="1:21" x14ac:dyDescent="0.25">
      <c r="A2614" s="20">
        <v>42182</v>
      </c>
      <c r="B2614" s="223" t="s">
        <v>2079</v>
      </c>
      <c r="C2614" s="223" t="s">
        <v>1592</v>
      </c>
      <c r="D2614" s="14" t="s">
        <v>14</v>
      </c>
      <c r="E2614" s="105">
        <v>31680</v>
      </c>
      <c r="F2614" s="74">
        <v>42209</v>
      </c>
      <c r="G2614" s="144">
        <v>31680</v>
      </c>
      <c r="H2614" s="31">
        <f t="shared" si="80"/>
        <v>0</v>
      </c>
      <c r="I2614" s="39" t="s">
        <v>15</v>
      </c>
      <c r="M2614" s="20">
        <v>42160</v>
      </c>
      <c r="N2614" s="183">
        <v>23285</v>
      </c>
      <c r="O2614" s="183"/>
      <c r="P2614" s="14" t="s">
        <v>1187</v>
      </c>
      <c r="Q2614" s="105">
        <v>2773.5</v>
      </c>
      <c r="R2614" s="23">
        <v>42160</v>
      </c>
      <c r="S2614" s="106">
        <v>2773.5</v>
      </c>
      <c r="T2614" s="31">
        <f t="shared" si="81"/>
        <v>0</v>
      </c>
      <c r="U2614" s="39" t="s">
        <v>59</v>
      </c>
    </row>
    <row r="2615" spans="1:21" x14ac:dyDescent="0.25">
      <c r="A2615" s="20">
        <v>42182</v>
      </c>
      <c r="B2615" s="222" t="s">
        <v>2080</v>
      </c>
      <c r="C2615" s="222" t="s">
        <v>1592</v>
      </c>
      <c r="D2615" s="14" t="s">
        <v>1550</v>
      </c>
      <c r="E2615" s="105">
        <v>4615.8</v>
      </c>
      <c r="F2615" s="65">
        <v>42182</v>
      </c>
      <c r="G2615" s="106">
        <v>4615.8</v>
      </c>
      <c r="H2615" s="31">
        <f t="shared" si="80"/>
        <v>0</v>
      </c>
      <c r="I2615" s="39" t="s">
        <v>9</v>
      </c>
      <c r="M2615" s="20">
        <v>42163</v>
      </c>
      <c r="N2615" s="183">
        <v>23527</v>
      </c>
      <c r="O2615" s="183"/>
      <c r="P2615" s="14" t="s">
        <v>1187</v>
      </c>
      <c r="Q2615" s="105">
        <v>498.8</v>
      </c>
      <c r="R2615" s="23">
        <v>42163</v>
      </c>
      <c r="S2615" s="106">
        <v>498.8</v>
      </c>
      <c r="T2615" s="31">
        <f t="shared" si="81"/>
        <v>0</v>
      </c>
      <c r="U2615" s="39" t="s">
        <v>59</v>
      </c>
    </row>
    <row r="2616" spans="1:21" x14ac:dyDescent="0.25">
      <c r="A2616" s="20">
        <v>42182</v>
      </c>
      <c r="B2616" s="223" t="s">
        <v>2081</v>
      </c>
      <c r="C2616" s="223" t="s">
        <v>1592</v>
      </c>
      <c r="D2616" s="14" t="s">
        <v>256</v>
      </c>
      <c r="E2616" s="105">
        <v>8951.4</v>
      </c>
      <c r="F2616" s="65">
        <v>42182</v>
      </c>
      <c r="G2616" s="106">
        <v>8951.4</v>
      </c>
      <c r="H2616" s="31">
        <f t="shared" si="80"/>
        <v>0</v>
      </c>
      <c r="I2616" s="39" t="s">
        <v>773</v>
      </c>
      <c r="M2616" s="20">
        <v>42164</v>
      </c>
      <c r="N2616" s="183">
        <v>23652</v>
      </c>
      <c r="O2616" s="183"/>
      <c r="P2616" s="14" t="s">
        <v>1187</v>
      </c>
      <c r="Q2616" s="105">
        <v>3220</v>
      </c>
      <c r="R2616" s="23">
        <v>42166</v>
      </c>
      <c r="S2616" s="106">
        <v>3220</v>
      </c>
      <c r="T2616" s="31">
        <f t="shared" si="81"/>
        <v>0</v>
      </c>
      <c r="U2616" s="39" t="s">
        <v>9</v>
      </c>
    </row>
    <row r="2617" spans="1:21" x14ac:dyDescent="0.25">
      <c r="A2617" s="20">
        <v>42182</v>
      </c>
      <c r="B2617" s="222" t="s">
        <v>2082</v>
      </c>
      <c r="C2617" s="222" t="s">
        <v>1592</v>
      </c>
      <c r="D2617" s="14" t="s">
        <v>114</v>
      </c>
      <c r="E2617" s="105">
        <v>3474.2</v>
      </c>
      <c r="F2617" s="65">
        <v>42182</v>
      </c>
      <c r="G2617" s="106">
        <v>3474.2</v>
      </c>
      <c r="H2617" s="31">
        <f t="shared" si="80"/>
        <v>0</v>
      </c>
      <c r="I2617" s="39" t="s">
        <v>9</v>
      </c>
      <c r="M2617" s="20">
        <v>42166</v>
      </c>
      <c r="N2617" s="183">
        <v>23844</v>
      </c>
      <c r="O2617" s="183"/>
      <c r="P2617" s="150" t="s">
        <v>1187</v>
      </c>
      <c r="Q2617" s="105">
        <v>2587.5</v>
      </c>
      <c r="R2617" s="23">
        <v>42169</v>
      </c>
      <c r="S2617" s="106">
        <v>2587.5</v>
      </c>
      <c r="T2617" s="31">
        <f t="shared" si="81"/>
        <v>0</v>
      </c>
      <c r="U2617" s="39" t="s">
        <v>59</v>
      </c>
    </row>
    <row r="2618" spans="1:21" x14ac:dyDescent="0.25">
      <c r="A2618" s="20">
        <v>42182</v>
      </c>
      <c r="B2618" s="223" t="s">
        <v>2083</v>
      </c>
      <c r="C2618" s="223" t="s">
        <v>1592</v>
      </c>
      <c r="D2618" s="14" t="s">
        <v>1178</v>
      </c>
      <c r="E2618" s="105">
        <v>30650.799999999999</v>
      </c>
      <c r="F2618" s="65">
        <v>42184</v>
      </c>
      <c r="G2618" s="106">
        <v>30650.799999999999</v>
      </c>
      <c r="H2618" s="31">
        <f t="shared" si="80"/>
        <v>0</v>
      </c>
      <c r="I2618" s="39" t="s">
        <v>94</v>
      </c>
      <c r="M2618" s="20">
        <v>42166</v>
      </c>
      <c r="N2618" s="183">
        <v>23879</v>
      </c>
      <c r="O2618" s="183"/>
      <c r="P2618" s="14" t="s">
        <v>1187</v>
      </c>
      <c r="Q2618" s="105">
        <v>7698.8</v>
      </c>
      <c r="R2618" s="23">
        <v>42168</v>
      </c>
      <c r="S2618" s="106">
        <v>7698.8</v>
      </c>
      <c r="T2618" s="31">
        <f t="shared" si="81"/>
        <v>0</v>
      </c>
      <c r="U2618" s="56" t="s">
        <v>19</v>
      </c>
    </row>
    <row r="2619" spans="1:21" x14ac:dyDescent="0.25">
      <c r="A2619" s="20">
        <v>42182</v>
      </c>
      <c r="B2619" s="222" t="s">
        <v>2084</v>
      </c>
      <c r="C2619" s="222" t="s">
        <v>1592</v>
      </c>
      <c r="D2619" s="14" t="s">
        <v>1550</v>
      </c>
      <c r="E2619" s="105">
        <v>1780</v>
      </c>
      <c r="F2619" s="65" t="s">
        <v>2085</v>
      </c>
      <c r="G2619" s="106">
        <f>700+1080</f>
        <v>1780</v>
      </c>
      <c r="H2619" s="31">
        <f t="shared" si="80"/>
        <v>0</v>
      </c>
      <c r="I2619" s="39" t="s">
        <v>9</v>
      </c>
      <c r="M2619" s="20">
        <v>42169</v>
      </c>
      <c r="N2619" s="183">
        <v>24148</v>
      </c>
      <c r="O2619" s="183"/>
      <c r="P2619" s="14" t="s">
        <v>1187</v>
      </c>
      <c r="Q2619" s="105">
        <v>2852</v>
      </c>
      <c r="R2619" s="23">
        <v>42173</v>
      </c>
      <c r="S2619" s="106">
        <v>2852</v>
      </c>
      <c r="T2619" s="31">
        <f t="shared" si="81"/>
        <v>0</v>
      </c>
      <c r="U2619" s="39" t="s">
        <v>59</v>
      </c>
    </row>
    <row r="2620" spans="1:21" x14ac:dyDescent="0.25">
      <c r="A2620" s="20">
        <v>42182</v>
      </c>
      <c r="B2620" s="223" t="s">
        <v>2086</v>
      </c>
      <c r="C2620" s="223" t="s">
        <v>1592</v>
      </c>
      <c r="D2620" s="14" t="s">
        <v>20</v>
      </c>
      <c r="E2620" s="105">
        <v>18126.5</v>
      </c>
      <c r="F2620" s="65">
        <v>42182</v>
      </c>
      <c r="G2620" s="106">
        <v>18126.5</v>
      </c>
      <c r="H2620" s="31">
        <f t="shared" si="80"/>
        <v>0</v>
      </c>
      <c r="I2620" s="39" t="s">
        <v>94</v>
      </c>
      <c r="M2620" s="20">
        <v>42171</v>
      </c>
      <c r="N2620" s="183">
        <v>24331</v>
      </c>
      <c r="O2620" s="183"/>
      <c r="P2620" s="14" t="s">
        <v>1187</v>
      </c>
      <c r="Q2620" s="105">
        <v>2990</v>
      </c>
      <c r="R2620" s="23">
        <v>42173</v>
      </c>
      <c r="S2620" s="106">
        <v>2990</v>
      </c>
      <c r="T2620" s="48">
        <f t="shared" si="81"/>
        <v>0</v>
      </c>
      <c r="U2620" s="39" t="s">
        <v>59</v>
      </c>
    </row>
    <row r="2621" spans="1:21" x14ac:dyDescent="0.25">
      <c r="A2621" s="20">
        <v>42182</v>
      </c>
      <c r="B2621" s="222" t="s">
        <v>2087</v>
      </c>
      <c r="C2621" s="222" t="s">
        <v>1592</v>
      </c>
      <c r="D2621" s="14" t="s">
        <v>56</v>
      </c>
      <c r="E2621" s="105">
        <v>8056</v>
      </c>
      <c r="F2621" s="65">
        <v>42182</v>
      </c>
      <c r="G2621" s="106">
        <v>8056</v>
      </c>
      <c r="H2621" s="31">
        <f t="shared" si="80"/>
        <v>0</v>
      </c>
      <c r="I2621" s="39" t="s">
        <v>773</v>
      </c>
      <c r="M2621" s="20">
        <v>42173</v>
      </c>
      <c r="N2621" s="183">
        <v>24522</v>
      </c>
      <c r="O2621" s="183"/>
      <c r="P2621" s="14" t="s">
        <v>1187</v>
      </c>
      <c r="Q2621" s="105">
        <v>2677.2</v>
      </c>
      <c r="R2621" s="51">
        <v>42175</v>
      </c>
      <c r="S2621" s="106">
        <v>2677.2</v>
      </c>
      <c r="T2621" s="48">
        <f t="shared" si="81"/>
        <v>0</v>
      </c>
      <c r="U2621" s="39" t="s">
        <v>59</v>
      </c>
    </row>
    <row r="2622" spans="1:21" x14ac:dyDescent="0.25">
      <c r="A2622" s="20">
        <v>42182</v>
      </c>
      <c r="B2622" s="223" t="s">
        <v>2088</v>
      </c>
      <c r="C2622" s="223" t="s">
        <v>1592</v>
      </c>
      <c r="D2622" s="14" t="s">
        <v>110</v>
      </c>
      <c r="E2622" s="105">
        <v>50517.5</v>
      </c>
      <c r="F2622" s="74">
        <v>42189</v>
      </c>
      <c r="G2622" s="144">
        <v>50517.5</v>
      </c>
      <c r="H2622" s="31">
        <f t="shared" si="80"/>
        <v>0</v>
      </c>
      <c r="I2622" s="39" t="s">
        <v>46</v>
      </c>
      <c r="M2622" s="20">
        <v>42175</v>
      </c>
      <c r="N2622" s="183">
        <v>24777</v>
      </c>
      <c r="O2622" s="183"/>
      <c r="P2622" s="14" t="s">
        <v>1187</v>
      </c>
      <c r="Q2622" s="105">
        <v>3146.4</v>
      </c>
      <c r="R2622" s="65">
        <v>42175</v>
      </c>
      <c r="S2622" s="106">
        <v>3146.4</v>
      </c>
      <c r="T2622" s="31">
        <f t="shared" si="81"/>
        <v>0</v>
      </c>
      <c r="U2622" s="39" t="s">
        <v>59</v>
      </c>
    </row>
    <row r="2623" spans="1:21" x14ac:dyDescent="0.25">
      <c r="A2623" s="20">
        <v>42182</v>
      </c>
      <c r="B2623" s="222" t="s">
        <v>2089</v>
      </c>
      <c r="C2623" s="222" t="s">
        <v>1592</v>
      </c>
      <c r="D2623" s="14" t="s">
        <v>854</v>
      </c>
      <c r="E2623" s="105">
        <v>2811.9</v>
      </c>
      <c r="F2623" s="65">
        <v>42182</v>
      </c>
      <c r="G2623" s="106">
        <v>2811.9</v>
      </c>
      <c r="H2623" s="31">
        <f t="shared" si="80"/>
        <v>0</v>
      </c>
      <c r="I2623" s="39" t="s">
        <v>9</v>
      </c>
      <c r="M2623" s="20">
        <v>42176</v>
      </c>
      <c r="N2623" s="183">
        <v>24878</v>
      </c>
      <c r="O2623" s="183"/>
      <c r="P2623" s="14" t="s">
        <v>1187</v>
      </c>
      <c r="Q2623" s="105">
        <v>3321.2</v>
      </c>
      <c r="R2623" s="23">
        <v>42178</v>
      </c>
      <c r="S2623" s="118">
        <v>3321.2</v>
      </c>
      <c r="T2623" s="31">
        <f t="shared" si="81"/>
        <v>0</v>
      </c>
      <c r="U2623" s="56" t="s">
        <v>59</v>
      </c>
    </row>
    <row r="2624" spans="1:21" x14ac:dyDescent="0.25">
      <c r="A2624" s="20">
        <v>42182</v>
      </c>
      <c r="B2624" s="223" t="s">
        <v>2090</v>
      </c>
      <c r="C2624" s="223" t="s">
        <v>1592</v>
      </c>
      <c r="D2624" s="14" t="s">
        <v>110</v>
      </c>
      <c r="E2624" s="105">
        <v>4929.3999999999996</v>
      </c>
      <c r="F2624" s="74">
        <v>42189</v>
      </c>
      <c r="G2624" s="144">
        <v>4929.3999999999996</v>
      </c>
      <c r="H2624" s="31">
        <f t="shared" si="80"/>
        <v>0</v>
      </c>
      <c r="I2624" s="39" t="s">
        <v>46</v>
      </c>
      <c r="M2624" s="20">
        <v>42179</v>
      </c>
      <c r="N2624" s="223" t="s">
        <v>1765</v>
      </c>
      <c r="O2624" s="223" t="s">
        <v>1592</v>
      </c>
      <c r="P2624" s="14" t="s">
        <v>1766</v>
      </c>
      <c r="Q2624" s="105">
        <v>2727.8</v>
      </c>
      <c r="R2624" s="23">
        <v>42179</v>
      </c>
      <c r="S2624" s="106">
        <v>2727.8</v>
      </c>
      <c r="T2624" s="31">
        <f t="shared" si="81"/>
        <v>0</v>
      </c>
      <c r="U2624" s="39" t="s">
        <v>46</v>
      </c>
    </row>
    <row r="2625" spans="1:21" x14ac:dyDescent="0.25">
      <c r="A2625" s="20">
        <v>42182</v>
      </c>
      <c r="B2625" s="222" t="s">
        <v>2091</v>
      </c>
      <c r="C2625" s="222" t="s">
        <v>1592</v>
      </c>
      <c r="D2625" s="14" t="s">
        <v>1172</v>
      </c>
      <c r="E2625" s="105">
        <v>16331.04</v>
      </c>
      <c r="F2625" s="65">
        <v>42182</v>
      </c>
      <c r="G2625" s="106">
        <v>16331.04</v>
      </c>
      <c r="H2625" s="31">
        <f t="shared" si="80"/>
        <v>0</v>
      </c>
      <c r="I2625" s="39" t="s">
        <v>587</v>
      </c>
      <c r="M2625" s="20">
        <v>42181</v>
      </c>
      <c r="N2625" s="222" t="s">
        <v>1983</v>
      </c>
      <c r="O2625" s="222" t="s">
        <v>1592</v>
      </c>
      <c r="P2625" s="14" t="s">
        <v>1766</v>
      </c>
      <c r="Q2625" s="105">
        <v>765.6</v>
      </c>
      <c r="R2625" s="65">
        <v>42182</v>
      </c>
      <c r="S2625" s="106">
        <v>765.6</v>
      </c>
      <c r="T2625" s="31">
        <f t="shared" si="81"/>
        <v>0</v>
      </c>
      <c r="U2625" s="39" t="s">
        <v>59</v>
      </c>
    </row>
    <row r="2626" spans="1:21" x14ac:dyDescent="0.25">
      <c r="A2626" s="20">
        <v>42182</v>
      </c>
      <c r="B2626" s="223" t="s">
        <v>2092</v>
      </c>
      <c r="C2626" s="223" t="s">
        <v>1592</v>
      </c>
      <c r="D2626" s="14" t="s">
        <v>1186</v>
      </c>
      <c r="E2626" s="105">
        <v>21020.6</v>
      </c>
      <c r="F2626" s="65">
        <v>42182</v>
      </c>
      <c r="G2626" s="106">
        <v>21020.6</v>
      </c>
      <c r="H2626" s="31">
        <f t="shared" si="80"/>
        <v>0</v>
      </c>
      <c r="I2626" s="39" t="s">
        <v>587</v>
      </c>
      <c r="M2626" s="20">
        <v>42183</v>
      </c>
      <c r="N2626" s="222" t="s">
        <v>2209</v>
      </c>
      <c r="O2626" s="222" t="s">
        <v>1592</v>
      </c>
      <c r="P2626" s="14" t="s">
        <v>1766</v>
      </c>
      <c r="Q2626" s="105">
        <v>3390.2</v>
      </c>
      <c r="R2626" s="65">
        <v>42183</v>
      </c>
      <c r="S2626" s="106">
        <v>3390.2</v>
      </c>
      <c r="T2626" s="31">
        <f t="shared" si="81"/>
        <v>0</v>
      </c>
      <c r="U2626" s="39" t="s">
        <v>59</v>
      </c>
    </row>
    <row r="2627" spans="1:21" x14ac:dyDescent="0.25">
      <c r="A2627" s="20">
        <v>42182</v>
      </c>
      <c r="B2627" s="222" t="s">
        <v>2093</v>
      </c>
      <c r="C2627" s="222" t="s">
        <v>1592</v>
      </c>
      <c r="D2627" s="14" t="s">
        <v>1190</v>
      </c>
      <c r="E2627" s="105">
        <v>7183.1</v>
      </c>
      <c r="F2627" s="65">
        <v>42182</v>
      </c>
      <c r="G2627" s="106">
        <v>7183.1</v>
      </c>
      <c r="H2627" s="31">
        <f t="shared" ref="H2627:H2690" si="82">E2627-G2627</f>
        <v>0</v>
      </c>
      <c r="I2627" s="39" t="s">
        <v>587</v>
      </c>
      <c r="M2627" s="20">
        <v>42165</v>
      </c>
      <c r="N2627" s="183">
        <v>23761</v>
      </c>
      <c r="O2627" s="183"/>
      <c r="P2627" s="14" t="s">
        <v>664</v>
      </c>
      <c r="Q2627" s="105">
        <v>1294.3</v>
      </c>
      <c r="R2627" s="23">
        <v>42165</v>
      </c>
      <c r="S2627" s="106">
        <v>1294.3</v>
      </c>
      <c r="T2627" s="31">
        <f t="shared" ref="T2627:T2690" si="83">Q2627-S2627</f>
        <v>0</v>
      </c>
      <c r="U2627" s="39" t="s">
        <v>1257</v>
      </c>
    </row>
    <row r="2628" spans="1:21" x14ac:dyDescent="0.25">
      <c r="A2628" s="20">
        <v>42182</v>
      </c>
      <c r="B2628" s="223" t="s">
        <v>2094</v>
      </c>
      <c r="C2628" s="223" t="s">
        <v>1592</v>
      </c>
      <c r="D2628" s="14" t="s">
        <v>696</v>
      </c>
      <c r="E2628" s="105">
        <v>5847.5</v>
      </c>
      <c r="F2628" s="65">
        <v>42182</v>
      </c>
      <c r="G2628" s="106">
        <v>5847.5</v>
      </c>
      <c r="H2628" s="31">
        <f t="shared" si="82"/>
        <v>0</v>
      </c>
      <c r="I2628" s="39" t="s">
        <v>587</v>
      </c>
      <c r="M2628" s="20">
        <v>42179</v>
      </c>
      <c r="N2628" s="222" t="s">
        <v>1767</v>
      </c>
      <c r="O2628" s="222" t="s">
        <v>1592</v>
      </c>
      <c r="P2628" s="14" t="s">
        <v>664</v>
      </c>
      <c r="Q2628" s="105">
        <v>1020.8</v>
      </c>
      <c r="R2628" s="23">
        <v>42179</v>
      </c>
      <c r="S2628" s="106">
        <v>1020.8</v>
      </c>
      <c r="T2628" s="31">
        <f t="shared" si="83"/>
        <v>0</v>
      </c>
      <c r="U2628" s="39" t="s">
        <v>46</v>
      </c>
    </row>
    <row r="2629" spans="1:21" x14ac:dyDescent="0.25">
      <c r="A2629" s="20">
        <v>42182</v>
      </c>
      <c r="B2629" s="222" t="s">
        <v>2095</v>
      </c>
      <c r="C2629" s="222" t="s">
        <v>1592</v>
      </c>
      <c r="D2629" s="14" t="s">
        <v>1290</v>
      </c>
      <c r="E2629" s="105">
        <v>4051.6</v>
      </c>
      <c r="F2629" s="65">
        <v>42182</v>
      </c>
      <c r="G2629" s="106">
        <v>4051.6</v>
      </c>
      <c r="H2629" s="31">
        <f t="shared" si="82"/>
        <v>0</v>
      </c>
      <c r="I2629" s="39" t="s">
        <v>587</v>
      </c>
      <c r="M2629" s="20">
        <v>42180</v>
      </c>
      <c r="N2629" s="223" t="s">
        <v>1876</v>
      </c>
      <c r="O2629" s="223" t="s">
        <v>1592</v>
      </c>
      <c r="P2629" s="14" t="s">
        <v>664</v>
      </c>
      <c r="Q2629" s="105">
        <v>3992.2</v>
      </c>
      <c r="R2629" s="65">
        <v>42180</v>
      </c>
      <c r="S2629" s="106">
        <v>3992.2</v>
      </c>
      <c r="T2629" s="31">
        <f t="shared" si="83"/>
        <v>0</v>
      </c>
      <c r="U2629" s="39" t="s">
        <v>59</v>
      </c>
    </row>
    <row r="2630" spans="1:21" x14ac:dyDescent="0.25">
      <c r="A2630" s="20">
        <v>42182</v>
      </c>
      <c r="B2630" s="223" t="s">
        <v>2096</v>
      </c>
      <c r="C2630" s="223" t="s">
        <v>1592</v>
      </c>
      <c r="D2630" s="14" t="s">
        <v>233</v>
      </c>
      <c r="E2630" s="105">
        <v>18727.599999999999</v>
      </c>
      <c r="F2630" s="65">
        <v>42182</v>
      </c>
      <c r="G2630" s="106">
        <v>18727.599999999999</v>
      </c>
      <c r="H2630" s="31">
        <f t="shared" si="82"/>
        <v>0</v>
      </c>
      <c r="I2630" s="39" t="s">
        <v>773</v>
      </c>
      <c r="M2630" s="20">
        <v>42157</v>
      </c>
      <c r="N2630" s="183">
        <v>22995</v>
      </c>
      <c r="O2630" s="183"/>
      <c r="P2630" s="40" t="s">
        <v>49</v>
      </c>
      <c r="Q2630" s="105">
        <v>1012.7</v>
      </c>
      <c r="R2630" s="23">
        <v>42157</v>
      </c>
      <c r="S2630" s="106">
        <v>1012.7</v>
      </c>
      <c r="T2630" s="25">
        <f t="shared" si="83"/>
        <v>0</v>
      </c>
      <c r="U2630" s="68" t="s">
        <v>94</v>
      </c>
    </row>
    <row r="2631" spans="1:21" x14ac:dyDescent="0.25">
      <c r="A2631" s="20">
        <v>42182</v>
      </c>
      <c r="B2631" s="222" t="s">
        <v>2097</v>
      </c>
      <c r="C2631" s="222" t="s">
        <v>1592</v>
      </c>
      <c r="D2631" s="14" t="s">
        <v>604</v>
      </c>
      <c r="E2631" s="105">
        <v>3424.2</v>
      </c>
      <c r="F2631" s="65">
        <v>42182</v>
      </c>
      <c r="G2631" s="106">
        <v>3424.2</v>
      </c>
      <c r="H2631" s="31">
        <f t="shared" si="82"/>
        <v>0</v>
      </c>
      <c r="I2631" s="39" t="s">
        <v>9</v>
      </c>
      <c r="M2631" s="20">
        <v>42158</v>
      </c>
      <c r="N2631" s="183">
        <v>23126</v>
      </c>
      <c r="O2631" s="183"/>
      <c r="P2631" s="40" t="s">
        <v>49</v>
      </c>
      <c r="Q2631" s="105">
        <v>949.2</v>
      </c>
      <c r="R2631" s="23">
        <v>42158</v>
      </c>
      <c r="S2631" s="106">
        <v>949.2</v>
      </c>
      <c r="T2631" s="31">
        <f t="shared" si="83"/>
        <v>0</v>
      </c>
      <c r="U2631" s="68" t="s">
        <v>41</v>
      </c>
    </row>
    <row r="2632" spans="1:21" x14ac:dyDescent="0.25">
      <c r="A2632" s="20">
        <v>42182</v>
      </c>
      <c r="B2632" s="223" t="s">
        <v>2098</v>
      </c>
      <c r="C2632" s="223" t="s">
        <v>1592</v>
      </c>
      <c r="D2632" s="14" t="s">
        <v>131</v>
      </c>
      <c r="E2632" s="105">
        <v>17415</v>
      </c>
      <c r="F2632" s="74">
        <v>42187</v>
      </c>
      <c r="G2632" s="144">
        <v>17415</v>
      </c>
      <c r="H2632" s="31">
        <f t="shared" si="82"/>
        <v>0</v>
      </c>
      <c r="I2632" s="39" t="s">
        <v>9</v>
      </c>
      <c r="M2632" s="20">
        <v>42159</v>
      </c>
      <c r="N2632" s="183">
        <v>23170</v>
      </c>
      <c r="O2632" s="183"/>
      <c r="P2632" s="14" t="s">
        <v>49</v>
      </c>
      <c r="Q2632" s="105">
        <v>6444.8</v>
      </c>
      <c r="R2632" s="23">
        <v>42159</v>
      </c>
      <c r="S2632" s="106">
        <v>6444.8</v>
      </c>
      <c r="T2632" s="31">
        <f t="shared" si="83"/>
        <v>0</v>
      </c>
      <c r="U2632" s="39" t="s">
        <v>94</v>
      </c>
    </row>
    <row r="2633" spans="1:21" x14ac:dyDescent="0.25">
      <c r="A2633" s="20">
        <v>42182</v>
      </c>
      <c r="B2633" s="222" t="s">
        <v>2099</v>
      </c>
      <c r="C2633" s="222" t="s">
        <v>1592</v>
      </c>
      <c r="D2633" s="14" t="s">
        <v>24</v>
      </c>
      <c r="E2633" s="105">
        <v>4233.1000000000004</v>
      </c>
      <c r="F2633" s="74">
        <v>42192</v>
      </c>
      <c r="G2633" s="144">
        <v>4233.1000000000004</v>
      </c>
      <c r="H2633" s="31">
        <f t="shared" si="82"/>
        <v>0</v>
      </c>
      <c r="I2633" s="39" t="s">
        <v>9</v>
      </c>
      <c r="M2633" s="20">
        <v>42160</v>
      </c>
      <c r="N2633" s="183">
        <v>23279</v>
      </c>
      <c r="O2633" s="183"/>
      <c r="P2633" s="14" t="s">
        <v>49</v>
      </c>
      <c r="Q2633" s="105">
        <v>1470.6</v>
      </c>
      <c r="R2633" s="23">
        <v>42160</v>
      </c>
      <c r="S2633" s="106">
        <v>1470.6</v>
      </c>
      <c r="T2633" s="31">
        <f t="shared" si="83"/>
        <v>0</v>
      </c>
      <c r="U2633" s="39" t="s">
        <v>94</v>
      </c>
    </row>
    <row r="2634" spans="1:21" x14ac:dyDescent="0.25">
      <c r="A2634" s="20">
        <v>42182</v>
      </c>
      <c r="B2634" s="223" t="s">
        <v>2100</v>
      </c>
      <c r="C2634" s="223" t="s">
        <v>1592</v>
      </c>
      <c r="D2634" s="14" t="s">
        <v>1338</v>
      </c>
      <c r="E2634" s="105">
        <v>91966.35</v>
      </c>
      <c r="F2634" s="74">
        <v>42189</v>
      </c>
      <c r="G2634" s="144">
        <v>91966.35</v>
      </c>
      <c r="H2634" s="31">
        <f t="shared" si="82"/>
        <v>0</v>
      </c>
      <c r="I2634" s="39" t="s">
        <v>1013</v>
      </c>
      <c r="M2634" s="20">
        <v>42161</v>
      </c>
      <c r="N2634" s="183">
        <v>23361</v>
      </c>
      <c r="O2634" s="183"/>
      <c r="P2634" s="14" t="s">
        <v>49</v>
      </c>
      <c r="Q2634" s="105">
        <v>1363.1</v>
      </c>
      <c r="R2634" s="23">
        <v>42161</v>
      </c>
      <c r="S2634" s="106">
        <v>1363.1</v>
      </c>
      <c r="T2634" s="31">
        <f t="shared" si="83"/>
        <v>0</v>
      </c>
      <c r="U2634" s="39" t="s">
        <v>94</v>
      </c>
    </row>
    <row r="2635" spans="1:21" x14ac:dyDescent="0.25">
      <c r="A2635" s="20">
        <v>42182</v>
      </c>
      <c r="B2635" s="222" t="s">
        <v>2101</v>
      </c>
      <c r="C2635" s="222" t="s">
        <v>1592</v>
      </c>
      <c r="D2635" s="14" t="s">
        <v>151</v>
      </c>
      <c r="E2635" s="105">
        <v>1816.4</v>
      </c>
      <c r="F2635" s="65">
        <v>42183</v>
      </c>
      <c r="G2635" s="106">
        <v>1816.4</v>
      </c>
      <c r="H2635" s="31">
        <f t="shared" si="82"/>
        <v>0</v>
      </c>
      <c r="I2635" s="39" t="s">
        <v>9</v>
      </c>
      <c r="M2635" s="20">
        <v>42163</v>
      </c>
      <c r="N2635" s="183">
        <v>23578</v>
      </c>
      <c r="O2635" s="183"/>
      <c r="P2635" s="14" t="s">
        <v>49</v>
      </c>
      <c r="Q2635" s="105">
        <v>1779.6</v>
      </c>
      <c r="R2635" s="23">
        <v>42163</v>
      </c>
      <c r="S2635" s="106">
        <v>1779.6</v>
      </c>
      <c r="T2635" s="31">
        <f t="shared" si="83"/>
        <v>0</v>
      </c>
      <c r="U2635" s="39" t="s">
        <v>149</v>
      </c>
    </row>
    <row r="2636" spans="1:21" x14ac:dyDescent="0.25">
      <c r="A2636" s="20">
        <v>42182</v>
      </c>
      <c r="B2636" s="223" t="s">
        <v>2102</v>
      </c>
      <c r="C2636" s="223" t="s">
        <v>1592</v>
      </c>
      <c r="D2636" s="14" t="s">
        <v>128</v>
      </c>
      <c r="E2636" s="105">
        <v>6381.2</v>
      </c>
      <c r="F2636" s="65">
        <v>42183</v>
      </c>
      <c r="G2636" s="106">
        <v>6381.2</v>
      </c>
      <c r="H2636" s="31">
        <f t="shared" si="82"/>
        <v>0</v>
      </c>
      <c r="I2636" s="39" t="s">
        <v>1257</v>
      </c>
      <c r="M2636" s="20">
        <v>42166</v>
      </c>
      <c r="N2636" s="183">
        <v>23863</v>
      </c>
      <c r="O2636" s="183"/>
      <c r="P2636" s="14" t="s">
        <v>49</v>
      </c>
      <c r="Q2636" s="105">
        <v>1444.8</v>
      </c>
      <c r="R2636" s="23">
        <v>42166</v>
      </c>
      <c r="S2636" s="106">
        <v>1444.8</v>
      </c>
      <c r="T2636" s="31">
        <f t="shared" si="83"/>
        <v>0</v>
      </c>
      <c r="U2636" s="39" t="s">
        <v>1257</v>
      </c>
    </row>
    <row r="2637" spans="1:21" x14ac:dyDescent="0.25">
      <c r="A2637" s="20">
        <v>42182</v>
      </c>
      <c r="B2637" s="222" t="s">
        <v>2103</v>
      </c>
      <c r="C2637" s="222" t="s">
        <v>1592</v>
      </c>
      <c r="D2637" s="14" t="s">
        <v>35</v>
      </c>
      <c r="E2637" s="105">
        <v>27830</v>
      </c>
      <c r="F2637" s="65">
        <v>42182</v>
      </c>
      <c r="G2637" s="106">
        <v>27830</v>
      </c>
      <c r="H2637" s="31">
        <f t="shared" si="82"/>
        <v>0</v>
      </c>
      <c r="I2637" s="39" t="s">
        <v>773</v>
      </c>
      <c r="M2637" s="20">
        <v>42168</v>
      </c>
      <c r="N2637" s="183">
        <v>24095</v>
      </c>
      <c r="O2637" s="183"/>
      <c r="P2637" s="14" t="s">
        <v>49</v>
      </c>
      <c r="Q2637" s="105">
        <v>1298.5999999999999</v>
      </c>
      <c r="R2637" s="23">
        <v>42168</v>
      </c>
      <c r="S2637" s="106">
        <v>1298.5999999999999</v>
      </c>
      <c r="T2637" s="31">
        <f t="shared" si="83"/>
        <v>0</v>
      </c>
      <c r="U2637" s="39" t="s">
        <v>46</v>
      </c>
    </row>
    <row r="2638" spans="1:21" x14ac:dyDescent="0.25">
      <c r="A2638" s="20">
        <v>42182</v>
      </c>
      <c r="B2638" s="223" t="s">
        <v>2104</v>
      </c>
      <c r="C2638" s="223" t="s">
        <v>1592</v>
      </c>
      <c r="D2638" s="14" t="s">
        <v>1058</v>
      </c>
      <c r="E2638" s="105">
        <v>5031.8999999999996</v>
      </c>
      <c r="F2638" s="65">
        <v>42182</v>
      </c>
      <c r="G2638" s="106">
        <v>5031.8999999999996</v>
      </c>
      <c r="H2638" s="31">
        <f t="shared" si="82"/>
        <v>0</v>
      </c>
      <c r="I2638" s="39" t="s">
        <v>9</v>
      </c>
      <c r="M2638" s="20">
        <v>42171</v>
      </c>
      <c r="N2638" s="183">
        <v>24316</v>
      </c>
      <c r="O2638" s="183"/>
      <c r="P2638" s="150" t="s">
        <v>49</v>
      </c>
      <c r="Q2638" s="105">
        <v>1629.7</v>
      </c>
      <c r="R2638" s="23">
        <v>42171</v>
      </c>
      <c r="S2638" s="106">
        <v>1629.7</v>
      </c>
      <c r="T2638" s="48">
        <f t="shared" si="83"/>
        <v>0</v>
      </c>
      <c r="U2638" s="39" t="s">
        <v>94</v>
      </c>
    </row>
    <row r="2639" spans="1:21" x14ac:dyDescent="0.25">
      <c r="A2639" s="20">
        <v>42182</v>
      </c>
      <c r="B2639" s="222" t="s">
        <v>2105</v>
      </c>
      <c r="C2639" s="222" t="s">
        <v>1592</v>
      </c>
      <c r="D2639" s="14" t="s">
        <v>116</v>
      </c>
      <c r="E2639" s="105">
        <v>6282.1</v>
      </c>
      <c r="F2639" s="65">
        <v>42182</v>
      </c>
      <c r="G2639" s="106">
        <v>6282.1</v>
      </c>
      <c r="H2639" s="31">
        <f t="shared" si="82"/>
        <v>0</v>
      </c>
      <c r="I2639" s="39" t="s">
        <v>59</v>
      </c>
      <c r="M2639" s="20">
        <v>42173</v>
      </c>
      <c r="N2639" s="183">
        <v>24523</v>
      </c>
      <c r="O2639" s="183"/>
      <c r="P2639" s="14" t="s">
        <v>49</v>
      </c>
      <c r="Q2639" s="105">
        <v>1509.2</v>
      </c>
      <c r="R2639" s="23">
        <v>42173</v>
      </c>
      <c r="S2639" s="106">
        <v>1509.2</v>
      </c>
      <c r="T2639" s="48">
        <f t="shared" si="83"/>
        <v>0</v>
      </c>
      <c r="U2639" s="39" t="s">
        <v>94</v>
      </c>
    </row>
    <row r="2640" spans="1:21" x14ac:dyDescent="0.25">
      <c r="A2640" s="20">
        <v>42182</v>
      </c>
      <c r="B2640" s="223" t="s">
        <v>2106</v>
      </c>
      <c r="C2640" s="223" t="s">
        <v>1592</v>
      </c>
      <c r="D2640" s="14" t="s">
        <v>125</v>
      </c>
      <c r="E2640" s="105">
        <v>20183.5</v>
      </c>
      <c r="F2640" s="74" t="s">
        <v>2468</v>
      </c>
      <c r="G2640" s="144">
        <f>1450+18733.5</f>
        <v>20183.5</v>
      </c>
      <c r="H2640" s="31">
        <f t="shared" si="82"/>
        <v>0</v>
      </c>
      <c r="I2640" s="39" t="s">
        <v>1257</v>
      </c>
      <c r="M2640" s="20">
        <v>42174</v>
      </c>
      <c r="N2640" s="183">
        <v>24624</v>
      </c>
      <c r="O2640" s="183"/>
      <c r="P2640" s="14" t="s">
        <v>49</v>
      </c>
      <c r="Q2640" s="105">
        <v>1601.6</v>
      </c>
      <c r="R2640" s="23">
        <v>42175</v>
      </c>
      <c r="S2640" s="118">
        <v>1601.6</v>
      </c>
      <c r="T2640" s="31">
        <f t="shared" si="83"/>
        <v>0</v>
      </c>
      <c r="U2640" s="56" t="s">
        <v>94</v>
      </c>
    </row>
    <row r="2641" spans="1:21" x14ac:dyDescent="0.25">
      <c r="A2641" s="20">
        <v>42182</v>
      </c>
      <c r="B2641" s="222" t="s">
        <v>2107</v>
      </c>
      <c r="C2641" s="222" t="s">
        <v>1592</v>
      </c>
      <c r="D2641" s="14" t="s">
        <v>167</v>
      </c>
      <c r="E2641" s="105">
        <v>392.6</v>
      </c>
      <c r="F2641" s="65">
        <v>42182</v>
      </c>
      <c r="G2641" s="106">
        <v>392.6</v>
      </c>
      <c r="H2641" s="31">
        <f t="shared" si="82"/>
        <v>0</v>
      </c>
      <c r="I2641" s="39" t="s">
        <v>59</v>
      </c>
      <c r="M2641" s="20">
        <v>42177</v>
      </c>
      <c r="N2641" s="183">
        <v>24957</v>
      </c>
      <c r="O2641" s="183"/>
      <c r="P2641" s="14" t="s">
        <v>49</v>
      </c>
      <c r="Q2641" s="105">
        <v>1959.56</v>
      </c>
      <c r="R2641" s="23">
        <v>42177</v>
      </c>
      <c r="S2641" s="118">
        <v>1959.56</v>
      </c>
      <c r="T2641" s="31">
        <f t="shared" si="83"/>
        <v>0</v>
      </c>
      <c r="U2641" s="56" t="s">
        <v>1257</v>
      </c>
    </row>
    <row r="2642" spans="1:21" x14ac:dyDescent="0.25">
      <c r="A2642" s="20">
        <v>42182</v>
      </c>
      <c r="B2642" s="223" t="s">
        <v>2108</v>
      </c>
      <c r="C2642" s="223" t="s">
        <v>1592</v>
      </c>
      <c r="D2642" s="14" t="s">
        <v>57</v>
      </c>
      <c r="E2642" s="105">
        <v>2470</v>
      </c>
      <c r="F2642" s="65">
        <v>42182</v>
      </c>
      <c r="G2642" s="106">
        <v>2470</v>
      </c>
      <c r="H2642" s="31">
        <f t="shared" si="82"/>
        <v>0</v>
      </c>
      <c r="I2642" s="39" t="s">
        <v>59</v>
      </c>
      <c r="M2642" s="20">
        <v>42179</v>
      </c>
      <c r="N2642" s="223" t="s">
        <v>1800</v>
      </c>
      <c r="O2642" s="223" t="s">
        <v>1592</v>
      </c>
      <c r="P2642" s="14" t="s">
        <v>49</v>
      </c>
      <c r="Q2642" s="105">
        <v>1562</v>
      </c>
      <c r="R2642" s="23">
        <v>42179</v>
      </c>
      <c r="S2642" s="106">
        <v>1562</v>
      </c>
      <c r="T2642" s="31">
        <f t="shared" si="83"/>
        <v>0</v>
      </c>
      <c r="U2642" s="39" t="s">
        <v>94</v>
      </c>
    </row>
    <row r="2643" spans="1:21" x14ac:dyDescent="0.25">
      <c r="A2643" s="20">
        <v>42182</v>
      </c>
      <c r="B2643" s="222" t="s">
        <v>2109</v>
      </c>
      <c r="C2643" s="222" t="s">
        <v>1592</v>
      </c>
      <c r="D2643" s="14" t="s">
        <v>130</v>
      </c>
      <c r="E2643" s="105">
        <v>5828.6</v>
      </c>
      <c r="F2643" s="65">
        <v>42185</v>
      </c>
      <c r="G2643" s="106">
        <v>5828.6</v>
      </c>
      <c r="H2643" s="31">
        <f t="shared" si="82"/>
        <v>0</v>
      </c>
      <c r="I2643" s="39" t="s">
        <v>9</v>
      </c>
      <c r="M2643" s="20">
        <v>42181</v>
      </c>
      <c r="N2643" s="223" t="s">
        <v>1974</v>
      </c>
      <c r="O2643" s="223" t="s">
        <v>1592</v>
      </c>
      <c r="P2643" s="14" t="s">
        <v>49</v>
      </c>
      <c r="Q2643" s="105">
        <v>1540</v>
      </c>
      <c r="R2643" s="65">
        <v>42181</v>
      </c>
      <c r="S2643" s="106">
        <v>1540</v>
      </c>
      <c r="T2643" s="31">
        <f t="shared" si="83"/>
        <v>0</v>
      </c>
      <c r="U2643" s="39" t="s">
        <v>41</v>
      </c>
    </row>
    <row r="2644" spans="1:21" x14ac:dyDescent="0.25">
      <c r="A2644" s="20">
        <v>42182</v>
      </c>
      <c r="B2644" s="223" t="s">
        <v>2110</v>
      </c>
      <c r="C2644" s="223" t="s">
        <v>1592</v>
      </c>
      <c r="D2644" s="14" t="s">
        <v>81</v>
      </c>
      <c r="E2644" s="105">
        <v>2464.4</v>
      </c>
      <c r="F2644" s="65">
        <v>42182</v>
      </c>
      <c r="G2644" s="106">
        <v>2464.4</v>
      </c>
      <c r="H2644" s="31">
        <f t="shared" si="82"/>
        <v>0</v>
      </c>
      <c r="I2644" s="39" t="s">
        <v>59</v>
      </c>
      <c r="M2644" s="20">
        <v>42184</v>
      </c>
      <c r="N2644" s="223" t="s">
        <v>2300</v>
      </c>
      <c r="O2644" s="223" t="s">
        <v>1592</v>
      </c>
      <c r="P2644" s="14" t="s">
        <v>49</v>
      </c>
      <c r="Q2644" s="105">
        <v>1478.4</v>
      </c>
      <c r="R2644" s="23">
        <v>42184</v>
      </c>
      <c r="S2644" s="106">
        <v>1478.4</v>
      </c>
      <c r="T2644" s="31">
        <f t="shared" si="83"/>
        <v>0</v>
      </c>
      <c r="U2644" s="39" t="s">
        <v>1257</v>
      </c>
    </row>
    <row r="2645" spans="1:21" x14ac:dyDescent="0.25">
      <c r="A2645" s="20">
        <v>42182</v>
      </c>
      <c r="B2645" s="222" t="s">
        <v>2111</v>
      </c>
      <c r="C2645" s="222" t="s">
        <v>1592</v>
      </c>
      <c r="D2645" s="14" t="s">
        <v>81</v>
      </c>
      <c r="E2645" s="105">
        <v>1783.6</v>
      </c>
      <c r="F2645" s="65">
        <v>42182</v>
      </c>
      <c r="G2645" s="106">
        <v>1783.6</v>
      </c>
      <c r="H2645" s="31">
        <f t="shared" si="82"/>
        <v>0</v>
      </c>
      <c r="I2645" s="39" t="s">
        <v>59</v>
      </c>
      <c r="M2645" s="20">
        <v>42156</v>
      </c>
      <c r="N2645" s="183">
        <v>22903</v>
      </c>
      <c r="O2645" s="183"/>
      <c r="P2645" s="14" t="s">
        <v>906</v>
      </c>
      <c r="Q2645" s="105">
        <v>1205.4000000000001</v>
      </c>
      <c r="R2645" s="23">
        <v>42156</v>
      </c>
      <c r="S2645" s="106">
        <v>1205.4000000000001</v>
      </c>
      <c r="T2645" s="25">
        <f t="shared" si="83"/>
        <v>0</v>
      </c>
      <c r="U2645" s="39" t="s">
        <v>41</v>
      </c>
    </row>
    <row r="2646" spans="1:21" x14ac:dyDescent="0.25">
      <c r="A2646" s="20">
        <v>42182</v>
      </c>
      <c r="B2646" s="223" t="s">
        <v>2112</v>
      </c>
      <c r="C2646" s="223" t="s">
        <v>1592</v>
      </c>
      <c r="D2646" s="14" t="s">
        <v>332</v>
      </c>
      <c r="E2646" s="105">
        <v>5647.2</v>
      </c>
      <c r="F2646" s="65">
        <v>42182</v>
      </c>
      <c r="G2646" s="106">
        <v>5647.2</v>
      </c>
      <c r="H2646" s="31">
        <f t="shared" si="82"/>
        <v>0</v>
      </c>
      <c r="I2646" s="39" t="s">
        <v>9</v>
      </c>
      <c r="M2646" s="20">
        <v>42158</v>
      </c>
      <c r="N2646" s="183">
        <v>23073</v>
      </c>
      <c r="O2646" s="183"/>
      <c r="P2646" s="40" t="s">
        <v>906</v>
      </c>
      <c r="Q2646" s="105">
        <v>2847.6</v>
      </c>
      <c r="R2646" s="23">
        <v>42160</v>
      </c>
      <c r="S2646" s="106">
        <v>2847.6</v>
      </c>
      <c r="T2646" s="31">
        <f t="shared" si="83"/>
        <v>0</v>
      </c>
      <c r="U2646" s="68" t="s">
        <v>94</v>
      </c>
    </row>
    <row r="2647" spans="1:21" x14ac:dyDescent="0.25">
      <c r="A2647" s="20">
        <v>42182</v>
      </c>
      <c r="B2647" s="222" t="s">
        <v>2113</v>
      </c>
      <c r="C2647" s="222" t="s">
        <v>1592</v>
      </c>
      <c r="D2647" s="14" t="s">
        <v>137</v>
      </c>
      <c r="E2647" s="105">
        <v>434.1</v>
      </c>
      <c r="F2647" s="65">
        <v>42182</v>
      </c>
      <c r="G2647" s="106">
        <v>434.1</v>
      </c>
      <c r="H2647" s="31">
        <f t="shared" si="82"/>
        <v>0</v>
      </c>
      <c r="I2647" s="39" t="s">
        <v>9</v>
      </c>
      <c r="M2647" s="20">
        <v>42163</v>
      </c>
      <c r="N2647" s="183">
        <v>23579</v>
      </c>
      <c r="O2647" s="183"/>
      <c r="P2647" s="14" t="s">
        <v>906</v>
      </c>
      <c r="Q2647" s="105">
        <v>2755.4</v>
      </c>
      <c r="R2647" s="23">
        <v>42170</v>
      </c>
      <c r="S2647" s="106">
        <v>2755.4</v>
      </c>
      <c r="T2647" s="31">
        <f t="shared" si="83"/>
        <v>0</v>
      </c>
      <c r="U2647" s="39" t="s">
        <v>149</v>
      </c>
    </row>
    <row r="2648" spans="1:21" x14ac:dyDescent="0.25">
      <c r="A2648" s="20">
        <v>42182</v>
      </c>
      <c r="B2648" s="223" t="s">
        <v>2114</v>
      </c>
      <c r="C2648" s="223" t="s">
        <v>1592</v>
      </c>
      <c r="D2648" s="14" t="s">
        <v>83</v>
      </c>
      <c r="E2648" s="105">
        <v>6710.4</v>
      </c>
      <c r="F2648" s="65">
        <v>42182</v>
      </c>
      <c r="G2648" s="106">
        <v>6710.4</v>
      </c>
      <c r="H2648" s="31">
        <f t="shared" si="82"/>
        <v>0</v>
      </c>
      <c r="I2648" s="39" t="s">
        <v>59</v>
      </c>
      <c r="M2648" s="20">
        <v>42167</v>
      </c>
      <c r="N2648" s="183">
        <v>23966</v>
      </c>
      <c r="O2648" s="183"/>
      <c r="P2648" s="14" t="s">
        <v>906</v>
      </c>
      <c r="Q2648" s="105">
        <v>1421.4</v>
      </c>
      <c r="R2648" s="23">
        <v>42167</v>
      </c>
      <c r="S2648" s="106">
        <v>1421.4</v>
      </c>
      <c r="T2648" s="31">
        <f t="shared" si="83"/>
        <v>0</v>
      </c>
      <c r="U2648" s="39" t="s">
        <v>41</v>
      </c>
    </row>
    <row r="2649" spans="1:21" x14ac:dyDescent="0.25">
      <c r="A2649" s="20">
        <v>42182</v>
      </c>
      <c r="B2649" s="222" t="s">
        <v>2115</v>
      </c>
      <c r="C2649" s="222" t="s">
        <v>1592</v>
      </c>
      <c r="D2649" s="14" t="s">
        <v>375</v>
      </c>
      <c r="E2649" s="105">
        <v>4665.6000000000004</v>
      </c>
      <c r="F2649" s="65">
        <v>42182</v>
      </c>
      <c r="G2649" s="106">
        <v>4665.6000000000004</v>
      </c>
      <c r="H2649" s="31">
        <f t="shared" si="82"/>
        <v>0</v>
      </c>
      <c r="I2649" s="39" t="s">
        <v>9</v>
      </c>
      <c r="M2649" s="20">
        <v>42170</v>
      </c>
      <c r="N2649" s="183">
        <v>24250</v>
      </c>
      <c r="O2649" s="183"/>
      <c r="P2649" s="14" t="s">
        <v>906</v>
      </c>
      <c r="Q2649" s="105">
        <v>3312</v>
      </c>
      <c r="R2649" s="23">
        <v>42173</v>
      </c>
      <c r="S2649" s="106">
        <v>3312</v>
      </c>
      <c r="T2649" s="31">
        <f t="shared" si="83"/>
        <v>0</v>
      </c>
      <c r="U2649" s="39" t="s">
        <v>773</v>
      </c>
    </row>
    <row r="2650" spans="1:21" x14ac:dyDescent="0.25">
      <c r="A2650" s="20">
        <v>42182</v>
      </c>
      <c r="B2650" s="223" t="s">
        <v>2116</v>
      </c>
      <c r="C2650" s="223" t="s">
        <v>1592</v>
      </c>
      <c r="D2650" s="14" t="s">
        <v>1515</v>
      </c>
      <c r="E2650" s="105">
        <v>3009.6</v>
      </c>
      <c r="F2650" s="65">
        <v>42183</v>
      </c>
      <c r="G2650" s="106">
        <v>3009.6</v>
      </c>
      <c r="H2650" s="31">
        <f t="shared" si="82"/>
        <v>0</v>
      </c>
      <c r="I2650" s="39" t="s">
        <v>1257</v>
      </c>
      <c r="M2650" s="20">
        <v>42174</v>
      </c>
      <c r="N2650" s="183">
        <v>24684</v>
      </c>
      <c r="O2650" s="183"/>
      <c r="P2650" s="14" t="s">
        <v>906</v>
      </c>
      <c r="Q2650" s="105">
        <v>1343.2</v>
      </c>
      <c r="R2650" s="23">
        <v>42175</v>
      </c>
      <c r="S2650" s="118">
        <v>1343.2</v>
      </c>
      <c r="T2650" s="31">
        <f t="shared" si="83"/>
        <v>0</v>
      </c>
      <c r="U2650" s="56" t="s">
        <v>94</v>
      </c>
    </row>
    <row r="2651" spans="1:21" x14ac:dyDescent="0.25">
      <c r="A2651" s="20">
        <v>42182</v>
      </c>
      <c r="B2651" s="222" t="s">
        <v>2117</v>
      </c>
      <c r="C2651" s="222" t="s">
        <v>1592</v>
      </c>
      <c r="D2651" s="14" t="s">
        <v>292</v>
      </c>
      <c r="E2651" s="105">
        <v>2218.1</v>
      </c>
      <c r="F2651" s="65">
        <v>42182</v>
      </c>
      <c r="G2651" s="106">
        <v>2218.1</v>
      </c>
      <c r="H2651" s="31">
        <f t="shared" si="82"/>
        <v>0</v>
      </c>
      <c r="I2651" s="39" t="s">
        <v>59</v>
      </c>
      <c r="M2651" s="20">
        <v>42175</v>
      </c>
      <c r="N2651" s="183">
        <v>24792</v>
      </c>
      <c r="O2651" s="183"/>
      <c r="P2651" s="14" t="s">
        <v>906</v>
      </c>
      <c r="Q2651" s="105">
        <v>1099.8</v>
      </c>
      <c r="R2651" s="23">
        <v>42175</v>
      </c>
      <c r="S2651" s="106">
        <v>1099.8</v>
      </c>
      <c r="T2651" s="31">
        <f t="shared" si="83"/>
        <v>0</v>
      </c>
      <c r="U2651" s="39" t="s">
        <v>94</v>
      </c>
    </row>
    <row r="2652" spans="1:21" x14ac:dyDescent="0.25">
      <c r="A2652" s="20">
        <v>42182</v>
      </c>
      <c r="B2652" s="223" t="s">
        <v>2118</v>
      </c>
      <c r="C2652" s="223" t="s">
        <v>1592</v>
      </c>
      <c r="D2652" s="14" t="s">
        <v>82</v>
      </c>
      <c r="E2652" s="105">
        <v>4490.1000000000004</v>
      </c>
      <c r="F2652" s="65">
        <v>42182</v>
      </c>
      <c r="G2652" s="106">
        <v>4490.1000000000004</v>
      </c>
      <c r="H2652" s="31">
        <f t="shared" si="82"/>
        <v>0</v>
      </c>
      <c r="I2652" s="39" t="s">
        <v>59</v>
      </c>
      <c r="M2652" s="20">
        <v>42179</v>
      </c>
      <c r="N2652" s="222" t="s">
        <v>1750</v>
      </c>
      <c r="O2652" s="222" t="s">
        <v>1592</v>
      </c>
      <c r="P2652" s="14" t="s">
        <v>906</v>
      </c>
      <c r="Q2652" s="105">
        <v>2879.6</v>
      </c>
      <c r="R2652" s="23">
        <v>42185</v>
      </c>
      <c r="S2652" s="106">
        <v>2879.6</v>
      </c>
      <c r="T2652" s="31">
        <f t="shared" si="83"/>
        <v>0</v>
      </c>
      <c r="U2652" s="39" t="s">
        <v>94</v>
      </c>
    </row>
    <row r="2653" spans="1:21" x14ac:dyDescent="0.25">
      <c r="A2653" s="20">
        <v>42182</v>
      </c>
      <c r="B2653" s="222" t="s">
        <v>2119</v>
      </c>
      <c r="C2653" s="222" t="s">
        <v>1592</v>
      </c>
      <c r="D2653" s="14" t="s">
        <v>125</v>
      </c>
      <c r="E2653" s="105">
        <v>6874.6</v>
      </c>
      <c r="F2653" s="65">
        <v>42185</v>
      </c>
      <c r="G2653" s="106">
        <v>6874.6</v>
      </c>
      <c r="H2653" s="31">
        <f t="shared" si="82"/>
        <v>0</v>
      </c>
      <c r="I2653" s="39" t="s">
        <v>312</v>
      </c>
      <c r="M2653" s="20">
        <v>42184</v>
      </c>
      <c r="N2653" s="222" t="s">
        <v>2297</v>
      </c>
      <c r="O2653" s="222" t="s">
        <v>1592</v>
      </c>
      <c r="P2653" s="14" t="s">
        <v>906</v>
      </c>
      <c r="Q2653" s="105">
        <v>3063.6</v>
      </c>
      <c r="R2653" s="23"/>
      <c r="S2653" s="106"/>
      <c r="T2653" s="31">
        <f t="shared" si="83"/>
        <v>3063.6</v>
      </c>
      <c r="U2653" s="39" t="s">
        <v>15</v>
      </c>
    </row>
    <row r="2654" spans="1:21" x14ac:dyDescent="0.25">
      <c r="A2654" s="20">
        <v>42182</v>
      </c>
      <c r="B2654" s="223" t="s">
        <v>2120</v>
      </c>
      <c r="C2654" s="223" t="s">
        <v>1592</v>
      </c>
      <c r="D2654" s="14" t="s">
        <v>169</v>
      </c>
      <c r="E2654" s="105">
        <v>3102</v>
      </c>
      <c r="F2654" s="65">
        <v>42185</v>
      </c>
      <c r="G2654" s="106">
        <v>3102</v>
      </c>
      <c r="H2654" s="31">
        <f t="shared" si="82"/>
        <v>0</v>
      </c>
      <c r="I2654" s="39" t="s">
        <v>59</v>
      </c>
      <c r="M2654" s="20">
        <v>42156</v>
      </c>
      <c r="N2654" s="183">
        <v>22880</v>
      </c>
      <c r="O2654" s="183"/>
      <c r="P2654" s="14" t="s">
        <v>169</v>
      </c>
      <c r="Q2654" s="105">
        <v>2595.6</v>
      </c>
      <c r="R2654" s="23">
        <v>42158</v>
      </c>
      <c r="S2654" s="106">
        <v>2595.6</v>
      </c>
      <c r="T2654" s="25">
        <f t="shared" si="83"/>
        <v>0</v>
      </c>
      <c r="U2654" s="39" t="s">
        <v>59</v>
      </c>
    </row>
    <row r="2655" spans="1:21" x14ac:dyDescent="0.25">
      <c r="A2655" s="20">
        <v>42182</v>
      </c>
      <c r="B2655" s="222" t="s">
        <v>2121</v>
      </c>
      <c r="C2655" s="222" t="s">
        <v>1592</v>
      </c>
      <c r="D2655" s="14" t="s">
        <v>215</v>
      </c>
      <c r="E2655" s="105">
        <v>23376.59</v>
      </c>
      <c r="F2655" s="65">
        <v>42182</v>
      </c>
      <c r="G2655" s="106">
        <v>23376.59</v>
      </c>
      <c r="H2655" s="31">
        <f t="shared" si="82"/>
        <v>0</v>
      </c>
      <c r="I2655" s="39" t="s">
        <v>312</v>
      </c>
      <c r="M2655" s="20">
        <v>42157</v>
      </c>
      <c r="N2655" s="183">
        <v>23013</v>
      </c>
      <c r="O2655" s="183"/>
      <c r="P2655" s="40" t="s">
        <v>169</v>
      </c>
      <c r="Q2655" s="105">
        <v>2742.6</v>
      </c>
      <c r="R2655" s="23">
        <v>42157</v>
      </c>
      <c r="S2655" s="106">
        <v>2742.6</v>
      </c>
      <c r="T2655" s="25">
        <f t="shared" si="83"/>
        <v>0</v>
      </c>
      <c r="U2655" s="68" t="s">
        <v>59</v>
      </c>
    </row>
    <row r="2656" spans="1:21" x14ac:dyDescent="0.25">
      <c r="A2656" s="20">
        <v>42182</v>
      </c>
      <c r="B2656" s="223" t="s">
        <v>2122</v>
      </c>
      <c r="C2656" s="223" t="s">
        <v>1592</v>
      </c>
      <c r="D2656" s="14" t="s">
        <v>148</v>
      </c>
      <c r="E2656" s="105">
        <v>6803.4</v>
      </c>
      <c r="F2656" s="65">
        <v>42182</v>
      </c>
      <c r="G2656" s="106">
        <v>6803.4</v>
      </c>
      <c r="H2656" s="31">
        <f t="shared" si="82"/>
        <v>0</v>
      </c>
      <c r="I2656" s="39" t="s">
        <v>59</v>
      </c>
      <c r="M2656" s="20">
        <v>42158</v>
      </c>
      <c r="N2656" s="183">
        <v>23104</v>
      </c>
      <c r="O2656" s="183"/>
      <c r="P2656" s="40" t="s">
        <v>169</v>
      </c>
      <c r="Q2656" s="105">
        <v>932.4</v>
      </c>
      <c r="R2656" s="23">
        <v>42159</v>
      </c>
      <c r="S2656" s="106">
        <v>932.4</v>
      </c>
      <c r="T2656" s="31">
        <f t="shared" si="83"/>
        <v>0</v>
      </c>
      <c r="U2656" s="68" t="s">
        <v>1257</v>
      </c>
    </row>
    <row r="2657" spans="1:21" x14ac:dyDescent="0.25">
      <c r="A2657" s="20">
        <v>42182</v>
      </c>
      <c r="B2657" s="222" t="s">
        <v>2123</v>
      </c>
      <c r="C2657" s="222" t="s">
        <v>1592</v>
      </c>
      <c r="D2657" s="14" t="s">
        <v>53</v>
      </c>
      <c r="E2657" s="105">
        <v>3120</v>
      </c>
      <c r="F2657" s="65">
        <v>42182</v>
      </c>
      <c r="G2657" s="106">
        <v>3120</v>
      </c>
      <c r="H2657" s="31">
        <f t="shared" si="82"/>
        <v>0</v>
      </c>
      <c r="I2657" s="39" t="s">
        <v>59</v>
      </c>
      <c r="M2657" s="20">
        <v>42159</v>
      </c>
      <c r="N2657" s="183">
        <v>23178</v>
      </c>
      <c r="O2657" s="183"/>
      <c r="P2657" s="14" t="s">
        <v>169</v>
      </c>
      <c r="Q2657" s="105">
        <v>2696.4</v>
      </c>
      <c r="R2657" s="23">
        <v>42159</v>
      </c>
      <c r="S2657" s="106">
        <v>2696.4</v>
      </c>
      <c r="T2657" s="31">
        <f t="shared" si="83"/>
        <v>0</v>
      </c>
      <c r="U2657" s="39" t="s">
        <v>59</v>
      </c>
    </row>
    <row r="2658" spans="1:21" x14ac:dyDescent="0.25">
      <c r="A2658" s="20">
        <v>42182</v>
      </c>
      <c r="B2658" s="223" t="s">
        <v>2124</v>
      </c>
      <c r="C2658" s="223" t="s">
        <v>1592</v>
      </c>
      <c r="D2658" s="14" t="s">
        <v>217</v>
      </c>
      <c r="E2658" s="105">
        <v>2180.6999999999998</v>
      </c>
      <c r="F2658" s="65">
        <v>42182</v>
      </c>
      <c r="G2658" s="106">
        <v>2180.6999999999998</v>
      </c>
      <c r="H2658" s="31">
        <f t="shared" si="82"/>
        <v>0</v>
      </c>
      <c r="I2658" s="39" t="s">
        <v>59</v>
      </c>
      <c r="M2658" s="20">
        <v>42161</v>
      </c>
      <c r="N2658" s="183">
        <v>23390</v>
      </c>
      <c r="O2658" s="183"/>
      <c r="P2658" s="14" t="s">
        <v>169</v>
      </c>
      <c r="Q2658" s="105">
        <v>2846.6</v>
      </c>
      <c r="R2658" s="23">
        <v>42161</v>
      </c>
      <c r="S2658" s="106">
        <v>2846.6</v>
      </c>
      <c r="T2658" s="31">
        <f t="shared" si="83"/>
        <v>0</v>
      </c>
      <c r="U2658" s="39" t="s">
        <v>59</v>
      </c>
    </row>
    <row r="2659" spans="1:21" x14ac:dyDescent="0.25">
      <c r="A2659" s="20">
        <v>42182</v>
      </c>
      <c r="B2659" s="222" t="s">
        <v>2125</v>
      </c>
      <c r="C2659" s="222" t="s">
        <v>1592</v>
      </c>
      <c r="D2659" s="14" t="s">
        <v>99</v>
      </c>
      <c r="E2659" s="105">
        <v>3381.6</v>
      </c>
      <c r="F2659" s="65">
        <v>42182</v>
      </c>
      <c r="G2659" s="106">
        <v>3381.6</v>
      </c>
      <c r="H2659" s="31">
        <f t="shared" si="82"/>
        <v>0</v>
      </c>
      <c r="I2659" s="39" t="s">
        <v>94</v>
      </c>
      <c r="M2659" s="20">
        <v>42163</v>
      </c>
      <c r="N2659" s="183">
        <v>23525</v>
      </c>
      <c r="O2659" s="183"/>
      <c r="P2659" s="14" t="s">
        <v>169</v>
      </c>
      <c r="Q2659" s="105">
        <v>1741.5</v>
      </c>
      <c r="R2659" s="23">
        <v>42164</v>
      </c>
      <c r="S2659" s="106">
        <v>1741.5</v>
      </c>
      <c r="T2659" s="31">
        <f t="shared" si="83"/>
        <v>0</v>
      </c>
      <c r="U2659" s="39" t="s">
        <v>59</v>
      </c>
    </row>
    <row r="2660" spans="1:21" x14ac:dyDescent="0.25">
      <c r="A2660" s="20">
        <v>42182</v>
      </c>
      <c r="B2660" s="223" t="s">
        <v>2126</v>
      </c>
      <c r="C2660" s="223" t="s">
        <v>1592</v>
      </c>
      <c r="D2660" s="14" t="s">
        <v>422</v>
      </c>
      <c r="E2660" s="105">
        <v>784.5</v>
      </c>
      <c r="F2660" s="65">
        <v>42182</v>
      </c>
      <c r="G2660" s="106">
        <v>784.5</v>
      </c>
      <c r="H2660" s="31">
        <f t="shared" si="82"/>
        <v>0</v>
      </c>
      <c r="I2660" s="39" t="s">
        <v>9</v>
      </c>
      <c r="M2660" s="20">
        <v>42164</v>
      </c>
      <c r="N2660" s="183">
        <v>23653</v>
      </c>
      <c r="O2660" s="183"/>
      <c r="P2660" s="14" t="s">
        <v>169</v>
      </c>
      <c r="Q2660" s="105">
        <v>3174</v>
      </c>
      <c r="R2660" s="23">
        <v>42166</v>
      </c>
      <c r="S2660" s="106">
        <v>3174</v>
      </c>
      <c r="T2660" s="31">
        <f t="shared" si="83"/>
        <v>0</v>
      </c>
      <c r="U2660" s="39" t="s">
        <v>59</v>
      </c>
    </row>
    <row r="2661" spans="1:21" x14ac:dyDescent="0.25">
      <c r="A2661" s="20">
        <v>42182</v>
      </c>
      <c r="B2661" s="222" t="s">
        <v>2127</v>
      </c>
      <c r="C2661" s="222" t="s">
        <v>1592</v>
      </c>
      <c r="D2661" s="14" t="s">
        <v>89</v>
      </c>
      <c r="E2661" s="105">
        <v>2312</v>
      </c>
      <c r="F2661" s="65">
        <v>42182</v>
      </c>
      <c r="G2661" s="106">
        <v>2312</v>
      </c>
      <c r="H2661" s="31">
        <f t="shared" si="82"/>
        <v>0</v>
      </c>
      <c r="I2661" s="39" t="s">
        <v>9</v>
      </c>
      <c r="M2661" s="20">
        <v>42165</v>
      </c>
      <c r="N2661" s="183">
        <v>23766</v>
      </c>
      <c r="O2661" s="183"/>
      <c r="P2661" s="14" t="s">
        <v>169</v>
      </c>
      <c r="Q2661" s="105">
        <v>2773.8</v>
      </c>
      <c r="R2661" s="23">
        <v>42165</v>
      </c>
      <c r="S2661" s="106">
        <v>2773.8</v>
      </c>
      <c r="T2661" s="31">
        <f t="shared" si="83"/>
        <v>0</v>
      </c>
      <c r="U2661" s="39" t="s">
        <v>1257</v>
      </c>
    </row>
    <row r="2662" spans="1:21" x14ac:dyDescent="0.25">
      <c r="A2662" s="20">
        <v>42182</v>
      </c>
      <c r="B2662" s="223" t="s">
        <v>2128</v>
      </c>
      <c r="C2662" s="223" t="s">
        <v>1592</v>
      </c>
      <c r="D2662" s="14" t="s">
        <v>185</v>
      </c>
      <c r="E2662" s="105">
        <v>104976</v>
      </c>
      <c r="F2662" s="65">
        <v>42184</v>
      </c>
      <c r="G2662" s="106">
        <v>104976</v>
      </c>
      <c r="H2662" s="31">
        <f t="shared" si="82"/>
        <v>0</v>
      </c>
      <c r="I2662" s="39" t="s">
        <v>46</v>
      </c>
      <c r="M2662" s="20">
        <v>42167</v>
      </c>
      <c r="N2662" s="183">
        <v>23963</v>
      </c>
      <c r="O2662" s="183"/>
      <c r="P2662" s="14" t="s">
        <v>169</v>
      </c>
      <c r="Q2662" s="105">
        <v>2700.2</v>
      </c>
      <c r="R2662" s="23">
        <v>42168</v>
      </c>
      <c r="S2662" s="106">
        <v>2700.2</v>
      </c>
      <c r="T2662" s="31">
        <f t="shared" si="83"/>
        <v>0</v>
      </c>
      <c r="U2662" s="39" t="s">
        <v>59</v>
      </c>
    </row>
    <row r="2663" spans="1:21" x14ac:dyDescent="0.25">
      <c r="A2663" s="20">
        <v>42182</v>
      </c>
      <c r="B2663" s="222" t="s">
        <v>2129</v>
      </c>
      <c r="C2663" s="222" t="s">
        <v>1592</v>
      </c>
      <c r="D2663" s="14" t="s">
        <v>102</v>
      </c>
      <c r="E2663" s="105">
        <v>2672</v>
      </c>
      <c r="F2663" s="65">
        <v>42182</v>
      </c>
      <c r="G2663" s="106">
        <v>2672</v>
      </c>
      <c r="H2663" s="31">
        <f t="shared" si="82"/>
        <v>0</v>
      </c>
      <c r="I2663" s="39" t="s">
        <v>9</v>
      </c>
      <c r="M2663" s="20">
        <v>42168</v>
      </c>
      <c r="N2663" s="183">
        <v>24060</v>
      </c>
      <c r="O2663" s="183"/>
      <c r="P2663" s="14" t="s">
        <v>169</v>
      </c>
      <c r="Q2663" s="105">
        <v>1110.0999999999999</v>
      </c>
      <c r="R2663" s="23">
        <v>42168</v>
      </c>
      <c r="S2663" s="106">
        <v>1110.0999999999999</v>
      </c>
      <c r="T2663" s="31">
        <f t="shared" si="83"/>
        <v>0</v>
      </c>
      <c r="U2663" s="39" t="s">
        <v>59</v>
      </c>
    </row>
    <row r="2664" spans="1:21" x14ac:dyDescent="0.25">
      <c r="A2664" s="20">
        <v>42182</v>
      </c>
      <c r="B2664" s="223" t="s">
        <v>2130</v>
      </c>
      <c r="C2664" s="223" t="s">
        <v>1592</v>
      </c>
      <c r="D2664" s="14" t="s">
        <v>336</v>
      </c>
      <c r="E2664" s="105">
        <v>4334.8999999999996</v>
      </c>
      <c r="F2664" s="65">
        <v>42182</v>
      </c>
      <c r="G2664" s="106">
        <v>4334.8999999999996</v>
      </c>
      <c r="H2664" s="31">
        <f t="shared" si="82"/>
        <v>0</v>
      </c>
      <c r="I2664" s="39" t="s">
        <v>9</v>
      </c>
      <c r="M2664" s="20">
        <v>42170</v>
      </c>
      <c r="N2664" s="183">
        <v>24212</v>
      </c>
      <c r="O2664" s="183"/>
      <c r="P2664" s="14" t="s">
        <v>169</v>
      </c>
      <c r="Q2664" s="105">
        <v>2810.6</v>
      </c>
      <c r="R2664" s="23">
        <v>42173</v>
      </c>
      <c r="S2664" s="106">
        <v>2810.6</v>
      </c>
      <c r="T2664" s="31">
        <f t="shared" si="83"/>
        <v>0</v>
      </c>
      <c r="U2664" s="39" t="s">
        <v>59</v>
      </c>
    </row>
    <row r="2665" spans="1:21" x14ac:dyDescent="0.25">
      <c r="A2665" s="20">
        <v>42182</v>
      </c>
      <c r="B2665" s="222" t="s">
        <v>2131</v>
      </c>
      <c r="C2665" s="222" t="s">
        <v>1592</v>
      </c>
      <c r="D2665" s="14" t="s">
        <v>32</v>
      </c>
      <c r="E2665" s="105">
        <v>9279.2000000000007</v>
      </c>
      <c r="F2665" s="74">
        <v>42195</v>
      </c>
      <c r="G2665" s="144">
        <v>9279.2000000000007</v>
      </c>
      <c r="H2665" s="31">
        <f t="shared" si="82"/>
        <v>0</v>
      </c>
      <c r="I2665" s="39" t="s">
        <v>9</v>
      </c>
      <c r="M2665" s="20">
        <v>42171</v>
      </c>
      <c r="N2665" s="183">
        <v>24332</v>
      </c>
      <c r="O2665" s="183"/>
      <c r="P2665" s="14" t="s">
        <v>169</v>
      </c>
      <c r="Q2665" s="105">
        <v>1161.2</v>
      </c>
      <c r="R2665" s="23">
        <v>42173</v>
      </c>
      <c r="S2665" s="106">
        <v>1161.2</v>
      </c>
      <c r="T2665" s="48">
        <f t="shared" si="83"/>
        <v>0</v>
      </c>
      <c r="U2665" s="39" t="s">
        <v>59</v>
      </c>
    </row>
    <row r="2666" spans="1:21" x14ac:dyDescent="0.25">
      <c r="A2666" s="20">
        <v>42182</v>
      </c>
      <c r="B2666" s="223" t="s">
        <v>2132</v>
      </c>
      <c r="C2666" s="223" t="s">
        <v>1592</v>
      </c>
      <c r="D2666" s="14" t="s">
        <v>135</v>
      </c>
      <c r="E2666" s="105">
        <v>7788.3</v>
      </c>
      <c r="F2666" s="65">
        <v>42182</v>
      </c>
      <c r="G2666" s="106">
        <v>7788.3</v>
      </c>
      <c r="H2666" s="31">
        <f t="shared" si="82"/>
        <v>0</v>
      </c>
      <c r="I2666" s="39" t="s">
        <v>9</v>
      </c>
      <c r="M2666" s="20">
        <v>42172</v>
      </c>
      <c r="N2666" s="183">
        <v>24458</v>
      </c>
      <c r="O2666" s="183"/>
      <c r="P2666" s="14" t="s">
        <v>169</v>
      </c>
      <c r="Q2666" s="105">
        <v>3247.6</v>
      </c>
      <c r="R2666" s="23">
        <v>42172</v>
      </c>
      <c r="S2666" s="106">
        <v>3247.6</v>
      </c>
      <c r="T2666" s="48">
        <f t="shared" si="83"/>
        <v>0</v>
      </c>
      <c r="U2666" s="39" t="s">
        <v>1257</v>
      </c>
    </row>
    <row r="2667" spans="1:21" x14ac:dyDescent="0.25">
      <c r="A2667" s="20">
        <v>42182</v>
      </c>
      <c r="B2667" s="222" t="s">
        <v>2133</v>
      </c>
      <c r="C2667" s="222" t="s">
        <v>1592</v>
      </c>
      <c r="D2667" s="14" t="s">
        <v>439</v>
      </c>
      <c r="E2667" s="105">
        <v>3164</v>
      </c>
      <c r="F2667" s="65">
        <v>42182</v>
      </c>
      <c r="G2667" s="106">
        <v>3164</v>
      </c>
      <c r="H2667" s="31">
        <f t="shared" si="82"/>
        <v>0</v>
      </c>
      <c r="I2667" s="39" t="s">
        <v>9</v>
      </c>
      <c r="M2667" s="20">
        <v>42173</v>
      </c>
      <c r="N2667" s="183">
        <v>24521</v>
      </c>
      <c r="O2667" s="183"/>
      <c r="P2667" s="14" t="s">
        <v>169</v>
      </c>
      <c r="Q2667" s="105">
        <v>2640.4</v>
      </c>
      <c r="R2667" s="23">
        <v>42173</v>
      </c>
      <c r="S2667" s="106">
        <v>2640.4</v>
      </c>
      <c r="T2667" s="48">
        <f t="shared" si="83"/>
        <v>0</v>
      </c>
      <c r="U2667" s="39" t="s">
        <v>59</v>
      </c>
    </row>
    <row r="2668" spans="1:21" x14ac:dyDescent="0.25">
      <c r="A2668" s="20">
        <v>42182</v>
      </c>
      <c r="B2668" s="223" t="s">
        <v>2134</v>
      </c>
      <c r="C2668" s="223" t="s">
        <v>1592</v>
      </c>
      <c r="D2668" s="14" t="s">
        <v>135</v>
      </c>
      <c r="E2668" s="105">
        <v>862.4</v>
      </c>
      <c r="F2668" s="65">
        <v>42182</v>
      </c>
      <c r="G2668" s="106">
        <v>862.4</v>
      </c>
      <c r="H2668" s="31">
        <f t="shared" si="82"/>
        <v>0</v>
      </c>
      <c r="I2668" s="39" t="s">
        <v>9</v>
      </c>
      <c r="M2668" s="20">
        <v>42174</v>
      </c>
      <c r="N2668" s="183">
        <v>24661</v>
      </c>
      <c r="O2668" s="183"/>
      <c r="P2668" s="14" t="s">
        <v>169</v>
      </c>
      <c r="Q2668" s="105">
        <v>81.599999999999994</v>
      </c>
      <c r="R2668" s="23">
        <v>42174</v>
      </c>
      <c r="S2668" s="118">
        <v>81.599999999999994</v>
      </c>
      <c r="T2668" s="31">
        <f t="shared" si="83"/>
        <v>0</v>
      </c>
      <c r="U2668" s="56" t="s">
        <v>59</v>
      </c>
    </row>
    <row r="2669" spans="1:21" x14ac:dyDescent="0.25">
      <c r="A2669" s="20">
        <v>42182</v>
      </c>
      <c r="B2669" s="222" t="s">
        <v>2135</v>
      </c>
      <c r="C2669" s="222" t="s">
        <v>1592</v>
      </c>
      <c r="D2669" s="14" t="s">
        <v>141</v>
      </c>
      <c r="E2669" s="105">
        <v>2431.3000000000002</v>
      </c>
      <c r="F2669" s="74">
        <v>42200</v>
      </c>
      <c r="G2669" s="144">
        <v>2431.3000000000002</v>
      </c>
      <c r="H2669" s="31">
        <f t="shared" si="82"/>
        <v>0</v>
      </c>
      <c r="I2669" s="39" t="s">
        <v>9</v>
      </c>
      <c r="M2669" s="20">
        <v>42177</v>
      </c>
      <c r="N2669" s="183">
        <v>24953</v>
      </c>
      <c r="O2669" s="183"/>
      <c r="P2669" s="14" t="s">
        <v>169</v>
      </c>
      <c r="Q2669" s="105">
        <v>2741.6</v>
      </c>
      <c r="R2669" s="23">
        <v>42178</v>
      </c>
      <c r="S2669" s="118">
        <v>2741.6</v>
      </c>
      <c r="T2669" s="31">
        <f t="shared" si="83"/>
        <v>0</v>
      </c>
      <c r="U2669" s="56" t="s">
        <v>59</v>
      </c>
    </row>
    <row r="2670" spans="1:21" x14ac:dyDescent="0.25">
      <c r="A2670" s="20">
        <v>42182</v>
      </c>
      <c r="B2670" s="223" t="s">
        <v>2136</v>
      </c>
      <c r="C2670" s="223" t="s">
        <v>1592</v>
      </c>
      <c r="D2670" s="14" t="s">
        <v>440</v>
      </c>
      <c r="E2670" s="105">
        <v>12391.2</v>
      </c>
      <c r="F2670" s="65">
        <v>42182</v>
      </c>
      <c r="G2670" s="106">
        <v>12391.2</v>
      </c>
      <c r="H2670" s="31">
        <f t="shared" si="82"/>
        <v>0</v>
      </c>
      <c r="I2670" s="39" t="s">
        <v>9</v>
      </c>
      <c r="M2670" s="20">
        <v>42178</v>
      </c>
      <c r="N2670" s="222" t="s">
        <v>1678</v>
      </c>
      <c r="O2670" s="222" t="s">
        <v>1592</v>
      </c>
      <c r="P2670" s="15" t="s">
        <v>169</v>
      </c>
      <c r="Q2670" s="122">
        <v>3031.4</v>
      </c>
      <c r="R2670" s="23">
        <v>42182</v>
      </c>
      <c r="S2670" s="118">
        <v>3031.4</v>
      </c>
      <c r="T2670" s="31">
        <f t="shared" si="83"/>
        <v>0</v>
      </c>
      <c r="U2670" s="68" t="s">
        <v>62</v>
      </c>
    </row>
    <row r="2671" spans="1:21" x14ac:dyDescent="0.25">
      <c r="A2671" s="20">
        <v>42182</v>
      </c>
      <c r="B2671" s="222" t="s">
        <v>2137</v>
      </c>
      <c r="C2671" s="222" t="s">
        <v>1592</v>
      </c>
      <c r="D2671" s="14" t="s">
        <v>1188</v>
      </c>
      <c r="E2671" s="105">
        <v>800</v>
      </c>
      <c r="F2671" s="65">
        <v>42182</v>
      </c>
      <c r="G2671" s="106">
        <v>800</v>
      </c>
      <c r="H2671" s="31">
        <f t="shared" si="82"/>
        <v>0</v>
      </c>
      <c r="I2671" s="39" t="s">
        <v>9</v>
      </c>
      <c r="M2671" s="20">
        <v>42179</v>
      </c>
      <c r="N2671" s="223" t="s">
        <v>1763</v>
      </c>
      <c r="O2671" s="223" t="s">
        <v>1592</v>
      </c>
      <c r="P2671" s="110" t="s">
        <v>169</v>
      </c>
      <c r="Q2671" s="105">
        <v>1020.8</v>
      </c>
      <c r="R2671" s="23">
        <v>42179</v>
      </c>
      <c r="S2671" s="106">
        <v>1020.8</v>
      </c>
      <c r="T2671" s="31">
        <f t="shared" si="83"/>
        <v>0</v>
      </c>
      <c r="U2671" s="39" t="s">
        <v>46</v>
      </c>
    </row>
    <row r="2672" spans="1:21" x14ac:dyDescent="0.25">
      <c r="A2672" s="20">
        <v>42182</v>
      </c>
      <c r="B2672" s="223" t="s">
        <v>2138</v>
      </c>
      <c r="C2672" s="223" t="s">
        <v>1592</v>
      </c>
      <c r="D2672" s="14" t="s">
        <v>136</v>
      </c>
      <c r="E2672" s="105">
        <v>33758.800000000003</v>
      </c>
      <c r="F2672" s="65" t="s">
        <v>2139</v>
      </c>
      <c r="G2672" s="106">
        <f>6000+9000+18758.8</f>
        <v>33758.800000000003</v>
      </c>
      <c r="H2672" s="31">
        <f t="shared" si="82"/>
        <v>0</v>
      </c>
      <c r="I2672" s="39" t="s">
        <v>9</v>
      </c>
      <c r="M2672" s="20">
        <v>42180</v>
      </c>
      <c r="N2672" s="222" t="s">
        <v>1879</v>
      </c>
      <c r="O2672" s="222" t="s">
        <v>1592</v>
      </c>
      <c r="P2672" s="14" t="s">
        <v>169</v>
      </c>
      <c r="Q2672" s="105">
        <v>2957.8</v>
      </c>
      <c r="R2672" s="65">
        <v>42180</v>
      </c>
      <c r="S2672" s="106">
        <v>2957.8</v>
      </c>
      <c r="T2672" s="31">
        <f t="shared" si="83"/>
        <v>0</v>
      </c>
      <c r="U2672" s="39" t="s">
        <v>59</v>
      </c>
    </row>
    <row r="2673" spans="1:21" x14ac:dyDescent="0.25">
      <c r="A2673" s="20">
        <v>42182</v>
      </c>
      <c r="B2673" s="222" t="s">
        <v>2140</v>
      </c>
      <c r="C2673" s="222" t="s">
        <v>1592</v>
      </c>
      <c r="D2673" s="14" t="s">
        <v>20</v>
      </c>
      <c r="E2673" s="105">
        <v>4394.7</v>
      </c>
      <c r="F2673" s="65">
        <v>42182</v>
      </c>
      <c r="G2673" s="106">
        <v>4394.7</v>
      </c>
      <c r="H2673" s="31">
        <f t="shared" si="82"/>
        <v>0</v>
      </c>
      <c r="I2673" s="39" t="s">
        <v>94</v>
      </c>
      <c r="M2673" s="20">
        <v>42182</v>
      </c>
      <c r="N2673" s="223" t="s">
        <v>2120</v>
      </c>
      <c r="O2673" s="223" t="s">
        <v>1592</v>
      </c>
      <c r="P2673" s="14" t="s">
        <v>169</v>
      </c>
      <c r="Q2673" s="105">
        <v>3102</v>
      </c>
      <c r="R2673" s="65">
        <v>42185</v>
      </c>
      <c r="S2673" s="106">
        <v>3102</v>
      </c>
      <c r="T2673" s="31">
        <f t="shared" si="83"/>
        <v>0</v>
      </c>
      <c r="U2673" s="39" t="s">
        <v>59</v>
      </c>
    </row>
    <row r="2674" spans="1:21" x14ac:dyDescent="0.25">
      <c r="A2674" s="20">
        <v>42182</v>
      </c>
      <c r="B2674" s="223" t="s">
        <v>2141</v>
      </c>
      <c r="C2674" s="223" t="s">
        <v>1592</v>
      </c>
      <c r="D2674" s="14" t="s">
        <v>91</v>
      </c>
      <c r="E2674" s="105">
        <v>38731</v>
      </c>
      <c r="F2674" s="65">
        <v>42182</v>
      </c>
      <c r="G2674" s="106">
        <v>38731</v>
      </c>
      <c r="H2674" s="31">
        <f t="shared" si="82"/>
        <v>0</v>
      </c>
      <c r="I2674" s="39" t="s">
        <v>94</v>
      </c>
      <c r="M2674" s="20">
        <v>42184</v>
      </c>
      <c r="N2674" s="222" t="s">
        <v>2281</v>
      </c>
      <c r="O2674" s="222" t="s">
        <v>1592</v>
      </c>
      <c r="P2674" s="14" t="s">
        <v>169</v>
      </c>
      <c r="Q2674" s="105">
        <v>1113.2</v>
      </c>
      <c r="R2674" s="23">
        <v>42185</v>
      </c>
      <c r="S2674" s="106">
        <v>1113.2</v>
      </c>
      <c r="T2674" s="31">
        <f t="shared" si="83"/>
        <v>0</v>
      </c>
      <c r="U2674" s="39" t="s">
        <v>59</v>
      </c>
    </row>
    <row r="2675" spans="1:21" x14ac:dyDescent="0.25">
      <c r="A2675" s="20">
        <v>42182</v>
      </c>
      <c r="B2675" s="222" t="s">
        <v>2142</v>
      </c>
      <c r="C2675" s="222" t="s">
        <v>1592</v>
      </c>
      <c r="D2675" s="14" t="s">
        <v>106</v>
      </c>
      <c r="E2675" s="105">
        <v>19960.3</v>
      </c>
      <c r="F2675" s="65">
        <v>42184</v>
      </c>
      <c r="G2675" s="106">
        <v>19960.3</v>
      </c>
      <c r="H2675" s="31">
        <f t="shared" si="82"/>
        <v>0</v>
      </c>
      <c r="I2675" s="39" t="s">
        <v>1013</v>
      </c>
      <c r="M2675" s="20">
        <v>42185</v>
      </c>
      <c r="N2675" s="223" t="s">
        <v>2393</v>
      </c>
      <c r="O2675" s="223" t="s">
        <v>1592</v>
      </c>
      <c r="P2675" s="14" t="s">
        <v>169</v>
      </c>
      <c r="Q2675" s="105">
        <v>2838.2</v>
      </c>
      <c r="R2675" s="23"/>
      <c r="S2675" s="106"/>
      <c r="T2675" s="31">
        <f t="shared" si="83"/>
        <v>2838.2</v>
      </c>
      <c r="U2675" s="39" t="s">
        <v>59</v>
      </c>
    </row>
    <row r="2676" spans="1:21" x14ac:dyDescent="0.25">
      <c r="A2676" s="20">
        <v>42182</v>
      </c>
      <c r="B2676" s="223" t="s">
        <v>2143</v>
      </c>
      <c r="C2676" s="223" t="s">
        <v>1592</v>
      </c>
      <c r="D2676" s="14" t="s">
        <v>232</v>
      </c>
      <c r="E2676" s="105">
        <v>27038.2</v>
      </c>
      <c r="F2676" s="65">
        <v>42185</v>
      </c>
      <c r="G2676" s="106">
        <v>27038.2</v>
      </c>
      <c r="H2676" s="31">
        <f t="shared" si="82"/>
        <v>0</v>
      </c>
      <c r="I2676" s="39" t="s">
        <v>9</v>
      </c>
      <c r="M2676" s="20">
        <v>42156</v>
      </c>
      <c r="N2676" s="183">
        <v>22870</v>
      </c>
      <c r="O2676" s="183"/>
      <c r="P2676" s="14" t="s">
        <v>226</v>
      </c>
      <c r="Q2676" s="105">
        <v>2709</v>
      </c>
      <c r="R2676" s="23">
        <v>42158</v>
      </c>
      <c r="S2676" s="106">
        <v>2709</v>
      </c>
      <c r="T2676" s="25">
        <f t="shared" si="83"/>
        <v>0</v>
      </c>
      <c r="U2676" s="39" t="s">
        <v>9</v>
      </c>
    </row>
    <row r="2677" spans="1:21" x14ac:dyDescent="0.25">
      <c r="A2677" s="20">
        <v>42182</v>
      </c>
      <c r="B2677" s="222" t="s">
        <v>2144</v>
      </c>
      <c r="C2677" s="222" t="s">
        <v>1592</v>
      </c>
      <c r="D2677" s="14" t="s">
        <v>191</v>
      </c>
      <c r="E2677" s="105">
        <v>14551.2</v>
      </c>
      <c r="F2677" s="65">
        <v>42182</v>
      </c>
      <c r="G2677" s="106">
        <v>14551.2</v>
      </c>
      <c r="H2677" s="31">
        <f t="shared" si="82"/>
        <v>0</v>
      </c>
      <c r="I2677" s="39" t="s">
        <v>9</v>
      </c>
      <c r="M2677" s="20">
        <v>42158</v>
      </c>
      <c r="N2677" s="183">
        <v>23070</v>
      </c>
      <c r="O2677" s="183"/>
      <c r="P2677" s="40" t="s">
        <v>226</v>
      </c>
      <c r="Q2677" s="105">
        <v>116.6</v>
      </c>
      <c r="R2677" s="23">
        <v>42158</v>
      </c>
      <c r="S2677" s="106">
        <v>116.6</v>
      </c>
      <c r="T2677" s="31">
        <f t="shared" si="83"/>
        <v>0</v>
      </c>
      <c r="U2677" s="68" t="s">
        <v>94</v>
      </c>
    </row>
    <row r="2678" spans="1:21" x14ac:dyDescent="0.25">
      <c r="A2678" s="20">
        <v>42182</v>
      </c>
      <c r="B2678" s="223" t="s">
        <v>2145</v>
      </c>
      <c r="C2678" s="223" t="s">
        <v>1592</v>
      </c>
      <c r="D2678" s="14" t="s">
        <v>66</v>
      </c>
      <c r="E2678" s="105">
        <v>3151.1</v>
      </c>
      <c r="F2678" s="65">
        <v>42182</v>
      </c>
      <c r="G2678" s="106">
        <v>3151.1</v>
      </c>
      <c r="H2678" s="31">
        <f t="shared" si="82"/>
        <v>0</v>
      </c>
      <c r="I2678" s="39" t="s">
        <v>9</v>
      </c>
      <c r="M2678" s="20">
        <v>42158</v>
      </c>
      <c r="N2678" s="183">
        <v>23071</v>
      </c>
      <c r="O2678" s="183"/>
      <c r="P2678" s="40" t="s">
        <v>226</v>
      </c>
      <c r="Q2678" s="105">
        <v>2713.2</v>
      </c>
      <c r="R2678" s="23">
        <v>42158</v>
      </c>
      <c r="S2678" s="106">
        <v>2713.2</v>
      </c>
      <c r="T2678" s="31">
        <f t="shared" si="83"/>
        <v>0</v>
      </c>
      <c r="U2678" s="68" t="s">
        <v>94</v>
      </c>
    </row>
    <row r="2679" spans="1:21" x14ac:dyDescent="0.25">
      <c r="A2679" s="20">
        <v>42182</v>
      </c>
      <c r="B2679" s="222" t="s">
        <v>2146</v>
      </c>
      <c r="C2679" s="222" t="s">
        <v>1592</v>
      </c>
      <c r="D2679" s="14" t="s">
        <v>570</v>
      </c>
      <c r="E2679" s="105">
        <v>868.3</v>
      </c>
      <c r="F2679" s="65">
        <v>42182</v>
      </c>
      <c r="G2679" s="106">
        <v>868.3</v>
      </c>
      <c r="H2679" s="31">
        <f t="shared" si="82"/>
        <v>0</v>
      </c>
      <c r="I2679" s="39" t="s">
        <v>9</v>
      </c>
      <c r="M2679" s="20">
        <v>42160</v>
      </c>
      <c r="N2679" s="183">
        <v>23297</v>
      </c>
      <c r="O2679" s="183"/>
      <c r="P2679" s="14" t="s">
        <v>226</v>
      </c>
      <c r="Q2679" s="105">
        <v>1118</v>
      </c>
      <c r="R2679" s="23">
        <v>42160</v>
      </c>
      <c r="S2679" s="106">
        <v>1118</v>
      </c>
      <c r="T2679" s="31">
        <f t="shared" si="83"/>
        <v>0</v>
      </c>
      <c r="U2679" s="39" t="s">
        <v>41</v>
      </c>
    </row>
    <row r="2680" spans="1:21" x14ac:dyDescent="0.25">
      <c r="A2680" s="20">
        <v>42182</v>
      </c>
      <c r="B2680" s="223" t="s">
        <v>2147</v>
      </c>
      <c r="C2680" s="223" t="s">
        <v>1592</v>
      </c>
      <c r="D2680" s="14" t="s">
        <v>484</v>
      </c>
      <c r="E2680" s="105">
        <v>12441.2</v>
      </c>
      <c r="F2680" s="74">
        <v>42189</v>
      </c>
      <c r="G2680" s="144">
        <v>12441.2</v>
      </c>
      <c r="H2680" s="31">
        <f t="shared" si="82"/>
        <v>0</v>
      </c>
      <c r="I2680" s="39" t="s">
        <v>9</v>
      </c>
      <c r="M2680" s="20">
        <v>42163</v>
      </c>
      <c r="N2680" s="183">
        <v>23536</v>
      </c>
      <c r="O2680" s="183"/>
      <c r="P2680" s="14" t="s">
        <v>226</v>
      </c>
      <c r="Q2680" s="105">
        <v>2971.6</v>
      </c>
      <c r="R2680" s="23">
        <v>42167</v>
      </c>
      <c r="S2680" s="106">
        <v>2971.6</v>
      </c>
      <c r="T2680" s="31">
        <f t="shared" si="83"/>
        <v>0</v>
      </c>
      <c r="U2680" s="39" t="s">
        <v>94</v>
      </c>
    </row>
    <row r="2681" spans="1:21" x14ac:dyDescent="0.25">
      <c r="A2681" s="20">
        <v>42182</v>
      </c>
      <c r="B2681" s="222" t="s">
        <v>2148</v>
      </c>
      <c r="C2681" s="222" t="s">
        <v>1592</v>
      </c>
      <c r="D2681" s="14" t="s">
        <v>104</v>
      </c>
      <c r="E2681" s="105">
        <v>3621.1</v>
      </c>
      <c r="F2681" s="65">
        <v>42183</v>
      </c>
      <c r="G2681" s="106">
        <v>3621.1</v>
      </c>
      <c r="H2681" s="31">
        <f t="shared" si="82"/>
        <v>0</v>
      </c>
      <c r="I2681" s="39" t="s">
        <v>1257</v>
      </c>
      <c r="M2681" s="20">
        <v>42165</v>
      </c>
      <c r="N2681" s="183">
        <v>23742</v>
      </c>
      <c r="O2681" s="183"/>
      <c r="P2681" s="14" t="s">
        <v>226</v>
      </c>
      <c r="Q2681" s="105">
        <v>3072.8</v>
      </c>
      <c r="R2681" s="23">
        <v>42165</v>
      </c>
      <c r="S2681" s="106">
        <v>3072.8</v>
      </c>
      <c r="T2681" s="31">
        <f t="shared" si="83"/>
        <v>0</v>
      </c>
      <c r="U2681" s="39" t="s">
        <v>46</v>
      </c>
    </row>
    <row r="2682" spans="1:21" x14ac:dyDescent="0.25">
      <c r="A2682" s="20">
        <v>42182</v>
      </c>
      <c r="B2682" s="223" t="s">
        <v>2149</v>
      </c>
      <c r="C2682" s="223" t="s">
        <v>1592</v>
      </c>
      <c r="D2682" s="14" t="s">
        <v>93</v>
      </c>
      <c r="E2682" s="105">
        <v>1998</v>
      </c>
      <c r="F2682" s="65">
        <v>42183</v>
      </c>
      <c r="G2682" s="106">
        <v>1998</v>
      </c>
      <c r="H2682" s="31">
        <f t="shared" si="82"/>
        <v>0</v>
      </c>
      <c r="I2682" s="39" t="s">
        <v>9</v>
      </c>
      <c r="M2682" s="20">
        <v>42167</v>
      </c>
      <c r="N2682" s="183">
        <v>23962</v>
      </c>
      <c r="O2682" s="183"/>
      <c r="P2682" s="14" t="s">
        <v>226</v>
      </c>
      <c r="Q2682" s="105">
        <v>2525.4</v>
      </c>
      <c r="R2682" s="23">
        <v>42167</v>
      </c>
      <c r="S2682" s="106">
        <v>2525.4</v>
      </c>
      <c r="T2682" s="31">
        <f t="shared" si="83"/>
        <v>0</v>
      </c>
      <c r="U2682" s="39" t="s">
        <v>59</v>
      </c>
    </row>
    <row r="2683" spans="1:21" x14ac:dyDescent="0.25">
      <c r="A2683" s="20">
        <v>42182</v>
      </c>
      <c r="B2683" s="222" t="s">
        <v>2150</v>
      </c>
      <c r="C2683" s="222" t="s">
        <v>1592</v>
      </c>
      <c r="D2683" s="14" t="s">
        <v>236</v>
      </c>
      <c r="E2683" s="105">
        <v>8582.2000000000007</v>
      </c>
      <c r="F2683" s="74">
        <v>42186</v>
      </c>
      <c r="G2683" s="144">
        <v>8582.2000000000007</v>
      </c>
      <c r="H2683" s="31">
        <f t="shared" si="82"/>
        <v>0</v>
      </c>
      <c r="I2683" s="39" t="s">
        <v>312</v>
      </c>
      <c r="M2683" s="20">
        <v>42170</v>
      </c>
      <c r="N2683" s="183">
        <v>24216</v>
      </c>
      <c r="O2683" s="183"/>
      <c r="P2683" s="14" t="s">
        <v>226</v>
      </c>
      <c r="Q2683" s="105">
        <v>722.4</v>
      </c>
      <c r="R2683" s="23">
        <v>42170</v>
      </c>
      <c r="S2683" s="106">
        <v>722.4</v>
      </c>
      <c r="T2683" s="31">
        <f t="shared" si="83"/>
        <v>0</v>
      </c>
      <c r="U2683" s="39" t="s">
        <v>149</v>
      </c>
    </row>
    <row r="2684" spans="1:21" x14ac:dyDescent="0.25">
      <c r="A2684" s="20">
        <v>42182</v>
      </c>
      <c r="B2684" s="223" t="s">
        <v>2151</v>
      </c>
      <c r="C2684" s="223" t="s">
        <v>1592</v>
      </c>
      <c r="D2684" s="14" t="s">
        <v>98</v>
      </c>
      <c r="E2684" s="105">
        <v>3108.7</v>
      </c>
      <c r="F2684" s="65">
        <v>42183</v>
      </c>
      <c r="G2684" s="106">
        <v>3108.7</v>
      </c>
      <c r="H2684" s="31">
        <f t="shared" si="82"/>
        <v>0</v>
      </c>
      <c r="I2684" s="39" t="s">
        <v>1257</v>
      </c>
      <c r="M2684" s="20">
        <v>42170</v>
      </c>
      <c r="N2684" s="183">
        <v>24271</v>
      </c>
      <c r="O2684" s="183"/>
      <c r="P2684" s="14" t="s">
        <v>226</v>
      </c>
      <c r="Q2684" s="105">
        <v>7835.6</v>
      </c>
      <c r="R2684" s="23">
        <v>42175</v>
      </c>
      <c r="S2684" s="106">
        <v>7835.6</v>
      </c>
      <c r="T2684" s="31">
        <f t="shared" si="83"/>
        <v>0</v>
      </c>
      <c r="U2684" s="39" t="s">
        <v>1257</v>
      </c>
    </row>
    <row r="2685" spans="1:21" x14ac:dyDescent="0.25">
      <c r="A2685" s="20">
        <v>42182</v>
      </c>
      <c r="B2685" s="222" t="s">
        <v>2152</v>
      </c>
      <c r="C2685" s="222" t="s">
        <v>1592</v>
      </c>
      <c r="D2685" s="14" t="s">
        <v>179</v>
      </c>
      <c r="E2685" s="105">
        <v>3431.4</v>
      </c>
      <c r="F2685" s="65">
        <v>42183</v>
      </c>
      <c r="G2685" s="106">
        <v>3431.4</v>
      </c>
      <c r="H2685" s="31">
        <f t="shared" si="82"/>
        <v>0</v>
      </c>
      <c r="I2685" s="39" t="s">
        <v>1257</v>
      </c>
      <c r="M2685" s="20">
        <v>42171</v>
      </c>
      <c r="N2685" s="183">
        <v>24319</v>
      </c>
      <c r="O2685" s="183"/>
      <c r="P2685" s="14" t="s">
        <v>226</v>
      </c>
      <c r="Q2685" s="105">
        <v>3100.4</v>
      </c>
      <c r="R2685" s="23">
        <v>42171</v>
      </c>
      <c r="S2685" s="106">
        <v>3100.4</v>
      </c>
      <c r="T2685" s="48">
        <f t="shared" si="83"/>
        <v>0</v>
      </c>
      <c r="U2685" s="39" t="s">
        <v>94</v>
      </c>
    </row>
    <row r="2686" spans="1:21" x14ac:dyDescent="0.25">
      <c r="A2686" s="20">
        <v>42182</v>
      </c>
      <c r="B2686" s="223" t="s">
        <v>2153</v>
      </c>
      <c r="C2686" s="223" t="s">
        <v>1592</v>
      </c>
      <c r="D2686" s="14" t="s">
        <v>375</v>
      </c>
      <c r="E2686" s="105">
        <v>2400</v>
      </c>
      <c r="F2686" s="65">
        <v>42182</v>
      </c>
      <c r="G2686" s="106">
        <v>2400</v>
      </c>
      <c r="H2686" s="31">
        <f t="shared" si="82"/>
        <v>0</v>
      </c>
      <c r="I2686" s="39" t="s">
        <v>9</v>
      </c>
      <c r="M2686" s="20">
        <v>42171</v>
      </c>
      <c r="N2686" s="183">
        <v>24322</v>
      </c>
      <c r="O2686" s="183"/>
      <c r="P2686" s="14" t="s">
        <v>226</v>
      </c>
      <c r="Q2686" s="105">
        <v>132.6</v>
      </c>
      <c r="R2686" s="23">
        <v>42171</v>
      </c>
      <c r="S2686" s="106">
        <v>132.6</v>
      </c>
      <c r="T2686" s="48">
        <f t="shared" si="83"/>
        <v>0</v>
      </c>
      <c r="U2686" s="39" t="s">
        <v>94</v>
      </c>
    </row>
    <row r="2687" spans="1:21" x14ac:dyDescent="0.25">
      <c r="A2687" s="20">
        <v>42182</v>
      </c>
      <c r="B2687" s="222" t="s">
        <v>2154</v>
      </c>
      <c r="C2687" s="222" t="s">
        <v>1592</v>
      </c>
      <c r="D2687" s="14" t="s">
        <v>1372</v>
      </c>
      <c r="E2687" s="105">
        <v>4451.1000000000004</v>
      </c>
      <c r="F2687" s="65">
        <v>42183</v>
      </c>
      <c r="G2687" s="106">
        <v>4451.1000000000004</v>
      </c>
      <c r="H2687" s="31">
        <f t="shared" si="82"/>
        <v>0</v>
      </c>
      <c r="I2687" s="39" t="s">
        <v>1257</v>
      </c>
      <c r="M2687" s="20">
        <v>42173</v>
      </c>
      <c r="N2687" s="183">
        <v>24516</v>
      </c>
      <c r="O2687" s="183"/>
      <c r="P2687" s="14" t="s">
        <v>226</v>
      </c>
      <c r="Q2687" s="105">
        <v>2925.6</v>
      </c>
      <c r="R2687" s="23">
        <v>42173</v>
      </c>
      <c r="S2687" s="106">
        <v>2925.6</v>
      </c>
      <c r="T2687" s="48">
        <f t="shared" si="83"/>
        <v>0</v>
      </c>
      <c r="U2687" s="39" t="s">
        <v>149</v>
      </c>
    </row>
    <row r="2688" spans="1:21" x14ac:dyDescent="0.25">
      <c r="A2688" s="20">
        <v>42182</v>
      </c>
      <c r="B2688" s="223" t="s">
        <v>2155</v>
      </c>
      <c r="C2688" s="223" t="s">
        <v>1592</v>
      </c>
      <c r="D2688" s="14" t="s">
        <v>375</v>
      </c>
      <c r="E2688" s="105">
        <v>3252.6</v>
      </c>
      <c r="F2688" s="65">
        <v>42182</v>
      </c>
      <c r="G2688" s="106">
        <v>3252.6</v>
      </c>
      <c r="H2688" s="31">
        <f t="shared" si="82"/>
        <v>0</v>
      </c>
      <c r="I2688" s="39" t="s">
        <v>9</v>
      </c>
      <c r="M2688" s="20">
        <v>42175</v>
      </c>
      <c r="N2688" s="183">
        <v>24771</v>
      </c>
      <c r="O2688" s="183"/>
      <c r="P2688" s="14" t="s">
        <v>226</v>
      </c>
      <c r="Q2688" s="105">
        <v>3054</v>
      </c>
      <c r="R2688" s="65">
        <v>42175</v>
      </c>
      <c r="S2688" s="106">
        <v>3054</v>
      </c>
      <c r="T2688" s="31">
        <f t="shared" si="83"/>
        <v>0</v>
      </c>
      <c r="U2688" s="39" t="s">
        <v>1257</v>
      </c>
    </row>
    <row r="2689" spans="1:21" x14ac:dyDescent="0.25">
      <c r="A2689" s="20">
        <v>42182</v>
      </c>
      <c r="B2689" s="222" t="s">
        <v>2156</v>
      </c>
      <c r="C2689" s="222" t="s">
        <v>1592</v>
      </c>
      <c r="D2689" s="14" t="s">
        <v>32</v>
      </c>
      <c r="E2689" s="105">
        <v>53152.5</v>
      </c>
      <c r="F2689" s="74">
        <v>42195</v>
      </c>
      <c r="G2689" s="144">
        <v>53152.5</v>
      </c>
      <c r="H2689" s="31">
        <f t="shared" si="82"/>
        <v>0</v>
      </c>
      <c r="I2689" s="39" t="s">
        <v>1013</v>
      </c>
      <c r="M2689" s="20">
        <v>42177</v>
      </c>
      <c r="N2689" s="183">
        <v>24929</v>
      </c>
      <c r="O2689" s="183"/>
      <c r="P2689" s="14" t="s">
        <v>226</v>
      </c>
      <c r="Q2689" s="105">
        <v>452.4</v>
      </c>
      <c r="R2689" s="23">
        <v>42177</v>
      </c>
      <c r="S2689" s="118">
        <v>452.4</v>
      </c>
      <c r="T2689" s="31">
        <f t="shared" si="83"/>
        <v>0</v>
      </c>
      <c r="U2689" s="56" t="s">
        <v>94</v>
      </c>
    </row>
    <row r="2690" spans="1:21" x14ac:dyDescent="0.25">
      <c r="A2690" s="20">
        <v>42182</v>
      </c>
      <c r="B2690" s="223" t="s">
        <v>2157</v>
      </c>
      <c r="C2690" s="223" t="s">
        <v>1592</v>
      </c>
      <c r="D2690" s="14" t="s">
        <v>235</v>
      </c>
      <c r="E2690" s="105">
        <v>2250.9</v>
      </c>
      <c r="F2690" s="65">
        <v>42183</v>
      </c>
      <c r="G2690" s="106">
        <v>2250.9</v>
      </c>
      <c r="H2690" s="31">
        <f t="shared" si="82"/>
        <v>0</v>
      </c>
      <c r="I2690" s="39" t="s">
        <v>1257</v>
      </c>
      <c r="M2690" s="20">
        <v>42177</v>
      </c>
      <c r="N2690" s="183">
        <v>24994</v>
      </c>
      <c r="O2690" s="183"/>
      <c r="P2690" s="14" t="s">
        <v>226</v>
      </c>
      <c r="Q2690" s="105">
        <v>7744.4</v>
      </c>
      <c r="R2690" s="23">
        <v>42182</v>
      </c>
      <c r="S2690" s="106">
        <v>7744.4</v>
      </c>
      <c r="T2690" s="31">
        <f t="shared" si="83"/>
        <v>0</v>
      </c>
      <c r="U2690" s="39" t="s">
        <v>94</v>
      </c>
    </row>
    <row r="2691" spans="1:21" x14ac:dyDescent="0.25">
      <c r="A2691" s="20">
        <v>42182</v>
      </c>
      <c r="B2691" s="222" t="s">
        <v>2158</v>
      </c>
      <c r="C2691" s="222" t="s">
        <v>1592</v>
      </c>
      <c r="D2691" s="14" t="s">
        <v>102</v>
      </c>
      <c r="E2691" s="105">
        <v>580</v>
      </c>
      <c r="F2691" s="65">
        <v>42182</v>
      </c>
      <c r="G2691" s="106">
        <v>580</v>
      </c>
      <c r="H2691" s="31">
        <f t="shared" ref="H2691:H2754" si="84">E2691-G2691</f>
        <v>0</v>
      </c>
      <c r="I2691" s="39" t="s">
        <v>9</v>
      </c>
      <c r="M2691" s="20">
        <v>42178</v>
      </c>
      <c r="N2691" s="222" t="s">
        <v>1696</v>
      </c>
      <c r="O2691" s="222" t="s">
        <v>1592</v>
      </c>
      <c r="P2691" s="15" t="s">
        <v>226</v>
      </c>
      <c r="Q2691" s="122">
        <v>3312</v>
      </c>
      <c r="R2691" s="23">
        <v>42178</v>
      </c>
      <c r="S2691" s="118">
        <v>3312</v>
      </c>
      <c r="T2691" s="31">
        <f t="shared" ref="T2691:T2754" si="85">Q2691-S2691</f>
        <v>0</v>
      </c>
      <c r="U2691" s="68" t="s">
        <v>9</v>
      </c>
    </row>
    <row r="2692" spans="1:21" x14ac:dyDescent="0.25">
      <c r="A2692" s="20">
        <v>42182</v>
      </c>
      <c r="B2692" s="223" t="s">
        <v>2159</v>
      </c>
      <c r="C2692" s="223" t="s">
        <v>1592</v>
      </c>
      <c r="D2692" s="14" t="s">
        <v>159</v>
      </c>
      <c r="E2692" s="105">
        <v>10821.6</v>
      </c>
      <c r="F2692" s="65">
        <v>42182</v>
      </c>
      <c r="G2692" s="106">
        <v>10821.6</v>
      </c>
      <c r="H2692" s="31">
        <f t="shared" si="84"/>
        <v>0</v>
      </c>
      <c r="I2692" s="39" t="s">
        <v>312</v>
      </c>
      <c r="M2692" s="20">
        <v>42181</v>
      </c>
      <c r="N2692" s="222" t="s">
        <v>1975</v>
      </c>
      <c r="O2692" s="222" t="s">
        <v>1592</v>
      </c>
      <c r="P2692" s="14" t="s">
        <v>226</v>
      </c>
      <c r="Q2692" s="105">
        <v>2778.4</v>
      </c>
      <c r="R2692" s="65">
        <v>42181</v>
      </c>
      <c r="S2692" s="106">
        <v>2778.4</v>
      </c>
      <c r="T2692" s="31">
        <f t="shared" si="85"/>
        <v>0</v>
      </c>
      <c r="U2692" s="39" t="s">
        <v>9</v>
      </c>
    </row>
    <row r="2693" spans="1:21" x14ac:dyDescent="0.25">
      <c r="A2693" s="20">
        <v>42182</v>
      </c>
      <c r="B2693" s="222" t="s">
        <v>2160</v>
      </c>
      <c r="C2693" s="222" t="s">
        <v>1592</v>
      </c>
      <c r="D2693" s="14" t="s">
        <v>108</v>
      </c>
      <c r="E2693" s="105">
        <v>11562</v>
      </c>
      <c r="F2693" s="74" t="s">
        <v>2477</v>
      </c>
      <c r="G2693" s="144">
        <f>1729.6+9832.4</f>
        <v>11562</v>
      </c>
      <c r="H2693" s="31">
        <f t="shared" si="84"/>
        <v>0</v>
      </c>
      <c r="I2693" s="39" t="s">
        <v>149</v>
      </c>
      <c r="M2693" s="20">
        <v>42185</v>
      </c>
      <c r="N2693" s="222" t="s">
        <v>2396</v>
      </c>
      <c r="O2693" s="222" t="s">
        <v>1592</v>
      </c>
      <c r="P2693" s="14" t="s">
        <v>226</v>
      </c>
      <c r="Q2693" s="105">
        <v>1029.5999999999999</v>
      </c>
      <c r="R2693" s="23">
        <v>42185</v>
      </c>
      <c r="S2693" s="106">
        <v>1029.5999999999999</v>
      </c>
      <c r="T2693" s="31">
        <f t="shared" si="85"/>
        <v>0</v>
      </c>
      <c r="U2693" s="39" t="s">
        <v>41</v>
      </c>
    </row>
    <row r="2694" spans="1:21" x14ac:dyDescent="0.25">
      <c r="A2694" s="20">
        <v>42182</v>
      </c>
      <c r="B2694" s="223" t="s">
        <v>2161</v>
      </c>
      <c r="C2694" s="223" t="s">
        <v>1592</v>
      </c>
      <c r="D2694" s="14" t="s">
        <v>1585</v>
      </c>
      <c r="E2694" s="105">
        <v>386.4</v>
      </c>
      <c r="F2694" s="65">
        <v>42182</v>
      </c>
      <c r="G2694" s="106">
        <v>386.4</v>
      </c>
      <c r="H2694" s="31">
        <f t="shared" si="84"/>
        <v>0</v>
      </c>
      <c r="I2694" s="39" t="s">
        <v>9</v>
      </c>
      <c r="M2694" s="20">
        <v>42157</v>
      </c>
      <c r="N2694" s="183">
        <v>23026</v>
      </c>
      <c r="O2694" s="183"/>
      <c r="P2694" s="40" t="s">
        <v>99</v>
      </c>
      <c r="Q2694" s="105">
        <v>936.6</v>
      </c>
      <c r="R2694" s="23">
        <v>42157</v>
      </c>
      <c r="S2694" s="106">
        <v>936.6</v>
      </c>
      <c r="T2694" s="25">
        <f t="shared" si="85"/>
        <v>0</v>
      </c>
      <c r="U2694" s="68" t="s">
        <v>716</v>
      </c>
    </row>
    <row r="2695" spans="1:21" x14ac:dyDescent="0.25">
      <c r="A2695" s="20">
        <v>42182</v>
      </c>
      <c r="B2695" s="222" t="s">
        <v>2162</v>
      </c>
      <c r="C2695" s="222" t="s">
        <v>1592</v>
      </c>
      <c r="D2695" s="14" t="s">
        <v>47</v>
      </c>
      <c r="E2695" s="105">
        <v>24991.5</v>
      </c>
      <c r="F2695" s="65">
        <v>42183</v>
      </c>
      <c r="G2695" s="106">
        <v>24991.5</v>
      </c>
      <c r="H2695" s="31">
        <f t="shared" si="84"/>
        <v>0</v>
      </c>
      <c r="I2695" s="39" t="s">
        <v>773</v>
      </c>
      <c r="M2695" s="20">
        <v>42158</v>
      </c>
      <c r="N2695" s="183">
        <v>23072</v>
      </c>
      <c r="O2695" s="183"/>
      <c r="P2695" s="40" t="s">
        <v>99</v>
      </c>
      <c r="Q2695" s="105">
        <v>2637.6</v>
      </c>
      <c r="R2695" s="23">
        <v>42158</v>
      </c>
      <c r="S2695" s="106">
        <v>2637.6</v>
      </c>
      <c r="T2695" s="31">
        <f t="shared" si="85"/>
        <v>0</v>
      </c>
      <c r="U2695" s="68" t="s">
        <v>94</v>
      </c>
    </row>
    <row r="2696" spans="1:21" x14ac:dyDescent="0.25">
      <c r="A2696" s="20">
        <v>42182</v>
      </c>
      <c r="B2696" s="223" t="s">
        <v>2163</v>
      </c>
      <c r="C2696" s="223" t="s">
        <v>1592</v>
      </c>
      <c r="D2696" s="14" t="s">
        <v>35</v>
      </c>
      <c r="E2696" s="105">
        <v>26144.25</v>
      </c>
      <c r="F2696" s="65">
        <v>42183</v>
      </c>
      <c r="G2696" s="106">
        <v>26144.25</v>
      </c>
      <c r="H2696" s="31">
        <f t="shared" si="84"/>
        <v>0</v>
      </c>
      <c r="I2696" s="39" t="s">
        <v>773</v>
      </c>
      <c r="M2696" s="20">
        <v>42160</v>
      </c>
      <c r="N2696" s="183">
        <v>23296</v>
      </c>
      <c r="O2696" s="183"/>
      <c r="P2696" s="14" t="s">
        <v>99</v>
      </c>
      <c r="Q2696" s="105">
        <v>688</v>
      </c>
      <c r="R2696" s="23">
        <v>42160</v>
      </c>
      <c r="S2696" s="106">
        <v>688</v>
      </c>
      <c r="T2696" s="31">
        <f t="shared" si="85"/>
        <v>0</v>
      </c>
      <c r="U2696" s="39" t="s">
        <v>59</v>
      </c>
    </row>
    <row r="2697" spans="1:21" x14ac:dyDescent="0.25">
      <c r="A2697" s="20">
        <v>42182</v>
      </c>
      <c r="B2697" s="222" t="s">
        <v>2164</v>
      </c>
      <c r="C2697" s="222" t="s">
        <v>1592</v>
      </c>
      <c r="D2697" s="14" t="s">
        <v>141</v>
      </c>
      <c r="E2697" s="105">
        <v>1791.7</v>
      </c>
      <c r="F2697" s="65">
        <v>42182</v>
      </c>
      <c r="G2697" s="106">
        <v>1791.7</v>
      </c>
      <c r="H2697" s="31">
        <f t="shared" si="84"/>
        <v>0</v>
      </c>
      <c r="I2697" s="39" t="s">
        <v>9</v>
      </c>
      <c r="M2697" s="20">
        <v>42161</v>
      </c>
      <c r="N2697" s="183">
        <v>23403</v>
      </c>
      <c r="O2697" s="183"/>
      <c r="P2697" s="14" t="s">
        <v>99</v>
      </c>
      <c r="Q2697" s="105">
        <v>2700.4</v>
      </c>
      <c r="R2697" s="23">
        <v>42161</v>
      </c>
      <c r="S2697" s="106">
        <v>2700.4</v>
      </c>
      <c r="T2697" s="31">
        <f t="shared" si="85"/>
        <v>0</v>
      </c>
      <c r="U2697" s="39" t="s">
        <v>94</v>
      </c>
    </row>
    <row r="2698" spans="1:21" x14ac:dyDescent="0.25">
      <c r="A2698" s="20">
        <v>42182</v>
      </c>
      <c r="B2698" s="223" t="s">
        <v>2165</v>
      </c>
      <c r="C2698" s="223" t="s">
        <v>1592</v>
      </c>
      <c r="D2698" s="150" t="s">
        <v>110</v>
      </c>
      <c r="E2698" s="105">
        <v>92028.44</v>
      </c>
      <c r="F2698" s="74">
        <v>42189</v>
      </c>
      <c r="G2698" s="144">
        <v>92028.44</v>
      </c>
      <c r="H2698" s="31">
        <f t="shared" si="84"/>
        <v>0</v>
      </c>
      <c r="I2698" s="39" t="s">
        <v>149</v>
      </c>
      <c r="M2698" s="20">
        <v>42163</v>
      </c>
      <c r="N2698" s="183">
        <v>23539</v>
      </c>
      <c r="O2698" s="183"/>
      <c r="P2698" s="14" t="s">
        <v>99</v>
      </c>
      <c r="Q2698" s="105">
        <v>842.6</v>
      </c>
      <c r="R2698" s="23">
        <v>42163</v>
      </c>
      <c r="S2698" s="106">
        <v>842.6</v>
      </c>
      <c r="T2698" s="31">
        <f t="shared" si="85"/>
        <v>0</v>
      </c>
      <c r="U2698" s="39" t="s">
        <v>94</v>
      </c>
    </row>
    <row r="2699" spans="1:21" x14ac:dyDescent="0.25">
      <c r="A2699" s="20">
        <v>42182</v>
      </c>
      <c r="B2699" s="222" t="s">
        <v>2166</v>
      </c>
      <c r="C2699" s="222" t="s">
        <v>1592</v>
      </c>
      <c r="D2699" s="14" t="s">
        <v>24</v>
      </c>
      <c r="E2699" s="105">
        <v>210441.7</v>
      </c>
      <c r="F2699" s="74">
        <v>42192</v>
      </c>
      <c r="G2699" s="144">
        <v>210441.7</v>
      </c>
      <c r="H2699" s="31">
        <f t="shared" si="84"/>
        <v>0</v>
      </c>
      <c r="I2699" s="39" t="s">
        <v>46</v>
      </c>
      <c r="M2699" s="20">
        <v>42165</v>
      </c>
      <c r="N2699" s="183">
        <v>23743</v>
      </c>
      <c r="O2699" s="183"/>
      <c r="P2699" s="14" t="s">
        <v>99</v>
      </c>
      <c r="Q2699" s="105">
        <v>2856.6</v>
      </c>
      <c r="R2699" s="23">
        <v>42165</v>
      </c>
      <c r="S2699" s="106">
        <v>2856.6</v>
      </c>
      <c r="T2699" s="31">
        <f t="shared" si="85"/>
        <v>0</v>
      </c>
      <c r="U2699" s="39" t="s">
        <v>46</v>
      </c>
    </row>
    <row r="2700" spans="1:21" x14ac:dyDescent="0.25">
      <c r="A2700" s="20">
        <v>42182</v>
      </c>
      <c r="B2700" s="223" t="s">
        <v>2167</v>
      </c>
      <c r="C2700" s="223" t="s">
        <v>1592</v>
      </c>
      <c r="D2700" s="14" t="s">
        <v>24</v>
      </c>
      <c r="E2700" s="105">
        <v>121610.92</v>
      </c>
      <c r="F2700" s="74">
        <v>42192</v>
      </c>
      <c r="G2700" s="144">
        <v>121610.92</v>
      </c>
      <c r="H2700" s="31">
        <f t="shared" si="84"/>
        <v>0</v>
      </c>
      <c r="I2700" s="39" t="s">
        <v>46</v>
      </c>
      <c r="M2700" s="20">
        <v>42166</v>
      </c>
      <c r="N2700" s="183">
        <v>23869</v>
      </c>
      <c r="O2700" s="183"/>
      <c r="P2700" s="14" t="s">
        <v>99</v>
      </c>
      <c r="Q2700" s="105">
        <v>498.4</v>
      </c>
      <c r="R2700" s="23">
        <v>42170</v>
      </c>
      <c r="S2700" s="106">
        <v>498.4</v>
      </c>
      <c r="T2700" s="31">
        <f t="shared" si="85"/>
        <v>0</v>
      </c>
      <c r="U2700" s="39" t="s">
        <v>312</v>
      </c>
    </row>
    <row r="2701" spans="1:21" x14ac:dyDescent="0.25">
      <c r="A2701" s="20">
        <v>42182</v>
      </c>
      <c r="B2701" s="222" t="s">
        <v>2168</v>
      </c>
      <c r="C2701" s="222" t="s">
        <v>1592</v>
      </c>
      <c r="D2701" s="14" t="s">
        <v>383</v>
      </c>
      <c r="E2701" s="105">
        <v>1224</v>
      </c>
      <c r="F2701" s="65">
        <v>42182</v>
      </c>
      <c r="G2701" s="106">
        <v>1224</v>
      </c>
      <c r="H2701" s="31">
        <f t="shared" si="84"/>
        <v>0</v>
      </c>
      <c r="I2701" s="39" t="s">
        <v>9</v>
      </c>
      <c r="M2701" s="20">
        <v>42167</v>
      </c>
      <c r="N2701" s="183">
        <v>23965</v>
      </c>
      <c r="O2701" s="183"/>
      <c r="P2701" s="14" t="s">
        <v>99</v>
      </c>
      <c r="Q2701" s="105">
        <v>743.9</v>
      </c>
      <c r="R2701" s="23">
        <v>42167</v>
      </c>
      <c r="S2701" s="106">
        <v>743.9</v>
      </c>
      <c r="T2701" s="31">
        <f t="shared" si="85"/>
        <v>0</v>
      </c>
      <c r="U2701" s="39" t="s">
        <v>41</v>
      </c>
    </row>
    <row r="2702" spans="1:21" x14ac:dyDescent="0.25">
      <c r="A2702" s="20">
        <v>42182</v>
      </c>
      <c r="B2702" s="223" t="s">
        <v>2169</v>
      </c>
      <c r="C2702" s="223" t="s">
        <v>1592</v>
      </c>
      <c r="D2702" s="14" t="s">
        <v>375</v>
      </c>
      <c r="E2702" s="105">
        <v>5916.3</v>
      </c>
      <c r="F2702" s="65" t="s">
        <v>2170</v>
      </c>
      <c r="G2702" s="106">
        <f>5500+416.3</f>
        <v>5916.3</v>
      </c>
      <c r="H2702" s="31">
        <f t="shared" si="84"/>
        <v>0</v>
      </c>
      <c r="I2702" s="39" t="s">
        <v>9</v>
      </c>
      <c r="M2702" s="20">
        <v>42167</v>
      </c>
      <c r="N2702" s="183">
        <v>24016</v>
      </c>
      <c r="O2702" s="183"/>
      <c r="P2702" s="14" t="s">
        <v>99</v>
      </c>
      <c r="Q2702" s="105">
        <v>5806.4</v>
      </c>
      <c r="R2702" s="23">
        <v>42170</v>
      </c>
      <c r="S2702" s="106">
        <v>5806.4</v>
      </c>
      <c r="T2702" s="31">
        <f t="shared" si="85"/>
        <v>0</v>
      </c>
      <c r="U2702" s="39" t="s">
        <v>94</v>
      </c>
    </row>
    <row r="2703" spans="1:21" x14ac:dyDescent="0.25">
      <c r="A2703" s="20">
        <v>42182</v>
      </c>
      <c r="B2703" s="222" t="s">
        <v>2171</v>
      </c>
      <c r="C2703" s="222" t="s">
        <v>1592</v>
      </c>
      <c r="D2703" s="14" t="s">
        <v>24</v>
      </c>
      <c r="E2703" s="105">
        <v>3762</v>
      </c>
      <c r="F2703" s="74">
        <v>42192</v>
      </c>
      <c r="G2703" s="144">
        <v>3762</v>
      </c>
      <c r="H2703" s="31">
        <f t="shared" si="84"/>
        <v>0</v>
      </c>
      <c r="I2703" s="39" t="s">
        <v>312</v>
      </c>
      <c r="M2703" s="20">
        <v>42170</v>
      </c>
      <c r="N2703" s="183">
        <v>24218</v>
      </c>
      <c r="O2703" s="183"/>
      <c r="P2703" s="14" t="s">
        <v>99</v>
      </c>
      <c r="Q2703" s="105">
        <v>2833.6</v>
      </c>
      <c r="R2703" s="23">
        <v>42170</v>
      </c>
      <c r="S2703" s="106">
        <v>2833.6</v>
      </c>
      <c r="T2703" s="31">
        <f t="shared" si="85"/>
        <v>0</v>
      </c>
      <c r="U2703" s="39" t="s">
        <v>149</v>
      </c>
    </row>
    <row r="2704" spans="1:21" x14ac:dyDescent="0.25">
      <c r="A2704" s="20">
        <v>42182</v>
      </c>
      <c r="B2704" s="223" t="s">
        <v>2172</v>
      </c>
      <c r="C2704" s="223" t="s">
        <v>1592</v>
      </c>
      <c r="D2704" s="14" t="s">
        <v>145</v>
      </c>
      <c r="E2704" s="105">
        <v>2391.1999999999998</v>
      </c>
      <c r="F2704" s="65">
        <v>42182</v>
      </c>
      <c r="G2704" s="106">
        <v>2391.1999999999998</v>
      </c>
      <c r="H2704" s="31">
        <f t="shared" si="84"/>
        <v>0</v>
      </c>
      <c r="I2704" s="39" t="s">
        <v>9</v>
      </c>
      <c r="M2704" s="20">
        <v>42171</v>
      </c>
      <c r="N2704" s="183">
        <v>24318</v>
      </c>
      <c r="O2704" s="183"/>
      <c r="P2704" s="14" t="s">
        <v>99</v>
      </c>
      <c r="Q2704" s="105">
        <v>341.6</v>
      </c>
      <c r="R2704" s="23">
        <v>42171</v>
      </c>
      <c r="S2704" s="106">
        <v>341.6</v>
      </c>
      <c r="T2704" s="48">
        <f t="shared" si="85"/>
        <v>0</v>
      </c>
      <c r="U2704" s="39" t="s">
        <v>94</v>
      </c>
    </row>
    <row r="2705" spans="1:21" x14ac:dyDescent="0.25">
      <c r="A2705" s="20">
        <v>42182</v>
      </c>
      <c r="B2705" s="222" t="s">
        <v>2173</v>
      </c>
      <c r="C2705" s="222" t="s">
        <v>1592</v>
      </c>
      <c r="D2705" s="150" t="s">
        <v>1101</v>
      </c>
      <c r="E2705" s="105">
        <v>60</v>
      </c>
      <c r="F2705" s="65">
        <v>42182</v>
      </c>
      <c r="G2705" s="106">
        <v>60</v>
      </c>
      <c r="H2705" s="31">
        <f t="shared" si="84"/>
        <v>0</v>
      </c>
      <c r="I2705" s="39" t="s">
        <v>9</v>
      </c>
      <c r="M2705" s="20">
        <v>42172</v>
      </c>
      <c r="N2705" s="183">
        <v>24410</v>
      </c>
      <c r="O2705" s="183"/>
      <c r="P2705" s="14" t="s">
        <v>99</v>
      </c>
      <c r="Q2705" s="105">
        <v>822.8</v>
      </c>
      <c r="R2705" s="23">
        <v>42172</v>
      </c>
      <c r="S2705" s="106">
        <v>822.8</v>
      </c>
      <c r="T2705" s="48">
        <f t="shared" si="85"/>
        <v>0</v>
      </c>
      <c r="U2705" s="39" t="s">
        <v>94</v>
      </c>
    </row>
    <row r="2706" spans="1:21" x14ac:dyDescent="0.25">
      <c r="A2706" s="20">
        <v>42182</v>
      </c>
      <c r="B2706" s="223" t="s">
        <v>2174</v>
      </c>
      <c r="C2706" s="223" t="s">
        <v>1592</v>
      </c>
      <c r="D2706" s="14" t="s">
        <v>416</v>
      </c>
      <c r="E2706" s="105">
        <v>85.8</v>
      </c>
      <c r="F2706" s="65">
        <v>42182</v>
      </c>
      <c r="G2706" s="106">
        <v>85.8</v>
      </c>
      <c r="H2706" s="31">
        <f t="shared" si="84"/>
        <v>0</v>
      </c>
      <c r="I2706" s="39" t="s">
        <v>9</v>
      </c>
      <c r="M2706" s="20">
        <v>42173</v>
      </c>
      <c r="N2706" s="183">
        <v>24515</v>
      </c>
      <c r="O2706" s="183"/>
      <c r="P2706" s="14" t="s">
        <v>99</v>
      </c>
      <c r="Q2706" s="105">
        <v>2994.6</v>
      </c>
      <c r="R2706" s="23">
        <v>42173</v>
      </c>
      <c r="S2706" s="106">
        <v>2994.6</v>
      </c>
      <c r="T2706" s="48">
        <f t="shared" si="85"/>
        <v>0</v>
      </c>
      <c r="U2706" s="39" t="s">
        <v>149</v>
      </c>
    </row>
    <row r="2707" spans="1:21" x14ac:dyDescent="0.25">
      <c r="A2707" s="20">
        <v>42182</v>
      </c>
      <c r="B2707" s="222" t="s">
        <v>2175</v>
      </c>
      <c r="C2707" s="222" t="s">
        <v>1592</v>
      </c>
      <c r="D2707" s="14" t="s">
        <v>1020</v>
      </c>
      <c r="E2707" s="105">
        <v>5027.88</v>
      </c>
      <c r="F2707" s="65">
        <v>42182</v>
      </c>
      <c r="G2707" s="106">
        <v>5027.88</v>
      </c>
      <c r="H2707" s="31">
        <f t="shared" si="84"/>
        <v>0</v>
      </c>
      <c r="I2707" s="39" t="s">
        <v>9</v>
      </c>
      <c r="M2707" s="20">
        <v>42174</v>
      </c>
      <c r="N2707" s="183">
        <v>24623</v>
      </c>
      <c r="O2707" s="183"/>
      <c r="P2707" s="14" t="s">
        <v>99</v>
      </c>
      <c r="Q2707" s="105">
        <v>632.20000000000005</v>
      </c>
      <c r="R2707" s="23">
        <v>42175</v>
      </c>
      <c r="S2707" s="118">
        <v>632.20000000000005</v>
      </c>
      <c r="T2707" s="31">
        <f t="shared" si="85"/>
        <v>0</v>
      </c>
      <c r="U2707" s="56" t="s">
        <v>15</v>
      </c>
    </row>
    <row r="2708" spans="1:21" x14ac:dyDescent="0.25">
      <c r="A2708" s="20">
        <v>42182</v>
      </c>
      <c r="B2708" s="223" t="s">
        <v>2176</v>
      </c>
      <c r="C2708" s="223" t="s">
        <v>1592</v>
      </c>
      <c r="D2708" s="14" t="s">
        <v>1182</v>
      </c>
      <c r="E2708" s="105">
        <v>361.2</v>
      </c>
      <c r="F2708" s="74">
        <v>42197</v>
      </c>
      <c r="G2708" s="144">
        <v>361.2</v>
      </c>
      <c r="H2708" s="31">
        <f t="shared" si="84"/>
        <v>0</v>
      </c>
      <c r="I2708" s="39" t="s">
        <v>9</v>
      </c>
      <c r="M2708" s="20">
        <v>42175</v>
      </c>
      <c r="N2708" s="183">
        <v>24773</v>
      </c>
      <c r="O2708" s="183"/>
      <c r="P2708" s="150" t="s">
        <v>99</v>
      </c>
      <c r="Q2708" s="105">
        <v>2847.4</v>
      </c>
      <c r="R2708" s="65">
        <v>42175</v>
      </c>
      <c r="S2708" s="106">
        <v>2847.4</v>
      </c>
      <c r="T2708" s="31">
        <f t="shared" si="85"/>
        <v>0</v>
      </c>
      <c r="U2708" s="39" t="s">
        <v>9</v>
      </c>
    </row>
    <row r="2709" spans="1:21" x14ac:dyDescent="0.25">
      <c r="A2709" s="20">
        <v>42183</v>
      </c>
      <c r="B2709" s="222" t="s">
        <v>2177</v>
      </c>
      <c r="C2709" s="222" t="s">
        <v>1592</v>
      </c>
      <c r="D2709" s="14" t="s">
        <v>1634</v>
      </c>
      <c r="E2709" s="105">
        <v>4825.8999999999996</v>
      </c>
      <c r="F2709" s="65">
        <v>42183</v>
      </c>
      <c r="G2709" s="106">
        <v>4825.8999999999996</v>
      </c>
      <c r="H2709" s="31">
        <f t="shared" si="84"/>
        <v>0</v>
      </c>
      <c r="I2709" s="39" t="s">
        <v>9</v>
      </c>
      <c r="M2709" s="20">
        <v>42177</v>
      </c>
      <c r="N2709" s="183">
        <v>24935</v>
      </c>
      <c r="O2709" s="183"/>
      <c r="P2709" s="14" t="s">
        <v>99</v>
      </c>
      <c r="Q2709" s="105">
        <v>291.2</v>
      </c>
      <c r="R2709" s="23">
        <v>42177</v>
      </c>
      <c r="S2709" s="118">
        <v>291.2</v>
      </c>
      <c r="T2709" s="31">
        <f t="shared" si="85"/>
        <v>0</v>
      </c>
      <c r="U2709" s="56" t="s">
        <v>94</v>
      </c>
    </row>
    <row r="2710" spans="1:21" x14ac:dyDescent="0.25">
      <c r="A2710" s="20">
        <v>42183</v>
      </c>
      <c r="B2710" s="223" t="s">
        <v>2178</v>
      </c>
      <c r="C2710" s="223" t="s">
        <v>1592</v>
      </c>
      <c r="D2710" s="14" t="s">
        <v>383</v>
      </c>
      <c r="E2710" s="105">
        <v>3354</v>
      </c>
      <c r="F2710" s="65">
        <v>42183</v>
      </c>
      <c r="G2710" s="106">
        <v>3354</v>
      </c>
      <c r="H2710" s="31">
        <f t="shared" si="84"/>
        <v>0</v>
      </c>
      <c r="I2710" s="39" t="s">
        <v>9</v>
      </c>
      <c r="M2710" s="20">
        <v>42178</v>
      </c>
      <c r="N2710" s="223" t="s">
        <v>1671</v>
      </c>
      <c r="O2710" s="223" t="s">
        <v>1592</v>
      </c>
      <c r="P2710" s="15" t="s">
        <v>99</v>
      </c>
      <c r="Q2710" s="122">
        <v>853.6</v>
      </c>
      <c r="R2710" s="23">
        <v>42178</v>
      </c>
      <c r="S2710" s="118">
        <v>853.6</v>
      </c>
      <c r="T2710" s="31">
        <f t="shared" si="85"/>
        <v>0</v>
      </c>
      <c r="U2710" s="68" t="s">
        <v>19</v>
      </c>
    </row>
    <row r="2711" spans="1:21" x14ac:dyDescent="0.25">
      <c r="A2711" s="20">
        <v>42183</v>
      </c>
      <c r="B2711" s="222" t="s">
        <v>2179</v>
      </c>
      <c r="C2711" s="222" t="s">
        <v>1592</v>
      </c>
      <c r="D2711" s="14" t="s">
        <v>16</v>
      </c>
      <c r="E2711" s="105">
        <v>11585</v>
      </c>
      <c r="F2711" s="65">
        <v>42183</v>
      </c>
      <c r="G2711" s="106">
        <v>11585</v>
      </c>
      <c r="H2711" s="31">
        <f t="shared" si="84"/>
        <v>0</v>
      </c>
      <c r="I2711" s="39" t="s">
        <v>1257</v>
      </c>
      <c r="M2711" s="20">
        <v>42179</v>
      </c>
      <c r="N2711" s="222" t="s">
        <v>1752</v>
      </c>
      <c r="O2711" s="222" t="s">
        <v>1592</v>
      </c>
      <c r="P2711" s="14" t="s">
        <v>99</v>
      </c>
      <c r="Q2711" s="105">
        <v>2861.2</v>
      </c>
      <c r="R2711" s="23">
        <v>42179</v>
      </c>
      <c r="S2711" s="106">
        <v>2861.2</v>
      </c>
      <c r="T2711" s="31">
        <f t="shared" si="85"/>
        <v>0</v>
      </c>
      <c r="U2711" s="39" t="s">
        <v>94</v>
      </c>
    </row>
    <row r="2712" spans="1:21" x14ac:dyDescent="0.25">
      <c r="A2712" s="20">
        <v>42183</v>
      </c>
      <c r="B2712" s="223" t="s">
        <v>2180</v>
      </c>
      <c r="C2712" s="223" t="s">
        <v>1592</v>
      </c>
      <c r="D2712" s="14" t="s">
        <v>720</v>
      </c>
      <c r="E2712" s="105">
        <v>11456</v>
      </c>
      <c r="F2712" s="65">
        <v>42183</v>
      </c>
      <c r="G2712" s="106">
        <v>11456</v>
      </c>
      <c r="H2712" s="31">
        <f t="shared" si="84"/>
        <v>0</v>
      </c>
      <c r="I2712" s="39" t="s">
        <v>9</v>
      </c>
      <c r="M2712" s="20">
        <v>42181</v>
      </c>
      <c r="N2712" s="222" t="s">
        <v>2036</v>
      </c>
      <c r="O2712" s="222" t="s">
        <v>1592</v>
      </c>
      <c r="P2712" s="14" t="s">
        <v>99</v>
      </c>
      <c r="Q2712" s="105">
        <v>950.6</v>
      </c>
      <c r="R2712" s="65">
        <v>42181</v>
      </c>
      <c r="S2712" s="106">
        <v>950.6</v>
      </c>
      <c r="T2712" s="31">
        <f t="shared" si="85"/>
        <v>0</v>
      </c>
      <c r="U2712" s="39" t="s">
        <v>9</v>
      </c>
    </row>
    <row r="2713" spans="1:21" x14ac:dyDescent="0.25">
      <c r="A2713" s="20">
        <v>42183</v>
      </c>
      <c r="B2713" s="222" t="s">
        <v>2181</v>
      </c>
      <c r="C2713" s="222" t="s">
        <v>1592</v>
      </c>
      <c r="D2713" s="14" t="s">
        <v>114</v>
      </c>
      <c r="E2713" s="105">
        <v>7608.2</v>
      </c>
      <c r="F2713" s="65">
        <v>42183</v>
      </c>
      <c r="G2713" s="106">
        <v>7608.2</v>
      </c>
      <c r="H2713" s="31">
        <f t="shared" si="84"/>
        <v>0</v>
      </c>
      <c r="I2713" s="39" t="s">
        <v>9</v>
      </c>
      <c r="M2713" s="20">
        <v>42182</v>
      </c>
      <c r="N2713" s="222" t="s">
        <v>2125</v>
      </c>
      <c r="O2713" s="222" t="s">
        <v>1592</v>
      </c>
      <c r="P2713" s="14" t="s">
        <v>99</v>
      </c>
      <c r="Q2713" s="105">
        <v>3381.6</v>
      </c>
      <c r="R2713" s="65">
        <v>42182</v>
      </c>
      <c r="S2713" s="106">
        <v>3381.6</v>
      </c>
      <c r="T2713" s="31">
        <f t="shared" si="85"/>
        <v>0</v>
      </c>
      <c r="U2713" s="39" t="s">
        <v>94</v>
      </c>
    </row>
    <row r="2714" spans="1:21" x14ac:dyDescent="0.25">
      <c r="A2714" s="20">
        <v>42183</v>
      </c>
      <c r="B2714" s="223" t="s">
        <v>2182</v>
      </c>
      <c r="C2714" s="223" t="s">
        <v>1592</v>
      </c>
      <c r="D2714" s="14" t="s">
        <v>121</v>
      </c>
      <c r="E2714" s="105">
        <v>4278.3</v>
      </c>
      <c r="F2714" s="65">
        <v>42183</v>
      </c>
      <c r="G2714" s="106">
        <v>4278.3</v>
      </c>
      <c r="H2714" s="31">
        <f t="shared" si="84"/>
        <v>0</v>
      </c>
      <c r="I2714" s="39" t="s">
        <v>9</v>
      </c>
      <c r="M2714" s="20">
        <v>42156</v>
      </c>
      <c r="N2714" s="183">
        <v>22891</v>
      </c>
      <c r="O2714" s="183"/>
      <c r="P2714" s="14" t="s">
        <v>915</v>
      </c>
      <c r="Q2714" s="105">
        <v>588.6</v>
      </c>
      <c r="R2714" s="23">
        <v>42156</v>
      </c>
      <c r="S2714" s="106">
        <v>588.6</v>
      </c>
      <c r="T2714" s="25">
        <f t="shared" si="85"/>
        <v>0</v>
      </c>
      <c r="U2714" s="39" t="s">
        <v>59</v>
      </c>
    </row>
    <row r="2715" spans="1:21" x14ac:dyDescent="0.25">
      <c r="A2715" s="20">
        <v>42183</v>
      </c>
      <c r="B2715" s="222" t="s">
        <v>2183</v>
      </c>
      <c r="C2715" s="222" t="s">
        <v>1592</v>
      </c>
      <c r="D2715" s="14" t="s">
        <v>24</v>
      </c>
      <c r="E2715" s="105">
        <v>9326.7999999999993</v>
      </c>
      <c r="F2715" s="74">
        <v>42192</v>
      </c>
      <c r="G2715" s="144">
        <v>9326.7999999999993</v>
      </c>
      <c r="H2715" s="31">
        <f t="shared" si="84"/>
        <v>0</v>
      </c>
      <c r="I2715" s="39" t="s">
        <v>312</v>
      </c>
      <c r="M2715" s="20">
        <v>42157</v>
      </c>
      <c r="N2715" s="183">
        <v>23011</v>
      </c>
      <c r="O2715" s="183"/>
      <c r="P2715" s="40" t="s">
        <v>915</v>
      </c>
      <c r="Q2715" s="105">
        <v>2291.6</v>
      </c>
      <c r="R2715" s="23">
        <v>42157</v>
      </c>
      <c r="S2715" s="106">
        <v>2291.6</v>
      </c>
      <c r="T2715" s="25">
        <f t="shared" si="85"/>
        <v>0</v>
      </c>
      <c r="U2715" s="68" t="s">
        <v>59</v>
      </c>
    </row>
    <row r="2716" spans="1:21" x14ac:dyDescent="0.25">
      <c r="A2716" s="20">
        <v>42183</v>
      </c>
      <c r="B2716" s="223" t="s">
        <v>2184</v>
      </c>
      <c r="C2716" s="223" t="s">
        <v>1592</v>
      </c>
      <c r="D2716" s="14" t="s">
        <v>1319</v>
      </c>
      <c r="E2716" s="105">
        <v>7415.1</v>
      </c>
      <c r="F2716" s="74">
        <v>42186</v>
      </c>
      <c r="G2716" s="144">
        <v>7415.1</v>
      </c>
      <c r="H2716" s="31">
        <f t="shared" si="84"/>
        <v>0</v>
      </c>
      <c r="I2716" s="39" t="s">
        <v>9</v>
      </c>
      <c r="M2716" s="20">
        <v>42158</v>
      </c>
      <c r="N2716" s="183">
        <v>23102</v>
      </c>
      <c r="O2716" s="183"/>
      <c r="P2716" s="40" t="s">
        <v>915</v>
      </c>
      <c r="Q2716" s="105">
        <v>551</v>
      </c>
      <c r="R2716" s="23">
        <v>42159</v>
      </c>
      <c r="S2716" s="106">
        <v>551</v>
      </c>
      <c r="T2716" s="31">
        <f t="shared" si="85"/>
        <v>0</v>
      </c>
      <c r="U2716" s="68" t="s">
        <v>1257</v>
      </c>
    </row>
    <row r="2717" spans="1:21" x14ac:dyDescent="0.25">
      <c r="A2717" s="20">
        <v>42183</v>
      </c>
      <c r="B2717" s="222" t="s">
        <v>2185</v>
      </c>
      <c r="C2717" s="222" t="s">
        <v>1592</v>
      </c>
      <c r="D2717" s="14" t="s">
        <v>383</v>
      </c>
      <c r="E2717" s="105">
        <v>3480</v>
      </c>
      <c r="F2717" s="65">
        <v>42183</v>
      </c>
      <c r="G2717" s="106">
        <v>3480</v>
      </c>
      <c r="H2717" s="31">
        <f t="shared" si="84"/>
        <v>0</v>
      </c>
      <c r="I2717" s="39" t="s">
        <v>773</v>
      </c>
      <c r="M2717" s="20">
        <v>42159</v>
      </c>
      <c r="N2717" s="183">
        <v>23177</v>
      </c>
      <c r="O2717" s="183"/>
      <c r="P2717" s="14" t="s">
        <v>915</v>
      </c>
      <c r="Q2717" s="105">
        <v>1118</v>
      </c>
      <c r="R2717" s="23">
        <v>42159</v>
      </c>
      <c r="S2717" s="106">
        <v>1118</v>
      </c>
      <c r="T2717" s="31">
        <f t="shared" si="85"/>
        <v>0</v>
      </c>
      <c r="U2717" s="39" t="s">
        <v>59</v>
      </c>
    </row>
    <row r="2718" spans="1:21" x14ac:dyDescent="0.25">
      <c r="A2718" s="20">
        <v>42183</v>
      </c>
      <c r="B2718" s="223" t="s">
        <v>2186</v>
      </c>
      <c r="C2718" s="223" t="s">
        <v>1592</v>
      </c>
      <c r="D2718" s="14" t="s">
        <v>854</v>
      </c>
      <c r="E2718" s="105">
        <v>5994.7</v>
      </c>
      <c r="F2718" s="65">
        <v>42183</v>
      </c>
      <c r="G2718" s="106">
        <v>5994.7</v>
      </c>
      <c r="H2718" s="31">
        <f t="shared" si="84"/>
        <v>0</v>
      </c>
      <c r="I2718" s="39" t="s">
        <v>9</v>
      </c>
      <c r="M2718" s="20">
        <v>42165</v>
      </c>
      <c r="N2718" s="183">
        <v>23764</v>
      </c>
      <c r="O2718" s="183"/>
      <c r="P2718" s="14" t="s">
        <v>915</v>
      </c>
      <c r="Q2718" s="105">
        <v>522</v>
      </c>
      <c r="R2718" s="23">
        <v>42165</v>
      </c>
      <c r="S2718" s="106">
        <v>522</v>
      </c>
      <c r="T2718" s="31">
        <f t="shared" si="85"/>
        <v>0</v>
      </c>
      <c r="U2718" s="39" t="s">
        <v>1257</v>
      </c>
    </row>
    <row r="2719" spans="1:21" x14ac:dyDescent="0.25">
      <c r="A2719" s="20">
        <v>42183</v>
      </c>
      <c r="B2719" s="222" t="s">
        <v>2187</v>
      </c>
      <c r="C2719" s="222" t="s">
        <v>1592</v>
      </c>
      <c r="D2719" s="14" t="s">
        <v>1550</v>
      </c>
      <c r="E2719" s="105">
        <v>1849.8</v>
      </c>
      <c r="F2719" s="65">
        <v>42183</v>
      </c>
      <c r="G2719" s="106">
        <v>1849.8</v>
      </c>
      <c r="H2719" s="31">
        <f t="shared" si="84"/>
        <v>0</v>
      </c>
      <c r="I2719" s="39" t="s">
        <v>773</v>
      </c>
      <c r="M2719" s="20">
        <v>42167</v>
      </c>
      <c r="N2719" s="183">
        <v>23968</v>
      </c>
      <c r="O2719" s="183"/>
      <c r="P2719" s="14" t="s">
        <v>915</v>
      </c>
      <c r="Q2719" s="105">
        <v>384</v>
      </c>
      <c r="R2719" s="23">
        <v>42168</v>
      </c>
      <c r="S2719" s="106">
        <v>384</v>
      </c>
      <c r="T2719" s="31">
        <f t="shared" si="85"/>
        <v>0</v>
      </c>
      <c r="U2719" s="39" t="s">
        <v>59</v>
      </c>
    </row>
    <row r="2720" spans="1:21" x14ac:dyDescent="0.25">
      <c r="A2720" s="20">
        <v>42183</v>
      </c>
      <c r="B2720" s="223" t="s">
        <v>2188</v>
      </c>
      <c r="C2720" s="223" t="s">
        <v>1592</v>
      </c>
      <c r="D2720" s="14" t="s">
        <v>125</v>
      </c>
      <c r="E2720" s="105">
        <v>12816.8</v>
      </c>
      <c r="F2720" s="74">
        <v>42186</v>
      </c>
      <c r="G2720" s="144">
        <v>12816.8</v>
      </c>
      <c r="H2720" s="31">
        <f t="shared" si="84"/>
        <v>0</v>
      </c>
      <c r="I2720" s="39" t="s">
        <v>773</v>
      </c>
      <c r="M2720" s="20">
        <v>42168</v>
      </c>
      <c r="N2720" s="183">
        <v>24061</v>
      </c>
      <c r="O2720" s="183"/>
      <c r="P2720" s="14" t="s">
        <v>915</v>
      </c>
      <c r="Q2720" s="105">
        <v>428</v>
      </c>
      <c r="R2720" s="23">
        <v>42168</v>
      </c>
      <c r="S2720" s="106">
        <v>428</v>
      </c>
      <c r="T2720" s="31">
        <f t="shared" si="85"/>
        <v>0</v>
      </c>
      <c r="U2720" s="39" t="s">
        <v>59</v>
      </c>
    </row>
    <row r="2721" spans="1:21" x14ac:dyDescent="0.25">
      <c r="A2721" s="20">
        <v>42183</v>
      </c>
      <c r="B2721" s="222" t="s">
        <v>2189</v>
      </c>
      <c r="C2721" s="222" t="s">
        <v>1592</v>
      </c>
      <c r="D2721" s="14" t="s">
        <v>110</v>
      </c>
      <c r="E2721" s="105">
        <v>2229.2800000000002</v>
      </c>
      <c r="F2721" s="74">
        <v>42189</v>
      </c>
      <c r="G2721" s="144">
        <v>2229.2800000000002</v>
      </c>
      <c r="H2721" s="31">
        <f t="shared" si="84"/>
        <v>0</v>
      </c>
      <c r="I2721" s="39" t="s">
        <v>773</v>
      </c>
      <c r="M2721" s="20">
        <v>42170</v>
      </c>
      <c r="N2721" s="183">
        <v>24213</v>
      </c>
      <c r="O2721" s="183"/>
      <c r="P2721" s="14" t="s">
        <v>915</v>
      </c>
      <c r="Q2721" s="105">
        <v>1108.5999999999999</v>
      </c>
      <c r="R2721" s="23">
        <v>42170</v>
      </c>
      <c r="S2721" s="106">
        <v>1108.5999999999999</v>
      </c>
      <c r="T2721" s="31">
        <f t="shared" si="85"/>
        <v>0</v>
      </c>
      <c r="U2721" s="39" t="s">
        <v>59</v>
      </c>
    </row>
    <row r="2722" spans="1:21" x14ac:dyDescent="0.25">
      <c r="A2722" s="20">
        <v>42183</v>
      </c>
      <c r="B2722" s="223" t="s">
        <v>2190</v>
      </c>
      <c r="C2722" s="223" t="s">
        <v>1592</v>
      </c>
      <c r="D2722" s="14" t="s">
        <v>88</v>
      </c>
      <c r="E2722" s="105">
        <v>576.4</v>
      </c>
      <c r="F2722" s="65">
        <v>42183</v>
      </c>
      <c r="G2722" s="106">
        <v>576.4</v>
      </c>
      <c r="H2722" s="31">
        <f t="shared" si="84"/>
        <v>0</v>
      </c>
      <c r="I2722" s="39" t="s">
        <v>9</v>
      </c>
      <c r="M2722" s="20">
        <v>42175</v>
      </c>
      <c r="N2722" s="183">
        <v>24783</v>
      </c>
      <c r="O2722" s="183"/>
      <c r="P2722" s="14" t="s">
        <v>915</v>
      </c>
      <c r="Q2722" s="105">
        <v>1447.6</v>
      </c>
      <c r="R2722" s="23">
        <v>42175</v>
      </c>
      <c r="S2722" s="106">
        <v>1447.6</v>
      </c>
      <c r="T2722" s="31">
        <f t="shared" si="85"/>
        <v>0</v>
      </c>
      <c r="U2722" s="39" t="s">
        <v>59</v>
      </c>
    </row>
    <row r="2723" spans="1:21" x14ac:dyDescent="0.25">
      <c r="A2723" s="20">
        <v>42183</v>
      </c>
      <c r="B2723" s="222" t="s">
        <v>2191</v>
      </c>
      <c r="C2723" s="222" t="s">
        <v>1592</v>
      </c>
      <c r="D2723" s="14" t="s">
        <v>294</v>
      </c>
      <c r="E2723" s="105">
        <v>6519.15</v>
      </c>
      <c r="F2723" s="65">
        <v>42183</v>
      </c>
      <c r="G2723" s="106">
        <v>6519.15</v>
      </c>
      <c r="H2723" s="31">
        <f t="shared" si="84"/>
        <v>0</v>
      </c>
      <c r="I2723" s="39" t="s">
        <v>9</v>
      </c>
      <c r="M2723" s="20">
        <v>42156</v>
      </c>
      <c r="N2723" s="183">
        <v>22931</v>
      </c>
      <c r="O2723" s="183"/>
      <c r="P2723" s="14" t="s">
        <v>102</v>
      </c>
      <c r="Q2723" s="105">
        <v>668.1</v>
      </c>
      <c r="R2723" s="23">
        <v>42156</v>
      </c>
      <c r="S2723" s="106">
        <v>668.1</v>
      </c>
      <c r="T2723" s="25">
        <f t="shared" si="85"/>
        <v>0</v>
      </c>
      <c r="U2723" s="39" t="s">
        <v>9</v>
      </c>
    </row>
    <row r="2724" spans="1:21" x14ac:dyDescent="0.25">
      <c r="A2724" s="20">
        <v>42183</v>
      </c>
      <c r="B2724" s="223" t="s">
        <v>2192</v>
      </c>
      <c r="C2724" s="223" t="s">
        <v>1592</v>
      </c>
      <c r="D2724" s="14" t="s">
        <v>294</v>
      </c>
      <c r="E2724" s="105">
        <v>905.28</v>
      </c>
      <c r="F2724" s="65">
        <v>42183</v>
      </c>
      <c r="G2724" s="106">
        <v>905.28</v>
      </c>
      <c r="H2724" s="31">
        <f t="shared" si="84"/>
        <v>0</v>
      </c>
      <c r="I2724" s="39" t="s">
        <v>9</v>
      </c>
      <c r="M2724" s="20">
        <v>42156</v>
      </c>
      <c r="N2724" s="183">
        <v>22952</v>
      </c>
      <c r="O2724" s="183"/>
      <c r="P2724" s="14" t="s">
        <v>102</v>
      </c>
      <c r="Q2724" s="105">
        <v>780</v>
      </c>
      <c r="R2724" s="23">
        <v>42156</v>
      </c>
      <c r="S2724" s="106">
        <v>780</v>
      </c>
      <c r="T2724" s="25">
        <f t="shared" si="85"/>
        <v>0</v>
      </c>
      <c r="U2724" s="39" t="s">
        <v>9</v>
      </c>
    </row>
    <row r="2725" spans="1:21" x14ac:dyDescent="0.25">
      <c r="A2725" s="20">
        <v>42183</v>
      </c>
      <c r="B2725" s="222" t="s">
        <v>2193</v>
      </c>
      <c r="C2725" s="222" t="s">
        <v>1592</v>
      </c>
      <c r="D2725" s="14" t="s">
        <v>164</v>
      </c>
      <c r="E2725" s="105">
        <v>3029.1</v>
      </c>
      <c r="F2725" s="65">
        <v>42183</v>
      </c>
      <c r="G2725" s="106">
        <v>3029.1</v>
      </c>
      <c r="H2725" s="31">
        <f t="shared" si="84"/>
        <v>0</v>
      </c>
      <c r="I2725" s="39" t="s">
        <v>9</v>
      </c>
      <c r="M2725" s="20">
        <v>42157</v>
      </c>
      <c r="N2725" s="183">
        <v>23039</v>
      </c>
      <c r="O2725" s="183"/>
      <c r="P2725" s="40" t="s">
        <v>102</v>
      </c>
      <c r="Q2725" s="105">
        <v>842.65</v>
      </c>
      <c r="R2725" s="23">
        <v>42157</v>
      </c>
      <c r="S2725" s="106">
        <v>842.65</v>
      </c>
      <c r="T2725" s="25">
        <f t="shared" si="85"/>
        <v>0</v>
      </c>
      <c r="U2725" s="68" t="s">
        <v>9</v>
      </c>
    </row>
    <row r="2726" spans="1:21" x14ac:dyDescent="0.25">
      <c r="A2726" s="20">
        <v>42183</v>
      </c>
      <c r="B2726" s="223" t="s">
        <v>2194</v>
      </c>
      <c r="C2726" s="223" t="s">
        <v>1592</v>
      </c>
      <c r="D2726" s="14" t="s">
        <v>141</v>
      </c>
      <c r="E2726" s="105">
        <v>22647.22</v>
      </c>
      <c r="F2726" s="74"/>
      <c r="G2726" s="144"/>
      <c r="H2726" s="31">
        <f t="shared" si="84"/>
        <v>22647.22</v>
      </c>
      <c r="I2726" s="39" t="s">
        <v>62</v>
      </c>
      <c r="M2726" s="20">
        <v>42157</v>
      </c>
      <c r="N2726" s="183">
        <v>23051</v>
      </c>
      <c r="O2726" s="183"/>
      <c r="P2726" s="40" t="s">
        <v>102</v>
      </c>
      <c r="Q2726" s="105">
        <v>1651.2</v>
      </c>
      <c r="R2726" s="23">
        <v>42157</v>
      </c>
      <c r="S2726" s="106">
        <v>1651.2</v>
      </c>
      <c r="T2726" s="25">
        <f t="shared" si="85"/>
        <v>0</v>
      </c>
      <c r="U2726" s="68" t="s">
        <v>9</v>
      </c>
    </row>
    <row r="2727" spans="1:21" x14ac:dyDescent="0.25">
      <c r="A2727" s="20">
        <v>42183</v>
      </c>
      <c r="B2727" s="222" t="s">
        <v>2195</v>
      </c>
      <c r="C2727" s="222" t="s">
        <v>1592</v>
      </c>
      <c r="D2727" s="14" t="s">
        <v>1058</v>
      </c>
      <c r="E2727" s="105">
        <v>4834.5</v>
      </c>
      <c r="F2727" s="65">
        <v>42183</v>
      </c>
      <c r="G2727" s="106">
        <v>4834.5</v>
      </c>
      <c r="H2727" s="31">
        <f t="shared" si="84"/>
        <v>0</v>
      </c>
      <c r="I2727" s="39" t="s">
        <v>9</v>
      </c>
      <c r="M2727" s="20">
        <v>42160</v>
      </c>
      <c r="N2727" s="183">
        <v>23319</v>
      </c>
      <c r="O2727" s="183"/>
      <c r="P2727" s="14" t="s">
        <v>102</v>
      </c>
      <c r="Q2727" s="105">
        <v>2580</v>
      </c>
      <c r="R2727" s="23">
        <v>42160</v>
      </c>
      <c r="S2727" s="106">
        <v>2580</v>
      </c>
      <c r="T2727" s="31">
        <f t="shared" si="85"/>
        <v>0</v>
      </c>
      <c r="U2727" s="39" t="s">
        <v>9</v>
      </c>
    </row>
    <row r="2728" spans="1:21" x14ac:dyDescent="0.25">
      <c r="A2728" s="20">
        <v>42183</v>
      </c>
      <c r="B2728" s="223" t="s">
        <v>2196</v>
      </c>
      <c r="C2728" s="223" t="s">
        <v>1592</v>
      </c>
      <c r="D2728" s="14" t="s">
        <v>829</v>
      </c>
      <c r="E2728" s="105">
        <v>1361.2</v>
      </c>
      <c r="F2728" s="65">
        <v>42183</v>
      </c>
      <c r="G2728" s="106">
        <v>1361.2</v>
      </c>
      <c r="H2728" s="31">
        <f t="shared" si="84"/>
        <v>0</v>
      </c>
      <c r="I2728" s="39" t="s">
        <v>9</v>
      </c>
      <c r="M2728" s="20">
        <v>42161</v>
      </c>
      <c r="N2728" s="183">
        <v>23417</v>
      </c>
      <c r="O2728" s="183"/>
      <c r="P2728" s="14" t="s">
        <v>102</v>
      </c>
      <c r="Q2728" s="105">
        <v>2804</v>
      </c>
      <c r="R2728" s="23">
        <v>42161</v>
      </c>
      <c r="S2728" s="106">
        <v>2804</v>
      </c>
      <c r="T2728" s="31">
        <f t="shared" si="85"/>
        <v>0</v>
      </c>
      <c r="U2728" s="39" t="s">
        <v>9</v>
      </c>
    </row>
    <row r="2729" spans="1:21" x14ac:dyDescent="0.25">
      <c r="A2729" s="20">
        <v>42183</v>
      </c>
      <c r="B2729" s="222" t="s">
        <v>2197</v>
      </c>
      <c r="C2729" s="222" t="s">
        <v>1592</v>
      </c>
      <c r="D2729" s="14" t="s">
        <v>151</v>
      </c>
      <c r="E2729" s="105">
        <v>2801.4</v>
      </c>
      <c r="F2729" s="65">
        <v>42185</v>
      </c>
      <c r="G2729" s="106">
        <v>2801.4</v>
      </c>
      <c r="H2729" s="31">
        <f t="shared" si="84"/>
        <v>0</v>
      </c>
      <c r="I2729" s="39" t="s">
        <v>9</v>
      </c>
      <c r="M2729" s="20">
        <v>42162</v>
      </c>
      <c r="N2729" s="183">
        <v>23487</v>
      </c>
      <c r="O2729" s="183"/>
      <c r="P2729" s="14" t="s">
        <v>102</v>
      </c>
      <c r="Q2729" s="105">
        <v>1116.5</v>
      </c>
      <c r="R2729" s="23">
        <v>42162</v>
      </c>
      <c r="S2729" s="106">
        <v>1116.5</v>
      </c>
      <c r="T2729" s="31">
        <f t="shared" si="85"/>
        <v>0</v>
      </c>
      <c r="U2729" s="39" t="s">
        <v>9</v>
      </c>
    </row>
    <row r="2730" spans="1:21" x14ac:dyDescent="0.25">
      <c r="A2730" s="20">
        <v>42183</v>
      </c>
      <c r="B2730" s="223" t="s">
        <v>2198</v>
      </c>
      <c r="C2730" s="223" t="s">
        <v>1592</v>
      </c>
      <c r="D2730" s="14" t="s">
        <v>82</v>
      </c>
      <c r="E2730" s="105">
        <v>3678.6</v>
      </c>
      <c r="F2730" s="65">
        <v>42183</v>
      </c>
      <c r="G2730" s="106">
        <v>3678.6</v>
      </c>
      <c r="H2730" s="31">
        <f t="shared" si="84"/>
        <v>0</v>
      </c>
      <c r="I2730" s="39" t="s">
        <v>59</v>
      </c>
      <c r="M2730" s="20">
        <v>42162</v>
      </c>
      <c r="N2730" s="183">
        <v>23504</v>
      </c>
      <c r="O2730" s="183"/>
      <c r="P2730" s="14" t="s">
        <v>102</v>
      </c>
      <c r="Q2730" s="105">
        <v>1528</v>
      </c>
      <c r="R2730" s="23">
        <v>42162</v>
      </c>
      <c r="S2730" s="106">
        <v>1528</v>
      </c>
      <c r="T2730" s="31">
        <f t="shared" si="85"/>
        <v>0</v>
      </c>
      <c r="U2730" s="39" t="s">
        <v>9</v>
      </c>
    </row>
    <row r="2731" spans="1:21" x14ac:dyDescent="0.25">
      <c r="A2731" s="20">
        <v>42183</v>
      </c>
      <c r="B2731" s="222" t="s">
        <v>2199</v>
      </c>
      <c r="C2731" s="222" t="s">
        <v>1592</v>
      </c>
      <c r="D2731" s="150" t="s">
        <v>292</v>
      </c>
      <c r="E2731" s="105">
        <v>2624</v>
      </c>
      <c r="F2731" s="65">
        <v>42183</v>
      </c>
      <c r="G2731" s="106">
        <v>2624</v>
      </c>
      <c r="H2731" s="31">
        <f t="shared" si="84"/>
        <v>0</v>
      </c>
      <c r="I2731" s="39" t="s">
        <v>59</v>
      </c>
      <c r="M2731" s="20">
        <v>42163</v>
      </c>
      <c r="N2731" s="183">
        <v>23567</v>
      </c>
      <c r="O2731" s="183"/>
      <c r="P2731" s="14" t="s">
        <v>102</v>
      </c>
      <c r="Q2731" s="105">
        <v>797.9</v>
      </c>
      <c r="R2731" s="23">
        <v>42163</v>
      </c>
      <c r="S2731" s="106">
        <v>797.9</v>
      </c>
      <c r="T2731" s="31">
        <f t="shared" si="85"/>
        <v>0</v>
      </c>
      <c r="U2731" s="39" t="s">
        <v>9</v>
      </c>
    </row>
    <row r="2732" spans="1:21" x14ac:dyDescent="0.25">
      <c r="A2732" s="20">
        <v>42183</v>
      </c>
      <c r="B2732" s="223" t="s">
        <v>2200</v>
      </c>
      <c r="C2732" s="223" t="s">
        <v>1592</v>
      </c>
      <c r="D2732" s="14" t="s">
        <v>148</v>
      </c>
      <c r="E2732" s="105">
        <v>5817.7</v>
      </c>
      <c r="F2732" s="65">
        <v>42183</v>
      </c>
      <c r="G2732" s="106">
        <v>5817.7</v>
      </c>
      <c r="H2732" s="31">
        <f t="shared" si="84"/>
        <v>0</v>
      </c>
      <c r="I2732" s="39" t="s">
        <v>59</v>
      </c>
      <c r="M2732" s="20">
        <v>42163</v>
      </c>
      <c r="N2732" s="183">
        <v>23625</v>
      </c>
      <c r="O2732" s="183"/>
      <c r="P2732" s="14" t="s">
        <v>102</v>
      </c>
      <c r="Q2732" s="105">
        <v>2491.8000000000002</v>
      </c>
      <c r="R2732" s="23">
        <v>42163</v>
      </c>
      <c r="S2732" s="106">
        <v>2491.8000000000002</v>
      </c>
      <c r="T2732" s="31">
        <f t="shared" si="85"/>
        <v>0</v>
      </c>
      <c r="U2732" s="39" t="s">
        <v>9</v>
      </c>
    </row>
    <row r="2733" spans="1:21" x14ac:dyDescent="0.25">
      <c r="A2733" s="20">
        <v>42183</v>
      </c>
      <c r="B2733" s="222" t="s">
        <v>2201</v>
      </c>
      <c r="C2733" s="222" t="s">
        <v>1592</v>
      </c>
      <c r="D2733" s="14" t="s">
        <v>57</v>
      </c>
      <c r="E2733" s="105">
        <v>1368</v>
      </c>
      <c r="F2733" s="65">
        <v>42183</v>
      </c>
      <c r="G2733" s="106">
        <v>1368</v>
      </c>
      <c r="H2733" s="31">
        <f t="shared" si="84"/>
        <v>0</v>
      </c>
      <c r="I2733" s="39" t="s">
        <v>59</v>
      </c>
      <c r="M2733" s="20">
        <v>42164</v>
      </c>
      <c r="N2733" s="183">
        <v>23686</v>
      </c>
      <c r="O2733" s="183"/>
      <c r="P2733" s="14" t="s">
        <v>102</v>
      </c>
      <c r="Q2733" s="105">
        <v>720</v>
      </c>
      <c r="R2733" s="23">
        <v>42164</v>
      </c>
      <c r="S2733" s="106">
        <v>720</v>
      </c>
      <c r="T2733" s="31">
        <f t="shared" si="85"/>
        <v>0</v>
      </c>
      <c r="U2733" s="39" t="s">
        <v>9</v>
      </c>
    </row>
    <row r="2734" spans="1:21" x14ac:dyDescent="0.25">
      <c r="A2734" s="20">
        <v>42183</v>
      </c>
      <c r="B2734" s="223" t="s">
        <v>2202</v>
      </c>
      <c r="C2734" s="223" t="s">
        <v>1592</v>
      </c>
      <c r="D2734" s="14" t="s">
        <v>89</v>
      </c>
      <c r="E2734" s="105">
        <v>2448.5</v>
      </c>
      <c r="F2734" s="65">
        <v>42183</v>
      </c>
      <c r="G2734" s="106">
        <v>2448.5</v>
      </c>
      <c r="H2734" s="31">
        <f t="shared" si="84"/>
        <v>0</v>
      </c>
      <c r="I2734" s="39" t="s">
        <v>9</v>
      </c>
      <c r="M2734" s="20">
        <v>42165</v>
      </c>
      <c r="N2734" s="183">
        <v>23749</v>
      </c>
      <c r="O2734" s="183"/>
      <c r="P2734" s="14" t="s">
        <v>102</v>
      </c>
      <c r="Q2734" s="105">
        <v>538.5</v>
      </c>
      <c r="R2734" s="23">
        <v>42165</v>
      </c>
      <c r="S2734" s="106">
        <v>538.5</v>
      </c>
      <c r="T2734" s="31">
        <f t="shared" si="85"/>
        <v>0</v>
      </c>
      <c r="U2734" s="39" t="s">
        <v>9</v>
      </c>
    </row>
    <row r="2735" spans="1:21" x14ac:dyDescent="0.25">
      <c r="A2735" s="20">
        <v>42183</v>
      </c>
      <c r="B2735" s="222" t="s">
        <v>2203</v>
      </c>
      <c r="C2735" s="222" t="s">
        <v>1592</v>
      </c>
      <c r="D2735" s="14" t="s">
        <v>229</v>
      </c>
      <c r="E2735" s="105">
        <v>6009.66</v>
      </c>
      <c r="F2735" s="65">
        <v>42183</v>
      </c>
      <c r="G2735" s="106">
        <v>6009.66</v>
      </c>
      <c r="H2735" s="31">
        <f t="shared" si="84"/>
        <v>0</v>
      </c>
      <c r="I2735" s="39" t="s">
        <v>9</v>
      </c>
      <c r="M2735" s="20">
        <v>42167</v>
      </c>
      <c r="N2735" s="183">
        <v>24018</v>
      </c>
      <c r="O2735" s="183"/>
      <c r="P2735" s="14" t="s">
        <v>102</v>
      </c>
      <c r="Q2735" s="105">
        <v>2820</v>
      </c>
      <c r="R2735" s="23">
        <v>42167</v>
      </c>
      <c r="S2735" s="106">
        <v>2820</v>
      </c>
      <c r="T2735" s="31">
        <f t="shared" si="85"/>
        <v>0</v>
      </c>
      <c r="U2735" s="39" t="s">
        <v>9</v>
      </c>
    </row>
    <row r="2736" spans="1:21" x14ac:dyDescent="0.25">
      <c r="A2736" s="20">
        <v>42183</v>
      </c>
      <c r="B2736" s="223" t="s">
        <v>2204</v>
      </c>
      <c r="C2736" s="223" t="s">
        <v>1592</v>
      </c>
      <c r="D2736" s="14" t="s">
        <v>232</v>
      </c>
      <c r="E2736" s="105">
        <v>9195.2000000000007</v>
      </c>
      <c r="F2736" s="65">
        <v>42183</v>
      </c>
      <c r="G2736" s="106">
        <v>9195.2000000000007</v>
      </c>
      <c r="H2736" s="31">
        <f t="shared" si="84"/>
        <v>0</v>
      </c>
      <c r="I2736" s="39" t="s">
        <v>1257</v>
      </c>
      <c r="M2736" s="20">
        <v>42169</v>
      </c>
      <c r="N2736" s="183">
        <v>24146</v>
      </c>
      <c r="O2736" s="183"/>
      <c r="P2736" s="14" t="s">
        <v>102</v>
      </c>
      <c r="Q2736" s="105">
        <v>1774</v>
      </c>
      <c r="R2736" s="23">
        <v>42169</v>
      </c>
      <c r="S2736" s="106">
        <v>1774</v>
      </c>
      <c r="T2736" s="31">
        <f t="shared" si="85"/>
        <v>0</v>
      </c>
      <c r="U2736" s="39" t="s">
        <v>9</v>
      </c>
    </row>
    <row r="2737" spans="1:21" x14ac:dyDescent="0.25">
      <c r="A2737" s="20">
        <v>42183</v>
      </c>
      <c r="B2737" s="222" t="s">
        <v>2205</v>
      </c>
      <c r="C2737" s="222" t="s">
        <v>1592</v>
      </c>
      <c r="D2737" s="14" t="s">
        <v>155</v>
      </c>
      <c r="E2737" s="105">
        <v>9216.6</v>
      </c>
      <c r="F2737" s="65">
        <v>42183</v>
      </c>
      <c r="G2737" s="106">
        <v>9216.6</v>
      </c>
      <c r="H2737" s="31">
        <f t="shared" si="84"/>
        <v>0</v>
      </c>
      <c r="I2737" s="39" t="s">
        <v>59</v>
      </c>
      <c r="M2737" s="20">
        <v>42169</v>
      </c>
      <c r="N2737" s="183">
        <v>24177</v>
      </c>
      <c r="O2737" s="183"/>
      <c r="P2737" s="14" t="s">
        <v>102</v>
      </c>
      <c r="Q2737" s="105">
        <v>1179.5</v>
      </c>
      <c r="R2737" s="23">
        <v>42169</v>
      </c>
      <c r="S2737" s="106">
        <v>1179.5</v>
      </c>
      <c r="T2737" s="31">
        <f t="shared" si="85"/>
        <v>0</v>
      </c>
      <c r="U2737" s="39" t="s">
        <v>9</v>
      </c>
    </row>
    <row r="2738" spans="1:21" x14ac:dyDescent="0.25">
      <c r="A2738" s="20">
        <v>42183</v>
      </c>
      <c r="B2738" s="223" t="s">
        <v>2206</v>
      </c>
      <c r="C2738" s="223" t="s">
        <v>1592</v>
      </c>
      <c r="D2738" s="14" t="s">
        <v>53</v>
      </c>
      <c r="E2738" s="105">
        <v>1950</v>
      </c>
      <c r="F2738" s="65">
        <v>42183</v>
      </c>
      <c r="G2738" s="106">
        <v>1950</v>
      </c>
      <c r="H2738" s="31">
        <f t="shared" si="84"/>
        <v>0</v>
      </c>
      <c r="I2738" s="39" t="s">
        <v>59</v>
      </c>
      <c r="M2738" s="20">
        <v>42172</v>
      </c>
      <c r="N2738" s="183">
        <v>24428</v>
      </c>
      <c r="O2738" s="183"/>
      <c r="P2738" s="14" t="s">
        <v>102</v>
      </c>
      <c r="Q2738" s="105">
        <v>948.8</v>
      </c>
      <c r="R2738" s="23">
        <v>42172</v>
      </c>
      <c r="S2738" s="106">
        <v>948.8</v>
      </c>
      <c r="T2738" s="48">
        <f t="shared" si="85"/>
        <v>0</v>
      </c>
      <c r="U2738" s="39" t="s">
        <v>9</v>
      </c>
    </row>
    <row r="2739" spans="1:21" x14ac:dyDescent="0.25">
      <c r="A2739" s="20">
        <v>42183</v>
      </c>
      <c r="B2739" s="222" t="s">
        <v>2207</v>
      </c>
      <c r="C2739" s="222" t="s">
        <v>1592</v>
      </c>
      <c r="D2739" s="14" t="s">
        <v>152</v>
      </c>
      <c r="E2739" s="105">
        <v>12709.5</v>
      </c>
      <c r="F2739" s="65">
        <v>42183</v>
      </c>
      <c r="G2739" s="106">
        <v>12709.5</v>
      </c>
      <c r="H2739" s="31">
        <f t="shared" si="84"/>
        <v>0</v>
      </c>
      <c r="I2739" s="39" t="s">
        <v>59</v>
      </c>
      <c r="M2739" s="20">
        <v>42174</v>
      </c>
      <c r="N2739" s="183">
        <v>24688</v>
      </c>
      <c r="O2739" s="183"/>
      <c r="P2739" s="14" t="s">
        <v>102</v>
      </c>
      <c r="Q2739" s="105">
        <v>2048</v>
      </c>
      <c r="R2739" s="23">
        <v>42174</v>
      </c>
      <c r="S2739" s="118">
        <v>2048</v>
      </c>
      <c r="T2739" s="31">
        <f t="shared" si="85"/>
        <v>0</v>
      </c>
      <c r="U2739" s="56" t="s">
        <v>9</v>
      </c>
    </row>
    <row r="2740" spans="1:21" x14ac:dyDescent="0.25">
      <c r="A2740" s="20">
        <v>42183</v>
      </c>
      <c r="B2740" s="223" t="s">
        <v>2208</v>
      </c>
      <c r="C2740" s="223" t="s">
        <v>1592</v>
      </c>
      <c r="D2740" s="14" t="s">
        <v>137</v>
      </c>
      <c r="E2740" s="105">
        <v>1585.2</v>
      </c>
      <c r="F2740" s="65">
        <v>42183</v>
      </c>
      <c r="G2740" s="106">
        <v>1585.2</v>
      </c>
      <c r="H2740" s="31">
        <f t="shared" si="84"/>
        <v>0</v>
      </c>
      <c r="I2740" s="39" t="s">
        <v>9</v>
      </c>
      <c r="M2740" s="20">
        <v>42175</v>
      </c>
      <c r="N2740" s="183">
        <v>24805</v>
      </c>
      <c r="O2740" s="183"/>
      <c r="P2740" s="14" t="s">
        <v>102</v>
      </c>
      <c r="Q2740" s="105">
        <v>5099.6000000000004</v>
      </c>
      <c r="R2740" s="72" t="s">
        <v>1584</v>
      </c>
      <c r="S2740" s="118">
        <f>4500+599.6</f>
        <v>5099.6000000000004</v>
      </c>
      <c r="T2740" s="31">
        <f t="shared" si="85"/>
        <v>0</v>
      </c>
      <c r="U2740" s="56" t="s">
        <v>9</v>
      </c>
    </row>
    <row r="2741" spans="1:21" x14ac:dyDescent="0.25">
      <c r="A2741" s="20">
        <v>42183</v>
      </c>
      <c r="B2741" s="222" t="s">
        <v>2209</v>
      </c>
      <c r="C2741" s="222" t="s">
        <v>1592</v>
      </c>
      <c r="D2741" s="14" t="s">
        <v>1766</v>
      </c>
      <c r="E2741" s="105">
        <v>3390.2</v>
      </c>
      <c r="F2741" s="65">
        <v>42183</v>
      </c>
      <c r="G2741" s="106">
        <v>3390.2</v>
      </c>
      <c r="H2741" s="31">
        <f t="shared" si="84"/>
        <v>0</v>
      </c>
      <c r="I2741" s="39" t="s">
        <v>59</v>
      </c>
      <c r="M2741" s="20">
        <v>42176</v>
      </c>
      <c r="N2741" s="183">
        <v>24864</v>
      </c>
      <c r="O2741" s="183"/>
      <c r="P2741" s="14" t="s">
        <v>102</v>
      </c>
      <c r="Q2741" s="105">
        <v>4531.2</v>
      </c>
      <c r="R2741" s="23">
        <v>42176</v>
      </c>
      <c r="S2741" s="106">
        <v>4531.2</v>
      </c>
      <c r="T2741" s="31">
        <f t="shared" si="85"/>
        <v>0</v>
      </c>
      <c r="U2741" s="56" t="s">
        <v>9</v>
      </c>
    </row>
    <row r="2742" spans="1:21" x14ac:dyDescent="0.25">
      <c r="A2742" s="20">
        <v>42183</v>
      </c>
      <c r="B2742" s="223" t="s">
        <v>2210</v>
      </c>
      <c r="C2742" s="223" t="s">
        <v>1592</v>
      </c>
      <c r="D2742" s="14" t="s">
        <v>232</v>
      </c>
      <c r="E2742" s="105">
        <v>2494.8000000000002</v>
      </c>
      <c r="F2742" s="65">
        <v>42183</v>
      </c>
      <c r="G2742" s="106">
        <v>2494.8000000000002</v>
      </c>
      <c r="H2742" s="31">
        <f t="shared" si="84"/>
        <v>0</v>
      </c>
      <c r="I2742" s="39" t="s">
        <v>1257</v>
      </c>
      <c r="M2742" s="20">
        <v>42177</v>
      </c>
      <c r="N2742" s="183">
        <v>24998</v>
      </c>
      <c r="O2742" s="183"/>
      <c r="P2742" s="14" t="s">
        <v>102</v>
      </c>
      <c r="Q2742" s="105">
        <v>321.89999999999998</v>
      </c>
      <c r="R2742" s="23">
        <v>42177</v>
      </c>
      <c r="S2742" s="106">
        <v>321.89999999999998</v>
      </c>
      <c r="T2742" s="31">
        <f t="shared" si="85"/>
        <v>0</v>
      </c>
      <c r="U2742" s="39" t="s">
        <v>9</v>
      </c>
    </row>
    <row r="2743" spans="1:21" x14ac:dyDescent="0.25">
      <c r="A2743" s="20">
        <v>42183</v>
      </c>
      <c r="B2743" s="222" t="s">
        <v>2211</v>
      </c>
      <c r="C2743" s="222" t="s">
        <v>1592</v>
      </c>
      <c r="D2743" s="14" t="s">
        <v>256</v>
      </c>
      <c r="E2743" s="105">
        <v>7425.8</v>
      </c>
      <c r="F2743" s="65">
        <v>42183</v>
      </c>
      <c r="G2743" s="106">
        <v>7425.8</v>
      </c>
      <c r="H2743" s="31">
        <f t="shared" si="84"/>
        <v>0</v>
      </c>
      <c r="I2743" s="39" t="s">
        <v>773</v>
      </c>
      <c r="M2743" s="20">
        <v>42178</v>
      </c>
      <c r="N2743" s="222" t="s">
        <v>1706</v>
      </c>
      <c r="O2743" s="222" t="s">
        <v>1592</v>
      </c>
      <c r="P2743" s="15" t="s">
        <v>102</v>
      </c>
      <c r="Q2743" s="122">
        <v>1292.9000000000001</v>
      </c>
      <c r="R2743" s="23">
        <v>42178</v>
      </c>
      <c r="S2743" s="118">
        <v>1292.9000000000001</v>
      </c>
      <c r="T2743" s="31">
        <f t="shared" si="85"/>
        <v>0</v>
      </c>
      <c r="U2743" s="68" t="s">
        <v>9</v>
      </c>
    </row>
    <row r="2744" spans="1:21" x14ac:dyDescent="0.25">
      <c r="A2744" s="20">
        <v>42183</v>
      </c>
      <c r="B2744" s="223" t="s">
        <v>2212</v>
      </c>
      <c r="C2744" s="223" t="s">
        <v>1592</v>
      </c>
      <c r="D2744" s="14" t="s">
        <v>1550</v>
      </c>
      <c r="E2744" s="105">
        <v>1618.8</v>
      </c>
      <c r="F2744" s="65">
        <v>42183</v>
      </c>
      <c r="G2744" s="106">
        <v>1618.8</v>
      </c>
      <c r="H2744" s="31">
        <f t="shared" si="84"/>
        <v>0</v>
      </c>
      <c r="I2744" s="39" t="s">
        <v>9</v>
      </c>
      <c r="M2744" s="20">
        <v>42181</v>
      </c>
      <c r="N2744" s="223" t="s">
        <v>2041</v>
      </c>
      <c r="O2744" s="223" t="s">
        <v>1592</v>
      </c>
      <c r="P2744" s="14" t="s">
        <v>102</v>
      </c>
      <c r="Q2744" s="105">
        <v>2570</v>
      </c>
      <c r="R2744" s="65">
        <v>42181</v>
      </c>
      <c r="S2744" s="106">
        <v>2570</v>
      </c>
      <c r="T2744" s="31">
        <f t="shared" si="85"/>
        <v>0</v>
      </c>
      <c r="U2744" s="39" t="s">
        <v>9</v>
      </c>
    </row>
    <row r="2745" spans="1:21" x14ac:dyDescent="0.25">
      <c r="A2745" s="20">
        <v>42183</v>
      </c>
      <c r="B2745" s="222" t="s">
        <v>2213</v>
      </c>
      <c r="C2745" s="222" t="s">
        <v>1592</v>
      </c>
      <c r="D2745" s="14" t="s">
        <v>56</v>
      </c>
      <c r="E2745" s="105">
        <v>10212.4</v>
      </c>
      <c r="F2745" s="65">
        <v>42183</v>
      </c>
      <c r="G2745" s="106">
        <v>10212.4</v>
      </c>
      <c r="H2745" s="31">
        <f t="shared" si="84"/>
        <v>0</v>
      </c>
      <c r="I2745" s="39" t="s">
        <v>773</v>
      </c>
      <c r="M2745" s="20">
        <v>42182</v>
      </c>
      <c r="N2745" s="222" t="s">
        <v>2129</v>
      </c>
      <c r="O2745" s="222" t="s">
        <v>1592</v>
      </c>
      <c r="P2745" s="14" t="s">
        <v>102</v>
      </c>
      <c r="Q2745" s="105">
        <v>2672</v>
      </c>
      <c r="R2745" s="65">
        <v>42182</v>
      </c>
      <c r="S2745" s="106">
        <v>2672</v>
      </c>
      <c r="T2745" s="31">
        <f t="shared" si="85"/>
        <v>0</v>
      </c>
      <c r="U2745" s="39" t="s">
        <v>9</v>
      </c>
    </row>
    <row r="2746" spans="1:21" x14ac:dyDescent="0.25">
      <c r="A2746" s="20">
        <v>42183</v>
      </c>
      <c r="B2746" s="223" t="s">
        <v>2214</v>
      </c>
      <c r="C2746" s="223" t="s">
        <v>1592</v>
      </c>
      <c r="D2746" s="14" t="s">
        <v>2215</v>
      </c>
      <c r="E2746" s="105">
        <v>2117.1</v>
      </c>
      <c r="F2746" s="65">
        <v>42183</v>
      </c>
      <c r="G2746" s="106">
        <v>2117.1</v>
      </c>
      <c r="H2746" s="31">
        <f t="shared" si="84"/>
        <v>0</v>
      </c>
      <c r="I2746" s="39" t="s">
        <v>9</v>
      </c>
      <c r="M2746" s="20">
        <v>42182</v>
      </c>
      <c r="N2746" s="222" t="s">
        <v>2158</v>
      </c>
      <c r="O2746" s="222" t="s">
        <v>1592</v>
      </c>
      <c r="P2746" s="14" t="s">
        <v>102</v>
      </c>
      <c r="Q2746" s="105">
        <v>580</v>
      </c>
      <c r="R2746" s="65">
        <v>42182</v>
      </c>
      <c r="S2746" s="106">
        <v>580</v>
      </c>
      <c r="T2746" s="31">
        <f t="shared" si="85"/>
        <v>0</v>
      </c>
      <c r="U2746" s="39" t="s">
        <v>9</v>
      </c>
    </row>
    <row r="2747" spans="1:21" x14ac:dyDescent="0.25">
      <c r="A2747" s="20">
        <v>42183</v>
      </c>
      <c r="B2747" s="222" t="s">
        <v>2216</v>
      </c>
      <c r="C2747" s="222" t="s">
        <v>1592</v>
      </c>
      <c r="D2747" s="14" t="s">
        <v>131</v>
      </c>
      <c r="E2747" s="105">
        <v>9165.7000000000007</v>
      </c>
      <c r="F2747" s="65">
        <v>42183</v>
      </c>
      <c r="G2747" s="106">
        <v>9165.7000000000007</v>
      </c>
      <c r="H2747" s="31">
        <f t="shared" si="84"/>
        <v>0</v>
      </c>
      <c r="I2747" s="39" t="s">
        <v>1257</v>
      </c>
      <c r="M2747" s="20">
        <v>42184</v>
      </c>
      <c r="N2747" s="222" t="s">
        <v>2275</v>
      </c>
      <c r="O2747" s="222" t="s">
        <v>1592</v>
      </c>
      <c r="P2747" s="14" t="s">
        <v>102</v>
      </c>
      <c r="Q2747" s="105">
        <v>1503.7</v>
      </c>
      <c r="R2747" s="23">
        <v>42184</v>
      </c>
      <c r="S2747" s="106">
        <v>1503.7</v>
      </c>
      <c r="T2747" s="31">
        <f t="shared" si="85"/>
        <v>0</v>
      </c>
      <c r="U2747" s="39" t="s">
        <v>9</v>
      </c>
    </row>
    <row r="2748" spans="1:21" x14ac:dyDescent="0.25">
      <c r="A2748" s="20">
        <v>42183</v>
      </c>
      <c r="B2748" s="223" t="s">
        <v>2217</v>
      </c>
      <c r="C2748" s="223" t="s">
        <v>1592</v>
      </c>
      <c r="D2748" s="14" t="s">
        <v>50</v>
      </c>
      <c r="E2748" s="105">
        <v>3670.6</v>
      </c>
      <c r="F2748" s="65">
        <v>42183</v>
      </c>
      <c r="G2748" s="106">
        <v>3670.6</v>
      </c>
      <c r="H2748" s="31">
        <f t="shared" si="84"/>
        <v>0</v>
      </c>
      <c r="I2748" s="39" t="s">
        <v>62</v>
      </c>
      <c r="M2748" s="20">
        <v>42185</v>
      </c>
      <c r="N2748" s="222" t="s">
        <v>2433</v>
      </c>
      <c r="O2748" s="222" t="s">
        <v>1592</v>
      </c>
      <c r="P2748" s="14" t="s">
        <v>102</v>
      </c>
      <c r="Q2748" s="105">
        <v>972.1</v>
      </c>
      <c r="R2748" s="23">
        <v>42185</v>
      </c>
      <c r="S2748" s="106">
        <v>972.1</v>
      </c>
      <c r="T2748" s="31">
        <f t="shared" si="85"/>
        <v>0</v>
      </c>
      <c r="U2748" s="39" t="s">
        <v>9</v>
      </c>
    </row>
    <row r="2749" spans="1:21" x14ac:dyDescent="0.25">
      <c r="A2749" s="20">
        <v>42183</v>
      </c>
      <c r="B2749" s="222" t="s">
        <v>2218</v>
      </c>
      <c r="C2749" s="222" t="s">
        <v>1592</v>
      </c>
      <c r="D2749" s="14" t="s">
        <v>1515</v>
      </c>
      <c r="E2749" s="105">
        <v>3116</v>
      </c>
      <c r="F2749" s="65">
        <v>42183</v>
      </c>
      <c r="G2749" s="106">
        <v>3116</v>
      </c>
      <c r="H2749" s="31">
        <f t="shared" si="84"/>
        <v>0</v>
      </c>
      <c r="I2749" s="39" t="s">
        <v>1257</v>
      </c>
      <c r="M2749" s="20">
        <v>42176</v>
      </c>
      <c r="N2749" s="183">
        <v>24887</v>
      </c>
      <c r="O2749" s="183"/>
      <c r="P2749" s="14" t="s">
        <v>232</v>
      </c>
      <c r="Q2749" s="105">
        <v>2376</v>
      </c>
      <c r="R2749" s="23">
        <v>42176</v>
      </c>
      <c r="S2749" s="118">
        <v>2376</v>
      </c>
      <c r="T2749" s="31">
        <f t="shared" si="85"/>
        <v>0</v>
      </c>
      <c r="U2749" s="56" t="s">
        <v>1257</v>
      </c>
    </row>
    <row r="2750" spans="1:21" x14ac:dyDescent="0.25">
      <c r="A2750" s="20">
        <v>42183</v>
      </c>
      <c r="B2750" s="223" t="s">
        <v>2219</v>
      </c>
      <c r="C2750" s="223" t="s">
        <v>1592</v>
      </c>
      <c r="D2750" s="14" t="s">
        <v>130</v>
      </c>
      <c r="E2750" s="105">
        <v>8994.4</v>
      </c>
      <c r="F2750" s="65">
        <v>42185</v>
      </c>
      <c r="G2750" s="106">
        <v>8994.4</v>
      </c>
      <c r="H2750" s="31">
        <f t="shared" si="84"/>
        <v>0</v>
      </c>
      <c r="I2750" s="39" t="s">
        <v>1257</v>
      </c>
      <c r="M2750" s="20">
        <v>42182</v>
      </c>
      <c r="N2750" s="223" t="s">
        <v>2143</v>
      </c>
      <c r="O2750" s="223" t="s">
        <v>1592</v>
      </c>
      <c r="P2750" s="14" t="s">
        <v>232</v>
      </c>
      <c r="Q2750" s="105">
        <v>27038.2</v>
      </c>
      <c r="R2750" s="65">
        <v>42185</v>
      </c>
      <c r="S2750" s="106">
        <v>27038.2</v>
      </c>
      <c r="T2750" s="31">
        <f t="shared" si="85"/>
        <v>0</v>
      </c>
      <c r="U2750" s="39" t="s">
        <v>9</v>
      </c>
    </row>
    <row r="2751" spans="1:21" x14ac:dyDescent="0.25">
      <c r="A2751" s="20">
        <v>42183</v>
      </c>
      <c r="B2751" s="222" t="s">
        <v>2220</v>
      </c>
      <c r="C2751" s="222" t="s">
        <v>1592</v>
      </c>
      <c r="D2751" s="14" t="s">
        <v>305</v>
      </c>
      <c r="E2751" s="105">
        <v>1773.2</v>
      </c>
      <c r="F2751" s="65">
        <v>42183</v>
      </c>
      <c r="G2751" s="106">
        <v>1773.2</v>
      </c>
      <c r="H2751" s="31">
        <f t="shared" si="84"/>
        <v>0</v>
      </c>
      <c r="I2751" s="39" t="s">
        <v>9</v>
      </c>
      <c r="M2751" s="20">
        <v>42183</v>
      </c>
      <c r="N2751" s="223" t="s">
        <v>2204</v>
      </c>
      <c r="O2751" s="223" t="s">
        <v>1592</v>
      </c>
      <c r="P2751" s="14" t="s">
        <v>232</v>
      </c>
      <c r="Q2751" s="105">
        <v>9195.2000000000007</v>
      </c>
      <c r="R2751" s="65">
        <v>42183</v>
      </c>
      <c r="S2751" s="106">
        <v>9195.2000000000007</v>
      </c>
      <c r="T2751" s="31">
        <f t="shared" si="85"/>
        <v>0</v>
      </c>
      <c r="U2751" s="39" t="s">
        <v>1257</v>
      </c>
    </row>
    <row r="2752" spans="1:21" x14ac:dyDescent="0.25">
      <c r="A2752" s="20">
        <v>42183</v>
      </c>
      <c r="B2752" s="223" t="s">
        <v>2221</v>
      </c>
      <c r="C2752" s="223" t="s">
        <v>1592</v>
      </c>
      <c r="D2752" s="14" t="s">
        <v>143</v>
      </c>
      <c r="E2752" s="105">
        <v>14424.9</v>
      </c>
      <c r="F2752" s="65">
        <v>42183</v>
      </c>
      <c r="G2752" s="106">
        <v>14424.9</v>
      </c>
      <c r="H2752" s="31">
        <f t="shared" si="84"/>
        <v>0</v>
      </c>
      <c r="I2752" s="39" t="s">
        <v>1257</v>
      </c>
      <c r="M2752" s="20">
        <v>42183</v>
      </c>
      <c r="N2752" s="223" t="s">
        <v>2210</v>
      </c>
      <c r="O2752" s="223" t="s">
        <v>1592</v>
      </c>
      <c r="P2752" s="14" t="s">
        <v>232</v>
      </c>
      <c r="Q2752" s="105">
        <v>2494.8000000000002</v>
      </c>
      <c r="R2752" s="65">
        <v>42183</v>
      </c>
      <c r="S2752" s="106">
        <v>2494.8000000000002</v>
      </c>
      <c r="T2752" s="31">
        <f t="shared" si="85"/>
        <v>0</v>
      </c>
      <c r="U2752" s="39" t="s">
        <v>1257</v>
      </c>
    </row>
    <row r="2753" spans="1:21" x14ac:dyDescent="0.25">
      <c r="A2753" s="20">
        <v>42183</v>
      </c>
      <c r="B2753" s="222" t="s">
        <v>2222</v>
      </c>
      <c r="C2753" s="222" t="s">
        <v>1592</v>
      </c>
      <c r="D2753" s="14" t="s">
        <v>158</v>
      </c>
      <c r="E2753" s="105">
        <v>1718.6</v>
      </c>
      <c r="F2753" s="65">
        <v>42183</v>
      </c>
      <c r="G2753" s="106">
        <v>1718.6</v>
      </c>
      <c r="H2753" s="31">
        <f t="shared" si="84"/>
        <v>0</v>
      </c>
      <c r="I2753" s="39" t="s">
        <v>9</v>
      </c>
      <c r="M2753" s="20">
        <v>42184</v>
      </c>
      <c r="N2753" s="222" t="s">
        <v>2267</v>
      </c>
      <c r="O2753" s="222" t="s">
        <v>1592</v>
      </c>
      <c r="P2753" s="14" t="s">
        <v>232</v>
      </c>
      <c r="Q2753" s="105">
        <v>34219.5</v>
      </c>
      <c r="R2753" s="65">
        <v>42185</v>
      </c>
      <c r="S2753" s="106">
        <v>34219.5</v>
      </c>
      <c r="T2753" s="31">
        <f t="shared" si="85"/>
        <v>0</v>
      </c>
      <c r="U2753" s="39" t="s">
        <v>9</v>
      </c>
    </row>
    <row r="2754" spans="1:21" x14ac:dyDescent="0.25">
      <c r="A2754" s="20">
        <v>42183</v>
      </c>
      <c r="B2754" s="223" t="s">
        <v>2223</v>
      </c>
      <c r="C2754" s="223" t="s">
        <v>1592</v>
      </c>
      <c r="D2754" s="14" t="s">
        <v>43</v>
      </c>
      <c r="E2754" s="105">
        <v>16589.2</v>
      </c>
      <c r="F2754" s="65">
        <v>42183</v>
      </c>
      <c r="G2754" s="106">
        <v>16589.2</v>
      </c>
      <c r="H2754" s="31">
        <f t="shared" si="84"/>
        <v>0</v>
      </c>
      <c r="I2754" s="39" t="s">
        <v>9</v>
      </c>
      <c r="M2754" s="20">
        <v>42184</v>
      </c>
      <c r="N2754" s="223" t="s">
        <v>2308</v>
      </c>
      <c r="O2754" s="223" t="s">
        <v>1592</v>
      </c>
      <c r="P2754" s="14" t="s">
        <v>232</v>
      </c>
      <c r="Q2754" s="105">
        <v>9714.9</v>
      </c>
      <c r="R2754" s="23">
        <v>42185</v>
      </c>
      <c r="S2754" s="106">
        <v>9714.9</v>
      </c>
      <c r="T2754" s="31">
        <f t="shared" si="85"/>
        <v>0</v>
      </c>
      <c r="U2754" s="39" t="s">
        <v>1257</v>
      </c>
    </row>
    <row r="2755" spans="1:21" x14ac:dyDescent="0.25">
      <c r="A2755" s="20">
        <v>42183</v>
      </c>
      <c r="B2755" s="222" t="s">
        <v>2224</v>
      </c>
      <c r="C2755" s="222" t="s">
        <v>1592</v>
      </c>
      <c r="D2755" s="14" t="s">
        <v>86</v>
      </c>
      <c r="E2755" s="105">
        <v>339.3</v>
      </c>
      <c r="F2755" s="65">
        <v>42183</v>
      </c>
      <c r="G2755" s="106">
        <v>339.3</v>
      </c>
      <c r="H2755" s="31">
        <f t="shared" ref="H2755:H2818" si="86">E2755-G2755</f>
        <v>0</v>
      </c>
      <c r="I2755" s="39" t="s">
        <v>9</v>
      </c>
      <c r="M2755" s="20">
        <v>42184</v>
      </c>
      <c r="N2755" s="222" t="s">
        <v>2336</v>
      </c>
      <c r="O2755" s="222" t="s">
        <v>1592</v>
      </c>
      <c r="P2755" s="14" t="s">
        <v>232</v>
      </c>
      <c r="Q2755" s="105">
        <v>37730.5</v>
      </c>
      <c r="R2755" s="23">
        <v>42185</v>
      </c>
      <c r="S2755" s="106">
        <v>37730.5</v>
      </c>
      <c r="T2755" s="31">
        <f t="shared" ref="T2755:T2818" si="87">Q2755-S2755</f>
        <v>0</v>
      </c>
      <c r="U2755" s="39" t="s">
        <v>1257</v>
      </c>
    </row>
    <row r="2756" spans="1:21" x14ac:dyDescent="0.25">
      <c r="A2756" s="20">
        <v>42183</v>
      </c>
      <c r="B2756" s="223" t="s">
        <v>2225</v>
      </c>
      <c r="C2756" s="223" t="s">
        <v>1592</v>
      </c>
      <c r="D2756" s="14" t="s">
        <v>320</v>
      </c>
      <c r="E2756" s="105">
        <v>20006.05</v>
      </c>
      <c r="F2756" s="65">
        <v>42183</v>
      </c>
      <c r="G2756" s="106">
        <v>20006.05</v>
      </c>
      <c r="H2756" s="31">
        <f t="shared" si="86"/>
        <v>0</v>
      </c>
      <c r="I2756" s="39" t="s">
        <v>9</v>
      </c>
      <c r="M2756" s="20">
        <v>42156</v>
      </c>
      <c r="N2756" s="183">
        <v>22895</v>
      </c>
      <c r="O2756" s="183"/>
      <c r="P2756" s="14" t="s">
        <v>78</v>
      </c>
      <c r="Q2756" s="105">
        <v>9847.2000000000007</v>
      </c>
      <c r="R2756" s="23">
        <v>42157</v>
      </c>
      <c r="S2756" s="106">
        <v>9847.2000000000007</v>
      </c>
      <c r="T2756" s="25">
        <f t="shared" si="87"/>
        <v>0</v>
      </c>
      <c r="U2756" s="39" t="s">
        <v>62</v>
      </c>
    </row>
    <row r="2757" spans="1:21" x14ac:dyDescent="0.25">
      <c r="A2757" s="20">
        <v>42183</v>
      </c>
      <c r="B2757" s="222" t="s">
        <v>2226</v>
      </c>
      <c r="C2757" s="222" t="s">
        <v>1592</v>
      </c>
      <c r="D2757" s="14" t="s">
        <v>136</v>
      </c>
      <c r="E2757" s="105">
        <v>14918.4</v>
      </c>
      <c r="F2757" s="65">
        <v>42183</v>
      </c>
      <c r="G2757" s="106">
        <v>14918.4</v>
      </c>
      <c r="H2757" s="31">
        <f t="shared" si="86"/>
        <v>0</v>
      </c>
      <c r="I2757" s="39" t="s">
        <v>9</v>
      </c>
      <c r="M2757" s="20">
        <v>42158</v>
      </c>
      <c r="N2757" s="183">
        <v>23090</v>
      </c>
      <c r="O2757" s="183"/>
      <c r="P2757" s="40" t="s">
        <v>78</v>
      </c>
      <c r="Q2757" s="105">
        <v>7810.2</v>
      </c>
      <c r="R2757" s="23">
        <v>42159</v>
      </c>
      <c r="S2757" s="106">
        <v>7810.2</v>
      </c>
      <c r="T2757" s="31">
        <f t="shared" si="87"/>
        <v>0</v>
      </c>
      <c r="U2757" s="68" t="s">
        <v>62</v>
      </c>
    </row>
    <row r="2758" spans="1:21" x14ac:dyDescent="0.25">
      <c r="A2758" s="20">
        <v>42183</v>
      </c>
      <c r="B2758" s="223" t="s">
        <v>2227</v>
      </c>
      <c r="C2758" s="223" t="s">
        <v>1592</v>
      </c>
      <c r="D2758" s="14" t="s">
        <v>161</v>
      </c>
      <c r="E2758" s="105">
        <v>25858.25</v>
      </c>
      <c r="F2758" s="65">
        <v>42183</v>
      </c>
      <c r="G2758" s="106">
        <v>25858.25</v>
      </c>
      <c r="H2758" s="31">
        <f t="shared" si="86"/>
        <v>0</v>
      </c>
      <c r="I2758" s="39" t="s">
        <v>9</v>
      </c>
      <c r="M2758" s="20">
        <v>42158</v>
      </c>
      <c r="N2758" s="183">
        <v>23120</v>
      </c>
      <c r="O2758" s="183"/>
      <c r="P2758" s="40" t="s">
        <v>78</v>
      </c>
      <c r="Q2758" s="105">
        <v>174.8</v>
      </c>
      <c r="R2758" s="23">
        <v>42159</v>
      </c>
      <c r="S2758" s="106">
        <v>174.8</v>
      </c>
      <c r="T2758" s="31">
        <f t="shared" si="87"/>
        <v>0</v>
      </c>
      <c r="U2758" s="68" t="s">
        <v>62</v>
      </c>
    </row>
    <row r="2759" spans="1:21" x14ac:dyDescent="0.25">
      <c r="A2759" s="20">
        <v>42183</v>
      </c>
      <c r="B2759" s="222" t="s">
        <v>2228</v>
      </c>
      <c r="C2759" s="222" t="s">
        <v>1592</v>
      </c>
      <c r="D2759" s="150" t="s">
        <v>110</v>
      </c>
      <c r="E2759" s="105">
        <v>3271.8</v>
      </c>
      <c r="F2759" s="74">
        <v>42189</v>
      </c>
      <c r="G2759" s="144">
        <v>3271.8</v>
      </c>
      <c r="H2759" s="31">
        <f t="shared" si="86"/>
        <v>0</v>
      </c>
      <c r="I2759" s="39" t="s">
        <v>9</v>
      </c>
      <c r="M2759" s="20">
        <v>42160</v>
      </c>
      <c r="N2759" s="183">
        <v>23310</v>
      </c>
      <c r="O2759" s="183"/>
      <c r="P2759" s="14" t="s">
        <v>78</v>
      </c>
      <c r="Q2759" s="105">
        <v>10194.6</v>
      </c>
      <c r="R2759" s="23">
        <v>42161</v>
      </c>
      <c r="S2759" s="106">
        <v>10194.6</v>
      </c>
      <c r="T2759" s="31">
        <f t="shared" si="87"/>
        <v>0</v>
      </c>
      <c r="U2759" s="39" t="s">
        <v>62</v>
      </c>
    </row>
    <row r="2760" spans="1:21" x14ac:dyDescent="0.25">
      <c r="A2760" s="20">
        <v>42183</v>
      </c>
      <c r="B2760" s="223" t="s">
        <v>2229</v>
      </c>
      <c r="C2760" s="223" t="s">
        <v>1592</v>
      </c>
      <c r="D2760" s="14" t="s">
        <v>24</v>
      </c>
      <c r="E2760" s="105">
        <v>71226.5</v>
      </c>
      <c r="F2760" s="74">
        <v>42192</v>
      </c>
      <c r="G2760" s="144">
        <v>71226.5</v>
      </c>
      <c r="H2760" s="31">
        <f t="shared" si="86"/>
        <v>0</v>
      </c>
      <c r="I2760" s="39" t="s">
        <v>62</v>
      </c>
      <c r="M2760" s="20">
        <v>42163</v>
      </c>
      <c r="N2760" s="183">
        <v>23564</v>
      </c>
      <c r="O2760" s="183"/>
      <c r="P2760" s="14" t="s">
        <v>78</v>
      </c>
      <c r="Q2760" s="105">
        <v>9564</v>
      </c>
      <c r="R2760" s="23">
        <v>42164</v>
      </c>
      <c r="S2760" s="106">
        <v>9564</v>
      </c>
      <c r="T2760" s="31">
        <f t="shared" si="87"/>
        <v>0</v>
      </c>
      <c r="U2760" s="39" t="s">
        <v>62</v>
      </c>
    </row>
    <row r="2761" spans="1:21" x14ac:dyDescent="0.25">
      <c r="A2761" s="20">
        <v>42183</v>
      </c>
      <c r="B2761" s="222" t="s">
        <v>2230</v>
      </c>
      <c r="C2761" s="222" t="s">
        <v>1592</v>
      </c>
      <c r="D2761" s="14" t="s">
        <v>720</v>
      </c>
      <c r="E2761" s="105">
        <v>14224.8</v>
      </c>
      <c r="F2761" s="65">
        <v>42183</v>
      </c>
      <c r="G2761" s="106">
        <v>14224.5</v>
      </c>
      <c r="H2761" s="31">
        <f t="shared" si="86"/>
        <v>0.2999999999992724</v>
      </c>
      <c r="I2761" s="39" t="s">
        <v>9</v>
      </c>
      <c r="M2761" s="20">
        <v>42165</v>
      </c>
      <c r="N2761" s="183">
        <v>23748</v>
      </c>
      <c r="O2761" s="183"/>
      <c r="P2761" s="14" t="s">
        <v>78</v>
      </c>
      <c r="Q2761" s="105">
        <v>8868.2000000000007</v>
      </c>
      <c r="R2761" s="23">
        <v>42166</v>
      </c>
      <c r="S2761" s="106">
        <v>8868.2000000000007</v>
      </c>
      <c r="T2761" s="31">
        <f t="shared" si="87"/>
        <v>0</v>
      </c>
      <c r="U2761" s="39" t="s">
        <v>62</v>
      </c>
    </row>
    <row r="2762" spans="1:21" x14ac:dyDescent="0.25">
      <c r="A2762" s="20">
        <v>42183</v>
      </c>
      <c r="B2762" s="223" t="s">
        <v>2231</v>
      </c>
      <c r="C2762" s="223" t="s">
        <v>1592</v>
      </c>
      <c r="D2762" s="14" t="s">
        <v>720</v>
      </c>
      <c r="E2762" s="105">
        <v>261.60000000000002</v>
      </c>
      <c r="F2762" s="65">
        <v>42183</v>
      </c>
      <c r="G2762" s="106">
        <v>261.60000000000002</v>
      </c>
      <c r="H2762" s="31">
        <f t="shared" si="86"/>
        <v>0</v>
      </c>
      <c r="I2762" s="39" t="s">
        <v>9</v>
      </c>
      <c r="M2762" s="20">
        <v>42167</v>
      </c>
      <c r="N2762" s="183">
        <v>23971</v>
      </c>
      <c r="O2762" s="183"/>
      <c r="P2762" s="14" t="s">
        <v>78</v>
      </c>
      <c r="Q2762" s="105">
        <v>10160.200000000001</v>
      </c>
      <c r="R2762" s="23">
        <v>42169</v>
      </c>
      <c r="S2762" s="106">
        <v>10160.200000000001</v>
      </c>
      <c r="T2762" s="31">
        <f t="shared" si="87"/>
        <v>0</v>
      </c>
      <c r="U2762" s="39" t="s">
        <v>62</v>
      </c>
    </row>
    <row r="2763" spans="1:21" x14ac:dyDescent="0.25">
      <c r="A2763" s="20">
        <v>42183</v>
      </c>
      <c r="B2763" s="222" t="s">
        <v>2232</v>
      </c>
      <c r="C2763" s="222" t="s">
        <v>1592</v>
      </c>
      <c r="D2763" s="14" t="s">
        <v>136</v>
      </c>
      <c r="E2763" s="105">
        <v>4321.6000000000004</v>
      </c>
      <c r="F2763" s="65">
        <v>42183</v>
      </c>
      <c r="G2763" s="106">
        <v>4321.6000000000004</v>
      </c>
      <c r="H2763" s="31">
        <f t="shared" si="86"/>
        <v>0</v>
      </c>
      <c r="I2763" s="39" t="s">
        <v>9</v>
      </c>
      <c r="M2763" s="20">
        <v>42167</v>
      </c>
      <c r="N2763" s="183">
        <v>23996</v>
      </c>
      <c r="O2763" s="183"/>
      <c r="P2763" s="14" t="s">
        <v>78</v>
      </c>
      <c r="Q2763" s="105">
        <v>1270.8</v>
      </c>
      <c r="R2763" s="23">
        <v>42169</v>
      </c>
      <c r="S2763" s="106">
        <v>1270.8</v>
      </c>
      <c r="T2763" s="31">
        <f t="shared" si="87"/>
        <v>0</v>
      </c>
      <c r="U2763" s="39" t="s">
        <v>62</v>
      </c>
    </row>
    <row r="2764" spans="1:21" x14ac:dyDescent="0.25">
      <c r="A2764" s="20">
        <v>42183</v>
      </c>
      <c r="B2764" s="223" t="s">
        <v>2233</v>
      </c>
      <c r="C2764" s="223" t="s">
        <v>1592</v>
      </c>
      <c r="D2764" s="14" t="s">
        <v>454</v>
      </c>
      <c r="E2764" s="105">
        <v>853.6</v>
      </c>
      <c r="F2764" s="65">
        <v>42184</v>
      </c>
      <c r="G2764" s="106">
        <v>853.6</v>
      </c>
      <c r="H2764" s="31">
        <f t="shared" si="86"/>
        <v>0</v>
      </c>
      <c r="I2764" s="39" t="s">
        <v>9</v>
      </c>
      <c r="M2764" s="20">
        <v>42170</v>
      </c>
      <c r="N2764" s="183">
        <v>24237</v>
      </c>
      <c r="O2764" s="183"/>
      <c r="P2764" s="14" t="s">
        <v>78</v>
      </c>
      <c r="Q2764" s="105">
        <v>8445.2000000000007</v>
      </c>
      <c r="R2764" s="23">
        <v>42171</v>
      </c>
      <c r="S2764" s="106">
        <v>8445.2000000000007</v>
      </c>
      <c r="T2764" s="31">
        <f t="shared" si="87"/>
        <v>0</v>
      </c>
      <c r="U2764" s="39" t="s">
        <v>62</v>
      </c>
    </row>
    <row r="2765" spans="1:21" x14ac:dyDescent="0.25">
      <c r="A2765" s="20">
        <v>42183</v>
      </c>
      <c r="B2765" s="222" t="s">
        <v>2234</v>
      </c>
      <c r="C2765" s="222" t="s">
        <v>1592</v>
      </c>
      <c r="D2765" s="14" t="s">
        <v>32</v>
      </c>
      <c r="E2765" s="105">
        <v>11894.4</v>
      </c>
      <c r="F2765" s="74">
        <v>42195</v>
      </c>
      <c r="G2765" s="144">
        <v>11894.4</v>
      </c>
      <c r="H2765" s="31">
        <f t="shared" si="86"/>
        <v>0</v>
      </c>
      <c r="I2765" s="39" t="s">
        <v>773</v>
      </c>
      <c r="M2765" s="20">
        <v>42172</v>
      </c>
      <c r="N2765" s="183">
        <v>24443</v>
      </c>
      <c r="O2765" s="183"/>
      <c r="P2765" s="14" t="s">
        <v>78</v>
      </c>
      <c r="Q2765" s="105">
        <v>6496.4</v>
      </c>
      <c r="R2765" s="23">
        <v>42173</v>
      </c>
      <c r="S2765" s="106">
        <v>6496.4</v>
      </c>
      <c r="T2765" s="48">
        <f t="shared" si="87"/>
        <v>0</v>
      </c>
      <c r="U2765" s="39" t="s">
        <v>62</v>
      </c>
    </row>
    <row r="2766" spans="1:21" x14ac:dyDescent="0.25">
      <c r="A2766" s="20">
        <v>42183</v>
      </c>
      <c r="B2766" s="223" t="s">
        <v>2235</v>
      </c>
      <c r="C2766" s="223" t="s">
        <v>1592</v>
      </c>
      <c r="D2766" s="14" t="s">
        <v>80</v>
      </c>
      <c r="E2766" s="105">
        <v>6253.6</v>
      </c>
      <c r="F2766" s="65">
        <v>42183</v>
      </c>
      <c r="G2766" s="106">
        <v>6253.6</v>
      </c>
      <c r="H2766" s="31">
        <f t="shared" si="86"/>
        <v>0</v>
      </c>
      <c r="I2766" s="39" t="s">
        <v>9</v>
      </c>
      <c r="M2766" s="20">
        <v>42174</v>
      </c>
      <c r="N2766" s="183">
        <v>24621</v>
      </c>
      <c r="O2766" s="183"/>
      <c r="P2766" s="14" t="s">
        <v>78</v>
      </c>
      <c r="Q2766" s="105">
        <v>10524.4</v>
      </c>
      <c r="R2766" s="23">
        <v>42176</v>
      </c>
      <c r="S2766" s="118">
        <v>10524.4</v>
      </c>
      <c r="T2766" s="31">
        <f t="shared" si="87"/>
        <v>0</v>
      </c>
      <c r="U2766" s="56" t="s">
        <v>62</v>
      </c>
    </row>
    <row r="2767" spans="1:21" x14ac:dyDescent="0.25">
      <c r="A2767" s="20">
        <v>42183</v>
      </c>
      <c r="B2767" s="222" t="s">
        <v>2236</v>
      </c>
      <c r="C2767" s="222" t="s">
        <v>1592</v>
      </c>
      <c r="D2767" s="14" t="s">
        <v>1058</v>
      </c>
      <c r="E2767" s="105">
        <v>1350.9</v>
      </c>
      <c r="F2767" s="65">
        <v>42183</v>
      </c>
      <c r="G2767" s="106">
        <v>1350.9</v>
      </c>
      <c r="H2767" s="31">
        <f t="shared" si="86"/>
        <v>0</v>
      </c>
      <c r="I2767" s="39" t="s">
        <v>9</v>
      </c>
      <c r="M2767" s="20">
        <v>42174</v>
      </c>
      <c r="N2767" s="183">
        <v>24673</v>
      </c>
      <c r="O2767" s="183"/>
      <c r="P2767" s="14" t="s">
        <v>78</v>
      </c>
      <c r="Q2767" s="105">
        <v>1693.8</v>
      </c>
      <c r="R2767" s="23">
        <v>42176</v>
      </c>
      <c r="S2767" s="118">
        <v>1693.8</v>
      </c>
      <c r="T2767" s="31">
        <f t="shared" si="87"/>
        <v>0</v>
      </c>
      <c r="U2767" s="56" t="s">
        <v>62</v>
      </c>
    </row>
    <row r="2768" spans="1:21" x14ac:dyDescent="0.25">
      <c r="A2768" s="20">
        <v>42183</v>
      </c>
      <c r="B2768" s="223" t="s">
        <v>2237</v>
      </c>
      <c r="C2768" s="223" t="s">
        <v>1592</v>
      </c>
      <c r="D2768" s="14" t="s">
        <v>1101</v>
      </c>
      <c r="E2768" s="105">
        <v>727.1</v>
      </c>
      <c r="F2768" s="65" t="s">
        <v>2238</v>
      </c>
      <c r="G2768" s="106">
        <f>250+477.1</f>
        <v>727.1</v>
      </c>
      <c r="H2768" s="31">
        <f t="shared" si="86"/>
        <v>0</v>
      </c>
      <c r="I2768" s="39" t="s">
        <v>9</v>
      </c>
      <c r="M2768" s="20">
        <v>42177</v>
      </c>
      <c r="N2768" s="183">
        <v>24972</v>
      </c>
      <c r="O2768" s="183"/>
      <c r="P2768" s="14" t="s">
        <v>78</v>
      </c>
      <c r="Q2768" s="105">
        <v>12227.8</v>
      </c>
      <c r="R2768" s="23">
        <v>42178</v>
      </c>
      <c r="S2768" s="106">
        <v>12227.8</v>
      </c>
      <c r="T2768" s="31">
        <f t="shared" si="87"/>
        <v>0</v>
      </c>
      <c r="U2768" s="39" t="s">
        <v>62</v>
      </c>
    </row>
    <row r="2769" spans="1:21" x14ac:dyDescent="0.25">
      <c r="A2769" s="20">
        <v>42183</v>
      </c>
      <c r="B2769" s="222" t="s">
        <v>2239</v>
      </c>
      <c r="C2769" s="222" t="s">
        <v>1592</v>
      </c>
      <c r="D2769" s="14" t="s">
        <v>693</v>
      </c>
      <c r="E2769" s="105">
        <v>106</v>
      </c>
      <c r="F2769" s="65">
        <v>42184</v>
      </c>
      <c r="G2769" s="106">
        <v>106</v>
      </c>
      <c r="H2769" s="31">
        <f t="shared" si="86"/>
        <v>0</v>
      </c>
      <c r="I2769" s="39" t="s">
        <v>9</v>
      </c>
      <c r="M2769" s="20">
        <v>42177</v>
      </c>
      <c r="N2769" s="183">
        <v>24991</v>
      </c>
      <c r="O2769" s="183"/>
      <c r="P2769" s="14" t="s">
        <v>78</v>
      </c>
      <c r="Q2769" s="105">
        <v>231</v>
      </c>
      <c r="R2769" s="23">
        <v>42178</v>
      </c>
      <c r="S2769" s="106">
        <v>231</v>
      </c>
      <c r="T2769" s="31">
        <f t="shared" si="87"/>
        <v>0</v>
      </c>
      <c r="U2769" s="39" t="s">
        <v>62</v>
      </c>
    </row>
    <row r="2770" spans="1:21" x14ac:dyDescent="0.25">
      <c r="A2770" s="20">
        <v>42183</v>
      </c>
      <c r="B2770" s="223" t="s">
        <v>2240</v>
      </c>
      <c r="C2770" s="223" t="s">
        <v>1592</v>
      </c>
      <c r="D2770" s="14" t="s">
        <v>328</v>
      </c>
      <c r="E2770" s="105">
        <v>33.44</v>
      </c>
      <c r="F2770" s="65">
        <v>42184</v>
      </c>
      <c r="G2770" s="106">
        <v>33.44</v>
      </c>
      <c r="H2770" s="31">
        <f t="shared" si="86"/>
        <v>0</v>
      </c>
      <c r="I2770" s="39" t="s">
        <v>9</v>
      </c>
      <c r="M2770" s="20">
        <v>42179</v>
      </c>
      <c r="N2770" s="223" t="s">
        <v>1786</v>
      </c>
      <c r="O2770" s="223" t="s">
        <v>1592</v>
      </c>
      <c r="P2770" s="14" t="s">
        <v>78</v>
      </c>
      <c r="Q2770" s="105">
        <v>6895.4</v>
      </c>
      <c r="R2770" s="23">
        <v>42180</v>
      </c>
      <c r="S2770" s="106">
        <v>6895.4</v>
      </c>
      <c r="T2770" s="31">
        <f t="shared" si="87"/>
        <v>0</v>
      </c>
      <c r="U2770" s="39" t="s">
        <v>62</v>
      </c>
    </row>
    <row r="2771" spans="1:21" x14ac:dyDescent="0.25">
      <c r="A2771" s="20">
        <v>42184</v>
      </c>
      <c r="B2771" s="222" t="s">
        <v>2241</v>
      </c>
      <c r="C2771" s="222" t="s">
        <v>1592</v>
      </c>
      <c r="D2771" s="14" t="s">
        <v>1634</v>
      </c>
      <c r="E2771" s="105">
        <v>2153.4</v>
      </c>
      <c r="F2771" s="65">
        <v>42184</v>
      </c>
      <c r="G2771" s="106">
        <v>2153.4</v>
      </c>
      <c r="H2771" s="31">
        <f t="shared" si="86"/>
        <v>0</v>
      </c>
      <c r="I2771" s="39" t="s">
        <v>9</v>
      </c>
      <c r="M2771" s="20">
        <v>42181</v>
      </c>
      <c r="N2771" s="223" t="s">
        <v>1976</v>
      </c>
      <c r="O2771" s="223" t="s">
        <v>1592</v>
      </c>
      <c r="P2771" s="14" t="s">
        <v>78</v>
      </c>
      <c r="Q2771" s="105">
        <v>10654.8</v>
      </c>
      <c r="R2771" s="65">
        <v>42183</v>
      </c>
      <c r="S2771" s="106">
        <v>10654.8</v>
      </c>
      <c r="T2771" s="31">
        <f t="shared" si="87"/>
        <v>0</v>
      </c>
      <c r="U2771" s="39" t="s">
        <v>62</v>
      </c>
    </row>
    <row r="2772" spans="1:21" x14ac:dyDescent="0.25">
      <c r="A2772" s="20">
        <v>42184</v>
      </c>
      <c r="B2772" s="223" t="s">
        <v>2242</v>
      </c>
      <c r="C2772" s="223" t="s">
        <v>1592</v>
      </c>
      <c r="D2772" s="14" t="s">
        <v>158</v>
      </c>
      <c r="E2772" s="105">
        <v>2512.8000000000002</v>
      </c>
      <c r="F2772" s="65">
        <v>42184</v>
      </c>
      <c r="G2772" s="106">
        <v>2512.8000000000002</v>
      </c>
      <c r="H2772" s="31">
        <f t="shared" si="86"/>
        <v>0</v>
      </c>
      <c r="I2772" s="39" t="s">
        <v>9</v>
      </c>
      <c r="M2772" s="20">
        <v>42184</v>
      </c>
      <c r="N2772" s="223" t="s">
        <v>2282</v>
      </c>
      <c r="O2772" s="223" t="s">
        <v>1592</v>
      </c>
      <c r="P2772" s="14" t="s">
        <v>78</v>
      </c>
      <c r="Q2772" s="105">
        <v>9881.2000000000007</v>
      </c>
      <c r="R2772" s="23">
        <v>42185</v>
      </c>
      <c r="S2772" s="106">
        <v>9881.2000000000007</v>
      </c>
      <c r="T2772" s="31">
        <f t="shared" si="87"/>
        <v>0</v>
      </c>
      <c r="U2772" s="39" t="s">
        <v>62</v>
      </c>
    </row>
    <row r="2773" spans="1:21" x14ac:dyDescent="0.25">
      <c r="A2773" s="20">
        <v>42184</v>
      </c>
      <c r="B2773" s="222" t="s">
        <v>2243</v>
      </c>
      <c r="C2773" s="222" t="s">
        <v>1592</v>
      </c>
      <c r="D2773" s="14" t="s">
        <v>14</v>
      </c>
      <c r="E2773" s="105">
        <v>24730.400000000001</v>
      </c>
      <c r="F2773" s="74">
        <v>42209</v>
      </c>
      <c r="G2773" s="144">
        <v>24730.400000000001</v>
      </c>
      <c r="H2773" s="31">
        <f t="shared" si="86"/>
        <v>0</v>
      </c>
      <c r="I2773" s="39" t="s">
        <v>9</v>
      </c>
      <c r="M2773" s="20">
        <v>42184</v>
      </c>
      <c r="N2773" s="222" t="s">
        <v>2307</v>
      </c>
      <c r="O2773" s="222" t="s">
        <v>1592</v>
      </c>
      <c r="P2773" s="14" t="s">
        <v>78</v>
      </c>
      <c r="Q2773" s="105">
        <v>2219.1999999999998</v>
      </c>
      <c r="R2773" s="23">
        <v>42185</v>
      </c>
      <c r="S2773" s="106">
        <v>2219.1999999999998</v>
      </c>
      <c r="T2773" s="31">
        <f t="shared" si="87"/>
        <v>0</v>
      </c>
      <c r="U2773" s="39" t="s">
        <v>62</v>
      </c>
    </row>
    <row r="2774" spans="1:21" x14ac:dyDescent="0.25">
      <c r="A2774" s="20">
        <v>42184</v>
      </c>
      <c r="B2774" s="223" t="s">
        <v>2244</v>
      </c>
      <c r="C2774" s="223" t="s">
        <v>1592</v>
      </c>
      <c r="D2774" s="14" t="s">
        <v>1178</v>
      </c>
      <c r="E2774" s="105">
        <v>20808.8</v>
      </c>
      <c r="F2774" s="65">
        <v>42185</v>
      </c>
      <c r="G2774" s="106">
        <v>20808.8</v>
      </c>
      <c r="H2774" s="31">
        <f t="shared" si="86"/>
        <v>0</v>
      </c>
      <c r="I2774" s="39" t="s">
        <v>94</v>
      </c>
      <c r="M2774" s="20">
        <v>42156</v>
      </c>
      <c r="N2774" s="183">
        <v>22874</v>
      </c>
      <c r="O2774" s="183"/>
      <c r="P2774" s="14" t="s">
        <v>23</v>
      </c>
      <c r="Q2774" s="105">
        <v>3484.3</v>
      </c>
      <c r="R2774" s="23">
        <v>42156</v>
      </c>
      <c r="S2774" s="106">
        <v>3484.3</v>
      </c>
      <c r="T2774" s="25">
        <f t="shared" si="87"/>
        <v>0</v>
      </c>
      <c r="U2774" s="39" t="s">
        <v>9</v>
      </c>
    </row>
    <row r="2775" spans="1:21" x14ac:dyDescent="0.25">
      <c r="A2775" s="20">
        <v>42184</v>
      </c>
      <c r="B2775" s="222" t="s">
        <v>2245</v>
      </c>
      <c r="C2775" s="222" t="s">
        <v>1592</v>
      </c>
      <c r="D2775" s="14" t="s">
        <v>1178</v>
      </c>
      <c r="E2775" s="105">
        <v>8924.4</v>
      </c>
      <c r="F2775" s="74" t="s">
        <v>2448</v>
      </c>
      <c r="G2775" s="144">
        <f>7700+1224.4</f>
        <v>8924.4</v>
      </c>
      <c r="H2775" s="31">
        <f t="shared" si="86"/>
        <v>0</v>
      </c>
      <c r="I2775" s="39" t="s">
        <v>9</v>
      </c>
      <c r="M2775" s="20">
        <v>42159</v>
      </c>
      <c r="N2775" s="183">
        <v>23159</v>
      </c>
      <c r="O2775" s="183"/>
      <c r="P2775" s="14" t="s">
        <v>23</v>
      </c>
      <c r="Q2775" s="105">
        <v>2979</v>
      </c>
      <c r="R2775" s="23">
        <v>42159</v>
      </c>
      <c r="S2775" s="106">
        <v>2979</v>
      </c>
      <c r="T2775" s="31">
        <f t="shared" si="87"/>
        <v>0</v>
      </c>
      <c r="U2775" s="39" t="s">
        <v>9</v>
      </c>
    </row>
    <row r="2776" spans="1:21" x14ac:dyDescent="0.25">
      <c r="A2776" s="20">
        <v>42184</v>
      </c>
      <c r="B2776" s="223" t="s">
        <v>2246</v>
      </c>
      <c r="C2776" s="223" t="s">
        <v>1592</v>
      </c>
      <c r="D2776" s="14" t="s">
        <v>20</v>
      </c>
      <c r="E2776" s="105">
        <v>7205.45</v>
      </c>
      <c r="F2776" s="74">
        <v>42186</v>
      </c>
      <c r="G2776" s="144">
        <v>7205.45</v>
      </c>
      <c r="H2776" s="31">
        <f t="shared" si="86"/>
        <v>0</v>
      </c>
      <c r="I2776" s="39" t="s">
        <v>94</v>
      </c>
      <c r="M2776" s="20">
        <v>42161</v>
      </c>
      <c r="N2776" s="183">
        <v>23375</v>
      </c>
      <c r="O2776" s="183"/>
      <c r="P2776" s="14" t="s">
        <v>23</v>
      </c>
      <c r="Q2776" s="105">
        <v>576</v>
      </c>
      <c r="R2776" s="23">
        <v>42161</v>
      </c>
      <c r="S2776" s="106">
        <v>576</v>
      </c>
      <c r="T2776" s="31">
        <f t="shared" si="87"/>
        <v>0</v>
      </c>
      <c r="U2776" s="39" t="s">
        <v>9</v>
      </c>
    </row>
    <row r="2777" spans="1:21" x14ac:dyDescent="0.25">
      <c r="A2777" s="20">
        <v>42184</v>
      </c>
      <c r="B2777" s="222" t="s">
        <v>2247</v>
      </c>
      <c r="C2777" s="222" t="s">
        <v>1592</v>
      </c>
      <c r="D2777" s="14" t="s">
        <v>11</v>
      </c>
      <c r="E2777" s="105">
        <v>6713</v>
      </c>
      <c r="F2777" s="65">
        <v>42184</v>
      </c>
      <c r="G2777" s="106">
        <v>6713</v>
      </c>
      <c r="H2777" s="31">
        <f t="shared" si="86"/>
        <v>0</v>
      </c>
      <c r="I2777" s="39" t="s">
        <v>9</v>
      </c>
      <c r="M2777" s="20">
        <v>42165</v>
      </c>
      <c r="N2777" s="183">
        <v>23736</v>
      </c>
      <c r="O2777" s="183"/>
      <c r="P2777" s="14" t="s">
        <v>23</v>
      </c>
      <c r="Q2777" s="105">
        <v>14447.7</v>
      </c>
      <c r="R2777" s="23">
        <v>42165</v>
      </c>
      <c r="S2777" s="106">
        <v>14447.7</v>
      </c>
      <c r="T2777" s="31">
        <f t="shared" si="87"/>
        <v>0</v>
      </c>
      <c r="U2777" s="39" t="s">
        <v>9</v>
      </c>
    </row>
    <row r="2778" spans="1:21" x14ac:dyDescent="0.25">
      <c r="A2778" s="20">
        <v>42184</v>
      </c>
      <c r="B2778" s="223" t="s">
        <v>2248</v>
      </c>
      <c r="C2778" s="223" t="s">
        <v>1592</v>
      </c>
      <c r="D2778" s="14" t="s">
        <v>16</v>
      </c>
      <c r="E2778" s="105">
        <v>8358</v>
      </c>
      <c r="F2778" s="65">
        <v>42184</v>
      </c>
      <c r="G2778" s="106">
        <v>8358</v>
      </c>
      <c r="H2778" s="31">
        <f t="shared" si="86"/>
        <v>0</v>
      </c>
      <c r="I2778" s="39" t="s">
        <v>1257</v>
      </c>
      <c r="M2778" s="20">
        <v>42167</v>
      </c>
      <c r="N2778" s="183">
        <v>23955</v>
      </c>
      <c r="O2778" s="183"/>
      <c r="P2778" s="14" t="s">
        <v>23</v>
      </c>
      <c r="Q2778" s="105">
        <v>5919</v>
      </c>
      <c r="R2778" s="23">
        <v>42167</v>
      </c>
      <c r="S2778" s="106">
        <v>5919</v>
      </c>
      <c r="T2778" s="31">
        <f t="shared" si="87"/>
        <v>0</v>
      </c>
      <c r="U2778" s="39" t="s">
        <v>9</v>
      </c>
    </row>
    <row r="2779" spans="1:21" x14ac:dyDescent="0.25">
      <c r="A2779" s="20">
        <v>42184</v>
      </c>
      <c r="B2779" s="222" t="s">
        <v>2249</v>
      </c>
      <c r="C2779" s="222" t="s">
        <v>1592</v>
      </c>
      <c r="D2779" s="14" t="s">
        <v>18</v>
      </c>
      <c r="E2779" s="105">
        <v>3122</v>
      </c>
      <c r="F2779" s="65">
        <v>42184</v>
      </c>
      <c r="G2779" s="106">
        <v>3122</v>
      </c>
      <c r="H2779" s="31">
        <f t="shared" si="86"/>
        <v>0</v>
      </c>
      <c r="I2779" s="39" t="s">
        <v>9</v>
      </c>
      <c r="M2779" s="20">
        <v>42170</v>
      </c>
      <c r="N2779" s="183">
        <v>24217</v>
      </c>
      <c r="O2779" s="183"/>
      <c r="P2779" s="14" t="s">
        <v>23</v>
      </c>
      <c r="Q2779" s="105">
        <v>1661.8</v>
      </c>
      <c r="R2779" s="23">
        <v>42170</v>
      </c>
      <c r="S2779" s="106">
        <v>1661.8</v>
      </c>
      <c r="T2779" s="31">
        <f t="shared" si="87"/>
        <v>0</v>
      </c>
      <c r="U2779" s="39" t="s">
        <v>9</v>
      </c>
    </row>
    <row r="2780" spans="1:21" x14ac:dyDescent="0.25">
      <c r="A2780" s="20">
        <v>42184</v>
      </c>
      <c r="B2780" s="223" t="s">
        <v>2250</v>
      </c>
      <c r="C2780" s="223" t="s">
        <v>1592</v>
      </c>
      <c r="D2780" s="14" t="s">
        <v>32</v>
      </c>
      <c r="E2780" s="105">
        <v>92186.25</v>
      </c>
      <c r="F2780" s="74">
        <v>42195</v>
      </c>
      <c r="G2780" s="144">
        <v>92186.25</v>
      </c>
      <c r="H2780" s="31">
        <f t="shared" si="86"/>
        <v>0</v>
      </c>
      <c r="I2780" s="39" t="s">
        <v>19</v>
      </c>
      <c r="M2780" s="20">
        <v>42172</v>
      </c>
      <c r="N2780" s="183">
        <v>24418</v>
      </c>
      <c r="O2780" s="183"/>
      <c r="P2780" s="14" t="s">
        <v>23</v>
      </c>
      <c r="Q2780" s="105">
        <v>8503.2000000000007</v>
      </c>
      <c r="R2780" s="23">
        <v>42172</v>
      </c>
      <c r="S2780" s="106">
        <v>8503.2000000000007</v>
      </c>
      <c r="T2780" s="48">
        <f t="shared" si="87"/>
        <v>0</v>
      </c>
      <c r="U2780" s="39" t="s">
        <v>9</v>
      </c>
    </row>
    <row r="2781" spans="1:21" x14ac:dyDescent="0.25">
      <c r="A2781" s="20">
        <v>42184</v>
      </c>
      <c r="B2781" s="222" t="s">
        <v>2251</v>
      </c>
      <c r="C2781" s="222" t="s">
        <v>1592</v>
      </c>
      <c r="D2781" s="14" t="s">
        <v>383</v>
      </c>
      <c r="E2781" s="105">
        <v>5307.5</v>
      </c>
      <c r="F2781" s="65">
        <v>42184</v>
      </c>
      <c r="G2781" s="106">
        <v>5307.5</v>
      </c>
      <c r="H2781" s="31">
        <f t="shared" si="86"/>
        <v>0</v>
      </c>
      <c r="I2781" s="39" t="s">
        <v>9</v>
      </c>
      <c r="M2781" s="20">
        <v>42173</v>
      </c>
      <c r="N2781" s="183">
        <v>24520</v>
      </c>
      <c r="O2781" s="183"/>
      <c r="P2781" s="14" t="s">
        <v>23</v>
      </c>
      <c r="Q2781" s="105">
        <v>2728.8</v>
      </c>
      <c r="R2781" s="23">
        <v>42173</v>
      </c>
      <c r="S2781" s="106">
        <v>2728.8</v>
      </c>
      <c r="T2781" s="48">
        <f t="shared" si="87"/>
        <v>0</v>
      </c>
      <c r="U2781" s="39" t="s">
        <v>9</v>
      </c>
    </row>
    <row r="2782" spans="1:21" x14ac:dyDescent="0.25">
      <c r="A2782" s="20">
        <v>42184</v>
      </c>
      <c r="B2782" s="223" t="s">
        <v>2252</v>
      </c>
      <c r="C2782" s="223" t="s">
        <v>1592</v>
      </c>
      <c r="D2782" s="14" t="s">
        <v>125</v>
      </c>
      <c r="E2782" s="105">
        <v>15170</v>
      </c>
      <c r="F2782" s="65">
        <v>42185</v>
      </c>
      <c r="G2782" s="106">
        <v>15170</v>
      </c>
      <c r="H2782" s="31">
        <f t="shared" si="86"/>
        <v>0</v>
      </c>
      <c r="I2782" s="39" t="s">
        <v>59</v>
      </c>
      <c r="M2782" s="20">
        <v>42179</v>
      </c>
      <c r="N2782" s="223" t="s">
        <v>1759</v>
      </c>
      <c r="O2782" s="223" t="s">
        <v>1592</v>
      </c>
      <c r="P2782" s="14" t="s">
        <v>23</v>
      </c>
      <c r="Q2782" s="105">
        <v>4675.3</v>
      </c>
      <c r="R2782" s="23">
        <v>42179</v>
      </c>
      <c r="S2782" s="106">
        <v>4675.3</v>
      </c>
      <c r="T2782" s="31">
        <f t="shared" si="87"/>
        <v>0</v>
      </c>
      <c r="U2782" s="39" t="s">
        <v>9</v>
      </c>
    </row>
    <row r="2783" spans="1:21" x14ac:dyDescent="0.25">
      <c r="A2783" s="20">
        <v>42184</v>
      </c>
      <c r="B2783" s="222" t="s">
        <v>2253</v>
      </c>
      <c r="C2783" s="222" t="s">
        <v>1592</v>
      </c>
      <c r="D2783" s="14" t="s">
        <v>20</v>
      </c>
      <c r="E2783" s="105">
        <v>3404</v>
      </c>
      <c r="F2783" s="74">
        <v>42186</v>
      </c>
      <c r="G2783" s="144">
        <v>3404</v>
      </c>
      <c r="H2783" s="31">
        <f t="shared" si="86"/>
        <v>0</v>
      </c>
      <c r="I2783" s="39" t="s">
        <v>59</v>
      </c>
      <c r="M2783" s="20">
        <v>42180</v>
      </c>
      <c r="N2783" s="222" t="s">
        <v>1853</v>
      </c>
      <c r="O2783" s="222" t="s">
        <v>1592</v>
      </c>
      <c r="P2783" s="14" t="s">
        <v>23</v>
      </c>
      <c r="Q2783" s="105">
        <v>4305</v>
      </c>
      <c r="R2783" s="65">
        <v>42180</v>
      </c>
      <c r="S2783" s="106">
        <v>4305</v>
      </c>
      <c r="T2783" s="31">
        <f t="shared" si="87"/>
        <v>0</v>
      </c>
      <c r="U2783" s="39" t="s">
        <v>9</v>
      </c>
    </row>
    <row r="2784" spans="1:21" x14ac:dyDescent="0.25">
      <c r="A2784" s="20">
        <v>42184</v>
      </c>
      <c r="B2784" s="223" t="s">
        <v>2254</v>
      </c>
      <c r="C2784" s="223" t="s">
        <v>1592</v>
      </c>
      <c r="D2784" s="14" t="s">
        <v>114</v>
      </c>
      <c r="E2784" s="105">
        <v>2302.6</v>
      </c>
      <c r="F2784" s="65">
        <v>42184</v>
      </c>
      <c r="G2784" s="106">
        <v>2302.6</v>
      </c>
      <c r="H2784" s="31">
        <f t="shared" si="86"/>
        <v>0</v>
      </c>
      <c r="I2784" s="39" t="s">
        <v>9</v>
      </c>
      <c r="M2784" s="20">
        <v>42156</v>
      </c>
      <c r="N2784" s="183">
        <v>22890</v>
      </c>
      <c r="O2784" s="183"/>
      <c r="P2784" s="14" t="s">
        <v>152</v>
      </c>
      <c r="Q2784" s="105">
        <v>642.6</v>
      </c>
      <c r="R2784" s="23">
        <v>42156</v>
      </c>
      <c r="S2784" s="106">
        <v>642.6</v>
      </c>
      <c r="T2784" s="25">
        <f t="shared" si="87"/>
        <v>0</v>
      </c>
      <c r="U2784" s="39" t="s">
        <v>59</v>
      </c>
    </row>
    <row r="2785" spans="1:21" x14ac:dyDescent="0.25">
      <c r="A2785" s="20">
        <v>42184</v>
      </c>
      <c r="B2785" s="222" t="s">
        <v>2255</v>
      </c>
      <c r="C2785" s="222" t="s">
        <v>1592</v>
      </c>
      <c r="D2785" s="14" t="s">
        <v>55</v>
      </c>
      <c r="E2785" s="105">
        <v>25597</v>
      </c>
      <c r="F2785" s="65">
        <v>42184</v>
      </c>
      <c r="G2785" s="106">
        <v>25597</v>
      </c>
      <c r="H2785" s="31">
        <f t="shared" si="86"/>
        <v>0</v>
      </c>
      <c r="I2785" s="39" t="s">
        <v>773</v>
      </c>
      <c r="M2785" s="20">
        <v>42162</v>
      </c>
      <c r="N2785" s="183">
        <v>23463</v>
      </c>
      <c r="O2785" s="183"/>
      <c r="P2785" s="14" t="s">
        <v>152</v>
      </c>
      <c r="Q2785" s="105">
        <v>9742.7999999999993</v>
      </c>
      <c r="R2785" s="23">
        <v>42163</v>
      </c>
      <c r="S2785" s="106">
        <v>9742.7999999999993</v>
      </c>
      <c r="T2785" s="31">
        <f t="shared" si="87"/>
        <v>0</v>
      </c>
      <c r="U2785" s="39" t="s">
        <v>59</v>
      </c>
    </row>
    <row r="2786" spans="1:21" x14ac:dyDescent="0.25">
      <c r="A2786" s="20">
        <v>42184</v>
      </c>
      <c r="B2786" s="223" t="s">
        <v>2256</v>
      </c>
      <c r="C2786" s="223" t="s">
        <v>1592</v>
      </c>
      <c r="D2786" s="14" t="s">
        <v>720</v>
      </c>
      <c r="E2786" s="105">
        <v>18618.8</v>
      </c>
      <c r="F2786" s="65">
        <v>42184</v>
      </c>
      <c r="G2786" s="106">
        <v>18618.8</v>
      </c>
      <c r="H2786" s="31">
        <f t="shared" si="86"/>
        <v>0</v>
      </c>
      <c r="I2786" s="39" t="s">
        <v>9</v>
      </c>
      <c r="M2786" s="20">
        <v>42165</v>
      </c>
      <c r="N2786" s="183">
        <v>23755</v>
      </c>
      <c r="O2786" s="183"/>
      <c r="P2786" s="14" t="s">
        <v>152</v>
      </c>
      <c r="Q2786" s="105">
        <v>5754.5</v>
      </c>
      <c r="R2786" s="23">
        <v>42165</v>
      </c>
      <c r="S2786" s="106">
        <v>5754.5</v>
      </c>
      <c r="T2786" s="31">
        <f t="shared" si="87"/>
        <v>0</v>
      </c>
      <c r="U2786" s="39" t="s">
        <v>1257</v>
      </c>
    </row>
    <row r="2787" spans="1:21" x14ac:dyDescent="0.25">
      <c r="A2787" s="20">
        <v>42184</v>
      </c>
      <c r="B2787" s="222" t="s">
        <v>2257</v>
      </c>
      <c r="C2787" s="222" t="s">
        <v>1592</v>
      </c>
      <c r="D2787" s="14" t="s">
        <v>256</v>
      </c>
      <c r="E2787" s="105">
        <v>4650.3999999999996</v>
      </c>
      <c r="F2787" s="65">
        <v>42184</v>
      </c>
      <c r="G2787" s="106">
        <v>4650.3999999999996</v>
      </c>
      <c r="H2787" s="31">
        <f t="shared" si="86"/>
        <v>0</v>
      </c>
      <c r="I2787" s="39" t="s">
        <v>773</v>
      </c>
      <c r="M2787" s="20">
        <v>42166</v>
      </c>
      <c r="N2787" s="183">
        <v>23851</v>
      </c>
      <c r="O2787" s="183"/>
      <c r="P2787" s="14" t="s">
        <v>152</v>
      </c>
      <c r="Q2787" s="105">
        <v>660.1</v>
      </c>
      <c r="R2787" s="23">
        <v>42166</v>
      </c>
      <c r="S2787" s="106">
        <v>660.1</v>
      </c>
      <c r="T2787" s="31">
        <f t="shared" si="87"/>
        <v>0</v>
      </c>
      <c r="U2787" s="39" t="s">
        <v>59</v>
      </c>
    </row>
    <row r="2788" spans="1:21" x14ac:dyDescent="0.25">
      <c r="A2788" s="20">
        <v>42184</v>
      </c>
      <c r="B2788" s="223" t="s">
        <v>2258</v>
      </c>
      <c r="C2788" s="223" t="s">
        <v>1592</v>
      </c>
      <c r="D2788" s="14" t="s">
        <v>103</v>
      </c>
      <c r="E2788" s="105">
        <v>50471.1</v>
      </c>
      <c r="F2788" s="74">
        <v>42189</v>
      </c>
      <c r="G2788" s="144">
        <v>50471.1</v>
      </c>
      <c r="H2788" s="31">
        <f t="shared" si="86"/>
        <v>0</v>
      </c>
      <c r="I2788" s="39" t="s">
        <v>149</v>
      </c>
      <c r="M2788" s="20">
        <v>42169</v>
      </c>
      <c r="N2788" s="183">
        <v>24150</v>
      </c>
      <c r="O2788" s="183"/>
      <c r="P2788" s="14" t="s">
        <v>152</v>
      </c>
      <c r="Q2788" s="105">
        <v>11256.1</v>
      </c>
      <c r="R2788" s="23">
        <v>42169</v>
      </c>
      <c r="S2788" s="106">
        <v>11256.1</v>
      </c>
      <c r="T2788" s="31">
        <f t="shared" si="87"/>
        <v>0</v>
      </c>
      <c r="U2788" s="39" t="s">
        <v>59</v>
      </c>
    </row>
    <row r="2789" spans="1:21" x14ac:dyDescent="0.25">
      <c r="A2789" s="20">
        <v>42184</v>
      </c>
      <c r="B2789" s="222" t="s">
        <v>2259</v>
      </c>
      <c r="C2789" s="222" t="s">
        <v>1592</v>
      </c>
      <c r="D2789" s="14" t="s">
        <v>22</v>
      </c>
      <c r="E2789" s="105">
        <v>2755</v>
      </c>
      <c r="F2789" s="65">
        <v>42184</v>
      </c>
      <c r="G2789" s="106">
        <v>2755</v>
      </c>
      <c r="H2789" s="31">
        <f t="shared" si="86"/>
        <v>0</v>
      </c>
      <c r="I2789" s="39" t="s">
        <v>9</v>
      </c>
      <c r="M2789" s="20">
        <v>42172</v>
      </c>
      <c r="N2789" s="183">
        <v>24448</v>
      </c>
      <c r="O2789" s="183"/>
      <c r="P2789" s="14" t="s">
        <v>152</v>
      </c>
      <c r="Q2789" s="105">
        <v>5837.2</v>
      </c>
      <c r="R2789" s="23">
        <v>42172</v>
      </c>
      <c r="S2789" s="106">
        <v>5837.2</v>
      </c>
      <c r="T2789" s="48">
        <f t="shared" si="87"/>
        <v>0</v>
      </c>
      <c r="U2789" s="39" t="s">
        <v>1257</v>
      </c>
    </row>
    <row r="2790" spans="1:21" x14ac:dyDescent="0.25">
      <c r="A2790" s="20">
        <v>42184</v>
      </c>
      <c r="B2790" s="223" t="s">
        <v>2260</v>
      </c>
      <c r="C2790" s="223" t="s">
        <v>1592</v>
      </c>
      <c r="D2790" s="14" t="s">
        <v>37</v>
      </c>
      <c r="E2790" s="105">
        <v>13542</v>
      </c>
      <c r="F2790" s="74">
        <v>42194</v>
      </c>
      <c r="G2790" s="144">
        <v>13542</v>
      </c>
      <c r="H2790" s="31">
        <f t="shared" si="86"/>
        <v>0</v>
      </c>
      <c r="I2790" s="39" t="s">
        <v>9</v>
      </c>
      <c r="M2790" s="20">
        <v>42176</v>
      </c>
      <c r="N2790" s="183">
        <v>24871</v>
      </c>
      <c r="O2790" s="183"/>
      <c r="P2790" s="14" t="s">
        <v>152</v>
      </c>
      <c r="Q2790" s="105">
        <v>11296.7</v>
      </c>
      <c r="R2790" s="23">
        <v>42177</v>
      </c>
      <c r="S2790" s="118">
        <v>11296.7</v>
      </c>
      <c r="T2790" s="31">
        <f t="shared" si="87"/>
        <v>0</v>
      </c>
      <c r="U2790" s="56" t="s">
        <v>59</v>
      </c>
    </row>
    <row r="2791" spans="1:21" x14ac:dyDescent="0.25">
      <c r="A2791" s="20">
        <v>42184</v>
      </c>
      <c r="B2791" s="222" t="s">
        <v>2261</v>
      </c>
      <c r="C2791" s="222" t="s">
        <v>1592</v>
      </c>
      <c r="D2791" s="14" t="s">
        <v>128</v>
      </c>
      <c r="E2791" s="105">
        <v>7218.6</v>
      </c>
      <c r="F2791" s="65">
        <v>42184</v>
      </c>
      <c r="G2791" s="106">
        <v>7218.6</v>
      </c>
      <c r="H2791" s="31">
        <f t="shared" si="86"/>
        <v>0</v>
      </c>
      <c r="I2791" s="39" t="s">
        <v>94</v>
      </c>
      <c r="M2791" s="20">
        <v>42179</v>
      </c>
      <c r="N2791" s="223" t="s">
        <v>1776</v>
      </c>
      <c r="O2791" s="223" t="s">
        <v>1592</v>
      </c>
      <c r="P2791" s="14" t="s">
        <v>152</v>
      </c>
      <c r="Q2791" s="105">
        <v>5923.4</v>
      </c>
      <c r="R2791" s="23">
        <v>42179</v>
      </c>
      <c r="S2791" s="106">
        <v>5923.4</v>
      </c>
      <c r="T2791" s="31">
        <f t="shared" si="87"/>
        <v>0</v>
      </c>
      <c r="U2791" s="39" t="s">
        <v>46</v>
      </c>
    </row>
    <row r="2792" spans="1:21" x14ac:dyDescent="0.25">
      <c r="A2792" s="20">
        <v>42184</v>
      </c>
      <c r="B2792" s="223" t="s">
        <v>2262</v>
      </c>
      <c r="C2792" s="223" t="s">
        <v>1592</v>
      </c>
      <c r="D2792" s="14" t="s">
        <v>28</v>
      </c>
      <c r="E2792" s="105">
        <v>2371.3000000000002</v>
      </c>
      <c r="F2792" s="65">
        <v>42184</v>
      </c>
      <c r="G2792" s="106">
        <v>2371.3000000000002</v>
      </c>
      <c r="H2792" s="31">
        <f t="shared" si="86"/>
        <v>0</v>
      </c>
      <c r="I2792" s="39" t="s">
        <v>773</v>
      </c>
      <c r="M2792" s="20">
        <v>42183</v>
      </c>
      <c r="N2792" s="222" t="s">
        <v>2207</v>
      </c>
      <c r="O2792" s="222" t="s">
        <v>1592</v>
      </c>
      <c r="P2792" s="14" t="s">
        <v>152</v>
      </c>
      <c r="Q2792" s="105">
        <v>12709.5</v>
      </c>
      <c r="R2792" s="65">
        <v>42183</v>
      </c>
      <c r="S2792" s="106">
        <v>12709.5</v>
      </c>
      <c r="T2792" s="31">
        <f t="shared" si="87"/>
        <v>0</v>
      </c>
      <c r="U2792" s="39" t="s">
        <v>59</v>
      </c>
    </row>
    <row r="2793" spans="1:21" x14ac:dyDescent="0.25">
      <c r="A2793" s="20">
        <v>42184</v>
      </c>
      <c r="B2793" s="222" t="s">
        <v>2263</v>
      </c>
      <c r="C2793" s="222" t="s">
        <v>1592</v>
      </c>
      <c r="D2793" s="26" t="s">
        <v>218</v>
      </c>
      <c r="E2793" s="108">
        <v>0</v>
      </c>
      <c r="F2793" s="65"/>
      <c r="G2793" s="106"/>
      <c r="H2793" s="31">
        <f t="shared" si="86"/>
        <v>0</v>
      </c>
      <c r="I2793" s="39" t="s">
        <v>13</v>
      </c>
      <c r="M2793" s="20">
        <v>42163</v>
      </c>
      <c r="N2793" s="183">
        <v>23520</v>
      </c>
      <c r="O2793" s="183"/>
      <c r="P2793" s="14" t="s">
        <v>605</v>
      </c>
      <c r="Q2793" s="105">
        <v>935.1</v>
      </c>
      <c r="R2793" s="23">
        <v>42163</v>
      </c>
      <c r="S2793" s="106">
        <v>935.1</v>
      </c>
      <c r="T2793" s="31">
        <f t="shared" si="87"/>
        <v>0</v>
      </c>
      <c r="U2793" s="39" t="s">
        <v>59</v>
      </c>
    </row>
    <row r="2794" spans="1:21" x14ac:dyDescent="0.25">
      <c r="A2794" s="20">
        <v>42184</v>
      </c>
      <c r="B2794" s="223" t="s">
        <v>2264</v>
      </c>
      <c r="C2794" s="223" t="s">
        <v>1592</v>
      </c>
      <c r="D2794" s="14" t="s">
        <v>1434</v>
      </c>
      <c r="E2794" s="105">
        <v>4272.2</v>
      </c>
      <c r="F2794" s="65">
        <v>42184</v>
      </c>
      <c r="G2794" s="106">
        <v>4272.2</v>
      </c>
      <c r="H2794" s="31">
        <f t="shared" si="86"/>
        <v>0</v>
      </c>
      <c r="I2794" s="39" t="s">
        <v>9</v>
      </c>
      <c r="M2794" s="20">
        <v>42164</v>
      </c>
      <c r="N2794" s="183">
        <v>23676</v>
      </c>
      <c r="O2794" s="183"/>
      <c r="P2794" s="14" t="s">
        <v>1117</v>
      </c>
      <c r="Q2794" s="105">
        <v>4164.5</v>
      </c>
      <c r="R2794" s="23">
        <v>42164</v>
      </c>
      <c r="S2794" s="106">
        <v>4164.5</v>
      </c>
      <c r="T2794" s="31">
        <f t="shared" si="87"/>
        <v>0</v>
      </c>
      <c r="U2794" s="39" t="s">
        <v>9</v>
      </c>
    </row>
    <row r="2795" spans="1:21" x14ac:dyDescent="0.25">
      <c r="A2795" s="20">
        <v>42184</v>
      </c>
      <c r="B2795" s="222" t="s">
        <v>2265</v>
      </c>
      <c r="C2795" s="222" t="s">
        <v>1592</v>
      </c>
      <c r="D2795" s="14" t="s">
        <v>135</v>
      </c>
      <c r="E2795" s="105">
        <v>1609.68</v>
      </c>
      <c r="F2795" s="65">
        <v>42184</v>
      </c>
      <c r="G2795" s="106">
        <v>1609.68</v>
      </c>
      <c r="H2795" s="31">
        <f t="shared" si="86"/>
        <v>0</v>
      </c>
      <c r="I2795" s="39" t="s">
        <v>9</v>
      </c>
      <c r="M2795" s="20">
        <v>42173</v>
      </c>
      <c r="N2795" s="183">
        <v>24552</v>
      </c>
      <c r="O2795" s="183"/>
      <c r="P2795" s="14" t="s">
        <v>1117</v>
      </c>
      <c r="Q2795" s="105">
        <v>1122.3</v>
      </c>
      <c r="R2795" s="23">
        <v>42173</v>
      </c>
      <c r="S2795" s="106">
        <v>1122.3</v>
      </c>
      <c r="T2795" s="31">
        <f t="shared" si="87"/>
        <v>0</v>
      </c>
      <c r="U2795" s="56" t="s">
        <v>9</v>
      </c>
    </row>
    <row r="2796" spans="1:21" x14ac:dyDescent="0.25">
      <c r="A2796" s="20">
        <v>42184</v>
      </c>
      <c r="B2796" s="223" t="s">
        <v>2266</v>
      </c>
      <c r="C2796" s="223" t="s">
        <v>1592</v>
      </c>
      <c r="D2796" s="14" t="s">
        <v>185</v>
      </c>
      <c r="E2796" s="105">
        <v>48229.2</v>
      </c>
      <c r="F2796" s="65">
        <v>42184</v>
      </c>
      <c r="G2796" s="106">
        <v>48229.2</v>
      </c>
      <c r="H2796" s="31">
        <f t="shared" si="86"/>
        <v>0</v>
      </c>
      <c r="I2796" s="39" t="s">
        <v>46</v>
      </c>
      <c r="M2796" s="20">
        <v>42185</v>
      </c>
      <c r="N2796" s="222" t="s">
        <v>2384</v>
      </c>
      <c r="O2796" s="222" t="s">
        <v>1592</v>
      </c>
      <c r="P2796" s="14" t="s">
        <v>1117</v>
      </c>
      <c r="Q2796" s="105">
        <v>3518.8</v>
      </c>
      <c r="R2796" s="23">
        <v>42185</v>
      </c>
      <c r="S2796" s="106">
        <v>3518.8</v>
      </c>
      <c r="T2796" s="31">
        <f t="shared" si="87"/>
        <v>0</v>
      </c>
      <c r="U2796" s="39" t="s">
        <v>9</v>
      </c>
    </row>
    <row r="2797" spans="1:21" x14ac:dyDescent="0.25">
      <c r="A2797" s="20">
        <v>42184</v>
      </c>
      <c r="B2797" s="222" t="s">
        <v>2267</v>
      </c>
      <c r="C2797" s="222" t="s">
        <v>1592</v>
      </c>
      <c r="D2797" s="14" t="s">
        <v>232</v>
      </c>
      <c r="E2797" s="105">
        <v>34219.5</v>
      </c>
      <c r="F2797" s="65">
        <v>42185</v>
      </c>
      <c r="G2797" s="106">
        <v>34219.5</v>
      </c>
      <c r="H2797" s="31">
        <f t="shared" si="86"/>
        <v>0</v>
      </c>
      <c r="I2797" s="39" t="s">
        <v>9</v>
      </c>
      <c r="M2797" s="20">
        <v>42156</v>
      </c>
      <c r="N2797" s="183">
        <v>22963</v>
      </c>
      <c r="O2797" s="183"/>
      <c r="P2797" s="14" t="s">
        <v>1103</v>
      </c>
      <c r="Q2797" s="105">
        <v>30296.68</v>
      </c>
      <c r="R2797" s="23">
        <v>42158</v>
      </c>
      <c r="S2797" s="106">
        <v>30296.68</v>
      </c>
      <c r="T2797" s="25">
        <f t="shared" si="87"/>
        <v>0</v>
      </c>
      <c r="U2797" s="39" t="s">
        <v>149</v>
      </c>
    </row>
    <row r="2798" spans="1:21" x14ac:dyDescent="0.25">
      <c r="A2798" s="20">
        <v>42184</v>
      </c>
      <c r="B2798" s="223" t="s">
        <v>2268</v>
      </c>
      <c r="C2798" s="223" t="s">
        <v>1592</v>
      </c>
      <c r="D2798" s="150" t="s">
        <v>24</v>
      </c>
      <c r="E2798" s="105">
        <v>5446</v>
      </c>
      <c r="F2798" s="74">
        <v>42192</v>
      </c>
      <c r="G2798" s="144">
        <v>5446</v>
      </c>
      <c r="H2798" s="31">
        <f t="shared" si="86"/>
        <v>0</v>
      </c>
      <c r="I2798" s="39" t="s">
        <v>9</v>
      </c>
      <c r="M2798" s="20">
        <v>42159</v>
      </c>
      <c r="N2798" s="183">
        <v>23254</v>
      </c>
      <c r="O2798" s="183"/>
      <c r="P2798" s="14" t="s">
        <v>1103</v>
      </c>
      <c r="Q2798" s="105">
        <v>29652.7</v>
      </c>
      <c r="R2798" s="23">
        <v>42161</v>
      </c>
      <c r="S2798" s="106">
        <v>29652.7</v>
      </c>
      <c r="T2798" s="31">
        <f t="shared" si="87"/>
        <v>0</v>
      </c>
      <c r="U2798" s="39" t="s">
        <v>149</v>
      </c>
    </row>
    <row r="2799" spans="1:21" x14ac:dyDescent="0.25">
      <c r="A2799" s="20">
        <v>42184</v>
      </c>
      <c r="B2799" s="222" t="s">
        <v>2269</v>
      </c>
      <c r="C2799" s="222" t="s">
        <v>1592</v>
      </c>
      <c r="D2799" s="14" t="s">
        <v>570</v>
      </c>
      <c r="E2799" s="105">
        <v>905.9</v>
      </c>
      <c r="F2799" s="65">
        <v>42184</v>
      </c>
      <c r="G2799" s="106">
        <v>905.9</v>
      </c>
      <c r="H2799" s="31">
        <f t="shared" si="86"/>
        <v>0</v>
      </c>
      <c r="I2799" s="39" t="s">
        <v>9</v>
      </c>
      <c r="M2799" s="20">
        <v>42163</v>
      </c>
      <c r="N2799" s="183">
        <v>23623</v>
      </c>
      <c r="O2799" s="183"/>
      <c r="P2799" s="14" t="s">
        <v>1103</v>
      </c>
      <c r="Q2799" s="105">
        <v>22401.58</v>
      </c>
      <c r="R2799" s="23">
        <v>42165</v>
      </c>
      <c r="S2799" s="106">
        <v>22401.58</v>
      </c>
      <c r="T2799" s="31">
        <f t="shared" si="87"/>
        <v>0</v>
      </c>
      <c r="U2799" s="39" t="s">
        <v>149</v>
      </c>
    </row>
    <row r="2800" spans="1:21" x14ac:dyDescent="0.25">
      <c r="A2800" s="20">
        <v>42184</v>
      </c>
      <c r="B2800" s="223" t="s">
        <v>2270</v>
      </c>
      <c r="C2800" s="223" t="s">
        <v>1592</v>
      </c>
      <c r="D2800" s="14" t="s">
        <v>91</v>
      </c>
      <c r="E2800" s="105">
        <v>944.64</v>
      </c>
      <c r="F2800" s="65">
        <v>42185</v>
      </c>
      <c r="G2800" s="106">
        <v>944.64</v>
      </c>
      <c r="H2800" s="31">
        <f t="shared" si="86"/>
        <v>0</v>
      </c>
      <c r="I2800" s="39" t="s">
        <v>59</v>
      </c>
      <c r="M2800" s="20">
        <v>42166</v>
      </c>
      <c r="N2800" s="183">
        <v>23924</v>
      </c>
      <c r="O2800" s="183"/>
      <c r="P2800" s="14" t="s">
        <v>1103</v>
      </c>
      <c r="Q2800" s="105">
        <v>20840.5</v>
      </c>
      <c r="R2800" s="23">
        <v>42168</v>
      </c>
      <c r="S2800" s="106">
        <v>20840.5</v>
      </c>
      <c r="T2800" s="31">
        <f t="shared" si="87"/>
        <v>0</v>
      </c>
      <c r="U2800" s="39" t="s">
        <v>149</v>
      </c>
    </row>
    <row r="2801" spans="1:21" x14ac:dyDescent="0.25">
      <c r="A2801" s="20">
        <v>42184</v>
      </c>
      <c r="B2801" s="222" t="s">
        <v>2271</v>
      </c>
      <c r="C2801" s="222" t="s">
        <v>1592</v>
      </c>
      <c r="D2801" s="14" t="s">
        <v>444</v>
      </c>
      <c r="E2801" s="105">
        <v>15169.6</v>
      </c>
      <c r="F2801" s="23">
        <v>42185</v>
      </c>
      <c r="G2801" s="106">
        <v>15169.6</v>
      </c>
      <c r="H2801" s="31">
        <f t="shared" si="86"/>
        <v>0</v>
      </c>
      <c r="I2801" s="39" t="s">
        <v>62</v>
      </c>
      <c r="M2801" s="20">
        <v>42170</v>
      </c>
      <c r="N2801" s="183">
        <v>24286</v>
      </c>
      <c r="O2801" s="183"/>
      <c r="P2801" s="14" t="s">
        <v>1103</v>
      </c>
      <c r="Q2801" s="105">
        <v>19560.900000000001</v>
      </c>
      <c r="R2801" s="23">
        <v>42172</v>
      </c>
      <c r="S2801" s="106">
        <v>19560.900000000001</v>
      </c>
      <c r="T2801" s="48">
        <f t="shared" si="87"/>
        <v>0</v>
      </c>
      <c r="U2801" s="39" t="s">
        <v>149</v>
      </c>
    </row>
    <row r="2802" spans="1:21" x14ac:dyDescent="0.25">
      <c r="A2802" s="20">
        <v>42184</v>
      </c>
      <c r="B2802" s="223" t="s">
        <v>2272</v>
      </c>
      <c r="C2802" s="223" t="s">
        <v>1592</v>
      </c>
      <c r="D2802" s="14" t="s">
        <v>173</v>
      </c>
      <c r="E2802" s="105">
        <v>27069.4</v>
      </c>
      <c r="F2802" s="30">
        <v>42210</v>
      </c>
      <c r="G2802" s="144">
        <v>27069.4</v>
      </c>
      <c r="H2802" s="31">
        <f t="shared" si="86"/>
        <v>0</v>
      </c>
      <c r="I2802" s="39" t="s">
        <v>62</v>
      </c>
      <c r="M2802" s="20">
        <v>42173</v>
      </c>
      <c r="N2802" s="183">
        <v>24600</v>
      </c>
      <c r="O2802" s="183"/>
      <c r="P2802" s="14" t="s">
        <v>1103</v>
      </c>
      <c r="Q2802" s="105">
        <v>31298.2</v>
      </c>
      <c r="R2802" s="23">
        <v>42175</v>
      </c>
      <c r="S2802" s="118">
        <v>31298.2</v>
      </c>
      <c r="T2802" s="31">
        <f t="shared" si="87"/>
        <v>0</v>
      </c>
      <c r="U2802" s="56" t="s">
        <v>149</v>
      </c>
    </row>
    <row r="2803" spans="1:21" x14ac:dyDescent="0.25">
      <c r="A2803" s="20">
        <v>42184</v>
      </c>
      <c r="B2803" s="222" t="s">
        <v>2273</v>
      </c>
      <c r="C2803" s="222" t="s">
        <v>1592</v>
      </c>
      <c r="D2803" s="14" t="s">
        <v>81</v>
      </c>
      <c r="E2803" s="103">
        <v>1559</v>
      </c>
      <c r="F2803" s="23">
        <v>42185</v>
      </c>
      <c r="G2803" s="106">
        <v>1559</v>
      </c>
      <c r="H2803" s="31">
        <f t="shared" si="86"/>
        <v>0</v>
      </c>
      <c r="I2803" s="132" t="s">
        <v>59</v>
      </c>
      <c r="M2803" s="20">
        <v>42177</v>
      </c>
      <c r="N2803" s="222" t="s">
        <v>1613</v>
      </c>
      <c r="O2803" s="222" t="s">
        <v>1592</v>
      </c>
      <c r="P2803" s="15" t="s">
        <v>1103</v>
      </c>
      <c r="Q2803" s="133">
        <v>19518.18</v>
      </c>
      <c r="R2803" s="23">
        <v>42179</v>
      </c>
      <c r="S2803" s="106">
        <v>19518.18</v>
      </c>
      <c r="T2803" s="31">
        <f t="shared" si="87"/>
        <v>0</v>
      </c>
      <c r="U2803" s="46" t="s">
        <v>149</v>
      </c>
    </row>
    <row r="2804" spans="1:21" x14ac:dyDescent="0.25">
      <c r="A2804" s="20">
        <v>42184</v>
      </c>
      <c r="B2804" s="223" t="s">
        <v>2274</v>
      </c>
      <c r="C2804" s="223" t="s">
        <v>1592</v>
      </c>
      <c r="D2804" s="14" t="s">
        <v>164</v>
      </c>
      <c r="E2804" s="103">
        <v>2337.6</v>
      </c>
      <c r="F2804" s="23">
        <v>42184</v>
      </c>
      <c r="G2804" s="106">
        <v>2337.6</v>
      </c>
      <c r="H2804" s="31">
        <f t="shared" si="86"/>
        <v>0</v>
      </c>
      <c r="I2804" s="132" t="s">
        <v>9</v>
      </c>
      <c r="M2804" s="20">
        <v>42180</v>
      </c>
      <c r="N2804" s="223" t="s">
        <v>1926</v>
      </c>
      <c r="O2804" s="223" t="s">
        <v>1592</v>
      </c>
      <c r="P2804" s="14" t="s">
        <v>1103</v>
      </c>
      <c r="Q2804" s="103">
        <v>23296.2</v>
      </c>
      <c r="R2804" s="65">
        <v>42182</v>
      </c>
      <c r="S2804" s="106">
        <v>23296.2</v>
      </c>
      <c r="T2804" s="31">
        <f t="shared" si="87"/>
        <v>0</v>
      </c>
      <c r="U2804" s="132" t="s">
        <v>149</v>
      </c>
    </row>
    <row r="2805" spans="1:21" x14ac:dyDescent="0.25">
      <c r="A2805" s="20">
        <v>42184</v>
      </c>
      <c r="B2805" s="222" t="s">
        <v>2275</v>
      </c>
      <c r="C2805" s="222" t="s">
        <v>1592</v>
      </c>
      <c r="D2805" s="14" t="s">
        <v>102</v>
      </c>
      <c r="E2805" s="103">
        <v>1503.7</v>
      </c>
      <c r="F2805" s="23">
        <v>42184</v>
      </c>
      <c r="G2805" s="106">
        <v>1503.7</v>
      </c>
      <c r="H2805" s="31">
        <f t="shared" si="86"/>
        <v>0</v>
      </c>
      <c r="I2805" s="132" t="s">
        <v>9</v>
      </c>
      <c r="M2805" s="20">
        <v>42180</v>
      </c>
      <c r="N2805" s="222" t="s">
        <v>1929</v>
      </c>
      <c r="O2805" s="222" t="s">
        <v>1592</v>
      </c>
      <c r="P2805" s="14" t="s">
        <v>1103</v>
      </c>
      <c r="Q2805" s="103">
        <v>47.6</v>
      </c>
      <c r="R2805" s="65">
        <v>42182</v>
      </c>
      <c r="S2805" s="106">
        <v>47.6</v>
      </c>
      <c r="T2805" s="31">
        <f t="shared" si="87"/>
        <v>0</v>
      </c>
      <c r="U2805" s="132" t="s">
        <v>149</v>
      </c>
    </row>
    <row r="2806" spans="1:21" x14ac:dyDescent="0.25">
      <c r="A2806" s="20">
        <v>42184</v>
      </c>
      <c r="B2806" s="223" t="s">
        <v>2276</v>
      </c>
      <c r="C2806" s="223" t="s">
        <v>1592</v>
      </c>
      <c r="D2806" s="14" t="s">
        <v>1174</v>
      </c>
      <c r="E2806" s="103">
        <v>9267.5</v>
      </c>
      <c r="F2806" s="23">
        <v>42184</v>
      </c>
      <c r="G2806" s="106">
        <v>9267.5</v>
      </c>
      <c r="H2806" s="31">
        <f t="shared" si="86"/>
        <v>0</v>
      </c>
      <c r="I2806" s="132" t="s">
        <v>587</v>
      </c>
      <c r="M2806" s="20">
        <v>42184</v>
      </c>
      <c r="N2806" s="223" t="s">
        <v>2357</v>
      </c>
      <c r="O2806" s="223" t="s">
        <v>1592</v>
      </c>
      <c r="P2806" s="14" t="s">
        <v>1103</v>
      </c>
      <c r="Q2806" s="103">
        <v>23176.5</v>
      </c>
      <c r="R2806" s="23"/>
      <c r="S2806" s="106"/>
      <c r="T2806" s="31">
        <f t="shared" si="87"/>
        <v>23176.5</v>
      </c>
      <c r="U2806" s="132" t="s">
        <v>149</v>
      </c>
    </row>
    <row r="2807" spans="1:21" x14ac:dyDescent="0.25">
      <c r="A2807" s="20">
        <v>42184</v>
      </c>
      <c r="B2807" s="222" t="s">
        <v>2277</v>
      </c>
      <c r="C2807" s="222" t="s">
        <v>1592</v>
      </c>
      <c r="D2807" s="14" t="s">
        <v>912</v>
      </c>
      <c r="E2807" s="103">
        <v>25470.5</v>
      </c>
      <c r="F2807" s="23">
        <v>42184</v>
      </c>
      <c r="G2807" s="106">
        <v>25470.5</v>
      </c>
      <c r="H2807" s="31">
        <f t="shared" si="86"/>
        <v>0</v>
      </c>
      <c r="I2807" s="132" t="s">
        <v>46</v>
      </c>
      <c r="M2807" s="20">
        <v>42157</v>
      </c>
      <c r="N2807" s="183">
        <v>22975</v>
      </c>
      <c r="O2807" s="183"/>
      <c r="P2807" s="14" t="s">
        <v>112</v>
      </c>
      <c r="Q2807" s="103">
        <v>22263.8</v>
      </c>
      <c r="R2807" s="23">
        <v>42159</v>
      </c>
      <c r="S2807" s="106">
        <v>22263.8</v>
      </c>
      <c r="T2807" s="25">
        <f t="shared" si="87"/>
        <v>0</v>
      </c>
      <c r="U2807" s="132" t="s">
        <v>9</v>
      </c>
    </row>
    <row r="2808" spans="1:21" x14ac:dyDescent="0.25">
      <c r="A2808" s="20">
        <v>42184</v>
      </c>
      <c r="B2808" s="223" t="s">
        <v>2278</v>
      </c>
      <c r="C2808" s="223" t="s">
        <v>1592</v>
      </c>
      <c r="D2808" s="14" t="s">
        <v>375</v>
      </c>
      <c r="E2808" s="103">
        <v>3375.4</v>
      </c>
      <c r="F2808" s="23">
        <v>42184</v>
      </c>
      <c r="G2808" s="106">
        <v>3375.4</v>
      </c>
      <c r="H2808" s="31">
        <f t="shared" si="86"/>
        <v>0</v>
      </c>
      <c r="I2808" s="132" t="s">
        <v>9</v>
      </c>
      <c r="M2808" s="20">
        <v>42159</v>
      </c>
      <c r="N2808" s="183">
        <v>23234</v>
      </c>
      <c r="O2808" s="183"/>
      <c r="P2808" s="14" t="s">
        <v>112</v>
      </c>
      <c r="Q2808" s="103">
        <v>43174.2</v>
      </c>
      <c r="R2808" s="12" t="s">
        <v>1505</v>
      </c>
      <c r="S2808" s="106">
        <f>20000+23174.2</f>
        <v>43174.2</v>
      </c>
      <c r="T2808" s="31">
        <f t="shared" si="87"/>
        <v>0</v>
      </c>
      <c r="U2808" s="132" t="s">
        <v>9</v>
      </c>
    </row>
    <row r="2809" spans="1:21" x14ac:dyDescent="0.25">
      <c r="A2809" s="20">
        <v>42184</v>
      </c>
      <c r="B2809" s="222" t="s">
        <v>2279</v>
      </c>
      <c r="C2809" s="222" t="s">
        <v>1592</v>
      </c>
      <c r="D2809" s="14" t="s">
        <v>1175</v>
      </c>
      <c r="E2809" s="103">
        <v>9568.2000000000007</v>
      </c>
      <c r="F2809" s="23">
        <v>42184</v>
      </c>
      <c r="G2809" s="106">
        <v>9568.2000000000007</v>
      </c>
      <c r="H2809" s="31">
        <f t="shared" si="86"/>
        <v>0</v>
      </c>
      <c r="I2809" s="132" t="s">
        <v>587</v>
      </c>
      <c r="M2809" s="20">
        <v>42161</v>
      </c>
      <c r="N2809" s="183">
        <v>23379</v>
      </c>
      <c r="O2809" s="183"/>
      <c r="P2809" s="14" t="s">
        <v>112</v>
      </c>
      <c r="Q2809" s="103">
        <v>1680</v>
      </c>
      <c r="R2809" s="23">
        <v>42161</v>
      </c>
      <c r="S2809" s="106">
        <v>1680</v>
      </c>
      <c r="T2809" s="31">
        <f t="shared" si="87"/>
        <v>0</v>
      </c>
      <c r="U2809" s="132" t="s">
        <v>9</v>
      </c>
    </row>
    <row r="2810" spans="1:21" x14ac:dyDescent="0.25">
      <c r="A2810" s="20">
        <v>42184</v>
      </c>
      <c r="B2810" s="223" t="s">
        <v>2280</v>
      </c>
      <c r="C2810" s="223" t="s">
        <v>1592</v>
      </c>
      <c r="D2810" s="14" t="s">
        <v>696</v>
      </c>
      <c r="E2810" s="103">
        <v>3340.8</v>
      </c>
      <c r="F2810" s="23">
        <v>42184</v>
      </c>
      <c r="G2810" s="106">
        <v>3340.8</v>
      </c>
      <c r="H2810" s="31">
        <f t="shared" si="86"/>
        <v>0</v>
      </c>
      <c r="I2810" s="132" t="s">
        <v>587</v>
      </c>
      <c r="M2810" s="20">
        <v>42163</v>
      </c>
      <c r="N2810" s="183">
        <v>23513</v>
      </c>
      <c r="O2810" s="183"/>
      <c r="P2810" s="14" t="s">
        <v>112</v>
      </c>
      <c r="Q2810" s="103">
        <v>5865.3</v>
      </c>
      <c r="R2810" s="23">
        <v>42163</v>
      </c>
      <c r="S2810" s="106">
        <v>5865.3</v>
      </c>
      <c r="T2810" s="31">
        <f t="shared" si="87"/>
        <v>0</v>
      </c>
      <c r="U2810" s="132" t="s">
        <v>9</v>
      </c>
    </row>
    <row r="2811" spans="1:21" x14ac:dyDescent="0.25">
      <c r="A2811" s="20">
        <v>42184</v>
      </c>
      <c r="B2811" s="222" t="s">
        <v>2281</v>
      </c>
      <c r="C2811" s="222" t="s">
        <v>1592</v>
      </c>
      <c r="D2811" s="14" t="s">
        <v>169</v>
      </c>
      <c r="E2811" s="103">
        <v>1113.2</v>
      </c>
      <c r="F2811" s="23">
        <v>42185</v>
      </c>
      <c r="G2811" s="106">
        <v>1113.2</v>
      </c>
      <c r="H2811" s="31">
        <f t="shared" si="86"/>
        <v>0</v>
      </c>
      <c r="I2811" s="132" t="s">
        <v>59</v>
      </c>
      <c r="M2811" s="20">
        <v>42164</v>
      </c>
      <c r="N2811" s="183">
        <v>23656</v>
      </c>
      <c r="O2811" s="183"/>
      <c r="P2811" s="14" t="s">
        <v>112</v>
      </c>
      <c r="Q2811" s="103">
        <v>4857.6000000000004</v>
      </c>
      <c r="R2811" s="23">
        <v>42164</v>
      </c>
      <c r="S2811" s="106">
        <v>4857.6000000000004</v>
      </c>
      <c r="T2811" s="31">
        <f t="shared" si="87"/>
        <v>0</v>
      </c>
      <c r="U2811" s="132" t="s">
        <v>9</v>
      </c>
    </row>
    <row r="2812" spans="1:21" x14ac:dyDescent="0.25">
      <c r="A2812" s="20">
        <v>42184</v>
      </c>
      <c r="B2812" s="223" t="s">
        <v>2282</v>
      </c>
      <c r="C2812" s="223" t="s">
        <v>1592</v>
      </c>
      <c r="D2812" s="14" t="s">
        <v>78</v>
      </c>
      <c r="E2812" s="103">
        <v>9881.2000000000007</v>
      </c>
      <c r="F2812" s="23">
        <v>42185</v>
      </c>
      <c r="G2812" s="106">
        <v>9881.2000000000007</v>
      </c>
      <c r="H2812" s="31">
        <f t="shared" si="86"/>
        <v>0</v>
      </c>
      <c r="I2812" s="132" t="s">
        <v>62</v>
      </c>
      <c r="M2812" s="20">
        <v>42165</v>
      </c>
      <c r="N2812" s="183">
        <v>23710</v>
      </c>
      <c r="O2812" s="183"/>
      <c r="P2812" s="14" t="s">
        <v>112</v>
      </c>
      <c r="Q2812" s="103">
        <v>24985.599999999999</v>
      </c>
      <c r="R2812" s="12" t="s">
        <v>1536</v>
      </c>
      <c r="S2812" s="106">
        <f>5000+19985.6</f>
        <v>24985.599999999999</v>
      </c>
      <c r="T2812" s="31">
        <f t="shared" si="87"/>
        <v>0</v>
      </c>
      <c r="U2812" s="132" t="s">
        <v>9</v>
      </c>
    </row>
    <row r="2813" spans="1:21" x14ac:dyDescent="0.25">
      <c r="A2813" s="20">
        <v>42184</v>
      </c>
      <c r="B2813" s="222" t="s">
        <v>2283</v>
      </c>
      <c r="C2813" s="222" t="s">
        <v>1592</v>
      </c>
      <c r="D2813" s="14" t="s">
        <v>67</v>
      </c>
      <c r="E2813" s="103">
        <v>3689.4</v>
      </c>
      <c r="F2813" s="23">
        <v>42185</v>
      </c>
      <c r="G2813" s="106">
        <v>3689.4</v>
      </c>
      <c r="H2813" s="31">
        <f t="shared" si="86"/>
        <v>0</v>
      </c>
      <c r="I2813" s="132" t="s">
        <v>62</v>
      </c>
      <c r="M2813" s="20">
        <v>42167</v>
      </c>
      <c r="N2813" s="183">
        <v>23991</v>
      </c>
      <c r="O2813" s="183"/>
      <c r="P2813" s="14" t="s">
        <v>112</v>
      </c>
      <c r="Q2813" s="103">
        <v>24543</v>
      </c>
      <c r="R2813" s="12" t="s">
        <v>1549</v>
      </c>
      <c r="S2813" s="106">
        <f>18000+6543</f>
        <v>24543</v>
      </c>
      <c r="T2813" s="31">
        <f t="shared" si="87"/>
        <v>0</v>
      </c>
      <c r="U2813" s="132" t="s">
        <v>9</v>
      </c>
    </row>
    <row r="2814" spans="1:21" x14ac:dyDescent="0.25">
      <c r="A2814" s="20">
        <v>42184</v>
      </c>
      <c r="B2814" s="223" t="s">
        <v>2284</v>
      </c>
      <c r="C2814" s="223" t="s">
        <v>1592</v>
      </c>
      <c r="D2814" s="14" t="s">
        <v>131</v>
      </c>
      <c r="E2814" s="103">
        <v>13194.4</v>
      </c>
      <c r="F2814" s="30">
        <v>42186</v>
      </c>
      <c r="G2814" s="144">
        <v>13194.4</v>
      </c>
      <c r="H2814" s="31">
        <f t="shared" si="86"/>
        <v>0</v>
      </c>
      <c r="I2814" s="132" t="s">
        <v>9</v>
      </c>
      <c r="M2814" s="20">
        <v>42170</v>
      </c>
      <c r="N2814" s="183">
        <v>24195</v>
      </c>
      <c r="O2814" s="183"/>
      <c r="P2814" s="14" t="s">
        <v>112</v>
      </c>
      <c r="Q2814" s="103">
        <v>5640</v>
      </c>
      <c r="R2814" s="23">
        <v>42170</v>
      </c>
      <c r="S2814" s="106">
        <v>5640</v>
      </c>
      <c r="T2814" s="31">
        <f t="shared" si="87"/>
        <v>0</v>
      </c>
      <c r="U2814" s="132" t="s">
        <v>9</v>
      </c>
    </row>
    <row r="2815" spans="1:21" x14ac:dyDescent="0.25">
      <c r="A2815" s="20">
        <v>42184</v>
      </c>
      <c r="B2815" s="222" t="s">
        <v>2285</v>
      </c>
      <c r="C2815" s="222" t="s">
        <v>1592</v>
      </c>
      <c r="D2815" s="14" t="s">
        <v>170</v>
      </c>
      <c r="E2815" s="103">
        <v>5684.8</v>
      </c>
      <c r="F2815" s="23">
        <v>42185</v>
      </c>
      <c r="G2815" s="106">
        <v>5684.8</v>
      </c>
      <c r="H2815" s="31">
        <f t="shared" si="86"/>
        <v>0</v>
      </c>
      <c r="I2815" s="132" t="s">
        <v>62</v>
      </c>
      <c r="M2815" s="20">
        <v>42170</v>
      </c>
      <c r="N2815" s="183">
        <v>24214</v>
      </c>
      <c r="O2815" s="183"/>
      <c r="P2815" s="14" t="s">
        <v>112</v>
      </c>
      <c r="Q2815" s="103">
        <v>25720.75</v>
      </c>
      <c r="R2815" s="23" t="s">
        <v>1558</v>
      </c>
      <c r="S2815" s="106">
        <f>13075.18+12645.57</f>
        <v>25720.75</v>
      </c>
      <c r="T2815" s="31">
        <f t="shared" si="87"/>
        <v>0</v>
      </c>
      <c r="U2815" s="132" t="s">
        <v>19</v>
      </c>
    </row>
    <row r="2816" spans="1:21" x14ac:dyDescent="0.25">
      <c r="A2816" s="20">
        <v>42184</v>
      </c>
      <c r="B2816" s="223" t="s">
        <v>2286</v>
      </c>
      <c r="C2816" s="223" t="s">
        <v>1592</v>
      </c>
      <c r="D2816" s="14" t="s">
        <v>320</v>
      </c>
      <c r="E2816" s="103">
        <v>12800.6</v>
      </c>
      <c r="F2816" s="23">
        <v>42184</v>
      </c>
      <c r="G2816" s="106">
        <v>12800.6</v>
      </c>
      <c r="H2816" s="31">
        <f t="shared" si="86"/>
        <v>0</v>
      </c>
      <c r="I2816" s="132" t="s">
        <v>587</v>
      </c>
      <c r="M2816" s="20">
        <v>42172</v>
      </c>
      <c r="N2816" s="183">
        <v>24445</v>
      </c>
      <c r="O2816" s="183"/>
      <c r="P2816" s="14" t="s">
        <v>112</v>
      </c>
      <c r="Q2816" s="103">
        <v>2047.2</v>
      </c>
      <c r="R2816" s="23">
        <v>42172</v>
      </c>
      <c r="S2816" s="106">
        <v>2047.2</v>
      </c>
      <c r="T2816" s="48">
        <f t="shared" si="87"/>
        <v>0</v>
      </c>
      <c r="U2816" s="132" t="s">
        <v>9</v>
      </c>
    </row>
    <row r="2817" spans="1:21" x14ac:dyDescent="0.25">
      <c r="A2817" s="20">
        <v>42184</v>
      </c>
      <c r="B2817" s="222" t="s">
        <v>2287</v>
      </c>
      <c r="C2817" s="222" t="s">
        <v>1592</v>
      </c>
      <c r="D2817" s="14" t="s">
        <v>82</v>
      </c>
      <c r="E2817" s="103">
        <v>2618.1999999999998</v>
      </c>
      <c r="F2817" s="23">
        <v>42185</v>
      </c>
      <c r="G2817" s="106">
        <v>2618.1999999999998</v>
      </c>
      <c r="H2817" s="31">
        <f t="shared" si="86"/>
        <v>0</v>
      </c>
      <c r="I2817" s="132" t="s">
        <v>59</v>
      </c>
      <c r="M2817" s="20">
        <v>42173</v>
      </c>
      <c r="N2817" s="183">
        <v>24503</v>
      </c>
      <c r="O2817" s="183"/>
      <c r="P2817" s="14" t="s">
        <v>112</v>
      </c>
      <c r="Q2817" s="103">
        <v>8178.8</v>
      </c>
      <c r="R2817" s="23" t="s">
        <v>1572</v>
      </c>
      <c r="S2817" s="106">
        <f>6950+1228.8</f>
        <v>8178.8</v>
      </c>
      <c r="T2817" s="48">
        <f t="shared" si="87"/>
        <v>0</v>
      </c>
      <c r="U2817" s="132" t="s">
        <v>9</v>
      </c>
    </row>
    <row r="2818" spans="1:21" x14ac:dyDescent="0.25">
      <c r="A2818" s="20">
        <v>42184</v>
      </c>
      <c r="B2818" s="223" t="s">
        <v>2288</v>
      </c>
      <c r="C2818" s="223" t="s">
        <v>1592</v>
      </c>
      <c r="D2818" s="14" t="s">
        <v>1338</v>
      </c>
      <c r="E2818" s="103">
        <v>32690.7</v>
      </c>
      <c r="F2818" s="30">
        <v>42189</v>
      </c>
      <c r="G2818" s="144">
        <v>32690.7</v>
      </c>
      <c r="H2818" s="31">
        <f t="shared" si="86"/>
        <v>0</v>
      </c>
      <c r="I2818" s="132" t="s">
        <v>59</v>
      </c>
      <c r="M2818" s="20">
        <v>42174</v>
      </c>
      <c r="N2818" s="183">
        <v>24636</v>
      </c>
      <c r="O2818" s="183"/>
      <c r="P2818" s="14" t="s">
        <v>112</v>
      </c>
      <c r="Q2818" s="103">
        <v>19057.400000000001</v>
      </c>
      <c r="R2818" s="23" t="s">
        <v>1575</v>
      </c>
      <c r="S2818" s="118">
        <f>11000+8057.4</f>
        <v>19057.400000000001</v>
      </c>
      <c r="T2818" s="31">
        <f t="shared" si="87"/>
        <v>0</v>
      </c>
      <c r="U2818" s="28" t="s">
        <v>9</v>
      </c>
    </row>
    <row r="2819" spans="1:21" x14ac:dyDescent="0.25">
      <c r="A2819" s="20">
        <v>42184</v>
      </c>
      <c r="B2819" s="222" t="s">
        <v>2289</v>
      </c>
      <c r="C2819" s="222" t="s">
        <v>1592</v>
      </c>
      <c r="D2819" s="14" t="s">
        <v>148</v>
      </c>
      <c r="E2819" s="103">
        <v>4534.6000000000004</v>
      </c>
      <c r="F2819" s="23">
        <v>42185</v>
      </c>
      <c r="G2819" s="106">
        <v>4534.6000000000004</v>
      </c>
      <c r="H2819" s="31">
        <f t="shared" ref="H2819:H2882" si="88">E2819-G2819</f>
        <v>0</v>
      </c>
      <c r="I2819" s="132" t="s">
        <v>59</v>
      </c>
      <c r="M2819" s="20">
        <v>42174</v>
      </c>
      <c r="N2819" s="183">
        <v>24711</v>
      </c>
      <c r="O2819" s="183"/>
      <c r="P2819" s="14" t="s">
        <v>112</v>
      </c>
      <c r="Q2819" s="103">
        <v>22457.599999999999</v>
      </c>
      <c r="R2819" s="23">
        <v>42174</v>
      </c>
      <c r="S2819" s="118">
        <v>22457.599999999999</v>
      </c>
      <c r="T2819" s="31">
        <f t="shared" ref="T2819:T2882" si="89">Q2819-S2819</f>
        <v>0</v>
      </c>
      <c r="U2819" s="28" t="s">
        <v>9</v>
      </c>
    </row>
    <row r="2820" spans="1:21" x14ac:dyDescent="0.25">
      <c r="A2820" s="20">
        <v>42184</v>
      </c>
      <c r="B2820" s="223" t="s">
        <v>2290</v>
      </c>
      <c r="C2820" s="223" t="s">
        <v>1592</v>
      </c>
      <c r="D2820" s="14" t="s">
        <v>912</v>
      </c>
      <c r="E2820" s="103">
        <v>3505.2</v>
      </c>
      <c r="F2820" s="23">
        <v>42184</v>
      </c>
      <c r="G2820" s="106">
        <v>3505.2</v>
      </c>
      <c r="H2820" s="31">
        <f t="shared" si="88"/>
        <v>0</v>
      </c>
      <c r="I2820" s="132" t="s">
        <v>46</v>
      </c>
      <c r="M2820" s="20">
        <v>42175</v>
      </c>
      <c r="N2820" s="183">
        <v>24714</v>
      </c>
      <c r="O2820" s="183"/>
      <c r="P2820" s="14" t="s">
        <v>112</v>
      </c>
      <c r="Q2820" s="103">
        <v>5712</v>
      </c>
      <c r="R2820" s="23">
        <v>42175</v>
      </c>
      <c r="S2820" s="118">
        <v>5712</v>
      </c>
      <c r="T2820" s="31">
        <f t="shared" si="89"/>
        <v>0</v>
      </c>
      <c r="U2820" s="28" t="s">
        <v>9</v>
      </c>
    </row>
    <row r="2821" spans="1:21" x14ac:dyDescent="0.25">
      <c r="A2821" s="20">
        <v>42184</v>
      </c>
      <c r="B2821" s="222" t="s">
        <v>2291</v>
      </c>
      <c r="C2821" s="222" t="s">
        <v>1592</v>
      </c>
      <c r="D2821" s="14" t="s">
        <v>1058</v>
      </c>
      <c r="E2821" s="103">
        <v>4370.3999999999996</v>
      </c>
      <c r="F2821" s="23">
        <v>42184</v>
      </c>
      <c r="G2821" s="106">
        <v>4370.3999999999996</v>
      </c>
      <c r="H2821" s="31">
        <f t="shared" si="88"/>
        <v>0</v>
      </c>
      <c r="I2821" s="132" t="s">
        <v>9</v>
      </c>
      <c r="M2821" s="20">
        <v>42175</v>
      </c>
      <c r="N2821" s="183">
        <v>24722</v>
      </c>
      <c r="O2821" s="183"/>
      <c r="P2821" s="14" t="s">
        <v>112</v>
      </c>
      <c r="Q2821" s="103">
        <v>10986</v>
      </c>
      <c r="R2821" s="65" t="s">
        <v>1580</v>
      </c>
      <c r="S2821" s="106">
        <f>5000+5986</f>
        <v>10986</v>
      </c>
      <c r="T2821" s="31">
        <f t="shared" si="89"/>
        <v>0</v>
      </c>
      <c r="U2821" s="132" t="s">
        <v>9</v>
      </c>
    </row>
    <row r="2822" spans="1:21" x14ac:dyDescent="0.25">
      <c r="A2822" s="20">
        <v>42184</v>
      </c>
      <c r="B2822" s="223" t="s">
        <v>2292</v>
      </c>
      <c r="C2822" s="223" t="s">
        <v>1592</v>
      </c>
      <c r="D2822" s="14" t="s">
        <v>1515</v>
      </c>
      <c r="E2822" s="103">
        <v>3397.2</v>
      </c>
      <c r="F2822" s="23">
        <v>42185</v>
      </c>
      <c r="G2822" s="106">
        <v>3397.2</v>
      </c>
      <c r="H2822" s="31">
        <f t="shared" si="88"/>
        <v>0</v>
      </c>
      <c r="I2822" s="132" t="s">
        <v>1257</v>
      </c>
      <c r="M2822" s="20">
        <v>42178</v>
      </c>
      <c r="N2822" s="223" t="s">
        <v>1643</v>
      </c>
      <c r="O2822" s="223" t="s">
        <v>1592</v>
      </c>
      <c r="P2822" s="15" t="s">
        <v>112</v>
      </c>
      <c r="Q2822" s="133">
        <v>13305</v>
      </c>
      <c r="R2822" s="23">
        <v>42179</v>
      </c>
      <c r="S2822" s="118">
        <v>13305</v>
      </c>
      <c r="T2822" s="31">
        <f t="shared" si="89"/>
        <v>0</v>
      </c>
      <c r="U2822" s="46" t="s">
        <v>9</v>
      </c>
    </row>
    <row r="2823" spans="1:21" x14ac:dyDescent="0.25">
      <c r="A2823" s="20">
        <v>42184</v>
      </c>
      <c r="B2823" s="222" t="s">
        <v>2293</v>
      </c>
      <c r="C2823" s="222" t="s">
        <v>1592</v>
      </c>
      <c r="D2823" s="14" t="s">
        <v>940</v>
      </c>
      <c r="E2823" s="103">
        <v>4612.6000000000004</v>
      </c>
      <c r="F2823" s="23">
        <v>42184</v>
      </c>
      <c r="G2823" s="106">
        <v>4612.6000000000004</v>
      </c>
      <c r="H2823" s="31">
        <f t="shared" si="88"/>
        <v>0</v>
      </c>
      <c r="I2823" s="132" t="s">
        <v>9</v>
      </c>
      <c r="M2823" s="20">
        <v>42180</v>
      </c>
      <c r="N2823" s="222" t="s">
        <v>1912</v>
      </c>
      <c r="O2823" s="222" t="s">
        <v>1592</v>
      </c>
      <c r="P2823" s="14" t="s">
        <v>112</v>
      </c>
      <c r="Q2823" s="103">
        <v>25071.200000000001</v>
      </c>
      <c r="R2823" s="65" t="s">
        <v>1913</v>
      </c>
      <c r="S2823" s="106">
        <f>17400+7671.2</f>
        <v>25071.200000000001</v>
      </c>
      <c r="T2823" s="31">
        <f t="shared" si="89"/>
        <v>0</v>
      </c>
      <c r="U2823" s="132" t="s">
        <v>9</v>
      </c>
    </row>
    <row r="2824" spans="1:21" x14ac:dyDescent="0.25">
      <c r="A2824" s="20">
        <v>42184</v>
      </c>
      <c r="B2824" s="223" t="s">
        <v>2294</v>
      </c>
      <c r="C2824" s="223" t="s">
        <v>1592</v>
      </c>
      <c r="D2824" s="14" t="s">
        <v>320</v>
      </c>
      <c r="E2824" s="103">
        <v>5885</v>
      </c>
      <c r="F2824" s="23">
        <v>42184</v>
      </c>
      <c r="G2824" s="106">
        <v>5885</v>
      </c>
      <c r="H2824" s="31">
        <f t="shared" si="88"/>
        <v>0</v>
      </c>
      <c r="I2824" s="132" t="s">
        <v>587</v>
      </c>
      <c r="M2824" s="20">
        <v>42185</v>
      </c>
      <c r="N2824" s="222" t="s">
        <v>2411</v>
      </c>
      <c r="O2824" s="222" t="s">
        <v>1592</v>
      </c>
      <c r="P2824" s="14" t="s">
        <v>112</v>
      </c>
      <c r="Q2824" s="103">
        <v>1078.7</v>
      </c>
      <c r="R2824" s="23">
        <v>42185</v>
      </c>
      <c r="S2824" s="106">
        <v>1078.7</v>
      </c>
      <c r="T2824" s="31">
        <f t="shared" si="89"/>
        <v>0</v>
      </c>
      <c r="U2824" s="132" t="s">
        <v>9</v>
      </c>
    </row>
    <row r="2825" spans="1:21" x14ac:dyDescent="0.25">
      <c r="A2825" s="20">
        <v>42184</v>
      </c>
      <c r="B2825" s="222" t="s">
        <v>2295</v>
      </c>
      <c r="C2825" s="222" t="s">
        <v>1592</v>
      </c>
      <c r="D2825" s="14" t="s">
        <v>130</v>
      </c>
      <c r="E2825" s="103">
        <v>2473</v>
      </c>
      <c r="F2825" s="23">
        <v>42185</v>
      </c>
      <c r="G2825" s="106">
        <v>2473</v>
      </c>
      <c r="H2825" s="31">
        <f t="shared" si="88"/>
        <v>0</v>
      </c>
      <c r="I2825" s="132" t="s">
        <v>1257</v>
      </c>
      <c r="M2825" s="20">
        <v>42185</v>
      </c>
      <c r="N2825" s="223" t="s">
        <v>2430</v>
      </c>
      <c r="O2825" s="223" t="s">
        <v>1592</v>
      </c>
      <c r="P2825" s="14" t="s">
        <v>112</v>
      </c>
      <c r="Q2825" s="103">
        <v>1209.5999999999999</v>
      </c>
      <c r="R2825" s="23">
        <v>42185</v>
      </c>
      <c r="S2825" s="106">
        <v>1209.5999999999999</v>
      </c>
      <c r="T2825" s="31">
        <f t="shared" si="89"/>
        <v>0</v>
      </c>
      <c r="U2825" s="132" t="s">
        <v>9</v>
      </c>
    </row>
    <row r="2826" spans="1:21" x14ac:dyDescent="0.25">
      <c r="A2826" s="20">
        <v>42184</v>
      </c>
      <c r="B2826" s="223" t="s">
        <v>2296</v>
      </c>
      <c r="C2826" s="223" t="s">
        <v>1592</v>
      </c>
      <c r="D2826" s="14" t="s">
        <v>1590</v>
      </c>
      <c r="E2826" s="103">
        <v>2065.8000000000002</v>
      </c>
      <c r="F2826" s="23">
        <v>42184</v>
      </c>
      <c r="G2826" s="106">
        <v>2065.8000000000002</v>
      </c>
      <c r="H2826" s="31">
        <f t="shared" si="88"/>
        <v>0</v>
      </c>
      <c r="I2826" s="132" t="s">
        <v>1257</v>
      </c>
      <c r="M2826" s="20">
        <v>42161</v>
      </c>
      <c r="N2826" s="183">
        <v>23353</v>
      </c>
      <c r="O2826" s="183"/>
      <c r="P2826" s="14" t="s">
        <v>1012</v>
      </c>
      <c r="Q2826" s="103">
        <v>18374.8</v>
      </c>
      <c r="R2826" s="23">
        <v>42161</v>
      </c>
      <c r="S2826" s="106">
        <v>18374.8</v>
      </c>
      <c r="T2826" s="31">
        <f t="shared" si="89"/>
        <v>0</v>
      </c>
      <c r="U2826" s="132" t="s">
        <v>9</v>
      </c>
    </row>
    <row r="2827" spans="1:21" x14ac:dyDescent="0.25">
      <c r="A2827" s="20">
        <v>42184</v>
      </c>
      <c r="B2827" s="222" t="s">
        <v>2297</v>
      </c>
      <c r="C2827" s="222" t="s">
        <v>1592</v>
      </c>
      <c r="D2827" s="14" t="s">
        <v>906</v>
      </c>
      <c r="E2827" s="103">
        <v>3063.6</v>
      </c>
      <c r="F2827" s="30">
        <v>42191</v>
      </c>
      <c r="G2827" s="144">
        <v>3063.6</v>
      </c>
      <c r="H2827" s="31">
        <f t="shared" si="88"/>
        <v>0</v>
      </c>
      <c r="I2827" s="132" t="s">
        <v>15</v>
      </c>
      <c r="M2827" s="20">
        <v>42161</v>
      </c>
      <c r="N2827" s="183">
        <v>23413</v>
      </c>
      <c r="O2827" s="183"/>
      <c r="P2827" s="14" t="s">
        <v>1012</v>
      </c>
      <c r="Q2827" s="103">
        <v>3052</v>
      </c>
      <c r="R2827" s="23">
        <v>42162</v>
      </c>
      <c r="S2827" s="106">
        <v>3052</v>
      </c>
      <c r="T2827" s="31">
        <f t="shared" si="89"/>
        <v>0</v>
      </c>
      <c r="U2827" s="132" t="s">
        <v>1257</v>
      </c>
    </row>
    <row r="2828" spans="1:21" x14ac:dyDescent="0.25">
      <c r="A2828" s="20">
        <v>42184</v>
      </c>
      <c r="B2828" s="223" t="s">
        <v>2298</v>
      </c>
      <c r="C2828" s="223" t="s">
        <v>1592</v>
      </c>
      <c r="D2828" s="14" t="s">
        <v>14</v>
      </c>
      <c r="E2828" s="103">
        <v>44897.599999999999</v>
      </c>
      <c r="F2828" s="30">
        <v>42209</v>
      </c>
      <c r="G2828" s="144">
        <v>44897.599999999999</v>
      </c>
      <c r="H2828" s="31">
        <f t="shared" si="88"/>
        <v>0</v>
      </c>
      <c r="I2828" s="132" t="s">
        <v>15</v>
      </c>
      <c r="M2828" s="20">
        <v>42161</v>
      </c>
      <c r="N2828" s="183">
        <v>23420</v>
      </c>
      <c r="O2828" s="183"/>
      <c r="P2828" s="14" t="s">
        <v>1012</v>
      </c>
      <c r="Q2828" s="103">
        <v>1186.8</v>
      </c>
      <c r="R2828" s="23">
        <v>42162</v>
      </c>
      <c r="S2828" s="106">
        <v>1186.8</v>
      </c>
      <c r="T2828" s="31">
        <f t="shared" si="89"/>
        <v>0</v>
      </c>
      <c r="U2828" s="132" t="s">
        <v>9</v>
      </c>
    </row>
    <row r="2829" spans="1:21" x14ac:dyDescent="0.25">
      <c r="A2829" s="20">
        <v>42184</v>
      </c>
      <c r="B2829" s="222" t="s">
        <v>2299</v>
      </c>
      <c r="C2829" s="222" t="s">
        <v>1592</v>
      </c>
      <c r="D2829" s="14" t="s">
        <v>110</v>
      </c>
      <c r="E2829" s="103">
        <v>60605.25</v>
      </c>
      <c r="F2829" s="30">
        <v>42189</v>
      </c>
      <c r="G2829" s="144">
        <v>60605.25</v>
      </c>
      <c r="H2829" s="31">
        <f t="shared" si="88"/>
        <v>0</v>
      </c>
      <c r="I2829" s="132" t="s">
        <v>1013</v>
      </c>
      <c r="M2829" s="20">
        <v>42158</v>
      </c>
      <c r="N2829" s="183">
        <v>23057</v>
      </c>
      <c r="O2829" s="183"/>
      <c r="P2829" s="40" t="s">
        <v>720</v>
      </c>
      <c r="Q2829" s="103">
        <v>9872</v>
      </c>
      <c r="R2829" s="23">
        <v>42158</v>
      </c>
      <c r="S2829" s="106">
        <v>9872</v>
      </c>
      <c r="T2829" s="25">
        <f t="shared" si="89"/>
        <v>0</v>
      </c>
      <c r="U2829" s="46" t="s">
        <v>9</v>
      </c>
    </row>
    <row r="2830" spans="1:21" x14ac:dyDescent="0.25">
      <c r="A2830" s="20">
        <v>42184</v>
      </c>
      <c r="B2830" s="223" t="s">
        <v>2300</v>
      </c>
      <c r="C2830" s="223" t="s">
        <v>1592</v>
      </c>
      <c r="D2830" s="14" t="s">
        <v>49</v>
      </c>
      <c r="E2830" s="103">
        <v>1478.4</v>
      </c>
      <c r="F2830" s="23">
        <v>42184</v>
      </c>
      <c r="G2830" s="106">
        <v>1478.4</v>
      </c>
      <c r="H2830" s="31">
        <f t="shared" si="88"/>
        <v>0</v>
      </c>
      <c r="I2830" s="132" t="s">
        <v>1257</v>
      </c>
      <c r="M2830" s="20">
        <v>42159</v>
      </c>
      <c r="N2830" s="183">
        <v>23148</v>
      </c>
      <c r="O2830" s="183"/>
      <c r="P2830" s="40" t="s">
        <v>720</v>
      </c>
      <c r="Q2830" s="103">
        <v>12190.7</v>
      </c>
      <c r="R2830" s="23">
        <v>42159</v>
      </c>
      <c r="S2830" s="106">
        <v>12190.7</v>
      </c>
      <c r="T2830" s="31">
        <f t="shared" si="89"/>
        <v>0</v>
      </c>
      <c r="U2830" s="46" t="s">
        <v>9</v>
      </c>
    </row>
    <row r="2831" spans="1:21" x14ac:dyDescent="0.25">
      <c r="A2831" s="20">
        <v>42184</v>
      </c>
      <c r="B2831" s="222" t="s">
        <v>2301</v>
      </c>
      <c r="C2831" s="222" t="s">
        <v>1592</v>
      </c>
      <c r="D2831" s="150" t="s">
        <v>89</v>
      </c>
      <c r="E2831" s="103">
        <v>3202.4</v>
      </c>
      <c r="F2831" s="23">
        <v>42184</v>
      </c>
      <c r="G2831" s="106">
        <v>3202.4</v>
      </c>
      <c r="H2831" s="31">
        <f t="shared" si="88"/>
        <v>0</v>
      </c>
      <c r="I2831" s="132" t="s">
        <v>9</v>
      </c>
      <c r="M2831" s="20">
        <v>42159</v>
      </c>
      <c r="N2831" s="183">
        <v>23214</v>
      </c>
      <c r="O2831" s="183"/>
      <c r="P2831" s="14" t="s">
        <v>720</v>
      </c>
      <c r="Q2831" s="103">
        <v>9616.6</v>
      </c>
      <c r="R2831" s="23">
        <v>42159</v>
      </c>
      <c r="S2831" s="106">
        <v>9616.6</v>
      </c>
      <c r="T2831" s="31">
        <f t="shared" si="89"/>
        <v>0</v>
      </c>
      <c r="U2831" s="132" t="s">
        <v>9</v>
      </c>
    </row>
    <row r="2832" spans="1:21" x14ac:dyDescent="0.25">
      <c r="A2832" s="20">
        <v>42184</v>
      </c>
      <c r="B2832" s="223" t="s">
        <v>2302</v>
      </c>
      <c r="C2832" s="223" t="s">
        <v>1592</v>
      </c>
      <c r="D2832" s="14" t="s">
        <v>75</v>
      </c>
      <c r="E2832" s="103">
        <v>21582.799999999999</v>
      </c>
      <c r="F2832" s="23">
        <v>42185</v>
      </c>
      <c r="G2832" s="106">
        <v>21582.799999999999</v>
      </c>
      <c r="H2832" s="31">
        <f t="shared" si="88"/>
        <v>0</v>
      </c>
      <c r="I2832" s="132" t="s">
        <v>62</v>
      </c>
      <c r="M2832" s="20">
        <v>42160</v>
      </c>
      <c r="N2832" s="183">
        <v>23258</v>
      </c>
      <c r="O2832" s="183"/>
      <c r="P2832" s="14" t="s">
        <v>720</v>
      </c>
      <c r="Q2832" s="103">
        <v>17813</v>
      </c>
      <c r="R2832" s="23">
        <v>42160</v>
      </c>
      <c r="S2832" s="106">
        <v>17813</v>
      </c>
      <c r="T2832" s="31">
        <f t="shared" si="89"/>
        <v>0</v>
      </c>
      <c r="U2832" s="132" t="s">
        <v>9</v>
      </c>
    </row>
    <row r="2833" spans="1:21" x14ac:dyDescent="0.25">
      <c r="A2833" s="20">
        <v>42184</v>
      </c>
      <c r="B2833" s="222" t="s">
        <v>2303</v>
      </c>
      <c r="C2833" s="222" t="s">
        <v>1592</v>
      </c>
      <c r="D2833" s="14" t="s">
        <v>137</v>
      </c>
      <c r="E2833" s="103">
        <v>1957.3</v>
      </c>
      <c r="F2833" s="23">
        <v>42184</v>
      </c>
      <c r="G2833" s="106">
        <v>1957.3</v>
      </c>
      <c r="H2833" s="31">
        <f t="shared" si="88"/>
        <v>0</v>
      </c>
      <c r="I2833" s="132" t="s">
        <v>9</v>
      </c>
      <c r="M2833" s="20">
        <v>42162</v>
      </c>
      <c r="N2833" s="183">
        <v>23456</v>
      </c>
      <c r="O2833" s="183"/>
      <c r="P2833" s="14" t="s">
        <v>720</v>
      </c>
      <c r="Q2833" s="103">
        <v>21830.400000000001</v>
      </c>
      <c r="R2833" s="23">
        <v>42162</v>
      </c>
      <c r="S2833" s="106">
        <v>21830.400000000001</v>
      </c>
      <c r="T2833" s="31">
        <f t="shared" si="89"/>
        <v>0</v>
      </c>
      <c r="U2833" s="132" t="s">
        <v>9</v>
      </c>
    </row>
    <row r="2834" spans="1:21" x14ac:dyDescent="0.25">
      <c r="A2834" s="20">
        <v>42184</v>
      </c>
      <c r="B2834" s="223" t="s">
        <v>2304</v>
      </c>
      <c r="C2834" s="223" t="s">
        <v>1592</v>
      </c>
      <c r="D2834" s="14" t="s">
        <v>84</v>
      </c>
      <c r="E2834" s="103">
        <v>56510</v>
      </c>
      <c r="F2834" s="30">
        <v>42196</v>
      </c>
      <c r="G2834" s="144">
        <v>56510</v>
      </c>
      <c r="H2834" s="31">
        <f t="shared" si="88"/>
        <v>0</v>
      </c>
      <c r="I2834" s="132" t="s">
        <v>62</v>
      </c>
      <c r="M2834" s="20">
        <v>42163</v>
      </c>
      <c r="N2834" s="183">
        <v>23509</v>
      </c>
      <c r="O2834" s="183"/>
      <c r="P2834" s="14" t="s">
        <v>720</v>
      </c>
      <c r="Q2834" s="103">
        <v>15517.2</v>
      </c>
      <c r="R2834" s="23">
        <v>42163</v>
      </c>
      <c r="S2834" s="106">
        <v>15517.2</v>
      </c>
      <c r="T2834" s="31">
        <f t="shared" si="89"/>
        <v>0</v>
      </c>
      <c r="U2834" s="132" t="s">
        <v>9</v>
      </c>
    </row>
    <row r="2835" spans="1:21" x14ac:dyDescent="0.25">
      <c r="A2835" s="20">
        <v>42184</v>
      </c>
      <c r="B2835" s="222" t="s">
        <v>2305</v>
      </c>
      <c r="C2835" s="222" t="s">
        <v>1592</v>
      </c>
      <c r="D2835" s="14" t="s">
        <v>178</v>
      </c>
      <c r="E2835" s="103">
        <v>1279.3399999999999</v>
      </c>
      <c r="F2835" s="23">
        <v>42185</v>
      </c>
      <c r="G2835" s="106">
        <v>1279.3399999999999</v>
      </c>
      <c r="H2835" s="31">
        <f t="shared" si="88"/>
        <v>0</v>
      </c>
      <c r="I2835" s="132" t="s">
        <v>62</v>
      </c>
      <c r="M2835" s="20">
        <v>42164</v>
      </c>
      <c r="N2835" s="183">
        <v>23643</v>
      </c>
      <c r="O2835" s="183"/>
      <c r="P2835" s="14" t="s">
        <v>720</v>
      </c>
      <c r="Q2835" s="103">
        <v>14578.2</v>
      </c>
      <c r="R2835" s="23">
        <v>42164</v>
      </c>
      <c r="S2835" s="106">
        <v>14578.2</v>
      </c>
      <c r="T2835" s="31">
        <f t="shared" si="89"/>
        <v>0</v>
      </c>
      <c r="U2835" s="132" t="s">
        <v>9</v>
      </c>
    </row>
    <row r="2836" spans="1:21" x14ac:dyDescent="0.25">
      <c r="A2836" s="20">
        <v>42184</v>
      </c>
      <c r="B2836" s="223" t="s">
        <v>2306</v>
      </c>
      <c r="C2836" s="223" t="s">
        <v>1592</v>
      </c>
      <c r="D2836" s="14" t="s">
        <v>77</v>
      </c>
      <c r="E2836" s="103">
        <v>9109.4</v>
      </c>
      <c r="F2836" s="23">
        <v>42185</v>
      </c>
      <c r="G2836" s="106">
        <v>9109.4</v>
      </c>
      <c r="H2836" s="31">
        <f t="shared" si="88"/>
        <v>0</v>
      </c>
      <c r="I2836" s="132" t="s">
        <v>62</v>
      </c>
      <c r="M2836" s="20">
        <v>42164</v>
      </c>
      <c r="N2836" s="183">
        <v>23683</v>
      </c>
      <c r="O2836" s="183"/>
      <c r="P2836" s="14" t="s">
        <v>720</v>
      </c>
      <c r="Q2836" s="103">
        <v>1720.4</v>
      </c>
      <c r="R2836" s="23">
        <v>42164</v>
      </c>
      <c r="S2836" s="106">
        <v>1720.4</v>
      </c>
      <c r="T2836" s="31">
        <f t="shared" si="89"/>
        <v>0</v>
      </c>
      <c r="U2836" s="132" t="s">
        <v>27</v>
      </c>
    </row>
    <row r="2837" spans="1:21" x14ac:dyDescent="0.25">
      <c r="A2837" s="20">
        <v>42184</v>
      </c>
      <c r="B2837" s="222" t="s">
        <v>2307</v>
      </c>
      <c r="C2837" s="222" t="s">
        <v>1592</v>
      </c>
      <c r="D2837" s="14" t="s">
        <v>78</v>
      </c>
      <c r="E2837" s="103">
        <v>2219.1999999999998</v>
      </c>
      <c r="F2837" s="23">
        <v>42185</v>
      </c>
      <c r="G2837" s="106">
        <v>2219.1999999999998</v>
      </c>
      <c r="H2837" s="31">
        <f t="shared" si="88"/>
        <v>0</v>
      </c>
      <c r="I2837" s="132" t="s">
        <v>62</v>
      </c>
      <c r="M2837" s="20">
        <v>42171</v>
      </c>
      <c r="N2837" s="183">
        <v>24303</v>
      </c>
      <c r="O2837" s="183"/>
      <c r="P2837" s="14" t="s">
        <v>720</v>
      </c>
      <c r="Q2837" s="103">
        <v>13249.6</v>
      </c>
      <c r="R2837" s="23">
        <v>42171</v>
      </c>
      <c r="S2837" s="106">
        <v>13249.6</v>
      </c>
      <c r="T2837" s="48">
        <f t="shared" si="89"/>
        <v>0</v>
      </c>
      <c r="U2837" s="132" t="s">
        <v>9</v>
      </c>
    </row>
    <row r="2838" spans="1:21" x14ac:dyDescent="0.25">
      <c r="A2838" s="20">
        <v>42184</v>
      </c>
      <c r="B2838" s="223" t="s">
        <v>2308</v>
      </c>
      <c r="C2838" s="223" t="s">
        <v>1592</v>
      </c>
      <c r="D2838" s="14" t="s">
        <v>232</v>
      </c>
      <c r="E2838" s="103">
        <v>9714.9</v>
      </c>
      <c r="F2838" s="23">
        <v>42185</v>
      </c>
      <c r="G2838" s="106">
        <v>9714.9</v>
      </c>
      <c r="H2838" s="31">
        <f t="shared" si="88"/>
        <v>0</v>
      </c>
      <c r="I2838" s="132" t="s">
        <v>1257</v>
      </c>
      <c r="M2838" s="20">
        <v>42172</v>
      </c>
      <c r="N2838" s="183">
        <v>24405</v>
      </c>
      <c r="O2838" s="183"/>
      <c r="P2838" s="14" t="s">
        <v>720</v>
      </c>
      <c r="Q2838" s="103">
        <v>12257.5</v>
      </c>
      <c r="R2838" s="23">
        <v>42172</v>
      </c>
      <c r="S2838" s="106">
        <v>12257.5</v>
      </c>
      <c r="T2838" s="48">
        <f t="shared" si="89"/>
        <v>0</v>
      </c>
      <c r="U2838" s="132" t="s">
        <v>9</v>
      </c>
    </row>
    <row r="2839" spans="1:21" x14ac:dyDescent="0.25">
      <c r="A2839" s="20">
        <v>42184</v>
      </c>
      <c r="B2839" s="222" t="s">
        <v>2309</v>
      </c>
      <c r="C2839" s="222" t="s">
        <v>1592</v>
      </c>
      <c r="D2839" s="14" t="s">
        <v>72</v>
      </c>
      <c r="E2839" s="103">
        <v>26625.040000000001</v>
      </c>
      <c r="F2839" s="30">
        <v>42210</v>
      </c>
      <c r="G2839" s="144">
        <v>26625.040000000001</v>
      </c>
      <c r="H2839" s="31">
        <f t="shared" si="88"/>
        <v>0</v>
      </c>
      <c r="I2839" s="132" t="s">
        <v>62</v>
      </c>
      <c r="M2839" s="20">
        <v>42173</v>
      </c>
      <c r="N2839" s="183">
        <v>24501</v>
      </c>
      <c r="O2839" s="183"/>
      <c r="P2839" s="14" t="s">
        <v>720</v>
      </c>
      <c r="Q2839" s="103">
        <v>15185.3</v>
      </c>
      <c r="R2839" s="23">
        <v>42173</v>
      </c>
      <c r="S2839" s="106">
        <v>15185.3</v>
      </c>
      <c r="T2839" s="48">
        <f t="shared" si="89"/>
        <v>0</v>
      </c>
      <c r="U2839" s="132" t="s">
        <v>9</v>
      </c>
    </row>
    <row r="2840" spans="1:21" x14ac:dyDescent="0.25">
      <c r="A2840" s="20">
        <v>42184</v>
      </c>
      <c r="B2840" s="223" t="s">
        <v>2310</v>
      </c>
      <c r="C2840" s="223" t="s">
        <v>1592</v>
      </c>
      <c r="D2840" s="14" t="s">
        <v>2025</v>
      </c>
      <c r="E2840" s="103">
        <v>13756.2</v>
      </c>
      <c r="F2840" s="30">
        <v>42196</v>
      </c>
      <c r="G2840" s="144">
        <v>13756.2</v>
      </c>
      <c r="H2840" s="31">
        <f t="shared" si="88"/>
        <v>0</v>
      </c>
      <c r="I2840" s="132" t="s">
        <v>19</v>
      </c>
      <c r="M2840" s="20">
        <v>42174</v>
      </c>
      <c r="N2840" s="183">
        <v>24611</v>
      </c>
      <c r="O2840" s="183"/>
      <c r="P2840" s="14" t="s">
        <v>720</v>
      </c>
      <c r="Q2840" s="103">
        <v>19547.5</v>
      </c>
      <c r="R2840" s="23">
        <v>42174</v>
      </c>
      <c r="S2840" s="118">
        <v>19547.5</v>
      </c>
      <c r="T2840" s="31">
        <f t="shared" si="89"/>
        <v>0</v>
      </c>
      <c r="U2840" s="28" t="s">
        <v>9</v>
      </c>
    </row>
    <row r="2841" spans="1:21" x14ac:dyDescent="0.25">
      <c r="A2841" s="20">
        <v>42184</v>
      </c>
      <c r="B2841" s="222" t="s">
        <v>2311</v>
      </c>
      <c r="C2841" s="222" t="s">
        <v>1592</v>
      </c>
      <c r="D2841" s="14" t="s">
        <v>335</v>
      </c>
      <c r="E2841" s="103">
        <v>536.9</v>
      </c>
      <c r="F2841" s="23">
        <v>42184</v>
      </c>
      <c r="G2841" s="106">
        <v>536.9</v>
      </c>
      <c r="H2841" s="31">
        <f t="shared" si="88"/>
        <v>0</v>
      </c>
      <c r="I2841" s="132" t="s">
        <v>19</v>
      </c>
      <c r="M2841" s="20">
        <v>42175</v>
      </c>
      <c r="N2841" s="183">
        <v>24717</v>
      </c>
      <c r="O2841" s="183"/>
      <c r="P2841" s="14" t="s">
        <v>720</v>
      </c>
      <c r="Q2841" s="103">
        <v>24562.400000000001</v>
      </c>
      <c r="R2841" s="23">
        <v>42175</v>
      </c>
      <c r="S2841" s="106">
        <v>24562.400000000001</v>
      </c>
      <c r="T2841" s="31">
        <f t="shared" si="89"/>
        <v>0</v>
      </c>
      <c r="U2841" s="132" t="s">
        <v>9</v>
      </c>
    </row>
    <row r="2842" spans="1:21" x14ac:dyDescent="0.25">
      <c r="A2842" s="20">
        <v>42184</v>
      </c>
      <c r="B2842" s="223" t="s">
        <v>2312</v>
      </c>
      <c r="C2842" s="223" t="s">
        <v>1592</v>
      </c>
      <c r="D2842" s="14" t="s">
        <v>900</v>
      </c>
      <c r="E2842" s="103">
        <v>3316</v>
      </c>
      <c r="F2842" s="23">
        <v>42184</v>
      </c>
      <c r="G2842" s="106">
        <v>3316</v>
      </c>
      <c r="H2842" s="31">
        <f t="shared" si="88"/>
        <v>0</v>
      </c>
      <c r="I2842" s="132" t="s">
        <v>9</v>
      </c>
      <c r="M2842" s="20">
        <v>42176</v>
      </c>
      <c r="N2842" s="183">
        <v>24845</v>
      </c>
      <c r="O2842" s="183"/>
      <c r="P2842" s="14" t="s">
        <v>720</v>
      </c>
      <c r="Q2842" s="103">
        <v>15172.8</v>
      </c>
      <c r="R2842" s="23">
        <v>42176</v>
      </c>
      <c r="S2842" s="118">
        <v>15172.8</v>
      </c>
      <c r="T2842" s="31">
        <f t="shared" si="89"/>
        <v>0</v>
      </c>
      <c r="U2842" s="28" t="s">
        <v>9</v>
      </c>
    </row>
    <row r="2843" spans="1:21" x14ac:dyDescent="0.25">
      <c r="A2843" s="20">
        <v>42184</v>
      </c>
      <c r="B2843" s="222" t="s">
        <v>2313</v>
      </c>
      <c r="C2843" s="222" t="s">
        <v>1592</v>
      </c>
      <c r="D2843" s="14" t="s">
        <v>343</v>
      </c>
      <c r="E2843" s="103">
        <v>56437.4</v>
      </c>
      <c r="F2843" s="212" t="s">
        <v>2480</v>
      </c>
      <c r="G2843" s="144">
        <f>35250+21187.4</f>
        <v>56437.4</v>
      </c>
      <c r="H2843" s="31">
        <f t="shared" si="88"/>
        <v>0</v>
      </c>
      <c r="I2843" s="132" t="s">
        <v>94</v>
      </c>
      <c r="M2843" s="20">
        <v>42177</v>
      </c>
      <c r="N2843" s="183">
        <v>24912</v>
      </c>
      <c r="O2843" s="183"/>
      <c r="P2843" s="14" t="s">
        <v>720</v>
      </c>
      <c r="Q2843" s="103">
        <v>24747.9</v>
      </c>
      <c r="R2843" s="23">
        <v>42177</v>
      </c>
      <c r="S2843" s="118">
        <v>24747.9</v>
      </c>
      <c r="T2843" s="31">
        <f t="shared" si="89"/>
        <v>0</v>
      </c>
      <c r="U2843" s="28" t="s">
        <v>9</v>
      </c>
    </row>
    <row r="2844" spans="1:21" x14ac:dyDescent="0.25">
      <c r="A2844" s="20">
        <v>42184</v>
      </c>
      <c r="B2844" s="223" t="s">
        <v>2314</v>
      </c>
      <c r="C2844" s="223" t="s">
        <v>1592</v>
      </c>
      <c r="D2844" s="14" t="s">
        <v>111</v>
      </c>
      <c r="E2844" s="103">
        <v>430326</v>
      </c>
      <c r="F2844" s="30">
        <v>42186</v>
      </c>
      <c r="G2844" s="144">
        <v>430326</v>
      </c>
      <c r="H2844" s="31">
        <f t="shared" si="88"/>
        <v>0</v>
      </c>
      <c r="I2844" s="132" t="s">
        <v>9</v>
      </c>
      <c r="M2844" s="20">
        <v>42178</v>
      </c>
      <c r="N2844" s="222" t="s">
        <v>1642</v>
      </c>
      <c r="O2844" s="222" t="s">
        <v>1592</v>
      </c>
      <c r="P2844" s="15" t="s">
        <v>720</v>
      </c>
      <c r="Q2844" s="133">
        <v>14103</v>
      </c>
      <c r="R2844" s="23">
        <v>42178</v>
      </c>
      <c r="S2844" s="118">
        <v>14103</v>
      </c>
      <c r="T2844" s="31">
        <f t="shared" si="89"/>
        <v>0</v>
      </c>
      <c r="U2844" s="46" t="s">
        <v>9</v>
      </c>
    </row>
    <row r="2845" spans="1:21" x14ac:dyDescent="0.25">
      <c r="A2845" s="20">
        <v>42184</v>
      </c>
      <c r="B2845" s="222" t="s">
        <v>2315</v>
      </c>
      <c r="C2845" s="222" t="s">
        <v>1592</v>
      </c>
      <c r="D2845" s="14" t="s">
        <v>64</v>
      </c>
      <c r="E2845" s="103">
        <v>2208.9</v>
      </c>
      <c r="F2845" s="23">
        <v>42184</v>
      </c>
      <c r="G2845" s="106">
        <v>2208.9</v>
      </c>
      <c r="H2845" s="31">
        <f t="shared" si="88"/>
        <v>0</v>
      </c>
      <c r="I2845" s="132" t="s">
        <v>9</v>
      </c>
      <c r="M2845" s="20">
        <v>42179</v>
      </c>
      <c r="N2845" s="222" t="s">
        <v>1730</v>
      </c>
      <c r="O2845" s="222" t="s">
        <v>1592</v>
      </c>
      <c r="P2845" s="14" t="s">
        <v>720</v>
      </c>
      <c r="Q2845" s="103">
        <v>17725.400000000001</v>
      </c>
      <c r="R2845" s="23">
        <v>42179</v>
      </c>
      <c r="S2845" s="106">
        <v>17725.400000000001</v>
      </c>
      <c r="T2845" s="31">
        <f t="shared" si="89"/>
        <v>0</v>
      </c>
      <c r="U2845" s="132" t="s">
        <v>9</v>
      </c>
    </row>
    <row r="2846" spans="1:21" x14ac:dyDescent="0.25">
      <c r="A2846" s="20">
        <v>42184</v>
      </c>
      <c r="B2846" s="223" t="s">
        <v>2316</v>
      </c>
      <c r="C2846" s="223" t="s">
        <v>1592</v>
      </c>
      <c r="D2846" s="14" t="s">
        <v>158</v>
      </c>
      <c r="E2846" s="103">
        <v>6307.2</v>
      </c>
      <c r="F2846" s="23">
        <v>42184</v>
      </c>
      <c r="G2846" s="106">
        <v>6307.2</v>
      </c>
      <c r="H2846" s="31">
        <f t="shared" si="88"/>
        <v>0</v>
      </c>
      <c r="I2846" s="132" t="s">
        <v>9</v>
      </c>
      <c r="M2846" s="20">
        <v>42180</v>
      </c>
      <c r="N2846" s="223" t="s">
        <v>1828</v>
      </c>
      <c r="O2846" s="223" t="s">
        <v>1592</v>
      </c>
      <c r="P2846" s="14" t="s">
        <v>720</v>
      </c>
      <c r="Q2846" s="103">
        <v>16941.2</v>
      </c>
      <c r="R2846" s="23">
        <v>42180</v>
      </c>
      <c r="S2846" s="106">
        <v>16941.2</v>
      </c>
      <c r="T2846" s="31">
        <f t="shared" si="89"/>
        <v>0</v>
      </c>
      <c r="U2846" s="132" t="s">
        <v>9</v>
      </c>
    </row>
    <row r="2847" spans="1:21" x14ac:dyDescent="0.25">
      <c r="A2847" s="20">
        <v>42184</v>
      </c>
      <c r="B2847" s="222" t="s">
        <v>2317</v>
      </c>
      <c r="C2847" s="222" t="s">
        <v>1592</v>
      </c>
      <c r="D2847" s="14" t="s">
        <v>1182</v>
      </c>
      <c r="E2847" s="103">
        <v>23.4</v>
      </c>
      <c r="F2847" s="23">
        <v>42184</v>
      </c>
      <c r="G2847" s="106">
        <v>23.4</v>
      </c>
      <c r="H2847" s="31">
        <f t="shared" si="88"/>
        <v>0</v>
      </c>
      <c r="I2847" s="132" t="s">
        <v>9</v>
      </c>
      <c r="M2847" s="20">
        <v>42181</v>
      </c>
      <c r="N2847" s="223" t="s">
        <v>1944</v>
      </c>
      <c r="O2847" s="223" t="s">
        <v>1592</v>
      </c>
      <c r="P2847" s="14" t="s">
        <v>720</v>
      </c>
      <c r="Q2847" s="103">
        <v>3967.7</v>
      </c>
      <c r="R2847" s="65">
        <v>42181</v>
      </c>
      <c r="S2847" s="106">
        <v>3967.7</v>
      </c>
      <c r="T2847" s="31">
        <f t="shared" si="89"/>
        <v>0</v>
      </c>
      <c r="U2847" s="132" t="s">
        <v>9</v>
      </c>
    </row>
    <row r="2848" spans="1:21" x14ac:dyDescent="0.25">
      <c r="A2848" s="20">
        <v>42184</v>
      </c>
      <c r="B2848" s="223" t="s">
        <v>2318</v>
      </c>
      <c r="C2848" s="223" t="s">
        <v>1592</v>
      </c>
      <c r="D2848" s="14" t="s">
        <v>136</v>
      </c>
      <c r="E2848" s="103">
        <v>37077.699999999997</v>
      </c>
      <c r="F2848" s="212" t="s">
        <v>2449</v>
      </c>
      <c r="G2848" s="144">
        <f>13241.2+21000+2836.5</f>
        <v>37077.699999999997</v>
      </c>
      <c r="H2848" s="31">
        <f t="shared" si="88"/>
        <v>0</v>
      </c>
      <c r="I2848" s="132" t="s">
        <v>9</v>
      </c>
      <c r="M2848" s="20">
        <v>42182</v>
      </c>
      <c r="N2848" s="222" t="s">
        <v>2066</v>
      </c>
      <c r="O2848" s="222" t="s">
        <v>1592</v>
      </c>
      <c r="P2848" s="14" t="s">
        <v>720</v>
      </c>
      <c r="Q2848" s="103">
        <v>25078.400000000001</v>
      </c>
      <c r="R2848" s="65">
        <v>42182</v>
      </c>
      <c r="S2848" s="106">
        <v>25078.400000000001</v>
      </c>
      <c r="T2848" s="31">
        <f t="shared" si="89"/>
        <v>0</v>
      </c>
      <c r="U2848" s="132" t="s">
        <v>9</v>
      </c>
    </row>
    <row r="2849" spans="1:21" x14ac:dyDescent="0.25">
      <c r="A2849" s="20">
        <v>42184</v>
      </c>
      <c r="B2849" s="222" t="s">
        <v>2320</v>
      </c>
      <c r="C2849" s="222" t="s">
        <v>1592</v>
      </c>
      <c r="D2849" s="14" t="s">
        <v>215</v>
      </c>
      <c r="E2849" s="103">
        <v>11010.2</v>
      </c>
      <c r="F2849" s="23">
        <v>42184</v>
      </c>
      <c r="G2849" s="106">
        <v>11010.2</v>
      </c>
      <c r="H2849" s="31">
        <f t="shared" si="88"/>
        <v>0</v>
      </c>
      <c r="I2849" s="132" t="s">
        <v>9</v>
      </c>
      <c r="M2849" s="20">
        <v>42183</v>
      </c>
      <c r="N2849" s="223" t="s">
        <v>2180</v>
      </c>
      <c r="O2849" s="223" t="s">
        <v>1592</v>
      </c>
      <c r="P2849" s="14" t="s">
        <v>720</v>
      </c>
      <c r="Q2849" s="103">
        <v>11456</v>
      </c>
      <c r="R2849" s="65">
        <v>42183</v>
      </c>
      <c r="S2849" s="106">
        <v>11456</v>
      </c>
      <c r="T2849" s="31">
        <f t="shared" si="89"/>
        <v>0</v>
      </c>
      <c r="U2849" s="132" t="s">
        <v>9</v>
      </c>
    </row>
    <row r="2850" spans="1:21" x14ac:dyDescent="0.25">
      <c r="A2850" s="20">
        <v>42184</v>
      </c>
      <c r="B2850" s="223" t="s">
        <v>2321</v>
      </c>
      <c r="C2850" s="223" t="s">
        <v>1592</v>
      </c>
      <c r="D2850" s="150" t="s">
        <v>66</v>
      </c>
      <c r="E2850" s="103">
        <v>2931.8</v>
      </c>
      <c r="F2850" s="23">
        <v>42184</v>
      </c>
      <c r="G2850" s="106">
        <v>2931.8</v>
      </c>
      <c r="H2850" s="31">
        <f t="shared" si="88"/>
        <v>0</v>
      </c>
      <c r="I2850" s="132" t="s">
        <v>9</v>
      </c>
      <c r="M2850" s="20">
        <v>42183</v>
      </c>
      <c r="N2850" s="222" t="s">
        <v>2230</v>
      </c>
      <c r="O2850" s="222" t="s">
        <v>1592</v>
      </c>
      <c r="P2850" s="14" t="s">
        <v>720</v>
      </c>
      <c r="Q2850" s="103">
        <v>14224.8</v>
      </c>
      <c r="R2850" s="65">
        <v>42183</v>
      </c>
      <c r="S2850" s="106">
        <v>14224.5</v>
      </c>
      <c r="T2850" s="31">
        <f t="shared" si="89"/>
        <v>0.2999999999992724</v>
      </c>
      <c r="U2850" s="132" t="s">
        <v>9</v>
      </c>
    </row>
    <row r="2851" spans="1:21" x14ac:dyDescent="0.25">
      <c r="A2851" s="20">
        <v>42184</v>
      </c>
      <c r="B2851" s="222" t="s">
        <v>2322</v>
      </c>
      <c r="C2851" s="222" t="s">
        <v>1592</v>
      </c>
      <c r="D2851" s="14" t="s">
        <v>93</v>
      </c>
      <c r="E2851" s="103">
        <v>1746.4</v>
      </c>
      <c r="F2851" s="23">
        <v>42185</v>
      </c>
      <c r="G2851" s="106">
        <v>1746.4</v>
      </c>
      <c r="H2851" s="31">
        <f t="shared" si="88"/>
        <v>0</v>
      </c>
      <c r="I2851" s="132" t="s">
        <v>9</v>
      </c>
      <c r="M2851" s="20">
        <v>42183</v>
      </c>
      <c r="N2851" s="223" t="s">
        <v>2231</v>
      </c>
      <c r="O2851" s="223" t="s">
        <v>1592</v>
      </c>
      <c r="P2851" s="14" t="s">
        <v>720</v>
      </c>
      <c r="Q2851" s="103">
        <v>261.60000000000002</v>
      </c>
      <c r="R2851" s="65">
        <v>42183</v>
      </c>
      <c r="S2851" s="106">
        <v>261.60000000000002</v>
      </c>
      <c r="T2851" s="31">
        <f t="shared" si="89"/>
        <v>0</v>
      </c>
      <c r="U2851" s="132" t="s">
        <v>9</v>
      </c>
    </row>
    <row r="2852" spans="1:21" x14ac:dyDescent="0.25">
      <c r="A2852" s="20">
        <v>42184</v>
      </c>
      <c r="B2852" s="223" t="s">
        <v>2323</v>
      </c>
      <c r="C2852" s="223" t="s">
        <v>1592</v>
      </c>
      <c r="D2852" s="14" t="s">
        <v>95</v>
      </c>
      <c r="E2852" s="103">
        <v>2097.9</v>
      </c>
      <c r="F2852" s="23">
        <v>42185</v>
      </c>
      <c r="G2852" s="106">
        <v>2097.9</v>
      </c>
      <c r="H2852" s="31">
        <f t="shared" si="88"/>
        <v>0</v>
      </c>
      <c r="I2852" s="132" t="s">
        <v>19</v>
      </c>
      <c r="M2852" s="20">
        <v>42184</v>
      </c>
      <c r="N2852" s="223" t="s">
        <v>2256</v>
      </c>
      <c r="O2852" s="223" t="s">
        <v>1592</v>
      </c>
      <c r="P2852" s="14" t="s">
        <v>720</v>
      </c>
      <c r="Q2852" s="103">
        <v>18618.8</v>
      </c>
      <c r="R2852" s="65">
        <v>42184</v>
      </c>
      <c r="S2852" s="106">
        <v>18618.8</v>
      </c>
      <c r="T2852" s="31">
        <f t="shared" si="89"/>
        <v>0</v>
      </c>
      <c r="U2852" s="132" t="s">
        <v>9</v>
      </c>
    </row>
    <row r="2853" spans="1:21" x14ac:dyDescent="0.25">
      <c r="A2853" s="20">
        <v>42184</v>
      </c>
      <c r="B2853" s="222" t="s">
        <v>2324</v>
      </c>
      <c r="C2853" s="222" t="s">
        <v>1592</v>
      </c>
      <c r="D2853" s="14" t="s">
        <v>98</v>
      </c>
      <c r="E2853" s="103">
        <v>2286.3000000000002</v>
      </c>
      <c r="F2853" s="23">
        <v>42185</v>
      </c>
      <c r="G2853" s="106">
        <v>2286.3000000000002</v>
      </c>
      <c r="H2853" s="31">
        <f t="shared" si="88"/>
        <v>0</v>
      </c>
      <c r="I2853" s="132" t="s">
        <v>19</v>
      </c>
      <c r="M2853" s="20">
        <v>42185</v>
      </c>
      <c r="N2853" s="223" t="s">
        <v>2363</v>
      </c>
      <c r="O2853" s="223" t="s">
        <v>1592</v>
      </c>
      <c r="P2853" s="14" t="s">
        <v>720</v>
      </c>
      <c r="Q2853" s="103">
        <v>14606</v>
      </c>
      <c r="R2853" s="23">
        <v>42185</v>
      </c>
      <c r="S2853" s="106">
        <v>14606</v>
      </c>
      <c r="T2853" s="31">
        <f t="shared" si="89"/>
        <v>0</v>
      </c>
      <c r="U2853" s="132" t="s">
        <v>9</v>
      </c>
    </row>
    <row r="2854" spans="1:21" x14ac:dyDescent="0.25">
      <c r="A2854" s="20">
        <v>42184</v>
      </c>
      <c r="B2854" s="223" t="s">
        <v>2325</v>
      </c>
      <c r="C2854" s="223" t="s">
        <v>1592</v>
      </c>
      <c r="D2854" s="14" t="s">
        <v>361</v>
      </c>
      <c r="E2854" s="103">
        <v>740</v>
      </c>
      <c r="F2854" s="23">
        <v>42185</v>
      </c>
      <c r="G2854" s="106">
        <v>740</v>
      </c>
      <c r="H2854" s="31">
        <f t="shared" si="88"/>
        <v>0</v>
      </c>
      <c r="I2854" s="132" t="s">
        <v>19</v>
      </c>
      <c r="M2854" s="20">
        <v>42166</v>
      </c>
      <c r="N2854" s="183">
        <v>23919</v>
      </c>
      <c r="O2854" s="183"/>
      <c r="P2854" s="14" t="s">
        <v>105</v>
      </c>
      <c r="Q2854" s="103">
        <v>3666.8</v>
      </c>
      <c r="R2854" s="51">
        <v>42166</v>
      </c>
      <c r="S2854" s="118">
        <v>3666.8</v>
      </c>
      <c r="T2854" s="31">
        <f t="shared" si="89"/>
        <v>0</v>
      </c>
      <c r="U2854" s="28" t="s">
        <v>9</v>
      </c>
    </row>
    <row r="2855" spans="1:21" x14ac:dyDescent="0.25">
      <c r="A2855" s="20">
        <v>42184</v>
      </c>
      <c r="B2855" s="222" t="s">
        <v>2326</v>
      </c>
      <c r="C2855" s="222" t="s">
        <v>1592</v>
      </c>
      <c r="D2855" s="14" t="s">
        <v>24</v>
      </c>
      <c r="E2855" s="103">
        <v>145896.35</v>
      </c>
      <c r="F2855" s="30">
        <v>42192</v>
      </c>
      <c r="G2855" s="144">
        <v>145896.35</v>
      </c>
      <c r="H2855" s="31">
        <f t="shared" si="88"/>
        <v>0</v>
      </c>
      <c r="I2855" s="132" t="s">
        <v>1013</v>
      </c>
      <c r="M2855" s="20">
        <v>42167</v>
      </c>
      <c r="N2855" s="183">
        <v>24004</v>
      </c>
      <c r="O2855" s="183"/>
      <c r="P2855" s="14" t="s">
        <v>105</v>
      </c>
      <c r="Q2855" s="103">
        <v>1305.3</v>
      </c>
      <c r="R2855" s="23">
        <v>42167</v>
      </c>
      <c r="S2855" s="106">
        <v>1305.3</v>
      </c>
      <c r="T2855" s="48">
        <f t="shared" si="89"/>
        <v>0</v>
      </c>
      <c r="U2855" s="132" t="s">
        <v>9</v>
      </c>
    </row>
    <row r="2856" spans="1:21" x14ac:dyDescent="0.25">
      <c r="A2856" s="20">
        <v>42184</v>
      </c>
      <c r="B2856" s="223" t="s">
        <v>2327</v>
      </c>
      <c r="C2856" s="223" t="s">
        <v>1592</v>
      </c>
      <c r="D2856" s="14" t="s">
        <v>301</v>
      </c>
      <c r="E2856" s="103">
        <v>584.20000000000005</v>
      </c>
      <c r="F2856" s="23">
        <v>42185</v>
      </c>
      <c r="G2856" s="106">
        <v>584.20000000000005</v>
      </c>
      <c r="H2856" s="31">
        <f t="shared" si="88"/>
        <v>0</v>
      </c>
      <c r="I2856" s="132" t="s">
        <v>19</v>
      </c>
      <c r="M2856" s="20">
        <v>42169</v>
      </c>
      <c r="N2856" s="183">
        <v>24179</v>
      </c>
      <c r="O2856" s="183"/>
      <c r="P2856" s="14" t="s">
        <v>105</v>
      </c>
      <c r="Q2856" s="103">
        <v>1464.5</v>
      </c>
      <c r="R2856" s="23">
        <v>42169</v>
      </c>
      <c r="S2856" s="106">
        <v>1464.5</v>
      </c>
      <c r="T2856" s="31">
        <f t="shared" si="89"/>
        <v>0</v>
      </c>
      <c r="U2856" s="132" t="s">
        <v>9</v>
      </c>
    </row>
    <row r="2857" spans="1:21" x14ac:dyDescent="0.25">
      <c r="A2857" s="20">
        <v>42184</v>
      </c>
      <c r="B2857" s="222" t="s">
        <v>2328</v>
      </c>
      <c r="C2857" s="222" t="s">
        <v>1592</v>
      </c>
      <c r="D2857" s="14" t="s">
        <v>250</v>
      </c>
      <c r="E2857" s="103">
        <v>256</v>
      </c>
      <c r="F2857" s="23">
        <v>42185</v>
      </c>
      <c r="G2857" s="106">
        <v>256</v>
      </c>
      <c r="H2857" s="31">
        <f t="shared" si="88"/>
        <v>0</v>
      </c>
      <c r="I2857" s="132" t="s">
        <v>19</v>
      </c>
      <c r="M2857" s="20">
        <v>42159</v>
      </c>
      <c r="N2857" s="183">
        <v>23228</v>
      </c>
      <c r="O2857" s="183"/>
      <c r="P2857" s="14" t="s">
        <v>265</v>
      </c>
      <c r="Q2857" s="103">
        <v>4696.2</v>
      </c>
      <c r="R2857" s="23">
        <v>42159</v>
      </c>
      <c r="S2857" s="106">
        <v>4696.2</v>
      </c>
      <c r="T2857" s="31">
        <f t="shared" si="89"/>
        <v>0</v>
      </c>
      <c r="U2857" s="132" t="s">
        <v>9</v>
      </c>
    </row>
    <row r="2858" spans="1:21" x14ac:dyDescent="0.25">
      <c r="A2858" s="20">
        <v>42184</v>
      </c>
      <c r="B2858" s="223" t="s">
        <v>2329</v>
      </c>
      <c r="C2858" s="223" t="s">
        <v>1592</v>
      </c>
      <c r="D2858" s="14" t="s">
        <v>1182</v>
      </c>
      <c r="E2858" s="103">
        <v>32.5</v>
      </c>
      <c r="F2858" s="23">
        <v>42184</v>
      </c>
      <c r="G2858" s="106">
        <v>32.5</v>
      </c>
      <c r="H2858" s="31">
        <f t="shared" si="88"/>
        <v>0</v>
      </c>
      <c r="I2858" s="132" t="s">
        <v>9</v>
      </c>
      <c r="M2858" s="20">
        <v>42162</v>
      </c>
      <c r="N2858" s="183">
        <v>23500</v>
      </c>
      <c r="O2858" s="183"/>
      <c r="P2858" s="14" t="s">
        <v>265</v>
      </c>
      <c r="Q2858" s="103">
        <v>1266</v>
      </c>
      <c r="R2858" s="23">
        <v>42162</v>
      </c>
      <c r="S2858" s="106">
        <v>1266</v>
      </c>
      <c r="T2858" s="31">
        <f t="shared" si="89"/>
        <v>0</v>
      </c>
      <c r="U2858" s="132" t="s">
        <v>9</v>
      </c>
    </row>
    <row r="2859" spans="1:21" x14ac:dyDescent="0.25">
      <c r="A2859" s="20">
        <v>42184</v>
      </c>
      <c r="B2859" s="222" t="s">
        <v>2330</v>
      </c>
      <c r="C2859" s="222" t="s">
        <v>1592</v>
      </c>
      <c r="D2859" s="14" t="s">
        <v>14</v>
      </c>
      <c r="E2859" s="103">
        <v>288544.26</v>
      </c>
      <c r="F2859" s="30">
        <v>42209</v>
      </c>
      <c r="G2859" s="144">
        <v>288544.26</v>
      </c>
      <c r="H2859" s="31">
        <f t="shared" si="88"/>
        <v>0</v>
      </c>
      <c r="I2859" s="132" t="s">
        <v>9</v>
      </c>
      <c r="M2859" s="20">
        <v>42173</v>
      </c>
      <c r="N2859" s="183">
        <v>24604</v>
      </c>
      <c r="O2859" s="183"/>
      <c r="P2859" s="14" t="s">
        <v>265</v>
      </c>
      <c r="Q2859" s="103">
        <v>3860</v>
      </c>
      <c r="R2859" s="23">
        <v>42173</v>
      </c>
      <c r="S2859" s="118">
        <v>3860</v>
      </c>
      <c r="T2859" s="31">
        <f t="shared" si="89"/>
        <v>0</v>
      </c>
      <c r="U2859" s="28" t="s">
        <v>9</v>
      </c>
    </row>
    <row r="2860" spans="1:21" x14ac:dyDescent="0.25">
      <c r="A2860" s="20">
        <v>42184</v>
      </c>
      <c r="B2860" s="223" t="s">
        <v>2331</v>
      </c>
      <c r="C2860" s="223" t="s">
        <v>1592</v>
      </c>
      <c r="D2860" s="14" t="s">
        <v>252</v>
      </c>
      <c r="E2860" s="103">
        <v>5264</v>
      </c>
      <c r="F2860" s="23">
        <v>42184</v>
      </c>
      <c r="G2860" s="106">
        <v>5264</v>
      </c>
      <c r="H2860" s="31">
        <f t="shared" si="88"/>
        <v>0</v>
      </c>
      <c r="I2860" s="132" t="s">
        <v>9</v>
      </c>
      <c r="M2860" s="20">
        <v>42173</v>
      </c>
      <c r="N2860" s="183">
        <v>24605</v>
      </c>
      <c r="O2860" s="183"/>
      <c r="P2860" s="14" t="s">
        <v>265</v>
      </c>
      <c r="Q2860" s="103">
        <v>1061.4000000000001</v>
      </c>
      <c r="R2860" s="23">
        <v>42173</v>
      </c>
      <c r="S2860" s="118">
        <v>1061.4000000000001</v>
      </c>
      <c r="T2860" s="31">
        <f t="shared" si="89"/>
        <v>0</v>
      </c>
      <c r="U2860" s="28" t="s">
        <v>9</v>
      </c>
    </row>
    <row r="2861" spans="1:21" x14ac:dyDescent="0.25">
      <c r="A2861" s="20">
        <v>42184</v>
      </c>
      <c r="B2861" s="222" t="s">
        <v>2332</v>
      </c>
      <c r="C2861" s="222" t="s">
        <v>1592</v>
      </c>
      <c r="D2861" s="14" t="s">
        <v>14</v>
      </c>
      <c r="E2861" s="103">
        <v>205877.35</v>
      </c>
      <c r="F2861" s="30">
        <v>42209</v>
      </c>
      <c r="G2861" s="144">
        <v>205877.35</v>
      </c>
      <c r="H2861" s="31">
        <f t="shared" si="88"/>
        <v>0</v>
      </c>
      <c r="I2861" s="132" t="s">
        <v>9</v>
      </c>
      <c r="M2861" s="20">
        <v>42176</v>
      </c>
      <c r="N2861" s="183">
        <v>24909</v>
      </c>
      <c r="O2861" s="183"/>
      <c r="P2861" s="14" t="s">
        <v>265</v>
      </c>
      <c r="Q2861" s="103">
        <v>669.9</v>
      </c>
      <c r="R2861" s="23">
        <v>42176</v>
      </c>
      <c r="S2861" s="118">
        <v>669.9</v>
      </c>
      <c r="T2861" s="31">
        <f t="shared" si="89"/>
        <v>0</v>
      </c>
      <c r="U2861" s="28" t="s">
        <v>9</v>
      </c>
    </row>
    <row r="2862" spans="1:21" x14ac:dyDescent="0.25">
      <c r="A2862" s="20">
        <v>42184</v>
      </c>
      <c r="B2862" s="223" t="s">
        <v>2333</v>
      </c>
      <c r="C2862" s="223" t="s">
        <v>1592</v>
      </c>
      <c r="D2862" s="14" t="s">
        <v>24</v>
      </c>
      <c r="E2862" s="103">
        <v>80727.05</v>
      </c>
      <c r="F2862" s="30">
        <v>42192</v>
      </c>
      <c r="G2862" s="144">
        <v>80727.05</v>
      </c>
      <c r="H2862" s="31">
        <f t="shared" si="88"/>
        <v>0</v>
      </c>
      <c r="I2862" s="132" t="s">
        <v>1013</v>
      </c>
      <c r="M2862" s="20">
        <v>42181</v>
      </c>
      <c r="N2862" s="222" t="s">
        <v>1965</v>
      </c>
      <c r="O2862" s="222" t="s">
        <v>1592</v>
      </c>
      <c r="P2862" s="14" t="s">
        <v>265</v>
      </c>
      <c r="Q2862" s="103">
        <v>5321.6</v>
      </c>
      <c r="R2862" s="65">
        <v>42181</v>
      </c>
      <c r="S2862" s="106">
        <v>5321.6</v>
      </c>
      <c r="T2862" s="31">
        <f t="shared" si="89"/>
        <v>0</v>
      </c>
      <c r="U2862" s="132" t="s">
        <v>9</v>
      </c>
    </row>
    <row r="2863" spans="1:21" x14ac:dyDescent="0.25">
      <c r="A2863" s="20">
        <v>42184</v>
      </c>
      <c r="B2863" s="222" t="s">
        <v>2334</v>
      </c>
      <c r="C2863" s="222" t="s">
        <v>1592</v>
      </c>
      <c r="D2863" s="14" t="s">
        <v>1182</v>
      </c>
      <c r="E2863" s="103">
        <v>6.8</v>
      </c>
      <c r="F2863" s="23">
        <v>42184</v>
      </c>
      <c r="G2863" s="106">
        <v>6.8</v>
      </c>
      <c r="H2863" s="31">
        <f t="shared" si="88"/>
        <v>0</v>
      </c>
      <c r="I2863" s="132" t="s">
        <v>9</v>
      </c>
      <c r="M2863" s="20">
        <v>42156</v>
      </c>
      <c r="N2863" s="183">
        <v>22961</v>
      </c>
      <c r="O2863" s="183"/>
      <c r="P2863" s="14" t="s">
        <v>205</v>
      </c>
      <c r="Q2863" s="103">
        <v>9532</v>
      </c>
      <c r="R2863" s="23">
        <v>42161</v>
      </c>
      <c r="S2863" s="106">
        <v>9532</v>
      </c>
      <c r="T2863" s="25">
        <f t="shared" si="89"/>
        <v>0</v>
      </c>
      <c r="U2863" s="132" t="s">
        <v>9</v>
      </c>
    </row>
    <row r="2864" spans="1:21" x14ac:dyDescent="0.25">
      <c r="A2864" s="20">
        <v>42184</v>
      </c>
      <c r="B2864" s="223" t="s">
        <v>2335</v>
      </c>
      <c r="C2864" s="223" t="s">
        <v>1592</v>
      </c>
      <c r="D2864" s="14" t="s">
        <v>199</v>
      </c>
      <c r="E2864" s="103">
        <v>12611.2</v>
      </c>
      <c r="F2864" s="30">
        <v>42186</v>
      </c>
      <c r="G2864" s="144">
        <v>12611.2</v>
      </c>
      <c r="H2864" s="31">
        <f t="shared" si="88"/>
        <v>0</v>
      </c>
      <c r="I2864" s="132" t="s">
        <v>149</v>
      </c>
      <c r="M2864" s="20">
        <v>42166</v>
      </c>
      <c r="N2864" s="183">
        <v>23903</v>
      </c>
      <c r="O2864" s="183"/>
      <c r="P2864" s="14" t="s">
        <v>205</v>
      </c>
      <c r="Q2864" s="103">
        <v>7312.4</v>
      </c>
      <c r="R2864" s="23">
        <v>42173</v>
      </c>
      <c r="S2864" s="118">
        <v>7312.4</v>
      </c>
      <c r="T2864" s="31">
        <f t="shared" si="89"/>
        <v>0</v>
      </c>
      <c r="U2864" s="28" t="s">
        <v>149</v>
      </c>
    </row>
    <row r="2865" spans="1:21" x14ac:dyDescent="0.25">
      <c r="A2865" s="20">
        <v>42184</v>
      </c>
      <c r="B2865" s="222" t="s">
        <v>2336</v>
      </c>
      <c r="C2865" s="222" t="s">
        <v>1592</v>
      </c>
      <c r="D2865" s="14" t="s">
        <v>232</v>
      </c>
      <c r="E2865" s="103">
        <v>37730.5</v>
      </c>
      <c r="F2865" s="23">
        <v>42185</v>
      </c>
      <c r="G2865" s="106">
        <v>37730.5</v>
      </c>
      <c r="H2865" s="31">
        <f t="shared" si="88"/>
        <v>0</v>
      </c>
      <c r="I2865" s="132" t="s">
        <v>1257</v>
      </c>
      <c r="M2865" s="20">
        <v>42177</v>
      </c>
      <c r="N2865" s="222" t="s">
        <v>1609</v>
      </c>
      <c r="O2865" s="222" t="s">
        <v>1592</v>
      </c>
      <c r="P2865" s="15" t="s">
        <v>205</v>
      </c>
      <c r="Q2865" s="133">
        <v>7477.9</v>
      </c>
      <c r="R2865" s="23">
        <v>42182</v>
      </c>
      <c r="S2865" s="118">
        <v>7477.9</v>
      </c>
      <c r="T2865" s="31">
        <f t="shared" si="89"/>
        <v>0</v>
      </c>
      <c r="U2865" s="46" t="s">
        <v>1257</v>
      </c>
    </row>
    <row r="2866" spans="1:21" x14ac:dyDescent="0.25">
      <c r="A2866" s="20">
        <v>42184</v>
      </c>
      <c r="B2866" s="223" t="s">
        <v>2337</v>
      </c>
      <c r="C2866" s="223" t="s">
        <v>1592</v>
      </c>
      <c r="D2866" s="14" t="s">
        <v>91</v>
      </c>
      <c r="E2866" s="103">
        <v>25583.25</v>
      </c>
      <c r="F2866" s="23">
        <v>42185</v>
      </c>
      <c r="G2866" s="106">
        <v>25583.25</v>
      </c>
      <c r="H2866" s="31">
        <f t="shared" si="88"/>
        <v>0</v>
      </c>
      <c r="I2866" s="132" t="s">
        <v>59</v>
      </c>
      <c r="M2866" s="20">
        <v>42156</v>
      </c>
      <c r="N2866" s="183">
        <v>22919</v>
      </c>
      <c r="O2866" s="183"/>
      <c r="P2866" s="14" t="s">
        <v>72</v>
      </c>
      <c r="Q2866" s="103">
        <v>20910.7</v>
      </c>
      <c r="R2866" s="30" t="s">
        <v>1483</v>
      </c>
      <c r="S2866" s="106">
        <v>20910.7</v>
      </c>
      <c r="T2866" s="25">
        <f t="shared" si="89"/>
        <v>0</v>
      </c>
      <c r="U2866" s="132" t="s">
        <v>9</v>
      </c>
    </row>
    <row r="2867" spans="1:21" x14ac:dyDescent="0.25">
      <c r="A2867" s="20">
        <v>42184</v>
      </c>
      <c r="B2867" s="222" t="s">
        <v>2338</v>
      </c>
      <c r="C2867" s="222" t="s">
        <v>1592</v>
      </c>
      <c r="D2867" s="14" t="s">
        <v>206</v>
      </c>
      <c r="E2867" s="103">
        <v>42233.95</v>
      </c>
      <c r="F2867" s="30">
        <v>42196</v>
      </c>
      <c r="G2867" s="144">
        <v>42233.95</v>
      </c>
      <c r="H2867" s="31">
        <f t="shared" si="88"/>
        <v>0</v>
      </c>
      <c r="I2867" s="132" t="s">
        <v>149</v>
      </c>
      <c r="M2867" s="20">
        <v>42159</v>
      </c>
      <c r="N2867" s="183">
        <v>23207</v>
      </c>
      <c r="O2867" s="183"/>
      <c r="P2867" s="14" t="s">
        <v>72</v>
      </c>
      <c r="Q2867" s="103">
        <v>22742.7</v>
      </c>
      <c r="R2867" s="30" t="s">
        <v>1502</v>
      </c>
      <c r="S2867" s="106">
        <v>22742.7</v>
      </c>
      <c r="T2867" s="31">
        <f t="shared" si="89"/>
        <v>0</v>
      </c>
      <c r="U2867" s="132" t="s">
        <v>62</v>
      </c>
    </row>
    <row r="2868" spans="1:21" x14ac:dyDescent="0.25">
      <c r="A2868" s="20">
        <v>42184</v>
      </c>
      <c r="B2868" s="223" t="s">
        <v>2339</v>
      </c>
      <c r="C2868" s="223" t="s">
        <v>1592</v>
      </c>
      <c r="D2868" s="14" t="s">
        <v>158</v>
      </c>
      <c r="E2868" s="103">
        <v>2126.4</v>
      </c>
      <c r="F2868" s="23">
        <v>42184</v>
      </c>
      <c r="G2868" s="106">
        <v>2126.4</v>
      </c>
      <c r="H2868" s="31">
        <f t="shared" si="88"/>
        <v>0</v>
      </c>
      <c r="I2868" s="132" t="s">
        <v>9</v>
      </c>
      <c r="M2868" s="20">
        <v>42163</v>
      </c>
      <c r="N2868" s="183">
        <v>23587</v>
      </c>
      <c r="O2868" s="183"/>
      <c r="P2868" s="14" t="s">
        <v>72</v>
      </c>
      <c r="Q2868" s="103">
        <v>26088.880000000001</v>
      </c>
      <c r="R2868" s="30" t="s">
        <v>1523</v>
      </c>
      <c r="S2868" s="106">
        <v>26088.880000000001</v>
      </c>
      <c r="T2868" s="31">
        <f t="shared" si="89"/>
        <v>0</v>
      </c>
      <c r="U2868" s="132" t="s">
        <v>62</v>
      </c>
    </row>
    <row r="2869" spans="1:21" x14ac:dyDescent="0.25">
      <c r="A2869" s="20">
        <v>42184</v>
      </c>
      <c r="B2869" s="222" t="s">
        <v>2340</v>
      </c>
      <c r="C2869" s="222" t="s">
        <v>1592</v>
      </c>
      <c r="D2869" s="26" t="s">
        <v>218</v>
      </c>
      <c r="E2869" s="153">
        <v>0</v>
      </c>
      <c r="F2869" s="23"/>
      <c r="G2869" s="106"/>
      <c r="H2869" s="31">
        <f t="shared" si="88"/>
        <v>0</v>
      </c>
      <c r="I2869" s="132" t="s">
        <v>13</v>
      </c>
      <c r="M2869" s="20">
        <v>42167</v>
      </c>
      <c r="N2869" s="183">
        <v>23987</v>
      </c>
      <c r="O2869" s="183"/>
      <c r="P2869" s="14" t="s">
        <v>72</v>
      </c>
      <c r="Q2869" s="103">
        <v>24187.48</v>
      </c>
      <c r="R2869" s="30" t="s">
        <v>1546</v>
      </c>
      <c r="S2869" s="106">
        <v>24187.48</v>
      </c>
      <c r="T2869" s="31">
        <f t="shared" si="89"/>
        <v>0</v>
      </c>
      <c r="U2869" s="132" t="s">
        <v>62</v>
      </c>
    </row>
    <row r="2870" spans="1:21" x14ac:dyDescent="0.25">
      <c r="A2870" s="20">
        <v>42184</v>
      </c>
      <c r="B2870" s="223" t="s">
        <v>2341</v>
      </c>
      <c r="C2870" s="223" t="s">
        <v>1592</v>
      </c>
      <c r="D2870" s="14" t="s">
        <v>261</v>
      </c>
      <c r="E2870" s="103">
        <v>12320</v>
      </c>
      <c r="F2870" s="30">
        <v>42186</v>
      </c>
      <c r="G2870" s="144">
        <v>12320</v>
      </c>
      <c r="H2870" s="31">
        <f t="shared" si="88"/>
        <v>0</v>
      </c>
      <c r="I2870" s="132" t="s">
        <v>149</v>
      </c>
      <c r="M2870" s="20">
        <v>42170</v>
      </c>
      <c r="N2870" s="183">
        <v>24244</v>
      </c>
      <c r="O2870" s="183"/>
      <c r="P2870" s="14" t="s">
        <v>72</v>
      </c>
      <c r="Q2870" s="103">
        <v>7822.94</v>
      </c>
      <c r="R2870" s="23"/>
      <c r="S2870" s="106"/>
      <c r="T2870" s="31">
        <f t="shared" si="89"/>
        <v>7822.94</v>
      </c>
      <c r="U2870" s="132" t="s">
        <v>62</v>
      </c>
    </row>
    <row r="2871" spans="1:21" x14ac:dyDescent="0.25">
      <c r="A2871" s="20">
        <v>42184</v>
      </c>
      <c r="B2871" s="222" t="s">
        <v>2342</v>
      </c>
      <c r="C2871" s="222" t="s">
        <v>1592</v>
      </c>
      <c r="D2871" s="14" t="s">
        <v>47</v>
      </c>
      <c r="E2871" s="103">
        <v>5920</v>
      </c>
      <c r="F2871" s="30">
        <v>42186</v>
      </c>
      <c r="G2871" s="144">
        <v>5920</v>
      </c>
      <c r="H2871" s="31">
        <f t="shared" si="88"/>
        <v>0</v>
      </c>
      <c r="I2871" s="132" t="s">
        <v>9</v>
      </c>
      <c r="M2871" s="20">
        <v>42170</v>
      </c>
      <c r="N2871" s="183">
        <v>24245</v>
      </c>
      <c r="O2871" s="183"/>
      <c r="P2871" s="14" t="s">
        <v>72</v>
      </c>
      <c r="Q2871" s="103">
        <v>12047.4</v>
      </c>
      <c r="R2871" s="23"/>
      <c r="S2871" s="106"/>
      <c r="T2871" s="31">
        <f t="shared" si="89"/>
        <v>12047.4</v>
      </c>
      <c r="U2871" s="132" t="s">
        <v>62</v>
      </c>
    </row>
    <row r="2872" spans="1:21" x14ac:dyDescent="0.25">
      <c r="A2872" s="20">
        <v>42184</v>
      </c>
      <c r="B2872" s="223" t="s">
        <v>2343</v>
      </c>
      <c r="C2872" s="223" t="s">
        <v>1592</v>
      </c>
      <c r="D2872" s="14" t="s">
        <v>35</v>
      </c>
      <c r="E2872" s="103">
        <v>25745.5</v>
      </c>
      <c r="F2872" s="23">
        <v>42185</v>
      </c>
      <c r="G2872" s="106">
        <v>25745.5</v>
      </c>
      <c r="H2872" s="31">
        <f t="shared" si="88"/>
        <v>0</v>
      </c>
      <c r="I2872" s="132" t="s">
        <v>773</v>
      </c>
      <c r="M2872" s="20">
        <v>42172</v>
      </c>
      <c r="N2872" s="183">
        <v>24435</v>
      </c>
      <c r="O2872" s="183"/>
      <c r="P2872" s="14" t="s">
        <v>72</v>
      </c>
      <c r="Q2872" s="103">
        <v>740</v>
      </c>
      <c r="R2872" s="23"/>
      <c r="S2872" s="106"/>
      <c r="T2872" s="48">
        <f t="shared" si="89"/>
        <v>740</v>
      </c>
      <c r="U2872" s="132" t="s">
        <v>62</v>
      </c>
    </row>
    <row r="2873" spans="1:21" x14ac:dyDescent="0.25">
      <c r="A2873" s="20">
        <v>42184</v>
      </c>
      <c r="B2873" s="222" t="s">
        <v>2344</v>
      </c>
      <c r="C2873" s="222" t="s">
        <v>1592</v>
      </c>
      <c r="D2873" s="14" t="s">
        <v>195</v>
      </c>
      <c r="E2873" s="103">
        <v>174307.53</v>
      </c>
      <c r="F2873" s="97" t="s">
        <v>2466</v>
      </c>
      <c r="G2873" s="144">
        <v>174307.53</v>
      </c>
      <c r="H2873" s="31">
        <f t="shared" si="88"/>
        <v>0</v>
      </c>
      <c r="I2873" s="132" t="s">
        <v>149</v>
      </c>
      <c r="M2873" s="20">
        <v>42174</v>
      </c>
      <c r="N2873" s="183">
        <v>24672</v>
      </c>
      <c r="O2873" s="183"/>
      <c r="P2873" s="14" t="s">
        <v>72</v>
      </c>
      <c r="Q2873" s="103">
        <v>25011.8</v>
      </c>
      <c r="R2873" s="23"/>
      <c r="S2873" s="118"/>
      <c r="T2873" s="48">
        <f t="shared" si="89"/>
        <v>25011.8</v>
      </c>
      <c r="U2873" s="28" t="s">
        <v>62</v>
      </c>
    </row>
    <row r="2874" spans="1:21" x14ac:dyDescent="0.25">
      <c r="A2874" s="20">
        <v>42184</v>
      </c>
      <c r="B2874" s="223" t="s">
        <v>2345</v>
      </c>
      <c r="C2874" s="223" t="s">
        <v>1592</v>
      </c>
      <c r="D2874" s="14" t="s">
        <v>1275</v>
      </c>
      <c r="E2874" s="103">
        <v>7080.15</v>
      </c>
      <c r="F2874" s="30">
        <v>42186</v>
      </c>
      <c r="G2874" s="144">
        <v>7080.15</v>
      </c>
      <c r="H2874" s="31">
        <f t="shared" si="88"/>
        <v>0</v>
      </c>
      <c r="I2874" s="132" t="s">
        <v>149</v>
      </c>
      <c r="M2874" s="20">
        <v>42177</v>
      </c>
      <c r="N2874" s="183">
        <v>24984</v>
      </c>
      <c r="O2874" s="183"/>
      <c r="P2874" s="14" t="s">
        <v>72</v>
      </c>
      <c r="Q2874" s="103">
        <v>18596.400000000001</v>
      </c>
      <c r="R2874" s="23"/>
      <c r="S2874" s="106"/>
      <c r="T2874" s="31">
        <f t="shared" si="89"/>
        <v>18596.400000000001</v>
      </c>
      <c r="U2874" s="132" t="s">
        <v>62</v>
      </c>
    </row>
    <row r="2875" spans="1:21" x14ac:dyDescent="0.25">
      <c r="A2875" s="20">
        <v>42184</v>
      </c>
      <c r="B2875" s="222" t="s">
        <v>2346</v>
      </c>
      <c r="C2875" s="222" t="s">
        <v>1592</v>
      </c>
      <c r="D2875" s="14" t="s">
        <v>207</v>
      </c>
      <c r="E2875" s="103">
        <v>7080.15</v>
      </c>
      <c r="F2875" s="30">
        <v>42186</v>
      </c>
      <c r="G2875" s="144">
        <v>7080.15</v>
      </c>
      <c r="H2875" s="31">
        <f t="shared" si="88"/>
        <v>0</v>
      </c>
      <c r="I2875" s="132" t="s">
        <v>149</v>
      </c>
      <c r="M2875" s="20">
        <v>42181</v>
      </c>
      <c r="N2875" s="223" t="s">
        <v>2021</v>
      </c>
      <c r="O2875" s="223" t="s">
        <v>1592</v>
      </c>
      <c r="P2875" s="14" t="s">
        <v>72</v>
      </c>
      <c r="Q2875" s="103">
        <v>28953.279999999999</v>
      </c>
      <c r="R2875" s="65"/>
      <c r="S2875" s="106"/>
      <c r="T2875" s="31">
        <f t="shared" si="89"/>
        <v>28953.279999999999</v>
      </c>
      <c r="U2875" s="132" t="s">
        <v>62</v>
      </c>
    </row>
    <row r="2876" spans="1:21" x14ac:dyDescent="0.25">
      <c r="A2876" s="20">
        <v>42184</v>
      </c>
      <c r="B2876" s="223" t="s">
        <v>2347</v>
      </c>
      <c r="C2876" s="223" t="s">
        <v>1592</v>
      </c>
      <c r="D2876" s="14" t="s">
        <v>207</v>
      </c>
      <c r="E2876" s="103">
        <v>23.1</v>
      </c>
      <c r="F2876" s="30">
        <v>42186</v>
      </c>
      <c r="G2876" s="144">
        <v>23.1</v>
      </c>
      <c r="H2876" s="31">
        <f t="shared" si="88"/>
        <v>0</v>
      </c>
      <c r="I2876" s="132" t="s">
        <v>149</v>
      </c>
      <c r="M2876" s="20">
        <v>42184</v>
      </c>
      <c r="N2876" s="222" t="s">
        <v>2309</v>
      </c>
      <c r="O2876" s="222" t="s">
        <v>1592</v>
      </c>
      <c r="P2876" s="14" t="s">
        <v>72</v>
      </c>
      <c r="Q2876" s="103">
        <v>26625.040000000001</v>
      </c>
      <c r="R2876" s="23"/>
      <c r="S2876" s="106"/>
      <c r="T2876" s="31">
        <f t="shared" si="89"/>
        <v>26625.040000000001</v>
      </c>
      <c r="U2876" s="132" t="s">
        <v>62</v>
      </c>
    </row>
    <row r="2877" spans="1:21" x14ac:dyDescent="0.25">
      <c r="A2877" s="20">
        <v>42184</v>
      </c>
      <c r="B2877" s="222" t="s">
        <v>2348</v>
      </c>
      <c r="C2877" s="222" t="s">
        <v>1592</v>
      </c>
      <c r="D2877" s="14" t="s">
        <v>454</v>
      </c>
      <c r="E2877" s="103">
        <v>4474.8</v>
      </c>
      <c r="F2877" s="30">
        <v>42186</v>
      </c>
      <c r="G2877" s="144">
        <v>4474.8</v>
      </c>
      <c r="H2877" s="31">
        <f t="shared" si="88"/>
        <v>0</v>
      </c>
      <c r="I2877" s="132" t="s">
        <v>94</v>
      </c>
      <c r="M2877" s="20">
        <v>42156</v>
      </c>
      <c r="N2877" s="183">
        <v>22918</v>
      </c>
      <c r="O2877" s="183"/>
      <c r="P2877" s="14" t="s">
        <v>176</v>
      </c>
      <c r="Q2877" s="103">
        <v>13277.08</v>
      </c>
      <c r="R2877" s="30" t="s">
        <v>1482</v>
      </c>
      <c r="S2877" s="106">
        <v>13277.08</v>
      </c>
      <c r="T2877" s="25">
        <f t="shared" si="89"/>
        <v>0</v>
      </c>
      <c r="U2877" s="132" t="s">
        <v>62</v>
      </c>
    </row>
    <row r="2878" spans="1:21" x14ac:dyDescent="0.25">
      <c r="A2878" s="20">
        <v>42184</v>
      </c>
      <c r="B2878" s="223" t="s">
        <v>2349</v>
      </c>
      <c r="C2878" s="223" t="s">
        <v>1592</v>
      </c>
      <c r="D2878" s="14" t="s">
        <v>733</v>
      </c>
      <c r="E2878" s="103">
        <v>12977.9</v>
      </c>
      <c r="F2878" s="30">
        <v>42186</v>
      </c>
      <c r="G2878" s="144">
        <v>12977.9</v>
      </c>
      <c r="H2878" s="31">
        <f t="shared" si="88"/>
        <v>0</v>
      </c>
      <c r="I2878" s="132" t="s">
        <v>149</v>
      </c>
      <c r="M2878" s="20">
        <v>42159</v>
      </c>
      <c r="N2878" s="183">
        <v>23208</v>
      </c>
      <c r="O2878" s="183"/>
      <c r="P2878" s="14" t="s">
        <v>176</v>
      </c>
      <c r="Q2878" s="103">
        <v>4854.7</v>
      </c>
      <c r="R2878" s="30" t="s">
        <v>1503</v>
      </c>
      <c r="S2878" s="106">
        <v>4854.7</v>
      </c>
      <c r="T2878" s="31">
        <f t="shared" si="89"/>
        <v>0</v>
      </c>
      <c r="U2878" s="132" t="s">
        <v>62</v>
      </c>
    </row>
    <row r="2879" spans="1:21" x14ac:dyDescent="0.25">
      <c r="A2879" s="20">
        <v>42184</v>
      </c>
      <c r="B2879" s="222" t="s">
        <v>2350</v>
      </c>
      <c r="C2879" s="222" t="s">
        <v>1592</v>
      </c>
      <c r="D2879" s="14" t="s">
        <v>1275</v>
      </c>
      <c r="E2879" s="103">
        <v>2610.9</v>
      </c>
      <c r="F2879" s="30">
        <v>42186</v>
      </c>
      <c r="G2879" s="144">
        <v>2610.9</v>
      </c>
      <c r="H2879" s="31">
        <f t="shared" si="88"/>
        <v>0</v>
      </c>
      <c r="I2879" s="132" t="s">
        <v>149</v>
      </c>
      <c r="M2879" s="20">
        <v>42163</v>
      </c>
      <c r="N2879" s="183">
        <v>23574</v>
      </c>
      <c r="O2879" s="183"/>
      <c r="P2879" s="14" t="s">
        <v>176</v>
      </c>
      <c r="Q2879" s="103">
        <v>14523.6</v>
      </c>
      <c r="R2879" s="30" t="s">
        <v>1522</v>
      </c>
      <c r="S2879" s="106">
        <v>14523.6</v>
      </c>
      <c r="T2879" s="31">
        <f t="shared" si="89"/>
        <v>0</v>
      </c>
      <c r="U2879" s="132" t="s">
        <v>62</v>
      </c>
    </row>
    <row r="2880" spans="1:21" x14ac:dyDescent="0.25">
      <c r="A2880" s="20">
        <v>42184</v>
      </c>
      <c r="B2880" s="223" t="s">
        <v>2351</v>
      </c>
      <c r="C2880" s="223" t="s">
        <v>1592</v>
      </c>
      <c r="D2880" s="14" t="s">
        <v>198</v>
      </c>
      <c r="E2880" s="103">
        <v>25529.5</v>
      </c>
      <c r="F2880" s="30">
        <v>42186</v>
      </c>
      <c r="G2880" s="144">
        <v>25529.5</v>
      </c>
      <c r="H2880" s="31">
        <f t="shared" si="88"/>
        <v>0</v>
      </c>
      <c r="I2880" s="132" t="s">
        <v>149</v>
      </c>
      <c r="M2880" s="20">
        <v>42167</v>
      </c>
      <c r="N2880" s="183">
        <v>23988</v>
      </c>
      <c r="O2880" s="183"/>
      <c r="P2880" s="14" t="s">
        <v>176</v>
      </c>
      <c r="Q2880" s="103">
        <v>15121.48</v>
      </c>
      <c r="R2880" s="30" t="s">
        <v>1547</v>
      </c>
      <c r="S2880" s="106">
        <v>15121.48</v>
      </c>
      <c r="T2880" s="31">
        <f t="shared" si="89"/>
        <v>0</v>
      </c>
      <c r="U2880" s="132" t="s">
        <v>62</v>
      </c>
    </row>
    <row r="2881" spans="1:21" x14ac:dyDescent="0.25">
      <c r="A2881" s="20">
        <v>42184</v>
      </c>
      <c r="B2881" s="222" t="s">
        <v>2352</v>
      </c>
      <c r="C2881" s="222" t="s">
        <v>1592</v>
      </c>
      <c r="D2881" s="14" t="s">
        <v>1101</v>
      </c>
      <c r="E2881" s="103">
        <v>336.4</v>
      </c>
      <c r="F2881" s="23">
        <v>42185</v>
      </c>
      <c r="G2881" s="106">
        <v>336.4</v>
      </c>
      <c r="H2881" s="31">
        <f t="shared" si="88"/>
        <v>0</v>
      </c>
      <c r="I2881" s="132" t="s">
        <v>9</v>
      </c>
      <c r="M2881" s="20">
        <v>42170</v>
      </c>
      <c r="N2881" s="183">
        <v>24247</v>
      </c>
      <c r="O2881" s="183"/>
      <c r="P2881" s="14" t="s">
        <v>176</v>
      </c>
      <c r="Q2881" s="103">
        <v>13685.74</v>
      </c>
      <c r="R2881" s="30" t="s">
        <v>1560</v>
      </c>
      <c r="S2881" s="106">
        <v>13685.74</v>
      </c>
      <c r="T2881" s="31">
        <f t="shared" si="89"/>
        <v>0</v>
      </c>
      <c r="U2881" s="132" t="s">
        <v>62</v>
      </c>
    </row>
    <row r="2882" spans="1:21" x14ac:dyDescent="0.25">
      <c r="A2882" s="20">
        <v>42184</v>
      </c>
      <c r="B2882" s="223" t="s">
        <v>2353</v>
      </c>
      <c r="C2882" s="223" t="s">
        <v>1592</v>
      </c>
      <c r="D2882" s="14" t="s">
        <v>200</v>
      </c>
      <c r="E2882" s="103">
        <v>1784.1</v>
      </c>
      <c r="F2882" s="30">
        <v>42186</v>
      </c>
      <c r="G2882" s="144">
        <v>1784.1</v>
      </c>
      <c r="H2882" s="31">
        <f t="shared" si="88"/>
        <v>0</v>
      </c>
      <c r="I2882" s="132" t="s">
        <v>149</v>
      </c>
      <c r="M2882" s="20">
        <v>42174</v>
      </c>
      <c r="N2882" s="183">
        <v>24671</v>
      </c>
      <c r="O2882" s="183"/>
      <c r="P2882" s="14" t="s">
        <v>176</v>
      </c>
      <c r="Q2882" s="103">
        <v>14061.6</v>
      </c>
      <c r="R2882" s="30" t="s">
        <v>1578</v>
      </c>
      <c r="S2882" s="118">
        <v>14061.6</v>
      </c>
      <c r="T2882" s="31">
        <f t="shared" si="89"/>
        <v>0</v>
      </c>
      <c r="U2882" s="28" t="s">
        <v>62</v>
      </c>
    </row>
    <row r="2883" spans="1:21" x14ac:dyDescent="0.25">
      <c r="A2883" s="20">
        <v>42184</v>
      </c>
      <c r="B2883" s="222" t="s">
        <v>2354</v>
      </c>
      <c r="C2883" s="222" t="s">
        <v>1592</v>
      </c>
      <c r="D2883" s="14" t="s">
        <v>1182</v>
      </c>
      <c r="E2883" s="103">
        <v>97.5</v>
      </c>
      <c r="F2883" s="23">
        <v>42184</v>
      </c>
      <c r="G2883" s="106">
        <v>97.5</v>
      </c>
      <c r="H2883" s="31">
        <f t="shared" ref="H2883:H2946" si="90">E2883-G2883</f>
        <v>0</v>
      </c>
      <c r="I2883" s="132" t="s">
        <v>9</v>
      </c>
      <c r="M2883" s="20">
        <v>42177</v>
      </c>
      <c r="N2883" s="183">
        <v>24985</v>
      </c>
      <c r="O2883" s="183"/>
      <c r="P2883" s="150" t="s">
        <v>176</v>
      </c>
      <c r="Q2883" s="103">
        <v>10572.2</v>
      </c>
      <c r="R2883" s="23"/>
      <c r="S2883" s="106"/>
      <c r="T2883" s="31">
        <f t="shared" ref="T2883:T2946" si="91">Q2883-S2883</f>
        <v>10572.2</v>
      </c>
      <c r="U2883" s="132" t="s">
        <v>62</v>
      </c>
    </row>
    <row r="2884" spans="1:21" x14ac:dyDescent="0.25">
      <c r="A2884" s="20">
        <v>42184</v>
      </c>
      <c r="B2884" s="223" t="s">
        <v>2355</v>
      </c>
      <c r="C2884" s="223" t="s">
        <v>1592</v>
      </c>
      <c r="D2884" s="14" t="s">
        <v>66</v>
      </c>
      <c r="E2884" s="103">
        <v>1510</v>
      </c>
      <c r="F2884" s="23">
        <v>42184</v>
      </c>
      <c r="G2884" s="106">
        <v>1510</v>
      </c>
      <c r="H2884" s="31">
        <f t="shared" si="90"/>
        <v>0</v>
      </c>
      <c r="I2884" s="132" t="s">
        <v>9</v>
      </c>
      <c r="M2884" s="20">
        <v>42181</v>
      </c>
      <c r="N2884" s="222" t="s">
        <v>2024</v>
      </c>
      <c r="O2884" s="222" t="s">
        <v>1592</v>
      </c>
      <c r="P2884" s="14" t="s">
        <v>2025</v>
      </c>
      <c r="Q2884" s="103">
        <v>14614.6</v>
      </c>
      <c r="R2884" s="65"/>
      <c r="S2884" s="106"/>
      <c r="T2884" s="31">
        <f t="shared" si="91"/>
        <v>14614.6</v>
      </c>
      <c r="U2884" s="132" t="s">
        <v>62</v>
      </c>
    </row>
    <row r="2885" spans="1:21" x14ac:dyDescent="0.25">
      <c r="A2885" s="20">
        <v>42184</v>
      </c>
      <c r="B2885" s="222" t="s">
        <v>2356</v>
      </c>
      <c r="C2885" s="222" t="s">
        <v>1592</v>
      </c>
      <c r="D2885" s="14" t="s">
        <v>203</v>
      </c>
      <c r="E2885" s="103">
        <v>2940.9</v>
      </c>
      <c r="F2885" s="30">
        <v>42186</v>
      </c>
      <c r="G2885" s="144">
        <v>2940.9</v>
      </c>
      <c r="H2885" s="31">
        <f t="shared" si="90"/>
        <v>0</v>
      </c>
      <c r="I2885" s="132" t="s">
        <v>149</v>
      </c>
      <c r="M2885" s="20">
        <v>42184</v>
      </c>
      <c r="N2885" s="223" t="s">
        <v>2310</v>
      </c>
      <c r="O2885" s="223" t="s">
        <v>1592</v>
      </c>
      <c r="P2885" s="14" t="s">
        <v>2025</v>
      </c>
      <c r="Q2885" s="103">
        <v>13756.2</v>
      </c>
      <c r="R2885" s="23"/>
      <c r="S2885" s="106"/>
      <c r="T2885" s="31">
        <f t="shared" si="91"/>
        <v>13756.2</v>
      </c>
      <c r="U2885" s="132" t="s">
        <v>19</v>
      </c>
    </row>
    <row r="2886" spans="1:21" x14ac:dyDescent="0.25">
      <c r="A2886" s="20">
        <v>42184</v>
      </c>
      <c r="B2886" s="223" t="s">
        <v>2357</v>
      </c>
      <c r="C2886" s="223" t="s">
        <v>1592</v>
      </c>
      <c r="D2886" s="14" t="s">
        <v>1103</v>
      </c>
      <c r="E2886" s="103">
        <v>23176.5</v>
      </c>
      <c r="F2886" s="30">
        <v>42186</v>
      </c>
      <c r="G2886" s="144">
        <v>23176.5</v>
      </c>
      <c r="H2886" s="31">
        <f t="shared" si="90"/>
        <v>0</v>
      </c>
      <c r="I2886" s="132" t="s">
        <v>149</v>
      </c>
      <c r="M2886" s="20">
        <v>42160</v>
      </c>
      <c r="N2886" s="183">
        <v>23327</v>
      </c>
      <c r="O2886" s="183"/>
      <c r="P2886" s="14" t="s">
        <v>274</v>
      </c>
      <c r="Q2886" s="103">
        <v>43880.800000000003</v>
      </c>
      <c r="R2886" s="30" t="s">
        <v>1510</v>
      </c>
      <c r="S2886" s="106">
        <v>43880.800000000003</v>
      </c>
      <c r="T2886" s="31">
        <f t="shared" si="91"/>
        <v>0</v>
      </c>
      <c r="U2886" s="132" t="s">
        <v>62</v>
      </c>
    </row>
    <row r="2887" spans="1:21" x14ac:dyDescent="0.25">
      <c r="A2887" s="20">
        <v>42184</v>
      </c>
      <c r="B2887" s="222" t="s">
        <v>2358</v>
      </c>
      <c r="C2887" s="222" t="s">
        <v>1592</v>
      </c>
      <c r="D2887" s="14" t="s">
        <v>68</v>
      </c>
      <c r="E2887" s="103">
        <v>3638</v>
      </c>
      <c r="F2887" s="30">
        <v>42186</v>
      </c>
      <c r="G2887" s="144">
        <v>3638</v>
      </c>
      <c r="H2887" s="31">
        <f t="shared" si="90"/>
        <v>0</v>
      </c>
      <c r="I2887" s="132" t="s">
        <v>149</v>
      </c>
      <c r="M2887" s="20">
        <v>42181</v>
      </c>
      <c r="N2887" s="222" t="s">
        <v>2013</v>
      </c>
      <c r="O2887" s="222" t="s">
        <v>1592</v>
      </c>
      <c r="P2887" s="14" t="s">
        <v>274</v>
      </c>
      <c r="Q2887" s="103">
        <v>53013.4</v>
      </c>
      <c r="R2887" s="65"/>
      <c r="S2887" s="106"/>
      <c r="T2887" s="31">
        <f t="shared" si="91"/>
        <v>53013.4</v>
      </c>
      <c r="U2887" s="132" t="s">
        <v>62</v>
      </c>
    </row>
    <row r="2888" spans="1:21" x14ac:dyDescent="0.25">
      <c r="A2888" s="20">
        <v>42184</v>
      </c>
      <c r="B2888" s="223" t="s">
        <v>2359</v>
      </c>
      <c r="C2888" s="223" t="s">
        <v>1592</v>
      </c>
      <c r="D2888" s="14" t="s">
        <v>204</v>
      </c>
      <c r="E2888" s="103">
        <v>1198.4000000000001</v>
      </c>
      <c r="F2888" s="30">
        <v>42186</v>
      </c>
      <c r="G2888" s="144">
        <v>1198.4000000000001</v>
      </c>
      <c r="H2888" s="31">
        <f t="shared" si="90"/>
        <v>0</v>
      </c>
      <c r="I2888" s="132" t="s">
        <v>149</v>
      </c>
      <c r="M2888" s="20">
        <v>42156</v>
      </c>
      <c r="N2888" s="183">
        <v>22899</v>
      </c>
      <c r="O2888" s="183"/>
      <c r="P2888" s="14" t="s">
        <v>84</v>
      </c>
      <c r="Q2888" s="103">
        <v>52823.6</v>
      </c>
      <c r="R2888" s="30" t="s">
        <v>1481</v>
      </c>
      <c r="S2888" s="106">
        <v>52823.6</v>
      </c>
      <c r="T2888" s="25">
        <f t="shared" si="91"/>
        <v>0</v>
      </c>
      <c r="U2888" s="132" t="s">
        <v>62</v>
      </c>
    </row>
    <row r="2889" spans="1:21" x14ac:dyDescent="0.25">
      <c r="A2889" s="20">
        <v>42185</v>
      </c>
      <c r="B2889" s="222" t="s">
        <v>2360</v>
      </c>
      <c r="C2889" s="222" t="s">
        <v>1592</v>
      </c>
      <c r="D2889" s="14" t="s">
        <v>193</v>
      </c>
      <c r="E2889" s="103">
        <v>15230.02</v>
      </c>
      <c r="F2889" s="30">
        <v>42192</v>
      </c>
      <c r="G2889" s="144">
        <v>15230.02</v>
      </c>
      <c r="H2889" s="31">
        <f t="shared" si="90"/>
        <v>0</v>
      </c>
      <c r="I2889" s="132" t="s">
        <v>9</v>
      </c>
      <c r="M2889" s="20">
        <v>42161</v>
      </c>
      <c r="N2889" s="183">
        <v>23378</v>
      </c>
      <c r="O2889" s="183"/>
      <c r="P2889" s="14" t="s">
        <v>84</v>
      </c>
      <c r="Q2889" s="103">
        <v>38380.199999999997</v>
      </c>
      <c r="R2889" s="23"/>
      <c r="S2889" s="106"/>
      <c r="T2889" s="31">
        <f t="shared" si="91"/>
        <v>38380.199999999997</v>
      </c>
      <c r="U2889" s="132" t="s">
        <v>9</v>
      </c>
    </row>
    <row r="2890" spans="1:21" x14ac:dyDescent="0.25">
      <c r="A2890" s="20">
        <v>42185</v>
      </c>
      <c r="B2890" s="223" t="s">
        <v>2361</v>
      </c>
      <c r="C2890" s="223" t="s">
        <v>1592</v>
      </c>
      <c r="D2890" s="14" t="s">
        <v>1634</v>
      </c>
      <c r="E2890" s="103">
        <v>1676.4</v>
      </c>
      <c r="F2890" s="23">
        <v>42185</v>
      </c>
      <c r="G2890" s="106">
        <v>1676.4</v>
      </c>
      <c r="H2890" s="31">
        <f t="shared" si="90"/>
        <v>0</v>
      </c>
      <c r="I2890" s="132" t="s">
        <v>9</v>
      </c>
      <c r="M2890" s="20">
        <v>42163</v>
      </c>
      <c r="N2890" s="183">
        <v>23568</v>
      </c>
      <c r="O2890" s="183"/>
      <c r="P2890" s="14" t="s">
        <v>84</v>
      </c>
      <c r="Q2890" s="103">
        <v>56418.7</v>
      </c>
      <c r="R2890" s="30" t="s">
        <v>1519</v>
      </c>
      <c r="S2890" s="106">
        <v>56418.7</v>
      </c>
      <c r="T2890" s="31">
        <f t="shared" si="91"/>
        <v>0</v>
      </c>
      <c r="U2890" s="132" t="s">
        <v>62</v>
      </c>
    </row>
    <row r="2891" spans="1:21" x14ac:dyDescent="0.25">
      <c r="A2891" s="20">
        <v>42185</v>
      </c>
      <c r="B2891" s="222" t="s">
        <v>2362</v>
      </c>
      <c r="C2891" s="222" t="s">
        <v>1592</v>
      </c>
      <c r="D2891" s="14" t="s">
        <v>1634</v>
      </c>
      <c r="E2891" s="103">
        <v>677.6</v>
      </c>
      <c r="F2891" s="23">
        <v>42185</v>
      </c>
      <c r="G2891" s="106">
        <v>677.6</v>
      </c>
      <c r="H2891" s="31">
        <f t="shared" si="90"/>
        <v>0</v>
      </c>
      <c r="I2891" s="132" t="s">
        <v>9</v>
      </c>
      <c r="M2891" s="20">
        <v>42167</v>
      </c>
      <c r="N2891" s="183">
        <v>23989</v>
      </c>
      <c r="O2891" s="183"/>
      <c r="P2891" s="14" t="s">
        <v>84</v>
      </c>
      <c r="Q2891" s="103">
        <v>53930.8</v>
      </c>
      <c r="R2891" s="30" t="s">
        <v>1548</v>
      </c>
      <c r="S2891" s="106">
        <v>53930.8</v>
      </c>
      <c r="T2891" s="31">
        <f t="shared" si="91"/>
        <v>0</v>
      </c>
      <c r="U2891" s="132" t="s">
        <v>62</v>
      </c>
    </row>
    <row r="2892" spans="1:21" x14ac:dyDescent="0.25">
      <c r="A2892" s="20">
        <v>42185</v>
      </c>
      <c r="B2892" s="223" t="s">
        <v>2363</v>
      </c>
      <c r="C2892" s="223" t="s">
        <v>1592</v>
      </c>
      <c r="D2892" s="14" t="s">
        <v>720</v>
      </c>
      <c r="E2892" s="103">
        <v>14606</v>
      </c>
      <c r="F2892" s="23">
        <v>42185</v>
      </c>
      <c r="G2892" s="106">
        <v>14606</v>
      </c>
      <c r="H2892" s="31">
        <f t="shared" si="90"/>
        <v>0</v>
      </c>
      <c r="I2892" s="132" t="s">
        <v>9</v>
      </c>
      <c r="M2892" s="20">
        <v>42167</v>
      </c>
      <c r="N2892" s="183">
        <v>23994</v>
      </c>
      <c r="O2892" s="183"/>
      <c r="P2892" s="14" t="s">
        <v>84</v>
      </c>
      <c r="Q2892" s="103">
        <v>25605.599999999999</v>
      </c>
      <c r="R2892" s="30" t="s">
        <v>1548</v>
      </c>
      <c r="S2892" s="106">
        <v>25605.599999999999</v>
      </c>
      <c r="T2892" s="31">
        <f t="shared" si="91"/>
        <v>0</v>
      </c>
      <c r="U2892" s="132" t="s">
        <v>62</v>
      </c>
    </row>
    <row r="2893" spans="1:21" x14ac:dyDescent="0.25">
      <c r="A2893" s="20">
        <v>42185</v>
      </c>
      <c r="B2893" s="222" t="s">
        <v>2364</v>
      </c>
      <c r="C2893" s="222" t="s">
        <v>1592</v>
      </c>
      <c r="D2893" s="14" t="s">
        <v>1178</v>
      </c>
      <c r="E2893" s="103">
        <v>20179.8</v>
      </c>
      <c r="F2893" s="30">
        <v>42186</v>
      </c>
      <c r="G2893" s="144">
        <v>20179.8</v>
      </c>
      <c r="H2893" s="31">
        <f t="shared" si="90"/>
        <v>0</v>
      </c>
      <c r="I2893" s="132" t="s">
        <v>94</v>
      </c>
      <c r="M2893" s="20">
        <v>42170</v>
      </c>
      <c r="N2893" s="183">
        <v>24246</v>
      </c>
      <c r="O2893" s="183"/>
      <c r="P2893" s="14" t="s">
        <v>84</v>
      </c>
      <c r="Q2893" s="103">
        <v>49160.2</v>
      </c>
      <c r="R2893" s="30" t="s">
        <v>1559</v>
      </c>
      <c r="S2893" s="106">
        <v>49160.2</v>
      </c>
      <c r="T2893" s="31">
        <f t="shared" si="91"/>
        <v>0</v>
      </c>
      <c r="U2893" s="132" t="s">
        <v>62</v>
      </c>
    </row>
    <row r="2894" spans="1:21" x14ac:dyDescent="0.25">
      <c r="A2894" s="20">
        <v>42185</v>
      </c>
      <c r="B2894" s="223" t="s">
        <v>2365</v>
      </c>
      <c r="C2894" s="223" t="s">
        <v>1592</v>
      </c>
      <c r="D2894" s="14" t="s">
        <v>419</v>
      </c>
      <c r="E2894" s="103">
        <v>315.7</v>
      </c>
      <c r="F2894" s="23">
        <v>42185</v>
      </c>
      <c r="G2894" s="106">
        <v>315.7</v>
      </c>
      <c r="H2894" s="31">
        <f t="shared" si="90"/>
        <v>0</v>
      </c>
      <c r="I2894" s="132" t="s">
        <v>9</v>
      </c>
      <c r="M2894" s="20">
        <v>42172</v>
      </c>
      <c r="N2894" s="183">
        <v>24436</v>
      </c>
      <c r="O2894" s="183"/>
      <c r="P2894" s="14" t="s">
        <v>84</v>
      </c>
      <c r="Q2894" s="103">
        <v>12145.4</v>
      </c>
      <c r="R2894" s="30" t="s">
        <v>1566</v>
      </c>
      <c r="S2894" s="106">
        <v>12145.4</v>
      </c>
      <c r="T2894" s="48">
        <f t="shared" si="91"/>
        <v>0</v>
      </c>
      <c r="U2894" s="132" t="s">
        <v>62</v>
      </c>
    </row>
    <row r="2895" spans="1:21" x14ac:dyDescent="0.25">
      <c r="A2895" s="20">
        <v>42185</v>
      </c>
      <c r="B2895" s="222" t="s">
        <v>2366</v>
      </c>
      <c r="C2895" s="222" t="s">
        <v>1592</v>
      </c>
      <c r="D2895" s="14" t="s">
        <v>14</v>
      </c>
      <c r="E2895" s="103">
        <v>17556</v>
      </c>
      <c r="F2895" s="30">
        <v>42209</v>
      </c>
      <c r="G2895" s="144">
        <v>17556</v>
      </c>
      <c r="H2895" s="31">
        <f t="shared" si="90"/>
        <v>0</v>
      </c>
      <c r="I2895" s="132" t="s">
        <v>9</v>
      </c>
      <c r="M2895" s="20">
        <v>42174</v>
      </c>
      <c r="N2895" s="183">
        <v>24670</v>
      </c>
      <c r="O2895" s="183"/>
      <c r="P2895" s="14" t="s">
        <v>84</v>
      </c>
      <c r="Q2895" s="103">
        <v>51283</v>
      </c>
      <c r="R2895" s="30" t="s">
        <v>1577</v>
      </c>
      <c r="S2895" s="118">
        <v>51283</v>
      </c>
      <c r="T2895" s="31">
        <f t="shared" si="91"/>
        <v>0</v>
      </c>
      <c r="U2895" s="28" t="s">
        <v>62</v>
      </c>
    </row>
    <row r="2896" spans="1:21" x14ac:dyDescent="0.25">
      <c r="A2896" s="20">
        <v>42185</v>
      </c>
      <c r="B2896" s="223" t="s">
        <v>2367</v>
      </c>
      <c r="C2896" s="223" t="s">
        <v>1592</v>
      </c>
      <c r="D2896" s="14" t="s">
        <v>16</v>
      </c>
      <c r="E2896" s="103">
        <v>8545.4</v>
      </c>
      <c r="F2896" s="23">
        <v>42185</v>
      </c>
      <c r="G2896" s="106">
        <v>8545.4</v>
      </c>
      <c r="H2896" s="31">
        <f t="shared" si="90"/>
        <v>0</v>
      </c>
      <c r="I2896" s="132" t="s">
        <v>1257</v>
      </c>
      <c r="M2896" s="20">
        <v>42177</v>
      </c>
      <c r="N2896" s="183">
        <v>24977</v>
      </c>
      <c r="O2896" s="183"/>
      <c r="P2896" s="14" t="s">
        <v>84</v>
      </c>
      <c r="Q2896" s="103">
        <v>57017.4</v>
      </c>
      <c r="R2896" s="23"/>
      <c r="S2896" s="106"/>
      <c r="T2896" s="31">
        <f t="shared" si="91"/>
        <v>57017.4</v>
      </c>
      <c r="U2896" s="132" t="s">
        <v>62</v>
      </c>
    </row>
    <row r="2897" spans="1:21" x14ac:dyDescent="0.25">
      <c r="A2897" s="20">
        <v>42185</v>
      </c>
      <c r="B2897" s="222" t="s">
        <v>2368</v>
      </c>
      <c r="C2897" s="222" t="s">
        <v>1592</v>
      </c>
      <c r="D2897" s="14" t="s">
        <v>215</v>
      </c>
      <c r="E2897" s="103">
        <v>29704.2</v>
      </c>
      <c r="F2897" s="23">
        <v>42185</v>
      </c>
      <c r="G2897" s="106">
        <v>29704.2</v>
      </c>
      <c r="H2897" s="31">
        <f t="shared" si="90"/>
        <v>0</v>
      </c>
      <c r="I2897" s="132" t="s">
        <v>773</v>
      </c>
      <c r="M2897" s="20">
        <v>42184</v>
      </c>
      <c r="N2897" s="223" t="s">
        <v>2304</v>
      </c>
      <c r="O2897" s="223" t="s">
        <v>1592</v>
      </c>
      <c r="P2897" s="14" t="s">
        <v>84</v>
      </c>
      <c r="Q2897" s="103">
        <v>56510</v>
      </c>
      <c r="R2897" s="23"/>
      <c r="S2897" s="106"/>
      <c r="T2897" s="31">
        <f t="shared" si="91"/>
        <v>56510</v>
      </c>
      <c r="U2897" s="132" t="s">
        <v>62</v>
      </c>
    </row>
    <row r="2898" spans="1:21" x14ac:dyDescent="0.25">
      <c r="A2898" s="20">
        <v>42185</v>
      </c>
      <c r="B2898" s="223" t="s">
        <v>2369</v>
      </c>
      <c r="C2898" s="223" t="s">
        <v>1592</v>
      </c>
      <c r="D2898" s="14" t="s">
        <v>211</v>
      </c>
      <c r="E2898" s="103">
        <v>88452.9</v>
      </c>
      <c r="F2898" s="30">
        <v>42201</v>
      </c>
      <c r="G2898" s="144">
        <v>88452.9</v>
      </c>
      <c r="H2898" s="31">
        <f t="shared" si="90"/>
        <v>0</v>
      </c>
      <c r="I2898" s="132" t="s">
        <v>9</v>
      </c>
      <c r="M2898" s="20">
        <v>42159</v>
      </c>
      <c r="N2898" s="183">
        <v>23198</v>
      </c>
      <c r="O2898" s="183"/>
      <c r="P2898" s="14" t="s">
        <v>247</v>
      </c>
      <c r="Q2898" s="103">
        <v>6293.5</v>
      </c>
      <c r="R2898" s="23">
        <v>42160</v>
      </c>
      <c r="S2898" s="106">
        <v>6293.5</v>
      </c>
      <c r="T2898" s="31">
        <f t="shared" si="91"/>
        <v>0</v>
      </c>
      <c r="U2898" s="132" t="s">
        <v>19</v>
      </c>
    </row>
    <row r="2899" spans="1:21" x14ac:dyDescent="0.25">
      <c r="A2899" s="20">
        <v>42185</v>
      </c>
      <c r="B2899" s="222" t="s">
        <v>2370</v>
      </c>
      <c r="C2899" s="222" t="s">
        <v>1592</v>
      </c>
      <c r="D2899" s="14" t="s">
        <v>383</v>
      </c>
      <c r="E2899" s="103">
        <v>6585.3</v>
      </c>
      <c r="F2899" s="23">
        <v>42185</v>
      </c>
      <c r="G2899" s="106">
        <v>6585.3</v>
      </c>
      <c r="H2899" s="31">
        <f t="shared" si="90"/>
        <v>0</v>
      </c>
      <c r="I2899" s="132" t="s">
        <v>9</v>
      </c>
      <c r="M2899" s="20">
        <v>42166</v>
      </c>
      <c r="N2899" s="183">
        <v>23868</v>
      </c>
      <c r="O2899" s="183"/>
      <c r="P2899" s="14" t="s">
        <v>247</v>
      </c>
      <c r="Q2899" s="103">
        <v>10319</v>
      </c>
      <c r="R2899" s="23">
        <v>42166</v>
      </c>
      <c r="S2899" s="106">
        <v>10319</v>
      </c>
      <c r="T2899" s="31">
        <f t="shared" si="91"/>
        <v>0</v>
      </c>
      <c r="U2899" s="132" t="s">
        <v>19</v>
      </c>
    </row>
    <row r="2900" spans="1:21" x14ac:dyDescent="0.25">
      <c r="A2900" s="20">
        <v>42185</v>
      </c>
      <c r="B2900" s="223" t="s">
        <v>2371</v>
      </c>
      <c r="C2900" s="223" t="s">
        <v>1592</v>
      </c>
      <c r="D2900" s="14" t="s">
        <v>24</v>
      </c>
      <c r="E2900" s="103">
        <v>14383.4</v>
      </c>
      <c r="F2900" s="30">
        <v>42192</v>
      </c>
      <c r="G2900" s="144">
        <v>14383.4</v>
      </c>
      <c r="H2900" s="31">
        <f t="shared" si="90"/>
        <v>0</v>
      </c>
      <c r="I2900" s="132" t="s">
        <v>9</v>
      </c>
      <c r="M2900" s="20">
        <v>42173</v>
      </c>
      <c r="N2900" s="183">
        <v>24561</v>
      </c>
      <c r="O2900" s="183"/>
      <c r="P2900" s="14" t="s">
        <v>247</v>
      </c>
      <c r="Q2900" s="103">
        <v>8000</v>
      </c>
      <c r="R2900" s="23">
        <v>42173</v>
      </c>
      <c r="S2900" s="118">
        <v>8000</v>
      </c>
      <c r="T2900" s="31">
        <f t="shared" si="91"/>
        <v>0</v>
      </c>
      <c r="U2900" s="28" t="s">
        <v>62</v>
      </c>
    </row>
    <row r="2901" spans="1:21" x14ac:dyDescent="0.25">
      <c r="A2901" s="20">
        <v>42185</v>
      </c>
      <c r="B2901" s="222" t="s">
        <v>2372</v>
      </c>
      <c r="C2901" s="222" t="s">
        <v>1592</v>
      </c>
      <c r="D2901" s="14" t="s">
        <v>114</v>
      </c>
      <c r="E2901" s="103">
        <v>2028.4</v>
      </c>
      <c r="F2901" s="23">
        <v>42185</v>
      </c>
      <c r="G2901" s="106">
        <v>2028.4</v>
      </c>
      <c r="H2901" s="31">
        <f t="shared" si="90"/>
        <v>0</v>
      </c>
      <c r="I2901" s="132" t="s">
        <v>9</v>
      </c>
      <c r="M2901" s="20">
        <v>42180</v>
      </c>
      <c r="N2901" s="222" t="s">
        <v>1904</v>
      </c>
      <c r="O2901" s="222" t="s">
        <v>1592</v>
      </c>
      <c r="P2901" s="14" t="s">
        <v>247</v>
      </c>
      <c r="Q2901" s="103">
        <v>10401.6</v>
      </c>
      <c r="R2901" s="65">
        <v>42181</v>
      </c>
      <c r="S2901" s="106">
        <v>10401.6</v>
      </c>
      <c r="T2901" s="31">
        <f t="shared" si="91"/>
        <v>0</v>
      </c>
      <c r="U2901" s="132" t="s">
        <v>94</v>
      </c>
    </row>
    <row r="2902" spans="1:21" x14ac:dyDescent="0.25">
      <c r="A2902" s="20">
        <v>42185</v>
      </c>
      <c r="B2902" s="223" t="s">
        <v>2373</v>
      </c>
      <c r="C2902" s="223" t="s">
        <v>1592</v>
      </c>
      <c r="D2902" s="14" t="s">
        <v>121</v>
      </c>
      <c r="E2902" s="103">
        <v>3351.7</v>
      </c>
      <c r="F2902" s="23">
        <v>42185</v>
      </c>
      <c r="G2902" s="106">
        <v>3351.7</v>
      </c>
      <c r="H2902" s="31">
        <f t="shared" si="90"/>
        <v>0</v>
      </c>
      <c r="I2902" s="132" t="s">
        <v>9</v>
      </c>
      <c r="M2902" s="20">
        <v>42175</v>
      </c>
      <c r="N2902" s="183">
        <v>24793</v>
      </c>
      <c r="O2902" s="183"/>
      <c r="P2902" s="14" t="s">
        <v>844</v>
      </c>
      <c r="Q2902" s="103">
        <v>2779.2</v>
      </c>
      <c r="R2902" s="23">
        <v>42175</v>
      </c>
      <c r="S2902" s="106">
        <v>2779.2</v>
      </c>
      <c r="T2902" s="31">
        <f t="shared" si="91"/>
        <v>0</v>
      </c>
      <c r="U2902" s="132" t="s">
        <v>94</v>
      </c>
    </row>
    <row r="2903" spans="1:21" x14ac:dyDescent="0.25">
      <c r="A2903" s="20">
        <v>42185</v>
      </c>
      <c r="B2903" s="222" t="s">
        <v>2374</v>
      </c>
      <c r="C2903" s="222" t="s">
        <v>1592</v>
      </c>
      <c r="D2903" s="14" t="s">
        <v>863</v>
      </c>
      <c r="E2903" s="103">
        <v>9551.2000000000007</v>
      </c>
      <c r="F2903" s="23">
        <v>42185</v>
      </c>
      <c r="G2903" s="106">
        <v>9551.2000000000007</v>
      </c>
      <c r="H2903" s="31">
        <f t="shared" si="90"/>
        <v>0</v>
      </c>
      <c r="I2903" s="132" t="s">
        <v>9</v>
      </c>
      <c r="M2903" s="20">
        <v>42178</v>
      </c>
      <c r="N2903" s="222" t="s">
        <v>1660</v>
      </c>
      <c r="O2903" s="222" t="s">
        <v>1592</v>
      </c>
      <c r="P2903" s="15" t="s">
        <v>1661</v>
      </c>
      <c r="Q2903" s="133">
        <v>6559.8</v>
      </c>
      <c r="R2903" s="23">
        <v>42178</v>
      </c>
      <c r="S2903" s="118">
        <v>6559.8</v>
      </c>
      <c r="T2903" s="31">
        <f t="shared" si="91"/>
        <v>0</v>
      </c>
      <c r="U2903" s="46" t="s">
        <v>587</v>
      </c>
    </row>
    <row r="2904" spans="1:21" x14ac:dyDescent="0.25">
      <c r="A2904" s="20">
        <v>42185</v>
      </c>
      <c r="B2904" s="223" t="s">
        <v>2375</v>
      </c>
      <c r="C2904" s="223" t="s">
        <v>1592</v>
      </c>
      <c r="D2904" s="14" t="s">
        <v>1550</v>
      </c>
      <c r="E2904" s="103">
        <v>2939.5</v>
      </c>
      <c r="F2904" s="23">
        <v>42185</v>
      </c>
      <c r="G2904" s="106">
        <v>2939.5</v>
      </c>
      <c r="H2904" s="31">
        <f t="shared" si="90"/>
        <v>0</v>
      </c>
      <c r="I2904" s="132" t="s">
        <v>9</v>
      </c>
      <c r="M2904" s="20">
        <v>42166</v>
      </c>
      <c r="N2904" s="183">
        <v>23824</v>
      </c>
      <c r="O2904" s="183"/>
      <c r="P2904" s="14" t="s">
        <v>171</v>
      </c>
      <c r="Q2904" s="103">
        <v>2224.3000000000002</v>
      </c>
      <c r="R2904" s="23">
        <v>42166</v>
      </c>
      <c r="S2904" s="106">
        <v>2224.3000000000002</v>
      </c>
      <c r="T2904" s="31">
        <f t="shared" si="91"/>
        <v>0</v>
      </c>
      <c r="U2904" s="132" t="s">
        <v>94</v>
      </c>
    </row>
    <row r="2905" spans="1:21" x14ac:dyDescent="0.25">
      <c r="A2905" s="20">
        <v>42185</v>
      </c>
      <c r="B2905" s="222" t="s">
        <v>2376</v>
      </c>
      <c r="C2905" s="222" t="s">
        <v>1592</v>
      </c>
      <c r="D2905" s="14" t="s">
        <v>91</v>
      </c>
      <c r="E2905" s="103">
        <v>10640</v>
      </c>
      <c r="F2905" s="23">
        <v>42185</v>
      </c>
      <c r="G2905" s="106">
        <v>10640</v>
      </c>
      <c r="H2905" s="31">
        <f t="shared" si="90"/>
        <v>0</v>
      </c>
      <c r="I2905" s="132" t="s">
        <v>9</v>
      </c>
      <c r="M2905" s="20">
        <v>42166</v>
      </c>
      <c r="N2905" s="183">
        <v>23874</v>
      </c>
      <c r="O2905" s="183"/>
      <c r="P2905" s="14" t="s">
        <v>1541</v>
      </c>
      <c r="Q2905" s="103">
        <v>3306</v>
      </c>
      <c r="R2905" s="23">
        <v>42166</v>
      </c>
      <c r="S2905" s="106">
        <v>3306</v>
      </c>
      <c r="T2905" s="31">
        <f t="shared" si="91"/>
        <v>0</v>
      </c>
      <c r="U2905" s="132" t="s">
        <v>9</v>
      </c>
    </row>
    <row r="2906" spans="1:21" x14ac:dyDescent="0.25">
      <c r="A2906" s="20">
        <v>42185</v>
      </c>
      <c r="B2906" s="223" t="s">
        <v>2377</v>
      </c>
      <c r="C2906" s="223" t="s">
        <v>1592</v>
      </c>
      <c r="D2906" s="14" t="s">
        <v>31</v>
      </c>
      <c r="E2906" s="103">
        <v>2736</v>
      </c>
      <c r="F2906" s="23">
        <v>42185</v>
      </c>
      <c r="G2906" s="106">
        <v>2736</v>
      </c>
      <c r="H2906" s="31">
        <f t="shared" si="90"/>
        <v>0</v>
      </c>
      <c r="I2906" s="132" t="s">
        <v>59</v>
      </c>
      <c r="M2906" s="20">
        <v>42157</v>
      </c>
      <c r="N2906" s="183">
        <v>23023</v>
      </c>
      <c r="O2906" s="183"/>
      <c r="P2906" s="40" t="s">
        <v>48</v>
      </c>
      <c r="Q2906" s="103">
        <v>929.2</v>
      </c>
      <c r="R2906" s="23">
        <v>42157</v>
      </c>
      <c r="S2906" s="106">
        <v>929.2</v>
      </c>
      <c r="T2906" s="25">
        <f t="shared" si="91"/>
        <v>0</v>
      </c>
      <c r="U2906" s="46" t="s">
        <v>716</v>
      </c>
    </row>
    <row r="2907" spans="1:21" x14ac:dyDescent="0.25">
      <c r="A2907" s="20">
        <v>42185</v>
      </c>
      <c r="B2907" s="222" t="s">
        <v>2378</v>
      </c>
      <c r="C2907" s="222" t="s">
        <v>1592</v>
      </c>
      <c r="D2907" s="14" t="s">
        <v>238</v>
      </c>
      <c r="E2907" s="103">
        <v>370</v>
      </c>
      <c r="F2907" s="23">
        <v>42185</v>
      </c>
      <c r="G2907" s="106">
        <v>370</v>
      </c>
      <c r="H2907" s="31">
        <f t="shared" si="90"/>
        <v>0</v>
      </c>
      <c r="I2907" s="132" t="s">
        <v>59</v>
      </c>
      <c r="M2907" s="20">
        <v>42158</v>
      </c>
      <c r="N2907" s="183">
        <v>23128</v>
      </c>
      <c r="O2907" s="183"/>
      <c r="P2907" s="40" t="s">
        <v>48</v>
      </c>
      <c r="Q2907" s="103">
        <v>1675.8</v>
      </c>
      <c r="R2907" s="23">
        <v>42158</v>
      </c>
      <c r="S2907" s="106">
        <v>1675.8</v>
      </c>
      <c r="T2907" s="31">
        <f t="shared" si="91"/>
        <v>0</v>
      </c>
      <c r="U2907" s="46" t="s">
        <v>41</v>
      </c>
    </row>
    <row r="2908" spans="1:21" x14ac:dyDescent="0.25">
      <c r="A2908" s="20">
        <v>42185</v>
      </c>
      <c r="B2908" s="223" t="s">
        <v>2379</v>
      </c>
      <c r="C2908" s="223" t="s">
        <v>1592</v>
      </c>
      <c r="D2908" s="14" t="s">
        <v>854</v>
      </c>
      <c r="E2908" s="103">
        <v>3025</v>
      </c>
      <c r="F2908" s="23">
        <v>42185</v>
      </c>
      <c r="G2908" s="106">
        <v>3025</v>
      </c>
      <c r="H2908" s="31">
        <f t="shared" si="90"/>
        <v>0</v>
      </c>
      <c r="I2908" s="132" t="s">
        <v>9</v>
      </c>
      <c r="M2908" s="20">
        <v>42159</v>
      </c>
      <c r="N2908" s="183">
        <v>23168</v>
      </c>
      <c r="O2908" s="183"/>
      <c r="P2908" s="14" t="s">
        <v>48</v>
      </c>
      <c r="Q2908" s="103">
        <v>9345</v>
      </c>
      <c r="R2908" s="23">
        <v>42159</v>
      </c>
      <c r="S2908" s="106">
        <v>9345</v>
      </c>
      <c r="T2908" s="31">
        <f t="shared" si="91"/>
        <v>0</v>
      </c>
      <c r="U2908" s="132" t="s">
        <v>94</v>
      </c>
    </row>
    <row r="2909" spans="1:21" x14ac:dyDescent="0.25">
      <c r="A2909" s="20">
        <v>42185</v>
      </c>
      <c r="B2909" s="222" t="s">
        <v>2380</v>
      </c>
      <c r="C2909" s="222" t="s">
        <v>1592</v>
      </c>
      <c r="D2909" s="14" t="s">
        <v>81</v>
      </c>
      <c r="E2909" s="103">
        <v>1585.2</v>
      </c>
      <c r="F2909" s="23">
        <v>42185</v>
      </c>
      <c r="G2909" s="106">
        <v>1585.2</v>
      </c>
      <c r="H2909" s="31">
        <f t="shared" si="90"/>
        <v>0</v>
      </c>
      <c r="I2909" s="132" t="s">
        <v>59</v>
      </c>
      <c r="M2909" s="20">
        <v>42162</v>
      </c>
      <c r="N2909" s="183">
        <v>23480</v>
      </c>
      <c r="O2909" s="183"/>
      <c r="P2909" s="14" t="s">
        <v>48</v>
      </c>
      <c r="Q2909" s="103">
        <v>540</v>
      </c>
      <c r="R2909" s="23">
        <v>42165</v>
      </c>
      <c r="S2909" s="106">
        <v>540</v>
      </c>
      <c r="T2909" s="31">
        <f t="shared" si="91"/>
        <v>0</v>
      </c>
      <c r="U2909" s="132" t="s">
        <v>312</v>
      </c>
    </row>
    <row r="2910" spans="1:21" x14ac:dyDescent="0.25">
      <c r="A2910" s="20">
        <v>42185</v>
      </c>
      <c r="B2910" s="223" t="s">
        <v>2381</v>
      </c>
      <c r="C2910" s="223" t="s">
        <v>1592</v>
      </c>
      <c r="D2910" s="14" t="s">
        <v>217</v>
      </c>
      <c r="E2910" s="103">
        <v>3912.8</v>
      </c>
      <c r="F2910" s="23">
        <v>42185</v>
      </c>
      <c r="G2910" s="106">
        <v>3912.8</v>
      </c>
      <c r="H2910" s="31">
        <f t="shared" si="90"/>
        <v>0</v>
      </c>
      <c r="I2910" s="132" t="s">
        <v>59</v>
      </c>
      <c r="M2910" s="20">
        <v>42171</v>
      </c>
      <c r="N2910" s="183">
        <v>24359</v>
      </c>
      <c r="O2910" s="183"/>
      <c r="P2910" s="14" t="s">
        <v>48</v>
      </c>
      <c r="Q2910" s="103">
        <v>2248.4</v>
      </c>
      <c r="R2910" s="23">
        <v>42171</v>
      </c>
      <c r="S2910" s="106">
        <v>2248.4</v>
      </c>
      <c r="T2910" s="48">
        <f t="shared" si="91"/>
        <v>0</v>
      </c>
      <c r="U2910" s="132" t="s">
        <v>27</v>
      </c>
    </row>
    <row r="2911" spans="1:21" x14ac:dyDescent="0.25">
      <c r="A2911" s="20">
        <v>42185</v>
      </c>
      <c r="B2911" s="222" t="s">
        <v>2382</v>
      </c>
      <c r="C2911" s="222" t="s">
        <v>1592</v>
      </c>
      <c r="D2911" s="26" t="s">
        <v>218</v>
      </c>
      <c r="E2911" s="153">
        <v>0</v>
      </c>
      <c r="F2911" s="23"/>
      <c r="G2911" s="106"/>
      <c r="H2911" s="31">
        <f t="shared" si="90"/>
        <v>0</v>
      </c>
      <c r="I2911" s="132" t="s">
        <v>13</v>
      </c>
      <c r="M2911" s="20">
        <v>42176</v>
      </c>
      <c r="N2911" s="183">
        <v>24892</v>
      </c>
      <c r="O2911" s="183"/>
      <c r="P2911" s="14" t="s">
        <v>48</v>
      </c>
      <c r="Q2911" s="103">
        <v>3804.2</v>
      </c>
      <c r="R2911" s="23">
        <v>42084</v>
      </c>
      <c r="S2911" s="118">
        <v>3804.2</v>
      </c>
      <c r="T2911" s="31">
        <f t="shared" si="91"/>
        <v>0</v>
      </c>
      <c r="U2911" s="28" t="s">
        <v>9</v>
      </c>
    </row>
    <row r="2912" spans="1:21" x14ac:dyDescent="0.25">
      <c r="A2912" s="20">
        <v>42185</v>
      </c>
      <c r="B2912" s="223" t="s">
        <v>2383</v>
      </c>
      <c r="C2912" s="223" t="s">
        <v>1592</v>
      </c>
      <c r="D2912" s="14" t="s">
        <v>151</v>
      </c>
      <c r="E2912" s="103">
        <v>2409.6</v>
      </c>
      <c r="F2912" s="30">
        <v>42186</v>
      </c>
      <c r="G2912" s="144">
        <v>2409.6</v>
      </c>
      <c r="H2912" s="31">
        <f t="shared" si="90"/>
        <v>0</v>
      </c>
      <c r="I2912" s="132" t="s">
        <v>9</v>
      </c>
      <c r="M2912" s="20">
        <v>42179</v>
      </c>
      <c r="N2912" s="223" t="s">
        <v>1798</v>
      </c>
      <c r="O2912" s="223" t="s">
        <v>1592</v>
      </c>
      <c r="P2912" s="14" t="s">
        <v>48</v>
      </c>
      <c r="Q2912" s="103">
        <v>4427.6000000000004</v>
      </c>
      <c r="R2912" s="23">
        <v>42179</v>
      </c>
      <c r="S2912" s="106">
        <v>4427.6000000000004</v>
      </c>
      <c r="T2912" s="31">
        <f t="shared" si="91"/>
        <v>0</v>
      </c>
      <c r="U2912" s="132" t="s">
        <v>94</v>
      </c>
    </row>
    <row r="2913" spans="1:21" x14ac:dyDescent="0.25">
      <c r="A2913" s="20">
        <v>42185</v>
      </c>
      <c r="B2913" s="222" t="s">
        <v>2384</v>
      </c>
      <c r="C2913" s="222" t="s">
        <v>1592</v>
      </c>
      <c r="D2913" s="14" t="s">
        <v>1117</v>
      </c>
      <c r="E2913" s="103">
        <v>3518.8</v>
      </c>
      <c r="F2913" s="23">
        <v>42185</v>
      </c>
      <c r="G2913" s="106">
        <v>3518.8</v>
      </c>
      <c r="H2913" s="31">
        <f t="shared" si="90"/>
        <v>0</v>
      </c>
      <c r="I2913" s="132" t="s">
        <v>9</v>
      </c>
      <c r="M2913" s="20">
        <v>42156</v>
      </c>
      <c r="N2913" s="183">
        <v>22937</v>
      </c>
      <c r="O2913" s="183"/>
      <c r="P2913" s="14" t="s">
        <v>207</v>
      </c>
      <c r="Q2913" s="103">
        <v>55083</v>
      </c>
      <c r="R2913" s="23">
        <v>42161</v>
      </c>
      <c r="S2913" s="106">
        <v>55083</v>
      </c>
      <c r="T2913" s="25">
        <f t="shared" si="91"/>
        <v>0</v>
      </c>
      <c r="U2913" s="132" t="s">
        <v>149</v>
      </c>
    </row>
    <row r="2914" spans="1:21" x14ac:dyDescent="0.25">
      <c r="A2914" s="20">
        <v>42185</v>
      </c>
      <c r="B2914" s="223" t="s">
        <v>2385</v>
      </c>
      <c r="C2914" s="223" t="s">
        <v>1592</v>
      </c>
      <c r="D2914" s="14" t="s">
        <v>148</v>
      </c>
      <c r="E2914" s="103">
        <v>2718.3</v>
      </c>
      <c r="F2914" s="23">
        <v>42185</v>
      </c>
      <c r="G2914" s="106">
        <v>2718.3</v>
      </c>
      <c r="H2914" s="31">
        <f t="shared" si="90"/>
        <v>0</v>
      </c>
      <c r="I2914" s="132" t="s">
        <v>59</v>
      </c>
      <c r="M2914" s="20">
        <v>42159</v>
      </c>
      <c r="N2914" s="183">
        <v>23239</v>
      </c>
      <c r="O2914" s="183"/>
      <c r="P2914" s="150" t="s">
        <v>207</v>
      </c>
      <c r="Q2914" s="103">
        <v>31289.5</v>
      </c>
      <c r="R2914" s="23">
        <v>42165</v>
      </c>
      <c r="S2914" s="106">
        <v>31289.5</v>
      </c>
      <c r="T2914" s="31">
        <f t="shared" si="91"/>
        <v>0</v>
      </c>
      <c r="U2914" s="132" t="s">
        <v>149</v>
      </c>
    </row>
    <row r="2915" spans="1:21" x14ac:dyDescent="0.25">
      <c r="A2915" s="20">
        <v>42185</v>
      </c>
      <c r="B2915" s="222" t="s">
        <v>2386</v>
      </c>
      <c r="C2915" s="222" t="s">
        <v>1592</v>
      </c>
      <c r="D2915" s="14" t="s">
        <v>116</v>
      </c>
      <c r="E2915" s="103">
        <v>3230</v>
      </c>
      <c r="F2915" s="23">
        <v>42185</v>
      </c>
      <c r="G2915" s="106">
        <v>3230</v>
      </c>
      <c r="H2915" s="31">
        <f t="shared" si="90"/>
        <v>0</v>
      </c>
      <c r="I2915" s="132" t="s">
        <v>59</v>
      </c>
      <c r="M2915" s="20">
        <v>42163</v>
      </c>
      <c r="N2915" s="183">
        <v>23612</v>
      </c>
      <c r="O2915" s="183"/>
      <c r="P2915" s="14" t="s">
        <v>207</v>
      </c>
      <c r="Q2915" s="103">
        <v>36750.9</v>
      </c>
      <c r="R2915" s="23">
        <v>42168</v>
      </c>
      <c r="S2915" s="106">
        <v>36750.9</v>
      </c>
      <c r="T2915" s="31">
        <f t="shared" si="91"/>
        <v>0</v>
      </c>
      <c r="U2915" s="132" t="s">
        <v>149</v>
      </c>
    </row>
    <row r="2916" spans="1:21" x14ac:dyDescent="0.25">
      <c r="A2916" s="20">
        <v>42185</v>
      </c>
      <c r="B2916" s="223" t="s">
        <v>2387</v>
      </c>
      <c r="C2916" s="223" t="s">
        <v>1592</v>
      </c>
      <c r="D2916" s="14" t="s">
        <v>53</v>
      </c>
      <c r="E2916" s="103">
        <v>1084.0999999999999</v>
      </c>
      <c r="F2916" s="23">
        <v>42185</v>
      </c>
      <c r="G2916" s="106">
        <v>1084.0999999999999</v>
      </c>
      <c r="H2916" s="31">
        <f t="shared" si="90"/>
        <v>0</v>
      </c>
      <c r="I2916" s="132" t="s">
        <v>59</v>
      </c>
      <c r="M2916" s="20">
        <v>42166</v>
      </c>
      <c r="N2916" s="183">
        <v>23894</v>
      </c>
      <c r="O2916" s="183"/>
      <c r="P2916" s="14" t="s">
        <v>207</v>
      </c>
      <c r="Q2916" s="103">
        <v>23973.4</v>
      </c>
      <c r="R2916" s="23">
        <v>42172</v>
      </c>
      <c r="S2916" s="118">
        <v>23973.4</v>
      </c>
      <c r="T2916" s="31">
        <f t="shared" si="91"/>
        <v>0</v>
      </c>
      <c r="U2916" s="28" t="s">
        <v>149</v>
      </c>
    </row>
    <row r="2917" spans="1:21" x14ac:dyDescent="0.25">
      <c r="A2917" s="20">
        <v>42185</v>
      </c>
      <c r="B2917" s="222" t="s">
        <v>2388</v>
      </c>
      <c r="C2917" s="222" t="s">
        <v>1592</v>
      </c>
      <c r="D2917" s="14" t="s">
        <v>1387</v>
      </c>
      <c r="E2917" s="103">
        <v>4809.6000000000004</v>
      </c>
      <c r="F2917" s="23">
        <v>42185</v>
      </c>
      <c r="G2917" s="106">
        <v>4809.6000000000004</v>
      </c>
      <c r="H2917" s="31">
        <f t="shared" si="90"/>
        <v>0</v>
      </c>
      <c r="I2917" s="132" t="s">
        <v>59</v>
      </c>
      <c r="M2917" s="20">
        <v>42170</v>
      </c>
      <c r="N2917" s="183">
        <v>24296</v>
      </c>
      <c r="O2917" s="183"/>
      <c r="P2917" s="14" t="s">
        <v>207</v>
      </c>
      <c r="Q2917" s="103">
        <v>36548</v>
      </c>
      <c r="R2917" s="23">
        <v>42175</v>
      </c>
      <c r="S2917" s="106">
        <v>36548</v>
      </c>
      <c r="T2917" s="48">
        <f t="shared" si="91"/>
        <v>0</v>
      </c>
      <c r="U2917" s="132" t="s">
        <v>149</v>
      </c>
    </row>
    <row r="2918" spans="1:21" x14ac:dyDescent="0.25">
      <c r="A2918" s="20">
        <v>42185</v>
      </c>
      <c r="B2918" s="223" t="s">
        <v>2389</v>
      </c>
      <c r="C2918" s="223" t="s">
        <v>1592</v>
      </c>
      <c r="D2918" s="14" t="s">
        <v>82</v>
      </c>
      <c r="E2918" s="103">
        <v>2238.6</v>
      </c>
      <c r="F2918" s="23">
        <v>42185</v>
      </c>
      <c r="G2918" s="106">
        <v>2238.6</v>
      </c>
      <c r="H2918" s="31">
        <f t="shared" si="90"/>
        <v>0</v>
      </c>
      <c r="I2918" s="132" t="s">
        <v>59</v>
      </c>
      <c r="M2918" s="20">
        <v>42173</v>
      </c>
      <c r="N2918" s="183">
        <v>24603</v>
      </c>
      <c r="O2918" s="183"/>
      <c r="P2918" s="150" t="s">
        <v>207</v>
      </c>
      <c r="Q2918" s="103">
        <v>29951.75</v>
      </c>
      <c r="R2918" s="23">
        <v>42179</v>
      </c>
      <c r="S2918" s="118">
        <v>29951.75</v>
      </c>
      <c r="T2918" s="31">
        <f t="shared" si="91"/>
        <v>0</v>
      </c>
      <c r="U2918" s="28" t="s">
        <v>149</v>
      </c>
    </row>
    <row r="2919" spans="1:21" x14ac:dyDescent="0.25">
      <c r="A2919" s="20">
        <v>42185</v>
      </c>
      <c r="B2919" s="222" t="s">
        <v>2390</v>
      </c>
      <c r="C2919" s="222" t="s">
        <v>1592</v>
      </c>
      <c r="D2919" s="14" t="s">
        <v>20</v>
      </c>
      <c r="E2919" s="103">
        <v>4601.1499999999996</v>
      </c>
      <c r="F2919" s="30">
        <v>42186</v>
      </c>
      <c r="G2919" s="144">
        <v>4601.1499999999996</v>
      </c>
      <c r="H2919" s="31">
        <f t="shared" si="90"/>
        <v>0</v>
      </c>
      <c r="I2919" s="132" t="s">
        <v>94</v>
      </c>
      <c r="M2919" s="20">
        <v>42177</v>
      </c>
      <c r="N2919" s="223" t="s">
        <v>1604</v>
      </c>
      <c r="O2919" s="223" t="s">
        <v>1592</v>
      </c>
      <c r="P2919" s="14" t="s">
        <v>207</v>
      </c>
      <c r="Q2919" s="103">
        <v>32242.5</v>
      </c>
      <c r="R2919" s="23">
        <v>42182</v>
      </c>
      <c r="S2919" s="106">
        <v>32242.5</v>
      </c>
      <c r="T2919" s="31">
        <f t="shared" si="91"/>
        <v>0</v>
      </c>
      <c r="U2919" s="132" t="s">
        <v>149</v>
      </c>
    </row>
    <row r="2920" spans="1:21" x14ac:dyDescent="0.25">
      <c r="A2920" s="20">
        <v>42185</v>
      </c>
      <c r="B2920" s="223" t="s">
        <v>2391</v>
      </c>
      <c r="C2920" s="223" t="s">
        <v>1592</v>
      </c>
      <c r="D2920" s="14" t="s">
        <v>294</v>
      </c>
      <c r="E2920" s="103">
        <v>4919.6000000000004</v>
      </c>
      <c r="F2920" s="23">
        <v>42185</v>
      </c>
      <c r="G2920" s="106">
        <v>4919.6000000000004</v>
      </c>
      <c r="H2920" s="31">
        <f t="shared" si="90"/>
        <v>0</v>
      </c>
      <c r="I2920" s="132" t="s">
        <v>9</v>
      </c>
      <c r="M2920" s="20">
        <v>42177</v>
      </c>
      <c r="N2920" s="222" t="s">
        <v>1615</v>
      </c>
      <c r="O2920" s="222" t="s">
        <v>1592</v>
      </c>
      <c r="P2920" s="15" t="s">
        <v>207</v>
      </c>
      <c r="Q2920" s="133">
        <v>10448.9</v>
      </c>
      <c r="R2920" s="23">
        <v>42182</v>
      </c>
      <c r="S2920" s="118">
        <v>10448.9</v>
      </c>
      <c r="T2920" s="31">
        <f t="shared" si="91"/>
        <v>0</v>
      </c>
      <c r="U2920" s="46" t="s">
        <v>149</v>
      </c>
    </row>
    <row r="2921" spans="1:21" x14ac:dyDescent="0.25">
      <c r="A2921" s="20">
        <v>42185</v>
      </c>
      <c r="B2921" s="222" t="s">
        <v>2392</v>
      </c>
      <c r="C2921" s="222" t="s">
        <v>1592</v>
      </c>
      <c r="D2921" s="14" t="s">
        <v>125</v>
      </c>
      <c r="E2921" s="103">
        <v>17293.8</v>
      </c>
      <c r="F2921" s="30">
        <v>42190</v>
      </c>
      <c r="G2921" s="144">
        <v>17293.8</v>
      </c>
      <c r="H2921" s="31">
        <f t="shared" si="90"/>
        <v>0</v>
      </c>
      <c r="I2921" s="132" t="s">
        <v>94</v>
      </c>
      <c r="M2921" s="20">
        <v>42180</v>
      </c>
      <c r="N2921" s="223" t="s">
        <v>1911</v>
      </c>
      <c r="O2921" s="223" t="s">
        <v>1592</v>
      </c>
      <c r="P2921" s="14" t="s">
        <v>207</v>
      </c>
      <c r="Q2921" s="103">
        <v>28205.4</v>
      </c>
      <c r="R2921" s="65">
        <v>42181</v>
      </c>
      <c r="S2921" s="114">
        <v>2957.8</v>
      </c>
      <c r="T2921" s="55">
        <f t="shared" si="91"/>
        <v>25247.600000000002</v>
      </c>
      <c r="U2921" s="132" t="s">
        <v>149</v>
      </c>
    </row>
    <row r="2922" spans="1:21" x14ac:dyDescent="0.25">
      <c r="A2922" s="20">
        <v>42185</v>
      </c>
      <c r="B2922" s="223" t="s">
        <v>2393</v>
      </c>
      <c r="C2922" s="223" t="s">
        <v>1592</v>
      </c>
      <c r="D2922" s="14" t="s">
        <v>169</v>
      </c>
      <c r="E2922" s="103">
        <v>2838.2</v>
      </c>
      <c r="F2922" s="30">
        <v>42188</v>
      </c>
      <c r="G2922" s="144">
        <v>2838.2</v>
      </c>
      <c r="H2922" s="31">
        <f t="shared" si="90"/>
        <v>0</v>
      </c>
      <c r="I2922" s="132" t="s">
        <v>59</v>
      </c>
      <c r="M2922" s="20">
        <v>42184</v>
      </c>
      <c r="N2922" s="222" t="s">
        <v>2346</v>
      </c>
      <c r="O2922" s="222" t="s">
        <v>1592</v>
      </c>
      <c r="P2922" s="14" t="s">
        <v>207</v>
      </c>
      <c r="Q2922" s="103">
        <v>7080.15</v>
      </c>
      <c r="R2922" s="23"/>
      <c r="S2922" s="106"/>
      <c r="T2922" s="31">
        <f t="shared" si="91"/>
        <v>7080.15</v>
      </c>
      <c r="U2922" s="132" t="s">
        <v>149</v>
      </c>
    </row>
    <row r="2923" spans="1:21" x14ac:dyDescent="0.25">
      <c r="A2923" s="20">
        <v>42185</v>
      </c>
      <c r="B2923" s="222" t="s">
        <v>2394</v>
      </c>
      <c r="C2923" s="222" t="s">
        <v>1592</v>
      </c>
      <c r="D2923" s="14" t="s">
        <v>294</v>
      </c>
      <c r="E2923" s="103">
        <v>536</v>
      </c>
      <c r="F2923" s="23">
        <v>42185</v>
      </c>
      <c r="G2923" s="106">
        <v>536</v>
      </c>
      <c r="H2923" s="31">
        <f t="shared" si="90"/>
        <v>0</v>
      </c>
      <c r="I2923" s="132" t="s">
        <v>9</v>
      </c>
      <c r="M2923" s="20">
        <v>42184</v>
      </c>
      <c r="N2923" s="223" t="s">
        <v>2347</v>
      </c>
      <c r="O2923" s="223" t="s">
        <v>1592</v>
      </c>
      <c r="P2923" s="14" t="s">
        <v>207</v>
      </c>
      <c r="Q2923" s="103">
        <v>23.1</v>
      </c>
      <c r="R2923" s="23"/>
      <c r="S2923" s="106"/>
      <c r="T2923" s="31">
        <f t="shared" si="91"/>
        <v>23.1</v>
      </c>
      <c r="U2923" s="132" t="s">
        <v>149</v>
      </c>
    </row>
    <row r="2924" spans="1:21" x14ac:dyDescent="0.25">
      <c r="A2924" s="20">
        <v>42185</v>
      </c>
      <c r="B2924" s="223" t="s">
        <v>2395</v>
      </c>
      <c r="C2924" s="223" t="s">
        <v>1592</v>
      </c>
      <c r="D2924" s="14" t="s">
        <v>82</v>
      </c>
      <c r="E2924" s="103">
        <v>615.6</v>
      </c>
      <c r="F2924" s="23">
        <v>42185</v>
      </c>
      <c r="G2924" s="106">
        <v>615.6</v>
      </c>
      <c r="H2924" s="31">
        <f t="shared" si="90"/>
        <v>0</v>
      </c>
      <c r="I2924" s="132" t="s">
        <v>59</v>
      </c>
      <c r="M2924" s="20">
        <v>42156</v>
      </c>
      <c r="N2924" s="183">
        <v>22945</v>
      </c>
      <c r="O2924" s="183"/>
      <c r="P2924" s="14" t="s">
        <v>1182</v>
      </c>
      <c r="Q2924" s="103">
        <v>36114</v>
      </c>
      <c r="R2924" s="23">
        <v>42156</v>
      </c>
      <c r="S2924" s="106">
        <v>36114</v>
      </c>
      <c r="T2924" s="25">
        <f t="shared" si="91"/>
        <v>0</v>
      </c>
      <c r="U2924" s="132" t="s">
        <v>9</v>
      </c>
    </row>
    <row r="2925" spans="1:21" x14ac:dyDescent="0.25">
      <c r="A2925" s="20">
        <v>42185</v>
      </c>
      <c r="B2925" s="222" t="s">
        <v>2396</v>
      </c>
      <c r="C2925" s="222" t="s">
        <v>1592</v>
      </c>
      <c r="D2925" s="14" t="s">
        <v>226</v>
      </c>
      <c r="E2925" s="103">
        <v>1029.5999999999999</v>
      </c>
      <c r="F2925" s="23">
        <v>42185</v>
      </c>
      <c r="G2925" s="106">
        <v>1029.5999999999999</v>
      </c>
      <c r="H2925" s="31">
        <f t="shared" si="90"/>
        <v>0</v>
      </c>
      <c r="I2925" s="132" t="s">
        <v>41</v>
      </c>
      <c r="M2925" s="20">
        <v>42160</v>
      </c>
      <c r="N2925" s="183">
        <v>23274</v>
      </c>
      <c r="O2925" s="183"/>
      <c r="P2925" s="14" t="s">
        <v>1182</v>
      </c>
      <c r="Q2925" s="103">
        <v>7596</v>
      </c>
      <c r="R2925" s="23">
        <v>42160</v>
      </c>
      <c r="S2925" s="106">
        <v>7596</v>
      </c>
      <c r="T2925" s="31">
        <f t="shared" si="91"/>
        <v>0</v>
      </c>
      <c r="U2925" s="132" t="s">
        <v>9</v>
      </c>
    </row>
    <row r="2926" spans="1:21" x14ac:dyDescent="0.25">
      <c r="A2926" s="20">
        <v>42185</v>
      </c>
      <c r="B2926" s="223" t="s">
        <v>2397</v>
      </c>
      <c r="C2926" s="223" t="s">
        <v>1592</v>
      </c>
      <c r="D2926" s="14" t="s">
        <v>285</v>
      </c>
      <c r="E2926" s="103">
        <v>957</v>
      </c>
      <c r="F2926" s="23">
        <v>42185</v>
      </c>
      <c r="G2926" s="106">
        <v>957</v>
      </c>
      <c r="H2926" s="31">
        <f t="shared" si="90"/>
        <v>0</v>
      </c>
      <c r="I2926" s="132" t="s">
        <v>41</v>
      </c>
      <c r="M2926" s="20">
        <v>42161</v>
      </c>
      <c r="N2926" s="183">
        <v>23411</v>
      </c>
      <c r="O2926" s="183"/>
      <c r="P2926" s="14" t="s">
        <v>1182</v>
      </c>
      <c r="Q2926" s="103">
        <v>3712.6</v>
      </c>
      <c r="R2926" s="23">
        <v>42161</v>
      </c>
      <c r="S2926" s="106">
        <v>3712.6</v>
      </c>
      <c r="T2926" s="31">
        <f t="shared" si="91"/>
        <v>0</v>
      </c>
      <c r="U2926" s="132" t="s">
        <v>9</v>
      </c>
    </row>
    <row r="2927" spans="1:21" x14ac:dyDescent="0.25">
      <c r="A2927" s="20">
        <v>42185</v>
      </c>
      <c r="B2927" s="222" t="s">
        <v>2398</v>
      </c>
      <c r="C2927" s="222" t="s">
        <v>1592</v>
      </c>
      <c r="D2927" s="14" t="s">
        <v>18</v>
      </c>
      <c r="E2927" s="103">
        <v>3450.4</v>
      </c>
      <c r="F2927" s="23">
        <v>42185</v>
      </c>
      <c r="G2927" s="106">
        <v>3450.4</v>
      </c>
      <c r="H2927" s="31">
        <f t="shared" si="90"/>
        <v>0</v>
      </c>
      <c r="I2927" s="132" t="s">
        <v>9</v>
      </c>
      <c r="M2927" s="20">
        <v>42161</v>
      </c>
      <c r="N2927" s="183">
        <v>23414</v>
      </c>
      <c r="O2927" s="183"/>
      <c r="P2927" s="14" t="s">
        <v>1182</v>
      </c>
      <c r="Q2927" s="103">
        <v>2114</v>
      </c>
      <c r="R2927" s="23">
        <v>42161</v>
      </c>
      <c r="S2927" s="106">
        <v>2114</v>
      </c>
      <c r="T2927" s="31">
        <f t="shared" si="91"/>
        <v>0</v>
      </c>
      <c r="U2927" s="132" t="s">
        <v>9</v>
      </c>
    </row>
    <row r="2928" spans="1:21" x14ac:dyDescent="0.25">
      <c r="A2928" s="20">
        <v>42185</v>
      </c>
      <c r="B2928" s="223" t="s">
        <v>2399</v>
      </c>
      <c r="C2928" s="223" t="s">
        <v>1592</v>
      </c>
      <c r="D2928" s="14" t="s">
        <v>32</v>
      </c>
      <c r="E2928" s="103">
        <v>137816.25</v>
      </c>
      <c r="F2928" s="30">
        <v>42195</v>
      </c>
      <c r="G2928" s="144">
        <v>137816.25</v>
      </c>
      <c r="H2928" s="31">
        <f t="shared" si="90"/>
        <v>0</v>
      </c>
      <c r="I2928" s="132" t="s">
        <v>19</v>
      </c>
      <c r="M2928" s="20">
        <v>42161</v>
      </c>
      <c r="N2928" s="183">
        <v>23441</v>
      </c>
      <c r="O2928" s="183"/>
      <c r="P2928" s="14" t="s">
        <v>1182</v>
      </c>
      <c r="Q2928" s="103">
        <v>64</v>
      </c>
      <c r="R2928" s="23">
        <v>42161</v>
      </c>
      <c r="S2928" s="106">
        <v>64</v>
      </c>
      <c r="T2928" s="31">
        <f t="shared" si="91"/>
        <v>0</v>
      </c>
      <c r="U2928" s="132" t="s">
        <v>9</v>
      </c>
    </row>
    <row r="2929" spans="1:21" x14ac:dyDescent="0.25">
      <c r="A2929" s="20">
        <v>42185</v>
      </c>
      <c r="B2929" s="222" t="s">
        <v>2400</v>
      </c>
      <c r="C2929" s="222" t="s">
        <v>1592</v>
      </c>
      <c r="D2929" s="14" t="s">
        <v>2401</v>
      </c>
      <c r="E2929" s="103">
        <v>3346.2</v>
      </c>
      <c r="F2929" s="23">
        <v>42185</v>
      </c>
      <c r="G2929" s="106">
        <v>3346.2</v>
      </c>
      <c r="H2929" s="31">
        <f t="shared" si="90"/>
        <v>0</v>
      </c>
      <c r="I2929" s="132" t="s">
        <v>9</v>
      </c>
      <c r="M2929" s="20">
        <v>42162</v>
      </c>
      <c r="N2929" s="183">
        <v>23507</v>
      </c>
      <c r="O2929" s="183"/>
      <c r="P2929" s="14" t="s">
        <v>1182</v>
      </c>
      <c r="Q2929" s="103">
        <v>398</v>
      </c>
      <c r="R2929" s="23">
        <v>42163</v>
      </c>
      <c r="S2929" s="106">
        <v>398</v>
      </c>
      <c r="T2929" s="31">
        <f t="shared" si="91"/>
        <v>0</v>
      </c>
      <c r="U2929" s="132" t="s">
        <v>9</v>
      </c>
    </row>
    <row r="2930" spans="1:21" x14ac:dyDescent="0.25">
      <c r="A2930" s="20">
        <v>42185</v>
      </c>
      <c r="B2930" s="223" t="s">
        <v>2402</v>
      </c>
      <c r="C2930" s="223" t="s">
        <v>1592</v>
      </c>
      <c r="D2930" s="14" t="s">
        <v>110</v>
      </c>
      <c r="E2930" s="103">
        <v>36628.75</v>
      </c>
      <c r="F2930" s="30">
        <v>42189</v>
      </c>
      <c r="G2930" s="144">
        <v>36628.75</v>
      </c>
      <c r="H2930" s="31">
        <f t="shared" si="90"/>
        <v>0</v>
      </c>
      <c r="I2930" s="132" t="s">
        <v>62</v>
      </c>
      <c r="M2930" s="20">
        <v>42163</v>
      </c>
      <c r="N2930" s="183">
        <v>23592</v>
      </c>
      <c r="O2930" s="183"/>
      <c r="P2930" s="14" t="s">
        <v>1182</v>
      </c>
      <c r="Q2930" s="103">
        <v>3124.8</v>
      </c>
      <c r="R2930" s="23">
        <v>42163</v>
      </c>
      <c r="S2930" s="106">
        <v>3124.8</v>
      </c>
      <c r="T2930" s="31">
        <f t="shared" si="91"/>
        <v>0</v>
      </c>
      <c r="U2930" s="132" t="s">
        <v>9</v>
      </c>
    </row>
    <row r="2931" spans="1:21" x14ac:dyDescent="0.25">
      <c r="A2931" s="20">
        <v>42185</v>
      </c>
      <c r="B2931" s="222" t="s">
        <v>2403</v>
      </c>
      <c r="C2931" s="222" t="s">
        <v>1592</v>
      </c>
      <c r="D2931" s="14" t="s">
        <v>1188</v>
      </c>
      <c r="E2931" s="103">
        <v>800</v>
      </c>
      <c r="F2931" s="23">
        <v>42185</v>
      </c>
      <c r="G2931" s="106">
        <v>800</v>
      </c>
      <c r="H2931" s="31">
        <f t="shared" si="90"/>
        <v>0</v>
      </c>
      <c r="I2931" s="132" t="s">
        <v>9</v>
      </c>
      <c r="M2931" s="20">
        <v>42163</v>
      </c>
      <c r="N2931" s="183">
        <v>23616</v>
      </c>
      <c r="O2931" s="183"/>
      <c r="P2931" s="14" t="s">
        <v>1182</v>
      </c>
      <c r="Q2931" s="103">
        <v>96.2</v>
      </c>
      <c r="R2931" s="23">
        <v>42163</v>
      </c>
      <c r="S2931" s="106">
        <v>96.2</v>
      </c>
      <c r="T2931" s="31">
        <f t="shared" si="91"/>
        <v>0</v>
      </c>
      <c r="U2931" s="132" t="s">
        <v>9</v>
      </c>
    </row>
    <row r="2932" spans="1:21" x14ac:dyDescent="0.25">
      <c r="A2932" s="20">
        <v>42185</v>
      </c>
      <c r="B2932" s="223" t="s">
        <v>2404</v>
      </c>
      <c r="C2932" s="223" t="s">
        <v>1592</v>
      </c>
      <c r="D2932" s="14" t="s">
        <v>131</v>
      </c>
      <c r="E2932" s="103">
        <v>8860.1</v>
      </c>
      <c r="F2932" s="23">
        <v>42185</v>
      </c>
      <c r="G2932" s="106">
        <v>8860.1</v>
      </c>
      <c r="H2932" s="31">
        <f t="shared" si="90"/>
        <v>0</v>
      </c>
      <c r="I2932" s="132" t="s">
        <v>1257</v>
      </c>
      <c r="M2932" s="20">
        <v>42163</v>
      </c>
      <c r="N2932" s="183">
        <v>23627</v>
      </c>
      <c r="O2932" s="183"/>
      <c r="P2932" s="14" t="s">
        <v>1182</v>
      </c>
      <c r="Q2932" s="103">
        <v>28</v>
      </c>
      <c r="R2932" s="23">
        <v>42163</v>
      </c>
      <c r="S2932" s="106">
        <v>28</v>
      </c>
      <c r="T2932" s="31">
        <f t="shared" si="91"/>
        <v>0</v>
      </c>
      <c r="U2932" s="132" t="s">
        <v>9</v>
      </c>
    </row>
    <row r="2933" spans="1:21" x14ac:dyDescent="0.25">
      <c r="A2933" s="20">
        <v>42185</v>
      </c>
      <c r="B2933" s="222" t="s">
        <v>2405</v>
      </c>
      <c r="C2933" s="222" t="s">
        <v>1592</v>
      </c>
      <c r="D2933" s="14" t="s">
        <v>164</v>
      </c>
      <c r="E2933" s="103">
        <v>1825.7</v>
      </c>
      <c r="F2933" s="23">
        <v>42185</v>
      </c>
      <c r="G2933" s="106">
        <v>1825.7</v>
      </c>
      <c r="H2933" s="31">
        <f t="shared" si="90"/>
        <v>0</v>
      </c>
      <c r="I2933" s="132" t="s">
        <v>9</v>
      </c>
      <c r="M2933" s="20">
        <v>42165</v>
      </c>
      <c r="N2933" s="183">
        <v>23757</v>
      </c>
      <c r="O2933" s="183"/>
      <c r="P2933" s="14" t="s">
        <v>1182</v>
      </c>
      <c r="Q2933" s="103">
        <v>1863.9</v>
      </c>
      <c r="R2933" s="23">
        <v>42166</v>
      </c>
      <c r="S2933" s="106">
        <v>1863.9</v>
      </c>
      <c r="T2933" s="31">
        <f t="shared" si="91"/>
        <v>0</v>
      </c>
      <c r="U2933" s="132" t="s">
        <v>62</v>
      </c>
    </row>
    <row r="2934" spans="1:21" x14ac:dyDescent="0.25">
      <c r="A2934" s="20">
        <v>42185</v>
      </c>
      <c r="B2934" s="223" t="s">
        <v>2406</v>
      </c>
      <c r="C2934" s="223" t="s">
        <v>1592</v>
      </c>
      <c r="D2934" s="14" t="s">
        <v>130</v>
      </c>
      <c r="E2934" s="103">
        <v>4738.8999999999996</v>
      </c>
      <c r="F2934" s="30">
        <v>42186</v>
      </c>
      <c r="G2934" s="144">
        <v>4738.8999999999996</v>
      </c>
      <c r="H2934" s="31">
        <f t="shared" si="90"/>
        <v>0</v>
      </c>
      <c r="I2934" s="132" t="s">
        <v>1257</v>
      </c>
      <c r="M2934" s="20">
        <v>42165</v>
      </c>
      <c r="N2934" s="183">
        <v>23779</v>
      </c>
      <c r="O2934" s="183"/>
      <c r="P2934" s="14" t="s">
        <v>1182</v>
      </c>
      <c r="Q2934" s="103">
        <v>52.5</v>
      </c>
      <c r="R2934" s="23">
        <v>42165</v>
      </c>
      <c r="S2934" s="106">
        <v>52.5</v>
      </c>
      <c r="T2934" s="31">
        <f t="shared" si="91"/>
        <v>0</v>
      </c>
      <c r="U2934" s="132" t="s">
        <v>929</v>
      </c>
    </row>
    <row r="2935" spans="1:21" x14ac:dyDescent="0.25">
      <c r="A2935" s="20">
        <v>42185</v>
      </c>
      <c r="B2935" s="222" t="s">
        <v>2407</v>
      </c>
      <c r="C2935" s="222" t="s">
        <v>1592</v>
      </c>
      <c r="D2935" s="14" t="s">
        <v>128</v>
      </c>
      <c r="E2935" s="103">
        <v>6667.4</v>
      </c>
      <c r="F2935" s="30">
        <v>42186</v>
      </c>
      <c r="G2935" s="144">
        <v>6667.4</v>
      </c>
      <c r="H2935" s="31">
        <f t="shared" si="90"/>
        <v>0</v>
      </c>
      <c r="I2935" s="132" t="s">
        <v>1257</v>
      </c>
      <c r="M2935" s="20">
        <v>42166</v>
      </c>
      <c r="N2935" s="183">
        <v>23803</v>
      </c>
      <c r="O2935" s="183"/>
      <c r="P2935" s="14" t="s">
        <v>1182</v>
      </c>
      <c r="Q2935" s="103">
        <v>60.3</v>
      </c>
      <c r="R2935" s="23">
        <v>42177</v>
      </c>
      <c r="S2935" s="106">
        <v>60.3</v>
      </c>
      <c r="T2935" s="31">
        <f t="shared" si="91"/>
        <v>0</v>
      </c>
      <c r="U2935" s="132" t="s">
        <v>9</v>
      </c>
    </row>
    <row r="2936" spans="1:21" x14ac:dyDescent="0.25">
      <c r="A2936" s="20">
        <v>42185</v>
      </c>
      <c r="B2936" s="223" t="s">
        <v>2408</v>
      </c>
      <c r="C2936" s="223" t="s">
        <v>1592</v>
      </c>
      <c r="D2936" s="14" t="s">
        <v>1515</v>
      </c>
      <c r="E2936" s="103">
        <v>3108.4</v>
      </c>
      <c r="F2936" s="23">
        <v>42185</v>
      </c>
      <c r="G2936" s="106">
        <v>3108.4</v>
      </c>
      <c r="H2936" s="31">
        <f t="shared" si="90"/>
        <v>0</v>
      </c>
      <c r="I2936" s="132" t="s">
        <v>1257</v>
      </c>
      <c r="M2936" s="20">
        <v>42166</v>
      </c>
      <c r="N2936" s="183">
        <v>23912</v>
      </c>
      <c r="O2936" s="183"/>
      <c r="P2936" s="14" t="s">
        <v>1182</v>
      </c>
      <c r="Q2936" s="103">
        <v>2870.4</v>
      </c>
      <c r="R2936" s="23">
        <v>42166</v>
      </c>
      <c r="S2936" s="118">
        <v>2870.4</v>
      </c>
      <c r="T2936" s="31">
        <f t="shared" si="91"/>
        <v>0</v>
      </c>
      <c r="U2936" s="28" t="s">
        <v>9</v>
      </c>
    </row>
    <row r="2937" spans="1:21" x14ac:dyDescent="0.25">
      <c r="A2937" s="20">
        <v>42185</v>
      </c>
      <c r="B2937" s="222" t="s">
        <v>2409</v>
      </c>
      <c r="C2937" s="222" t="s">
        <v>1592</v>
      </c>
      <c r="D2937" s="14" t="s">
        <v>35</v>
      </c>
      <c r="E2937" s="103">
        <v>25646.5</v>
      </c>
      <c r="F2937" s="23">
        <v>42185</v>
      </c>
      <c r="G2937" s="106">
        <v>25646.5</v>
      </c>
      <c r="H2937" s="31">
        <f t="shared" si="90"/>
        <v>0</v>
      </c>
      <c r="I2937" s="132" t="s">
        <v>773</v>
      </c>
      <c r="M2937" s="20">
        <v>42167</v>
      </c>
      <c r="N2937" s="183">
        <v>24001</v>
      </c>
      <c r="O2937" s="183"/>
      <c r="P2937" s="14" t="s">
        <v>1182</v>
      </c>
      <c r="Q2937" s="103">
        <v>324.89999999999998</v>
      </c>
      <c r="R2937" s="23">
        <v>42167</v>
      </c>
      <c r="S2937" s="106">
        <v>324.89999999999998</v>
      </c>
      <c r="T2937" s="31">
        <f t="shared" si="91"/>
        <v>0</v>
      </c>
      <c r="U2937" s="132" t="s">
        <v>1013</v>
      </c>
    </row>
    <row r="2938" spans="1:21" x14ac:dyDescent="0.25">
      <c r="A2938" s="20">
        <v>42185</v>
      </c>
      <c r="B2938" s="223" t="s">
        <v>2410</v>
      </c>
      <c r="C2938" s="223" t="s">
        <v>1592</v>
      </c>
      <c r="D2938" s="14" t="s">
        <v>1058</v>
      </c>
      <c r="E2938" s="103">
        <v>3422.4</v>
      </c>
      <c r="F2938" s="23">
        <v>42185</v>
      </c>
      <c r="G2938" s="106">
        <v>3422.4</v>
      </c>
      <c r="H2938" s="31">
        <f t="shared" si="90"/>
        <v>0</v>
      </c>
      <c r="I2938" s="132" t="s">
        <v>9</v>
      </c>
      <c r="M2938" s="20">
        <v>42167</v>
      </c>
      <c r="N2938" s="183">
        <v>24025</v>
      </c>
      <c r="O2938" s="183"/>
      <c r="P2938" s="14" t="s">
        <v>1182</v>
      </c>
      <c r="Q2938" s="103">
        <v>172</v>
      </c>
      <c r="R2938" s="23">
        <v>42167</v>
      </c>
      <c r="S2938" s="106">
        <v>172</v>
      </c>
      <c r="T2938" s="31">
        <f t="shared" si="91"/>
        <v>0</v>
      </c>
      <c r="U2938" s="132" t="s">
        <v>9</v>
      </c>
    </row>
    <row r="2939" spans="1:21" x14ac:dyDescent="0.25">
      <c r="A2939" s="20">
        <v>42185</v>
      </c>
      <c r="B2939" s="222" t="s">
        <v>2411</v>
      </c>
      <c r="C2939" s="222" t="s">
        <v>1592</v>
      </c>
      <c r="D2939" s="14" t="s">
        <v>112</v>
      </c>
      <c r="E2939" s="103">
        <v>1078.7</v>
      </c>
      <c r="F2939" s="23">
        <v>42185</v>
      </c>
      <c r="G2939" s="106">
        <v>1078.7</v>
      </c>
      <c r="H2939" s="31">
        <f t="shared" si="90"/>
        <v>0</v>
      </c>
      <c r="I2939" s="132" t="s">
        <v>9</v>
      </c>
      <c r="M2939" s="20">
        <v>42167</v>
      </c>
      <c r="N2939" s="183">
        <v>24030</v>
      </c>
      <c r="O2939" s="183"/>
      <c r="P2939" s="14" t="s">
        <v>1182</v>
      </c>
      <c r="Q2939" s="103">
        <v>140</v>
      </c>
      <c r="R2939" s="23">
        <v>42167</v>
      </c>
      <c r="S2939" s="106">
        <v>140</v>
      </c>
      <c r="T2939" s="31">
        <f t="shared" si="91"/>
        <v>0</v>
      </c>
      <c r="U2939" s="132" t="s">
        <v>9</v>
      </c>
    </row>
    <row r="2940" spans="1:21" x14ac:dyDescent="0.25">
      <c r="A2940" s="20">
        <v>42185</v>
      </c>
      <c r="B2940" s="223" t="s">
        <v>2412</v>
      </c>
      <c r="C2940" s="223" t="s">
        <v>1592</v>
      </c>
      <c r="D2940" s="14" t="s">
        <v>137</v>
      </c>
      <c r="E2940" s="103">
        <v>136.80000000000001</v>
      </c>
      <c r="F2940" s="23">
        <v>42185</v>
      </c>
      <c r="G2940" s="106">
        <v>136.80000000000001</v>
      </c>
      <c r="H2940" s="31">
        <f t="shared" si="90"/>
        <v>0</v>
      </c>
      <c r="I2940" s="132" t="s">
        <v>9</v>
      </c>
      <c r="M2940" s="20">
        <v>42168</v>
      </c>
      <c r="N2940" s="183">
        <v>24120</v>
      </c>
      <c r="O2940" s="183"/>
      <c r="P2940" s="14" t="s">
        <v>1182</v>
      </c>
      <c r="Q2940" s="103">
        <v>32</v>
      </c>
      <c r="R2940" s="23">
        <v>42168</v>
      </c>
      <c r="S2940" s="106">
        <v>32</v>
      </c>
      <c r="T2940" s="31">
        <f t="shared" si="91"/>
        <v>0</v>
      </c>
      <c r="U2940" s="132" t="s">
        <v>9</v>
      </c>
    </row>
    <row r="2941" spans="1:21" x14ac:dyDescent="0.25">
      <c r="A2941" s="20">
        <v>42185</v>
      </c>
      <c r="B2941" s="222" t="s">
        <v>2413</v>
      </c>
      <c r="C2941" s="222" t="s">
        <v>1592</v>
      </c>
      <c r="D2941" s="14" t="s">
        <v>89</v>
      </c>
      <c r="E2941" s="103">
        <v>3175.6</v>
      </c>
      <c r="F2941" s="23">
        <v>42185</v>
      </c>
      <c r="G2941" s="106">
        <v>3175.6</v>
      </c>
      <c r="H2941" s="31">
        <f t="shared" si="90"/>
        <v>0</v>
      </c>
      <c r="I2941" s="132" t="s">
        <v>9</v>
      </c>
      <c r="M2941" s="20">
        <v>42177</v>
      </c>
      <c r="N2941" s="222" t="s">
        <v>1603</v>
      </c>
      <c r="O2941" s="222" t="s">
        <v>1592</v>
      </c>
      <c r="P2941" s="14" t="s">
        <v>1182</v>
      </c>
      <c r="Q2941" s="103">
        <v>207.5</v>
      </c>
      <c r="R2941" s="23">
        <v>42178</v>
      </c>
      <c r="S2941" s="106">
        <v>207.5</v>
      </c>
      <c r="T2941" s="31">
        <f t="shared" si="91"/>
        <v>0</v>
      </c>
      <c r="U2941" s="132" t="s">
        <v>19</v>
      </c>
    </row>
    <row r="2942" spans="1:21" x14ac:dyDescent="0.25">
      <c r="A2942" s="20">
        <v>42185</v>
      </c>
      <c r="B2942" s="223" t="s">
        <v>2414</v>
      </c>
      <c r="C2942" s="223" t="s">
        <v>1592</v>
      </c>
      <c r="D2942" s="14" t="s">
        <v>256</v>
      </c>
      <c r="E2942" s="103">
        <v>4816</v>
      </c>
      <c r="F2942" s="23">
        <v>42185</v>
      </c>
      <c r="G2942" s="106">
        <v>4816</v>
      </c>
      <c r="H2942" s="31">
        <f t="shared" si="90"/>
        <v>0</v>
      </c>
      <c r="I2942" s="132" t="s">
        <v>773</v>
      </c>
      <c r="M2942" s="20">
        <v>42178</v>
      </c>
      <c r="N2942" s="223" t="s">
        <v>1699</v>
      </c>
      <c r="O2942" s="223" t="s">
        <v>1592</v>
      </c>
      <c r="P2942" s="15" t="s">
        <v>1182</v>
      </c>
      <c r="Q2942" s="133">
        <v>20.399999999999999</v>
      </c>
      <c r="R2942" s="23">
        <v>42178</v>
      </c>
      <c r="S2942" s="118">
        <v>20.399999999999999</v>
      </c>
      <c r="T2942" s="31">
        <f t="shared" si="91"/>
        <v>0</v>
      </c>
      <c r="U2942" s="46" t="s">
        <v>9</v>
      </c>
    </row>
    <row r="2943" spans="1:21" x14ac:dyDescent="0.25">
      <c r="A2943" s="20">
        <v>42185</v>
      </c>
      <c r="B2943" s="222" t="s">
        <v>2415</v>
      </c>
      <c r="C2943" s="222" t="s">
        <v>1592</v>
      </c>
      <c r="D2943" s="14" t="s">
        <v>56</v>
      </c>
      <c r="E2943" s="103">
        <v>9933.6</v>
      </c>
      <c r="F2943" s="23">
        <v>42185</v>
      </c>
      <c r="G2943" s="106">
        <v>9933.6</v>
      </c>
      <c r="H2943" s="31">
        <f t="shared" si="90"/>
        <v>0</v>
      </c>
      <c r="I2943" s="132" t="s">
        <v>773</v>
      </c>
      <c r="M2943" s="20">
        <v>42178</v>
      </c>
      <c r="N2943" s="222" t="s">
        <v>1700</v>
      </c>
      <c r="O2943" s="222" t="s">
        <v>1592</v>
      </c>
      <c r="P2943" s="15" t="s">
        <v>1182</v>
      </c>
      <c r="Q2943" s="133">
        <v>17</v>
      </c>
      <c r="R2943" s="23">
        <v>42178</v>
      </c>
      <c r="S2943" s="118">
        <v>17</v>
      </c>
      <c r="T2943" s="31">
        <f t="shared" si="91"/>
        <v>0</v>
      </c>
      <c r="U2943" s="46" t="s">
        <v>9</v>
      </c>
    </row>
    <row r="2944" spans="1:21" x14ac:dyDescent="0.25">
      <c r="A2944" s="20">
        <v>42185</v>
      </c>
      <c r="B2944" s="223" t="s">
        <v>2416</v>
      </c>
      <c r="C2944" s="223" t="s">
        <v>1592</v>
      </c>
      <c r="D2944" s="14" t="s">
        <v>375</v>
      </c>
      <c r="E2944" s="103">
        <v>2622.6</v>
      </c>
      <c r="F2944" s="212" t="s">
        <v>2447</v>
      </c>
      <c r="G2944" s="144">
        <f>2500+122.6</f>
        <v>2622.6</v>
      </c>
      <c r="H2944" s="31">
        <f t="shared" si="90"/>
        <v>0</v>
      </c>
      <c r="I2944" s="132" t="s">
        <v>9</v>
      </c>
      <c r="M2944" s="20">
        <v>42178</v>
      </c>
      <c r="N2944" s="222" t="s">
        <v>1708</v>
      </c>
      <c r="O2944" s="222" t="s">
        <v>1592</v>
      </c>
      <c r="P2944" s="15" t="s">
        <v>1182</v>
      </c>
      <c r="Q2944" s="133">
        <v>31.2</v>
      </c>
      <c r="R2944" s="23">
        <v>42178</v>
      </c>
      <c r="S2944" s="118">
        <v>31.2</v>
      </c>
      <c r="T2944" s="31">
        <f t="shared" si="91"/>
        <v>0</v>
      </c>
      <c r="U2944" s="46" t="s">
        <v>9</v>
      </c>
    </row>
    <row r="2945" spans="1:21" x14ac:dyDescent="0.25">
      <c r="A2945" s="20">
        <v>42185</v>
      </c>
      <c r="B2945" s="222" t="s">
        <v>2417</v>
      </c>
      <c r="C2945" s="222" t="s">
        <v>1592</v>
      </c>
      <c r="D2945" s="14" t="s">
        <v>180</v>
      </c>
      <c r="E2945" s="103">
        <v>6287.1</v>
      </c>
      <c r="F2945" s="23">
        <v>42185</v>
      </c>
      <c r="G2945" s="106">
        <v>6287.1</v>
      </c>
      <c r="H2945" s="31">
        <f t="shared" si="90"/>
        <v>0</v>
      </c>
      <c r="I2945" s="132" t="s">
        <v>9</v>
      </c>
      <c r="M2945" s="20">
        <v>42178</v>
      </c>
      <c r="N2945" s="223" t="s">
        <v>1727</v>
      </c>
      <c r="O2945" s="223" t="s">
        <v>1592</v>
      </c>
      <c r="P2945" s="14" t="s">
        <v>1182</v>
      </c>
      <c r="Q2945" s="103">
        <v>54.4</v>
      </c>
      <c r="R2945" s="23">
        <v>42178</v>
      </c>
      <c r="S2945" s="106">
        <v>54.4</v>
      </c>
      <c r="T2945" s="31">
        <f t="shared" si="91"/>
        <v>0</v>
      </c>
      <c r="U2945" s="132" t="s">
        <v>9</v>
      </c>
    </row>
    <row r="2946" spans="1:21" x14ac:dyDescent="0.25">
      <c r="A2946" s="20">
        <v>42185</v>
      </c>
      <c r="B2946" s="223" t="s">
        <v>2418</v>
      </c>
      <c r="C2946" s="223" t="s">
        <v>1592</v>
      </c>
      <c r="D2946" s="14" t="s">
        <v>136</v>
      </c>
      <c r="E2946" s="103">
        <v>37375.199999999997</v>
      </c>
      <c r="F2946" s="30">
        <v>42187</v>
      </c>
      <c r="G2946" s="144">
        <v>37375.199999999997</v>
      </c>
      <c r="H2946" s="31">
        <f t="shared" si="90"/>
        <v>0</v>
      </c>
      <c r="I2946" s="132" t="s">
        <v>62</v>
      </c>
      <c r="M2946" s="20">
        <v>42179</v>
      </c>
      <c r="N2946" s="223" t="s">
        <v>1810</v>
      </c>
      <c r="O2946" s="223" t="s">
        <v>1592</v>
      </c>
      <c r="P2946" s="14" t="s">
        <v>1182</v>
      </c>
      <c r="Q2946" s="103">
        <v>1687.2</v>
      </c>
      <c r="R2946" s="23">
        <v>42179</v>
      </c>
      <c r="S2946" s="106">
        <v>1687.2</v>
      </c>
      <c r="T2946" s="31">
        <f t="shared" si="91"/>
        <v>0</v>
      </c>
      <c r="U2946" s="132" t="s">
        <v>9</v>
      </c>
    </row>
    <row r="2947" spans="1:21" x14ac:dyDescent="0.25">
      <c r="A2947" s="20">
        <v>42185</v>
      </c>
      <c r="B2947" s="222" t="s">
        <v>2419</v>
      </c>
      <c r="C2947" s="222" t="s">
        <v>1592</v>
      </c>
      <c r="D2947" s="14" t="s">
        <v>335</v>
      </c>
      <c r="E2947" s="103">
        <v>1779.6</v>
      </c>
      <c r="F2947" s="23">
        <v>42185</v>
      </c>
      <c r="G2947" s="106">
        <v>1779.6</v>
      </c>
      <c r="H2947" s="31">
        <f t="shared" ref="H2947:H2975" si="92">E2947-G2947</f>
        <v>0</v>
      </c>
      <c r="I2947" s="132" t="s">
        <v>9</v>
      </c>
      <c r="M2947" s="20">
        <v>42179</v>
      </c>
      <c r="N2947" s="223" t="s">
        <v>1824</v>
      </c>
      <c r="O2947" s="223" t="s">
        <v>1592</v>
      </c>
      <c r="P2947" s="14" t="s">
        <v>1182</v>
      </c>
      <c r="Q2947" s="103">
        <v>32</v>
      </c>
      <c r="R2947" s="72">
        <v>42180</v>
      </c>
      <c r="S2947" s="106">
        <v>32</v>
      </c>
      <c r="T2947" s="31">
        <f t="shared" ref="T2947:T2973" si="93">Q2947-S2947</f>
        <v>0</v>
      </c>
      <c r="U2947" s="132" t="s">
        <v>9</v>
      </c>
    </row>
    <row r="2948" spans="1:21" x14ac:dyDescent="0.25">
      <c r="A2948" s="20">
        <v>42185</v>
      </c>
      <c r="B2948" s="223" t="s">
        <v>2420</v>
      </c>
      <c r="C2948" s="223" t="s">
        <v>1592</v>
      </c>
      <c r="D2948" s="14" t="s">
        <v>180</v>
      </c>
      <c r="E2948" s="103">
        <v>295.8</v>
      </c>
      <c r="F2948" s="23">
        <v>42185</v>
      </c>
      <c r="G2948" s="106">
        <v>295.8</v>
      </c>
      <c r="H2948" s="31">
        <f t="shared" si="92"/>
        <v>0</v>
      </c>
      <c r="I2948" s="132" t="s">
        <v>9</v>
      </c>
      <c r="M2948" s="20">
        <v>42179</v>
      </c>
      <c r="N2948" s="222" t="s">
        <v>1827</v>
      </c>
      <c r="O2948" s="222" t="s">
        <v>1592</v>
      </c>
      <c r="P2948" s="14" t="s">
        <v>1182</v>
      </c>
      <c r="Q2948" s="103">
        <v>32</v>
      </c>
      <c r="R2948" s="23">
        <v>42181</v>
      </c>
      <c r="S2948" s="106">
        <v>32</v>
      </c>
      <c r="T2948" s="31">
        <f t="shared" si="93"/>
        <v>0</v>
      </c>
      <c r="U2948" s="132" t="s">
        <v>9</v>
      </c>
    </row>
    <row r="2949" spans="1:21" x14ac:dyDescent="0.25">
      <c r="A2949" s="20">
        <v>42185</v>
      </c>
      <c r="B2949" s="222" t="s">
        <v>2421</v>
      </c>
      <c r="C2949" s="222" t="s">
        <v>1592</v>
      </c>
      <c r="D2949" s="14" t="s">
        <v>136</v>
      </c>
      <c r="E2949" s="103">
        <v>1263.5999999999999</v>
      </c>
      <c r="F2949" s="23">
        <v>42185</v>
      </c>
      <c r="G2949" s="106">
        <v>1263.5999999999999</v>
      </c>
      <c r="H2949" s="31">
        <f t="shared" si="92"/>
        <v>0</v>
      </c>
      <c r="I2949" s="132" t="s">
        <v>9</v>
      </c>
      <c r="M2949" s="20">
        <v>42180</v>
      </c>
      <c r="N2949" s="222" t="s">
        <v>1897</v>
      </c>
      <c r="O2949" s="222" t="s">
        <v>1592</v>
      </c>
      <c r="P2949" s="14" t="s">
        <v>1182</v>
      </c>
      <c r="Q2949" s="103">
        <v>48</v>
      </c>
      <c r="R2949" s="65">
        <v>42180</v>
      </c>
      <c r="S2949" s="106">
        <v>48</v>
      </c>
      <c r="T2949" s="31">
        <f t="shared" si="93"/>
        <v>0</v>
      </c>
      <c r="U2949" s="132" t="s">
        <v>9</v>
      </c>
    </row>
    <row r="2950" spans="1:21" x14ac:dyDescent="0.25">
      <c r="A2950" s="20">
        <v>42185</v>
      </c>
      <c r="B2950" s="223" t="s">
        <v>2422</v>
      </c>
      <c r="C2950" s="223" t="s">
        <v>1592</v>
      </c>
      <c r="D2950" s="14" t="s">
        <v>341</v>
      </c>
      <c r="E2950" s="103">
        <v>651.20000000000005</v>
      </c>
      <c r="F2950" s="23">
        <v>42185</v>
      </c>
      <c r="G2950" s="106">
        <v>651.20000000000005</v>
      </c>
      <c r="H2950" s="31">
        <f t="shared" si="92"/>
        <v>0</v>
      </c>
      <c r="I2950" s="132" t="s">
        <v>9</v>
      </c>
      <c r="M2950" s="20">
        <v>42180</v>
      </c>
      <c r="N2950" s="223" t="s">
        <v>1918</v>
      </c>
      <c r="O2950" s="223" t="s">
        <v>1592</v>
      </c>
      <c r="P2950" s="14" t="s">
        <v>1182</v>
      </c>
      <c r="Q2950" s="103">
        <v>109.2</v>
      </c>
      <c r="R2950" s="65">
        <v>42180</v>
      </c>
      <c r="S2950" s="106">
        <v>109.2</v>
      </c>
      <c r="T2950" s="31">
        <f t="shared" si="93"/>
        <v>0</v>
      </c>
      <c r="U2950" s="132" t="s">
        <v>59</v>
      </c>
    </row>
    <row r="2951" spans="1:21" x14ac:dyDescent="0.25">
      <c r="A2951" s="20">
        <v>42185</v>
      </c>
      <c r="B2951" s="222" t="s">
        <v>2423</v>
      </c>
      <c r="C2951" s="222" t="s">
        <v>1592</v>
      </c>
      <c r="D2951" s="14" t="s">
        <v>138</v>
      </c>
      <c r="E2951" s="103">
        <v>4500</v>
      </c>
      <c r="F2951" s="23">
        <v>42185</v>
      </c>
      <c r="G2951" s="106">
        <v>4500</v>
      </c>
      <c r="H2951" s="31">
        <f t="shared" si="92"/>
        <v>0</v>
      </c>
      <c r="I2951" s="132" t="s">
        <v>94</v>
      </c>
      <c r="M2951" s="20">
        <v>42181</v>
      </c>
      <c r="N2951" s="222" t="s">
        <v>2056</v>
      </c>
      <c r="O2951" s="222" t="s">
        <v>1592</v>
      </c>
      <c r="P2951" s="14" t="s">
        <v>1182</v>
      </c>
      <c r="Q2951" s="103">
        <v>210.3</v>
      </c>
      <c r="R2951" s="65">
        <v>42181</v>
      </c>
      <c r="S2951" s="106">
        <v>210.3</v>
      </c>
      <c r="T2951" s="31">
        <f t="shared" si="93"/>
        <v>0</v>
      </c>
      <c r="U2951" s="132" t="s">
        <v>9</v>
      </c>
    </row>
    <row r="2952" spans="1:21" x14ac:dyDescent="0.25">
      <c r="A2952" s="20">
        <v>42185</v>
      </c>
      <c r="B2952" s="223" t="s">
        <v>2424</v>
      </c>
      <c r="C2952" s="223" t="s">
        <v>1592</v>
      </c>
      <c r="D2952" s="14" t="s">
        <v>106</v>
      </c>
      <c r="E2952" s="103">
        <v>78894</v>
      </c>
      <c r="F2952" s="30">
        <v>42192</v>
      </c>
      <c r="G2952" s="144">
        <v>78894</v>
      </c>
      <c r="H2952" s="31">
        <f t="shared" si="92"/>
        <v>0</v>
      </c>
      <c r="I2952" s="132" t="s">
        <v>62</v>
      </c>
      <c r="M2952" s="20">
        <v>42182</v>
      </c>
      <c r="N2952" s="223" t="s">
        <v>2176</v>
      </c>
      <c r="O2952" s="223" t="s">
        <v>1592</v>
      </c>
      <c r="P2952" s="14" t="s">
        <v>1182</v>
      </c>
      <c r="Q2952" s="103">
        <v>361.2</v>
      </c>
      <c r="R2952" s="65"/>
      <c r="S2952" s="106"/>
      <c r="T2952" s="31">
        <f t="shared" si="93"/>
        <v>361.2</v>
      </c>
      <c r="U2952" s="132" t="s">
        <v>9</v>
      </c>
    </row>
    <row r="2953" spans="1:21" x14ac:dyDescent="0.25">
      <c r="A2953" s="20">
        <v>42185</v>
      </c>
      <c r="B2953" s="222" t="s">
        <v>2425</v>
      </c>
      <c r="C2953" s="222" t="s">
        <v>1592</v>
      </c>
      <c r="D2953" s="14" t="s">
        <v>24</v>
      </c>
      <c r="E2953" s="103">
        <v>1725</v>
      </c>
      <c r="F2953" s="30">
        <v>42192</v>
      </c>
      <c r="G2953" s="144">
        <v>1725</v>
      </c>
      <c r="H2953" s="31">
        <f t="shared" si="92"/>
        <v>0</v>
      </c>
      <c r="I2953" s="132" t="s">
        <v>9</v>
      </c>
      <c r="M2953" s="20">
        <v>42184</v>
      </c>
      <c r="N2953" s="222" t="s">
        <v>2317</v>
      </c>
      <c r="O2953" s="222" t="s">
        <v>1592</v>
      </c>
      <c r="P2953" s="14" t="s">
        <v>1182</v>
      </c>
      <c r="Q2953" s="103">
        <v>23.4</v>
      </c>
      <c r="R2953" s="23">
        <v>42184</v>
      </c>
      <c r="S2953" s="106">
        <v>23.4</v>
      </c>
      <c r="T2953" s="31">
        <f t="shared" si="93"/>
        <v>0</v>
      </c>
      <c r="U2953" s="132" t="s">
        <v>9</v>
      </c>
    </row>
    <row r="2954" spans="1:21" x14ac:dyDescent="0.25">
      <c r="A2954" s="20">
        <v>42185</v>
      </c>
      <c r="B2954" s="223" t="s">
        <v>2426</v>
      </c>
      <c r="C2954" s="223" t="s">
        <v>1592</v>
      </c>
      <c r="D2954" s="14" t="s">
        <v>108</v>
      </c>
      <c r="E2954" s="103">
        <v>28007.3</v>
      </c>
      <c r="F2954" s="212" t="s">
        <v>2478</v>
      </c>
      <c r="G2954" s="144">
        <f>3581.4+145.7+24280.2</f>
        <v>28007.3</v>
      </c>
      <c r="H2954" s="31">
        <f t="shared" si="92"/>
        <v>0</v>
      </c>
      <c r="I2954" s="132" t="s">
        <v>1257</v>
      </c>
      <c r="M2954" s="20">
        <v>42184</v>
      </c>
      <c r="N2954" s="223" t="s">
        <v>2329</v>
      </c>
      <c r="O2954" s="223" t="s">
        <v>1592</v>
      </c>
      <c r="P2954" s="14" t="s">
        <v>1182</v>
      </c>
      <c r="Q2954" s="103">
        <v>32.5</v>
      </c>
      <c r="R2954" s="23">
        <v>42184</v>
      </c>
      <c r="S2954" s="106">
        <v>32.5</v>
      </c>
      <c r="T2954" s="31">
        <f t="shared" si="93"/>
        <v>0</v>
      </c>
      <c r="U2954" s="132" t="s">
        <v>9</v>
      </c>
    </row>
    <row r="2955" spans="1:21" x14ac:dyDescent="0.25">
      <c r="A2955" s="20">
        <v>42185</v>
      </c>
      <c r="B2955" s="222" t="s">
        <v>2427</v>
      </c>
      <c r="C2955" s="222" t="s">
        <v>1592</v>
      </c>
      <c r="D2955" s="14" t="s">
        <v>213</v>
      </c>
      <c r="E2955" s="103">
        <v>523661.38</v>
      </c>
      <c r="F2955" s="30">
        <v>42189</v>
      </c>
      <c r="G2955" s="144">
        <v>523661.38</v>
      </c>
      <c r="H2955" s="31">
        <f t="shared" si="92"/>
        <v>0</v>
      </c>
      <c r="I2955" s="132" t="s">
        <v>9</v>
      </c>
      <c r="M2955" s="20">
        <v>42184</v>
      </c>
      <c r="N2955" s="222" t="s">
        <v>2334</v>
      </c>
      <c r="O2955" s="222" t="s">
        <v>1592</v>
      </c>
      <c r="P2955" s="14" t="s">
        <v>1182</v>
      </c>
      <c r="Q2955" s="103">
        <v>6.8</v>
      </c>
      <c r="R2955" s="23">
        <v>42184</v>
      </c>
      <c r="S2955" s="106">
        <v>6.8</v>
      </c>
      <c r="T2955" s="31">
        <f t="shared" si="93"/>
        <v>0</v>
      </c>
      <c r="U2955" s="132" t="s">
        <v>9</v>
      </c>
    </row>
    <row r="2956" spans="1:21" x14ac:dyDescent="0.25">
      <c r="A2956" s="20">
        <v>42185</v>
      </c>
      <c r="B2956" s="223" t="s">
        <v>2428</v>
      </c>
      <c r="C2956" s="223" t="s">
        <v>1592</v>
      </c>
      <c r="D2956" s="14" t="s">
        <v>1504</v>
      </c>
      <c r="E2956" s="103">
        <v>7136</v>
      </c>
      <c r="F2956" s="23">
        <v>42185</v>
      </c>
      <c r="G2956" s="106">
        <v>7136</v>
      </c>
      <c r="H2956" s="31">
        <f t="shared" si="92"/>
        <v>0</v>
      </c>
      <c r="I2956" s="132" t="s">
        <v>9</v>
      </c>
      <c r="M2956" s="20">
        <v>42184</v>
      </c>
      <c r="N2956" s="222" t="s">
        <v>2354</v>
      </c>
      <c r="O2956" s="222" t="s">
        <v>1592</v>
      </c>
      <c r="P2956" s="14" t="s">
        <v>1182</v>
      </c>
      <c r="Q2956" s="103">
        <v>97.5</v>
      </c>
      <c r="R2956" s="23">
        <v>42184</v>
      </c>
      <c r="S2956" s="106">
        <v>97.5</v>
      </c>
      <c r="T2956" s="31">
        <f t="shared" si="93"/>
        <v>0</v>
      </c>
      <c r="U2956" s="132" t="s">
        <v>9</v>
      </c>
    </row>
    <row r="2957" spans="1:21" x14ac:dyDescent="0.25">
      <c r="A2957" s="20">
        <v>42185</v>
      </c>
      <c r="B2957" s="222" t="s">
        <v>2429</v>
      </c>
      <c r="C2957" s="222" t="s">
        <v>1592</v>
      </c>
      <c r="D2957" s="14" t="s">
        <v>229</v>
      </c>
      <c r="E2957" s="103">
        <v>5330.33</v>
      </c>
      <c r="F2957" s="23">
        <v>42185</v>
      </c>
      <c r="G2957" s="106">
        <v>5330.33</v>
      </c>
      <c r="H2957" s="31">
        <f t="shared" si="92"/>
        <v>0</v>
      </c>
      <c r="I2957" s="132" t="s">
        <v>9</v>
      </c>
      <c r="M2957" s="20">
        <v>42185</v>
      </c>
      <c r="N2957" s="223" t="s">
        <v>2438</v>
      </c>
      <c r="O2957" s="223" t="s">
        <v>1592</v>
      </c>
      <c r="P2957" s="14" t="s">
        <v>1182</v>
      </c>
      <c r="Q2957" s="103">
        <v>76</v>
      </c>
      <c r="R2957" s="23">
        <v>42185</v>
      </c>
      <c r="S2957" s="106">
        <v>76</v>
      </c>
      <c r="T2957" s="31">
        <f t="shared" si="93"/>
        <v>0</v>
      </c>
      <c r="U2957" s="132" t="s">
        <v>9</v>
      </c>
    </row>
    <row r="2958" spans="1:21" x14ac:dyDescent="0.25">
      <c r="A2958" s="20">
        <v>42185</v>
      </c>
      <c r="B2958" s="223" t="s">
        <v>2430</v>
      </c>
      <c r="C2958" s="223" t="s">
        <v>1592</v>
      </c>
      <c r="D2958" s="14" t="s">
        <v>112</v>
      </c>
      <c r="E2958" s="103">
        <v>1209.5999999999999</v>
      </c>
      <c r="F2958" s="23">
        <v>42185</v>
      </c>
      <c r="G2958" s="106">
        <v>1209.5999999999999</v>
      </c>
      <c r="H2958" s="31">
        <f t="shared" si="92"/>
        <v>0</v>
      </c>
      <c r="I2958" s="132" t="s">
        <v>9</v>
      </c>
      <c r="M2958" s="20">
        <v>42185</v>
      </c>
      <c r="N2958" s="223" t="s">
        <v>2442</v>
      </c>
      <c r="O2958" s="223" t="s">
        <v>1592</v>
      </c>
      <c r="P2958" s="14" t="s">
        <v>1182</v>
      </c>
      <c r="Q2958" s="103">
        <v>148</v>
      </c>
      <c r="R2958" s="23">
        <v>42185</v>
      </c>
      <c r="S2958" s="106">
        <v>148</v>
      </c>
      <c r="T2958" s="31">
        <f t="shared" si="93"/>
        <v>0</v>
      </c>
      <c r="U2958" s="132" t="s">
        <v>9</v>
      </c>
    </row>
    <row r="2959" spans="1:21" x14ac:dyDescent="0.25">
      <c r="A2959" s="20">
        <v>42185</v>
      </c>
      <c r="B2959" s="222" t="s">
        <v>2431</v>
      </c>
      <c r="C2959" s="222" t="s">
        <v>1592</v>
      </c>
      <c r="D2959" s="14" t="s">
        <v>851</v>
      </c>
      <c r="E2959" s="103">
        <v>2389.1999999999998</v>
      </c>
      <c r="F2959" s="30">
        <v>42186</v>
      </c>
      <c r="G2959" s="144">
        <v>2389.1999999999998</v>
      </c>
      <c r="H2959" s="31">
        <f t="shared" si="92"/>
        <v>0</v>
      </c>
      <c r="I2959" s="132" t="s">
        <v>94</v>
      </c>
      <c r="M2959" s="20">
        <v>42173</v>
      </c>
      <c r="N2959" s="183">
        <v>24576</v>
      </c>
      <c r="O2959" s="183"/>
      <c r="P2959" s="14" t="s">
        <v>1160</v>
      </c>
      <c r="Q2959" s="103">
        <v>348.5</v>
      </c>
      <c r="R2959" s="23">
        <v>42173</v>
      </c>
      <c r="S2959" s="118">
        <v>348.5</v>
      </c>
      <c r="T2959" s="31">
        <f t="shared" si="93"/>
        <v>0</v>
      </c>
      <c r="U2959" s="28" t="s">
        <v>9</v>
      </c>
    </row>
    <row r="2960" spans="1:21" x14ac:dyDescent="0.25">
      <c r="A2960" s="20">
        <v>42185</v>
      </c>
      <c r="B2960" s="223" t="s">
        <v>2432</v>
      </c>
      <c r="C2960" s="223" t="s">
        <v>1592</v>
      </c>
      <c r="D2960" s="14" t="s">
        <v>185</v>
      </c>
      <c r="E2960" s="103">
        <v>40675.800000000003</v>
      </c>
      <c r="F2960" s="30">
        <v>42187</v>
      </c>
      <c r="G2960" s="144">
        <v>40675.800000000003</v>
      </c>
      <c r="H2960" s="31">
        <f t="shared" si="92"/>
        <v>0</v>
      </c>
      <c r="I2960" s="132" t="s">
        <v>19</v>
      </c>
      <c r="M2960" s="20">
        <v>42174</v>
      </c>
      <c r="N2960" s="183">
        <v>24676</v>
      </c>
      <c r="O2960" s="183"/>
      <c r="P2960" s="14" t="s">
        <v>1160</v>
      </c>
      <c r="Q2960" s="103">
        <v>68</v>
      </c>
      <c r="R2960" s="23">
        <v>42174</v>
      </c>
      <c r="S2960" s="118">
        <v>68</v>
      </c>
      <c r="T2960" s="31">
        <f t="shared" si="93"/>
        <v>0</v>
      </c>
      <c r="U2960" s="28" t="s">
        <v>9</v>
      </c>
    </row>
    <row r="2961" spans="1:21" x14ac:dyDescent="0.25">
      <c r="A2961" s="20">
        <v>42185</v>
      </c>
      <c r="B2961" s="222" t="s">
        <v>2433</v>
      </c>
      <c r="C2961" s="222" t="s">
        <v>1592</v>
      </c>
      <c r="D2961" s="14" t="s">
        <v>102</v>
      </c>
      <c r="E2961" s="103">
        <v>972.1</v>
      </c>
      <c r="F2961" s="23">
        <v>42185</v>
      </c>
      <c r="G2961" s="106">
        <v>972.1</v>
      </c>
      <c r="H2961" s="31">
        <f t="shared" si="92"/>
        <v>0</v>
      </c>
      <c r="I2961" s="132" t="s">
        <v>9</v>
      </c>
      <c r="M2961" s="20">
        <v>42174</v>
      </c>
      <c r="N2961" s="183">
        <v>24700</v>
      </c>
      <c r="O2961" s="183"/>
      <c r="P2961" s="14" t="s">
        <v>1160</v>
      </c>
      <c r="Q2961" s="103">
        <v>80</v>
      </c>
      <c r="R2961" s="23">
        <v>42175</v>
      </c>
      <c r="S2961" s="118">
        <v>80</v>
      </c>
      <c r="T2961" s="31">
        <f t="shared" si="93"/>
        <v>0</v>
      </c>
      <c r="U2961" s="28" t="s">
        <v>9</v>
      </c>
    </row>
    <row r="2962" spans="1:21" x14ac:dyDescent="0.25">
      <c r="A2962" s="20">
        <v>42185</v>
      </c>
      <c r="B2962" s="223" t="s">
        <v>2434</v>
      </c>
      <c r="C2962" s="223" t="s">
        <v>1592</v>
      </c>
      <c r="D2962" s="14" t="s">
        <v>24</v>
      </c>
      <c r="E2962" s="103">
        <v>147959.47</v>
      </c>
      <c r="F2962" s="30">
        <v>42192</v>
      </c>
      <c r="G2962" s="144">
        <v>147959.47</v>
      </c>
      <c r="H2962" s="31">
        <f t="shared" si="92"/>
        <v>0</v>
      </c>
      <c r="I2962" s="132" t="s">
        <v>9</v>
      </c>
      <c r="M2962" s="20">
        <v>42174</v>
      </c>
      <c r="N2962" s="183">
        <v>24713</v>
      </c>
      <c r="O2962" s="183"/>
      <c r="P2962" s="14" t="s">
        <v>1160</v>
      </c>
      <c r="Q2962" s="103">
        <v>370</v>
      </c>
      <c r="R2962" s="23">
        <v>42174</v>
      </c>
      <c r="S2962" s="118">
        <v>370</v>
      </c>
      <c r="T2962" s="31">
        <f t="shared" si="93"/>
        <v>0</v>
      </c>
      <c r="U2962" s="28" t="s">
        <v>9</v>
      </c>
    </row>
    <row r="2963" spans="1:21" x14ac:dyDescent="0.25">
      <c r="A2963" s="20">
        <v>42185</v>
      </c>
      <c r="B2963" s="222" t="s">
        <v>2435</v>
      </c>
      <c r="C2963" s="222" t="s">
        <v>1592</v>
      </c>
      <c r="D2963" s="14" t="s">
        <v>66</v>
      </c>
      <c r="E2963" s="103">
        <v>735.3</v>
      </c>
      <c r="F2963" s="23">
        <v>42185</v>
      </c>
      <c r="G2963" s="106">
        <v>735.3</v>
      </c>
      <c r="H2963" s="31">
        <f t="shared" si="92"/>
        <v>0</v>
      </c>
      <c r="I2963" s="132" t="s">
        <v>9</v>
      </c>
      <c r="M2963" s="20">
        <v>42175</v>
      </c>
      <c r="N2963" s="183">
        <v>24759</v>
      </c>
      <c r="O2963" s="183"/>
      <c r="P2963" s="14" t="s">
        <v>1160</v>
      </c>
      <c r="Q2963" s="103">
        <v>1032.5</v>
      </c>
      <c r="R2963" s="65">
        <v>42175</v>
      </c>
      <c r="S2963" s="106">
        <v>1032.5</v>
      </c>
      <c r="T2963" s="31">
        <f t="shared" si="93"/>
        <v>0</v>
      </c>
      <c r="U2963" s="132" t="s">
        <v>9</v>
      </c>
    </row>
    <row r="2964" spans="1:21" x14ac:dyDescent="0.25">
      <c r="A2964" s="20">
        <v>42185</v>
      </c>
      <c r="B2964" s="223" t="s">
        <v>2436</v>
      </c>
      <c r="C2964" s="223" t="s">
        <v>1592</v>
      </c>
      <c r="D2964" s="14" t="s">
        <v>249</v>
      </c>
      <c r="E2964" s="103">
        <v>3313.6</v>
      </c>
      <c r="F2964" s="30">
        <v>42186</v>
      </c>
      <c r="G2964" s="144">
        <v>3313.6</v>
      </c>
      <c r="H2964" s="31">
        <f t="shared" si="92"/>
        <v>0</v>
      </c>
      <c r="I2964" s="132" t="s">
        <v>773</v>
      </c>
      <c r="M2964" s="20">
        <v>42176</v>
      </c>
      <c r="N2964" s="183">
        <v>24842</v>
      </c>
      <c r="O2964" s="183"/>
      <c r="P2964" s="14" t="s">
        <v>1160</v>
      </c>
      <c r="Q2964" s="103">
        <v>359.6</v>
      </c>
      <c r="R2964" s="23">
        <v>42176</v>
      </c>
      <c r="S2964" s="118">
        <v>359.6</v>
      </c>
      <c r="T2964" s="31">
        <f t="shared" si="93"/>
        <v>0</v>
      </c>
      <c r="U2964" s="28" t="s">
        <v>9</v>
      </c>
    </row>
    <row r="2965" spans="1:21" x14ac:dyDescent="0.25">
      <c r="A2965" s="20">
        <v>42185</v>
      </c>
      <c r="B2965" s="222" t="s">
        <v>2437</v>
      </c>
      <c r="C2965" s="222" t="s">
        <v>1592</v>
      </c>
      <c r="D2965" s="14" t="s">
        <v>1101</v>
      </c>
      <c r="E2965" s="103">
        <v>339.3</v>
      </c>
      <c r="F2965" s="23">
        <v>42185</v>
      </c>
      <c r="G2965" s="106">
        <v>339.3</v>
      </c>
      <c r="H2965" s="31">
        <f t="shared" si="92"/>
        <v>0</v>
      </c>
      <c r="I2965" s="132" t="s">
        <v>9</v>
      </c>
      <c r="M2965" s="20">
        <v>42184</v>
      </c>
      <c r="N2965" s="223" t="s">
        <v>2327</v>
      </c>
      <c r="O2965" s="223" t="s">
        <v>1592</v>
      </c>
      <c r="P2965" s="14" t="s">
        <v>301</v>
      </c>
      <c r="Q2965" s="103">
        <v>584.20000000000005</v>
      </c>
      <c r="R2965" s="23">
        <v>42185</v>
      </c>
      <c r="S2965" s="106">
        <v>584.20000000000005</v>
      </c>
      <c r="T2965" s="31">
        <f t="shared" si="93"/>
        <v>0</v>
      </c>
      <c r="U2965" s="132" t="s">
        <v>19</v>
      </c>
    </row>
    <row r="2966" spans="1:21" x14ac:dyDescent="0.25">
      <c r="A2966" s="20">
        <v>42185</v>
      </c>
      <c r="B2966" s="223" t="s">
        <v>2438</v>
      </c>
      <c r="C2966" s="223" t="s">
        <v>1592</v>
      </c>
      <c r="D2966" s="14" t="s">
        <v>1182</v>
      </c>
      <c r="E2966" s="103">
        <v>76</v>
      </c>
      <c r="F2966" s="23">
        <v>42185</v>
      </c>
      <c r="G2966" s="106">
        <v>76</v>
      </c>
      <c r="H2966" s="31">
        <f t="shared" si="92"/>
        <v>0</v>
      </c>
      <c r="I2966" s="132" t="s">
        <v>9</v>
      </c>
      <c r="M2966" s="20">
        <v>42162</v>
      </c>
      <c r="N2966" s="183">
        <v>23465</v>
      </c>
      <c r="O2966" s="183"/>
      <c r="P2966" s="14" t="s">
        <v>872</v>
      </c>
      <c r="Q2966" s="103">
        <v>592.20000000000005</v>
      </c>
      <c r="R2966" s="23">
        <v>42163</v>
      </c>
      <c r="S2966" s="106">
        <v>592.20000000000005</v>
      </c>
      <c r="T2966" s="31">
        <f t="shared" si="93"/>
        <v>0</v>
      </c>
      <c r="U2966" s="132" t="s">
        <v>59</v>
      </c>
    </row>
    <row r="2967" spans="1:21" x14ac:dyDescent="0.25">
      <c r="A2967" s="20">
        <v>42185</v>
      </c>
      <c r="B2967" s="222" t="s">
        <v>2439</v>
      </c>
      <c r="C2967" s="222" t="s">
        <v>1592</v>
      </c>
      <c r="D2967" s="150" t="s">
        <v>419</v>
      </c>
      <c r="E2967" s="103">
        <v>92</v>
      </c>
      <c r="F2967" s="23">
        <v>42185</v>
      </c>
      <c r="G2967" s="106">
        <v>92</v>
      </c>
      <c r="H2967" s="31">
        <f t="shared" si="92"/>
        <v>0</v>
      </c>
      <c r="I2967" s="132" t="s">
        <v>9</v>
      </c>
      <c r="M2967" s="20">
        <v>42169</v>
      </c>
      <c r="N2967" s="183">
        <v>24154</v>
      </c>
      <c r="O2967" s="183"/>
      <c r="P2967" s="14" t="s">
        <v>872</v>
      </c>
      <c r="Q2967" s="103">
        <v>524.79999999999995</v>
      </c>
      <c r="R2967" s="23">
        <v>42169</v>
      </c>
      <c r="S2967" s="106">
        <v>524.79999999999995</v>
      </c>
      <c r="T2967" s="31">
        <f t="shared" si="93"/>
        <v>0</v>
      </c>
      <c r="U2967" s="132" t="s">
        <v>59</v>
      </c>
    </row>
    <row r="2968" spans="1:21" x14ac:dyDescent="0.25">
      <c r="A2968" s="20">
        <v>42185</v>
      </c>
      <c r="B2968" s="223" t="s">
        <v>2440</v>
      </c>
      <c r="C2968" s="223" t="s">
        <v>1592</v>
      </c>
      <c r="D2968" s="14" t="s">
        <v>111</v>
      </c>
      <c r="E2968" s="103">
        <v>190024</v>
      </c>
      <c r="F2968" s="30">
        <v>42189</v>
      </c>
      <c r="G2968" s="144">
        <v>190024</v>
      </c>
      <c r="H2968" s="31">
        <f t="shared" si="92"/>
        <v>0</v>
      </c>
      <c r="I2968" s="132" t="s">
        <v>9</v>
      </c>
      <c r="M2968" s="20">
        <v>42177</v>
      </c>
      <c r="N2968" s="183">
        <v>24942</v>
      </c>
      <c r="O2968" s="183"/>
      <c r="P2968" s="14" t="s">
        <v>872</v>
      </c>
      <c r="Q2968" s="103">
        <v>602.70000000000005</v>
      </c>
      <c r="R2968" s="23">
        <v>42177</v>
      </c>
      <c r="S2968" s="118">
        <v>602.70000000000005</v>
      </c>
      <c r="T2968" s="31">
        <f t="shared" si="93"/>
        <v>0</v>
      </c>
      <c r="U2968" s="28" t="s">
        <v>59</v>
      </c>
    </row>
    <row r="2969" spans="1:21" x14ac:dyDescent="0.25">
      <c r="A2969" s="20">
        <v>42185</v>
      </c>
      <c r="B2969" s="222" t="s">
        <v>2441</v>
      </c>
      <c r="C2969" s="222" t="s">
        <v>1592</v>
      </c>
      <c r="D2969" s="14" t="s">
        <v>111</v>
      </c>
      <c r="E2969" s="103">
        <v>172300</v>
      </c>
      <c r="F2969" s="30">
        <v>42189</v>
      </c>
      <c r="G2969" s="144">
        <v>172300</v>
      </c>
      <c r="H2969" s="31">
        <f t="shared" si="92"/>
        <v>0</v>
      </c>
      <c r="I2969" s="132" t="s">
        <v>9</v>
      </c>
      <c r="M2969" s="20">
        <v>42158</v>
      </c>
      <c r="N2969" s="183">
        <v>23064</v>
      </c>
      <c r="O2969" s="183"/>
      <c r="P2969" s="40" t="s">
        <v>179</v>
      </c>
      <c r="Q2969" s="103">
        <v>4292.2</v>
      </c>
      <c r="R2969" s="23">
        <v>42158</v>
      </c>
      <c r="S2969" s="106">
        <v>4292.2</v>
      </c>
      <c r="T2969" s="31">
        <f t="shared" si="93"/>
        <v>0</v>
      </c>
      <c r="U2969" s="46" t="s">
        <v>94</v>
      </c>
    </row>
    <row r="2970" spans="1:21" x14ac:dyDescent="0.25">
      <c r="A2970" s="20">
        <v>42185</v>
      </c>
      <c r="B2970" s="223" t="s">
        <v>2442</v>
      </c>
      <c r="C2970" s="223" t="s">
        <v>1592</v>
      </c>
      <c r="D2970" s="14" t="s">
        <v>1182</v>
      </c>
      <c r="E2970" s="103">
        <v>148</v>
      </c>
      <c r="F2970" s="23">
        <v>42185</v>
      </c>
      <c r="G2970" s="106">
        <v>148</v>
      </c>
      <c r="H2970" s="31">
        <f t="shared" si="92"/>
        <v>0</v>
      </c>
      <c r="I2970" s="132" t="s">
        <v>9</v>
      </c>
      <c r="M2970" s="20">
        <v>42163</v>
      </c>
      <c r="N2970" s="183">
        <v>23538</v>
      </c>
      <c r="O2970" s="183"/>
      <c r="P2970" s="14" t="s">
        <v>179</v>
      </c>
      <c r="Q2970" s="103">
        <v>3992.4</v>
      </c>
      <c r="R2970" s="23">
        <v>42163</v>
      </c>
      <c r="S2970" s="106">
        <v>3992.4</v>
      </c>
      <c r="T2970" s="31">
        <f t="shared" si="93"/>
        <v>0</v>
      </c>
      <c r="U2970" s="132" t="s">
        <v>94</v>
      </c>
    </row>
    <row r="2971" spans="1:21" x14ac:dyDescent="0.25">
      <c r="A2971" s="20">
        <v>42185</v>
      </c>
      <c r="B2971" s="222" t="s">
        <v>2443</v>
      </c>
      <c r="C2971" s="222" t="s">
        <v>1592</v>
      </c>
      <c r="D2971" s="14" t="s">
        <v>80</v>
      </c>
      <c r="E2971" s="103">
        <v>6889.6</v>
      </c>
      <c r="F2971" s="23">
        <v>42185</v>
      </c>
      <c r="G2971" s="106">
        <v>6889.6</v>
      </c>
      <c r="H2971" s="31">
        <f t="shared" si="92"/>
        <v>0</v>
      </c>
      <c r="I2971" s="132" t="s">
        <v>9</v>
      </c>
      <c r="M2971" s="20">
        <v>42170</v>
      </c>
      <c r="N2971" s="183">
        <v>24215</v>
      </c>
      <c r="O2971" s="183"/>
      <c r="P2971" s="14" t="s">
        <v>179</v>
      </c>
      <c r="Q2971" s="103">
        <v>5215.8999999999996</v>
      </c>
      <c r="R2971" s="23">
        <v>42170</v>
      </c>
      <c r="S2971" s="106">
        <v>5215.8999999999996</v>
      </c>
      <c r="T2971" s="31">
        <f t="shared" si="93"/>
        <v>0</v>
      </c>
      <c r="U2971" s="132" t="s">
        <v>149</v>
      </c>
    </row>
    <row r="2972" spans="1:21" x14ac:dyDescent="0.25">
      <c r="A2972" s="20">
        <v>42185</v>
      </c>
      <c r="B2972" s="223" t="s">
        <v>2444</v>
      </c>
      <c r="C2972" s="223" t="s">
        <v>1592</v>
      </c>
      <c r="D2972" s="14" t="s">
        <v>24</v>
      </c>
      <c r="E2972" s="103">
        <v>920.4</v>
      </c>
      <c r="F2972" s="30">
        <v>42192</v>
      </c>
      <c r="G2972" s="144">
        <v>920.4</v>
      </c>
      <c r="H2972" s="31">
        <f t="shared" si="92"/>
        <v>0</v>
      </c>
      <c r="I2972" s="132" t="s">
        <v>9</v>
      </c>
      <c r="M2972" s="20">
        <v>42175</v>
      </c>
      <c r="N2972" s="183">
        <v>24767</v>
      </c>
      <c r="O2972" s="183"/>
      <c r="P2972" s="14" t="s">
        <v>179</v>
      </c>
      <c r="Q2972" s="103">
        <v>3351.6</v>
      </c>
      <c r="R2972" s="65">
        <v>42175</v>
      </c>
      <c r="S2972" s="106">
        <v>3351.6</v>
      </c>
      <c r="T2972" s="31">
        <f t="shared" si="93"/>
        <v>0</v>
      </c>
      <c r="U2972" s="132" t="s">
        <v>15</v>
      </c>
    </row>
    <row r="2973" spans="1:21" x14ac:dyDescent="0.25">
      <c r="A2973" s="20">
        <v>42185</v>
      </c>
      <c r="B2973" s="222" t="s">
        <v>2445</v>
      </c>
      <c r="C2973" s="222" t="s">
        <v>1592</v>
      </c>
      <c r="D2973" s="14" t="s">
        <v>24</v>
      </c>
      <c r="E2973" s="103">
        <v>1144.8</v>
      </c>
      <c r="F2973" s="30">
        <v>42192</v>
      </c>
      <c r="G2973" s="144">
        <v>1144.8</v>
      </c>
      <c r="H2973" s="31">
        <f t="shared" si="92"/>
        <v>0</v>
      </c>
      <c r="I2973" s="132" t="s">
        <v>9</v>
      </c>
      <c r="M2973" s="20">
        <v>42182</v>
      </c>
      <c r="N2973" s="222" t="s">
        <v>2152</v>
      </c>
      <c r="O2973" s="222" t="s">
        <v>1592</v>
      </c>
      <c r="P2973" s="14" t="s">
        <v>179</v>
      </c>
      <c r="Q2973" s="103">
        <v>3431.4</v>
      </c>
      <c r="R2973" s="65">
        <v>42183</v>
      </c>
      <c r="S2973" s="106">
        <v>3431.4</v>
      </c>
      <c r="T2973" s="31">
        <f t="shared" si="93"/>
        <v>0</v>
      </c>
      <c r="U2973" s="132" t="s">
        <v>1257</v>
      </c>
    </row>
    <row r="2974" spans="1:21" x14ac:dyDescent="0.25">
      <c r="A2974" s="20"/>
      <c r="B2974" s="183"/>
      <c r="C2974" s="183"/>
      <c r="D2974" s="14" t="s">
        <v>485</v>
      </c>
      <c r="E2974" s="103"/>
      <c r="F2974" s="23"/>
      <c r="G2974" s="106"/>
      <c r="H2974" s="31">
        <f t="shared" si="92"/>
        <v>0</v>
      </c>
      <c r="I2974" s="132"/>
    </row>
    <row r="2975" spans="1:21" ht="16.5" thickBot="1" x14ac:dyDescent="0.3">
      <c r="A2975" s="20"/>
      <c r="B2975" s="183"/>
      <c r="C2975" s="183"/>
      <c r="D2975" s="79" t="s">
        <v>485</v>
      </c>
      <c r="E2975" s="133"/>
      <c r="F2975" s="81"/>
      <c r="G2975" s="134"/>
      <c r="H2975" s="25">
        <f t="shared" si="92"/>
        <v>0</v>
      </c>
    </row>
    <row r="2976" spans="1:21" x14ac:dyDescent="0.25">
      <c r="A2976" s="82"/>
      <c r="B2976" s="83"/>
      <c r="C2976" s="83"/>
      <c r="D2976" s="84"/>
      <c r="E2976" s="135">
        <f>SUM(E4:E2975)</f>
        <v>51813975.150000036</v>
      </c>
      <c r="F2976" s="86"/>
      <c r="G2976" s="136">
        <f>SUM(G4:G2975)</f>
        <v>51707021.370000049</v>
      </c>
      <c r="H2976" s="87"/>
    </row>
    <row r="2977" spans="1:8" s="3" customFormat="1" ht="15.75" thickBot="1" x14ac:dyDescent="0.3">
      <c r="A2977" s="82"/>
      <c r="B2977" s="83"/>
      <c r="C2977" s="83"/>
      <c r="D2977" s="84"/>
      <c r="E2977" s="137"/>
      <c r="F2977" s="86"/>
      <c r="G2977" s="138"/>
      <c r="H2977" s="87"/>
    </row>
    <row r="2978" spans="1:8" s="3" customFormat="1" x14ac:dyDescent="0.25">
      <c r="A2978" s="82"/>
      <c r="B2978" s="83"/>
      <c r="C2978" s="83"/>
      <c r="D2978" s="84"/>
      <c r="E2978" s="139"/>
      <c r="F2978" s="86"/>
      <c r="G2978" s="140"/>
      <c r="H2978" s="87"/>
    </row>
    <row r="2979" spans="1:8" s="3" customFormat="1" ht="31.5" x14ac:dyDescent="0.25">
      <c r="A2979" s="82"/>
      <c r="B2979" s="83"/>
      <c r="C2979" s="83"/>
      <c r="D2979" s="4"/>
      <c r="E2979" s="211" t="s">
        <v>486</v>
      </c>
      <c r="F2979" s="86"/>
      <c r="G2979" s="142" t="s">
        <v>487</v>
      </c>
      <c r="H2979" s="87"/>
    </row>
    <row r="2980" spans="1:8" s="3" customFormat="1" x14ac:dyDescent="0.25">
      <c r="A2980" s="82"/>
      <c r="B2980" s="83"/>
      <c r="C2980" s="83"/>
      <c r="D2980" s="84"/>
      <c r="E2980" s="139"/>
      <c r="F2980" s="86"/>
      <c r="G2980" s="140"/>
      <c r="H2980" s="87"/>
    </row>
    <row r="2981" spans="1:8" s="3" customFormat="1" x14ac:dyDescent="0.25">
      <c r="A2981" s="82"/>
      <c r="B2981" s="83"/>
      <c r="C2981" s="83"/>
      <c r="D2981" s="84"/>
      <c r="E2981" s="139"/>
      <c r="F2981" s="86"/>
      <c r="G2981" s="140"/>
      <c r="H2981" s="87"/>
    </row>
    <row r="2982" spans="1:8" s="3" customFormat="1" x14ac:dyDescent="0.25">
      <c r="A2982" s="82"/>
      <c r="B2982" s="83"/>
      <c r="C2982" s="83"/>
      <c r="D2982" s="84"/>
      <c r="E2982" s="139"/>
      <c r="F2982" s="86"/>
      <c r="G2982" s="140"/>
      <c r="H2982" s="87"/>
    </row>
    <row r="2983" spans="1:8" s="3" customFormat="1" ht="21" x14ac:dyDescent="0.35">
      <c r="A2983" s="82"/>
      <c r="B2983" s="83"/>
      <c r="C2983" s="83"/>
      <c r="D2983" s="84"/>
      <c r="E2983" s="266">
        <f>E2976-G2976</f>
        <v>106953.77999998629</v>
      </c>
      <c r="F2983" s="267"/>
      <c r="G2983" s="267"/>
      <c r="H2983" s="87"/>
    </row>
    <row r="2984" spans="1:8" s="3" customFormat="1" x14ac:dyDescent="0.25">
      <c r="A2984" s="82"/>
      <c r="B2984" s="83"/>
      <c r="C2984" s="83"/>
      <c r="D2984" s="84"/>
      <c r="E2984" s="139"/>
      <c r="F2984" s="86"/>
      <c r="G2984" s="140"/>
      <c r="H2984" s="87"/>
    </row>
    <row r="2985" spans="1:8" s="3" customFormat="1" ht="18.75" x14ac:dyDescent="0.3">
      <c r="A2985" s="82"/>
      <c r="B2985" s="83"/>
      <c r="C2985" s="83"/>
      <c r="D2985" s="84"/>
      <c r="E2985" s="270" t="s">
        <v>488</v>
      </c>
      <c r="F2985" s="270"/>
      <c r="G2985" s="270"/>
      <c r="H2985" s="87"/>
    </row>
    <row r="2986" spans="1:8" s="3" customFormat="1" x14ac:dyDescent="0.25">
      <c r="A2986" s="82"/>
      <c r="B2986" s="83"/>
      <c r="C2986" s="83"/>
      <c r="D2986" s="84"/>
      <c r="E2986" s="139"/>
      <c r="F2986" s="86"/>
      <c r="G2986" s="140"/>
      <c r="H2986" s="87"/>
    </row>
    <row r="2987" spans="1:8" s="3" customFormat="1" x14ac:dyDescent="0.25">
      <c r="A2987" s="82"/>
      <c r="B2987" s="83"/>
      <c r="C2987" s="83"/>
      <c r="D2987" s="84"/>
      <c r="E2987" s="139"/>
      <c r="F2987" s="86"/>
      <c r="G2987" s="140"/>
      <c r="H2987" s="87"/>
    </row>
    <row r="2988" spans="1:8" s="3" customFormat="1" x14ac:dyDescent="0.25">
      <c r="A2988" s="82"/>
      <c r="B2988" s="83"/>
      <c r="C2988" s="83"/>
      <c r="D2988" s="84"/>
      <c r="E2988" s="139"/>
      <c r="F2988" s="86"/>
      <c r="G2988" s="140"/>
      <c r="H2988" s="87"/>
    </row>
  </sheetData>
  <sortState ref="M3:U2973">
    <sortCondition ref="P3:P2973"/>
  </sortState>
  <mergeCells count="3">
    <mergeCell ref="E2983:G2983"/>
    <mergeCell ref="E2985:G2985"/>
    <mergeCell ref="A1:G1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3398"/>
  <sheetViews>
    <sheetView topLeftCell="A3380" workbookViewId="0">
      <selection activeCell="G3380" sqref="G3380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5" width="11.42578125" style="3"/>
    <col min="16" max="16" width="42.7109375" style="3" bestFit="1" customWidth="1"/>
    <col min="17" max="17" width="12.5703125" style="3" bestFit="1" customWidth="1"/>
    <col min="18" max="23" width="11.42578125" style="3"/>
    <col min="24" max="24" width="14.140625" style="3" bestFit="1" customWidth="1"/>
    <col min="25" max="25" width="11.42578125" style="3"/>
    <col min="26" max="26" width="14.140625" style="3" bestFit="1" customWidth="1"/>
    <col min="27" max="16384" width="11.42578125" style="3"/>
  </cols>
  <sheetData>
    <row r="1" spans="1:21" ht="18.75" x14ac:dyDescent="0.3">
      <c r="A1" s="265" t="s">
        <v>2491</v>
      </c>
      <c r="B1" s="265"/>
      <c r="C1" s="265"/>
      <c r="D1" s="265"/>
      <c r="E1" s="265"/>
      <c r="F1" s="265"/>
      <c r="G1" s="265"/>
      <c r="H1" s="2"/>
    </row>
    <row r="2" spans="1:21" ht="35.25" thickBot="1" x14ac:dyDescent="0.35">
      <c r="A2" s="5" t="s">
        <v>1</v>
      </c>
      <c r="B2" s="6" t="s">
        <v>2</v>
      </c>
      <c r="C2" s="6"/>
      <c r="D2" s="7" t="s">
        <v>3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1" ht="15.75" customHeight="1" thickTop="1" x14ac:dyDescent="0.25">
      <c r="A3" s="12">
        <v>42186</v>
      </c>
      <c r="B3" s="77" t="s">
        <v>2492</v>
      </c>
      <c r="C3" s="77" t="s">
        <v>1592</v>
      </c>
      <c r="D3" s="14" t="s">
        <v>720</v>
      </c>
      <c r="E3" s="103">
        <v>11266.7</v>
      </c>
      <c r="F3" s="16">
        <v>42186</v>
      </c>
      <c r="G3" s="104">
        <v>11266.7</v>
      </c>
      <c r="H3" s="18">
        <f t="shared" ref="H3:H66" si="0">E3-G3</f>
        <v>0</v>
      </c>
      <c r="I3" s="39" t="s">
        <v>9</v>
      </c>
      <c r="L3" s="246"/>
      <c r="M3" s="12">
        <v>42203</v>
      </c>
      <c r="N3" s="77" t="s">
        <v>4454</v>
      </c>
      <c r="O3" s="77" t="s">
        <v>1592</v>
      </c>
      <c r="P3" s="14" t="s">
        <v>4455</v>
      </c>
      <c r="Q3" s="103">
        <v>858</v>
      </c>
      <c r="R3" s="16">
        <v>42203</v>
      </c>
      <c r="S3" s="244">
        <v>858</v>
      </c>
      <c r="T3" s="225">
        <f t="shared" ref="T3:T66" si="1">Q3-S3</f>
        <v>0</v>
      </c>
      <c r="U3" s="56" t="s">
        <v>9</v>
      </c>
    </row>
    <row r="4" spans="1:21" ht="15.75" customHeight="1" x14ac:dyDescent="0.25">
      <c r="A4" s="20">
        <v>42186</v>
      </c>
      <c r="B4" s="183" t="s">
        <v>2493</v>
      </c>
      <c r="C4" s="183" t="s">
        <v>1592</v>
      </c>
      <c r="D4" s="14" t="s">
        <v>98</v>
      </c>
      <c r="E4" s="105">
        <v>7077.2</v>
      </c>
      <c r="F4" s="23">
        <v>42186</v>
      </c>
      <c r="G4" s="106">
        <v>7077.2</v>
      </c>
      <c r="H4" s="25">
        <f t="shared" si="0"/>
        <v>0</v>
      </c>
      <c r="I4" s="39" t="s">
        <v>9</v>
      </c>
      <c r="L4" s="246"/>
      <c r="M4" s="20">
        <v>42200</v>
      </c>
      <c r="N4" s="183" t="s">
        <v>4179</v>
      </c>
      <c r="O4" s="183" t="s">
        <v>1592</v>
      </c>
      <c r="P4" s="14" t="s">
        <v>789</v>
      </c>
      <c r="Q4" s="105">
        <v>3252</v>
      </c>
      <c r="R4" s="23">
        <v>42213</v>
      </c>
      <c r="S4" s="106">
        <v>3252</v>
      </c>
      <c r="T4" s="48">
        <f t="shared" si="1"/>
        <v>0</v>
      </c>
      <c r="U4" s="39" t="s">
        <v>9</v>
      </c>
    </row>
    <row r="5" spans="1:21" ht="15.75" customHeight="1" x14ac:dyDescent="0.25">
      <c r="A5" s="12">
        <v>42186</v>
      </c>
      <c r="B5" s="183" t="s">
        <v>2494</v>
      </c>
      <c r="C5" s="183" t="s">
        <v>1592</v>
      </c>
      <c r="D5" s="14" t="s">
        <v>121</v>
      </c>
      <c r="E5" s="105">
        <v>3543.6</v>
      </c>
      <c r="F5" s="23">
        <v>42186</v>
      </c>
      <c r="G5" s="106">
        <v>3543.6</v>
      </c>
      <c r="H5" s="25">
        <f t="shared" si="0"/>
        <v>0</v>
      </c>
      <c r="I5" s="39" t="s">
        <v>9</v>
      </c>
      <c r="L5" s="246"/>
      <c r="M5" s="12">
        <v>42213</v>
      </c>
      <c r="N5" s="183" t="s">
        <v>5672</v>
      </c>
      <c r="O5" s="183" t="s">
        <v>1592</v>
      </c>
      <c r="P5" s="14" t="s">
        <v>789</v>
      </c>
      <c r="Q5" s="105">
        <v>1500</v>
      </c>
      <c r="R5" s="23">
        <v>42213</v>
      </c>
      <c r="S5" s="106">
        <v>1500</v>
      </c>
      <c r="T5" s="31">
        <f t="shared" si="1"/>
        <v>0</v>
      </c>
      <c r="U5" s="39" t="s">
        <v>9</v>
      </c>
    </row>
    <row r="6" spans="1:21" ht="15.75" customHeight="1" x14ac:dyDescent="0.25">
      <c r="A6" s="20">
        <v>42186</v>
      </c>
      <c r="B6" s="183" t="s">
        <v>2495</v>
      </c>
      <c r="C6" s="183" t="s">
        <v>1592</v>
      </c>
      <c r="D6" s="14" t="s">
        <v>14</v>
      </c>
      <c r="E6" s="105">
        <v>15595.2</v>
      </c>
      <c r="F6" s="23">
        <v>42209</v>
      </c>
      <c r="G6" s="106">
        <v>15595.2</v>
      </c>
      <c r="H6" s="25">
        <f t="shared" si="0"/>
        <v>0</v>
      </c>
      <c r="I6" s="39" t="s">
        <v>9</v>
      </c>
      <c r="L6" s="246"/>
      <c r="M6" s="20">
        <v>42203</v>
      </c>
      <c r="N6" s="183" t="s">
        <v>4527</v>
      </c>
      <c r="O6" s="183" t="s">
        <v>1592</v>
      </c>
      <c r="P6" s="150" t="s">
        <v>336</v>
      </c>
      <c r="Q6" s="105">
        <v>94.5</v>
      </c>
      <c r="R6" s="65">
        <v>42203</v>
      </c>
      <c r="S6" s="106">
        <v>94.5</v>
      </c>
      <c r="T6" s="31">
        <f t="shared" si="1"/>
        <v>0</v>
      </c>
      <c r="U6" s="39" t="s">
        <v>9</v>
      </c>
    </row>
    <row r="7" spans="1:21" ht="15.75" customHeight="1" x14ac:dyDescent="0.25">
      <c r="A7" s="12">
        <v>42186</v>
      </c>
      <c r="B7" s="183" t="s">
        <v>2496</v>
      </c>
      <c r="C7" s="183" t="s">
        <v>1592</v>
      </c>
      <c r="D7" s="14" t="s">
        <v>20</v>
      </c>
      <c r="E7" s="105">
        <v>7538.25</v>
      </c>
      <c r="F7" s="23">
        <v>42187</v>
      </c>
      <c r="G7" s="106">
        <v>7538.25</v>
      </c>
      <c r="H7" s="25">
        <f t="shared" si="0"/>
        <v>0</v>
      </c>
      <c r="I7" s="39" t="s">
        <v>94</v>
      </c>
      <c r="L7" s="246"/>
      <c r="M7" s="12">
        <v>42205</v>
      </c>
      <c r="N7" s="183" t="s">
        <v>4751</v>
      </c>
      <c r="O7" s="183" t="s">
        <v>1592</v>
      </c>
      <c r="P7" s="150" t="s">
        <v>336</v>
      </c>
      <c r="Q7" s="105">
        <v>69</v>
      </c>
      <c r="R7" s="23">
        <v>42205</v>
      </c>
      <c r="S7" s="106">
        <v>69</v>
      </c>
      <c r="T7" s="31">
        <f t="shared" si="1"/>
        <v>0</v>
      </c>
      <c r="U7" s="39" t="s">
        <v>929</v>
      </c>
    </row>
    <row r="8" spans="1:21" ht="15.75" customHeight="1" x14ac:dyDescent="0.25">
      <c r="A8" s="20">
        <v>42186</v>
      </c>
      <c r="B8" s="183" t="s">
        <v>2497</v>
      </c>
      <c r="C8" s="183" t="s">
        <v>1592</v>
      </c>
      <c r="D8" s="14" t="s">
        <v>1178</v>
      </c>
      <c r="E8" s="105">
        <v>24367.4</v>
      </c>
      <c r="F8" s="23">
        <v>42187</v>
      </c>
      <c r="G8" s="106">
        <v>24367.4</v>
      </c>
      <c r="H8" s="25">
        <f t="shared" si="0"/>
        <v>0</v>
      </c>
      <c r="I8" s="39" t="s">
        <v>94</v>
      </c>
      <c r="L8" s="246"/>
      <c r="M8" s="20">
        <v>42207</v>
      </c>
      <c r="N8" s="183" t="s">
        <v>5014</v>
      </c>
      <c r="O8" s="183" t="s">
        <v>1592</v>
      </c>
      <c r="P8" s="14" t="s">
        <v>336</v>
      </c>
      <c r="Q8" s="105">
        <v>503.57</v>
      </c>
      <c r="R8" s="23">
        <v>42207</v>
      </c>
      <c r="S8" s="106">
        <v>503.57</v>
      </c>
      <c r="T8" s="31">
        <f t="shared" si="1"/>
        <v>0</v>
      </c>
      <c r="U8" s="39" t="s">
        <v>9</v>
      </c>
    </row>
    <row r="9" spans="1:21" ht="15.75" customHeight="1" x14ac:dyDescent="0.25">
      <c r="A9" s="12">
        <v>42186</v>
      </c>
      <c r="B9" s="183" t="s">
        <v>2498</v>
      </c>
      <c r="C9" s="183" t="s">
        <v>1592</v>
      </c>
      <c r="D9" s="14" t="s">
        <v>125</v>
      </c>
      <c r="E9" s="105">
        <v>11972</v>
      </c>
      <c r="F9" s="23">
        <v>42190</v>
      </c>
      <c r="G9" s="106">
        <v>11972</v>
      </c>
      <c r="H9" s="25">
        <f t="shared" si="0"/>
        <v>0</v>
      </c>
      <c r="I9" s="39" t="s">
        <v>94</v>
      </c>
      <c r="L9" s="246"/>
      <c r="M9" s="12">
        <v>42209</v>
      </c>
      <c r="N9" s="183" t="s">
        <v>5174</v>
      </c>
      <c r="O9" s="183" t="s">
        <v>1592</v>
      </c>
      <c r="P9" s="14" t="s">
        <v>336</v>
      </c>
      <c r="Q9" s="105">
        <v>2029.5</v>
      </c>
      <c r="R9" s="65">
        <v>42209</v>
      </c>
      <c r="S9" s="106">
        <v>2029.5</v>
      </c>
      <c r="T9" s="31">
        <f t="shared" si="1"/>
        <v>0</v>
      </c>
      <c r="U9" s="39" t="s">
        <v>9</v>
      </c>
    </row>
    <row r="10" spans="1:21" ht="15.75" customHeight="1" x14ac:dyDescent="0.25">
      <c r="A10" s="20">
        <v>42186</v>
      </c>
      <c r="B10" s="183" t="s">
        <v>2499</v>
      </c>
      <c r="C10" s="183" t="s">
        <v>1592</v>
      </c>
      <c r="D10" s="14" t="s">
        <v>464</v>
      </c>
      <c r="E10" s="105">
        <v>2257.1999999999998</v>
      </c>
      <c r="F10" s="23">
        <v>42186</v>
      </c>
      <c r="G10" s="106">
        <v>2257.1999999999998</v>
      </c>
      <c r="H10" s="25">
        <f t="shared" si="0"/>
        <v>0</v>
      </c>
      <c r="I10" s="39" t="s">
        <v>9</v>
      </c>
      <c r="L10" s="246"/>
      <c r="M10" s="20">
        <v>42205</v>
      </c>
      <c r="N10" s="183" t="s">
        <v>4783</v>
      </c>
      <c r="O10" s="183" t="s">
        <v>1592</v>
      </c>
      <c r="P10" s="14" t="s">
        <v>4784</v>
      </c>
      <c r="Q10" s="105">
        <v>5172</v>
      </c>
      <c r="R10" s="23">
        <v>42207</v>
      </c>
      <c r="S10" s="106">
        <v>5172</v>
      </c>
      <c r="T10" s="31">
        <f t="shared" si="1"/>
        <v>0</v>
      </c>
      <c r="U10" s="39" t="s">
        <v>4779</v>
      </c>
    </row>
    <row r="11" spans="1:21" ht="15.75" customHeight="1" x14ac:dyDescent="0.25">
      <c r="A11" s="12">
        <v>42186</v>
      </c>
      <c r="B11" s="183" t="s">
        <v>2500</v>
      </c>
      <c r="C11" s="183" t="s">
        <v>1592</v>
      </c>
      <c r="D11" s="14" t="s">
        <v>2501</v>
      </c>
      <c r="E11" s="105">
        <v>7806.4</v>
      </c>
      <c r="F11" s="23">
        <v>42186</v>
      </c>
      <c r="G11" s="106">
        <v>7806.4</v>
      </c>
      <c r="H11" s="25">
        <f t="shared" si="0"/>
        <v>0</v>
      </c>
      <c r="I11" s="39" t="s">
        <v>17</v>
      </c>
      <c r="L11" s="246"/>
      <c r="M11" s="12">
        <v>42191</v>
      </c>
      <c r="N11" s="183" t="s">
        <v>3162</v>
      </c>
      <c r="O11" s="183" t="s">
        <v>1592</v>
      </c>
      <c r="P11" s="14" t="s">
        <v>68</v>
      </c>
      <c r="Q11" s="105">
        <v>6392.8</v>
      </c>
      <c r="R11" s="23">
        <v>42193</v>
      </c>
      <c r="S11" s="106">
        <v>6392.8</v>
      </c>
      <c r="T11" s="31">
        <f t="shared" si="1"/>
        <v>0</v>
      </c>
      <c r="U11" s="39" t="s">
        <v>149</v>
      </c>
    </row>
    <row r="12" spans="1:21" ht="15.75" customHeight="1" x14ac:dyDescent="0.25">
      <c r="A12" s="20">
        <v>42186</v>
      </c>
      <c r="B12" s="183" t="s">
        <v>2502</v>
      </c>
      <c r="C12" s="183" t="s">
        <v>1592</v>
      </c>
      <c r="D12" s="14" t="s">
        <v>32</v>
      </c>
      <c r="E12" s="105">
        <v>121087.5</v>
      </c>
      <c r="F12" s="23">
        <v>42195</v>
      </c>
      <c r="G12" s="106">
        <v>121087.5</v>
      </c>
      <c r="H12" s="25">
        <f t="shared" si="0"/>
        <v>0</v>
      </c>
      <c r="I12" s="39" t="s">
        <v>19</v>
      </c>
      <c r="L12" s="246"/>
      <c r="M12" s="20">
        <v>42187</v>
      </c>
      <c r="N12" s="183" t="s">
        <v>2708</v>
      </c>
      <c r="O12" s="183" t="s">
        <v>1592</v>
      </c>
      <c r="P12" s="40" t="s">
        <v>877</v>
      </c>
      <c r="Q12" s="105">
        <v>3768.65</v>
      </c>
      <c r="R12" s="23">
        <v>42189</v>
      </c>
      <c r="S12" s="106">
        <v>3768.65</v>
      </c>
      <c r="T12" s="25">
        <f t="shared" si="1"/>
        <v>0</v>
      </c>
      <c r="U12" s="68" t="s">
        <v>149</v>
      </c>
    </row>
    <row r="13" spans="1:21" ht="15.75" customHeight="1" x14ac:dyDescent="0.25">
      <c r="A13" s="12">
        <v>42186</v>
      </c>
      <c r="B13" s="183" t="s">
        <v>2503</v>
      </c>
      <c r="C13" s="183" t="s">
        <v>1592</v>
      </c>
      <c r="D13" s="14" t="s">
        <v>35</v>
      </c>
      <c r="E13" s="105">
        <v>23400.46</v>
      </c>
      <c r="F13" s="23">
        <v>42186</v>
      </c>
      <c r="G13" s="106">
        <v>23400.46</v>
      </c>
      <c r="H13" s="25">
        <f t="shared" si="0"/>
        <v>0</v>
      </c>
      <c r="I13" s="39" t="s">
        <v>773</v>
      </c>
      <c r="L13" s="246"/>
      <c r="M13" s="12">
        <v>42194</v>
      </c>
      <c r="N13" s="183" t="s">
        <v>3517</v>
      </c>
      <c r="O13" s="183" t="s">
        <v>1592</v>
      </c>
      <c r="P13" s="14" t="s">
        <v>877</v>
      </c>
      <c r="Q13" s="105">
        <v>3746.5</v>
      </c>
      <c r="R13" s="23">
        <v>42196</v>
      </c>
      <c r="S13" s="106">
        <v>3746.5</v>
      </c>
      <c r="T13" s="31">
        <f t="shared" si="1"/>
        <v>0</v>
      </c>
      <c r="U13" s="39" t="s">
        <v>149</v>
      </c>
    </row>
    <row r="14" spans="1:21" ht="15.75" customHeight="1" x14ac:dyDescent="0.25">
      <c r="A14" s="20">
        <v>42186</v>
      </c>
      <c r="B14" s="183" t="s">
        <v>2504</v>
      </c>
      <c r="C14" s="183" t="s">
        <v>1592</v>
      </c>
      <c r="D14" s="14" t="s">
        <v>37</v>
      </c>
      <c r="E14" s="105">
        <v>21115.99</v>
      </c>
      <c r="F14" s="23">
        <v>42194</v>
      </c>
      <c r="G14" s="106">
        <v>21115.99</v>
      </c>
      <c r="H14" s="25">
        <f t="shared" si="0"/>
        <v>0</v>
      </c>
      <c r="I14" s="39" t="s">
        <v>773</v>
      </c>
      <c r="L14" s="246"/>
      <c r="M14" s="20">
        <v>42201</v>
      </c>
      <c r="N14" s="183" t="s">
        <v>4311</v>
      </c>
      <c r="O14" s="183" t="s">
        <v>1592</v>
      </c>
      <c r="P14" s="14" t="s">
        <v>877</v>
      </c>
      <c r="Q14" s="105">
        <v>3955.25</v>
      </c>
      <c r="R14" s="23">
        <v>42203</v>
      </c>
      <c r="S14" s="118">
        <v>3955.25</v>
      </c>
      <c r="T14" s="31">
        <f t="shared" si="1"/>
        <v>0</v>
      </c>
      <c r="U14" s="56" t="s">
        <v>149</v>
      </c>
    </row>
    <row r="15" spans="1:21" ht="15.75" customHeight="1" x14ac:dyDescent="0.25">
      <c r="A15" s="12">
        <v>42186</v>
      </c>
      <c r="B15" s="183" t="s">
        <v>2505</v>
      </c>
      <c r="C15" s="183" t="s">
        <v>1592</v>
      </c>
      <c r="D15" s="14" t="s">
        <v>55</v>
      </c>
      <c r="E15" s="105">
        <v>24473.38</v>
      </c>
      <c r="F15" s="23">
        <v>42186</v>
      </c>
      <c r="G15" s="106">
        <v>24473.38</v>
      </c>
      <c r="H15" s="25">
        <f t="shared" si="0"/>
        <v>0</v>
      </c>
      <c r="I15" s="39" t="s">
        <v>773</v>
      </c>
      <c r="L15" s="246"/>
      <c r="M15" s="12">
        <v>42208</v>
      </c>
      <c r="N15" s="183" t="s">
        <v>5141</v>
      </c>
      <c r="O15" s="183" t="s">
        <v>1592</v>
      </c>
      <c r="P15" s="14" t="s">
        <v>877</v>
      </c>
      <c r="Q15" s="105">
        <v>3801.8</v>
      </c>
      <c r="R15" s="65">
        <v>42210</v>
      </c>
      <c r="S15" s="106">
        <v>3801.8</v>
      </c>
      <c r="T15" s="31">
        <f t="shared" si="1"/>
        <v>0</v>
      </c>
      <c r="U15" s="39" t="s">
        <v>4996</v>
      </c>
    </row>
    <row r="16" spans="1:21" ht="15.75" customHeight="1" x14ac:dyDescent="0.25">
      <c r="A16" s="20">
        <v>42186</v>
      </c>
      <c r="B16" s="183" t="s">
        <v>2506</v>
      </c>
      <c r="C16" s="183" t="s">
        <v>1592</v>
      </c>
      <c r="D16" s="14" t="s">
        <v>114</v>
      </c>
      <c r="E16" s="105">
        <v>3006.1</v>
      </c>
      <c r="F16" s="23">
        <v>42186</v>
      </c>
      <c r="G16" s="106">
        <v>3006.1</v>
      </c>
      <c r="H16" s="25">
        <f t="shared" si="0"/>
        <v>0</v>
      </c>
      <c r="I16" s="39" t="s">
        <v>9</v>
      </c>
      <c r="L16" s="246"/>
      <c r="M16" s="20">
        <v>42215</v>
      </c>
      <c r="N16" s="183" t="s">
        <v>5907</v>
      </c>
      <c r="O16" s="183" t="s">
        <v>1592</v>
      </c>
      <c r="P16" s="14" t="s">
        <v>877</v>
      </c>
      <c r="Q16" s="105">
        <v>4485.2</v>
      </c>
      <c r="R16" s="23"/>
      <c r="S16" s="106"/>
      <c r="T16" s="31">
        <f t="shared" si="1"/>
        <v>4485.2</v>
      </c>
      <c r="U16" s="39" t="s">
        <v>4996</v>
      </c>
    </row>
    <row r="17" spans="1:21" ht="15.75" customHeight="1" x14ac:dyDescent="0.25">
      <c r="A17" s="12">
        <v>42186</v>
      </c>
      <c r="B17" s="183" t="s">
        <v>2507</v>
      </c>
      <c r="C17" s="183" t="s">
        <v>1592</v>
      </c>
      <c r="D17" s="14" t="s">
        <v>256</v>
      </c>
      <c r="E17" s="105">
        <v>4022.8</v>
      </c>
      <c r="F17" s="23">
        <v>42186</v>
      </c>
      <c r="G17" s="106">
        <v>4022.8</v>
      </c>
      <c r="H17" s="25">
        <f t="shared" si="0"/>
        <v>0</v>
      </c>
      <c r="I17" s="39" t="s">
        <v>773</v>
      </c>
      <c r="L17" s="246"/>
      <c r="M17" s="12">
        <v>42187</v>
      </c>
      <c r="N17" s="183" t="s">
        <v>2612</v>
      </c>
      <c r="O17" s="183" t="s">
        <v>1592</v>
      </c>
      <c r="P17" s="14" t="s">
        <v>383</v>
      </c>
      <c r="Q17" s="105">
        <v>17679.5</v>
      </c>
      <c r="R17" s="23">
        <v>42187</v>
      </c>
      <c r="S17" s="106">
        <v>17679.5</v>
      </c>
      <c r="T17" s="25">
        <f t="shared" si="1"/>
        <v>0</v>
      </c>
      <c r="U17" s="39" t="s">
        <v>9</v>
      </c>
    </row>
    <row r="18" spans="1:21" ht="15.75" customHeight="1" x14ac:dyDescent="0.25">
      <c r="A18" s="20">
        <v>42186</v>
      </c>
      <c r="B18" s="183" t="s">
        <v>2508</v>
      </c>
      <c r="C18" s="183" t="s">
        <v>1592</v>
      </c>
      <c r="D18" s="14" t="s">
        <v>28</v>
      </c>
      <c r="E18" s="105">
        <v>2032</v>
      </c>
      <c r="F18" s="23">
        <v>42186</v>
      </c>
      <c r="G18" s="106">
        <v>2032</v>
      </c>
      <c r="H18" s="25">
        <f t="shared" si="0"/>
        <v>0</v>
      </c>
      <c r="I18" s="39" t="s">
        <v>773</v>
      </c>
      <c r="L18" s="246"/>
      <c r="M18" s="20">
        <v>42188</v>
      </c>
      <c r="N18" s="183" t="s">
        <v>2735</v>
      </c>
      <c r="O18" s="183" t="s">
        <v>1592</v>
      </c>
      <c r="P18" s="40" t="s">
        <v>383</v>
      </c>
      <c r="Q18" s="105">
        <v>4651.1000000000004</v>
      </c>
      <c r="R18" s="23">
        <v>42188</v>
      </c>
      <c r="S18" s="106">
        <v>4651.1000000000004</v>
      </c>
      <c r="T18" s="31">
        <f t="shared" si="1"/>
        <v>0</v>
      </c>
      <c r="U18" s="68" t="s">
        <v>9</v>
      </c>
    </row>
    <row r="19" spans="1:21" ht="15.75" customHeight="1" x14ac:dyDescent="0.25">
      <c r="A19" s="12">
        <v>42186</v>
      </c>
      <c r="B19" s="183" t="s">
        <v>2509</v>
      </c>
      <c r="C19" s="183" t="s">
        <v>1592</v>
      </c>
      <c r="D19" s="14" t="s">
        <v>89</v>
      </c>
      <c r="E19" s="105">
        <v>2507.5</v>
      </c>
      <c r="F19" s="23">
        <v>42186</v>
      </c>
      <c r="G19" s="106">
        <v>2507.5</v>
      </c>
      <c r="H19" s="25">
        <f t="shared" si="0"/>
        <v>0</v>
      </c>
      <c r="I19" s="39" t="s">
        <v>9</v>
      </c>
      <c r="L19" s="246"/>
      <c r="M19" s="12">
        <v>42189</v>
      </c>
      <c r="N19" s="183" t="s">
        <v>2862</v>
      </c>
      <c r="O19" s="183" t="s">
        <v>1592</v>
      </c>
      <c r="P19" s="14" t="s">
        <v>383</v>
      </c>
      <c r="Q19" s="105">
        <v>10675.6</v>
      </c>
      <c r="R19" s="23">
        <v>42189</v>
      </c>
      <c r="S19" s="106">
        <v>10675.6</v>
      </c>
      <c r="T19" s="31">
        <f t="shared" si="1"/>
        <v>0</v>
      </c>
      <c r="U19" s="39" t="s">
        <v>9</v>
      </c>
    </row>
    <row r="20" spans="1:21" ht="15.75" customHeight="1" x14ac:dyDescent="0.25">
      <c r="A20" s="20">
        <v>42186</v>
      </c>
      <c r="B20" s="183" t="s">
        <v>2510</v>
      </c>
      <c r="C20" s="183" t="s">
        <v>1592</v>
      </c>
      <c r="D20" s="14" t="s">
        <v>1550</v>
      </c>
      <c r="E20" s="105">
        <v>784</v>
      </c>
      <c r="F20" s="23">
        <v>42186</v>
      </c>
      <c r="G20" s="106">
        <v>784</v>
      </c>
      <c r="H20" s="25">
        <f t="shared" si="0"/>
        <v>0</v>
      </c>
      <c r="I20" s="39" t="s">
        <v>9</v>
      </c>
      <c r="L20" s="246"/>
      <c r="M20" s="20">
        <v>42189</v>
      </c>
      <c r="N20" s="183" t="s">
        <v>2961</v>
      </c>
      <c r="O20" s="183" t="s">
        <v>1592</v>
      </c>
      <c r="P20" s="14" t="s">
        <v>383</v>
      </c>
      <c r="Q20" s="105">
        <v>860</v>
      </c>
      <c r="R20" s="23">
        <v>42189</v>
      </c>
      <c r="S20" s="106">
        <v>860</v>
      </c>
      <c r="T20" s="31">
        <f t="shared" si="1"/>
        <v>0</v>
      </c>
      <c r="U20" s="39" t="s">
        <v>9</v>
      </c>
    </row>
    <row r="21" spans="1:21" x14ac:dyDescent="0.25">
      <c r="A21" s="12">
        <v>42186</v>
      </c>
      <c r="B21" s="183" t="s">
        <v>2511</v>
      </c>
      <c r="C21" s="183" t="s">
        <v>1592</v>
      </c>
      <c r="D21" s="14" t="s">
        <v>699</v>
      </c>
      <c r="E21" s="105">
        <v>652.20000000000005</v>
      </c>
      <c r="F21" s="23">
        <v>42186</v>
      </c>
      <c r="G21" s="106">
        <v>652.20000000000005</v>
      </c>
      <c r="H21" s="25">
        <f t="shared" si="0"/>
        <v>0</v>
      </c>
      <c r="I21" s="39" t="s">
        <v>9</v>
      </c>
      <c r="L21" s="246"/>
      <c r="M21" s="12">
        <v>42190</v>
      </c>
      <c r="N21" s="183" t="s">
        <v>2975</v>
      </c>
      <c r="O21" s="183" t="s">
        <v>1592</v>
      </c>
      <c r="P21" s="14" t="s">
        <v>383</v>
      </c>
      <c r="Q21" s="105">
        <v>11942.8</v>
      </c>
      <c r="R21" s="23">
        <v>42190</v>
      </c>
      <c r="S21" s="106">
        <v>11942.8</v>
      </c>
      <c r="T21" s="31">
        <f t="shared" si="1"/>
        <v>0</v>
      </c>
      <c r="U21" s="39" t="s">
        <v>9</v>
      </c>
    </row>
    <row r="22" spans="1:21" x14ac:dyDescent="0.25">
      <c r="A22" s="20">
        <v>42186</v>
      </c>
      <c r="B22" s="183" t="s">
        <v>2512</v>
      </c>
      <c r="C22" s="183" t="s">
        <v>1592</v>
      </c>
      <c r="D22" s="14" t="s">
        <v>1186</v>
      </c>
      <c r="E22" s="105">
        <v>10831.6</v>
      </c>
      <c r="F22" s="23">
        <v>42186</v>
      </c>
      <c r="G22" s="106">
        <v>10831.6</v>
      </c>
      <c r="H22" s="25">
        <f t="shared" si="0"/>
        <v>0</v>
      </c>
      <c r="I22" s="39" t="s">
        <v>587</v>
      </c>
      <c r="L22" s="246"/>
      <c r="M22" s="20">
        <v>42191</v>
      </c>
      <c r="N22" s="183" t="s">
        <v>3046</v>
      </c>
      <c r="O22" s="183" t="s">
        <v>1592</v>
      </c>
      <c r="P22" s="14" t="s">
        <v>383</v>
      </c>
      <c r="Q22" s="105">
        <v>6711.3</v>
      </c>
      <c r="R22" s="23">
        <v>42191</v>
      </c>
      <c r="S22" s="106">
        <v>6711.3</v>
      </c>
      <c r="T22" s="31">
        <f t="shared" si="1"/>
        <v>0</v>
      </c>
      <c r="U22" s="39" t="s">
        <v>9</v>
      </c>
    </row>
    <row r="23" spans="1:21" x14ac:dyDescent="0.25">
      <c r="A23" s="12">
        <v>42186</v>
      </c>
      <c r="B23" s="183" t="s">
        <v>2513</v>
      </c>
      <c r="C23" s="183" t="s">
        <v>1592</v>
      </c>
      <c r="D23" s="14" t="s">
        <v>591</v>
      </c>
      <c r="E23" s="105">
        <v>13736.8</v>
      </c>
      <c r="F23" s="23">
        <v>42186</v>
      </c>
      <c r="G23" s="106">
        <v>13736.8</v>
      </c>
      <c r="H23" s="25">
        <f t="shared" si="0"/>
        <v>0</v>
      </c>
      <c r="I23" s="39" t="s">
        <v>773</v>
      </c>
      <c r="L23" s="246"/>
      <c r="M23" s="12">
        <v>42192</v>
      </c>
      <c r="N23" s="183" t="s">
        <v>3187</v>
      </c>
      <c r="O23" s="183" t="s">
        <v>1592</v>
      </c>
      <c r="P23" s="14" t="s">
        <v>383</v>
      </c>
      <c r="Q23" s="105">
        <v>7261.8</v>
      </c>
      <c r="R23" s="23">
        <v>42192</v>
      </c>
      <c r="S23" s="106">
        <v>7261.8</v>
      </c>
      <c r="T23" s="31">
        <f t="shared" si="1"/>
        <v>0</v>
      </c>
      <c r="U23" s="39" t="s">
        <v>9</v>
      </c>
    </row>
    <row r="24" spans="1:21" x14ac:dyDescent="0.25">
      <c r="A24" s="20">
        <v>42186</v>
      </c>
      <c r="B24" s="183" t="s">
        <v>2514</v>
      </c>
      <c r="C24" s="183" t="s">
        <v>1592</v>
      </c>
      <c r="D24" s="14" t="s">
        <v>157</v>
      </c>
      <c r="E24" s="105">
        <v>3565.8</v>
      </c>
      <c r="F24" s="23">
        <v>42186</v>
      </c>
      <c r="G24" s="106">
        <v>3565.8</v>
      </c>
      <c r="H24" s="25">
        <f t="shared" si="0"/>
        <v>0</v>
      </c>
      <c r="I24" s="39" t="s">
        <v>9</v>
      </c>
      <c r="L24" s="246"/>
      <c r="M24" s="20">
        <v>42193</v>
      </c>
      <c r="N24" s="183" t="s">
        <v>3282</v>
      </c>
      <c r="O24" s="183" t="s">
        <v>1592</v>
      </c>
      <c r="P24" s="14" t="s">
        <v>383</v>
      </c>
      <c r="Q24" s="105">
        <v>4829.2</v>
      </c>
      <c r="R24" s="23">
        <v>42193</v>
      </c>
      <c r="S24" s="106">
        <v>4829.2</v>
      </c>
      <c r="T24" s="31">
        <f t="shared" si="1"/>
        <v>0</v>
      </c>
      <c r="U24" s="39" t="s">
        <v>9</v>
      </c>
    </row>
    <row r="25" spans="1:21" x14ac:dyDescent="0.25">
      <c r="A25" s="12">
        <v>42186</v>
      </c>
      <c r="B25" s="183" t="s">
        <v>2515</v>
      </c>
      <c r="C25" s="183" t="s">
        <v>1592</v>
      </c>
      <c r="D25" s="14" t="s">
        <v>1290</v>
      </c>
      <c r="E25" s="105">
        <v>3080.6</v>
      </c>
      <c r="F25" s="23">
        <v>42186</v>
      </c>
      <c r="G25" s="106">
        <v>3080.6</v>
      </c>
      <c r="H25" s="25">
        <f t="shared" si="0"/>
        <v>0</v>
      </c>
      <c r="I25" s="39" t="s">
        <v>587</v>
      </c>
      <c r="L25" s="246"/>
      <c r="M25" s="12">
        <v>42194</v>
      </c>
      <c r="N25" s="183" t="s">
        <v>3410</v>
      </c>
      <c r="O25" s="183" t="s">
        <v>1592</v>
      </c>
      <c r="P25" s="14" t="s">
        <v>383</v>
      </c>
      <c r="Q25" s="105">
        <v>11316.7</v>
      </c>
      <c r="R25" s="12">
        <v>42194</v>
      </c>
      <c r="S25" s="106">
        <v>11316.7</v>
      </c>
      <c r="T25" s="31">
        <f t="shared" si="1"/>
        <v>0</v>
      </c>
      <c r="U25" s="39" t="s">
        <v>9</v>
      </c>
    </row>
    <row r="26" spans="1:21" x14ac:dyDescent="0.25">
      <c r="A26" s="20">
        <v>42186</v>
      </c>
      <c r="B26" s="183" t="s">
        <v>2516</v>
      </c>
      <c r="C26" s="183" t="s">
        <v>1592</v>
      </c>
      <c r="D26" s="14" t="s">
        <v>1174</v>
      </c>
      <c r="E26" s="105">
        <v>6336.4</v>
      </c>
      <c r="F26" s="23">
        <v>42186</v>
      </c>
      <c r="G26" s="106">
        <v>6336.4</v>
      </c>
      <c r="H26" s="25">
        <f t="shared" si="0"/>
        <v>0</v>
      </c>
      <c r="I26" s="39" t="s">
        <v>587</v>
      </c>
      <c r="L26" s="246"/>
      <c r="M26" s="20">
        <v>42194</v>
      </c>
      <c r="N26" s="183" t="s">
        <v>3502</v>
      </c>
      <c r="O26" s="183" t="s">
        <v>1592</v>
      </c>
      <c r="P26" s="14" t="s">
        <v>383</v>
      </c>
      <c r="Q26" s="105">
        <v>22441</v>
      </c>
      <c r="R26" s="23">
        <v>42194</v>
      </c>
      <c r="S26" s="106">
        <v>22441</v>
      </c>
      <c r="T26" s="31">
        <f t="shared" si="1"/>
        <v>0</v>
      </c>
      <c r="U26" s="39" t="s">
        <v>9</v>
      </c>
    </row>
    <row r="27" spans="1:21" x14ac:dyDescent="0.25">
      <c r="A27" s="12">
        <v>42186</v>
      </c>
      <c r="B27" s="183" t="s">
        <v>2517</v>
      </c>
      <c r="C27" s="183" t="s">
        <v>1592</v>
      </c>
      <c r="D27" s="14" t="s">
        <v>1175</v>
      </c>
      <c r="E27" s="105">
        <v>8869.5</v>
      </c>
      <c r="F27" s="23">
        <v>42187</v>
      </c>
      <c r="G27" s="106">
        <v>8869.5</v>
      </c>
      <c r="H27" s="25">
        <f t="shared" si="0"/>
        <v>0</v>
      </c>
      <c r="I27" s="39" t="s">
        <v>587</v>
      </c>
      <c r="L27" s="246"/>
      <c r="M27" s="12">
        <v>42195</v>
      </c>
      <c r="N27" s="183" t="s">
        <v>3557</v>
      </c>
      <c r="O27" s="183" t="s">
        <v>1592</v>
      </c>
      <c r="P27" s="14" t="s">
        <v>383</v>
      </c>
      <c r="Q27" s="105">
        <v>2973.3</v>
      </c>
      <c r="R27" s="23">
        <v>42195</v>
      </c>
      <c r="S27" s="106">
        <v>2973.3</v>
      </c>
      <c r="T27" s="31">
        <f t="shared" si="1"/>
        <v>0</v>
      </c>
      <c r="U27" s="39" t="s">
        <v>62</v>
      </c>
    </row>
    <row r="28" spans="1:21" x14ac:dyDescent="0.25">
      <c r="A28" s="20">
        <v>42186</v>
      </c>
      <c r="B28" s="183" t="s">
        <v>2518</v>
      </c>
      <c r="C28" s="183" t="s">
        <v>1592</v>
      </c>
      <c r="D28" s="14" t="s">
        <v>1190</v>
      </c>
      <c r="E28" s="105">
        <v>5548.6</v>
      </c>
      <c r="F28" s="23">
        <v>42186</v>
      </c>
      <c r="G28" s="106">
        <v>5548.6</v>
      </c>
      <c r="H28" s="25">
        <f t="shared" si="0"/>
        <v>0</v>
      </c>
      <c r="I28" s="39" t="s">
        <v>587</v>
      </c>
      <c r="L28" s="246"/>
      <c r="M28" s="20">
        <v>42195</v>
      </c>
      <c r="N28" s="183" t="s">
        <v>3676</v>
      </c>
      <c r="O28" s="183" t="s">
        <v>1592</v>
      </c>
      <c r="P28" s="14" t="s">
        <v>383</v>
      </c>
      <c r="Q28" s="105">
        <v>307.39999999999998</v>
      </c>
      <c r="R28" s="23">
        <v>42195</v>
      </c>
      <c r="S28" s="106">
        <v>307.39999999999998</v>
      </c>
      <c r="T28" s="31">
        <f t="shared" si="1"/>
        <v>0</v>
      </c>
      <c r="U28" s="39" t="s">
        <v>9</v>
      </c>
    </row>
    <row r="29" spans="1:21" x14ac:dyDescent="0.25">
      <c r="A29" s="12">
        <v>42186</v>
      </c>
      <c r="B29" s="183" t="s">
        <v>2519</v>
      </c>
      <c r="C29" s="183" t="s">
        <v>1592</v>
      </c>
      <c r="D29" s="14" t="s">
        <v>1261</v>
      </c>
      <c r="E29" s="105">
        <v>11629.64</v>
      </c>
      <c r="F29" s="23">
        <v>42186</v>
      </c>
      <c r="G29" s="106">
        <v>11629.64</v>
      </c>
      <c r="H29" s="25">
        <f t="shared" si="0"/>
        <v>0</v>
      </c>
      <c r="I29" s="39" t="s">
        <v>587</v>
      </c>
      <c r="L29" s="246"/>
      <c r="M29" s="12">
        <v>42196</v>
      </c>
      <c r="N29" s="183" t="s">
        <v>3681</v>
      </c>
      <c r="O29" s="183" t="s">
        <v>1592</v>
      </c>
      <c r="P29" s="14" t="s">
        <v>383</v>
      </c>
      <c r="Q29" s="105">
        <v>12330.7</v>
      </c>
      <c r="R29" s="23">
        <v>42196</v>
      </c>
      <c r="S29" s="106">
        <v>12330.7</v>
      </c>
      <c r="T29" s="31">
        <f t="shared" si="1"/>
        <v>0</v>
      </c>
      <c r="U29" s="39" t="s">
        <v>9</v>
      </c>
    </row>
    <row r="30" spans="1:21" x14ac:dyDescent="0.25">
      <c r="A30" s="20">
        <v>42186</v>
      </c>
      <c r="B30" s="183" t="s">
        <v>2520</v>
      </c>
      <c r="C30" s="183" t="s">
        <v>1592</v>
      </c>
      <c r="D30" s="14" t="s">
        <v>940</v>
      </c>
      <c r="E30" s="105">
        <v>3507.6</v>
      </c>
      <c r="F30" s="23">
        <v>42186</v>
      </c>
      <c r="G30" s="106">
        <v>3507.6</v>
      </c>
      <c r="H30" s="25">
        <f t="shared" si="0"/>
        <v>0</v>
      </c>
      <c r="I30" s="39" t="s">
        <v>587</v>
      </c>
      <c r="L30" s="246"/>
      <c r="M30" s="20">
        <v>42197</v>
      </c>
      <c r="N30" s="183" t="s">
        <v>3803</v>
      </c>
      <c r="O30" s="183" t="s">
        <v>1592</v>
      </c>
      <c r="P30" s="14" t="s">
        <v>383</v>
      </c>
      <c r="Q30" s="105">
        <v>9089.4</v>
      </c>
      <c r="R30" s="23">
        <v>42197</v>
      </c>
      <c r="S30" s="106">
        <v>9089.4</v>
      </c>
      <c r="T30" s="31">
        <f t="shared" si="1"/>
        <v>0</v>
      </c>
      <c r="U30" s="39" t="s">
        <v>9</v>
      </c>
    </row>
    <row r="31" spans="1:21" x14ac:dyDescent="0.25">
      <c r="A31" s="12">
        <v>42186</v>
      </c>
      <c r="B31" s="183" t="s">
        <v>2521</v>
      </c>
      <c r="C31" s="183" t="s">
        <v>1592</v>
      </c>
      <c r="D31" s="14" t="s">
        <v>940</v>
      </c>
      <c r="E31" s="105">
        <v>2723.2</v>
      </c>
      <c r="F31" s="23">
        <v>42186</v>
      </c>
      <c r="G31" s="106">
        <v>2723.2</v>
      </c>
      <c r="H31" s="25">
        <f t="shared" si="0"/>
        <v>0</v>
      </c>
      <c r="I31" s="39" t="s">
        <v>587</v>
      </c>
      <c r="L31" s="246"/>
      <c r="M31" s="12">
        <v>42198</v>
      </c>
      <c r="N31" s="183" t="s">
        <v>3868</v>
      </c>
      <c r="O31" s="183" t="s">
        <v>1592</v>
      </c>
      <c r="P31" s="14" t="s">
        <v>383</v>
      </c>
      <c r="Q31" s="105">
        <v>9402.2999999999993</v>
      </c>
      <c r="R31" s="23">
        <v>42198</v>
      </c>
      <c r="S31" s="106">
        <v>9402.2999999999993</v>
      </c>
      <c r="T31" s="31">
        <f t="shared" si="1"/>
        <v>0</v>
      </c>
      <c r="U31" s="39" t="s">
        <v>9</v>
      </c>
    </row>
    <row r="32" spans="1:21" x14ac:dyDescent="0.25">
      <c r="A32" s="20">
        <v>42186</v>
      </c>
      <c r="B32" s="183" t="s">
        <v>2522</v>
      </c>
      <c r="C32" s="183" t="s">
        <v>1592</v>
      </c>
      <c r="D32" s="150" t="s">
        <v>1576</v>
      </c>
      <c r="E32" s="105">
        <v>21548.47</v>
      </c>
      <c r="F32" s="23">
        <v>42187</v>
      </c>
      <c r="G32" s="106">
        <v>21548.47</v>
      </c>
      <c r="H32" s="25">
        <f t="shared" si="0"/>
        <v>0</v>
      </c>
      <c r="I32" s="39" t="s">
        <v>62</v>
      </c>
      <c r="L32" s="246"/>
      <c r="M32" s="20">
        <v>42199</v>
      </c>
      <c r="N32" s="183" t="s">
        <v>3988</v>
      </c>
      <c r="O32" s="183" t="s">
        <v>1592</v>
      </c>
      <c r="P32" s="14" t="s">
        <v>383</v>
      </c>
      <c r="Q32" s="105">
        <v>6226.4</v>
      </c>
      <c r="R32" s="23">
        <v>42199</v>
      </c>
      <c r="S32" s="106">
        <v>6226.4</v>
      </c>
      <c r="T32" s="31">
        <f t="shared" si="1"/>
        <v>0</v>
      </c>
      <c r="U32" s="39" t="s">
        <v>9</v>
      </c>
    </row>
    <row r="33" spans="1:21" x14ac:dyDescent="0.25">
      <c r="A33" s="12">
        <v>42186</v>
      </c>
      <c r="B33" s="183" t="s">
        <v>2523</v>
      </c>
      <c r="C33" s="183" t="s">
        <v>1592</v>
      </c>
      <c r="D33" s="14" t="s">
        <v>285</v>
      </c>
      <c r="E33" s="105">
        <v>1190.4000000000001</v>
      </c>
      <c r="F33" s="23">
        <v>42186</v>
      </c>
      <c r="G33" s="106">
        <v>1190.4000000000001</v>
      </c>
      <c r="H33" s="25">
        <f t="shared" si="0"/>
        <v>0</v>
      </c>
      <c r="I33" s="39" t="s">
        <v>2524</v>
      </c>
      <c r="L33" s="246"/>
      <c r="M33" s="12">
        <v>42199</v>
      </c>
      <c r="N33" s="183" t="s">
        <v>3989</v>
      </c>
      <c r="O33" s="183" t="s">
        <v>1592</v>
      </c>
      <c r="P33" s="14" t="s">
        <v>383</v>
      </c>
      <c r="Q33" s="105">
        <v>1303.8</v>
      </c>
      <c r="R33" s="23">
        <v>42199</v>
      </c>
      <c r="S33" s="106">
        <v>1303.8</v>
      </c>
      <c r="T33" s="31">
        <f t="shared" si="1"/>
        <v>0</v>
      </c>
      <c r="U33" s="39" t="s">
        <v>9</v>
      </c>
    </row>
    <row r="34" spans="1:21" x14ac:dyDescent="0.25">
      <c r="A34" s="20">
        <v>42186</v>
      </c>
      <c r="B34" s="183" t="s">
        <v>2525</v>
      </c>
      <c r="C34" s="183" t="s">
        <v>1592</v>
      </c>
      <c r="D34" s="14" t="s">
        <v>226</v>
      </c>
      <c r="E34" s="105">
        <v>2967</v>
      </c>
      <c r="F34" s="23">
        <v>42186</v>
      </c>
      <c r="G34" s="106">
        <v>2967</v>
      </c>
      <c r="H34" s="25">
        <f t="shared" si="0"/>
        <v>0</v>
      </c>
      <c r="I34" s="39" t="s">
        <v>2524</v>
      </c>
      <c r="L34" s="246"/>
      <c r="M34" s="20">
        <v>42200</v>
      </c>
      <c r="N34" s="183" t="s">
        <v>4084</v>
      </c>
      <c r="O34" s="183" t="s">
        <v>1592</v>
      </c>
      <c r="P34" s="14" t="s">
        <v>383</v>
      </c>
      <c r="Q34" s="105">
        <v>8018.7</v>
      </c>
      <c r="R34" s="23">
        <v>42200</v>
      </c>
      <c r="S34" s="106">
        <v>8018.7</v>
      </c>
      <c r="T34" s="48">
        <f t="shared" si="1"/>
        <v>0</v>
      </c>
      <c r="U34" s="39" t="s">
        <v>9</v>
      </c>
    </row>
    <row r="35" spans="1:21" x14ac:dyDescent="0.25">
      <c r="A35" s="12">
        <v>42186</v>
      </c>
      <c r="B35" s="183" t="s">
        <v>2526</v>
      </c>
      <c r="C35" s="183" t="s">
        <v>1592</v>
      </c>
      <c r="D35" s="14" t="s">
        <v>99</v>
      </c>
      <c r="E35" s="105">
        <v>2999.2</v>
      </c>
      <c r="F35" s="23">
        <v>42186</v>
      </c>
      <c r="G35" s="106">
        <v>2999.2</v>
      </c>
      <c r="H35" s="25">
        <f t="shared" si="0"/>
        <v>0</v>
      </c>
      <c r="I35" s="39" t="s">
        <v>2524</v>
      </c>
      <c r="L35" s="246"/>
      <c r="M35" s="12">
        <v>42201</v>
      </c>
      <c r="N35" s="183" t="s">
        <v>4203</v>
      </c>
      <c r="O35" s="183" t="s">
        <v>1592</v>
      </c>
      <c r="P35" s="50" t="s">
        <v>383</v>
      </c>
      <c r="Q35" s="105">
        <v>11968.7</v>
      </c>
      <c r="R35" s="23">
        <v>42201</v>
      </c>
      <c r="S35" s="106">
        <v>11968.7</v>
      </c>
      <c r="T35" s="48">
        <f t="shared" si="1"/>
        <v>0</v>
      </c>
      <c r="U35" s="39" t="s">
        <v>9</v>
      </c>
    </row>
    <row r="36" spans="1:21" x14ac:dyDescent="0.25">
      <c r="A36" s="20">
        <v>42186</v>
      </c>
      <c r="B36" s="183" t="s">
        <v>2527</v>
      </c>
      <c r="C36" s="183" t="s">
        <v>1592</v>
      </c>
      <c r="D36" s="14" t="s">
        <v>570</v>
      </c>
      <c r="E36" s="105">
        <v>3513</v>
      </c>
      <c r="F36" s="23">
        <v>42186</v>
      </c>
      <c r="G36" s="106">
        <v>3513</v>
      </c>
      <c r="H36" s="25">
        <f t="shared" si="0"/>
        <v>0</v>
      </c>
      <c r="I36" s="39" t="s">
        <v>9</v>
      </c>
      <c r="L36" s="246"/>
      <c r="M36" s="20">
        <v>42202</v>
      </c>
      <c r="N36" s="183" t="s">
        <v>4327</v>
      </c>
      <c r="O36" s="183" t="s">
        <v>1592</v>
      </c>
      <c r="P36" s="14" t="s">
        <v>383</v>
      </c>
      <c r="Q36" s="105">
        <v>8400</v>
      </c>
      <c r="R36" s="23">
        <v>42202</v>
      </c>
      <c r="S36" s="118">
        <v>8400</v>
      </c>
      <c r="T36" s="31">
        <f t="shared" si="1"/>
        <v>0</v>
      </c>
      <c r="U36" s="56" t="s">
        <v>9</v>
      </c>
    </row>
    <row r="37" spans="1:21" x14ac:dyDescent="0.25">
      <c r="A37" s="12">
        <v>42186</v>
      </c>
      <c r="B37" s="183" t="s">
        <v>2528</v>
      </c>
      <c r="C37" s="183" t="s">
        <v>1592</v>
      </c>
      <c r="D37" s="14" t="s">
        <v>173</v>
      </c>
      <c r="E37" s="105">
        <v>29016</v>
      </c>
      <c r="F37" s="30" t="s">
        <v>2529</v>
      </c>
      <c r="G37" s="106">
        <v>29016</v>
      </c>
      <c r="H37" s="25">
        <f t="shared" si="0"/>
        <v>0</v>
      </c>
      <c r="I37" s="39" t="s">
        <v>62</v>
      </c>
      <c r="L37" s="246"/>
      <c r="M37" s="12">
        <v>42203</v>
      </c>
      <c r="N37" s="183" t="s">
        <v>4457</v>
      </c>
      <c r="O37" s="183" t="s">
        <v>1592</v>
      </c>
      <c r="P37" s="14" t="s">
        <v>383</v>
      </c>
      <c r="Q37" s="105">
        <v>15966.4</v>
      </c>
      <c r="R37" s="23">
        <v>42203</v>
      </c>
      <c r="S37" s="118">
        <v>15966.4</v>
      </c>
      <c r="T37" s="31">
        <f t="shared" si="1"/>
        <v>0</v>
      </c>
      <c r="U37" s="56" t="s">
        <v>9</v>
      </c>
    </row>
    <row r="38" spans="1:21" x14ac:dyDescent="0.25">
      <c r="A38" s="20">
        <v>42186</v>
      </c>
      <c r="B38" s="183" t="s">
        <v>2530</v>
      </c>
      <c r="C38" s="183" t="s">
        <v>1592</v>
      </c>
      <c r="D38" s="14" t="s">
        <v>78</v>
      </c>
      <c r="E38" s="105">
        <v>8413</v>
      </c>
      <c r="F38" s="23">
        <v>42187</v>
      </c>
      <c r="G38" s="106">
        <v>8413</v>
      </c>
      <c r="H38" s="25">
        <f t="shared" si="0"/>
        <v>0</v>
      </c>
      <c r="I38" s="39" t="s">
        <v>62</v>
      </c>
      <c r="L38" s="246"/>
      <c r="M38" s="20">
        <v>42204</v>
      </c>
      <c r="N38" s="183" t="s">
        <v>4578</v>
      </c>
      <c r="O38" s="183" t="s">
        <v>1592</v>
      </c>
      <c r="P38" s="14" t="s">
        <v>383</v>
      </c>
      <c r="Q38" s="105">
        <v>4596.8</v>
      </c>
      <c r="R38" s="23">
        <v>42205</v>
      </c>
      <c r="S38" s="118">
        <v>4596.8</v>
      </c>
      <c r="T38" s="31">
        <f t="shared" si="1"/>
        <v>0</v>
      </c>
      <c r="U38" s="56" t="s">
        <v>9</v>
      </c>
    </row>
    <row r="39" spans="1:21" x14ac:dyDescent="0.25">
      <c r="A39" s="12">
        <v>42186</v>
      </c>
      <c r="B39" s="183" t="s">
        <v>2531</v>
      </c>
      <c r="C39" s="183" t="s">
        <v>1592</v>
      </c>
      <c r="D39" s="14" t="s">
        <v>67</v>
      </c>
      <c r="E39" s="105">
        <v>4142.2</v>
      </c>
      <c r="F39" s="23">
        <v>42187</v>
      </c>
      <c r="G39" s="106">
        <v>4142.2</v>
      </c>
      <c r="H39" s="25">
        <f t="shared" si="0"/>
        <v>0</v>
      </c>
      <c r="I39" s="39" t="s">
        <v>62</v>
      </c>
      <c r="L39" s="246"/>
      <c r="M39" s="12">
        <v>42205</v>
      </c>
      <c r="N39" s="183" t="s">
        <v>4655</v>
      </c>
      <c r="O39" s="183" t="s">
        <v>1592</v>
      </c>
      <c r="P39" s="14" t="s">
        <v>383</v>
      </c>
      <c r="Q39" s="105">
        <v>9428.9</v>
      </c>
      <c r="R39" s="23">
        <v>42205</v>
      </c>
      <c r="S39" s="118">
        <v>9428.9</v>
      </c>
      <c r="T39" s="31">
        <f t="shared" si="1"/>
        <v>0</v>
      </c>
      <c r="U39" s="56" t="s">
        <v>9</v>
      </c>
    </row>
    <row r="40" spans="1:21" x14ac:dyDescent="0.25">
      <c r="A40" s="20">
        <v>42186</v>
      </c>
      <c r="B40" s="183" t="s">
        <v>2532</v>
      </c>
      <c r="C40" s="183" t="s">
        <v>1592</v>
      </c>
      <c r="D40" s="14" t="s">
        <v>170</v>
      </c>
      <c r="E40" s="105">
        <v>3840.6</v>
      </c>
      <c r="F40" s="23">
        <v>42187</v>
      </c>
      <c r="G40" s="106">
        <v>3840.6</v>
      </c>
      <c r="H40" s="25">
        <f t="shared" si="0"/>
        <v>0</v>
      </c>
      <c r="I40" s="39" t="s">
        <v>62</v>
      </c>
      <c r="L40" s="246"/>
      <c r="M40" s="20">
        <v>42206</v>
      </c>
      <c r="N40" s="183" t="s">
        <v>4796</v>
      </c>
      <c r="O40" s="183" t="s">
        <v>1592</v>
      </c>
      <c r="P40" s="15" t="s">
        <v>383</v>
      </c>
      <c r="Q40" s="122">
        <v>10330.4</v>
      </c>
      <c r="R40" s="23">
        <v>42206</v>
      </c>
      <c r="S40" s="106">
        <v>10330.4</v>
      </c>
      <c r="T40" s="31">
        <f t="shared" si="1"/>
        <v>0</v>
      </c>
      <c r="U40" s="68" t="s">
        <v>9</v>
      </c>
    </row>
    <row r="41" spans="1:21" x14ac:dyDescent="0.25">
      <c r="A41" s="12">
        <v>42186</v>
      </c>
      <c r="B41" s="183" t="s">
        <v>2533</v>
      </c>
      <c r="C41" s="183" t="s">
        <v>1592</v>
      </c>
      <c r="D41" s="14" t="s">
        <v>18</v>
      </c>
      <c r="E41" s="105">
        <v>641.20000000000005</v>
      </c>
      <c r="F41" s="23">
        <v>42186</v>
      </c>
      <c r="G41" s="106">
        <v>641.20000000000005</v>
      </c>
      <c r="H41" s="25">
        <f t="shared" si="0"/>
        <v>0</v>
      </c>
      <c r="I41" s="39" t="s">
        <v>9</v>
      </c>
      <c r="L41" s="246"/>
      <c r="M41" s="12">
        <v>42207</v>
      </c>
      <c r="N41" s="183" t="s">
        <v>4904</v>
      </c>
      <c r="O41" s="183" t="s">
        <v>1592</v>
      </c>
      <c r="P41" s="14" t="s">
        <v>383</v>
      </c>
      <c r="Q41" s="105">
        <v>3409.4</v>
      </c>
      <c r="R41" s="23">
        <v>42207</v>
      </c>
      <c r="S41" s="106">
        <v>3409.4</v>
      </c>
      <c r="T41" s="31">
        <f t="shared" si="1"/>
        <v>0</v>
      </c>
      <c r="U41" s="39" t="s">
        <v>9</v>
      </c>
    </row>
    <row r="42" spans="1:21" x14ac:dyDescent="0.25">
      <c r="A42" s="20">
        <v>42186</v>
      </c>
      <c r="B42" s="183" t="s">
        <v>2534</v>
      </c>
      <c r="C42" s="183" t="s">
        <v>1592</v>
      </c>
      <c r="D42" s="14" t="s">
        <v>91</v>
      </c>
      <c r="E42" s="105">
        <v>21996.44</v>
      </c>
      <c r="F42" s="23">
        <v>42186</v>
      </c>
      <c r="G42" s="106">
        <v>21996.44</v>
      </c>
      <c r="H42" s="25">
        <f t="shared" si="0"/>
        <v>0</v>
      </c>
      <c r="I42" s="39" t="s">
        <v>46</v>
      </c>
      <c r="L42" s="246"/>
      <c r="M42" s="20">
        <v>42208</v>
      </c>
      <c r="N42" s="183" t="s">
        <v>5030</v>
      </c>
      <c r="O42" s="183" t="s">
        <v>1592</v>
      </c>
      <c r="P42" s="14" t="s">
        <v>383</v>
      </c>
      <c r="Q42" s="105">
        <v>8082.2</v>
      </c>
      <c r="R42" s="65">
        <v>42208</v>
      </c>
      <c r="S42" s="106">
        <v>8082.2</v>
      </c>
      <c r="T42" s="31">
        <f t="shared" si="1"/>
        <v>0</v>
      </c>
      <c r="U42" s="39" t="s">
        <v>9</v>
      </c>
    </row>
    <row r="43" spans="1:21" x14ac:dyDescent="0.25">
      <c r="A43" s="12">
        <v>42186</v>
      </c>
      <c r="B43" s="183" t="s">
        <v>2535</v>
      </c>
      <c r="C43" s="183" t="s">
        <v>1592</v>
      </c>
      <c r="D43" s="14" t="s">
        <v>57</v>
      </c>
      <c r="E43" s="105">
        <v>1330</v>
      </c>
      <c r="F43" s="23">
        <v>42186</v>
      </c>
      <c r="G43" s="106">
        <v>1330</v>
      </c>
      <c r="H43" s="25">
        <f t="shared" si="0"/>
        <v>0</v>
      </c>
      <c r="I43" s="39" t="s">
        <v>46</v>
      </c>
      <c r="L43" s="246"/>
      <c r="M43" s="12">
        <v>42209</v>
      </c>
      <c r="N43" s="183" t="s">
        <v>5163</v>
      </c>
      <c r="O43" s="183" t="s">
        <v>1592</v>
      </c>
      <c r="P43" s="14" t="s">
        <v>383</v>
      </c>
      <c r="Q43" s="105">
        <v>21063.3</v>
      </c>
      <c r="R43" s="65" t="s">
        <v>5164</v>
      </c>
      <c r="S43" s="106">
        <f>18003.3+3060</f>
        <v>21063.3</v>
      </c>
      <c r="T43" s="31">
        <f t="shared" si="1"/>
        <v>0</v>
      </c>
      <c r="U43" s="39" t="s">
        <v>9</v>
      </c>
    </row>
    <row r="44" spans="1:21" x14ac:dyDescent="0.25">
      <c r="A44" s="20">
        <v>42186</v>
      </c>
      <c r="B44" s="183" t="s">
        <v>2536</v>
      </c>
      <c r="C44" s="183" t="s">
        <v>1592</v>
      </c>
      <c r="D44" s="14" t="s">
        <v>167</v>
      </c>
      <c r="E44" s="105">
        <v>382.2</v>
      </c>
      <c r="F44" s="23">
        <v>42186</v>
      </c>
      <c r="G44" s="106">
        <v>382.2</v>
      </c>
      <c r="H44" s="25">
        <f t="shared" si="0"/>
        <v>0</v>
      </c>
      <c r="I44" s="39" t="s">
        <v>46</v>
      </c>
      <c r="L44" s="246"/>
      <c r="M44" s="20">
        <v>42210</v>
      </c>
      <c r="N44" s="183" t="s">
        <v>5295</v>
      </c>
      <c r="O44" s="183" t="s">
        <v>1592</v>
      </c>
      <c r="P44" s="14" t="s">
        <v>383</v>
      </c>
      <c r="Q44" s="105">
        <v>13459.2</v>
      </c>
      <c r="R44" s="65">
        <v>42210</v>
      </c>
      <c r="S44" s="106">
        <v>13459.2</v>
      </c>
      <c r="T44" s="31">
        <f t="shared" si="1"/>
        <v>0</v>
      </c>
      <c r="U44" s="39" t="s">
        <v>9</v>
      </c>
    </row>
    <row r="45" spans="1:21" x14ac:dyDescent="0.25">
      <c r="A45" s="12">
        <v>42186</v>
      </c>
      <c r="B45" s="183" t="s">
        <v>2537</v>
      </c>
      <c r="C45" s="183" t="s">
        <v>1592</v>
      </c>
      <c r="D45" s="14" t="s">
        <v>151</v>
      </c>
      <c r="E45" s="105">
        <v>4217.5</v>
      </c>
      <c r="F45" s="23">
        <v>42187</v>
      </c>
      <c r="G45" s="106">
        <v>4217.5</v>
      </c>
      <c r="H45" s="25">
        <f t="shared" si="0"/>
        <v>0</v>
      </c>
      <c r="I45" s="39" t="s">
        <v>9</v>
      </c>
      <c r="L45" s="246"/>
      <c r="M45" s="12">
        <v>42211</v>
      </c>
      <c r="N45" s="183" t="s">
        <v>5418</v>
      </c>
      <c r="O45" s="183" t="s">
        <v>1592</v>
      </c>
      <c r="P45" s="14" t="s">
        <v>383</v>
      </c>
      <c r="Q45" s="105">
        <v>4172</v>
      </c>
      <c r="R45" s="65">
        <v>42211</v>
      </c>
      <c r="S45" s="106">
        <v>4172</v>
      </c>
      <c r="T45" s="31">
        <f t="shared" si="1"/>
        <v>0</v>
      </c>
      <c r="U45" s="39" t="s">
        <v>9</v>
      </c>
    </row>
    <row r="46" spans="1:21" x14ac:dyDescent="0.25">
      <c r="A46" s="20">
        <v>42186</v>
      </c>
      <c r="B46" s="183" t="s">
        <v>2538</v>
      </c>
      <c r="C46" s="183" t="s">
        <v>1592</v>
      </c>
      <c r="D46" s="14" t="s">
        <v>135</v>
      </c>
      <c r="E46" s="105">
        <v>2263.1</v>
      </c>
      <c r="F46" s="23">
        <v>42186</v>
      </c>
      <c r="G46" s="106">
        <v>2263.1</v>
      </c>
      <c r="H46" s="25">
        <f t="shared" si="0"/>
        <v>0</v>
      </c>
      <c r="I46" s="39" t="s">
        <v>9</v>
      </c>
      <c r="L46" s="246"/>
      <c r="M46" s="20">
        <v>42212</v>
      </c>
      <c r="N46" s="183" t="s">
        <v>5480</v>
      </c>
      <c r="O46" s="183" t="s">
        <v>1592</v>
      </c>
      <c r="P46" s="14" t="s">
        <v>383</v>
      </c>
      <c r="Q46" s="105">
        <v>3547.1</v>
      </c>
      <c r="R46" s="23">
        <v>42212</v>
      </c>
      <c r="S46" s="106">
        <v>3547.1</v>
      </c>
      <c r="T46" s="31">
        <f t="shared" si="1"/>
        <v>0</v>
      </c>
      <c r="U46" s="39" t="s">
        <v>9</v>
      </c>
    </row>
    <row r="47" spans="1:21" x14ac:dyDescent="0.25">
      <c r="A47" s="12">
        <v>42186</v>
      </c>
      <c r="B47" s="183" t="s">
        <v>2539</v>
      </c>
      <c r="C47" s="183" t="s">
        <v>1592</v>
      </c>
      <c r="D47" s="14" t="s">
        <v>75</v>
      </c>
      <c r="E47" s="105">
        <v>26059.200000000001</v>
      </c>
      <c r="F47" s="23">
        <v>42187</v>
      </c>
      <c r="G47" s="106">
        <v>26059.200000000001</v>
      </c>
      <c r="H47" s="25">
        <f t="shared" si="0"/>
        <v>0</v>
      </c>
      <c r="I47" s="39" t="s">
        <v>62</v>
      </c>
      <c r="L47" s="246"/>
      <c r="M47" s="12">
        <v>42213</v>
      </c>
      <c r="N47" s="183" t="s">
        <v>5597</v>
      </c>
      <c r="O47" s="183" t="s">
        <v>1592</v>
      </c>
      <c r="P47" s="14" t="s">
        <v>383</v>
      </c>
      <c r="Q47" s="105">
        <v>7933.8</v>
      </c>
      <c r="R47" s="23">
        <v>42213</v>
      </c>
      <c r="S47" s="106">
        <v>7933.8</v>
      </c>
      <c r="T47" s="31">
        <f t="shared" si="1"/>
        <v>0</v>
      </c>
      <c r="U47" s="39" t="s">
        <v>4738</v>
      </c>
    </row>
    <row r="48" spans="1:21" x14ac:dyDescent="0.25">
      <c r="A48" s="20">
        <v>42186</v>
      </c>
      <c r="B48" s="183" t="s">
        <v>2540</v>
      </c>
      <c r="C48" s="183" t="s">
        <v>1592</v>
      </c>
      <c r="D48" s="14" t="s">
        <v>352</v>
      </c>
      <c r="E48" s="105">
        <v>231.8</v>
      </c>
      <c r="F48" s="23">
        <v>42187</v>
      </c>
      <c r="G48" s="106">
        <v>231.8</v>
      </c>
      <c r="H48" s="25">
        <f t="shared" si="0"/>
        <v>0</v>
      </c>
      <c r="I48" s="39" t="s">
        <v>9</v>
      </c>
      <c r="L48" s="246"/>
      <c r="M48" s="20">
        <v>42214</v>
      </c>
      <c r="N48" s="183" t="s">
        <v>5691</v>
      </c>
      <c r="O48" s="183" t="s">
        <v>1592</v>
      </c>
      <c r="P48" s="14" t="s">
        <v>383</v>
      </c>
      <c r="Q48" s="105">
        <v>4303.8999999999996</v>
      </c>
      <c r="R48" s="23">
        <v>42214</v>
      </c>
      <c r="S48" s="106">
        <v>4303.8999999999996</v>
      </c>
      <c r="T48" s="31">
        <f t="shared" si="1"/>
        <v>0</v>
      </c>
      <c r="U48" s="39" t="s">
        <v>9</v>
      </c>
    </row>
    <row r="49" spans="1:21" x14ac:dyDescent="0.25">
      <c r="A49" s="12">
        <v>42186</v>
      </c>
      <c r="B49" s="183" t="s">
        <v>2541</v>
      </c>
      <c r="C49" s="183" t="s">
        <v>1592</v>
      </c>
      <c r="D49" s="14" t="s">
        <v>152</v>
      </c>
      <c r="E49" s="105">
        <v>3713.6</v>
      </c>
      <c r="F49" s="23">
        <v>42186</v>
      </c>
      <c r="G49" s="106">
        <v>3713.6</v>
      </c>
      <c r="H49" s="25">
        <f t="shared" si="0"/>
        <v>0</v>
      </c>
      <c r="I49" s="39" t="s">
        <v>46</v>
      </c>
      <c r="L49" s="246"/>
      <c r="M49" s="12">
        <v>42215</v>
      </c>
      <c r="N49" s="183" t="s">
        <v>5797</v>
      </c>
      <c r="O49" s="183" t="s">
        <v>1592</v>
      </c>
      <c r="P49" s="14" t="s">
        <v>383</v>
      </c>
      <c r="Q49" s="105">
        <v>8381.1</v>
      </c>
      <c r="R49" s="23">
        <v>42215</v>
      </c>
      <c r="S49" s="106">
        <v>8381.1</v>
      </c>
      <c r="T49" s="31">
        <f t="shared" si="1"/>
        <v>0</v>
      </c>
      <c r="U49" s="39" t="s">
        <v>9</v>
      </c>
    </row>
    <row r="50" spans="1:21" x14ac:dyDescent="0.25">
      <c r="A50" s="20">
        <v>42186</v>
      </c>
      <c r="B50" s="183" t="s">
        <v>2542</v>
      </c>
      <c r="C50" s="183" t="s">
        <v>1592</v>
      </c>
      <c r="D50" s="14" t="s">
        <v>125</v>
      </c>
      <c r="E50" s="105">
        <v>26071.88</v>
      </c>
      <c r="F50" s="23">
        <v>42190</v>
      </c>
      <c r="G50" s="106">
        <v>26071.88</v>
      </c>
      <c r="H50" s="25">
        <f t="shared" si="0"/>
        <v>0</v>
      </c>
      <c r="I50" s="39" t="s">
        <v>17</v>
      </c>
      <c r="L50" s="246"/>
      <c r="M50" s="20">
        <v>42216</v>
      </c>
      <c r="N50" s="183" t="s">
        <v>5915</v>
      </c>
      <c r="O50" s="183" t="s">
        <v>1592</v>
      </c>
      <c r="P50" s="14" t="s">
        <v>383</v>
      </c>
      <c r="Q50" s="105">
        <v>25808.400000000001</v>
      </c>
      <c r="R50" s="23">
        <v>42216</v>
      </c>
      <c r="S50" s="106">
        <v>16000</v>
      </c>
      <c r="T50" s="31">
        <f t="shared" si="1"/>
        <v>9808.4000000000015</v>
      </c>
      <c r="U50" s="39" t="s">
        <v>9</v>
      </c>
    </row>
    <row r="51" spans="1:21" x14ac:dyDescent="0.25">
      <c r="A51" s="12">
        <v>42186</v>
      </c>
      <c r="B51" s="183" t="s">
        <v>2543</v>
      </c>
      <c r="C51" s="183" t="s">
        <v>1592</v>
      </c>
      <c r="D51" s="14" t="s">
        <v>128</v>
      </c>
      <c r="E51" s="105">
        <v>13610.4</v>
      </c>
      <c r="F51" s="23">
        <v>42186</v>
      </c>
      <c r="G51" s="106">
        <v>13610.4</v>
      </c>
      <c r="H51" s="25">
        <f t="shared" si="0"/>
        <v>0</v>
      </c>
      <c r="I51" s="39" t="s">
        <v>17</v>
      </c>
      <c r="L51" s="246"/>
      <c r="M51" s="12">
        <v>42216</v>
      </c>
      <c r="N51" s="183" t="s">
        <v>5916</v>
      </c>
      <c r="O51" s="183" t="s">
        <v>1592</v>
      </c>
      <c r="P51" s="14" t="s">
        <v>383</v>
      </c>
      <c r="Q51" s="105">
        <v>570.4</v>
      </c>
      <c r="R51" s="23">
        <v>42216</v>
      </c>
      <c r="S51" s="106">
        <v>570.4</v>
      </c>
      <c r="T51" s="31">
        <f t="shared" si="1"/>
        <v>0</v>
      </c>
      <c r="U51" s="39" t="s">
        <v>9</v>
      </c>
    </row>
    <row r="52" spans="1:21" x14ac:dyDescent="0.25">
      <c r="A52" s="20">
        <v>42186</v>
      </c>
      <c r="B52" s="183" t="s">
        <v>2544</v>
      </c>
      <c r="C52" s="183" t="s">
        <v>1592</v>
      </c>
      <c r="D52" s="14" t="s">
        <v>1515</v>
      </c>
      <c r="E52" s="105">
        <v>2910</v>
      </c>
      <c r="F52" s="23">
        <v>42186</v>
      </c>
      <c r="G52" s="106">
        <v>2910</v>
      </c>
      <c r="H52" s="25">
        <f t="shared" si="0"/>
        <v>0</v>
      </c>
      <c r="I52" s="39" t="s">
        <v>17</v>
      </c>
      <c r="L52" s="246"/>
      <c r="M52" s="20">
        <v>42216</v>
      </c>
      <c r="N52" s="183" t="s">
        <v>6037</v>
      </c>
      <c r="O52" s="183" t="s">
        <v>1592</v>
      </c>
      <c r="P52" s="14" t="s">
        <v>383</v>
      </c>
      <c r="Q52" s="105">
        <v>1242.3</v>
      </c>
      <c r="R52" s="23">
        <v>42216</v>
      </c>
      <c r="S52" s="106">
        <v>1242.3</v>
      </c>
      <c r="T52" s="31">
        <f t="shared" si="1"/>
        <v>0</v>
      </c>
      <c r="U52" s="39" t="s">
        <v>9</v>
      </c>
    </row>
    <row r="53" spans="1:21" x14ac:dyDescent="0.25">
      <c r="A53" s="12">
        <v>42186</v>
      </c>
      <c r="B53" s="183" t="s">
        <v>2545</v>
      </c>
      <c r="C53" s="183" t="s">
        <v>1592</v>
      </c>
      <c r="D53" s="14" t="s">
        <v>148</v>
      </c>
      <c r="E53" s="105">
        <v>4932.8</v>
      </c>
      <c r="F53" s="23">
        <v>42186</v>
      </c>
      <c r="G53" s="106">
        <v>4932.8</v>
      </c>
      <c r="H53" s="25">
        <f t="shared" si="0"/>
        <v>0</v>
      </c>
      <c r="I53" s="39" t="s">
        <v>46</v>
      </c>
      <c r="L53" s="246"/>
      <c r="M53" s="12">
        <v>42188</v>
      </c>
      <c r="N53" s="183" t="s">
        <v>2791</v>
      </c>
      <c r="O53" s="183" t="s">
        <v>1592</v>
      </c>
      <c r="P53" s="40" t="s">
        <v>213</v>
      </c>
      <c r="Q53" s="105">
        <v>10000</v>
      </c>
      <c r="R53" s="23">
        <v>42203</v>
      </c>
      <c r="S53" s="106">
        <v>10000</v>
      </c>
      <c r="T53" s="31">
        <f t="shared" si="1"/>
        <v>0</v>
      </c>
      <c r="U53" s="68" t="s">
        <v>9</v>
      </c>
    </row>
    <row r="54" spans="1:21" x14ac:dyDescent="0.25">
      <c r="A54" s="20">
        <v>42186</v>
      </c>
      <c r="B54" s="183" t="s">
        <v>2546</v>
      </c>
      <c r="C54" s="183" t="s">
        <v>1592</v>
      </c>
      <c r="D54" s="14" t="s">
        <v>130</v>
      </c>
      <c r="E54" s="105">
        <v>3277.5</v>
      </c>
      <c r="F54" s="23">
        <v>42187</v>
      </c>
      <c r="G54" s="106">
        <v>3277.5</v>
      </c>
      <c r="H54" s="25">
        <f t="shared" si="0"/>
        <v>0</v>
      </c>
      <c r="I54" s="39" t="s">
        <v>17</v>
      </c>
      <c r="L54" s="246"/>
      <c r="M54" s="20">
        <v>42189</v>
      </c>
      <c r="N54" s="183" t="s">
        <v>2909</v>
      </c>
      <c r="O54" s="183" t="s">
        <v>1592</v>
      </c>
      <c r="P54" s="14" t="s">
        <v>213</v>
      </c>
      <c r="Q54" s="105">
        <v>11508</v>
      </c>
      <c r="R54" s="23">
        <v>42191</v>
      </c>
      <c r="S54" s="106">
        <v>11508</v>
      </c>
      <c r="T54" s="31">
        <f t="shared" si="1"/>
        <v>0</v>
      </c>
      <c r="U54" s="39" t="s">
        <v>312</v>
      </c>
    </row>
    <row r="55" spans="1:21" x14ac:dyDescent="0.25">
      <c r="A55" s="12">
        <v>42186</v>
      </c>
      <c r="B55" s="183" t="s">
        <v>2547</v>
      </c>
      <c r="C55" s="183" t="s">
        <v>1592</v>
      </c>
      <c r="D55" s="14" t="s">
        <v>729</v>
      </c>
      <c r="E55" s="105">
        <v>4724</v>
      </c>
      <c r="F55" s="23">
        <v>42186</v>
      </c>
      <c r="G55" s="106">
        <v>4724</v>
      </c>
      <c r="H55" s="25">
        <f t="shared" si="0"/>
        <v>0</v>
      </c>
      <c r="I55" s="39" t="s">
        <v>46</v>
      </c>
      <c r="L55" s="246"/>
      <c r="M55" s="12">
        <v>42189</v>
      </c>
      <c r="N55" s="183" t="s">
        <v>2952</v>
      </c>
      <c r="O55" s="183" t="s">
        <v>1592</v>
      </c>
      <c r="P55" s="14" t="s">
        <v>213</v>
      </c>
      <c r="Q55" s="105">
        <v>501007.74</v>
      </c>
      <c r="R55" s="23">
        <v>42196</v>
      </c>
      <c r="S55" s="106">
        <v>501007.74</v>
      </c>
      <c r="T55" s="31">
        <f t="shared" si="1"/>
        <v>0</v>
      </c>
      <c r="U55" s="39" t="s">
        <v>9</v>
      </c>
    </row>
    <row r="56" spans="1:21" x14ac:dyDescent="0.25">
      <c r="A56" s="20">
        <v>42186</v>
      </c>
      <c r="B56" s="183" t="s">
        <v>2548</v>
      </c>
      <c r="C56" s="183" t="s">
        <v>1592</v>
      </c>
      <c r="D56" s="150" t="s">
        <v>155</v>
      </c>
      <c r="E56" s="105">
        <v>1440</v>
      </c>
      <c r="F56" s="23">
        <v>42186</v>
      </c>
      <c r="G56" s="106">
        <v>1440</v>
      </c>
      <c r="H56" s="25">
        <f t="shared" si="0"/>
        <v>0</v>
      </c>
      <c r="I56" s="39" t="s">
        <v>46</v>
      </c>
      <c r="L56" s="246"/>
      <c r="M56" s="20">
        <v>42191</v>
      </c>
      <c r="N56" s="183" t="s">
        <v>3099</v>
      </c>
      <c r="O56" s="183" t="s">
        <v>1592</v>
      </c>
      <c r="P56" s="14" t="s">
        <v>213</v>
      </c>
      <c r="Q56" s="105">
        <v>14292</v>
      </c>
      <c r="R56" s="23">
        <v>42191</v>
      </c>
      <c r="S56" s="106">
        <v>14292</v>
      </c>
      <c r="T56" s="31">
        <f t="shared" si="1"/>
        <v>0</v>
      </c>
      <c r="U56" s="39" t="s">
        <v>149</v>
      </c>
    </row>
    <row r="57" spans="1:21" x14ac:dyDescent="0.25">
      <c r="A57" s="12">
        <v>42186</v>
      </c>
      <c r="B57" s="183" t="s">
        <v>2549</v>
      </c>
      <c r="C57" s="183" t="s">
        <v>1592</v>
      </c>
      <c r="D57" s="14" t="s">
        <v>225</v>
      </c>
      <c r="E57" s="105">
        <v>3290</v>
      </c>
      <c r="F57" s="23">
        <v>42186</v>
      </c>
      <c r="G57" s="106">
        <v>3290</v>
      </c>
      <c r="H57" s="25">
        <f t="shared" si="0"/>
        <v>0</v>
      </c>
      <c r="I57" s="39" t="s">
        <v>9</v>
      </c>
      <c r="L57" s="246"/>
      <c r="M57" s="12">
        <v>42193</v>
      </c>
      <c r="N57" s="183" t="s">
        <v>3400</v>
      </c>
      <c r="O57" s="183" t="s">
        <v>1592</v>
      </c>
      <c r="P57" s="14" t="s">
        <v>213</v>
      </c>
      <c r="Q57" s="105">
        <v>462835.81</v>
      </c>
      <c r="R57" s="23">
        <v>42200</v>
      </c>
      <c r="S57" s="106">
        <v>462835.81</v>
      </c>
      <c r="T57" s="31">
        <f t="shared" si="1"/>
        <v>0</v>
      </c>
      <c r="U57" s="39" t="s">
        <v>9</v>
      </c>
    </row>
    <row r="58" spans="1:21" x14ac:dyDescent="0.25">
      <c r="A58" s="20">
        <v>42186</v>
      </c>
      <c r="B58" s="183" t="s">
        <v>2550</v>
      </c>
      <c r="C58" s="183" t="s">
        <v>1592</v>
      </c>
      <c r="D58" s="14" t="s">
        <v>53</v>
      </c>
      <c r="E58" s="105">
        <v>1296</v>
      </c>
      <c r="F58" s="23">
        <v>42186</v>
      </c>
      <c r="G58" s="106">
        <v>1296</v>
      </c>
      <c r="H58" s="25">
        <f t="shared" si="0"/>
        <v>0</v>
      </c>
      <c r="I58" s="39" t="s">
        <v>46</v>
      </c>
      <c r="L58" s="246"/>
      <c r="M58" s="20">
        <v>42195</v>
      </c>
      <c r="N58" s="183" t="s">
        <v>3657</v>
      </c>
      <c r="O58" s="183" t="s">
        <v>1592</v>
      </c>
      <c r="P58" s="14" t="s">
        <v>213</v>
      </c>
      <c r="Q58" s="105">
        <v>10000</v>
      </c>
      <c r="R58" s="23"/>
      <c r="S58" s="106"/>
      <c r="T58" s="31">
        <f t="shared" si="1"/>
        <v>10000</v>
      </c>
      <c r="U58" s="39" t="s">
        <v>9</v>
      </c>
    </row>
    <row r="59" spans="1:21" x14ac:dyDescent="0.25">
      <c r="A59" s="12">
        <v>42186</v>
      </c>
      <c r="B59" s="183" t="s">
        <v>2551</v>
      </c>
      <c r="C59" s="183" t="s">
        <v>1592</v>
      </c>
      <c r="D59" s="14" t="s">
        <v>131</v>
      </c>
      <c r="E59" s="105">
        <v>11343</v>
      </c>
      <c r="F59" s="23">
        <v>42186</v>
      </c>
      <c r="G59" s="106">
        <v>11343</v>
      </c>
      <c r="H59" s="25">
        <f t="shared" si="0"/>
        <v>0</v>
      </c>
      <c r="I59" s="39" t="s">
        <v>17</v>
      </c>
      <c r="L59" s="246"/>
      <c r="M59" s="12">
        <v>42196</v>
      </c>
      <c r="N59" s="183" t="s">
        <v>3776</v>
      </c>
      <c r="O59" s="183" t="s">
        <v>1592</v>
      </c>
      <c r="P59" s="14" t="s">
        <v>213</v>
      </c>
      <c r="Q59" s="105">
        <v>7800</v>
      </c>
      <c r="R59" s="23">
        <v>42205</v>
      </c>
      <c r="S59" s="106">
        <v>7800</v>
      </c>
      <c r="T59" s="31">
        <f t="shared" si="1"/>
        <v>0</v>
      </c>
      <c r="U59" s="39" t="s">
        <v>9</v>
      </c>
    </row>
    <row r="60" spans="1:21" x14ac:dyDescent="0.25">
      <c r="A60" s="20">
        <v>42186</v>
      </c>
      <c r="B60" s="183" t="s">
        <v>2552</v>
      </c>
      <c r="C60" s="183" t="s">
        <v>1592</v>
      </c>
      <c r="D60" s="14" t="s">
        <v>81</v>
      </c>
      <c r="E60" s="105">
        <v>1903.5</v>
      </c>
      <c r="F60" s="23">
        <v>42186</v>
      </c>
      <c r="G60" s="106">
        <v>1903.5</v>
      </c>
      <c r="H60" s="25">
        <f t="shared" si="0"/>
        <v>0</v>
      </c>
      <c r="I60" s="39" t="s">
        <v>46</v>
      </c>
      <c r="L60" s="246"/>
      <c r="M60" s="20">
        <v>42199</v>
      </c>
      <c r="N60" s="183" t="s">
        <v>4074</v>
      </c>
      <c r="O60" s="183" t="s">
        <v>1592</v>
      </c>
      <c r="P60" s="14" t="s">
        <v>213</v>
      </c>
      <c r="Q60" s="105">
        <v>461156.05</v>
      </c>
      <c r="R60" s="23"/>
      <c r="S60" s="106"/>
      <c r="T60" s="48">
        <f t="shared" si="1"/>
        <v>461156.05</v>
      </c>
      <c r="U60" s="39" t="s">
        <v>9</v>
      </c>
    </row>
    <row r="61" spans="1:21" x14ac:dyDescent="0.25">
      <c r="A61" s="12">
        <v>42186</v>
      </c>
      <c r="B61" s="183" t="s">
        <v>2553</v>
      </c>
      <c r="C61" s="183" t="s">
        <v>1592</v>
      </c>
      <c r="D61" s="26" t="s">
        <v>218</v>
      </c>
      <c r="E61" s="108">
        <v>0</v>
      </c>
      <c r="F61" s="23"/>
      <c r="G61" s="106"/>
      <c r="H61" s="25">
        <f t="shared" si="0"/>
        <v>0</v>
      </c>
      <c r="I61" s="39" t="s">
        <v>13</v>
      </c>
      <c r="L61" s="246"/>
      <c r="M61" s="12">
        <v>42201</v>
      </c>
      <c r="N61" s="183" t="s">
        <v>4277</v>
      </c>
      <c r="O61" s="183" t="s">
        <v>1592</v>
      </c>
      <c r="P61" s="14" t="s">
        <v>213</v>
      </c>
      <c r="Q61" s="105">
        <v>20549.080000000002</v>
      </c>
      <c r="R61" s="23">
        <v>42203</v>
      </c>
      <c r="S61" s="106">
        <v>20549.080000000002</v>
      </c>
      <c r="T61" s="31">
        <f t="shared" si="1"/>
        <v>0</v>
      </c>
      <c r="U61" s="56" t="s">
        <v>19</v>
      </c>
    </row>
    <row r="62" spans="1:21" x14ac:dyDescent="0.25">
      <c r="A62" s="20">
        <v>42186</v>
      </c>
      <c r="B62" s="183" t="s">
        <v>2554</v>
      </c>
      <c r="C62" s="183" t="s">
        <v>1592</v>
      </c>
      <c r="D62" s="14" t="s">
        <v>664</v>
      </c>
      <c r="E62" s="105">
        <v>1708.8</v>
      </c>
      <c r="F62" s="23">
        <v>42186</v>
      </c>
      <c r="G62" s="106">
        <v>1708.8</v>
      </c>
      <c r="H62" s="25">
        <f t="shared" si="0"/>
        <v>0</v>
      </c>
      <c r="I62" s="39" t="s">
        <v>46</v>
      </c>
      <c r="L62" s="246"/>
      <c r="M62" s="20">
        <v>42212</v>
      </c>
      <c r="N62" s="183" t="s">
        <v>5499</v>
      </c>
      <c r="O62" s="183" t="s">
        <v>1592</v>
      </c>
      <c r="P62" s="150" t="s">
        <v>213</v>
      </c>
      <c r="Q62" s="105">
        <v>25656</v>
      </c>
      <c r="R62" s="23">
        <v>42212</v>
      </c>
      <c r="S62" s="106">
        <v>25656</v>
      </c>
      <c r="T62" s="31">
        <f t="shared" si="1"/>
        <v>0</v>
      </c>
      <c r="U62" s="39" t="s">
        <v>9</v>
      </c>
    </row>
    <row r="63" spans="1:21" x14ac:dyDescent="0.25">
      <c r="A63" s="12">
        <v>42186</v>
      </c>
      <c r="B63" s="183" t="s">
        <v>2555</v>
      </c>
      <c r="C63" s="183" t="s">
        <v>1592</v>
      </c>
      <c r="D63" s="14" t="s">
        <v>1187</v>
      </c>
      <c r="E63" s="105">
        <v>2833.6</v>
      </c>
      <c r="F63" s="23">
        <v>42186</v>
      </c>
      <c r="G63" s="106">
        <v>2833.6</v>
      </c>
      <c r="H63" s="25">
        <f t="shared" si="0"/>
        <v>0</v>
      </c>
      <c r="I63" s="39" t="s">
        <v>46</v>
      </c>
      <c r="L63" s="246"/>
      <c r="M63" s="12">
        <v>42212</v>
      </c>
      <c r="N63" s="183" t="s">
        <v>5584</v>
      </c>
      <c r="O63" s="183" t="s">
        <v>1592</v>
      </c>
      <c r="P63" s="14" t="s">
        <v>213</v>
      </c>
      <c r="Q63" s="105">
        <v>491927.53</v>
      </c>
      <c r="R63" s="23"/>
      <c r="S63" s="106"/>
      <c r="T63" s="31">
        <f t="shared" si="1"/>
        <v>491927.53</v>
      </c>
      <c r="U63" s="39" t="s">
        <v>9</v>
      </c>
    </row>
    <row r="64" spans="1:21" x14ac:dyDescent="0.25">
      <c r="A64" s="20">
        <v>42186</v>
      </c>
      <c r="B64" s="183" t="s">
        <v>2556</v>
      </c>
      <c r="C64" s="183" t="s">
        <v>1592</v>
      </c>
      <c r="D64" s="26" t="s">
        <v>218</v>
      </c>
      <c r="E64" s="108">
        <v>0</v>
      </c>
      <c r="F64" s="23"/>
      <c r="G64" s="106"/>
      <c r="H64" s="25">
        <f t="shared" si="0"/>
        <v>0</v>
      </c>
      <c r="I64" s="39" t="s">
        <v>13</v>
      </c>
      <c r="L64" s="246"/>
      <c r="M64" s="20">
        <v>42206</v>
      </c>
      <c r="N64" s="183" t="s">
        <v>4858</v>
      </c>
      <c r="O64" s="183" t="s">
        <v>1592</v>
      </c>
      <c r="P64" s="15" t="s">
        <v>4859</v>
      </c>
      <c r="Q64" s="122">
        <v>431456.94</v>
      </c>
      <c r="R64" s="23"/>
      <c r="S64" s="118"/>
      <c r="T64" s="31">
        <f t="shared" si="1"/>
        <v>431456.94</v>
      </c>
      <c r="U64" s="68" t="s">
        <v>9</v>
      </c>
    </row>
    <row r="65" spans="1:21" x14ac:dyDescent="0.25">
      <c r="A65" s="12">
        <v>42186</v>
      </c>
      <c r="B65" s="183" t="s">
        <v>2557</v>
      </c>
      <c r="C65" s="183" t="s">
        <v>1592</v>
      </c>
      <c r="D65" s="14" t="s">
        <v>426</v>
      </c>
      <c r="E65" s="105">
        <v>9439.2000000000007</v>
      </c>
      <c r="F65" s="23">
        <v>42187</v>
      </c>
      <c r="G65" s="106">
        <v>9439.2000000000007</v>
      </c>
      <c r="H65" s="25">
        <f t="shared" si="0"/>
        <v>0</v>
      </c>
      <c r="I65" s="39" t="s">
        <v>94</v>
      </c>
      <c r="L65" s="246"/>
      <c r="M65" s="12">
        <v>42195</v>
      </c>
      <c r="N65" s="183" t="s">
        <v>3565</v>
      </c>
      <c r="O65" s="183" t="s">
        <v>1592</v>
      </c>
      <c r="P65" s="14" t="s">
        <v>3566</v>
      </c>
      <c r="Q65" s="105">
        <v>729.1</v>
      </c>
      <c r="R65" s="23">
        <v>42195</v>
      </c>
      <c r="S65" s="106">
        <v>729.1</v>
      </c>
      <c r="T65" s="31">
        <f t="shared" si="1"/>
        <v>0</v>
      </c>
      <c r="U65" s="39" t="s">
        <v>9</v>
      </c>
    </row>
    <row r="66" spans="1:21" x14ac:dyDescent="0.25">
      <c r="A66" s="20">
        <v>42186</v>
      </c>
      <c r="B66" s="183" t="s">
        <v>2558</v>
      </c>
      <c r="C66" s="183" t="s">
        <v>1592</v>
      </c>
      <c r="D66" s="14" t="s">
        <v>1053</v>
      </c>
      <c r="E66" s="105">
        <v>108</v>
      </c>
      <c r="F66" s="23">
        <v>42187</v>
      </c>
      <c r="G66" s="106">
        <v>108</v>
      </c>
      <c r="H66" s="25">
        <f t="shared" si="0"/>
        <v>0</v>
      </c>
      <c r="I66" s="39" t="s">
        <v>9</v>
      </c>
      <c r="L66" s="246"/>
      <c r="M66" s="20">
        <v>42187</v>
      </c>
      <c r="N66" s="183" t="s">
        <v>2710</v>
      </c>
      <c r="O66" s="183" t="s">
        <v>1592</v>
      </c>
      <c r="P66" s="40" t="s">
        <v>552</v>
      </c>
      <c r="Q66" s="105">
        <v>17015.849999999999</v>
      </c>
      <c r="R66" s="23">
        <v>42189</v>
      </c>
      <c r="S66" s="106">
        <v>17015.849999999999</v>
      </c>
      <c r="T66" s="25">
        <f t="shared" si="1"/>
        <v>0</v>
      </c>
      <c r="U66" s="68" t="s">
        <v>149</v>
      </c>
    </row>
    <row r="67" spans="1:21" x14ac:dyDescent="0.25">
      <c r="A67" s="12">
        <v>42186</v>
      </c>
      <c r="B67" s="183" t="s">
        <v>2559</v>
      </c>
      <c r="C67" s="183" t="s">
        <v>1592</v>
      </c>
      <c r="D67" s="14" t="s">
        <v>375</v>
      </c>
      <c r="E67" s="105">
        <v>2520</v>
      </c>
      <c r="F67" s="23">
        <v>42186</v>
      </c>
      <c r="G67" s="106">
        <v>2520</v>
      </c>
      <c r="H67" s="31">
        <f t="shared" ref="H67:H130" si="2">E67-G67</f>
        <v>0</v>
      </c>
      <c r="I67" s="39" t="s">
        <v>9</v>
      </c>
      <c r="L67" s="246"/>
      <c r="M67" s="12">
        <v>42187</v>
      </c>
      <c r="N67" s="183" t="s">
        <v>2716</v>
      </c>
      <c r="O67" s="183" t="s">
        <v>1592</v>
      </c>
      <c r="P67" s="40" t="s">
        <v>552</v>
      </c>
      <c r="Q67" s="105">
        <v>2062</v>
      </c>
      <c r="R67" s="23">
        <v>42189</v>
      </c>
      <c r="S67" s="106">
        <v>2062</v>
      </c>
      <c r="T67" s="31">
        <f t="shared" ref="T67:T130" si="3">Q67-S67</f>
        <v>0</v>
      </c>
      <c r="U67" s="68" t="s">
        <v>149</v>
      </c>
    </row>
    <row r="68" spans="1:21" x14ac:dyDescent="0.25">
      <c r="A68" s="20">
        <v>42186</v>
      </c>
      <c r="B68" s="183" t="s">
        <v>2560</v>
      </c>
      <c r="C68" s="183" t="s">
        <v>1592</v>
      </c>
      <c r="D68" s="14" t="s">
        <v>47</v>
      </c>
      <c r="E68" s="105">
        <v>53617.8</v>
      </c>
      <c r="F68" s="23">
        <v>42186</v>
      </c>
      <c r="G68" s="106">
        <v>53617.8</v>
      </c>
      <c r="H68" s="25">
        <f t="shared" si="2"/>
        <v>0</v>
      </c>
      <c r="I68" s="39" t="s">
        <v>9</v>
      </c>
      <c r="L68" s="246"/>
      <c r="M68" s="20">
        <v>42191</v>
      </c>
      <c r="N68" s="183" t="s">
        <v>3174</v>
      </c>
      <c r="O68" s="183" t="s">
        <v>1592</v>
      </c>
      <c r="P68" s="14" t="s">
        <v>552</v>
      </c>
      <c r="Q68" s="105">
        <v>9313.9</v>
      </c>
      <c r="R68" s="23">
        <v>42193</v>
      </c>
      <c r="S68" s="106">
        <v>9313.9</v>
      </c>
      <c r="T68" s="31">
        <f t="shared" si="3"/>
        <v>0</v>
      </c>
      <c r="U68" s="39" t="s">
        <v>149</v>
      </c>
    </row>
    <row r="69" spans="1:21" x14ac:dyDescent="0.25">
      <c r="A69" s="12">
        <v>42186</v>
      </c>
      <c r="B69" s="183" t="s">
        <v>2561</v>
      </c>
      <c r="C69" s="183" t="s">
        <v>1592</v>
      </c>
      <c r="D69" s="14" t="s">
        <v>236</v>
      </c>
      <c r="E69" s="105">
        <v>38734.51</v>
      </c>
      <c r="F69" s="30" t="s">
        <v>6092</v>
      </c>
      <c r="G69" s="144">
        <f>35000+3734.51</f>
        <v>38734.51</v>
      </c>
      <c r="H69" s="32">
        <f t="shared" si="2"/>
        <v>0</v>
      </c>
      <c r="I69" s="39" t="s">
        <v>94</v>
      </c>
      <c r="L69" s="246"/>
      <c r="M69" s="12">
        <v>42194</v>
      </c>
      <c r="N69" s="183" t="s">
        <v>3515</v>
      </c>
      <c r="O69" s="183" t="s">
        <v>1592</v>
      </c>
      <c r="P69" s="14" t="s">
        <v>552</v>
      </c>
      <c r="Q69" s="105">
        <v>2253.9</v>
      </c>
      <c r="R69" s="23">
        <v>42196</v>
      </c>
      <c r="S69" s="106">
        <v>2253.9</v>
      </c>
      <c r="T69" s="32">
        <f t="shared" si="3"/>
        <v>0</v>
      </c>
      <c r="U69" s="39" t="s">
        <v>149</v>
      </c>
    </row>
    <row r="70" spans="1:21" x14ac:dyDescent="0.25">
      <c r="A70" s="20">
        <v>42186</v>
      </c>
      <c r="B70" s="183" t="s">
        <v>2562</v>
      </c>
      <c r="C70" s="183" t="s">
        <v>1592</v>
      </c>
      <c r="D70" s="14" t="s">
        <v>232</v>
      </c>
      <c r="E70" s="105">
        <v>10931.2</v>
      </c>
      <c r="F70" s="23">
        <v>42190</v>
      </c>
      <c r="G70" s="106">
        <v>10931.2</v>
      </c>
      <c r="H70" s="25">
        <f t="shared" si="2"/>
        <v>0</v>
      </c>
      <c r="I70" s="39" t="s">
        <v>9</v>
      </c>
      <c r="L70" s="246"/>
      <c r="M70" s="20">
        <v>42194</v>
      </c>
      <c r="N70" s="183" t="s">
        <v>3516</v>
      </c>
      <c r="O70" s="183" t="s">
        <v>1592</v>
      </c>
      <c r="P70" s="14" t="s">
        <v>552</v>
      </c>
      <c r="Q70" s="105">
        <v>15652.6</v>
      </c>
      <c r="R70" s="23">
        <v>42196</v>
      </c>
      <c r="S70" s="106">
        <v>15652.6</v>
      </c>
      <c r="T70" s="31">
        <f t="shared" si="3"/>
        <v>0</v>
      </c>
      <c r="U70" s="39" t="s">
        <v>149</v>
      </c>
    </row>
    <row r="71" spans="1:21" x14ac:dyDescent="0.25">
      <c r="A71" s="12">
        <v>42186</v>
      </c>
      <c r="B71" s="183" t="s">
        <v>2563</v>
      </c>
      <c r="C71" s="183" t="s">
        <v>1592</v>
      </c>
      <c r="D71" s="14" t="s">
        <v>2564</v>
      </c>
      <c r="E71" s="105">
        <v>4623.3</v>
      </c>
      <c r="F71" s="23">
        <v>42187</v>
      </c>
      <c r="G71" s="106">
        <v>4623.3</v>
      </c>
      <c r="H71" s="25">
        <f t="shared" si="2"/>
        <v>0</v>
      </c>
      <c r="I71" s="39" t="s">
        <v>62</v>
      </c>
      <c r="L71" s="246"/>
      <c r="M71" s="12">
        <v>42198</v>
      </c>
      <c r="N71" s="183" t="s">
        <v>3974</v>
      </c>
      <c r="O71" s="183" t="s">
        <v>1592</v>
      </c>
      <c r="P71" s="14" t="s">
        <v>552</v>
      </c>
      <c r="Q71" s="105">
        <v>13534.3</v>
      </c>
      <c r="R71" s="23">
        <v>42200</v>
      </c>
      <c r="S71" s="106">
        <v>13534.3</v>
      </c>
      <c r="T71" s="31">
        <f t="shared" si="3"/>
        <v>0</v>
      </c>
      <c r="U71" s="39" t="s">
        <v>149</v>
      </c>
    </row>
    <row r="72" spans="1:21" x14ac:dyDescent="0.25">
      <c r="A72" s="20">
        <v>42186</v>
      </c>
      <c r="B72" s="183" t="s">
        <v>2565</v>
      </c>
      <c r="C72" s="183" t="s">
        <v>1592</v>
      </c>
      <c r="D72" s="14" t="s">
        <v>332</v>
      </c>
      <c r="E72" s="105">
        <v>2872.1</v>
      </c>
      <c r="F72" s="23">
        <v>42186</v>
      </c>
      <c r="G72" s="106">
        <v>2872.1</v>
      </c>
      <c r="H72" s="25">
        <f t="shared" si="2"/>
        <v>0</v>
      </c>
      <c r="I72" s="39" t="s">
        <v>9</v>
      </c>
      <c r="L72" s="246"/>
      <c r="M72" s="20">
        <v>42201</v>
      </c>
      <c r="N72" s="183" t="s">
        <v>4315</v>
      </c>
      <c r="O72" s="183" t="s">
        <v>1592</v>
      </c>
      <c r="P72" s="14" t="s">
        <v>552</v>
      </c>
      <c r="Q72" s="105">
        <v>13696.4</v>
      </c>
      <c r="R72" s="23">
        <v>42203</v>
      </c>
      <c r="S72" s="118">
        <v>13696.4</v>
      </c>
      <c r="T72" s="31">
        <f t="shared" si="3"/>
        <v>0</v>
      </c>
      <c r="U72" s="56" t="s">
        <v>149</v>
      </c>
    </row>
    <row r="73" spans="1:21" x14ac:dyDescent="0.25">
      <c r="A73" s="12">
        <v>42186</v>
      </c>
      <c r="B73" s="183" t="s">
        <v>2566</v>
      </c>
      <c r="C73" s="183" t="s">
        <v>1592</v>
      </c>
      <c r="D73" s="14" t="s">
        <v>137</v>
      </c>
      <c r="E73" s="105">
        <v>806.1</v>
      </c>
      <c r="F73" s="23">
        <v>42186</v>
      </c>
      <c r="G73" s="106">
        <v>806.1</v>
      </c>
      <c r="H73" s="25">
        <f t="shared" si="2"/>
        <v>0</v>
      </c>
      <c r="I73" s="39" t="s">
        <v>9</v>
      </c>
      <c r="L73" s="246"/>
      <c r="M73" s="12">
        <v>42201</v>
      </c>
      <c r="N73" s="183" t="s">
        <v>4320</v>
      </c>
      <c r="O73" s="183" t="s">
        <v>1592</v>
      </c>
      <c r="P73" s="14" t="s">
        <v>552</v>
      </c>
      <c r="Q73" s="105">
        <v>1516.2</v>
      </c>
      <c r="R73" s="23">
        <v>42203</v>
      </c>
      <c r="S73" s="118">
        <v>1516.2</v>
      </c>
      <c r="T73" s="31">
        <f t="shared" si="3"/>
        <v>0</v>
      </c>
      <c r="U73" s="56" t="s">
        <v>149</v>
      </c>
    </row>
    <row r="74" spans="1:21" x14ac:dyDescent="0.25">
      <c r="A74" s="20">
        <v>42186</v>
      </c>
      <c r="B74" s="183" t="s">
        <v>2567</v>
      </c>
      <c r="C74" s="183" t="s">
        <v>1592</v>
      </c>
      <c r="D74" s="14" t="s">
        <v>319</v>
      </c>
      <c r="E74" s="105">
        <v>1057.4000000000001</v>
      </c>
      <c r="F74" s="23">
        <v>42186</v>
      </c>
      <c r="G74" s="106">
        <v>1057.4000000000001</v>
      </c>
      <c r="H74" s="25">
        <f t="shared" si="2"/>
        <v>0</v>
      </c>
      <c r="I74" s="39" t="s">
        <v>9</v>
      </c>
      <c r="L74" s="246"/>
      <c r="M74" s="20">
        <v>42205</v>
      </c>
      <c r="N74" s="183" t="s">
        <v>4793</v>
      </c>
      <c r="O74" s="183" t="s">
        <v>1592</v>
      </c>
      <c r="P74" s="15" t="s">
        <v>552</v>
      </c>
      <c r="Q74" s="122">
        <v>11435.05</v>
      </c>
      <c r="R74" s="23">
        <v>42207</v>
      </c>
      <c r="S74" s="118">
        <v>11435.05</v>
      </c>
      <c r="T74" s="31">
        <f t="shared" si="3"/>
        <v>0</v>
      </c>
      <c r="U74" s="68" t="s">
        <v>4779</v>
      </c>
    </row>
    <row r="75" spans="1:21" x14ac:dyDescent="0.25">
      <c r="A75" s="12">
        <v>42186</v>
      </c>
      <c r="B75" s="183" t="s">
        <v>2568</v>
      </c>
      <c r="C75" s="183" t="s">
        <v>1592</v>
      </c>
      <c r="D75" s="14" t="s">
        <v>178</v>
      </c>
      <c r="E75" s="105">
        <v>1452.8</v>
      </c>
      <c r="F75" s="23">
        <v>42187</v>
      </c>
      <c r="G75" s="106">
        <v>1452.8</v>
      </c>
      <c r="H75" s="25">
        <f t="shared" si="2"/>
        <v>0</v>
      </c>
      <c r="I75" s="39" t="s">
        <v>62</v>
      </c>
      <c r="L75" s="246"/>
      <c r="M75" s="12">
        <v>42208</v>
      </c>
      <c r="N75" s="183" t="s">
        <v>5137</v>
      </c>
      <c r="O75" s="183" t="s">
        <v>1592</v>
      </c>
      <c r="P75" s="14" t="s">
        <v>552</v>
      </c>
      <c r="Q75" s="105">
        <v>19860.2</v>
      </c>
      <c r="R75" s="65">
        <v>42210</v>
      </c>
      <c r="S75" s="106">
        <v>19860.2</v>
      </c>
      <c r="T75" s="31">
        <f t="shared" si="3"/>
        <v>0</v>
      </c>
      <c r="U75" s="39" t="s">
        <v>4996</v>
      </c>
    </row>
    <row r="76" spans="1:21" x14ac:dyDescent="0.25">
      <c r="A76" s="20">
        <v>42186</v>
      </c>
      <c r="B76" s="183" t="s">
        <v>2569</v>
      </c>
      <c r="C76" s="183" t="s">
        <v>1592</v>
      </c>
      <c r="D76" s="14" t="s">
        <v>564</v>
      </c>
      <c r="E76" s="105">
        <v>2461.6799999999998</v>
      </c>
      <c r="F76" s="23">
        <v>42192</v>
      </c>
      <c r="G76" s="106">
        <v>2461.6799999999998</v>
      </c>
      <c r="H76" s="25">
        <f t="shared" si="2"/>
        <v>0</v>
      </c>
      <c r="I76" s="39" t="s">
        <v>9</v>
      </c>
      <c r="L76" s="246"/>
      <c r="M76" s="20">
        <v>42208</v>
      </c>
      <c r="N76" s="183" t="s">
        <v>5143</v>
      </c>
      <c r="O76" s="183" t="s">
        <v>1592</v>
      </c>
      <c r="P76" s="14" t="s">
        <v>552</v>
      </c>
      <c r="Q76" s="105">
        <v>2497.5</v>
      </c>
      <c r="R76" s="65">
        <v>42210</v>
      </c>
      <c r="S76" s="106">
        <v>2497.5</v>
      </c>
      <c r="T76" s="31">
        <f t="shared" si="3"/>
        <v>0</v>
      </c>
      <c r="U76" s="39" t="s">
        <v>4996</v>
      </c>
    </row>
    <row r="77" spans="1:21" x14ac:dyDescent="0.25">
      <c r="A77" s="12">
        <v>42186</v>
      </c>
      <c r="B77" s="183" t="s">
        <v>2570</v>
      </c>
      <c r="C77" s="183" t="s">
        <v>1592</v>
      </c>
      <c r="D77" s="14" t="s">
        <v>49</v>
      </c>
      <c r="E77" s="105">
        <v>1447.6</v>
      </c>
      <c r="F77" s="23">
        <v>42186</v>
      </c>
      <c r="G77" s="106">
        <v>1447.6</v>
      </c>
      <c r="H77" s="25">
        <f t="shared" si="2"/>
        <v>0</v>
      </c>
      <c r="I77" s="39" t="s">
        <v>312</v>
      </c>
      <c r="L77" s="246"/>
      <c r="M77" s="12">
        <v>42215</v>
      </c>
      <c r="N77" s="183" t="s">
        <v>5889</v>
      </c>
      <c r="O77" s="183" t="s">
        <v>1592</v>
      </c>
      <c r="P77" s="14" t="s">
        <v>552</v>
      </c>
      <c r="Q77" s="105">
        <v>2538.1999999999998</v>
      </c>
      <c r="R77" s="23"/>
      <c r="S77" s="106"/>
      <c r="T77" s="31">
        <f t="shared" si="3"/>
        <v>2538.1999999999998</v>
      </c>
      <c r="U77" s="39" t="s">
        <v>4996</v>
      </c>
    </row>
    <row r="78" spans="1:21" x14ac:dyDescent="0.25">
      <c r="A78" s="20">
        <v>42186</v>
      </c>
      <c r="B78" s="183" t="s">
        <v>2571</v>
      </c>
      <c r="C78" s="183" t="s">
        <v>1592</v>
      </c>
      <c r="D78" s="14" t="s">
        <v>1188</v>
      </c>
      <c r="E78" s="105">
        <v>780</v>
      </c>
      <c r="F78" s="23">
        <v>42186</v>
      </c>
      <c r="G78" s="106">
        <v>780</v>
      </c>
      <c r="H78" s="25">
        <f t="shared" si="2"/>
        <v>0</v>
      </c>
      <c r="I78" s="39" t="s">
        <v>9</v>
      </c>
      <c r="L78" s="246"/>
      <c r="M78" s="20">
        <v>42215</v>
      </c>
      <c r="N78" s="183" t="s">
        <v>5890</v>
      </c>
      <c r="O78" s="183" t="s">
        <v>1592</v>
      </c>
      <c r="P78" s="14" t="s">
        <v>552</v>
      </c>
      <c r="Q78" s="105">
        <v>1484.2</v>
      </c>
      <c r="R78" s="23"/>
      <c r="S78" s="106"/>
      <c r="T78" s="31">
        <f t="shared" si="3"/>
        <v>1484.2</v>
      </c>
      <c r="U78" s="39" t="s">
        <v>94</v>
      </c>
    </row>
    <row r="79" spans="1:21" x14ac:dyDescent="0.25">
      <c r="A79" s="12">
        <v>42186</v>
      </c>
      <c r="B79" s="183" t="s">
        <v>2572</v>
      </c>
      <c r="C79" s="183" t="s">
        <v>1592</v>
      </c>
      <c r="D79" s="14" t="s">
        <v>2573</v>
      </c>
      <c r="E79" s="105">
        <v>9363.2000000000007</v>
      </c>
      <c r="F79" s="23">
        <v>42187</v>
      </c>
      <c r="G79" s="106">
        <v>9363.2000000000007</v>
      </c>
      <c r="H79" s="25">
        <f t="shared" si="2"/>
        <v>0</v>
      </c>
      <c r="I79" s="39" t="s">
        <v>9</v>
      </c>
      <c r="L79" s="246"/>
      <c r="M79" s="12">
        <v>42186</v>
      </c>
      <c r="N79" s="183" t="s">
        <v>2527</v>
      </c>
      <c r="O79" s="183" t="s">
        <v>1592</v>
      </c>
      <c r="P79" s="14" t="s">
        <v>570</v>
      </c>
      <c r="Q79" s="105">
        <v>3513</v>
      </c>
      <c r="R79" s="23">
        <v>42186</v>
      </c>
      <c r="S79" s="106">
        <v>3513</v>
      </c>
      <c r="T79" s="25">
        <f t="shared" si="3"/>
        <v>0</v>
      </c>
      <c r="U79" s="39" t="s">
        <v>9</v>
      </c>
    </row>
    <row r="80" spans="1:21" x14ac:dyDescent="0.25">
      <c r="A80" s="20">
        <v>42186</v>
      </c>
      <c r="B80" s="183" t="s">
        <v>2574</v>
      </c>
      <c r="C80" s="183" t="s">
        <v>1592</v>
      </c>
      <c r="D80" s="14" t="s">
        <v>1058</v>
      </c>
      <c r="E80" s="105">
        <v>2318.5</v>
      </c>
      <c r="F80" s="23">
        <v>42186</v>
      </c>
      <c r="G80" s="106">
        <v>2318.5</v>
      </c>
      <c r="H80" s="25">
        <f t="shared" si="2"/>
        <v>0</v>
      </c>
      <c r="I80" s="39" t="s">
        <v>9</v>
      </c>
      <c r="L80" s="246"/>
      <c r="M80" s="20">
        <v>42187</v>
      </c>
      <c r="N80" s="183" t="s">
        <v>2639</v>
      </c>
      <c r="O80" s="183" t="s">
        <v>1592</v>
      </c>
      <c r="P80" s="40" t="s">
        <v>570</v>
      </c>
      <c r="Q80" s="105">
        <v>777.3</v>
      </c>
      <c r="R80" s="23">
        <v>42187</v>
      </c>
      <c r="S80" s="106">
        <v>777.3</v>
      </c>
      <c r="T80" s="25">
        <f t="shared" si="3"/>
        <v>0</v>
      </c>
      <c r="U80" s="68" t="s">
        <v>9</v>
      </c>
    </row>
    <row r="81" spans="1:21" x14ac:dyDescent="0.25">
      <c r="A81" s="12">
        <v>42186</v>
      </c>
      <c r="B81" s="183" t="s">
        <v>2575</v>
      </c>
      <c r="C81" s="183" t="s">
        <v>1592</v>
      </c>
      <c r="D81" s="14" t="s">
        <v>50</v>
      </c>
      <c r="E81" s="105">
        <v>2334.9</v>
      </c>
      <c r="F81" s="23">
        <v>42186</v>
      </c>
      <c r="G81" s="106">
        <v>2334.9</v>
      </c>
      <c r="H81" s="25">
        <f t="shared" si="2"/>
        <v>0</v>
      </c>
      <c r="I81" s="39" t="s">
        <v>9</v>
      </c>
      <c r="L81" s="246"/>
      <c r="M81" s="12">
        <v>42189</v>
      </c>
      <c r="N81" s="183" t="s">
        <v>2956</v>
      </c>
      <c r="O81" s="183" t="s">
        <v>1592</v>
      </c>
      <c r="P81" s="14" t="s">
        <v>570</v>
      </c>
      <c r="Q81" s="105">
        <v>802</v>
      </c>
      <c r="R81" s="23">
        <v>42189</v>
      </c>
      <c r="S81" s="106">
        <v>802</v>
      </c>
      <c r="T81" s="31">
        <f t="shared" si="3"/>
        <v>0</v>
      </c>
      <c r="U81" s="39" t="s">
        <v>9</v>
      </c>
    </row>
    <row r="82" spans="1:21" x14ac:dyDescent="0.25">
      <c r="A82" s="20">
        <v>42186</v>
      </c>
      <c r="B82" s="183" t="s">
        <v>2576</v>
      </c>
      <c r="C82" s="183" t="s">
        <v>1592</v>
      </c>
      <c r="D82" s="34" t="s">
        <v>178</v>
      </c>
      <c r="E82" s="37">
        <v>5948</v>
      </c>
      <c r="F82" s="23">
        <v>42187</v>
      </c>
      <c r="G82" s="109">
        <v>5948</v>
      </c>
      <c r="H82" s="25">
        <f t="shared" si="2"/>
        <v>0</v>
      </c>
      <c r="I82" s="39" t="s">
        <v>62</v>
      </c>
      <c r="L82" s="246"/>
      <c r="M82" s="20">
        <v>42192</v>
      </c>
      <c r="N82" s="183" t="s">
        <v>3277</v>
      </c>
      <c r="O82" s="183" t="s">
        <v>1592</v>
      </c>
      <c r="P82" s="14" t="s">
        <v>570</v>
      </c>
      <c r="Q82" s="105">
        <v>2596</v>
      </c>
      <c r="R82" s="23">
        <v>42192</v>
      </c>
      <c r="S82" s="106">
        <v>2596</v>
      </c>
      <c r="T82" s="31">
        <f t="shared" si="3"/>
        <v>0</v>
      </c>
      <c r="U82" s="39" t="s">
        <v>9</v>
      </c>
    </row>
    <row r="83" spans="1:21" x14ac:dyDescent="0.25">
      <c r="A83" s="12">
        <v>42186</v>
      </c>
      <c r="B83" s="183" t="s">
        <v>2577</v>
      </c>
      <c r="C83" s="183" t="s">
        <v>1592</v>
      </c>
      <c r="D83" s="34" t="s">
        <v>24</v>
      </c>
      <c r="E83" s="37">
        <v>651.20000000000005</v>
      </c>
      <c r="F83" s="23">
        <v>42192</v>
      </c>
      <c r="G83" s="109">
        <v>651.20000000000005</v>
      </c>
      <c r="H83" s="25">
        <f t="shared" si="2"/>
        <v>0</v>
      </c>
      <c r="I83" s="39" t="s">
        <v>9</v>
      </c>
      <c r="L83" s="246"/>
      <c r="M83" s="12">
        <v>42192</v>
      </c>
      <c r="N83" s="183" t="s">
        <v>3278</v>
      </c>
      <c r="O83" s="183" t="s">
        <v>1592</v>
      </c>
      <c r="P83" s="14" t="s">
        <v>570</v>
      </c>
      <c r="Q83" s="105">
        <v>380.8</v>
      </c>
      <c r="R83" s="23">
        <v>42192</v>
      </c>
      <c r="S83" s="106">
        <v>380.8</v>
      </c>
      <c r="T83" s="31">
        <f t="shared" si="3"/>
        <v>0</v>
      </c>
      <c r="U83" s="39" t="s">
        <v>9</v>
      </c>
    </row>
    <row r="84" spans="1:21" x14ac:dyDescent="0.25">
      <c r="A84" s="20">
        <v>42186</v>
      </c>
      <c r="B84" s="183" t="s">
        <v>2578</v>
      </c>
      <c r="C84" s="183" t="s">
        <v>1592</v>
      </c>
      <c r="D84" s="14" t="s">
        <v>1590</v>
      </c>
      <c r="E84" s="105">
        <v>1617</v>
      </c>
      <c r="F84" s="23">
        <v>42187</v>
      </c>
      <c r="G84" s="106">
        <v>1617</v>
      </c>
      <c r="H84" s="25">
        <f t="shared" si="2"/>
        <v>0</v>
      </c>
      <c r="I84" s="39" t="s">
        <v>19</v>
      </c>
      <c r="L84" s="246"/>
      <c r="M84" s="20">
        <v>42196</v>
      </c>
      <c r="N84" s="183" t="s">
        <v>3792</v>
      </c>
      <c r="O84" s="183" t="s">
        <v>1592</v>
      </c>
      <c r="P84" s="14" t="s">
        <v>570</v>
      </c>
      <c r="Q84" s="105">
        <v>737.6</v>
      </c>
      <c r="R84" s="23">
        <v>42196</v>
      </c>
      <c r="S84" s="106">
        <v>737.6</v>
      </c>
      <c r="T84" s="31">
        <f t="shared" si="3"/>
        <v>0</v>
      </c>
      <c r="U84" s="39" t="s">
        <v>9</v>
      </c>
    </row>
    <row r="85" spans="1:21" x14ac:dyDescent="0.25">
      <c r="A85" s="12">
        <v>42186</v>
      </c>
      <c r="B85" s="183" t="s">
        <v>2579</v>
      </c>
      <c r="C85" s="183" t="s">
        <v>1592</v>
      </c>
      <c r="D85" s="14" t="s">
        <v>335</v>
      </c>
      <c r="E85" s="105">
        <v>127.3</v>
      </c>
      <c r="F85" s="23">
        <v>42186</v>
      </c>
      <c r="G85" s="106">
        <v>127.3</v>
      </c>
      <c r="H85" s="25">
        <f t="shared" si="2"/>
        <v>0</v>
      </c>
      <c r="I85" s="39" t="s">
        <v>9</v>
      </c>
      <c r="L85" s="246"/>
      <c r="M85" s="12">
        <v>42202</v>
      </c>
      <c r="N85" s="183" t="s">
        <v>4374</v>
      </c>
      <c r="O85" s="183" t="s">
        <v>1592</v>
      </c>
      <c r="P85" s="14" t="s">
        <v>570</v>
      </c>
      <c r="Q85" s="105">
        <v>302.39999999999998</v>
      </c>
      <c r="R85" s="23">
        <v>42202</v>
      </c>
      <c r="S85" s="118">
        <v>302.39999999999998</v>
      </c>
      <c r="T85" s="31">
        <f t="shared" si="3"/>
        <v>0</v>
      </c>
      <c r="U85" s="56" t="s">
        <v>9</v>
      </c>
    </row>
    <row r="86" spans="1:21" x14ac:dyDescent="0.25">
      <c r="A86" s="20">
        <v>42186</v>
      </c>
      <c r="B86" s="183" t="s">
        <v>2580</v>
      </c>
      <c r="C86" s="183" t="s">
        <v>1592</v>
      </c>
      <c r="D86" s="14" t="s">
        <v>101</v>
      </c>
      <c r="E86" s="105">
        <v>1279</v>
      </c>
      <c r="F86" s="23">
        <v>42187</v>
      </c>
      <c r="G86" s="106">
        <v>1279</v>
      </c>
      <c r="H86" s="25">
        <f t="shared" si="2"/>
        <v>0</v>
      </c>
      <c r="I86" s="39" t="s">
        <v>19</v>
      </c>
      <c r="L86" s="246"/>
      <c r="M86" s="20">
        <v>42206</v>
      </c>
      <c r="N86" s="183" t="s">
        <v>4820</v>
      </c>
      <c r="O86" s="183" t="s">
        <v>1592</v>
      </c>
      <c r="P86" s="15" t="s">
        <v>570</v>
      </c>
      <c r="Q86" s="122">
        <v>1230.5999999999999</v>
      </c>
      <c r="R86" s="23">
        <v>42206</v>
      </c>
      <c r="S86" s="118">
        <v>1230.5999999999999</v>
      </c>
      <c r="T86" s="31">
        <f t="shared" si="3"/>
        <v>0</v>
      </c>
      <c r="U86" s="68" t="s">
        <v>9</v>
      </c>
    </row>
    <row r="87" spans="1:21" x14ac:dyDescent="0.25">
      <c r="A87" s="12">
        <v>42186</v>
      </c>
      <c r="B87" s="183" t="s">
        <v>2581</v>
      </c>
      <c r="C87" s="183" t="s">
        <v>1592</v>
      </c>
      <c r="D87" s="14" t="s">
        <v>361</v>
      </c>
      <c r="E87" s="105">
        <v>927.6</v>
      </c>
      <c r="F87" s="23">
        <v>42187</v>
      </c>
      <c r="G87" s="106">
        <v>927.6</v>
      </c>
      <c r="H87" s="25">
        <f t="shared" si="2"/>
        <v>0</v>
      </c>
      <c r="I87" s="39" t="s">
        <v>19</v>
      </c>
      <c r="L87" s="246"/>
      <c r="M87" s="12">
        <v>42206</v>
      </c>
      <c r="N87" s="183" t="s">
        <v>4821</v>
      </c>
      <c r="O87" s="183" t="s">
        <v>1592</v>
      </c>
      <c r="P87" s="15" t="s">
        <v>570</v>
      </c>
      <c r="Q87" s="122">
        <v>2160</v>
      </c>
      <c r="R87" s="23">
        <v>42206</v>
      </c>
      <c r="S87" s="118">
        <v>2160</v>
      </c>
      <c r="T87" s="31">
        <f t="shared" si="3"/>
        <v>0</v>
      </c>
      <c r="U87" s="68" t="s">
        <v>9</v>
      </c>
    </row>
    <row r="88" spans="1:21" x14ac:dyDescent="0.25">
      <c r="A88" s="20">
        <v>42186</v>
      </c>
      <c r="B88" s="183" t="s">
        <v>2582</v>
      </c>
      <c r="C88" s="183" t="s">
        <v>1592</v>
      </c>
      <c r="D88" s="14" t="s">
        <v>98</v>
      </c>
      <c r="E88" s="105">
        <v>1914</v>
      </c>
      <c r="F88" s="23">
        <v>42187</v>
      </c>
      <c r="G88" s="106">
        <v>1914</v>
      </c>
      <c r="H88" s="25">
        <f t="shared" si="2"/>
        <v>0</v>
      </c>
      <c r="I88" s="39" t="s">
        <v>19</v>
      </c>
      <c r="L88" s="246"/>
      <c r="M88" s="20">
        <v>42216</v>
      </c>
      <c r="N88" s="183" t="s">
        <v>5987</v>
      </c>
      <c r="O88" s="183" t="s">
        <v>1592</v>
      </c>
      <c r="P88" s="14" t="s">
        <v>570</v>
      </c>
      <c r="Q88" s="105">
        <v>646</v>
      </c>
      <c r="R88" s="23">
        <v>42216</v>
      </c>
      <c r="S88" s="106">
        <v>646</v>
      </c>
      <c r="T88" s="31">
        <f t="shared" si="3"/>
        <v>0</v>
      </c>
      <c r="U88" s="39" t="s">
        <v>9</v>
      </c>
    </row>
    <row r="89" spans="1:21" x14ac:dyDescent="0.25">
      <c r="A89" s="12">
        <v>42186</v>
      </c>
      <c r="B89" s="183" t="s">
        <v>2583</v>
      </c>
      <c r="C89" s="183" t="s">
        <v>1592</v>
      </c>
      <c r="D89" s="14" t="s">
        <v>93</v>
      </c>
      <c r="E89" s="105">
        <v>1609.2</v>
      </c>
      <c r="F89" s="23">
        <v>42187</v>
      </c>
      <c r="G89" s="106">
        <v>1609.2</v>
      </c>
      <c r="H89" s="25">
        <f t="shared" si="2"/>
        <v>0</v>
      </c>
      <c r="I89" s="39" t="s">
        <v>19</v>
      </c>
      <c r="L89" s="246"/>
      <c r="M89" s="12">
        <v>42186</v>
      </c>
      <c r="N89" s="183" t="s">
        <v>2565</v>
      </c>
      <c r="O89" s="183" t="s">
        <v>1592</v>
      </c>
      <c r="P89" s="14" t="s">
        <v>332</v>
      </c>
      <c r="Q89" s="105">
        <v>2872.1</v>
      </c>
      <c r="R89" s="23">
        <v>42186</v>
      </c>
      <c r="S89" s="106">
        <v>2872.1</v>
      </c>
      <c r="T89" s="25">
        <f t="shared" si="3"/>
        <v>0</v>
      </c>
      <c r="U89" s="39" t="s">
        <v>9</v>
      </c>
    </row>
    <row r="90" spans="1:21" x14ac:dyDescent="0.25">
      <c r="A90" s="20">
        <v>42186</v>
      </c>
      <c r="B90" s="183" t="s">
        <v>2584</v>
      </c>
      <c r="C90" s="183" t="s">
        <v>1592</v>
      </c>
      <c r="D90" s="14" t="s">
        <v>95</v>
      </c>
      <c r="E90" s="105">
        <v>1936.8</v>
      </c>
      <c r="F90" s="23">
        <v>42187</v>
      </c>
      <c r="G90" s="106">
        <v>1936.8</v>
      </c>
      <c r="H90" s="25">
        <f t="shared" si="2"/>
        <v>0</v>
      </c>
      <c r="I90" s="39" t="s">
        <v>19</v>
      </c>
      <c r="L90" s="246"/>
      <c r="M90" s="20">
        <v>42187</v>
      </c>
      <c r="N90" s="183" t="s">
        <v>2667</v>
      </c>
      <c r="O90" s="183" t="s">
        <v>1592</v>
      </c>
      <c r="P90" s="40" t="s">
        <v>332</v>
      </c>
      <c r="Q90" s="105">
        <v>2964.5</v>
      </c>
      <c r="R90" s="23">
        <v>42187</v>
      </c>
      <c r="S90" s="106">
        <v>2964.5</v>
      </c>
      <c r="T90" s="25">
        <f t="shared" si="3"/>
        <v>0</v>
      </c>
      <c r="U90" s="68" t="s">
        <v>9</v>
      </c>
    </row>
    <row r="91" spans="1:21" x14ac:dyDescent="0.25">
      <c r="A91" s="12">
        <v>42186</v>
      </c>
      <c r="B91" s="183" t="s">
        <v>2585</v>
      </c>
      <c r="C91" s="183" t="s">
        <v>1592</v>
      </c>
      <c r="D91" s="14" t="s">
        <v>1059</v>
      </c>
      <c r="E91" s="105">
        <v>24432</v>
      </c>
      <c r="F91" s="23">
        <v>42187</v>
      </c>
      <c r="G91" s="106">
        <v>24432</v>
      </c>
      <c r="H91" s="25">
        <f t="shared" si="2"/>
        <v>0</v>
      </c>
      <c r="I91" s="39" t="s">
        <v>19</v>
      </c>
      <c r="L91" s="246"/>
      <c r="M91" s="12">
        <v>42188</v>
      </c>
      <c r="N91" s="183" t="s">
        <v>2795</v>
      </c>
      <c r="O91" s="183" t="s">
        <v>1592</v>
      </c>
      <c r="P91" s="40" t="s">
        <v>332</v>
      </c>
      <c r="Q91" s="105">
        <v>3334.1</v>
      </c>
      <c r="R91" s="23">
        <v>42188</v>
      </c>
      <c r="S91" s="106">
        <v>3334.1</v>
      </c>
      <c r="T91" s="31">
        <f t="shared" si="3"/>
        <v>0</v>
      </c>
      <c r="U91" s="68" t="s">
        <v>9</v>
      </c>
    </row>
    <row r="92" spans="1:21" x14ac:dyDescent="0.25">
      <c r="A92" s="20">
        <v>42186</v>
      </c>
      <c r="B92" s="183" t="s">
        <v>2586</v>
      </c>
      <c r="C92" s="183" t="s">
        <v>1592</v>
      </c>
      <c r="D92" s="14" t="s">
        <v>169</v>
      </c>
      <c r="E92" s="105">
        <v>2990</v>
      </c>
      <c r="F92" s="23">
        <v>42186</v>
      </c>
      <c r="G92" s="106">
        <v>2990</v>
      </c>
      <c r="H92" s="25">
        <f t="shared" si="2"/>
        <v>0</v>
      </c>
      <c r="I92" s="39" t="s">
        <v>94</v>
      </c>
      <c r="L92" s="246"/>
      <c r="M92" s="20">
        <v>42189</v>
      </c>
      <c r="N92" s="183" t="s">
        <v>2915</v>
      </c>
      <c r="O92" s="183" t="s">
        <v>1592</v>
      </c>
      <c r="P92" s="14" t="s">
        <v>332</v>
      </c>
      <c r="Q92" s="105">
        <v>3100.8</v>
      </c>
      <c r="R92" s="23">
        <v>42189</v>
      </c>
      <c r="S92" s="106">
        <v>3100.8</v>
      </c>
      <c r="T92" s="31">
        <f t="shared" si="3"/>
        <v>0</v>
      </c>
      <c r="U92" s="39" t="s">
        <v>9</v>
      </c>
    </row>
    <row r="93" spans="1:21" x14ac:dyDescent="0.25">
      <c r="A93" s="12">
        <v>42186</v>
      </c>
      <c r="B93" s="183" t="s">
        <v>2587</v>
      </c>
      <c r="C93" s="183" t="s">
        <v>1592</v>
      </c>
      <c r="D93" s="14" t="s">
        <v>45</v>
      </c>
      <c r="E93" s="105">
        <v>89786.18</v>
      </c>
      <c r="F93" s="23" t="s">
        <v>2588</v>
      </c>
      <c r="G93" s="106">
        <f>81035.48+8750.7</f>
        <v>89786.18</v>
      </c>
      <c r="H93" s="25">
        <f t="shared" si="2"/>
        <v>0</v>
      </c>
      <c r="I93" s="39" t="s">
        <v>2524</v>
      </c>
      <c r="L93" s="246"/>
      <c r="M93" s="12">
        <v>42193</v>
      </c>
      <c r="N93" s="183" t="s">
        <v>3335</v>
      </c>
      <c r="O93" s="183" t="s">
        <v>1592</v>
      </c>
      <c r="P93" s="14" t="s">
        <v>332</v>
      </c>
      <c r="Q93" s="105">
        <v>2763.9</v>
      </c>
      <c r="R93" s="23">
        <v>42193</v>
      </c>
      <c r="S93" s="106">
        <v>2763.9</v>
      </c>
      <c r="T93" s="31">
        <f t="shared" si="3"/>
        <v>0</v>
      </c>
      <c r="U93" s="39" t="s">
        <v>9</v>
      </c>
    </row>
    <row r="94" spans="1:21" x14ac:dyDescent="0.25">
      <c r="A94" s="20">
        <v>42186</v>
      </c>
      <c r="B94" s="183" t="s">
        <v>2589</v>
      </c>
      <c r="C94" s="183" t="s">
        <v>1592</v>
      </c>
      <c r="D94" s="14" t="s">
        <v>103</v>
      </c>
      <c r="E94" s="105">
        <v>25148.47</v>
      </c>
      <c r="F94" s="23">
        <v>42189</v>
      </c>
      <c r="G94" s="106">
        <v>25148.47</v>
      </c>
      <c r="H94" s="25">
        <f t="shared" si="2"/>
        <v>0</v>
      </c>
      <c r="I94" s="39" t="s">
        <v>17</v>
      </c>
      <c r="L94" s="246"/>
      <c r="M94" s="20">
        <v>42194</v>
      </c>
      <c r="N94" s="183" t="s">
        <v>3466</v>
      </c>
      <c r="O94" s="183" t="s">
        <v>1592</v>
      </c>
      <c r="P94" s="14" t="s">
        <v>332</v>
      </c>
      <c r="Q94" s="105">
        <v>3100.6</v>
      </c>
      <c r="R94" s="23">
        <v>42194</v>
      </c>
      <c r="S94" s="106">
        <v>3100.6</v>
      </c>
      <c r="T94" s="31">
        <f t="shared" si="3"/>
        <v>0</v>
      </c>
      <c r="U94" s="39" t="s">
        <v>9</v>
      </c>
    </row>
    <row r="95" spans="1:21" x14ac:dyDescent="0.25">
      <c r="A95" s="12">
        <v>42186</v>
      </c>
      <c r="B95" s="183" t="s">
        <v>2590</v>
      </c>
      <c r="C95" s="183" t="s">
        <v>1592</v>
      </c>
      <c r="D95" s="14" t="s">
        <v>110</v>
      </c>
      <c r="E95" s="105">
        <v>4077</v>
      </c>
      <c r="F95" s="23">
        <v>42201</v>
      </c>
      <c r="G95" s="106">
        <v>4077</v>
      </c>
      <c r="H95" s="25">
        <f t="shared" si="2"/>
        <v>0</v>
      </c>
      <c r="I95" s="39" t="s">
        <v>17</v>
      </c>
      <c r="L95" s="246"/>
      <c r="M95" s="12">
        <v>42195</v>
      </c>
      <c r="N95" s="183" t="s">
        <v>3589</v>
      </c>
      <c r="O95" s="183" t="s">
        <v>1592</v>
      </c>
      <c r="P95" s="14" t="s">
        <v>332</v>
      </c>
      <c r="Q95" s="105">
        <v>3152.4</v>
      </c>
      <c r="R95" s="23">
        <v>42195</v>
      </c>
      <c r="S95" s="118">
        <v>3152.4</v>
      </c>
      <c r="T95" s="31">
        <f t="shared" si="3"/>
        <v>0</v>
      </c>
      <c r="U95" s="56" t="s">
        <v>9</v>
      </c>
    </row>
    <row r="96" spans="1:21" x14ac:dyDescent="0.25">
      <c r="A96" s="20">
        <v>42186</v>
      </c>
      <c r="B96" s="183" t="s">
        <v>2591</v>
      </c>
      <c r="C96" s="183" t="s">
        <v>1592</v>
      </c>
      <c r="D96" s="14" t="s">
        <v>111</v>
      </c>
      <c r="E96" s="105">
        <v>157114</v>
      </c>
      <c r="F96" s="23">
        <v>42189</v>
      </c>
      <c r="G96" s="106">
        <v>157114</v>
      </c>
      <c r="H96" s="25">
        <f t="shared" si="2"/>
        <v>0</v>
      </c>
      <c r="I96" s="39" t="s">
        <v>9</v>
      </c>
      <c r="L96" s="246"/>
      <c r="M96" s="20">
        <v>42196</v>
      </c>
      <c r="N96" s="183" t="s">
        <v>3720</v>
      </c>
      <c r="O96" s="183" t="s">
        <v>1592</v>
      </c>
      <c r="P96" s="14" t="s">
        <v>332</v>
      </c>
      <c r="Q96" s="105">
        <v>2937.8</v>
      </c>
      <c r="R96" s="23">
        <v>42196</v>
      </c>
      <c r="S96" s="106">
        <v>2937.8</v>
      </c>
      <c r="T96" s="31">
        <f t="shared" si="3"/>
        <v>0</v>
      </c>
      <c r="U96" s="39" t="s">
        <v>9</v>
      </c>
    </row>
    <row r="97" spans="1:21" x14ac:dyDescent="0.25">
      <c r="A97" s="12">
        <v>42186</v>
      </c>
      <c r="B97" s="183" t="s">
        <v>2592</v>
      </c>
      <c r="C97" s="183" t="s">
        <v>1592</v>
      </c>
      <c r="D97" s="14" t="s">
        <v>24</v>
      </c>
      <c r="E97" s="105">
        <v>1192.5999999999999</v>
      </c>
      <c r="F97" s="23">
        <v>42192</v>
      </c>
      <c r="G97" s="106">
        <v>1192.5999999999999</v>
      </c>
      <c r="H97" s="25">
        <f t="shared" si="2"/>
        <v>0</v>
      </c>
      <c r="I97" s="39" t="s">
        <v>9</v>
      </c>
      <c r="L97" s="246"/>
      <c r="M97" s="12">
        <v>42199</v>
      </c>
      <c r="N97" s="183" t="s">
        <v>4012</v>
      </c>
      <c r="O97" s="183" t="s">
        <v>1592</v>
      </c>
      <c r="P97" s="14" t="s">
        <v>332</v>
      </c>
      <c r="Q97" s="105">
        <v>408.8</v>
      </c>
      <c r="R97" s="23">
        <v>42199</v>
      </c>
      <c r="S97" s="106">
        <v>408.8</v>
      </c>
      <c r="T97" s="48">
        <f t="shared" si="3"/>
        <v>0</v>
      </c>
      <c r="U97" s="39" t="s">
        <v>9</v>
      </c>
    </row>
    <row r="98" spans="1:21" x14ac:dyDescent="0.25">
      <c r="A98" s="20">
        <v>42186</v>
      </c>
      <c r="B98" s="183" t="s">
        <v>2593</v>
      </c>
      <c r="C98" s="183" t="s">
        <v>1592</v>
      </c>
      <c r="D98" s="14" t="s">
        <v>406</v>
      </c>
      <c r="E98" s="105">
        <v>33649.46</v>
      </c>
      <c r="F98" s="23">
        <v>42187</v>
      </c>
      <c r="G98" s="106">
        <v>33649.46</v>
      </c>
      <c r="H98" s="25">
        <f t="shared" si="2"/>
        <v>0</v>
      </c>
      <c r="I98" s="39" t="s">
        <v>94</v>
      </c>
      <c r="L98" s="246"/>
      <c r="M98" s="20">
        <v>42199</v>
      </c>
      <c r="N98" s="183" t="s">
        <v>4078</v>
      </c>
      <c r="O98" s="183" t="s">
        <v>1592</v>
      </c>
      <c r="P98" s="14" t="s">
        <v>332</v>
      </c>
      <c r="Q98" s="105">
        <v>3352.8</v>
      </c>
      <c r="R98" s="23">
        <v>42199</v>
      </c>
      <c r="S98" s="106">
        <v>3352.8</v>
      </c>
      <c r="T98" s="48">
        <f t="shared" si="3"/>
        <v>0</v>
      </c>
      <c r="U98" s="39" t="s">
        <v>9</v>
      </c>
    </row>
    <row r="99" spans="1:21" x14ac:dyDescent="0.25">
      <c r="A99" s="12">
        <v>42186</v>
      </c>
      <c r="B99" s="183" t="s">
        <v>2594</v>
      </c>
      <c r="C99" s="183" t="s">
        <v>1592</v>
      </c>
      <c r="D99" s="14" t="s">
        <v>161</v>
      </c>
      <c r="E99" s="105">
        <v>20851.52</v>
      </c>
      <c r="F99" s="23">
        <v>42186</v>
      </c>
      <c r="G99" s="106">
        <v>20851.52</v>
      </c>
      <c r="H99" s="25">
        <f t="shared" si="2"/>
        <v>0</v>
      </c>
      <c r="I99" s="39" t="s">
        <v>9</v>
      </c>
      <c r="L99" s="246"/>
      <c r="M99" s="12">
        <v>42200</v>
      </c>
      <c r="N99" s="183" t="s">
        <v>4145</v>
      </c>
      <c r="O99" s="183" t="s">
        <v>1592</v>
      </c>
      <c r="P99" s="150" t="s">
        <v>332</v>
      </c>
      <c r="Q99" s="105">
        <v>2730.2</v>
      </c>
      <c r="R99" s="23">
        <v>42200</v>
      </c>
      <c r="S99" s="106">
        <v>2730.2</v>
      </c>
      <c r="T99" s="48">
        <f t="shared" si="3"/>
        <v>0</v>
      </c>
      <c r="U99" s="39" t="s">
        <v>9</v>
      </c>
    </row>
    <row r="100" spans="1:21" x14ac:dyDescent="0.25">
      <c r="A100" s="20">
        <v>42186</v>
      </c>
      <c r="B100" s="183" t="s">
        <v>2595</v>
      </c>
      <c r="C100" s="183" t="s">
        <v>1592</v>
      </c>
      <c r="D100" s="14" t="s">
        <v>286</v>
      </c>
      <c r="E100" s="105">
        <v>35.200000000000003</v>
      </c>
      <c r="F100" s="23">
        <v>42186</v>
      </c>
      <c r="G100" s="106">
        <v>35.200000000000003</v>
      </c>
      <c r="H100" s="25">
        <f t="shared" si="2"/>
        <v>0</v>
      </c>
      <c r="I100" s="39" t="s">
        <v>9</v>
      </c>
      <c r="L100" s="246"/>
      <c r="M100" s="20">
        <v>42201</v>
      </c>
      <c r="N100" s="183" t="s">
        <v>4264</v>
      </c>
      <c r="O100" s="183" t="s">
        <v>1592</v>
      </c>
      <c r="P100" s="14" t="s">
        <v>332</v>
      </c>
      <c r="Q100" s="105">
        <v>2719.25</v>
      </c>
      <c r="R100" s="23">
        <v>42201</v>
      </c>
      <c r="S100" s="106">
        <v>2719.25</v>
      </c>
      <c r="T100" s="48">
        <f t="shared" si="3"/>
        <v>0</v>
      </c>
      <c r="U100" s="39" t="s">
        <v>9</v>
      </c>
    </row>
    <row r="101" spans="1:21" x14ac:dyDescent="0.25">
      <c r="A101" s="12">
        <v>42186</v>
      </c>
      <c r="B101" s="183" t="s">
        <v>2596</v>
      </c>
      <c r="C101" s="183" t="s">
        <v>1592</v>
      </c>
      <c r="D101" s="14" t="s">
        <v>1101</v>
      </c>
      <c r="E101" s="105">
        <v>18</v>
      </c>
      <c r="F101" s="23">
        <v>42186</v>
      </c>
      <c r="G101" s="106">
        <v>18</v>
      </c>
      <c r="H101" s="25">
        <f t="shared" si="2"/>
        <v>0</v>
      </c>
      <c r="I101" s="39" t="s">
        <v>9</v>
      </c>
      <c r="L101" s="246"/>
      <c r="M101" s="12">
        <v>42203</v>
      </c>
      <c r="N101" s="183" t="s">
        <v>4503</v>
      </c>
      <c r="O101" s="183" t="s">
        <v>1592</v>
      </c>
      <c r="P101" s="14" t="s">
        <v>332</v>
      </c>
      <c r="Q101" s="105">
        <v>943.4</v>
      </c>
      <c r="R101" s="65">
        <v>42203</v>
      </c>
      <c r="S101" s="106">
        <v>943.4</v>
      </c>
      <c r="T101" s="31">
        <f t="shared" si="3"/>
        <v>0</v>
      </c>
      <c r="U101" s="39" t="s">
        <v>9</v>
      </c>
    </row>
    <row r="102" spans="1:21" x14ac:dyDescent="0.25">
      <c r="A102" s="20">
        <v>42186</v>
      </c>
      <c r="B102" s="183" t="s">
        <v>2597</v>
      </c>
      <c r="C102" s="183" t="s">
        <v>1592</v>
      </c>
      <c r="D102" s="14" t="s">
        <v>161</v>
      </c>
      <c r="E102" s="105">
        <v>3602.4</v>
      </c>
      <c r="F102" s="23">
        <v>42186</v>
      </c>
      <c r="G102" s="106">
        <v>3602.4</v>
      </c>
      <c r="H102" s="25">
        <f t="shared" si="2"/>
        <v>0</v>
      </c>
      <c r="I102" s="39" t="s">
        <v>9</v>
      </c>
      <c r="L102" s="246"/>
      <c r="M102" s="20">
        <v>42205</v>
      </c>
      <c r="N102" s="183" t="s">
        <v>4735</v>
      </c>
      <c r="O102" s="183" t="s">
        <v>1592</v>
      </c>
      <c r="P102" s="14" t="s">
        <v>332</v>
      </c>
      <c r="Q102" s="105">
        <v>556.5</v>
      </c>
      <c r="R102" s="23">
        <v>42205</v>
      </c>
      <c r="S102" s="106">
        <v>556.5</v>
      </c>
      <c r="T102" s="31">
        <f t="shared" si="3"/>
        <v>0</v>
      </c>
      <c r="U102" s="39" t="s">
        <v>9</v>
      </c>
    </row>
    <row r="103" spans="1:21" x14ac:dyDescent="0.25">
      <c r="A103" s="12">
        <v>42186</v>
      </c>
      <c r="B103" s="183" t="s">
        <v>2598</v>
      </c>
      <c r="C103" s="183" t="s">
        <v>1592</v>
      </c>
      <c r="D103" s="14" t="s">
        <v>2599</v>
      </c>
      <c r="E103" s="105">
        <v>1548.4</v>
      </c>
      <c r="F103" s="23">
        <v>42186</v>
      </c>
      <c r="G103" s="106">
        <v>1548.4</v>
      </c>
      <c r="H103" s="25">
        <f t="shared" si="2"/>
        <v>0</v>
      </c>
      <c r="I103" s="39" t="s">
        <v>9</v>
      </c>
      <c r="L103" s="246"/>
      <c r="M103" s="12">
        <v>42206</v>
      </c>
      <c r="N103" s="183" t="s">
        <v>4855</v>
      </c>
      <c r="O103" s="183" t="s">
        <v>1592</v>
      </c>
      <c r="P103" s="15" t="s">
        <v>332</v>
      </c>
      <c r="Q103" s="122">
        <v>2359</v>
      </c>
      <c r="R103" s="23">
        <v>42206</v>
      </c>
      <c r="S103" s="118">
        <v>2359</v>
      </c>
      <c r="T103" s="31">
        <f t="shared" si="3"/>
        <v>0</v>
      </c>
      <c r="U103" s="68" t="s">
        <v>9</v>
      </c>
    </row>
    <row r="104" spans="1:21" x14ac:dyDescent="0.25">
      <c r="A104" s="20">
        <v>42186</v>
      </c>
      <c r="B104" s="183" t="s">
        <v>2600</v>
      </c>
      <c r="C104" s="183" t="s">
        <v>1592</v>
      </c>
      <c r="D104" s="14" t="s">
        <v>454</v>
      </c>
      <c r="E104" s="105">
        <v>3564</v>
      </c>
      <c r="F104" s="23">
        <v>42187</v>
      </c>
      <c r="G104" s="106">
        <v>3564</v>
      </c>
      <c r="H104" s="25">
        <f t="shared" si="2"/>
        <v>0</v>
      </c>
      <c r="I104" s="39" t="s">
        <v>46</v>
      </c>
      <c r="L104" s="246"/>
      <c r="M104" s="20">
        <v>42207</v>
      </c>
      <c r="N104" s="183" t="s">
        <v>4971</v>
      </c>
      <c r="O104" s="183" t="s">
        <v>1592</v>
      </c>
      <c r="P104" s="14" t="s">
        <v>332</v>
      </c>
      <c r="Q104" s="105">
        <v>2541</v>
      </c>
      <c r="R104" s="23">
        <v>42207</v>
      </c>
      <c r="S104" s="106">
        <v>2541</v>
      </c>
      <c r="T104" s="31">
        <f t="shared" si="3"/>
        <v>0</v>
      </c>
      <c r="U104" s="39" t="s">
        <v>9</v>
      </c>
    </row>
    <row r="105" spans="1:21" x14ac:dyDescent="0.25">
      <c r="A105" s="12">
        <v>42186</v>
      </c>
      <c r="B105" s="183" t="s">
        <v>2601</v>
      </c>
      <c r="C105" s="183" t="s">
        <v>1592</v>
      </c>
      <c r="D105" s="14" t="s">
        <v>112</v>
      </c>
      <c r="E105" s="105">
        <v>24803.4</v>
      </c>
      <c r="F105" s="23">
        <v>42187</v>
      </c>
      <c r="G105" s="106">
        <v>24803.4</v>
      </c>
      <c r="H105" s="25">
        <f t="shared" si="2"/>
        <v>0</v>
      </c>
      <c r="I105" s="39" t="s">
        <v>46</v>
      </c>
      <c r="L105" s="246"/>
      <c r="M105" s="12">
        <v>42209</v>
      </c>
      <c r="N105" s="183" t="s">
        <v>5241</v>
      </c>
      <c r="O105" s="183" t="s">
        <v>1592</v>
      </c>
      <c r="P105" s="14" t="s">
        <v>332</v>
      </c>
      <c r="Q105" s="105">
        <v>2586.5</v>
      </c>
      <c r="R105" s="65">
        <v>42209</v>
      </c>
      <c r="S105" s="106">
        <v>2586.5</v>
      </c>
      <c r="T105" s="31">
        <f t="shared" si="3"/>
        <v>0</v>
      </c>
      <c r="U105" s="39" t="s">
        <v>9</v>
      </c>
    </row>
    <row r="106" spans="1:21" x14ac:dyDescent="0.25">
      <c r="A106" s="20">
        <v>42186</v>
      </c>
      <c r="B106" s="183" t="s">
        <v>2602</v>
      </c>
      <c r="C106" s="183" t="s">
        <v>1592</v>
      </c>
      <c r="D106" s="14" t="s">
        <v>43</v>
      </c>
      <c r="E106" s="105">
        <v>20820.52</v>
      </c>
      <c r="F106" s="23">
        <v>42189</v>
      </c>
      <c r="G106" s="106">
        <v>20820.52</v>
      </c>
      <c r="H106" s="25">
        <f t="shared" si="2"/>
        <v>0</v>
      </c>
      <c r="I106" s="39" t="s">
        <v>9</v>
      </c>
      <c r="L106" s="246"/>
      <c r="M106" s="20">
        <v>42210</v>
      </c>
      <c r="N106" s="183" t="s">
        <v>5340</v>
      </c>
      <c r="O106" s="183" t="s">
        <v>1592</v>
      </c>
      <c r="P106" s="150" t="s">
        <v>332</v>
      </c>
      <c r="Q106" s="105">
        <v>2555</v>
      </c>
      <c r="R106" s="65">
        <v>42210</v>
      </c>
      <c r="S106" s="106">
        <v>2555</v>
      </c>
      <c r="T106" s="31">
        <f t="shared" si="3"/>
        <v>0</v>
      </c>
      <c r="U106" s="39" t="s">
        <v>9</v>
      </c>
    </row>
    <row r="107" spans="1:21" x14ac:dyDescent="0.25">
      <c r="A107" s="12">
        <v>42186</v>
      </c>
      <c r="B107" s="183" t="s">
        <v>2603</v>
      </c>
      <c r="C107" s="183" t="s">
        <v>1592</v>
      </c>
      <c r="D107" s="14" t="s">
        <v>24</v>
      </c>
      <c r="E107" s="105">
        <v>159578.85999999999</v>
      </c>
      <c r="F107" s="23" t="s">
        <v>2604</v>
      </c>
      <c r="G107" s="106">
        <f>3060.5+156518.36</f>
        <v>159578.85999999999</v>
      </c>
      <c r="H107" s="25">
        <f t="shared" si="2"/>
        <v>0</v>
      </c>
      <c r="I107" s="39" t="s">
        <v>2524</v>
      </c>
      <c r="L107" s="246"/>
      <c r="M107" s="12">
        <v>42214</v>
      </c>
      <c r="N107" s="183" t="s">
        <v>5743</v>
      </c>
      <c r="O107" s="183" t="s">
        <v>1592</v>
      </c>
      <c r="P107" s="14" t="s">
        <v>332</v>
      </c>
      <c r="Q107" s="105">
        <v>2869.6</v>
      </c>
      <c r="R107" s="23">
        <v>42214</v>
      </c>
      <c r="S107" s="106">
        <v>2869.6</v>
      </c>
      <c r="T107" s="31">
        <f t="shared" si="3"/>
        <v>0</v>
      </c>
      <c r="U107" s="39" t="s">
        <v>9</v>
      </c>
    </row>
    <row r="108" spans="1:21" x14ac:dyDescent="0.25">
      <c r="A108" s="20">
        <v>42186</v>
      </c>
      <c r="B108" s="183" t="s">
        <v>2605</v>
      </c>
      <c r="C108" s="183" t="s">
        <v>1592</v>
      </c>
      <c r="D108" s="14" t="s">
        <v>24</v>
      </c>
      <c r="E108" s="105">
        <v>7670.4</v>
      </c>
      <c r="F108" s="23">
        <v>42200</v>
      </c>
      <c r="G108" s="106">
        <v>7670.4</v>
      </c>
      <c r="H108" s="25">
        <f t="shared" si="2"/>
        <v>0</v>
      </c>
      <c r="I108" s="39" t="s">
        <v>2524</v>
      </c>
      <c r="L108" s="246"/>
      <c r="M108" s="20">
        <v>42215</v>
      </c>
      <c r="N108" s="183" t="s">
        <v>5855</v>
      </c>
      <c r="O108" s="183" t="s">
        <v>1592</v>
      </c>
      <c r="P108" s="14" t="s">
        <v>332</v>
      </c>
      <c r="Q108" s="105">
        <v>2896.8</v>
      </c>
      <c r="R108" s="23">
        <v>42215</v>
      </c>
      <c r="S108" s="106">
        <v>2896.8</v>
      </c>
      <c r="T108" s="31">
        <f t="shared" si="3"/>
        <v>0</v>
      </c>
      <c r="U108" s="39" t="s">
        <v>9</v>
      </c>
    </row>
    <row r="109" spans="1:21" x14ac:dyDescent="0.25">
      <c r="A109" s="12">
        <v>42187</v>
      </c>
      <c r="B109" s="183" t="s">
        <v>2606</v>
      </c>
      <c r="C109" s="183" t="s">
        <v>1592</v>
      </c>
      <c r="D109" s="14" t="s">
        <v>2607</v>
      </c>
      <c r="E109" s="105">
        <v>1903</v>
      </c>
      <c r="F109" s="23">
        <v>42187</v>
      </c>
      <c r="G109" s="106">
        <v>1903</v>
      </c>
      <c r="H109" s="25">
        <f t="shared" si="2"/>
        <v>0</v>
      </c>
      <c r="I109" s="39" t="s">
        <v>9</v>
      </c>
      <c r="L109" s="246"/>
      <c r="M109" s="12">
        <v>42216</v>
      </c>
      <c r="N109" s="183" t="s">
        <v>5980</v>
      </c>
      <c r="O109" s="183" t="s">
        <v>1592</v>
      </c>
      <c r="P109" s="14" t="s">
        <v>332</v>
      </c>
      <c r="Q109" s="105">
        <v>2849.2</v>
      </c>
      <c r="R109" s="23">
        <v>42216</v>
      </c>
      <c r="S109" s="106">
        <v>2849.2</v>
      </c>
      <c r="T109" s="31">
        <f t="shared" si="3"/>
        <v>0</v>
      </c>
      <c r="U109" s="39" t="s">
        <v>9</v>
      </c>
    </row>
    <row r="110" spans="1:21" x14ac:dyDescent="0.25">
      <c r="A110" s="20">
        <v>42187</v>
      </c>
      <c r="B110" s="183" t="s">
        <v>2608</v>
      </c>
      <c r="C110" s="183" t="s">
        <v>1592</v>
      </c>
      <c r="D110" s="14" t="s">
        <v>2609</v>
      </c>
      <c r="E110" s="105">
        <v>8932</v>
      </c>
      <c r="F110" s="23">
        <v>42187</v>
      </c>
      <c r="G110" s="106">
        <v>8932</v>
      </c>
      <c r="H110" s="25">
        <f t="shared" si="2"/>
        <v>0</v>
      </c>
      <c r="I110" s="39" t="s">
        <v>59</v>
      </c>
      <c r="L110" s="246"/>
      <c r="M110" s="20">
        <v>42201</v>
      </c>
      <c r="N110" s="183" t="s">
        <v>4306</v>
      </c>
      <c r="O110" s="183" t="s">
        <v>1592</v>
      </c>
      <c r="P110" s="150" t="s">
        <v>732</v>
      </c>
      <c r="Q110" s="105">
        <v>12670.8</v>
      </c>
      <c r="R110" s="23">
        <v>42203</v>
      </c>
      <c r="S110" s="118">
        <v>12670.8</v>
      </c>
      <c r="T110" s="31">
        <f t="shared" si="3"/>
        <v>0</v>
      </c>
      <c r="U110" s="56" t="s">
        <v>149</v>
      </c>
    </row>
    <row r="111" spans="1:21" x14ac:dyDescent="0.25">
      <c r="A111" s="12">
        <v>42187</v>
      </c>
      <c r="B111" s="183" t="s">
        <v>2610</v>
      </c>
      <c r="C111" s="183" t="s">
        <v>1592</v>
      </c>
      <c r="D111" s="26" t="s">
        <v>218</v>
      </c>
      <c r="E111" s="108">
        <v>0</v>
      </c>
      <c r="F111" s="30" t="s">
        <v>2611</v>
      </c>
      <c r="G111" s="106"/>
      <c r="H111" s="25">
        <f t="shared" si="2"/>
        <v>0</v>
      </c>
      <c r="I111" s="39" t="s">
        <v>13</v>
      </c>
      <c r="L111" s="246"/>
      <c r="M111" s="12">
        <v>42186</v>
      </c>
      <c r="N111" s="183" t="s">
        <v>2561</v>
      </c>
      <c r="O111" s="183" t="s">
        <v>1592</v>
      </c>
      <c r="P111" s="14" t="s">
        <v>236</v>
      </c>
      <c r="Q111" s="105">
        <v>38734.51</v>
      </c>
      <c r="R111" s="23">
        <v>42196</v>
      </c>
      <c r="S111" s="114">
        <v>35000</v>
      </c>
      <c r="T111" s="55">
        <f t="shared" si="3"/>
        <v>3734.510000000002</v>
      </c>
      <c r="U111" s="39" t="s">
        <v>94</v>
      </c>
    </row>
    <row r="112" spans="1:21" x14ac:dyDescent="0.25">
      <c r="A112" s="20">
        <v>42187</v>
      </c>
      <c r="B112" s="183" t="s">
        <v>2612</v>
      </c>
      <c r="C112" s="183" t="s">
        <v>1592</v>
      </c>
      <c r="D112" s="14" t="s">
        <v>383</v>
      </c>
      <c r="E112" s="105">
        <v>17679.5</v>
      </c>
      <c r="F112" s="23">
        <v>42187</v>
      </c>
      <c r="G112" s="106">
        <v>17679.5</v>
      </c>
      <c r="H112" s="25">
        <f t="shared" si="2"/>
        <v>0</v>
      </c>
      <c r="I112" s="39" t="s">
        <v>9</v>
      </c>
      <c r="L112" s="246"/>
      <c r="M112" s="20">
        <v>42195</v>
      </c>
      <c r="N112" s="183" t="s">
        <v>3564</v>
      </c>
      <c r="O112" s="183" t="s">
        <v>1592</v>
      </c>
      <c r="P112" s="14" t="s">
        <v>236</v>
      </c>
      <c r="Q112" s="105">
        <v>50608.5</v>
      </c>
      <c r="R112" s="23">
        <v>42201</v>
      </c>
      <c r="S112" s="114">
        <v>50000</v>
      </c>
      <c r="T112" s="55">
        <f t="shared" si="3"/>
        <v>608.5</v>
      </c>
      <c r="U112" s="39" t="s">
        <v>312</v>
      </c>
    </row>
    <row r="113" spans="1:21" x14ac:dyDescent="0.25">
      <c r="A113" s="12">
        <v>42187</v>
      </c>
      <c r="B113" s="183" t="s">
        <v>2613</v>
      </c>
      <c r="C113" s="183" t="s">
        <v>1592</v>
      </c>
      <c r="D113" s="14" t="s">
        <v>2501</v>
      </c>
      <c r="E113" s="105">
        <v>7969.6</v>
      </c>
      <c r="F113" s="23">
        <v>42187</v>
      </c>
      <c r="G113" s="106">
        <v>7969.6</v>
      </c>
      <c r="H113" s="25">
        <f t="shared" si="2"/>
        <v>0</v>
      </c>
      <c r="I113" s="39" t="s">
        <v>62</v>
      </c>
      <c r="L113" s="246"/>
      <c r="M113" s="12">
        <v>42204</v>
      </c>
      <c r="N113" s="183" t="s">
        <v>4627</v>
      </c>
      <c r="O113" s="183" t="s">
        <v>1592</v>
      </c>
      <c r="P113" s="14" t="s">
        <v>236</v>
      </c>
      <c r="Q113" s="105">
        <v>49332.75</v>
      </c>
      <c r="R113" s="23"/>
      <c r="S113" s="118"/>
      <c r="T113" s="31">
        <f t="shared" si="3"/>
        <v>49332.75</v>
      </c>
      <c r="U113" s="56" t="s">
        <v>9</v>
      </c>
    </row>
    <row r="114" spans="1:21" x14ac:dyDescent="0.25">
      <c r="A114" s="20">
        <v>42187</v>
      </c>
      <c r="B114" s="183" t="s">
        <v>2614</v>
      </c>
      <c r="C114" s="183" t="s">
        <v>1592</v>
      </c>
      <c r="D114" s="14" t="s">
        <v>720</v>
      </c>
      <c r="E114" s="105">
        <v>12225</v>
      </c>
      <c r="F114" s="23">
        <v>42187</v>
      </c>
      <c r="G114" s="106">
        <v>12225</v>
      </c>
      <c r="H114" s="25">
        <f t="shared" si="2"/>
        <v>0</v>
      </c>
      <c r="I114" s="39" t="s">
        <v>9</v>
      </c>
      <c r="L114" s="246"/>
      <c r="M114" s="20">
        <v>42191</v>
      </c>
      <c r="N114" s="183" t="s">
        <v>3130</v>
      </c>
      <c r="O114" s="183" t="s">
        <v>1592</v>
      </c>
      <c r="P114" s="14" t="s">
        <v>912</v>
      </c>
      <c r="Q114" s="105">
        <v>24377.35</v>
      </c>
      <c r="R114" s="23">
        <v>42191</v>
      </c>
      <c r="S114" s="106">
        <v>24377.35</v>
      </c>
      <c r="T114" s="31">
        <f t="shared" si="3"/>
        <v>0</v>
      </c>
      <c r="U114" s="39" t="s">
        <v>9</v>
      </c>
    </row>
    <row r="115" spans="1:21" x14ac:dyDescent="0.25">
      <c r="A115" s="12">
        <v>42187</v>
      </c>
      <c r="B115" s="183" t="s">
        <v>2615</v>
      </c>
      <c r="C115" s="183" t="s">
        <v>1592</v>
      </c>
      <c r="D115" s="14" t="s">
        <v>699</v>
      </c>
      <c r="E115" s="105">
        <v>693.4</v>
      </c>
      <c r="F115" s="23">
        <v>42187</v>
      </c>
      <c r="G115" s="106">
        <v>693.4</v>
      </c>
      <c r="H115" s="25">
        <f t="shared" si="2"/>
        <v>0</v>
      </c>
      <c r="I115" s="39" t="s">
        <v>9</v>
      </c>
      <c r="L115" s="246"/>
      <c r="M115" s="12">
        <v>42191</v>
      </c>
      <c r="N115" s="183" t="s">
        <v>3133</v>
      </c>
      <c r="O115" s="183" t="s">
        <v>1592</v>
      </c>
      <c r="P115" s="14" t="s">
        <v>912</v>
      </c>
      <c r="Q115" s="105">
        <v>3231</v>
      </c>
      <c r="R115" s="23">
        <v>42191</v>
      </c>
      <c r="S115" s="106">
        <v>3231</v>
      </c>
      <c r="T115" s="31">
        <f t="shared" si="3"/>
        <v>0</v>
      </c>
      <c r="U115" s="39" t="s">
        <v>9</v>
      </c>
    </row>
    <row r="116" spans="1:21" x14ac:dyDescent="0.25">
      <c r="A116" s="20">
        <v>42187</v>
      </c>
      <c r="B116" s="183" t="s">
        <v>2616</v>
      </c>
      <c r="C116" s="183" t="s">
        <v>1592</v>
      </c>
      <c r="D116" s="14" t="s">
        <v>1279</v>
      </c>
      <c r="E116" s="105">
        <v>68343.05</v>
      </c>
      <c r="F116" s="23">
        <v>42201</v>
      </c>
      <c r="G116" s="106">
        <v>68343.05</v>
      </c>
      <c r="H116" s="25">
        <f t="shared" si="2"/>
        <v>0</v>
      </c>
      <c r="I116" s="39" t="s">
        <v>9</v>
      </c>
      <c r="L116" s="246"/>
      <c r="M116" s="20">
        <v>42195</v>
      </c>
      <c r="N116" s="183" t="s">
        <v>3641</v>
      </c>
      <c r="O116" s="183" t="s">
        <v>1592</v>
      </c>
      <c r="P116" s="14" t="s">
        <v>912</v>
      </c>
      <c r="Q116" s="105">
        <v>3511.2</v>
      </c>
      <c r="R116" s="23">
        <v>42195</v>
      </c>
      <c r="S116" s="106">
        <v>3511.2</v>
      </c>
      <c r="T116" s="31">
        <f t="shared" si="3"/>
        <v>0</v>
      </c>
      <c r="U116" s="39" t="s">
        <v>9</v>
      </c>
    </row>
    <row r="117" spans="1:21" x14ac:dyDescent="0.25">
      <c r="A117" s="12">
        <v>42187</v>
      </c>
      <c r="B117" s="183" t="s">
        <v>2617</v>
      </c>
      <c r="C117" s="183" t="s">
        <v>1592</v>
      </c>
      <c r="D117" s="14" t="s">
        <v>141</v>
      </c>
      <c r="E117" s="105">
        <v>2998</v>
      </c>
      <c r="F117" s="23">
        <v>42187</v>
      </c>
      <c r="G117" s="106">
        <v>2998</v>
      </c>
      <c r="H117" s="25">
        <f t="shared" si="2"/>
        <v>0</v>
      </c>
      <c r="I117" s="39" t="s">
        <v>9</v>
      </c>
      <c r="L117" s="246"/>
      <c r="M117" s="12">
        <v>42198</v>
      </c>
      <c r="N117" s="183" t="s">
        <v>3930</v>
      </c>
      <c r="O117" s="183" t="s">
        <v>1592</v>
      </c>
      <c r="P117" s="14" t="s">
        <v>912</v>
      </c>
      <c r="Q117" s="105">
        <v>26427.05</v>
      </c>
      <c r="R117" s="23">
        <v>42198</v>
      </c>
      <c r="S117" s="106">
        <v>26427.05</v>
      </c>
      <c r="T117" s="31">
        <f t="shared" si="3"/>
        <v>0</v>
      </c>
      <c r="U117" s="39" t="s">
        <v>62</v>
      </c>
    </row>
    <row r="118" spans="1:21" x14ac:dyDescent="0.25">
      <c r="A118" s="20">
        <v>42187</v>
      </c>
      <c r="B118" s="183" t="s">
        <v>2618</v>
      </c>
      <c r="C118" s="183" t="s">
        <v>1592</v>
      </c>
      <c r="D118" s="150" t="s">
        <v>24</v>
      </c>
      <c r="E118" s="105">
        <v>4288</v>
      </c>
      <c r="F118" s="23">
        <v>42200</v>
      </c>
      <c r="G118" s="106">
        <v>4288</v>
      </c>
      <c r="H118" s="25">
        <f t="shared" si="2"/>
        <v>0</v>
      </c>
      <c r="I118" s="39" t="s">
        <v>9</v>
      </c>
      <c r="L118" s="246"/>
      <c r="M118" s="20">
        <v>42207</v>
      </c>
      <c r="N118" s="183" t="s">
        <v>4995</v>
      </c>
      <c r="O118" s="183" t="s">
        <v>1592</v>
      </c>
      <c r="P118" s="14" t="s">
        <v>912</v>
      </c>
      <c r="Q118" s="105">
        <v>24960</v>
      </c>
      <c r="R118" s="23">
        <v>42207</v>
      </c>
      <c r="S118" s="106">
        <v>24960</v>
      </c>
      <c r="T118" s="31">
        <f t="shared" si="3"/>
        <v>0</v>
      </c>
      <c r="U118" s="39" t="s">
        <v>4996</v>
      </c>
    </row>
    <row r="119" spans="1:21" x14ac:dyDescent="0.25">
      <c r="A119" s="12">
        <v>42187</v>
      </c>
      <c r="B119" s="183" t="s">
        <v>2619</v>
      </c>
      <c r="C119" s="183" t="s">
        <v>1592</v>
      </c>
      <c r="D119" s="14" t="s">
        <v>98</v>
      </c>
      <c r="E119" s="105">
        <v>11074.6</v>
      </c>
      <c r="F119" s="23">
        <v>42187</v>
      </c>
      <c r="G119" s="106">
        <v>11074.6</v>
      </c>
      <c r="H119" s="25">
        <f t="shared" si="2"/>
        <v>0</v>
      </c>
      <c r="I119" s="39" t="s">
        <v>9</v>
      </c>
      <c r="L119" s="246"/>
      <c r="M119" s="12">
        <v>42210</v>
      </c>
      <c r="N119" s="183" t="s">
        <v>5396</v>
      </c>
      <c r="O119" s="183" t="s">
        <v>1592</v>
      </c>
      <c r="P119" s="14" t="s">
        <v>912</v>
      </c>
      <c r="Q119" s="105">
        <v>2964.8</v>
      </c>
      <c r="R119" s="65">
        <v>42210</v>
      </c>
      <c r="S119" s="106">
        <v>2964.8</v>
      </c>
      <c r="T119" s="31">
        <f t="shared" si="3"/>
        <v>0</v>
      </c>
      <c r="U119" s="39" t="s">
        <v>9</v>
      </c>
    </row>
    <row r="120" spans="1:21" x14ac:dyDescent="0.25">
      <c r="A120" s="20">
        <v>42187</v>
      </c>
      <c r="B120" s="183" t="s">
        <v>2620</v>
      </c>
      <c r="C120" s="183" t="s">
        <v>1592</v>
      </c>
      <c r="D120" s="14" t="s">
        <v>20</v>
      </c>
      <c r="E120" s="105">
        <v>9125</v>
      </c>
      <c r="F120" s="23">
        <v>42187</v>
      </c>
      <c r="G120" s="106">
        <v>9125</v>
      </c>
      <c r="H120" s="25">
        <f t="shared" si="2"/>
        <v>0</v>
      </c>
      <c r="I120" s="39" t="s">
        <v>94</v>
      </c>
      <c r="L120" s="246"/>
      <c r="M120" s="20">
        <v>42214</v>
      </c>
      <c r="N120" s="183" t="s">
        <v>5746</v>
      </c>
      <c r="O120" s="183" t="s">
        <v>1592</v>
      </c>
      <c r="P120" s="14" t="s">
        <v>912</v>
      </c>
      <c r="Q120" s="105">
        <v>28846.82</v>
      </c>
      <c r="R120" s="23">
        <v>42214</v>
      </c>
      <c r="S120" s="114">
        <v>28550</v>
      </c>
      <c r="T120" s="55">
        <f t="shared" si="3"/>
        <v>296.81999999999971</v>
      </c>
      <c r="U120" s="39" t="s">
        <v>9</v>
      </c>
    </row>
    <row r="121" spans="1:21" x14ac:dyDescent="0.25">
      <c r="A121" s="12">
        <v>42187</v>
      </c>
      <c r="B121" s="183" t="s">
        <v>2621</v>
      </c>
      <c r="C121" s="183" t="s">
        <v>1592</v>
      </c>
      <c r="D121" s="14" t="s">
        <v>1178</v>
      </c>
      <c r="E121" s="105">
        <v>15643.9</v>
      </c>
      <c r="F121" s="12" t="s">
        <v>2622</v>
      </c>
      <c r="G121" s="106">
        <f>14000+1643.9</f>
        <v>15643.9</v>
      </c>
      <c r="H121" s="25">
        <f t="shared" si="2"/>
        <v>0</v>
      </c>
      <c r="I121" s="39" t="s">
        <v>94</v>
      </c>
      <c r="L121" s="246"/>
      <c r="M121" s="12">
        <v>42203</v>
      </c>
      <c r="N121" s="183" t="s">
        <v>4528</v>
      </c>
      <c r="O121" s="183" t="s">
        <v>1592</v>
      </c>
      <c r="P121" s="14" t="s">
        <v>4529</v>
      </c>
      <c r="Q121" s="105">
        <v>2940</v>
      </c>
      <c r="R121" s="65">
        <v>42203</v>
      </c>
      <c r="S121" s="106">
        <v>2940</v>
      </c>
      <c r="T121" s="31">
        <f t="shared" si="3"/>
        <v>0</v>
      </c>
      <c r="U121" s="39" t="s">
        <v>9</v>
      </c>
    </row>
    <row r="122" spans="1:21" x14ac:dyDescent="0.25">
      <c r="A122" s="20">
        <v>42187</v>
      </c>
      <c r="B122" s="183" t="s">
        <v>2623</v>
      </c>
      <c r="C122" s="183" t="s">
        <v>1592</v>
      </c>
      <c r="D122" s="14" t="s">
        <v>20</v>
      </c>
      <c r="E122" s="105">
        <v>1361.25</v>
      </c>
      <c r="F122" s="23">
        <v>42187</v>
      </c>
      <c r="G122" s="106">
        <v>1361.25</v>
      </c>
      <c r="H122" s="25">
        <f t="shared" si="2"/>
        <v>0</v>
      </c>
      <c r="I122" s="39" t="s">
        <v>94</v>
      </c>
      <c r="L122" s="246"/>
      <c r="M122" s="20">
        <v>42207</v>
      </c>
      <c r="N122" s="183" t="s">
        <v>5022</v>
      </c>
      <c r="O122" s="183" t="s">
        <v>1592</v>
      </c>
      <c r="P122" s="14" t="s">
        <v>738</v>
      </c>
      <c r="Q122" s="105">
        <v>17647</v>
      </c>
      <c r="R122" s="65">
        <v>42209</v>
      </c>
      <c r="S122" s="106">
        <v>17647</v>
      </c>
      <c r="T122" s="31">
        <f t="shared" si="3"/>
        <v>0</v>
      </c>
      <c r="U122" s="39" t="s">
        <v>17</v>
      </c>
    </row>
    <row r="123" spans="1:21" x14ac:dyDescent="0.25">
      <c r="A123" s="12">
        <v>42187</v>
      </c>
      <c r="B123" s="183" t="s">
        <v>2624</v>
      </c>
      <c r="C123" s="183" t="s">
        <v>1592</v>
      </c>
      <c r="D123" s="14" t="s">
        <v>110</v>
      </c>
      <c r="E123" s="105">
        <v>104690.78</v>
      </c>
      <c r="F123" s="23" t="s">
        <v>2625</v>
      </c>
      <c r="G123" s="106">
        <f>5792.82+98897.96</f>
        <v>104690.78</v>
      </c>
      <c r="H123" s="25">
        <f t="shared" si="2"/>
        <v>0</v>
      </c>
      <c r="I123" s="39" t="s">
        <v>19</v>
      </c>
      <c r="L123" s="246"/>
      <c r="M123" s="12">
        <v>42193</v>
      </c>
      <c r="N123" s="183" t="s">
        <v>3349</v>
      </c>
      <c r="O123" s="183" t="s">
        <v>1592</v>
      </c>
      <c r="P123" s="14" t="s">
        <v>243</v>
      </c>
      <c r="Q123" s="105">
        <v>1253.04</v>
      </c>
      <c r="R123" s="23">
        <v>42194</v>
      </c>
      <c r="S123" s="106">
        <v>1253.04</v>
      </c>
      <c r="T123" s="31">
        <f t="shared" si="3"/>
        <v>0</v>
      </c>
      <c r="U123" s="39" t="s">
        <v>62</v>
      </c>
    </row>
    <row r="124" spans="1:21" x14ac:dyDescent="0.25">
      <c r="A124" s="20">
        <v>42187</v>
      </c>
      <c r="B124" s="183" t="s">
        <v>2626</v>
      </c>
      <c r="C124" s="183" t="s">
        <v>1592</v>
      </c>
      <c r="D124" s="14" t="s">
        <v>121</v>
      </c>
      <c r="E124" s="105">
        <v>3460.85</v>
      </c>
      <c r="F124" s="23">
        <v>42187</v>
      </c>
      <c r="G124" s="106">
        <v>3460.85</v>
      </c>
      <c r="H124" s="25">
        <f t="shared" si="2"/>
        <v>0</v>
      </c>
      <c r="I124" s="39" t="s">
        <v>9</v>
      </c>
      <c r="L124" s="246"/>
      <c r="M124" s="20">
        <v>42194</v>
      </c>
      <c r="N124" s="183" t="s">
        <v>3467</v>
      </c>
      <c r="O124" s="183" t="s">
        <v>1592</v>
      </c>
      <c r="P124" s="14" t="s">
        <v>243</v>
      </c>
      <c r="Q124" s="105">
        <v>2649.2</v>
      </c>
      <c r="R124" s="23">
        <v>42195</v>
      </c>
      <c r="S124" s="106">
        <v>2649.2</v>
      </c>
      <c r="T124" s="31">
        <f t="shared" si="3"/>
        <v>0</v>
      </c>
      <c r="U124" s="39" t="s">
        <v>62</v>
      </c>
    </row>
    <row r="125" spans="1:21" x14ac:dyDescent="0.25">
      <c r="A125" s="12">
        <v>42187</v>
      </c>
      <c r="B125" s="183" t="s">
        <v>2627</v>
      </c>
      <c r="C125" s="183" t="s">
        <v>1592</v>
      </c>
      <c r="D125" s="40" t="s">
        <v>114</v>
      </c>
      <c r="E125" s="105">
        <v>1716.4</v>
      </c>
      <c r="F125" s="12">
        <v>42187</v>
      </c>
      <c r="G125" s="106">
        <v>1716.4</v>
      </c>
      <c r="H125" s="25">
        <f t="shared" si="2"/>
        <v>0</v>
      </c>
      <c r="I125" s="68" t="s">
        <v>9</v>
      </c>
      <c r="L125" s="246"/>
      <c r="M125" s="12">
        <v>42198</v>
      </c>
      <c r="N125" s="183" t="s">
        <v>3913</v>
      </c>
      <c r="O125" s="183" t="s">
        <v>1592</v>
      </c>
      <c r="P125" s="14" t="s">
        <v>79</v>
      </c>
      <c r="Q125" s="105">
        <v>1279.3399999999999</v>
      </c>
      <c r="R125" s="23">
        <v>42199</v>
      </c>
      <c r="S125" s="106">
        <v>1279.3399999999999</v>
      </c>
      <c r="T125" s="31">
        <f t="shared" si="3"/>
        <v>0</v>
      </c>
      <c r="U125" s="39" t="s">
        <v>62</v>
      </c>
    </row>
    <row r="126" spans="1:21" x14ac:dyDescent="0.25">
      <c r="A126" s="20">
        <v>42187</v>
      </c>
      <c r="B126" s="183" t="s">
        <v>2628</v>
      </c>
      <c r="C126" s="183" t="s">
        <v>1592</v>
      </c>
      <c r="D126" s="40" t="s">
        <v>18</v>
      </c>
      <c r="E126" s="105">
        <v>2775</v>
      </c>
      <c r="F126" s="23">
        <v>42187</v>
      </c>
      <c r="G126" s="106">
        <v>2775</v>
      </c>
      <c r="H126" s="25">
        <f t="shared" si="2"/>
        <v>0</v>
      </c>
      <c r="I126" s="68" t="s">
        <v>9</v>
      </c>
      <c r="L126" s="246"/>
      <c r="M126" s="20">
        <v>42205</v>
      </c>
      <c r="N126" s="183" t="s">
        <v>4748</v>
      </c>
      <c r="O126" s="183" t="s">
        <v>1592</v>
      </c>
      <c r="P126" s="14" t="s">
        <v>79</v>
      </c>
      <c r="Q126" s="105">
        <v>2020.28</v>
      </c>
      <c r="R126" s="23">
        <v>42206</v>
      </c>
      <c r="S126" s="106">
        <v>2020.28</v>
      </c>
      <c r="T126" s="31">
        <f t="shared" si="3"/>
        <v>0</v>
      </c>
      <c r="U126" s="39" t="s">
        <v>9</v>
      </c>
    </row>
    <row r="127" spans="1:21" x14ac:dyDescent="0.25">
      <c r="A127" s="12">
        <v>42187</v>
      </c>
      <c r="B127" s="183" t="s">
        <v>2629</v>
      </c>
      <c r="C127" s="183" t="s">
        <v>1592</v>
      </c>
      <c r="D127" s="40" t="s">
        <v>135</v>
      </c>
      <c r="E127" s="105">
        <v>1920.6</v>
      </c>
      <c r="F127" s="23">
        <v>42187</v>
      </c>
      <c r="G127" s="106">
        <v>1920.6</v>
      </c>
      <c r="H127" s="25">
        <f t="shared" si="2"/>
        <v>0</v>
      </c>
      <c r="I127" s="68" t="s">
        <v>9</v>
      </c>
      <c r="L127" s="246"/>
      <c r="M127" s="12">
        <v>42212</v>
      </c>
      <c r="N127" s="183" t="s">
        <v>5542</v>
      </c>
      <c r="O127" s="183" t="s">
        <v>1592</v>
      </c>
      <c r="P127" s="14" t="s">
        <v>79</v>
      </c>
      <c r="Q127" s="105">
        <v>3871.08</v>
      </c>
      <c r="R127" s="23">
        <v>42213</v>
      </c>
      <c r="S127" s="106">
        <v>3871.08</v>
      </c>
      <c r="T127" s="31">
        <f t="shared" si="3"/>
        <v>0</v>
      </c>
      <c r="U127" s="39" t="s">
        <v>62</v>
      </c>
    </row>
    <row r="128" spans="1:21" x14ac:dyDescent="0.25">
      <c r="A128" s="20">
        <v>42187</v>
      </c>
      <c r="B128" s="183" t="s">
        <v>2630</v>
      </c>
      <c r="C128" s="183" t="s">
        <v>1592</v>
      </c>
      <c r="D128" s="40" t="s">
        <v>1290</v>
      </c>
      <c r="E128" s="105">
        <v>5857.5</v>
      </c>
      <c r="F128" s="23">
        <v>42187</v>
      </c>
      <c r="G128" s="106">
        <v>5857.5</v>
      </c>
      <c r="H128" s="25">
        <f t="shared" si="2"/>
        <v>0</v>
      </c>
      <c r="I128" s="68" t="s">
        <v>46</v>
      </c>
      <c r="L128" s="246"/>
      <c r="M128" s="20">
        <v>42191</v>
      </c>
      <c r="N128" s="183" t="s">
        <v>3166</v>
      </c>
      <c r="O128" s="183" t="s">
        <v>1592</v>
      </c>
      <c r="P128" s="14" t="s">
        <v>199</v>
      </c>
      <c r="Q128" s="105">
        <v>10108</v>
      </c>
      <c r="R128" s="23">
        <v>42193</v>
      </c>
      <c r="S128" s="106">
        <v>10108</v>
      </c>
      <c r="T128" s="31">
        <f t="shared" si="3"/>
        <v>0</v>
      </c>
      <c r="U128" s="39" t="s">
        <v>149</v>
      </c>
    </row>
    <row r="129" spans="1:21" x14ac:dyDescent="0.25">
      <c r="A129" s="12">
        <v>42187</v>
      </c>
      <c r="B129" s="183" t="s">
        <v>2631</v>
      </c>
      <c r="C129" s="183" t="s">
        <v>1592</v>
      </c>
      <c r="D129" s="40" t="s">
        <v>1193</v>
      </c>
      <c r="E129" s="105">
        <v>6671.5</v>
      </c>
      <c r="F129" s="23">
        <v>42187</v>
      </c>
      <c r="G129" s="106">
        <v>6671.5</v>
      </c>
      <c r="H129" s="25">
        <f t="shared" si="2"/>
        <v>0</v>
      </c>
      <c r="I129" s="68" t="s">
        <v>587</v>
      </c>
      <c r="L129" s="246"/>
      <c r="M129" s="12">
        <v>42198</v>
      </c>
      <c r="N129" s="183" t="s">
        <v>3975</v>
      </c>
      <c r="O129" s="183" t="s">
        <v>1592</v>
      </c>
      <c r="P129" s="14" t="s">
        <v>199</v>
      </c>
      <c r="Q129" s="105">
        <v>9231</v>
      </c>
      <c r="R129" s="23">
        <v>42200</v>
      </c>
      <c r="S129" s="106">
        <v>9231</v>
      </c>
      <c r="T129" s="31">
        <f t="shared" si="3"/>
        <v>0</v>
      </c>
      <c r="U129" s="39" t="s">
        <v>149</v>
      </c>
    </row>
    <row r="130" spans="1:21" x14ac:dyDescent="0.25">
      <c r="A130" s="20">
        <v>42187</v>
      </c>
      <c r="B130" s="183" t="s">
        <v>2632</v>
      </c>
      <c r="C130" s="183" t="s">
        <v>1592</v>
      </c>
      <c r="D130" s="40" t="s">
        <v>940</v>
      </c>
      <c r="E130" s="105">
        <v>3157.25</v>
      </c>
      <c r="F130" s="23">
        <v>42187</v>
      </c>
      <c r="G130" s="106">
        <v>3157.25</v>
      </c>
      <c r="H130" s="25">
        <f t="shared" si="2"/>
        <v>0</v>
      </c>
      <c r="I130" s="68" t="s">
        <v>587</v>
      </c>
      <c r="L130" s="246"/>
      <c r="M130" s="20">
        <v>42201</v>
      </c>
      <c r="N130" s="183" t="s">
        <v>4307</v>
      </c>
      <c r="O130" s="183" t="s">
        <v>1592</v>
      </c>
      <c r="P130" s="14" t="s">
        <v>199</v>
      </c>
      <c r="Q130" s="105">
        <v>4838.3999999999996</v>
      </c>
      <c r="R130" s="23">
        <v>42203</v>
      </c>
      <c r="S130" s="118">
        <v>4838.3999999999996</v>
      </c>
      <c r="T130" s="31">
        <f t="shared" si="3"/>
        <v>0</v>
      </c>
      <c r="U130" s="56" t="s">
        <v>149</v>
      </c>
    </row>
    <row r="131" spans="1:21" x14ac:dyDescent="0.25">
      <c r="A131" s="12">
        <v>42187</v>
      </c>
      <c r="B131" s="183" t="s">
        <v>2633</v>
      </c>
      <c r="C131" s="183" t="s">
        <v>1592</v>
      </c>
      <c r="D131" s="40" t="s">
        <v>1174</v>
      </c>
      <c r="E131" s="105">
        <v>16373.9</v>
      </c>
      <c r="F131" s="23">
        <v>42187</v>
      </c>
      <c r="G131" s="106">
        <v>16373.9</v>
      </c>
      <c r="H131" s="25">
        <f t="shared" ref="H131:H194" si="4">E131-G131</f>
        <v>0</v>
      </c>
      <c r="I131" s="68" t="s">
        <v>9</v>
      </c>
      <c r="L131" s="246"/>
      <c r="M131" s="12">
        <v>42205</v>
      </c>
      <c r="N131" s="183" t="s">
        <v>4778</v>
      </c>
      <c r="O131" s="183" t="s">
        <v>1592</v>
      </c>
      <c r="P131" s="14" t="s">
        <v>199</v>
      </c>
      <c r="Q131" s="105">
        <v>9477.6</v>
      </c>
      <c r="R131" s="23">
        <v>42207</v>
      </c>
      <c r="S131" s="106">
        <v>9477.6</v>
      </c>
      <c r="T131" s="31">
        <f t="shared" ref="T131:T194" si="5">Q131-S131</f>
        <v>0</v>
      </c>
      <c r="U131" s="39" t="s">
        <v>4779</v>
      </c>
    </row>
    <row r="132" spans="1:21" x14ac:dyDescent="0.25">
      <c r="A132" s="20">
        <v>42187</v>
      </c>
      <c r="B132" s="183" t="s">
        <v>2634</v>
      </c>
      <c r="C132" s="183" t="s">
        <v>1592</v>
      </c>
      <c r="D132" s="40" t="s">
        <v>1182</v>
      </c>
      <c r="E132" s="105">
        <v>3309.8</v>
      </c>
      <c r="F132" s="23">
        <v>42187</v>
      </c>
      <c r="G132" s="106">
        <v>3309.8</v>
      </c>
      <c r="H132" s="25">
        <f t="shared" si="4"/>
        <v>0</v>
      </c>
      <c r="I132" s="68" t="s">
        <v>9</v>
      </c>
      <c r="L132" s="246"/>
      <c r="M132" s="20">
        <v>42208</v>
      </c>
      <c r="N132" s="183" t="s">
        <v>5147</v>
      </c>
      <c r="O132" s="183" t="s">
        <v>1592</v>
      </c>
      <c r="P132" s="14" t="s">
        <v>199</v>
      </c>
      <c r="Q132" s="105">
        <v>3157.4</v>
      </c>
      <c r="R132" s="65">
        <v>42210</v>
      </c>
      <c r="S132" s="106">
        <v>3157.4</v>
      </c>
      <c r="T132" s="31">
        <f t="shared" si="5"/>
        <v>0</v>
      </c>
      <c r="U132" s="39" t="s">
        <v>4996</v>
      </c>
    </row>
    <row r="133" spans="1:21" x14ac:dyDescent="0.25">
      <c r="A133" s="12">
        <v>42187</v>
      </c>
      <c r="B133" s="183" t="s">
        <v>2635</v>
      </c>
      <c r="C133" s="183" t="s">
        <v>1592</v>
      </c>
      <c r="D133" s="40" t="s">
        <v>2636</v>
      </c>
      <c r="E133" s="105">
        <v>89805.92</v>
      </c>
      <c r="F133" s="23">
        <v>42194</v>
      </c>
      <c r="G133" s="106">
        <v>89805.92</v>
      </c>
      <c r="H133" s="25">
        <f t="shared" si="4"/>
        <v>0</v>
      </c>
      <c r="I133" s="68" t="s">
        <v>9</v>
      </c>
      <c r="L133" s="246"/>
      <c r="M133" s="12">
        <v>42212</v>
      </c>
      <c r="N133" s="183" t="s">
        <v>5580</v>
      </c>
      <c r="O133" s="183" t="s">
        <v>1592</v>
      </c>
      <c r="P133" s="14" t="s">
        <v>199</v>
      </c>
      <c r="Q133" s="105">
        <v>14426.4</v>
      </c>
      <c r="R133" s="23">
        <v>42215</v>
      </c>
      <c r="S133" s="106">
        <v>14426.4</v>
      </c>
      <c r="T133" s="31">
        <f t="shared" si="5"/>
        <v>0</v>
      </c>
      <c r="U133" s="39" t="s">
        <v>4996</v>
      </c>
    </row>
    <row r="134" spans="1:21" x14ac:dyDescent="0.25">
      <c r="A134" s="20">
        <v>42187</v>
      </c>
      <c r="B134" s="183" t="s">
        <v>2637</v>
      </c>
      <c r="C134" s="183" t="s">
        <v>1592</v>
      </c>
      <c r="D134" s="40" t="s">
        <v>97</v>
      </c>
      <c r="E134" s="105">
        <v>6379.3</v>
      </c>
      <c r="F134" s="23">
        <v>42187</v>
      </c>
      <c r="G134" s="106">
        <v>6379.3</v>
      </c>
      <c r="H134" s="25">
        <f t="shared" si="4"/>
        <v>0</v>
      </c>
      <c r="I134" s="68" t="s">
        <v>9</v>
      </c>
      <c r="L134" s="246"/>
      <c r="M134" s="20">
        <v>42215</v>
      </c>
      <c r="N134" s="183" t="s">
        <v>5894</v>
      </c>
      <c r="O134" s="183" t="s">
        <v>1592</v>
      </c>
      <c r="P134" s="14" t="s">
        <v>199</v>
      </c>
      <c r="Q134" s="105">
        <v>4946.3999999999996</v>
      </c>
      <c r="R134" s="23"/>
      <c r="S134" s="106"/>
      <c r="T134" s="31">
        <f t="shared" si="5"/>
        <v>4946.3999999999996</v>
      </c>
      <c r="U134" s="39" t="s">
        <v>4996</v>
      </c>
    </row>
    <row r="135" spans="1:21" x14ac:dyDescent="0.25">
      <c r="A135" s="12">
        <v>42187</v>
      </c>
      <c r="B135" s="183" t="s">
        <v>2638</v>
      </c>
      <c r="C135" s="183" t="s">
        <v>1592</v>
      </c>
      <c r="D135" s="40" t="s">
        <v>818</v>
      </c>
      <c r="E135" s="105">
        <v>5107.2</v>
      </c>
      <c r="F135" s="23">
        <v>42187</v>
      </c>
      <c r="G135" s="106">
        <v>5107.2</v>
      </c>
      <c r="H135" s="32">
        <f t="shared" si="4"/>
        <v>0</v>
      </c>
      <c r="I135" s="68" t="s">
        <v>9</v>
      </c>
      <c r="L135" s="246"/>
      <c r="M135" s="12">
        <v>42189</v>
      </c>
      <c r="N135" s="183" t="s">
        <v>2950</v>
      </c>
      <c r="O135" s="183" t="s">
        <v>1592</v>
      </c>
      <c r="P135" s="14" t="s">
        <v>795</v>
      </c>
      <c r="Q135" s="105">
        <v>82860.75</v>
      </c>
      <c r="R135" s="23">
        <v>42191</v>
      </c>
      <c r="S135" s="106">
        <v>82860.75</v>
      </c>
      <c r="T135" s="32">
        <f t="shared" si="5"/>
        <v>0</v>
      </c>
      <c r="U135" s="39" t="s">
        <v>46</v>
      </c>
    </row>
    <row r="136" spans="1:21" x14ac:dyDescent="0.25">
      <c r="A136" s="20">
        <v>42187</v>
      </c>
      <c r="B136" s="183" t="s">
        <v>2639</v>
      </c>
      <c r="C136" s="183" t="s">
        <v>1592</v>
      </c>
      <c r="D136" s="40" t="s">
        <v>570</v>
      </c>
      <c r="E136" s="105">
        <v>777.3</v>
      </c>
      <c r="F136" s="23">
        <v>42187</v>
      </c>
      <c r="G136" s="106">
        <v>777.3</v>
      </c>
      <c r="H136" s="25">
        <f t="shared" si="4"/>
        <v>0</v>
      </c>
      <c r="I136" s="68" t="s">
        <v>9</v>
      </c>
      <c r="L136" s="246"/>
      <c r="M136" s="20">
        <v>42189</v>
      </c>
      <c r="N136" s="183" t="s">
        <v>2968</v>
      </c>
      <c r="O136" s="183" t="s">
        <v>1592</v>
      </c>
      <c r="P136" s="150" t="s">
        <v>282</v>
      </c>
      <c r="Q136" s="105">
        <v>21107</v>
      </c>
      <c r="R136" s="23">
        <v>42199</v>
      </c>
      <c r="S136" s="106">
        <v>21107</v>
      </c>
      <c r="T136" s="31">
        <f t="shared" si="5"/>
        <v>0</v>
      </c>
      <c r="U136" s="39" t="s">
        <v>9</v>
      </c>
    </row>
    <row r="137" spans="1:21" x14ac:dyDescent="0.25">
      <c r="A137" s="12">
        <v>42187</v>
      </c>
      <c r="B137" s="183" t="s">
        <v>2640</v>
      </c>
      <c r="C137" s="183" t="s">
        <v>1592</v>
      </c>
      <c r="D137" s="40" t="s">
        <v>151</v>
      </c>
      <c r="E137" s="105">
        <v>2270.1</v>
      </c>
      <c r="F137" s="23">
        <v>42189</v>
      </c>
      <c r="G137" s="106">
        <v>2270.1</v>
      </c>
      <c r="H137" s="25">
        <f t="shared" si="4"/>
        <v>0</v>
      </c>
      <c r="I137" s="68" t="s">
        <v>9</v>
      </c>
      <c r="L137" s="246"/>
      <c r="M137" s="12">
        <v>42194</v>
      </c>
      <c r="N137" s="183" t="s">
        <v>3510</v>
      </c>
      <c r="O137" s="183" t="s">
        <v>1592</v>
      </c>
      <c r="P137" s="14" t="s">
        <v>282</v>
      </c>
      <c r="Q137" s="105">
        <v>25760</v>
      </c>
      <c r="R137" s="23">
        <v>42209</v>
      </c>
      <c r="S137" s="106">
        <v>25760</v>
      </c>
      <c r="T137" s="31">
        <f t="shared" si="5"/>
        <v>0</v>
      </c>
      <c r="U137" s="39" t="s">
        <v>9</v>
      </c>
    </row>
    <row r="138" spans="1:21" x14ac:dyDescent="0.25">
      <c r="A138" s="20">
        <v>42187</v>
      </c>
      <c r="B138" s="183" t="s">
        <v>2641</v>
      </c>
      <c r="C138" s="183" t="s">
        <v>1592</v>
      </c>
      <c r="D138" s="40" t="s">
        <v>1576</v>
      </c>
      <c r="E138" s="105">
        <v>23531.47</v>
      </c>
      <c r="F138" s="23">
        <v>42187</v>
      </c>
      <c r="G138" s="106">
        <v>23531.47</v>
      </c>
      <c r="H138" s="25">
        <f t="shared" si="4"/>
        <v>0</v>
      </c>
      <c r="I138" s="68" t="s">
        <v>9</v>
      </c>
      <c r="L138" s="246"/>
      <c r="M138" s="20">
        <v>42196</v>
      </c>
      <c r="N138" s="183" t="s">
        <v>3748</v>
      </c>
      <c r="O138" s="183" t="s">
        <v>1592</v>
      </c>
      <c r="P138" s="14" t="s">
        <v>282</v>
      </c>
      <c r="Q138" s="105">
        <v>6197.8</v>
      </c>
      <c r="R138" s="23">
        <v>42209</v>
      </c>
      <c r="S138" s="106">
        <v>6197.8</v>
      </c>
      <c r="T138" s="31">
        <f t="shared" si="5"/>
        <v>0</v>
      </c>
      <c r="U138" s="39" t="s">
        <v>9</v>
      </c>
    </row>
    <row r="139" spans="1:21" x14ac:dyDescent="0.25">
      <c r="A139" s="12">
        <v>42187</v>
      </c>
      <c r="B139" s="183" t="s">
        <v>2642</v>
      </c>
      <c r="C139" s="183" t="s">
        <v>1592</v>
      </c>
      <c r="D139" s="40" t="s">
        <v>1058</v>
      </c>
      <c r="E139" s="105">
        <v>4001.7</v>
      </c>
      <c r="F139" s="23">
        <v>42187</v>
      </c>
      <c r="G139" s="106">
        <v>4001.7</v>
      </c>
      <c r="H139" s="25">
        <f t="shared" si="4"/>
        <v>0</v>
      </c>
      <c r="I139" s="68" t="s">
        <v>9</v>
      </c>
      <c r="L139" s="246"/>
      <c r="M139" s="12">
        <v>42207</v>
      </c>
      <c r="N139" s="183" t="s">
        <v>4929</v>
      </c>
      <c r="O139" s="183" t="s">
        <v>1592</v>
      </c>
      <c r="P139" s="14" t="s">
        <v>697</v>
      </c>
      <c r="Q139" s="105">
        <v>92982.68</v>
      </c>
      <c r="R139" s="23">
        <v>42208</v>
      </c>
      <c r="S139" s="106">
        <v>92982.68</v>
      </c>
      <c r="T139" s="31">
        <f t="shared" si="5"/>
        <v>0</v>
      </c>
      <c r="U139" s="39" t="s">
        <v>62</v>
      </c>
    </row>
    <row r="140" spans="1:21" x14ac:dyDescent="0.25">
      <c r="A140" s="20">
        <v>42187</v>
      </c>
      <c r="B140" s="183" t="s">
        <v>2643</v>
      </c>
      <c r="C140" s="183" t="s">
        <v>1592</v>
      </c>
      <c r="D140" s="40" t="s">
        <v>256</v>
      </c>
      <c r="E140" s="105">
        <v>5301.8</v>
      </c>
      <c r="F140" s="23">
        <v>42187</v>
      </c>
      <c r="G140" s="106">
        <v>5301.8</v>
      </c>
      <c r="H140" s="25">
        <f t="shared" si="4"/>
        <v>0</v>
      </c>
      <c r="I140" s="68" t="s">
        <v>773</v>
      </c>
      <c r="L140" s="246"/>
      <c r="M140" s="20">
        <v>42208</v>
      </c>
      <c r="N140" s="183" t="s">
        <v>5118</v>
      </c>
      <c r="O140" s="183" t="s">
        <v>1592</v>
      </c>
      <c r="P140" s="14" t="s">
        <v>697</v>
      </c>
      <c r="Q140" s="105">
        <v>1643.28</v>
      </c>
      <c r="R140" s="65">
        <v>42208</v>
      </c>
      <c r="S140" s="106">
        <v>1643.28</v>
      </c>
      <c r="T140" s="31">
        <f t="shared" si="5"/>
        <v>0</v>
      </c>
      <c r="U140" s="39" t="s">
        <v>9</v>
      </c>
    </row>
    <row r="141" spans="1:21" x14ac:dyDescent="0.25">
      <c r="A141" s="12">
        <v>42187</v>
      </c>
      <c r="B141" s="183" t="s">
        <v>2644</v>
      </c>
      <c r="C141" s="183" t="s">
        <v>1592</v>
      </c>
      <c r="D141" s="40" t="s">
        <v>233</v>
      </c>
      <c r="E141" s="105">
        <v>12259.5</v>
      </c>
      <c r="F141" s="23">
        <v>42187</v>
      </c>
      <c r="G141" s="106">
        <v>12259.5</v>
      </c>
      <c r="H141" s="25">
        <f t="shared" si="4"/>
        <v>0</v>
      </c>
      <c r="I141" s="68" t="s">
        <v>773</v>
      </c>
      <c r="L141" s="246"/>
      <c r="M141" s="12">
        <v>42208</v>
      </c>
      <c r="N141" s="183" t="s">
        <v>5126</v>
      </c>
      <c r="O141" s="183" t="s">
        <v>1592</v>
      </c>
      <c r="P141" s="150" t="s">
        <v>697</v>
      </c>
      <c r="Q141" s="105">
        <v>113703.53</v>
      </c>
      <c r="R141" s="65"/>
      <c r="S141" s="106"/>
      <c r="T141" s="31">
        <f t="shared" si="5"/>
        <v>113703.53</v>
      </c>
      <c r="U141" s="39" t="s">
        <v>9</v>
      </c>
    </row>
    <row r="142" spans="1:21" x14ac:dyDescent="0.25">
      <c r="A142" s="20">
        <v>42187</v>
      </c>
      <c r="B142" s="183" t="s">
        <v>2645</v>
      </c>
      <c r="C142" s="183" t="s">
        <v>1592</v>
      </c>
      <c r="D142" s="40" t="s">
        <v>334</v>
      </c>
      <c r="E142" s="105">
        <v>2484</v>
      </c>
      <c r="F142" s="23">
        <v>42187</v>
      </c>
      <c r="G142" s="106">
        <v>2484</v>
      </c>
      <c r="H142" s="25">
        <f t="shared" si="4"/>
        <v>0</v>
      </c>
      <c r="I142" s="68" t="s">
        <v>9</v>
      </c>
      <c r="L142" s="246"/>
      <c r="M142" s="20">
        <v>42215</v>
      </c>
      <c r="N142" s="183" t="s">
        <v>5857</v>
      </c>
      <c r="O142" s="183" t="s">
        <v>1592</v>
      </c>
      <c r="P142" s="14" t="s">
        <v>697</v>
      </c>
      <c r="Q142" s="105">
        <v>7840</v>
      </c>
      <c r="R142" s="23"/>
      <c r="S142" s="106"/>
      <c r="T142" s="31">
        <f t="shared" si="5"/>
        <v>7840</v>
      </c>
      <c r="U142" s="39" t="s">
        <v>9</v>
      </c>
    </row>
    <row r="143" spans="1:21" x14ac:dyDescent="0.25">
      <c r="A143" s="12">
        <v>42187</v>
      </c>
      <c r="B143" s="183" t="s">
        <v>2646</v>
      </c>
      <c r="C143" s="183" t="s">
        <v>1592</v>
      </c>
      <c r="D143" s="40" t="s">
        <v>56</v>
      </c>
      <c r="E143" s="105">
        <v>14282.95</v>
      </c>
      <c r="F143" s="23">
        <v>42187</v>
      </c>
      <c r="G143" s="106">
        <v>14282.95</v>
      </c>
      <c r="H143" s="25">
        <f t="shared" si="4"/>
        <v>0</v>
      </c>
      <c r="I143" s="68" t="s">
        <v>9</v>
      </c>
      <c r="L143" s="246"/>
      <c r="M143" s="12">
        <v>42215</v>
      </c>
      <c r="N143" s="183" t="s">
        <v>5886</v>
      </c>
      <c r="O143" s="183" t="s">
        <v>1592</v>
      </c>
      <c r="P143" s="14" t="s">
        <v>697</v>
      </c>
      <c r="Q143" s="105">
        <v>227970</v>
      </c>
      <c r="R143" s="23"/>
      <c r="S143" s="106"/>
      <c r="T143" s="31">
        <f t="shared" si="5"/>
        <v>227970</v>
      </c>
      <c r="U143" s="39" t="s">
        <v>9</v>
      </c>
    </row>
    <row r="144" spans="1:21" x14ac:dyDescent="0.25">
      <c r="A144" s="20">
        <v>42187</v>
      </c>
      <c r="B144" s="183" t="s">
        <v>2647</v>
      </c>
      <c r="C144" s="183" t="s">
        <v>1592</v>
      </c>
      <c r="D144" s="40" t="s">
        <v>83</v>
      </c>
      <c r="E144" s="105">
        <v>5299</v>
      </c>
      <c r="F144" s="23">
        <v>42187</v>
      </c>
      <c r="G144" s="106">
        <v>5299</v>
      </c>
      <c r="H144" s="25">
        <f t="shared" si="4"/>
        <v>0</v>
      </c>
      <c r="I144" s="68" t="s">
        <v>59</v>
      </c>
      <c r="L144" s="246"/>
      <c r="M144" s="20">
        <v>42195</v>
      </c>
      <c r="N144" s="183" t="s">
        <v>3548</v>
      </c>
      <c r="O144" s="183" t="s">
        <v>1592</v>
      </c>
      <c r="P144" s="14" t="s">
        <v>341</v>
      </c>
      <c r="Q144" s="105">
        <v>1234.8</v>
      </c>
      <c r="R144" s="23">
        <v>42195</v>
      </c>
      <c r="S144" s="106">
        <v>1234.8</v>
      </c>
      <c r="T144" s="31">
        <f t="shared" si="5"/>
        <v>0</v>
      </c>
      <c r="U144" s="39" t="s">
        <v>9</v>
      </c>
    </row>
    <row r="145" spans="1:21" x14ac:dyDescent="0.25">
      <c r="A145" s="12">
        <v>42187</v>
      </c>
      <c r="B145" s="183" t="s">
        <v>2648</v>
      </c>
      <c r="C145" s="183" t="s">
        <v>1592</v>
      </c>
      <c r="D145" s="40" t="s">
        <v>238</v>
      </c>
      <c r="E145" s="105">
        <v>207.5</v>
      </c>
      <c r="F145" s="23">
        <v>42187</v>
      </c>
      <c r="G145" s="106">
        <v>207.5</v>
      </c>
      <c r="H145" s="25">
        <f t="shared" si="4"/>
        <v>0</v>
      </c>
      <c r="I145" s="68" t="s">
        <v>59</v>
      </c>
      <c r="L145" s="246"/>
      <c r="M145" s="12">
        <v>42202</v>
      </c>
      <c r="N145" s="183" t="s">
        <v>4328</v>
      </c>
      <c r="O145" s="183" t="s">
        <v>1592</v>
      </c>
      <c r="P145" s="14" t="s">
        <v>341</v>
      </c>
      <c r="Q145" s="105">
        <v>2570.4</v>
      </c>
      <c r="R145" s="23">
        <v>42202</v>
      </c>
      <c r="S145" s="118">
        <v>2570.4</v>
      </c>
      <c r="T145" s="31">
        <f t="shared" si="5"/>
        <v>0</v>
      </c>
      <c r="U145" s="56" t="s">
        <v>9</v>
      </c>
    </row>
    <row r="146" spans="1:21" x14ac:dyDescent="0.25">
      <c r="A146" s="20">
        <v>42187</v>
      </c>
      <c r="B146" s="183" t="s">
        <v>2649</v>
      </c>
      <c r="C146" s="183" t="s">
        <v>1592</v>
      </c>
      <c r="D146" s="40" t="s">
        <v>167</v>
      </c>
      <c r="E146" s="105">
        <v>326.39999999999998</v>
      </c>
      <c r="F146" s="23">
        <v>42187</v>
      </c>
      <c r="G146" s="106">
        <v>326.39999999999998</v>
      </c>
      <c r="H146" s="25">
        <f t="shared" si="4"/>
        <v>0</v>
      </c>
      <c r="I146" s="68" t="s">
        <v>59</v>
      </c>
      <c r="L146" s="246"/>
      <c r="M146" s="20">
        <v>42208</v>
      </c>
      <c r="N146" s="183" t="s">
        <v>5131</v>
      </c>
      <c r="O146" s="183" t="s">
        <v>1592</v>
      </c>
      <c r="P146" s="14" t="s">
        <v>341</v>
      </c>
      <c r="Q146" s="105">
        <v>369</v>
      </c>
      <c r="R146" s="186">
        <v>42208</v>
      </c>
      <c r="S146" s="106">
        <v>369</v>
      </c>
      <c r="T146" s="31">
        <f t="shared" si="5"/>
        <v>0</v>
      </c>
      <c r="U146" s="39" t="s">
        <v>9</v>
      </c>
    </row>
    <row r="147" spans="1:21" x14ac:dyDescent="0.25">
      <c r="A147" s="12">
        <v>42187</v>
      </c>
      <c r="B147" s="183" t="s">
        <v>2650</v>
      </c>
      <c r="C147" s="183" t="s">
        <v>1592</v>
      </c>
      <c r="D147" s="40" t="s">
        <v>155</v>
      </c>
      <c r="E147" s="105">
        <v>250</v>
      </c>
      <c r="F147" s="23">
        <v>42187</v>
      </c>
      <c r="G147" s="106">
        <v>250</v>
      </c>
      <c r="H147" s="25">
        <f t="shared" si="4"/>
        <v>0</v>
      </c>
      <c r="I147" s="68" t="s">
        <v>59</v>
      </c>
      <c r="L147" s="246"/>
      <c r="M147" s="12">
        <v>42216</v>
      </c>
      <c r="N147" s="183" t="s">
        <v>5930</v>
      </c>
      <c r="O147" s="183" t="s">
        <v>1592</v>
      </c>
      <c r="P147" s="14" t="s">
        <v>341</v>
      </c>
      <c r="Q147" s="105">
        <v>492</v>
      </c>
      <c r="R147" s="23">
        <v>42216</v>
      </c>
      <c r="S147" s="106">
        <v>492</v>
      </c>
      <c r="T147" s="31">
        <f t="shared" si="5"/>
        <v>0</v>
      </c>
      <c r="U147" s="39" t="s">
        <v>9</v>
      </c>
    </row>
    <row r="148" spans="1:21" x14ac:dyDescent="0.25">
      <c r="A148" s="20">
        <v>42187</v>
      </c>
      <c r="B148" s="183" t="s">
        <v>2651</v>
      </c>
      <c r="C148" s="183" t="s">
        <v>1592</v>
      </c>
      <c r="D148" s="40" t="s">
        <v>53</v>
      </c>
      <c r="E148" s="105">
        <v>1252.8</v>
      </c>
      <c r="F148" s="23">
        <v>42187</v>
      </c>
      <c r="G148" s="106">
        <v>1252.8</v>
      </c>
      <c r="H148" s="25">
        <f t="shared" si="4"/>
        <v>0</v>
      </c>
      <c r="I148" s="68" t="s">
        <v>59</v>
      </c>
      <c r="L148" s="246"/>
      <c r="M148" s="20">
        <v>42186</v>
      </c>
      <c r="N148" s="183" t="s">
        <v>2557</v>
      </c>
      <c r="O148" s="183" t="s">
        <v>1592</v>
      </c>
      <c r="P148" s="14" t="s">
        <v>426</v>
      </c>
      <c r="Q148" s="105">
        <v>9439.2000000000007</v>
      </c>
      <c r="R148" s="23">
        <v>42187</v>
      </c>
      <c r="S148" s="106">
        <v>9439.2000000000007</v>
      </c>
      <c r="T148" s="25">
        <f t="shared" si="5"/>
        <v>0</v>
      </c>
      <c r="U148" s="39" t="s">
        <v>94</v>
      </c>
    </row>
    <row r="149" spans="1:21" x14ac:dyDescent="0.25">
      <c r="A149" s="12">
        <v>42187</v>
      </c>
      <c r="B149" s="183" t="s">
        <v>2652</v>
      </c>
      <c r="C149" s="183" t="s">
        <v>1592</v>
      </c>
      <c r="D149" s="40" t="s">
        <v>152</v>
      </c>
      <c r="E149" s="105">
        <v>418.8</v>
      </c>
      <c r="F149" s="23">
        <v>42187</v>
      </c>
      <c r="G149" s="106">
        <v>418.8</v>
      </c>
      <c r="H149" s="25">
        <f t="shared" si="4"/>
        <v>0</v>
      </c>
      <c r="I149" s="68" t="s">
        <v>59</v>
      </c>
      <c r="L149" s="246"/>
      <c r="M149" s="12">
        <v>42193</v>
      </c>
      <c r="N149" s="183" t="s">
        <v>3362</v>
      </c>
      <c r="O149" s="183" t="s">
        <v>1592</v>
      </c>
      <c r="P149" s="14" t="s">
        <v>426</v>
      </c>
      <c r="Q149" s="105">
        <v>1483.5</v>
      </c>
      <c r="R149" s="23">
        <v>42194</v>
      </c>
      <c r="S149" s="106">
        <v>1483.5</v>
      </c>
      <c r="T149" s="31">
        <f t="shared" si="5"/>
        <v>0</v>
      </c>
      <c r="U149" s="39" t="s">
        <v>9</v>
      </c>
    </row>
    <row r="150" spans="1:21" x14ac:dyDescent="0.25">
      <c r="A150" s="20">
        <v>42187</v>
      </c>
      <c r="B150" s="183" t="s">
        <v>2653</v>
      </c>
      <c r="C150" s="183" t="s">
        <v>1592</v>
      </c>
      <c r="D150" s="40" t="s">
        <v>120</v>
      </c>
      <c r="E150" s="105">
        <v>1268</v>
      </c>
      <c r="F150" s="23">
        <v>42187</v>
      </c>
      <c r="G150" s="106">
        <v>1268</v>
      </c>
      <c r="H150" s="25">
        <f t="shared" si="4"/>
        <v>0</v>
      </c>
      <c r="I150" s="68" t="s">
        <v>59</v>
      </c>
      <c r="L150" s="246"/>
      <c r="M150" s="20">
        <v>42207</v>
      </c>
      <c r="N150" s="183" t="s">
        <v>4997</v>
      </c>
      <c r="O150" s="183" t="s">
        <v>1592</v>
      </c>
      <c r="P150" s="14" t="s">
        <v>426</v>
      </c>
      <c r="Q150" s="105">
        <v>11129.6</v>
      </c>
      <c r="R150" s="23">
        <v>42208</v>
      </c>
      <c r="S150" s="106">
        <v>11129.6</v>
      </c>
      <c r="T150" s="31">
        <f t="shared" si="5"/>
        <v>0</v>
      </c>
      <c r="U150" s="39" t="s">
        <v>62</v>
      </c>
    </row>
    <row r="151" spans="1:21" x14ac:dyDescent="0.25">
      <c r="A151" s="12">
        <v>42187</v>
      </c>
      <c r="B151" s="183" t="s">
        <v>2654</v>
      </c>
      <c r="C151" s="183" t="s">
        <v>1592</v>
      </c>
      <c r="D151" s="40" t="s">
        <v>419</v>
      </c>
      <c r="E151" s="105">
        <v>312</v>
      </c>
      <c r="F151" s="23">
        <v>42187</v>
      </c>
      <c r="G151" s="106">
        <v>312</v>
      </c>
      <c r="H151" s="25">
        <f t="shared" si="4"/>
        <v>0</v>
      </c>
      <c r="I151" s="68" t="s">
        <v>9</v>
      </c>
      <c r="L151" s="246"/>
      <c r="M151" s="12">
        <v>42207</v>
      </c>
      <c r="N151" s="183" t="s">
        <v>4998</v>
      </c>
      <c r="O151" s="183" t="s">
        <v>1592</v>
      </c>
      <c r="P151" s="14" t="s">
        <v>426</v>
      </c>
      <c r="Q151" s="105">
        <v>14999.8</v>
      </c>
      <c r="R151" s="72">
        <v>42208</v>
      </c>
      <c r="S151" s="106">
        <v>14999.8</v>
      </c>
      <c r="T151" s="31">
        <f t="shared" si="5"/>
        <v>0</v>
      </c>
      <c r="U151" s="39" t="s">
        <v>62</v>
      </c>
    </row>
    <row r="152" spans="1:21" x14ac:dyDescent="0.25">
      <c r="A152" s="20">
        <v>42187</v>
      </c>
      <c r="B152" s="183" t="s">
        <v>2655</v>
      </c>
      <c r="C152" s="183" t="s">
        <v>1592</v>
      </c>
      <c r="D152" s="40" t="s">
        <v>148</v>
      </c>
      <c r="E152" s="105">
        <v>2592</v>
      </c>
      <c r="F152" s="23">
        <v>42187</v>
      </c>
      <c r="G152" s="106">
        <v>2592</v>
      </c>
      <c r="H152" s="25">
        <f t="shared" si="4"/>
        <v>0</v>
      </c>
      <c r="I152" s="68" t="s">
        <v>59</v>
      </c>
      <c r="L152" s="246"/>
      <c r="M152" s="20">
        <v>42216</v>
      </c>
      <c r="N152" s="183" t="s">
        <v>6015</v>
      </c>
      <c r="O152" s="183" t="s">
        <v>1592</v>
      </c>
      <c r="P152" s="14" t="s">
        <v>426</v>
      </c>
      <c r="Q152" s="105">
        <v>2766.4</v>
      </c>
      <c r="R152" s="23"/>
      <c r="S152" s="106"/>
      <c r="T152" s="31">
        <f t="shared" si="5"/>
        <v>2766.4</v>
      </c>
      <c r="U152" s="39" t="s">
        <v>62</v>
      </c>
    </row>
    <row r="153" spans="1:21" x14ac:dyDescent="0.25">
      <c r="A153" s="12">
        <v>42187</v>
      </c>
      <c r="B153" s="183" t="s">
        <v>2656</v>
      </c>
      <c r="C153" s="183" t="s">
        <v>1592</v>
      </c>
      <c r="D153" s="40" t="s">
        <v>45</v>
      </c>
      <c r="E153" s="105">
        <v>3577.8</v>
      </c>
      <c r="F153" s="12">
        <v>42211</v>
      </c>
      <c r="G153" s="106">
        <v>3577.8</v>
      </c>
      <c r="H153" s="25">
        <f t="shared" si="4"/>
        <v>0</v>
      </c>
      <c r="I153" s="68" t="s">
        <v>59</v>
      </c>
      <c r="L153" s="246"/>
      <c r="M153" s="12">
        <v>42186</v>
      </c>
      <c r="N153" s="183" t="s">
        <v>2572</v>
      </c>
      <c r="O153" s="183" t="s">
        <v>1592</v>
      </c>
      <c r="P153" s="14" t="s">
        <v>2573</v>
      </c>
      <c r="Q153" s="105">
        <v>9363.2000000000007</v>
      </c>
      <c r="R153" s="23">
        <v>42187</v>
      </c>
      <c r="S153" s="106">
        <v>9363.2000000000007</v>
      </c>
      <c r="T153" s="25">
        <f t="shared" si="5"/>
        <v>0</v>
      </c>
      <c r="U153" s="39" t="s">
        <v>9</v>
      </c>
    </row>
    <row r="154" spans="1:21" x14ac:dyDescent="0.25">
      <c r="A154" s="20">
        <v>42187</v>
      </c>
      <c r="B154" s="183" t="s">
        <v>2657</v>
      </c>
      <c r="C154" s="183" t="s">
        <v>1592</v>
      </c>
      <c r="D154" s="40" t="s">
        <v>82</v>
      </c>
      <c r="E154" s="105">
        <v>5603.8</v>
      </c>
      <c r="F154" s="23">
        <v>42188</v>
      </c>
      <c r="G154" s="106">
        <v>5603.8</v>
      </c>
      <c r="H154" s="25">
        <f t="shared" si="4"/>
        <v>0</v>
      </c>
      <c r="I154" s="68" t="s">
        <v>59</v>
      </c>
      <c r="L154" s="246"/>
      <c r="M154" s="20">
        <v>42188</v>
      </c>
      <c r="N154" s="183" t="s">
        <v>2764</v>
      </c>
      <c r="O154" s="183" t="s">
        <v>1592</v>
      </c>
      <c r="P154" s="40" t="s">
        <v>60</v>
      </c>
      <c r="Q154" s="105">
        <v>12366.6</v>
      </c>
      <c r="R154" s="23">
        <v>42188</v>
      </c>
      <c r="S154" s="106">
        <v>12366.6</v>
      </c>
      <c r="T154" s="31">
        <f t="shared" si="5"/>
        <v>0</v>
      </c>
      <c r="U154" s="68" t="s">
        <v>773</v>
      </c>
    </row>
    <row r="155" spans="1:21" x14ac:dyDescent="0.25">
      <c r="A155" s="12">
        <v>42187</v>
      </c>
      <c r="B155" s="183" t="s">
        <v>2658</v>
      </c>
      <c r="C155" s="183" t="s">
        <v>1592</v>
      </c>
      <c r="D155" s="40" t="s">
        <v>125</v>
      </c>
      <c r="E155" s="105">
        <v>10245.549999999999</v>
      </c>
      <c r="F155" s="23">
        <v>42190</v>
      </c>
      <c r="G155" s="106">
        <v>10245.549999999999</v>
      </c>
      <c r="H155" s="25">
        <f t="shared" si="4"/>
        <v>0</v>
      </c>
      <c r="I155" s="68" t="s">
        <v>94</v>
      </c>
      <c r="L155" s="246"/>
      <c r="M155" s="12">
        <v>42189</v>
      </c>
      <c r="N155" s="183" t="s">
        <v>2882</v>
      </c>
      <c r="O155" s="183" t="s">
        <v>1592</v>
      </c>
      <c r="P155" s="14" t="s">
        <v>60</v>
      </c>
      <c r="Q155" s="105">
        <v>6825</v>
      </c>
      <c r="R155" s="23">
        <v>42189</v>
      </c>
      <c r="S155" s="106">
        <v>6825</v>
      </c>
      <c r="T155" s="31">
        <f t="shared" si="5"/>
        <v>0</v>
      </c>
      <c r="U155" s="39" t="s">
        <v>773</v>
      </c>
    </row>
    <row r="156" spans="1:21" x14ac:dyDescent="0.25">
      <c r="A156" s="20">
        <v>42187</v>
      </c>
      <c r="B156" s="183" t="s">
        <v>2659</v>
      </c>
      <c r="C156" s="183" t="s">
        <v>1592</v>
      </c>
      <c r="D156" s="40" t="s">
        <v>31</v>
      </c>
      <c r="E156" s="105">
        <v>2898</v>
      </c>
      <c r="F156" s="23">
        <v>42187</v>
      </c>
      <c r="G156" s="106">
        <v>2898</v>
      </c>
      <c r="H156" s="25">
        <f t="shared" si="4"/>
        <v>0</v>
      </c>
      <c r="I156" s="68" t="s">
        <v>59</v>
      </c>
      <c r="L156" s="246"/>
      <c r="M156" s="20">
        <v>42191</v>
      </c>
      <c r="N156" s="183" t="s">
        <v>3100</v>
      </c>
      <c r="O156" s="183" t="s">
        <v>1592</v>
      </c>
      <c r="P156" s="14" t="s">
        <v>60</v>
      </c>
      <c r="Q156" s="105">
        <v>4004</v>
      </c>
      <c r="R156" s="23">
        <v>42191</v>
      </c>
      <c r="S156" s="106">
        <v>4004</v>
      </c>
      <c r="T156" s="31">
        <f t="shared" si="5"/>
        <v>0</v>
      </c>
      <c r="U156" s="39" t="s">
        <v>773</v>
      </c>
    </row>
    <row r="157" spans="1:21" s="4" customFormat="1" x14ac:dyDescent="0.25">
      <c r="A157" s="12">
        <v>42187</v>
      </c>
      <c r="B157" s="183" t="s">
        <v>2660</v>
      </c>
      <c r="C157" s="183" t="s">
        <v>1592</v>
      </c>
      <c r="D157" s="40" t="s">
        <v>169</v>
      </c>
      <c r="E157" s="105">
        <v>6923.6</v>
      </c>
      <c r="F157" s="23">
        <v>42188</v>
      </c>
      <c r="G157" s="106">
        <v>6923.6</v>
      </c>
      <c r="H157" s="25">
        <f t="shared" si="4"/>
        <v>0</v>
      </c>
      <c r="I157" s="68" t="s">
        <v>59</v>
      </c>
      <c r="L157" s="246"/>
      <c r="M157" s="12">
        <v>42192</v>
      </c>
      <c r="N157" s="183" t="s">
        <v>3250</v>
      </c>
      <c r="O157" s="183" t="s">
        <v>1592</v>
      </c>
      <c r="P157" s="14" t="s">
        <v>60</v>
      </c>
      <c r="Q157" s="105">
        <v>3465</v>
      </c>
      <c r="R157" s="23">
        <v>42192</v>
      </c>
      <c r="S157" s="106">
        <v>3465</v>
      </c>
      <c r="T157" s="31">
        <f t="shared" si="5"/>
        <v>0</v>
      </c>
      <c r="U157" s="39" t="s">
        <v>773</v>
      </c>
    </row>
    <row r="158" spans="1:21" s="4" customFormat="1" x14ac:dyDescent="0.25">
      <c r="A158" s="20">
        <v>42187</v>
      </c>
      <c r="B158" s="183" t="s">
        <v>2661</v>
      </c>
      <c r="C158" s="183" t="s">
        <v>1592</v>
      </c>
      <c r="D158" s="40" t="s">
        <v>66</v>
      </c>
      <c r="E158" s="105">
        <v>1420.6</v>
      </c>
      <c r="F158" s="23">
        <v>42187</v>
      </c>
      <c r="G158" s="106">
        <v>1420.6</v>
      </c>
      <c r="H158" s="25">
        <f t="shared" si="4"/>
        <v>0</v>
      </c>
      <c r="I158" s="68" t="s">
        <v>9</v>
      </c>
      <c r="L158" s="246"/>
      <c r="M158" s="20">
        <v>42193</v>
      </c>
      <c r="N158" s="183" t="s">
        <v>3288</v>
      </c>
      <c r="O158" s="183" t="s">
        <v>1592</v>
      </c>
      <c r="P158" s="150" t="s">
        <v>60</v>
      </c>
      <c r="Q158" s="105">
        <v>8185.4</v>
      </c>
      <c r="R158" s="23">
        <v>42193</v>
      </c>
      <c r="S158" s="106">
        <v>8185.4</v>
      </c>
      <c r="T158" s="31">
        <f t="shared" si="5"/>
        <v>0</v>
      </c>
      <c r="U158" s="39" t="s">
        <v>773</v>
      </c>
    </row>
    <row r="159" spans="1:21" s="4" customFormat="1" x14ac:dyDescent="0.25">
      <c r="A159" s="12">
        <v>42187</v>
      </c>
      <c r="B159" s="183" t="s">
        <v>2662</v>
      </c>
      <c r="C159" s="183" t="s">
        <v>1592</v>
      </c>
      <c r="D159" s="40" t="s">
        <v>81</v>
      </c>
      <c r="E159" s="105">
        <v>1623.3</v>
      </c>
      <c r="F159" s="23">
        <v>42187</v>
      </c>
      <c r="G159" s="106">
        <v>1623.3</v>
      </c>
      <c r="H159" s="25">
        <f t="shared" si="4"/>
        <v>0</v>
      </c>
      <c r="I159" s="68" t="s">
        <v>9</v>
      </c>
      <c r="L159" s="246"/>
      <c r="M159" s="12">
        <v>42194</v>
      </c>
      <c r="N159" s="183" t="s">
        <v>3424</v>
      </c>
      <c r="O159" s="183" t="s">
        <v>1592</v>
      </c>
      <c r="P159" s="14" t="s">
        <v>60</v>
      </c>
      <c r="Q159" s="105">
        <v>5676.2</v>
      </c>
      <c r="R159" s="23">
        <v>42194</v>
      </c>
      <c r="S159" s="106">
        <v>5676.2</v>
      </c>
      <c r="T159" s="31">
        <f t="shared" si="5"/>
        <v>0</v>
      </c>
      <c r="U159" s="39" t="s">
        <v>773</v>
      </c>
    </row>
    <row r="160" spans="1:21" s="4" customFormat="1" x14ac:dyDescent="0.25">
      <c r="A160" s="20">
        <v>42187</v>
      </c>
      <c r="B160" s="183" t="s">
        <v>2663</v>
      </c>
      <c r="C160" s="183" t="s">
        <v>1592</v>
      </c>
      <c r="D160" s="40" t="s">
        <v>130</v>
      </c>
      <c r="E160" s="105">
        <v>6974.2</v>
      </c>
      <c r="F160" s="23">
        <v>42189</v>
      </c>
      <c r="G160" s="106">
        <v>6974.2</v>
      </c>
      <c r="H160" s="25">
        <f t="shared" si="4"/>
        <v>0</v>
      </c>
      <c r="I160" s="68" t="s">
        <v>62</v>
      </c>
      <c r="L160" s="246"/>
      <c r="M160" s="20">
        <v>42196</v>
      </c>
      <c r="N160" s="183" t="s">
        <v>3780</v>
      </c>
      <c r="O160" s="183" t="s">
        <v>1592</v>
      </c>
      <c r="P160" s="14" t="s">
        <v>60</v>
      </c>
      <c r="Q160" s="105">
        <v>6086</v>
      </c>
      <c r="R160" s="23">
        <v>42196</v>
      </c>
      <c r="S160" s="106">
        <v>6086</v>
      </c>
      <c r="T160" s="31">
        <f t="shared" si="5"/>
        <v>0</v>
      </c>
      <c r="U160" s="39" t="s">
        <v>312</v>
      </c>
    </row>
    <row r="161" spans="1:21" s="4" customFormat="1" x14ac:dyDescent="0.25">
      <c r="A161" s="12">
        <v>42187</v>
      </c>
      <c r="B161" s="183" t="s">
        <v>2664</v>
      </c>
      <c r="C161" s="183" t="s">
        <v>1592</v>
      </c>
      <c r="D161" s="40" t="s">
        <v>158</v>
      </c>
      <c r="E161" s="105">
        <v>7164</v>
      </c>
      <c r="F161" s="23">
        <v>42187</v>
      </c>
      <c r="G161" s="106">
        <v>7164</v>
      </c>
      <c r="H161" s="25">
        <f t="shared" si="4"/>
        <v>0</v>
      </c>
      <c r="I161" s="68" t="s">
        <v>9</v>
      </c>
      <c r="L161" s="246"/>
      <c r="M161" s="12">
        <v>42198</v>
      </c>
      <c r="N161" s="183" t="s">
        <v>3882</v>
      </c>
      <c r="O161" s="183" t="s">
        <v>1592</v>
      </c>
      <c r="P161" s="14" t="s">
        <v>60</v>
      </c>
      <c r="Q161" s="105">
        <v>6990.4</v>
      </c>
      <c r="R161" s="23">
        <v>42198</v>
      </c>
      <c r="S161" s="106">
        <v>6990.4</v>
      </c>
      <c r="T161" s="31">
        <f t="shared" si="5"/>
        <v>0</v>
      </c>
      <c r="U161" s="39" t="s">
        <v>3880</v>
      </c>
    </row>
    <row r="162" spans="1:21" s="4" customFormat="1" x14ac:dyDescent="0.25">
      <c r="A162" s="20">
        <v>42187</v>
      </c>
      <c r="B162" s="183" t="s">
        <v>2665</v>
      </c>
      <c r="C162" s="183" t="s">
        <v>1592</v>
      </c>
      <c r="D162" s="40" t="s">
        <v>375</v>
      </c>
      <c r="E162" s="105">
        <v>3358.4</v>
      </c>
      <c r="F162" s="23">
        <v>42187</v>
      </c>
      <c r="G162" s="106">
        <v>3358.4</v>
      </c>
      <c r="H162" s="25">
        <f t="shared" si="4"/>
        <v>0</v>
      </c>
      <c r="I162" s="68" t="s">
        <v>9</v>
      </c>
      <c r="L162" s="246"/>
      <c r="M162" s="20">
        <v>42200</v>
      </c>
      <c r="N162" s="183" t="s">
        <v>4139</v>
      </c>
      <c r="O162" s="183" t="s">
        <v>1592</v>
      </c>
      <c r="P162" s="14" t="s">
        <v>60</v>
      </c>
      <c r="Q162" s="105">
        <v>5818.4</v>
      </c>
      <c r="R162" s="23">
        <v>42201</v>
      </c>
      <c r="S162" s="106">
        <v>5818.4</v>
      </c>
      <c r="T162" s="48">
        <f t="shared" si="5"/>
        <v>0</v>
      </c>
      <c r="U162" s="39" t="s">
        <v>3880</v>
      </c>
    </row>
    <row r="163" spans="1:21" s="4" customFormat="1" x14ac:dyDescent="0.25">
      <c r="A163" s="12">
        <v>42187</v>
      </c>
      <c r="B163" s="183" t="s">
        <v>2666</v>
      </c>
      <c r="C163" s="183" t="s">
        <v>1592</v>
      </c>
      <c r="D163" s="40" t="s">
        <v>32</v>
      </c>
      <c r="E163" s="105">
        <v>45621</v>
      </c>
      <c r="F163" s="23">
        <v>42195</v>
      </c>
      <c r="G163" s="106">
        <v>45621</v>
      </c>
      <c r="H163" s="25">
        <f t="shared" si="4"/>
        <v>0</v>
      </c>
      <c r="I163" s="68" t="s">
        <v>19</v>
      </c>
      <c r="L163" s="246"/>
      <c r="M163" s="12">
        <v>42201</v>
      </c>
      <c r="N163" s="183" t="s">
        <v>4255</v>
      </c>
      <c r="O163" s="183" t="s">
        <v>1592</v>
      </c>
      <c r="P163" s="14" t="s">
        <v>60</v>
      </c>
      <c r="Q163" s="105">
        <v>6120</v>
      </c>
      <c r="R163" s="23">
        <v>42201</v>
      </c>
      <c r="S163" s="106">
        <v>6120</v>
      </c>
      <c r="T163" s="48">
        <f t="shared" si="5"/>
        <v>0</v>
      </c>
      <c r="U163" s="39" t="s">
        <v>3880</v>
      </c>
    </row>
    <row r="164" spans="1:21" s="4" customFormat="1" x14ac:dyDescent="0.25">
      <c r="A164" s="20">
        <v>42187</v>
      </c>
      <c r="B164" s="183" t="s">
        <v>2667</v>
      </c>
      <c r="C164" s="183" t="s">
        <v>1592</v>
      </c>
      <c r="D164" s="40" t="s">
        <v>332</v>
      </c>
      <c r="E164" s="105">
        <v>2964.5</v>
      </c>
      <c r="F164" s="23">
        <v>42187</v>
      </c>
      <c r="G164" s="106">
        <v>2964.5</v>
      </c>
      <c r="H164" s="25">
        <f t="shared" si="4"/>
        <v>0</v>
      </c>
      <c r="I164" s="68" t="s">
        <v>9</v>
      </c>
      <c r="L164" s="246"/>
      <c r="M164" s="20">
        <v>42202</v>
      </c>
      <c r="N164" s="183" t="s">
        <v>4360</v>
      </c>
      <c r="O164" s="183" t="s">
        <v>1592</v>
      </c>
      <c r="P164" s="14" t="s">
        <v>60</v>
      </c>
      <c r="Q164" s="105">
        <v>2795</v>
      </c>
      <c r="R164" s="23">
        <v>42203</v>
      </c>
      <c r="S164" s="118">
        <v>2795</v>
      </c>
      <c r="T164" s="31">
        <f t="shared" si="5"/>
        <v>0</v>
      </c>
      <c r="U164" s="56" t="s">
        <v>9</v>
      </c>
    </row>
    <row r="165" spans="1:21" s="4" customFormat="1" x14ac:dyDescent="0.25">
      <c r="A165" s="12">
        <v>42187</v>
      </c>
      <c r="B165" s="183" t="s">
        <v>2668</v>
      </c>
      <c r="C165" s="183" t="s">
        <v>1592</v>
      </c>
      <c r="D165" s="40" t="s">
        <v>24</v>
      </c>
      <c r="E165" s="105">
        <v>8191.8</v>
      </c>
      <c r="F165" s="23">
        <v>42200</v>
      </c>
      <c r="G165" s="106">
        <v>8191.8</v>
      </c>
      <c r="H165" s="25">
        <f t="shared" si="4"/>
        <v>0</v>
      </c>
      <c r="I165" s="68" t="s">
        <v>9</v>
      </c>
      <c r="L165" s="246"/>
      <c r="M165" s="12">
        <v>42202</v>
      </c>
      <c r="N165" s="183" t="s">
        <v>4430</v>
      </c>
      <c r="O165" s="183" t="s">
        <v>1592</v>
      </c>
      <c r="P165" s="14" t="s">
        <v>60</v>
      </c>
      <c r="Q165" s="105">
        <v>5793.6</v>
      </c>
      <c r="R165" s="23">
        <v>42203</v>
      </c>
      <c r="S165" s="118">
        <v>5793.6</v>
      </c>
      <c r="T165" s="31">
        <f t="shared" si="5"/>
        <v>0</v>
      </c>
      <c r="U165" s="56" t="s">
        <v>3880</v>
      </c>
    </row>
    <row r="166" spans="1:21" s="4" customFormat="1" x14ac:dyDescent="0.25">
      <c r="A166" s="20">
        <v>42187</v>
      </c>
      <c r="B166" s="183" t="s">
        <v>2669</v>
      </c>
      <c r="C166" s="183" t="s">
        <v>1592</v>
      </c>
      <c r="D166" s="40" t="s">
        <v>130</v>
      </c>
      <c r="E166" s="105">
        <v>364</v>
      </c>
      <c r="F166" s="23">
        <v>42191</v>
      </c>
      <c r="G166" s="106">
        <v>364</v>
      </c>
      <c r="H166" s="25">
        <f t="shared" si="4"/>
        <v>0</v>
      </c>
      <c r="I166" s="68" t="s">
        <v>9</v>
      </c>
      <c r="L166" s="246"/>
      <c r="M166" s="20">
        <v>42203</v>
      </c>
      <c r="N166" s="183" t="s">
        <v>4549</v>
      </c>
      <c r="O166" s="183" t="s">
        <v>1592</v>
      </c>
      <c r="P166" s="14" t="s">
        <v>60</v>
      </c>
      <c r="Q166" s="105">
        <v>6242.4</v>
      </c>
      <c r="R166" s="23">
        <v>42205</v>
      </c>
      <c r="S166" s="106">
        <v>6242.4</v>
      </c>
      <c r="T166" s="31">
        <f t="shared" si="5"/>
        <v>0</v>
      </c>
      <c r="U166" s="39" t="s">
        <v>3880</v>
      </c>
    </row>
    <row r="167" spans="1:21" s="4" customFormat="1" x14ac:dyDescent="0.25">
      <c r="A167" s="12">
        <v>42187</v>
      </c>
      <c r="B167" s="183" t="s">
        <v>2670</v>
      </c>
      <c r="C167" s="183" t="s">
        <v>1592</v>
      </c>
      <c r="D167" s="40" t="s">
        <v>229</v>
      </c>
      <c r="E167" s="105">
        <v>6566.06</v>
      </c>
      <c r="F167" s="23">
        <v>42157</v>
      </c>
      <c r="G167" s="106">
        <v>6566.06</v>
      </c>
      <c r="H167" s="25">
        <f t="shared" si="4"/>
        <v>0</v>
      </c>
      <c r="I167" s="68" t="s">
        <v>9</v>
      </c>
      <c r="L167" s="246"/>
      <c r="M167" s="12">
        <v>42207</v>
      </c>
      <c r="N167" s="183" t="s">
        <v>4910</v>
      </c>
      <c r="O167" s="183" t="s">
        <v>1592</v>
      </c>
      <c r="P167" s="14" t="s">
        <v>60</v>
      </c>
      <c r="Q167" s="105">
        <v>7254.5</v>
      </c>
      <c r="R167" s="23">
        <v>42207</v>
      </c>
      <c r="S167" s="106">
        <v>7254.5</v>
      </c>
      <c r="T167" s="31">
        <f t="shared" si="5"/>
        <v>0</v>
      </c>
      <c r="U167" s="39" t="s">
        <v>3880</v>
      </c>
    </row>
    <row r="168" spans="1:21" x14ac:dyDescent="0.25">
      <c r="A168" s="20">
        <v>42187</v>
      </c>
      <c r="B168" s="183" t="s">
        <v>2671</v>
      </c>
      <c r="C168" s="183" t="s">
        <v>1592</v>
      </c>
      <c r="D168" s="40" t="s">
        <v>131</v>
      </c>
      <c r="E168" s="105">
        <v>13817</v>
      </c>
      <c r="F168" s="23">
        <v>42189</v>
      </c>
      <c r="G168" s="106">
        <v>13817</v>
      </c>
      <c r="H168" s="25">
        <f t="shared" si="4"/>
        <v>0</v>
      </c>
      <c r="I168" s="68" t="s">
        <v>9</v>
      </c>
      <c r="L168" s="246"/>
      <c r="M168" s="20">
        <v>42209</v>
      </c>
      <c r="N168" s="183" t="s">
        <v>5234</v>
      </c>
      <c r="O168" s="183" t="s">
        <v>1592</v>
      </c>
      <c r="P168" s="14" t="s">
        <v>60</v>
      </c>
      <c r="Q168" s="105">
        <v>3105.6</v>
      </c>
      <c r="R168" s="65">
        <v>42210</v>
      </c>
      <c r="S168" s="106">
        <v>3105.6</v>
      </c>
      <c r="T168" s="31">
        <f t="shared" si="5"/>
        <v>0</v>
      </c>
      <c r="U168" s="39" t="s">
        <v>3880</v>
      </c>
    </row>
    <row r="169" spans="1:21" x14ac:dyDescent="0.25">
      <c r="A169" s="12">
        <v>42187</v>
      </c>
      <c r="B169" s="183" t="s">
        <v>2672</v>
      </c>
      <c r="C169" s="183" t="s">
        <v>1592</v>
      </c>
      <c r="D169" s="40" t="s">
        <v>24</v>
      </c>
      <c r="E169" s="105">
        <v>9732.7999999999993</v>
      </c>
      <c r="F169" s="23">
        <v>42200</v>
      </c>
      <c r="G169" s="106">
        <v>9732.7999999999993</v>
      </c>
      <c r="H169" s="25">
        <f t="shared" si="4"/>
        <v>0</v>
      </c>
      <c r="I169" s="68" t="s">
        <v>9</v>
      </c>
      <c r="L169" s="246"/>
      <c r="M169" s="12">
        <v>42210</v>
      </c>
      <c r="N169" s="183" t="s">
        <v>5364</v>
      </c>
      <c r="O169" s="183" t="s">
        <v>1592</v>
      </c>
      <c r="P169" s="14" t="s">
        <v>60</v>
      </c>
      <c r="Q169" s="105">
        <v>7077</v>
      </c>
      <c r="R169" s="65">
        <v>42211</v>
      </c>
      <c r="S169" s="106">
        <v>7077</v>
      </c>
      <c r="T169" s="31">
        <f t="shared" si="5"/>
        <v>0</v>
      </c>
      <c r="U169" s="39" t="s">
        <v>3880</v>
      </c>
    </row>
    <row r="170" spans="1:21" x14ac:dyDescent="0.25">
      <c r="A170" s="20">
        <v>42187</v>
      </c>
      <c r="B170" s="183" t="s">
        <v>2673</v>
      </c>
      <c r="C170" s="183" t="s">
        <v>1592</v>
      </c>
      <c r="D170" s="40" t="s">
        <v>127</v>
      </c>
      <c r="E170" s="105">
        <v>16872.3</v>
      </c>
      <c r="F170" s="23">
        <v>42187</v>
      </c>
      <c r="G170" s="106">
        <v>16872.3</v>
      </c>
      <c r="H170" s="25">
        <f t="shared" si="4"/>
        <v>0</v>
      </c>
      <c r="I170" s="68" t="s">
        <v>9</v>
      </c>
      <c r="L170" s="246"/>
      <c r="M170" s="20">
        <v>42211</v>
      </c>
      <c r="N170" s="183" t="s">
        <v>5456</v>
      </c>
      <c r="O170" s="183" t="s">
        <v>1592</v>
      </c>
      <c r="P170" s="14" t="s">
        <v>60</v>
      </c>
      <c r="Q170" s="105">
        <v>4263</v>
      </c>
      <c r="R170" s="23">
        <v>42212</v>
      </c>
      <c r="S170" s="106">
        <v>4263</v>
      </c>
      <c r="T170" s="31">
        <f t="shared" si="5"/>
        <v>0</v>
      </c>
      <c r="U170" s="39" t="s">
        <v>3880</v>
      </c>
    </row>
    <row r="171" spans="1:21" x14ac:dyDescent="0.25">
      <c r="A171" s="12">
        <v>42187</v>
      </c>
      <c r="B171" s="183" t="s">
        <v>2674</v>
      </c>
      <c r="C171" s="183" t="s">
        <v>1592</v>
      </c>
      <c r="D171" s="40" t="s">
        <v>89</v>
      </c>
      <c r="E171" s="105">
        <v>2176.1999999999998</v>
      </c>
      <c r="F171" s="23">
        <v>42187</v>
      </c>
      <c r="G171" s="106">
        <v>2176.1999999999998</v>
      </c>
      <c r="H171" s="25">
        <f t="shared" si="4"/>
        <v>0</v>
      </c>
      <c r="I171" s="68" t="s">
        <v>9</v>
      </c>
      <c r="L171" s="246"/>
      <c r="M171" s="12">
        <v>42212</v>
      </c>
      <c r="N171" s="183" t="s">
        <v>5550</v>
      </c>
      <c r="O171" s="183" t="s">
        <v>1592</v>
      </c>
      <c r="P171" s="14" t="s">
        <v>60</v>
      </c>
      <c r="Q171" s="105">
        <v>2721.6</v>
      </c>
      <c r="R171" s="23">
        <v>42212</v>
      </c>
      <c r="S171" s="106">
        <v>2721.6</v>
      </c>
      <c r="T171" s="31">
        <f t="shared" si="5"/>
        <v>0</v>
      </c>
      <c r="U171" s="39" t="s">
        <v>9</v>
      </c>
    </row>
    <row r="172" spans="1:21" x14ac:dyDescent="0.25">
      <c r="A172" s="20">
        <v>42187</v>
      </c>
      <c r="B172" s="183" t="s">
        <v>2675</v>
      </c>
      <c r="C172" s="183" t="s">
        <v>1592</v>
      </c>
      <c r="D172" s="40" t="s">
        <v>179</v>
      </c>
      <c r="E172" s="105">
        <v>3129.5</v>
      </c>
      <c r="F172" s="23">
        <v>42187</v>
      </c>
      <c r="G172" s="106">
        <v>3129.5</v>
      </c>
      <c r="H172" s="25">
        <f t="shared" si="4"/>
        <v>0</v>
      </c>
      <c r="I172" s="68" t="s">
        <v>62</v>
      </c>
      <c r="L172" s="246"/>
      <c r="M172" s="20">
        <v>42213</v>
      </c>
      <c r="N172" s="183" t="s">
        <v>5649</v>
      </c>
      <c r="O172" s="183" t="s">
        <v>1592</v>
      </c>
      <c r="P172" s="14" t="s">
        <v>60</v>
      </c>
      <c r="Q172" s="105">
        <v>5630.4</v>
      </c>
      <c r="R172" s="23">
        <v>42213</v>
      </c>
      <c r="S172" s="106">
        <v>5630.4</v>
      </c>
      <c r="T172" s="31">
        <f t="shared" si="5"/>
        <v>0</v>
      </c>
      <c r="U172" s="39" t="s">
        <v>19</v>
      </c>
    </row>
    <row r="173" spans="1:21" x14ac:dyDescent="0.25">
      <c r="A173" s="12">
        <v>42187</v>
      </c>
      <c r="B173" s="183" t="s">
        <v>2676</v>
      </c>
      <c r="C173" s="183" t="s">
        <v>1592</v>
      </c>
      <c r="D173" s="40" t="s">
        <v>1188</v>
      </c>
      <c r="E173" s="105">
        <v>585</v>
      </c>
      <c r="F173" s="23">
        <v>42187</v>
      </c>
      <c r="G173" s="106">
        <v>585</v>
      </c>
      <c r="H173" s="25">
        <f t="shared" si="4"/>
        <v>0</v>
      </c>
      <c r="I173" s="68" t="s">
        <v>9</v>
      </c>
      <c r="L173" s="246"/>
      <c r="M173" s="12">
        <v>42214</v>
      </c>
      <c r="N173" s="183" t="s">
        <v>5721</v>
      </c>
      <c r="O173" s="183" t="s">
        <v>1592</v>
      </c>
      <c r="P173" s="14" t="s">
        <v>60</v>
      </c>
      <c r="Q173" s="105">
        <v>6789.6</v>
      </c>
      <c r="R173" s="23">
        <v>42214</v>
      </c>
      <c r="S173" s="106">
        <v>6789.6</v>
      </c>
      <c r="T173" s="31">
        <f t="shared" si="5"/>
        <v>0</v>
      </c>
      <c r="U173" s="39" t="s">
        <v>3880</v>
      </c>
    </row>
    <row r="174" spans="1:21" x14ac:dyDescent="0.25">
      <c r="A174" s="20">
        <v>42187</v>
      </c>
      <c r="B174" s="183" t="s">
        <v>2677</v>
      </c>
      <c r="C174" s="183" t="s">
        <v>1592</v>
      </c>
      <c r="D174" s="40" t="s">
        <v>247</v>
      </c>
      <c r="E174" s="105">
        <v>7815.6</v>
      </c>
      <c r="F174" s="23">
        <v>42187</v>
      </c>
      <c r="G174" s="106">
        <v>7815.6</v>
      </c>
      <c r="H174" s="25">
        <f t="shared" si="4"/>
        <v>0</v>
      </c>
      <c r="I174" s="68" t="s">
        <v>94</v>
      </c>
      <c r="L174" s="246"/>
      <c r="M174" s="20">
        <v>42215</v>
      </c>
      <c r="N174" s="183" t="s">
        <v>5872</v>
      </c>
      <c r="O174" s="183" t="s">
        <v>1592</v>
      </c>
      <c r="P174" s="14" t="s">
        <v>60</v>
      </c>
      <c r="Q174" s="105">
        <v>4501.2</v>
      </c>
      <c r="R174" s="23">
        <v>42216</v>
      </c>
      <c r="S174" s="106">
        <v>4501.2</v>
      </c>
      <c r="T174" s="31">
        <f t="shared" si="5"/>
        <v>0</v>
      </c>
      <c r="U174" s="39" t="s">
        <v>3880</v>
      </c>
    </row>
    <row r="175" spans="1:21" x14ac:dyDescent="0.25">
      <c r="A175" s="12">
        <v>42187</v>
      </c>
      <c r="B175" s="183" t="s">
        <v>2678</v>
      </c>
      <c r="C175" s="183" t="s">
        <v>1592</v>
      </c>
      <c r="D175" s="40" t="s">
        <v>24</v>
      </c>
      <c r="E175" s="105">
        <v>3717</v>
      </c>
      <c r="F175" s="23">
        <v>42200</v>
      </c>
      <c r="G175" s="106">
        <v>3717</v>
      </c>
      <c r="H175" s="25">
        <f t="shared" si="4"/>
        <v>0</v>
      </c>
      <c r="I175" s="68" t="s">
        <v>9</v>
      </c>
      <c r="L175" s="246"/>
      <c r="M175" s="12">
        <v>42186</v>
      </c>
      <c r="N175" s="183" t="s">
        <v>2511</v>
      </c>
      <c r="O175" s="183" t="s">
        <v>1592</v>
      </c>
      <c r="P175" s="14" t="s">
        <v>699</v>
      </c>
      <c r="Q175" s="105">
        <v>652.20000000000005</v>
      </c>
      <c r="R175" s="23">
        <v>42186</v>
      </c>
      <c r="S175" s="106">
        <v>652.20000000000005</v>
      </c>
      <c r="T175" s="25">
        <f t="shared" si="5"/>
        <v>0</v>
      </c>
      <c r="U175" s="39" t="s">
        <v>9</v>
      </c>
    </row>
    <row r="176" spans="1:21" x14ac:dyDescent="0.25">
      <c r="A176" s="20">
        <v>42187</v>
      </c>
      <c r="B176" s="183" t="s">
        <v>2679</v>
      </c>
      <c r="C176" s="183" t="s">
        <v>1592</v>
      </c>
      <c r="D176" s="40" t="s">
        <v>422</v>
      </c>
      <c r="E176" s="105">
        <v>567.29999999999995</v>
      </c>
      <c r="F176" s="23">
        <v>42187</v>
      </c>
      <c r="G176" s="106">
        <v>567.29999999999995</v>
      </c>
      <c r="H176" s="25">
        <f t="shared" si="4"/>
        <v>0</v>
      </c>
      <c r="I176" s="68" t="s">
        <v>9</v>
      </c>
      <c r="L176" s="246"/>
      <c r="M176" s="20">
        <v>42187</v>
      </c>
      <c r="N176" s="183" t="s">
        <v>2615</v>
      </c>
      <c r="O176" s="183" t="s">
        <v>1592</v>
      </c>
      <c r="P176" s="14" t="s">
        <v>699</v>
      </c>
      <c r="Q176" s="105">
        <v>693.4</v>
      </c>
      <c r="R176" s="23">
        <v>42187</v>
      </c>
      <c r="S176" s="106">
        <v>693.4</v>
      </c>
      <c r="T176" s="25">
        <f t="shared" si="5"/>
        <v>0</v>
      </c>
      <c r="U176" s="39" t="s">
        <v>9</v>
      </c>
    </row>
    <row r="177" spans="1:21" x14ac:dyDescent="0.25">
      <c r="A177" s="12">
        <v>42187</v>
      </c>
      <c r="B177" s="183" t="s">
        <v>2680</v>
      </c>
      <c r="C177" s="183" t="s">
        <v>1592</v>
      </c>
      <c r="D177" s="40" t="s">
        <v>2681</v>
      </c>
      <c r="E177" s="105">
        <v>50382</v>
      </c>
      <c r="F177" s="23">
        <v>42187</v>
      </c>
      <c r="G177" s="106">
        <v>50382</v>
      </c>
      <c r="H177" s="25">
        <f t="shared" si="4"/>
        <v>0</v>
      </c>
      <c r="I177" s="68" t="s">
        <v>46</v>
      </c>
      <c r="L177" s="246"/>
      <c r="M177" s="12">
        <v>42189</v>
      </c>
      <c r="N177" s="183" t="s">
        <v>2873</v>
      </c>
      <c r="O177" s="183" t="s">
        <v>1592</v>
      </c>
      <c r="P177" s="14" t="s">
        <v>699</v>
      </c>
      <c r="Q177" s="105">
        <v>272</v>
      </c>
      <c r="R177" s="23">
        <v>42189</v>
      </c>
      <c r="S177" s="106">
        <v>272</v>
      </c>
      <c r="T177" s="31">
        <f t="shared" si="5"/>
        <v>0</v>
      </c>
      <c r="U177" s="39" t="s">
        <v>9</v>
      </c>
    </row>
    <row r="178" spans="1:21" x14ac:dyDescent="0.25">
      <c r="A178" s="20">
        <v>42187</v>
      </c>
      <c r="B178" s="183" t="s">
        <v>2682</v>
      </c>
      <c r="C178" s="183" t="s">
        <v>1592</v>
      </c>
      <c r="D178" s="40" t="s">
        <v>335</v>
      </c>
      <c r="E178" s="105">
        <v>180.9</v>
      </c>
      <c r="F178" s="23">
        <v>42187</v>
      </c>
      <c r="G178" s="106">
        <v>180.9</v>
      </c>
      <c r="H178" s="25">
        <f t="shared" si="4"/>
        <v>0</v>
      </c>
      <c r="I178" s="68" t="s">
        <v>9</v>
      </c>
      <c r="L178" s="246"/>
      <c r="M178" s="20">
        <v>42191</v>
      </c>
      <c r="N178" s="183" t="s">
        <v>3057</v>
      </c>
      <c r="O178" s="183" t="s">
        <v>1592</v>
      </c>
      <c r="P178" s="14" t="s">
        <v>699</v>
      </c>
      <c r="Q178" s="105">
        <v>304</v>
      </c>
      <c r="R178" s="23">
        <v>42191</v>
      </c>
      <c r="S178" s="106">
        <v>304</v>
      </c>
      <c r="T178" s="31">
        <f t="shared" si="5"/>
        <v>0</v>
      </c>
      <c r="U178" s="39" t="s">
        <v>9</v>
      </c>
    </row>
    <row r="179" spans="1:21" x14ac:dyDescent="0.25">
      <c r="A179" s="12">
        <v>42187</v>
      </c>
      <c r="B179" s="183" t="s">
        <v>2683</v>
      </c>
      <c r="C179" s="183" t="s">
        <v>1592</v>
      </c>
      <c r="D179" s="40" t="s">
        <v>1197</v>
      </c>
      <c r="E179" s="105">
        <v>674.8</v>
      </c>
      <c r="F179" s="23">
        <v>42187</v>
      </c>
      <c r="G179" s="106">
        <v>674.8</v>
      </c>
      <c r="H179" s="25">
        <f t="shared" si="4"/>
        <v>0</v>
      </c>
      <c r="I179" s="68" t="s">
        <v>9</v>
      </c>
      <c r="L179" s="246"/>
      <c r="M179" s="12">
        <v>42193</v>
      </c>
      <c r="N179" s="183" t="s">
        <v>3290</v>
      </c>
      <c r="O179" s="183" t="s">
        <v>1592</v>
      </c>
      <c r="P179" s="14" t="s">
        <v>699</v>
      </c>
      <c r="Q179" s="105">
        <v>338.2</v>
      </c>
      <c r="R179" s="23">
        <v>42193</v>
      </c>
      <c r="S179" s="106">
        <v>338.2</v>
      </c>
      <c r="T179" s="31">
        <f t="shared" si="5"/>
        <v>0</v>
      </c>
      <c r="U179" s="39" t="s">
        <v>9</v>
      </c>
    </row>
    <row r="180" spans="1:21" x14ac:dyDescent="0.25">
      <c r="A180" s="20">
        <v>42187</v>
      </c>
      <c r="B180" s="183" t="s">
        <v>2684</v>
      </c>
      <c r="C180" s="183" t="s">
        <v>1592</v>
      </c>
      <c r="D180" s="40" t="s">
        <v>2685</v>
      </c>
      <c r="E180" s="105">
        <v>34</v>
      </c>
      <c r="F180" s="23">
        <v>42187</v>
      </c>
      <c r="G180" s="106">
        <v>34</v>
      </c>
      <c r="H180" s="25">
        <f t="shared" si="4"/>
        <v>0</v>
      </c>
      <c r="I180" s="68" t="s">
        <v>9</v>
      </c>
      <c r="L180" s="246"/>
      <c r="M180" s="20">
        <v>42195</v>
      </c>
      <c r="N180" s="183" t="s">
        <v>3541</v>
      </c>
      <c r="O180" s="183" t="s">
        <v>1592</v>
      </c>
      <c r="P180" s="14" t="s">
        <v>699</v>
      </c>
      <c r="Q180" s="105">
        <v>345</v>
      </c>
      <c r="R180" s="23">
        <v>42195</v>
      </c>
      <c r="S180" s="106">
        <v>345</v>
      </c>
      <c r="T180" s="31">
        <f t="shared" si="5"/>
        <v>0</v>
      </c>
      <c r="U180" s="39" t="s">
        <v>9</v>
      </c>
    </row>
    <row r="181" spans="1:21" x14ac:dyDescent="0.25">
      <c r="A181" s="12">
        <v>42187</v>
      </c>
      <c r="B181" s="183" t="s">
        <v>2686</v>
      </c>
      <c r="C181" s="183" t="s">
        <v>1592</v>
      </c>
      <c r="D181" s="40" t="s">
        <v>1182</v>
      </c>
      <c r="E181" s="105">
        <v>20.399999999999999</v>
      </c>
      <c r="F181" s="23">
        <v>42188</v>
      </c>
      <c r="G181" s="106">
        <v>20.399999999999999</v>
      </c>
      <c r="H181" s="25">
        <f t="shared" si="4"/>
        <v>0</v>
      </c>
      <c r="I181" s="68" t="s">
        <v>9</v>
      </c>
      <c r="L181" s="246"/>
      <c r="M181" s="12">
        <v>42201</v>
      </c>
      <c r="N181" s="183" t="s">
        <v>4209</v>
      </c>
      <c r="O181" s="183" t="s">
        <v>1592</v>
      </c>
      <c r="P181" s="14" t="s">
        <v>699</v>
      </c>
      <c r="Q181" s="105">
        <v>636.9</v>
      </c>
      <c r="R181" s="30">
        <v>42201</v>
      </c>
      <c r="S181" s="106">
        <v>636.9</v>
      </c>
      <c r="T181" s="48">
        <f t="shared" si="5"/>
        <v>0</v>
      </c>
      <c r="U181" s="39" t="s">
        <v>9</v>
      </c>
    </row>
    <row r="182" spans="1:21" x14ac:dyDescent="0.25">
      <c r="A182" s="20">
        <v>42187</v>
      </c>
      <c r="B182" s="183" t="s">
        <v>2687</v>
      </c>
      <c r="C182" s="183" t="s">
        <v>1592</v>
      </c>
      <c r="D182" s="40" t="s">
        <v>1101</v>
      </c>
      <c r="E182" s="105">
        <v>1609.2</v>
      </c>
      <c r="F182" s="23">
        <v>42187</v>
      </c>
      <c r="G182" s="106">
        <v>1609.2</v>
      </c>
      <c r="H182" s="25">
        <f t="shared" si="4"/>
        <v>0</v>
      </c>
      <c r="I182" s="68" t="s">
        <v>9</v>
      </c>
      <c r="L182" s="246"/>
      <c r="M182" s="20">
        <v>42202</v>
      </c>
      <c r="N182" s="183" t="s">
        <v>4352</v>
      </c>
      <c r="O182" s="183" t="s">
        <v>1592</v>
      </c>
      <c r="P182" s="14" t="s">
        <v>699</v>
      </c>
      <c r="Q182" s="105">
        <v>354.9</v>
      </c>
      <c r="R182" s="23">
        <v>42202</v>
      </c>
      <c r="S182" s="118">
        <v>354.9</v>
      </c>
      <c r="T182" s="31">
        <f t="shared" si="5"/>
        <v>0</v>
      </c>
      <c r="U182" s="56" t="s">
        <v>9</v>
      </c>
    </row>
    <row r="183" spans="1:21" x14ac:dyDescent="0.25">
      <c r="A183" s="12">
        <v>42187</v>
      </c>
      <c r="B183" s="183" t="s">
        <v>2688</v>
      </c>
      <c r="C183" s="183" t="s">
        <v>1592</v>
      </c>
      <c r="D183" s="40" t="s">
        <v>128</v>
      </c>
      <c r="E183" s="105">
        <v>5490.8</v>
      </c>
      <c r="F183" s="23">
        <v>42187</v>
      </c>
      <c r="G183" s="106">
        <v>5490.8</v>
      </c>
      <c r="H183" s="25">
        <f t="shared" si="4"/>
        <v>0</v>
      </c>
      <c r="I183" s="68" t="s">
        <v>94</v>
      </c>
      <c r="L183" s="246"/>
      <c r="M183" s="12">
        <v>42203</v>
      </c>
      <c r="N183" s="183" t="s">
        <v>4533</v>
      </c>
      <c r="O183" s="183" t="s">
        <v>1592</v>
      </c>
      <c r="P183" s="14" t="s">
        <v>699</v>
      </c>
      <c r="Q183" s="105">
        <v>308.10000000000002</v>
      </c>
      <c r="R183" s="23">
        <v>42203</v>
      </c>
      <c r="S183" s="106">
        <v>308.10000000000002</v>
      </c>
      <c r="T183" s="31">
        <f t="shared" si="5"/>
        <v>0</v>
      </c>
      <c r="U183" s="39" t="s">
        <v>9</v>
      </c>
    </row>
    <row r="184" spans="1:21" x14ac:dyDescent="0.25">
      <c r="A184" s="20">
        <v>42187</v>
      </c>
      <c r="B184" s="183" t="s">
        <v>2689</v>
      </c>
      <c r="C184" s="183" t="s">
        <v>1592</v>
      </c>
      <c r="D184" s="14" t="s">
        <v>50</v>
      </c>
      <c r="E184" s="105">
        <v>588.79999999999995</v>
      </c>
      <c r="F184" s="23">
        <v>42187</v>
      </c>
      <c r="G184" s="106">
        <v>588.79999999999995</v>
      </c>
      <c r="H184" s="25">
        <f t="shared" si="4"/>
        <v>0</v>
      </c>
      <c r="I184" s="39" t="s">
        <v>94</v>
      </c>
      <c r="L184" s="246"/>
      <c r="M184" s="20">
        <v>42206</v>
      </c>
      <c r="N184" s="183" t="s">
        <v>4822</v>
      </c>
      <c r="O184" s="183" t="s">
        <v>1592</v>
      </c>
      <c r="P184" s="207" t="s">
        <v>699</v>
      </c>
      <c r="Q184" s="122">
        <v>634.1</v>
      </c>
      <c r="R184" s="23">
        <v>42206</v>
      </c>
      <c r="S184" s="118">
        <v>634.1</v>
      </c>
      <c r="T184" s="31">
        <f t="shared" si="5"/>
        <v>0</v>
      </c>
      <c r="U184" s="68" t="s">
        <v>9</v>
      </c>
    </row>
    <row r="185" spans="1:21" x14ac:dyDescent="0.25">
      <c r="A185" s="12">
        <v>42187</v>
      </c>
      <c r="B185" s="183" t="s">
        <v>2690</v>
      </c>
      <c r="C185" s="183" t="s">
        <v>1592</v>
      </c>
      <c r="D185" s="40" t="s">
        <v>47</v>
      </c>
      <c r="E185" s="105">
        <v>4947</v>
      </c>
      <c r="F185" s="23">
        <v>42187</v>
      </c>
      <c r="G185" s="106">
        <v>4947</v>
      </c>
      <c r="H185" s="25">
        <f t="shared" si="4"/>
        <v>0</v>
      </c>
      <c r="I185" s="68" t="s">
        <v>9</v>
      </c>
      <c r="L185" s="246"/>
      <c r="M185" s="12">
        <v>42211</v>
      </c>
      <c r="N185" s="183" t="s">
        <v>5435</v>
      </c>
      <c r="O185" s="183" t="s">
        <v>1592</v>
      </c>
      <c r="P185" s="14" t="s">
        <v>699</v>
      </c>
      <c r="Q185" s="105">
        <v>257.39999999999998</v>
      </c>
      <c r="R185" s="65">
        <v>42211</v>
      </c>
      <c r="S185" s="106">
        <v>257.39999999999998</v>
      </c>
      <c r="T185" s="31">
        <f t="shared" si="5"/>
        <v>0</v>
      </c>
      <c r="U185" s="39" t="s">
        <v>9</v>
      </c>
    </row>
    <row r="186" spans="1:21" x14ac:dyDescent="0.25">
      <c r="A186" s="20">
        <v>42187</v>
      </c>
      <c r="B186" s="183" t="s">
        <v>2691</v>
      </c>
      <c r="C186" s="183" t="s">
        <v>1592</v>
      </c>
      <c r="D186" s="40" t="s">
        <v>98</v>
      </c>
      <c r="E186" s="105">
        <v>1944.6</v>
      </c>
      <c r="F186" s="23">
        <v>42188</v>
      </c>
      <c r="G186" s="106">
        <v>1944.6</v>
      </c>
      <c r="H186" s="25">
        <f t="shared" si="4"/>
        <v>0</v>
      </c>
      <c r="I186" s="68" t="s">
        <v>19</v>
      </c>
      <c r="L186" s="246"/>
      <c r="M186" s="20">
        <v>42213</v>
      </c>
      <c r="N186" s="183" t="s">
        <v>5598</v>
      </c>
      <c r="O186" s="183" t="s">
        <v>1592</v>
      </c>
      <c r="P186" s="14" t="s">
        <v>699</v>
      </c>
      <c r="Q186" s="105">
        <v>625.4</v>
      </c>
      <c r="R186" s="23">
        <v>42213</v>
      </c>
      <c r="S186" s="106">
        <v>625.4</v>
      </c>
      <c r="T186" s="31">
        <f t="shared" si="5"/>
        <v>0</v>
      </c>
      <c r="U186" s="39" t="s">
        <v>9</v>
      </c>
    </row>
    <row r="187" spans="1:21" x14ac:dyDescent="0.25">
      <c r="A187" s="12">
        <v>42187</v>
      </c>
      <c r="B187" s="183" t="s">
        <v>2692</v>
      </c>
      <c r="C187" s="183" t="s">
        <v>1592</v>
      </c>
      <c r="D187" s="40" t="s">
        <v>93</v>
      </c>
      <c r="E187" s="105">
        <v>1602</v>
      </c>
      <c r="F187" s="23">
        <v>42188</v>
      </c>
      <c r="G187" s="106">
        <v>1602</v>
      </c>
      <c r="H187" s="25">
        <f t="shared" si="4"/>
        <v>0</v>
      </c>
      <c r="I187" s="68" t="s">
        <v>19</v>
      </c>
      <c r="L187" s="246"/>
      <c r="M187" s="12">
        <v>42215</v>
      </c>
      <c r="N187" s="183" t="s">
        <v>5816</v>
      </c>
      <c r="O187" s="183" t="s">
        <v>1592</v>
      </c>
      <c r="P187" s="14" t="s">
        <v>699</v>
      </c>
      <c r="Q187" s="105">
        <v>376</v>
      </c>
      <c r="R187" s="23">
        <v>42215</v>
      </c>
      <c r="S187" s="106">
        <v>376</v>
      </c>
      <c r="T187" s="31">
        <f t="shared" si="5"/>
        <v>0</v>
      </c>
      <c r="U187" s="39" t="s">
        <v>9</v>
      </c>
    </row>
    <row r="188" spans="1:21" x14ac:dyDescent="0.25">
      <c r="A188" s="20">
        <v>42187</v>
      </c>
      <c r="B188" s="183" t="s">
        <v>2693</v>
      </c>
      <c r="C188" s="183" t="s">
        <v>1592</v>
      </c>
      <c r="D188" s="40" t="s">
        <v>190</v>
      </c>
      <c r="E188" s="105">
        <v>608</v>
      </c>
      <c r="F188" s="23">
        <v>42188</v>
      </c>
      <c r="G188" s="106">
        <v>608</v>
      </c>
      <c r="H188" s="25">
        <f t="shared" si="4"/>
        <v>0</v>
      </c>
      <c r="I188" s="68" t="s">
        <v>19</v>
      </c>
      <c r="L188" s="246"/>
      <c r="M188" s="20">
        <v>42186</v>
      </c>
      <c r="N188" s="183" t="s">
        <v>2508</v>
      </c>
      <c r="O188" s="183" t="s">
        <v>1592</v>
      </c>
      <c r="P188" s="14" t="s">
        <v>28</v>
      </c>
      <c r="Q188" s="105">
        <v>2032</v>
      </c>
      <c r="R188" s="23">
        <v>42186</v>
      </c>
      <c r="S188" s="106">
        <v>2032</v>
      </c>
      <c r="T188" s="25">
        <f t="shared" si="5"/>
        <v>0</v>
      </c>
      <c r="U188" s="39" t="s">
        <v>773</v>
      </c>
    </row>
    <row r="189" spans="1:21" x14ac:dyDescent="0.25">
      <c r="A189" s="12">
        <v>42187</v>
      </c>
      <c r="B189" s="183" t="s">
        <v>2694</v>
      </c>
      <c r="C189" s="183" t="s">
        <v>1592</v>
      </c>
      <c r="D189" s="40" t="s">
        <v>305</v>
      </c>
      <c r="E189" s="105">
        <v>1596.4</v>
      </c>
      <c r="F189" s="23">
        <v>42187</v>
      </c>
      <c r="G189" s="106">
        <v>1596.4</v>
      </c>
      <c r="H189" s="25">
        <f t="shared" si="4"/>
        <v>0</v>
      </c>
      <c r="I189" s="68" t="s">
        <v>9</v>
      </c>
      <c r="L189" s="246"/>
      <c r="M189" s="12">
        <v>42201</v>
      </c>
      <c r="N189" s="183" t="s">
        <v>4267</v>
      </c>
      <c r="O189" s="183" t="s">
        <v>1592</v>
      </c>
      <c r="P189" s="14" t="s">
        <v>28</v>
      </c>
      <c r="Q189" s="105">
        <v>3082.8</v>
      </c>
      <c r="R189" s="23">
        <v>42201</v>
      </c>
      <c r="S189" s="106">
        <v>3082.8</v>
      </c>
      <c r="T189" s="48">
        <f t="shared" si="5"/>
        <v>0</v>
      </c>
      <c r="U189" s="39" t="s">
        <v>3880</v>
      </c>
    </row>
    <row r="190" spans="1:21" x14ac:dyDescent="0.25">
      <c r="A190" s="20">
        <v>42187</v>
      </c>
      <c r="B190" s="183" t="s">
        <v>2695</v>
      </c>
      <c r="C190" s="183" t="s">
        <v>1592</v>
      </c>
      <c r="D190" s="40" t="s">
        <v>252</v>
      </c>
      <c r="E190" s="105">
        <v>1154.4000000000001</v>
      </c>
      <c r="F190" s="23">
        <v>42187</v>
      </c>
      <c r="G190" s="106">
        <v>1154.4000000000001</v>
      </c>
      <c r="H190" s="25">
        <f t="shared" si="4"/>
        <v>0</v>
      </c>
      <c r="I190" s="68" t="s">
        <v>9</v>
      </c>
      <c r="L190" s="246"/>
      <c r="M190" s="20">
        <v>42214</v>
      </c>
      <c r="N190" s="183" t="s">
        <v>5725</v>
      </c>
      <c r="O190" s="183" t="s">
        <v>1592</v>
      </c>
      <c r="P190" s="14" t="s">
        <v>28</v>
      </c>
      <c r="Q190" s="105">
        <v>3088</v>
      </c>
      <c r="R190" s="23">
        <v>42214</v>
      </c>
      <c r="S190" s="106">
        <v>3088</v>
      </c>
      <c r="T190" s="31">
        <f t="shared" si="5"/>
        <v>0</v>
      </c>
      <c r="U190" s="39" t="s">
        <v>3880</v>
      </c>
    </row>
    <row r="191" spans="1:21" x14ac:dyDescent="0.25">
      <c r="A191" s="12">
        <v>42187</v>
      </c>
      <c r="B191" s="183" t="s">
        <v>2696</v>
      </c>
      <c r="C191" s="183" t="s">
        <v>1592</v>
      </c>
      <c r="D191" s="40" t="s">
        <v>190</v>
      </c>
      <c r="E191" s="105">
        <v>107.5</v>
      </c>
      <c r="F191" s="23">
        <v>42188</v>
      </c>
      <c r="G191" s="106">
        <v>107.5</v>
      </c>
      <c r="H191" s="25">
        <f t="shared" si="4"/>
        <v>0</v>
      </c>
      <c r="I191" s="68" t="s">
        <v>19</v>
      </c>
      <c r="L191" s="246"/>
      <c r="M191" s="12">
        <v>42190</v>
      </c>
      <c r="N191" s="183" t="s">
        <v>2973</v>
      </c>
      <c r="O191" s="183" t="s">
        <v>1592</v>
      </c>
      <c r="P191" s="14" t="s">
        <v>2974</v>
      </c>
      <c r="Q191" s="105">
        <v>2929.8</v>
      </c>
      <c r="R191" s="23">
        <v>42190</v>
      </c>
      <c r="S191" s="106">
        <v>2929.8</v>
      </c>
      <c r="T191" s="31">
        <f t="shared" si="5"/>
        <v>0</v>
      </c>
      <c r="U191" s="39" t="s">
        <v>9</v>
      </c>
    </row>
    <row r="192" spans="1:21" x14ac:dyDescent="0.25">
      <c r="A192" s="20">
        <v>42187</v>
      </c>
      <c r="B192" s="183" t="s">
        <v>2697</v>
      </c>
      <c r="C192" s="183" t="s">
        <v>1592</v>
      </c>
      <c r="D192" s="40" t="s">
        <v>224</v>
      </c>
      <c r="E192" s="105">
        <v>2684.3</v>
      </c>
      <c r="F192" s="23">
        <v>42188</v>
      </c>
      <c r="G192" s="106">
        <v>2684.3</v>
      </c>
      <c r="H192" s="25">
        <f t="shared" si="4"/>
        <v>0</v>
      </c>
      <c r="I192" s="68" t="s">
        <v>19</v>
      </c>
      <c r="L192" s="246"/>
      <c r="M192" s="20">
        <v>42210</v>
      </c>
      <c r="N192" s="183" t="s">
        <v>5292</v>
      </c>
      <c r="O192" s="183" t="s">
        <v>1592</v>
      </c>
      <c r="P192" s="14" t="s">
        <v>2974</v>
      </c>
      <c r="Q192" s="105">
        <v>7860.6</v>
      </c>
      <c r="R192" s="65">
        <v>42210</v>
      </c>
      <c r="S192" s="106">
        <v>7860.6</v>
      </c>
      <c r="T192" s="31">
        <f t="shared" si="5"/>
        <v>0</v>
      </c>
      <c r="U192" s="39" t="s">
        <v>9</v>
      </c>
    </row>
    <row r="193" spans="1:21" x14ac:dyDescent="0.25">
      <c r="A193" s="12">
        <v>42187</v>
      </c>
      <c r="B193" s="183" t="s">
        <v>2698</v>
      </c>
      <c r="C193" s="183" t="s">
        <v>1592</v>
      </c>
      <c r="D193" s="40" t="s">
        <v>24</v>
      </c>
      <c r="E193" s="105">
        <v>81088.850000000006</v>
      </c>
      <c r="F193" s="23">
        <v>42200</v>
      </c>
      <c r="G193" s="106">
        <v>81088.850000000006</v>
      </c>
      <c r="H193" s="25">
        <f t="shared" si="4"/>
        <v>0</v>
      </c>
      <c r="I193" s="68" t="s">
        <v>62</v>
      </c>
      <c r="L193" s="246"/>
      <c r="M193" s="12">
        <v>42200</v>
      </c>
      <c r="N193" s="183" t="s">
        <v>4101</v>
      </c>
      <c r="O193" s="183" t="s">
        <v>1592</v>
      </c>
      <c r="P193" s="14" t="s">
        <v>1528</v>
      </c>
      <c r="Q193" s="105">
        <v>5345.6</v>
      </c>
      <c r="R193" s="23">
        <v>42200</v>
      </c>
      <c r="S193" s="106">
        <v>5345.6</v>
      </c>
      <c r="T193" s="48">
        <f t="shared" si="5"/>
        <v>0</v>
      </c>
      <c r="U193" s="39" t="s">
        <v>9</v>
      </c>
    </row>
    <row r="194" spans="1:21" x14ac:dyDescent="0.25">
      <c r="A194" s="20">
        <v>42187</v>
      </c>
      <c r="B194" s="183" t="s">
        <v>2699</v>
      </c>
      <c r="C194" s="183" t="s">
        <v>1592</v>
      </c>
      <c r="D194" s="40" t="s">
        <v>207</v>
      </c>
      <c r="E194" s="105">
        <v>20815.48</v>
      </c>
      <c r="F194" s="23">
        <v>42189</v>
      </c>
      <c r="G194" s="106">
        <v>20815.48</v>
      </c>
      <c r="H194" s="25">
        <f t="shared" si="4"/>
        <v>0</v>
      </c>
      <c r="I194" s="68" t="s">
        <v>149</v>
      </c>
      <c r="L194" s="246"/>
      <c r="M194" s="20">
        <v>42192</v>
      </c>
      <c r="N194" s="183" t="s">
        <v>3273</v>
      </c>
      <c r="O194" s="183" t="s">
        <v>1592</v>
      </c>
      <c r="P194" s="14" t="s">
        <v>651</v>
      </c>
      <c r="Q194" s="105">
        <v>25940.400000000001</v>
      </c>
      <c r="R194" s="23">
        <v>42192</v>
      </c>
      <c r="S194" s="106">
        <v>25940.400000000001</v>
      </c>
      <c r="T194" s="31">
        <f t="shared" si="5"/>
        <v>0</v>
      </c>
      <c r="U194" s="39" t="s">
        <v>9</v>
      </c>
    </row>
    <row r="195" spans="1:21" x14ac:dyDescent="0.25">
      <c r="A195" s="12">
        <v>42187</v>
      </c>
      <c r="B195" s="183" t="s">
        <v>2700</v>
      </c>
      <c r="C195" s="183" t="s">
        <v>1592</v>
      </c>
      <c r="D195" s="40" t="s">
        <v>107</v>
      </c>
      <c r="E195" s="105">
        <v>3564.4</v>
      </c>
      <c r="F195" s="23">
        <v>42187</v>
      </c>
      <c r="G195" s="106">
        <v>3564.4</v>
      </c>
      <c r="H195" s="25">
        <f t="shared" ref="H195:H258" si="6">E195-G195</f>
        <v>0</v>
      </c>
      <c r="I195" s="68" t="s">
        <v>9</v>
      </c>
      <c r="L195" s="246"/>
      <c r="M195" s="12">
        <v>42193</v>
      </c>
      <c r="N195" s="183" t="s">
        <v>3370</v>
      </c>
      <c r="O195" s="183" t="s">
        <v>1592</v>
      </c>
      <c r="P195" s="14" t="s">
        <v>651</v>
      </c>
      <c r="Q195" s="105">
        <v>26149.200000000001</v>
      </c>
      <c r="R195" s="23">
        <v>42193</v>
      </c>
      <c r="S195" s="106">
        <v>26149.200000000001</v>
      </c>
      <c r="T195" s="31">
        <f t="shared" ref="T195:T258" si="7">Q195-S195</f>
        <v>0</v>
      </c>
      <c r="U195" s="39" t="s">
        <v>9</v>
      </c>
    </row>
    <row r="196" spans="1:21" x14ac:dyDescent="0.25">
      <c r="A196" s="20">
        <v>42187</v>
      </c>
      <c r="B196" s="183" t="s">
        <v>2701</v>
      </c>
      <c r="C196" s="183" t="s">
        <v>1592</v>
      </c>
      <c r="D196" s="217" t="s">
        <v>251</v>
      </c>
      <c r="E196" s="105">
        <v>26462.1</v>
      </c>
      <c r="F196" s="23">
        <v>42188</v>
      </c>
      <c r="G196" s="106">
        <v>26462.1</v>
      </c>
      <c r="H196" s="25">
        <f t="shared" si="6"/>
        <v>0</v>
      </c>
      <c r="I196" s="68" t="s">
        <v>19</v>
      </c>
      <c r="L196" s="246"/>
      <c r="M196" s="20">
        <v>42186</v>
      </c>
      <c r="N196" s="183" t="s">
        <v>2594</v>
      </c>
      <c r="O196" s="183" t="s">
        <v>1592</v>
      </c>
      <c r="P196" s="14" t="s">
        <v>161</v>
      </c>
      <c r="Q196" s="105">
        <v>20851.52</v>
      </c>
      <c r="R196" s="23">
        <v>42186</v>
      </c>
      <c r="S196" s="106">
        <v>20851.52</v>
      </c>
      <c r="T196" s="25">
        <f t="shared" si="7"/>
        <v>0</v>
      </c>
      <c r="U196" s="39" t="s">
        <v>9</v>
      </c>
    </row>
    <row r="197" spans="1:21" x14ac:dyDescent="0.25">
      <c r="A197" s="12">
        <v>42187</v>
      </c>
      <c r="B197" s="183" t="s">
        <v>2702</v>
      </c>
      <c r="C197" s="183" t="s">
        <v>1592</v>
      </c>
      <c r="D197" s="40" t="s">
        <v>95</v>
      </c>
      <c r="E197" s="105">
        <v>1998</v>
      </c>
      <c r="F197" s="23">
        <v>42188</v>
      </c>
      <c r="G197" s="106">
        <v>1998</v>
      </c>
      <c r="H197" s="25">
        <f t="shared" si="6"/>
        <v>0</v>
      </c>
      <c r="I197" s="68" t="s">
        <v>62</v>
      </c>
      <c r="L197" s="246"/>
      <c r="M197" s="12">
        <v>42186</v>
      </c>
      <c r="N197" s="183" t="s">
        <v>2597</v>
      </c>
      <c r="O197" s="183" t="s">
        <v>1592</v>
      </c>
      <c r="P197" s="14" t="s">
        <v>161</v>
      </c>
      <c r="Q197" s="105">
        <v>3602.4</v>
      </c>
      <c r="R197" s="23">
        <v>42186</v>
      </c>
      <c r="S197" s="106">
        <v>3602.4</v>
      </c>
      <c r="T197" s="25">
        <f t="shared" si="7"/>
        <v>0</v>
      </c>
      <c r="U197" s="39" t="s">
        <v>9</v>
      </c>
    </row>
    <row r="198" spans="1:21" x14ac:dyDescent="0.25">
      <c r="A198" s="20">
        <v>42187</v>
      </c>
      <c r="B198" s="183" t="s">
        <v>2703</v>
      </c>
      <c r="C198" s="183" t="s">
        <v>1592</v>
      </c>
      <c r="D198" s="40" t="s">
        <v>689</v>
      </c>
      <c r="E198" s="105">
        <v>6561.5</v>
      </c>
      <c r="F198" s="23">
        <v>42188</v>
      </c>
      <c r="G198" s="106">
        <v>6561.5</v>
      </c>
      <c r="H198" s="25">
        <f t="shared" si="6"/>
        <v>0</v>
      </c>
      <c r="I198" s="68" t="s">
        <v>19</v>
      </c>
      <c r="L198" s="246"/>
      <c r="M198" s="20">
        <v>42188</v>
      </c>
      <c r="N198" s="183" t="s">
        <v>2842</v>
      </c>
      <c r="O198" s="183" t="s">
        <v>1592</v>
      </c>
      <c r="P198" s="14" t="s">
        <v>161</v>
      </c>
      <c r="Q198" s="105">
        <v>27327.75</v>
      </c>
      <c r="R198" s="23">
        <v>42188</v>
      </c>
      <c r="S198" s="106">
        <v>27327.75</v>
      </c>
      <c r="T198" s="31">
        <f t="shared" si="7"/>
        <v>0</v>
      </c>
      <c r="U198" s="39" t="s">
        <v>9</v>
      </c>
    </row>
    <row r="199" spans="1:21" x14ac:dyDescent="0.25">
      <c r="A199" s="12">
        <v>42187</v>
      </c>
      <c r="B199" s="183" t="s">
        <v>2704</v>
      </c>
      <c r="C199" s="183" t="s">
        <v>1592</v>
      </c>
      <c r="D199" s="40" t="s">
        <v>65</v>
      </c>
      <c r="E199" s="105">
        <v>31251.4</v>
      </c>
      <c r="F199" s="23">
        <v>42188</v>
      </c>
      <c r="G199" s="106">
        <v>31251.4</v>
      </c>
      <c r="H199" s="25">
        <f t="shared" si="6"/>
        <v>0</v>
      </c>
      <c r="I199" s="68" t="s">
        <v>62</v>
      </c>
      <c r="L199" s="246"/>
      <c r="M199" s="12">
        <v>42190</v>
      </c>
      <c r="N199" s="183" t="s">
        <v>3022</v>
      </c>
      <c r="O199" s="183" t="s">
        <v>1592</v>
      </c>
      <c r="P199" s="14" t="s">
        <v>161</v>
      </c>
      <c r="Q199" s="105">
        <v>24016.95</v>
      </c>
      <c r="R199" s="23">
        <v>42190</v>
      </c>
      <c r="S199" s="106">
        <v>24016.95</v>
      </c>
      <c r="T199" s="31">
        <f t="shared" si="7"/>
        <v>0</v>
      </c>
      <c r="U199" s="39" t="s">
        <v>9</v>
      </c>
    </row>
    <row r="200" spans="1:21" x14ac:dyDescent="0.25">
      <c r="A200" s="20">
        <v>42187</v>
      </c>
      <c r="B200" s="183" t="s">
        <v>2705</v>
      </c>
      <c r="C200" s="183" t="s">
        <v>1592</v>
      </c>
      <c r="D200" s="40" t="s">
        <v>111</v>
      </c>
      <c r="E200" s="105">
        <v>159372</v>
      </c>
      <c r="F200" s="23">
        <v>42195</v>
      </c>
      <c r="G200" s="106">
        <v>159372</v>
      </c>
      <c r="H200" s="25">
        <f t="shared" si="6"/>
        <v>0</v>
      </c>
      <c r="I200" s="68" t="s">
        <v>9</v>
      </c>
      <c r="L200" s="246"/>
      <c r="M200" s="20">
        <v>42193</v>
      </c>
      <c r="N200" s="183" t="s">
        <v>3396</v>
      </c>
      <c r="O200" s="183" t="s">
        <v>1592</v>
      </c>
      <c r="P200" s="14" t="s">
        <v>161</v>
      </c>
      <c r="Q200" s="105">
        <v>26654.400000000001</v>
      </c>
      <c r="R200" s="23">
        <v>42193</v>
      </c>
      <c r="S200" s="106">
        <v>26654.400000000001</v>
      </c>
      <c r="T200" s="31">
        <f t="shared" si="7"/>
        <v>0</v>
      </c>
      <c r="U200" s="39" t="s">
        <v>9</v>
      </c>
    </row>
    <row r="201" spans="1:21" x14ac:dyDescent="0.25">
      <c r="A201" s="12">
        <v>42187</v>
      </c>
      <c r="B201" s="183" t="s">
        <v>2706</v>
      </c>
      <c r="C201" s="183" t="s">
        <v>1592</v>
      </c>
      <c r="D201" s="40" t="s">
        <v>136</v>
      </c>
      <c r="E201" s="105">
        <v>39837.599999999999</v>
      </c>
      <c r="F201" s="12" t="s">
        <v>2707</v>
      </c>
      <c r="G201" s="106">
        <f>27400+12437.6</f>
        <v>39837.599999999999</v>
      </c>
      <c r="H201" s="25">
        <f t="shared" si="6"/>
        <v>0</v>
      </c>
      <c r="I201" s="68" t="s">
        <v>9</v>
      </c>
      <c r="L201" s="246"/>
      <c r="M201" s="12">
        <v>42196</v>
      </c>
      <c r="N201" s="183" t="s">
        <v>3679</v>
      </c>
      <c r="O201" s="183" t="s">
        <v>1592</v>
      </c>
      <c r="P201" s="14" t="s">
        <v>161</v>
      </c>
      <c r="Q201" s="105">
        <v>23618.1</v>
      </c>
      <c r="R201" s="23">
        <v>42196</v>
      </c>
      <c r="S201" s="106">
        <v>23618.1</v>
      </c>
      <c r="T201" s="31">
        <f t="shared" si="7"/>
        <v>0</v>
      </c>
      <c r="U201" s="39" t="s">
        <v>9</v>
      </c>
    </row>
    <row r="202" spans="1:21" x14ac:dyDescent="0.25">
      <c r="A202" s="20">
        <v>42187</v>
      </c>
      <c r="B202" s="183" t="s">
        <v>2708</v>
      </c>
      <c r="C202" s="183" t="s">
        <v>1592</v>
      </c>
      <c r="D202" s="40" t="s">
        <v>877</v>
      </c>
      <c r="E202" s="105">
        <v>3768.65</v>
      </c>
      <c r="F202" s="23">
        <v>42189</v>
      </c>
      <c r="G202" s="106">
        <v>3768.65</v>
      </c>
      <c r="H202" s="25">
        <f t="shared" si="6"/>
        <v>0</v>
      </c>
      <c r="I202" s="68" t="s">
        <v>149</v>
      </c>
      <c r="L202" s="246"/>
      <c r="M202" s="20">
        <v>42197</v>
      </c>
      <c r="N202" s="183" t="s">
        <v>3843</v>
      </c>
      <c r="O202" s="183" t="s">
        <v>1592</v>
      </c>
      <c r="P202" s="14" t="s">
        <v>161</v>
      </c>
      <c r="Q202" s="105">
        <v>22600.65</v>
      </c>
      <c r="R202" s="23">
        <v>42197</v>
      </c>
      <c r="S202" s="106">
        <v>22600.65</v>
      </c>
      <c r="T202" s="31">
        <f t="shared" si="7"/>
        <v>0</v>
      </c>
      <c r="U202" s="39" t="s">
        <v>9</v>
      </c>
    </row>
    <row r="203" spans="1:21" x14ac:dyDescent="0.25">
      <c r="A203" s="12">
        <v>42187</v>
      </c>
      <c r="B203" s="183" t="s">
        <v>2709</v>
      </c>
      <c r="C203" s="183" t="s">
        <v>1592</v>
      </c>
      <c r="D203" s="40" t="s">
        <v>420</v>
      </c>
      <c r="E203" s="105">
        <v>20903.55</v>
      </c>
      <c r="F203" s="23">
        <v>42189</v>
      </c>
      <c r="G203" s="106">
        <v>20903.55</v>
      </c>
      <c r="H203" s="25">
        <f t="shared" si="6"/>
        <v>0</v>
      </c>
      <c r="I203" s="68" t="s">
        <v>149</v>
      </c>
      <c r="L203" s="246"/>
      <c r="M203" s="12">
        <v>42200</v>
      </c>
      <c r="N203" s="183" t="s">
        <v>4166</v>
      </c>
      <c r="O203" s="183" t="s">
        <v>1592</v>
      </c>
      <c r="P203" s="14" t="s">
        <v>161</v>
      </c>
      <c r="Q203" s="105">
        <v>2925.2</v>
      </c>
      <c r="R203" s="23">
        <v>42200</v>
      </c>
      <c r="S203" s="106">
        <v>2925.2</v>
      </c>
      <c r="T203" s="48">
        <f t="shared" si="7"/>
        <v>0</v>
      </c>
      <c r="U203" s="39" t="s">
        <v>9</v>
      </c>
    </row>
    <row r="204" spans="1:21" x14ac:dyDescent="0.25">
      <c r="A204" s="20">
        <v>42187</v>
      </c>
      <c r="B204" s="183" t="s">
        <v>2710</v>
      </c>
      <c r="C204" s="183" t="s">
        <v>1592</v>
      </c>
      <c r="D204" s="40" t="s">
        <v>552</v>
      </c>
      <c r="E204" s="105">
        <v>17015.849999999999</v>
      </c>
      <c r="F204" s="23">
        <v>42189</v>
      </c>
      <c r="G204" s="106">
        <v>17015.849999999999</v>
      </c>
      <c r="H204" s="25">
        <f t="shared" si="6"/>
        <v>0</v>
      </c>
      <c r="I204" s="68" t="s">
        <v>149</v>
      </c>
      <c r="L204" s="246"/>
      <c r="M204" s="20">
        <v>42201</v>
      </c>
      <c r="N204" s="183" t="s">
        <v>4228</v>
      </c>
      <c r="O204" s="183" t="s">
        <v>1592</v>
      </c>
      <c r="P204" s="14" t="s">
        <v>161</v>
      </c>
      <c r="Q204" s="105">
        <v>23163.94</v>
      </c>
      <c r="R204" s="23">
        <v>42201</v>
      </c>
      <c r="S204" s="106">
        <v>23163.94</v>
      </c>
      <c r="T204" s="48">
        <f t="shared" si="7"/>
        <v>0</v>
      </c>
      <c r="U204" s="39" t="s">
        <v>9</v>
      </c>
    </row>
    <row r="205" spans="1:21" x14ac:dyDescent="0.25">
      <c r="A205" s="12">
        <v>42187</v>
      </c>
      <c r="B205" s="183" t="s">
        <v>2711</v>
      </c>
      <c r="C205" s="183" t="s">
        <v>1592</v>
      </c>
      <c r="D205" s="40" t="s">
        <v>574</v>
      </c>
      <c r="E205" s="105">
        <v>2760</v>
      </c>
      <c r="F205" s="23">
        <v>42189</v>
      </c>
      <c r="G205" s="106">
        <v>2760</v>
      </c>
      <c r="H205" s="25">
        <f t="shared" si="6"/>
        <v>0</v>
      </c>
      <c r="I205" s="68" t="s">
        <v>149</v>
      </c>
      <c r="L205" s="246"/>
      <c r="M205" s="12">
        <v>42203</v>
      </c>
      <c r="N205" s="183" t="s">
        <v>4473</v>
      </c>
      <c r="O205" s="183" t="s">
        <v>1592</v>
      </c>
      <c r="P205" s="14" t="s">
        <v>161</v>
      </c>
      <c r="Q205" s="105">
        <v>25984.5</v>
      </c>
      <c r="R205" s="65" t="s">
        <v>4474</v>
      </c>
      <c r="S205" s="106">
        <f>25000+984.5</f>
        <v>25984.5</v>
      </c>
      <c r="T205" s="31">
        <f t="shared" si="7"/>
        <v>0</v>
      </c>
      <c r="U205" s="39" t="s">
        <v>9</v>
      </c>
    </row>
    <row r="206" spans="1:21" x14ac:dyDescent="0.25">
      <c r="A206" s="20">
        <v>42187</v>
      </c>
      <c r="B206" s="183" t="s">
        <v>2712</v>
      </c>
      <c r="C206" s="183" t="s">
        <v>1592</v>
      </c>
      <c r="D206" s="40" t="s">
        <v>198</v>
      </c>
      <c r="E206" s="105">
        <v>19493.2</v>
      </c>
      <c r="F206" s="23">
        <v>42189</v>
      </c>
      <c r="G206" s="106">
        <v>19493.2</v>
      </c>
      <c r="H206" s="31">
        <f t="shared" si="6"/>
        <v>0</v>
      </c>
      <c r="I206" s="68" t="s">
        <v>149</v>
      </c>
      <c r="L206" s="246"/>
      <c r="M206" s="20">
        <v>42206</v>
      </c>
      <c r="N206" s="183" t="s">
        <v>4811</v>
      </c>
      <c r="O206" s="183" t="s">
        <v>1592</v>
      </c>
      <c r="P206" s="15" t="s">
        <v>161</v>
      </c>
      <c r="Q206" s="122">
        <v>5847.6</v>
      </c>
      <c r="R206" s="23">
        <v>42206</v>
      </c>
      <c r="S206" s="118">
        <v>5847.6</v>
      </c>
      <c r="T206" s="31">
        <f t="shared" si="7"/>
        <v>0</v>
      </c>
      <c r="U206" s="68" t="s">
        <v>9</v>
      </c>
    </row>
    <row r="207" spans="1:21" x14ac:dyDescent="0.25">
      <c r="A207" s="12">
        <v>42187</v>
      </c>
      <c r="B207" s="183" t="s">
        <v>2713</v>
      </c>
      <c r="C207" s="183" t="s">
        <v>1592</v>
      </c>
      <c r="D207" s="40" t="s">
        <v>449</v>
      </c>
      <c r="E207" s="105">
        <v>9120</v>
      </c>
      <c r="F207" s="23">
        <v>42189</v>
      </c>
      <c r="G207" s="106">
        <v>9120</v>
      </c>
      <c r="H207" s="31">
        <f t="shared" si="6"/>
        <v>0</v>
      </c>
      <c r="I207" s="68" t="s">
        <v>149</v>
      </c>
      <c r="L207" s="246"/>
      <c r="M207" s="12">
        <v>42206</v>
      </c>
      <c r="N207" s="183" t="s">
        <v>4891</v>
      </c>
      <c r="O207" s="183" t="s">
        <v>1592</v>
      </c>
      <c r="P207" s="15" t="s">
        <v>161</v>
      </c>
      <c r="Q207" s="122">
        <v>21896.68</v>
      </c>
      <c r="R207" s="23">
        <v>42206</v>
      </c>
      <c r="S207" s="118">
        <v>21896.68</v>
      </c>
      <c r="T207" s="31">
        <f t="shared" si="7"/>
        <v>0</v>
      </c>
      <c r="U207" s="68" t="s">
        <v>9</v>
      </c>
    </row>
    <row r="208" spans="1:21" x14ac:dyDescent="0.25">
      <c r="A208" s="20">
        <v>42187</v>
      </c>
      <c r="B208" s="183" t="s">
        <v>2714</v>
      </c>
      <c r="C208" s="183" t="s">
        <v>1592</v>
      </c>
      <c r="D208" s="40" t="s">
        <v>733</v>
      </c>
      <c r="E208" s="105">
        <v>4575.6000000000004</v>
      </c>
      <c r="F208" s="23">
        <v>42189</v>
      </c>
      <c r="G208" s="106">
        <v>4575.6000000000004</v>
      </c>
      <c r="H208" s="31">
        <f t="shared" si="6"/>
        <v>0</v>
      </c>
      <c r="I208" s="68" t="s">
        <v>149</v>
      </c>
      <c r="L208" s="246"/>
      <c r="M208" s="20">
        <v>42209</v>
      </c>
      <c r="N208" s="183" t="s">
        <v>5221</v>
      </c>
      <c r="O208" s="183" t="s">
        <v>1592</v>
      </c>
      <c r="P208" s="14" t="s">
        <v>161</v>
      </c>
      <c r="Q208" s="105">
        <v>25277.4</v>
      </c>
      <c r="R208" s="65">
        <v>42209</v>
      </c>
      <c r="S208" s="106">
        <v>25277.4</v>
      </c>
      <c r="T208" s="31">
        <f t="shared" si="7"/>
        <v>0</v>
      </c>
      <c r="U208" s="39" t="s">
        <v>9</v>
      </c>
    </row>
    <row r="209" spans="1:21" x14ac:dyDescent="0.25">
      <c r="A209" s="12">
        <v>42187</v>
      </c>
      <c r="B209" s="183" t="s">
        <v>2715</v>
      </c>
      <c r="C209" s="183" t="s">
        <v>1592</v>
      </c>
      <c r="D209" s="40" t="s">
        <v>200</v>
      </c>
      <c r="E209" s="105">
        <v>729.6</v>
      </c>
      <c r="F209" s="23">
        <v>42189</v>
      </c>
      <c r="G209" s="106">
        <v>729.6</v>
      </c>
      <c r="H209" s="31">
        <f t="shared" si="6"/>
        <v>0</v>
      </c>
      <c r="I209" s="68" t="s">
        <v>149</v>
      </c>
      <c r="L209" s="246"/>
      <c r="M209" s="12">
        <v>42209</v>
      </c>
      <c r="N209" s="183" t="s">
        <v>5229</v>
      </c>
      <c r="O209" s="183" t="s">
        <v>1592</v>
      </c>
      <c r="P209" s="14" t="s">
        <v>161</v>
      </c>
      <c r="Q209" s="105">
        <v>2547.6</v>
      </c>
      <c r="R209" s="65">
        <v>42209</v>
      </c>
      <c r="S209" s="106">
        <v>2547.6</v>
      </c>
      <c r="T209" s="31">
        <f t="shared" si="7"/>
        <v>0</v>
      </c>
      <c r="U209" s="39" t="s">
        <v>9</v>
      </c>
    </row>
    <row r="210" spans="1:21" x14ac:dyDescent="0.25">
      <c r="A210" s="20">
        <v>42187</v>
      </c>
      <c r="B210" s="183" t="s">
        <v>2716</v>
      </c>
      <c r="C210" s="183" t="s">
        <v>1592</v>
      </c>
      <c r="D210" s="40" t="s">
        <v>552</v>
      </c>
      <c r="E210" s="105">
        <v>2062</v>
      </c>
      <c r="F210" s="23">
        <v>42189</v>
      </c>
      <c r="G210" s="106">
        <v>2062</v>
      </c>
      <c r="H210" s="31">
        <f t="shared" si="6"/>
        <v>0</v>
      </c>
      <c r="I210" s="68" t="s">
        <v>149</v>
      </c>
      <c r="L210" s="246"/>
      <c r="M210" s="20">
        <v>42211</v>
      </c>
      <c r="N210" s="183" t="s">
        <v>5434</v>
      </c>
      <c r="O210" s="183" t="s">
        <v>1592</v>
      </c>
      <c r="P210" s="14" t="s">
        <v>161</v>
      </c>
      <c r="Q210" s="105">
        <v>2732.4</v>
      </c>
      <c r="R210" s="65">
        <v>42211</v>
      </c>
      <c r="S210" s="106">
        <v>2732.4</v>
      </c>
      <c r="T210" s="31">
        <f t="shared" si="7"/>
        <v>0</v>
      </c>
      <c r="U210" s="39" t="s">
        <v>9</v>
      </c>
    </row>
    <row r="211" spans="1:21" x14ac:dyDescent="0.25">
      <c r="A211" s="12">
        <v>42187</v>
      </c>
      <c r="B211" s="183" t="s">
        <v>2717</v>
      </c>
      <c r="C211" s="183" t="s">
        <v>1592</v>
      </c>
      <c r="D211" s="40" t="s">
        <v>1103</v>
      </c>
      <c r="E211" s="105">
        <v>19981.650000000001</v>
      </c>
      <c r="F211" s="23">
        <v>42189</v>
      </c>
      <c r="G211" s="106">
        <v>19981.650000000001</v>
      </c>
      <c r="H211" s="31">
        <f t="shared" si="6"/>
        <v>0</v>
      </c>
      <c r="I211" s="68" t="s">
        <v>149</v>
      </c>
      <c r="L211" s="246"/>
      <c r="M211" s="12">
        <v>42211</v>
      </c>
      <c r="N211" s="183" t="s">
        <v>5463</v>
      </c>
      <c r="O211" s="183" t="s">
        <v>1592</v>
      </c>
      <c r="P211" s="14" t="s">
        <v>161</v>
      </c>
      <c r="Q211" s="105">
        <v>25819.75</v>
      </c>
      <c r="R211" s="23">
        <v>42211</v>
      </c>
      <c r="S211" s="106">
        <v>25819.75</v>
      </c>
      <c r="T211" s="31">
        <f t="shared" si="7"/>
        <v>0</v>
      </c>
      <c r="U211" s="39" t="s">
        <v>9</v>
      </c>
    </row>
    <row r="212" spans="1:21" x14ac:dyDescent="0.25">
      <c r="A212" s="20">
        <v>42187</v>
      </c>
      <c r="B212" s="183" t="s">
        <v>2718</v>
      </c>
      <c r="C212" s="183" t="s">
        <v>1592</v>
      </c>
      <c r="D212" s="40" t="s">
        <v>195</v>
      </c>
      <c r="E212" s="105">
        <v>148905.01999999999</v>
      </c>
      <c r="F212" s="97" t="s">
        <v>2719</v>
      </c>
      <c r="G212" s="106">
        <v>148905.01999999999</v>
      </c>
      <c r="H212" s="31">
        <f t="shared" si="6"/>
        <v>0</v>
      </c>
      <c r="I212" s="68" t="s">
        <v>149</v>
      </c>
      <c r="L212" s="246"/>
      <c r="M212" s="20">
        <v>42215</v>
      </c>
      <c r="N212" s="183" t="s">
        <v>5885</v>
      </c>
      <c r="O212" s="183" t="s">
        <v>1592</v>
      </c>
      <c r="P212" s="14" t="s">
        <v>161</v>
      </c>
      <c r="Q212" s="105">
        <v>25423.71</v>
      </c>
      <c r="R212" s="23">
        <v>42215</v>
      </c>
      <c r="S212" s="106">
        <v>25423.71</v>
      </c>
      <c r="T212" s="31">
        <f t="shared" si="7"/>
        <v>0</v>
      </c>
      <c r="U212" s="39" t="s">
        <v>9</v>
      </c>
    </row>
    <row r="213" spans="1:21" x14ac:dyDescent="0.25">
      <c r="A213" s="12">
        <v>42187</v>
      </c>
      <c r="B213" s="183" t="s">
        <v>2720</v>
      </c>
      <c r="C213" s="183" t="s">
        <v>1592</v>
      </c>
      <c r="D213" s="44" t="s">
        <v>218</v>
      </c>
      <c r="E213" s="108">
        <v>0</v>
      </c>
      <c r="F213" s="23" t="s">
        <v>2721</v>
      </c>
      <c r="G213" s="106"/>
      <c r="H213" s="31">
        <f t="shared" si="6"/>
        <v>0</v>
      </c>
      <c r="I213" s="68" t="s">
        <v>13</v>
      </c>
      <c r="L213" s="246"/>
      <c r="M213" s="12">
        <v>42216</v>
      </c>
      <c r="N213" s="183" t="s">
        <v>5926</v>
      </c>
      <c r="O213" s="183" t="s">
        <v>1592</v>
      </c>
      <c r="P213" s="14" t="s">
        <v>161</v>
      </c>
      <c r="Q213" s="105">
        <v>2784</v>
      </c>
      <c r="R213" s="23">
        <v>42216</v>
      </c>
      <c r="S213" s="106">
        <v>2784</v>
      </c>
      <c r="T213" s="31">
        <f t="shared" si="7"/>
        <v>0</v>
      </c>
      <c r="U213" s="39" t="s">
        <v>9</v>
      </c>
    </row>
    <row r="214" spans="1:21" x14ac:dyDescent="0.25">
      <c r="A214" s="20">
        <v>42187</v>
      </c>
      <c r="B214" s="183" t="s">
        <v>2722</v>
      </c>
      <c r="C214" s="183" t="s">
        <v>1592</v>
      </c>
      <c r="D214" s="40" t="s">
        <v>1182</v>
      </c>
      <c r="E214" s="105">
        <v>44</v>
      </c>
      <c r="F214" s="23">
        <v>42187</v>
      </c>
      <c r="G214" s="106">
        <v>44</v>
      </c>
      <c r="H214" s="31">
        <f t="shared" si="6"/>
        <v>0</v>
      </c>
      <c r="I214" s="68" t="s">
        <v>9</v>
      </c>
      <c r="L214" s="246"/>
      <c r="M214" s="20">
        <v>42198</v>
      </c>
      <c r="N214" s="183" t="s">
        <v>3914</v>
      </c>
      <c r="O214" s="183" t="s">
        <v>1592</v>
      </c>
      <c r="P214" s="14" t="s">
        <v>3915</v>
      </c>
      <c r="Q214" s="105">
        <v>5353.3</v>
      </c>
      <c r="R214" s="23">
        <v>42201</v>
      </c>
      <c r="S214" s="106">
        <v>5353.3</v>
      </c>
      <c r="T214" s="31">
        <f t="shared" si="7"/>
        <v>0</v>
      </c>
      <c r="U214" s="39" t="s">
        <v>312</v>
      </c>
    </row>
    <row r="215" spans="1:21" x14ac:dyDescent="0.25">
      <c r="A215" s="12">
        <v>42187</v>
      </c>
      <c r="B215" s="183" t="s">
        <v>2723</v>
      </c>
      <c r="C215" s="183" t="s">
        <v>1592</v>
      </c>
      <c r="D215" s="40" t="s">
        <v>353</v>
      </c>
      <c r="E215" s="105">
        <v>1263.5999999999999</v>
      </c>
      <c r="F215" s="23">
        <v>42187</v>
      </c>
      <c r="G215" s="106">
        <v>1263.5999999999999</v>
      </c>
      <c r="H215" s="31">
        <f t="shared" si="6"/>
        <v>0</v>
      </c>
      <c r="I215" s="68" t="s">
        <v>9</v>
      </c>
      <c r="L215" s="246"/>
      <c r="M215" s="12">
        <v>42189</v>
      </c>
      <c r="N215" s="183" t="s">
        <v>2953</v>
      </c>
      <c r="O215" s="183" t="s">
        <v>1592</v>
      </c>
      <c r="P215" s="14" t="s">
        <v>829</v>
      </c>
      <c r="Q215" s="105">
        <v>6316.6</v>
      </c>
      <c r="R215" s="23">
        <v>42189</v>
      </c>
      <c r="S215" s="106">
        <v>6316.6</v>
      </c>
      <c r="T215" s="31">
        <f t="shared" si="7"/>
        <v>0</v>
      </c>
      <c r="U215" s="39" t="s">
        <v>9</v>
      </c>
    </row>
    <row r="216" spans="1:21" x14ac:dyDescent="0.25">
      <c r="A216" s="20">
        <v>42187</v>
      </c>
      <c r="B216" s="183" t="s">
        <v>2724</v>
      </c>
      <c r="C216" s="183" t="s">
        <v>1592</v>
      </c>
      <c r="D216" s="40" t="s">
        <v>47</v>
      </c>
      <c r="E216" s="105">
        <v>21172.799999999999</v>
      </c>
      <c r="F216" s="23">
        <v>42191</v>
      </c>
      <c r="G216" s="106">
        <v>21172.799999999999</v>
      </c>
      <c r="H216" s="31">
        <f t="shared" si="6"/>
        <v>0</v>
      </c>
      <c r="I216" s="68" t="s">
        <v>19</v>
      </c>
      <c r="L216" s="246"/>
      <c r="M216" s="20">
        <v>42192</v>
      </c>
      <c r="N216" s="183" t="s">
        <v>3195</v>
      </c>
      <c r="O216" s="183" t="s">
        <v>1592</v>
      </c>
      <c r="P216" s="14" t="s">
        <v>829</v>
      </c>
      <c r="Q216" s="105">
        <v>3432.2</v>
      </c>
      <c r="R216" s="23">
        <v>42192</v>
      </c>
      <c r="S216" s="106">
        <v>3432.2</v>
      </c>
      <c r="T216" s="31">
        <f t="shared" si="7"/>
        <v>0</v>
      </c>
      <c r="U216" s="39" t="s">
        <v>9</v>
      </c>
    </row>
    <row r="217" spans="1:21" x14ac:dyDescent="0.25">
      <c r="A217" s="12">
        <v>42187</v>
      </c>
      <c r="B217" s="183" t="s">
        <v>2725</v>
      </c>
      <c r="C217" s="183" t="s">
        <v>1592</v>
      </c>
      <c r="D217" s="40" t="s">
        <v>35</v>
      </c>
      <c r="E217" s="105">
        <v>23315.23</v>
      </c>
      <c r="F217" s="23">
        <v>42188</v>
      </c>
      <c r="G217" s="106">
        <v>23315.23</v>
      </c>
      <c r="H217" s="31">
        <f t="shared" si="6"/>
        <v>0</v>
      </c>
      <c r="I217" s="68" t="s">
        <v>773</v>
      </c>
      <c r="L217" s="246"/>
      <c r="M217" s="12">
        <v>42195</v>
      </c>
      <c r="N217" s="183" t="s">
        <v>3582</v>
      </c>
      <c r="O217" s="183" t="s">
        <v>1592</v>
      </c>
      <c r="P217" s="14" t="s">
        <v>829</v>
      </c>
      <c r="Q217" s="105">
        <v>12879.3</v>
      </c>
      <c r="R217" s="23">
        <v>42195</v>
      </c>
      <c r="S217" s="106">
        <v>12879.3</v>
      </c>
      <c r="T217" s="31">
        <f t="shared" si="7"/>
        <v>0</v>
      </c>
      <c r="U217" s="56" t="s">
        <v>9</v>
      </c>
    </row>
    <row r="218" spans="1:21" x14ac:dyDescent="0.25">
      <c r="A218" s="20">
        <v>42187</v>
      </c>
      <c r="B218" s="183" t="s">
        <v>2726</v>
      </c>
      <c r="C218" s="183" t="s">
        <v>1592</v>
      </c>
      <c r="D218" s="40" t="s">
        <v>162</v>
      </c>
      <c r="E218" s="105">
        <v>1160</v>
      </c>
      <c r="F218" s="23">
        <v>42188</v>
      </c>
      <c r="G218" s="106">
        <v>1160</v>
      </c>
      <c r="H218" s="31">
        <f t="shared" si="6"/>
        <v>0</v>
      </c>
      <c r="I218" s="68" t="s">
        <v>773</v>
      </c>
      <c r="L218" s="246"/>
      <c r="M218" s="20">
        <v>42196</v>
      </c>
      <c r="N218" s="183" t="s">
        <v>3724</v>
      </c>
      <c r="O218" s="183" t="s">
        <v>1592</v>
      </c>
      <c r="P218" s="14" t="s">
        <v>829</v>
      </c>
      <c r="Q218" s="105">
        <v>8418.9</v>
      </c>
      <c r="R218" s="23">
        <v>42196</v>
      </c>
      <c r="S218" s="106">
        <v>8418.9</v>
      </c>
      <c r="T218" s="31">
        <f t="shared" si="7"/>
        <v>0</v>
      </c>
      <c r="U218" s="39" t="s">
        <v>9</v>
      </c>
    </row>
    <row r="219" spans="1:21" x14ac:dyDescent="0.25">
      <c r="A219" s="12">
        <v>42187</v>
      </c>
      <c r="B219" s="183" t="s">
        <v>2727</v>
      </c>
      <c r="C219" s="183" t="s">
        <v>1592</v>
      </c>
      <c r="D219" s="40" t="s">
        <v>24</v>
      </c>
      <c r="E219" s="105">
        <v>3068.6</v>
      </c>
      <c r="F219" s="23">
        <v>42200</v>
      </c>
      <c r="G219" s="106">
        <v>3068.6</v>
      </c>
      <c r="H219" s="31">
        <f t="shared" si="6"/>
        <v>0</v>
      </c>
      <c r="I219" s="68" t="s">
        <v>59</v>
      </c>
      <c r="L219" s="246"/>
      <c r="M219" s="12">
        <v>42198</v>
      </c>
      <c r="N219" s="183" t="s">
        <v>3894</v>
      </c>
      <c r="O219" s="183" t="s">
        <v>1592</v>
      </c>
      <c r="P219" s="14" t="s">
        <v>829</v>
      </c>
      <c r="Q219" s="105">
        <v>3024</v>
      </c>
      <c r="R219" s="23">
        <v>42198</v>
      </c>
      <c r="S219" s="106">
        <v>3024</v>
      </c>
      <c r="T219" s="31">
        <f t="shared" si="7"/>
        <v>0</v>
      </c>
      <c r="U219" s="39" t="s">
        <v>9</v>
      </c>
    </row>
    <row r="220" spans="1:21" x14ac:dyDescent="0.25">
      <c r="A220" s="20">
        <v>42187</v>
      </c>
      <c r="B220" s="183" t="s">
        <v>2728</v>
      </c>
      <c r="C220" s="183" t="s">
        <v>1592</v>
      </c>
      <c r="D220" s="40" t="s">
        <v>90</v>
      </c>
      <c r="E220" s="105">
        <v>888</v>
      </c>
      <c r="F220" s="23">
        <v>42188</v>
      </c>
      <c r="G220" s="106">
        <v>888</v>
      </c>
      <c r="H220" s="31">
        <f t="shared" si="6"/>
        <v>0</v>
      </c>
      <c r="I220" s="68" t="s">
        <v>9</v>
      </c>
      <c r="L220" s="246"/>
      <c r="M220" s="20">
        <v>42199</v>
      </c>
      <c r="N220" s="183" t="s">
        <v>4059</v>
      </c>
      <c r="O220" s="183" t="s">
        <v>1592</v>
      </c>
      <c r="P220" s="14" t="s">
        <v>829</v>
      </c>
      <c r="Q220" s="105">
        <v>3037.2</v>
      </c>
      <c r="R220" s="23">
        <v>42199</v>
      </c>
      <c r="S220" s="106">
        <v>3037.25</v>
      </c>
      <c r="T220" s="48">
        <f t="shared" si="7"/>
        <v>-5.0000000000181899E-2</v>
      </c>
      <c r="U220" s="39" t="s">
        <v>9</v>
      </c>
    </row>
    <row r="221" spans="1:21" x14ac:dyDescent="0.25">
      <c r="A221" s="12">
        <v>42187</v>
      </c>
      <c r="B221" s="183" t="s">
        <v>2729</v>
      </c>
      <c r="C221" s="183" t="s">
        <v>1592</v>
      </c>
      <c r="D221" s="40" t="s">
        <v>1101</v>
      </c>
      <c r="E221" s="105">
        <v>347.2</v>
      </c>
      <c r="F221" s="23">
        <v>42188</v>
      </c>
      <c r="G221" s="106">
        <v>347.2</v>
      </c>
      <c r="H221" s="31">
        <f t="shared" si="6"/>
        <v>0</v>
      </c>
      <c r="I221" s="68" t="s">
        <v>9</v>
      </c>
      <c r="L221" s="246"/>
      <c r="M221" s="12">
        <v>42202</v>
      </c>
      <c r="N221" s="183" t="s">
        <v>4445</v>
      </c>
      <c r="O221" s="183" t="s">
        <v>1592</v>
      </c>
      <c r="P221" s="14" t="s">
        <v>829</v>
      </c>
      <c r="Q221" s="105">
        <v>7574.4</v>
      </c>
      <c r="R221" s="23">
        <v>42202</v>
      </c>
      <c r="S221" s="118">
        <v>7574.4</v>
      </c>
      <c r="T221" s="31">
        <f t="shared" si="7"/>
        <v>0</v>
      </c>
      <c r="U221" s="56" t="s">
        <v>9</v>
      </c>
    </row>
    <row r="222" spans="1:21" x14ac:dyDescent="0.25">
      <c r="A222" s="20">
        <v>42188</v>
      </c>
      <c r="B222" s="183" t="s">
        <v>2730</v>
      </c>
      <c r="C222" s="183" t="s">
        <v>1592</v>
      </c>
      <c r="D222" s="40" t="s">
        <v>2501</v>
      </c>
      <c r="E222" s="105">
        <v>17183.599999999999</v>
      </c>
      <c r="F222" s="23">
        <v>42188</v>
      </c>
      <c r="G222" s="106">
        <v>17183.599999999999</v>
      </c>
      <c r="H222" s="31">
        <f t="shared" si="6"/>
        <v>0</v>
      </c>
      <c r="I222" s="68" t="s">
        <v>19</v>
      </c>
      <c r="L222" s="246"/>
      <c r="M222" s="20">
        <v>42203</v>
      </c>
      <c r="N222" s="183" t="s">
        <v>4536</v>
      </c>
      <c r="O222" s="183" t="s">
        <v>1592</v>
      </c>
      <c r="P222" s="14" t="s">
        <v>829</v>
      </c>
      <c r="Q222" s="105">
        <v>8725.4</v>
      </c>
      <c r="R222" s="23">
        <v>42203</v>
      </c>
      <c r="S222" s="106">
        <v>8725.4</v>
      </c>
      <c r="T222" s="31">
        <f t="shared" si="7"/>
        <v>0</v>
      </c>
      <c r="U222" s="39" t="s">
        <v>9</v>
      </c>
    </row>
    <row r="223" spans="1:21" x14ac:dyDescent="0.25">
      <c r="A223" s="12">
        <v>42188</v>
      </c>
      <c r="B223" s="183" t="s">
        <v>2731</v>
      </c>
      <c r="C223" s="183" t="s">
        <v>1592</v>
      </c>
      <c r="D223" s="40" t="s">
        <v>2607</v>
      </c>
      <c r="E223" s="105">
        <v>2310</v>
      </c>
      <c r="F223" s="23">
        <v>42188</v>
      </c>
      <c r="G223" s="106">
        <v>2310</v>
      </c>
      <c r="H223" s="31">
        <f t="shared" si="6"/>
        <v>0</v>
      </c>
      <c r="I223" s="68" t="s">
        <v>9</v>
      </c>
      <c r="L223" s="246"/>
      <c r="M223" s="12">
        <v>42208</v>
      </c>
      <c r="N223" s="183" t="s">
        <v>5124</v>
      </c>
      <c r="O223" s="183" t="s">
        <v>1592</v>
      </c>
      <c r="P223" s="14" t="s">
        <v>829</v>
      </c>
      <c r="Q223" s="105">
        <v>1378.8</v>
      </c>
      <c r="R223" s="65">
        <v>42208</v>
      </c>
      <c r="S223" s="106">
        <v>1378.8</v>
      </c>
      <c r="T223" s="31">
        <f t="shared" si="7"/>
        <v>0</v>
      </c>
      <c r="U223" s="39" t="s">
        <v>9</v>
      </c>
    </row>
    <row r="224" spans="1:21" x14ac:dyDescent="0.25">
      <c r="A224" s="20">
        <v>42188</v>
      </c>
      <c r="B224" s="183" t="s">
        <v>2732</v>
      </c>
      <c r="C224" s="183" t="s">
        <v>1592</v>
      </c>
      <c r="D224" s="146" t="s">
        <v>720</v>
      </c>
      <c r="E224" s="105">
        <v>14323.1</v>
      </c>
      <c r="F224" s="23">
        <v>42188</v>
      </c>
      <c r="G224" s="106">
        <v>14323.1</v>
      </c>
      <c r="H224" s="31">
        <f t="shared" si="6"/>
        <v>0</v>
      </c>
      <c r="I224" s="68" t="s">
        <v>9</v>
      </c>
      <c r="L224" s="246"/>
      <c r="M224" s="20">
        <v>42210</v>
      </c>
      <c r="N224" s="183" t="s">
        <v>5336</v>
      </c>
      <c r="O224" s="183" t="s">
        <v>1592</v>
      </c>
      <c r="P224" s="14" t="s">
        <v>829</v>
      </c>
      <c r="Q224" s="105">
        <v>3092.7</v>
      </c>
      <c r="R224" s="65">
        <v>42210</v>
      </c>
      <c r="S224" s="106">
        <v>3092.7</v>
      </c>
      <c r="T224" s="31">
        <f t="shared" si="7"/>
        <v>0</v>
      </c>
      <c r="U224" s="39" t="s">
        <v>9</v>
      </c>
    </row>
    <row r="225" spans="1:21" x14ac:dyDescent="0.25">
      <c r="A225" s="12">
        <v>42188</v>
      </c>
      <c r="B225" s="183" t="s">
        <v>2733</v>
      </c>
      <c r="C225" s="183" t="s">
        <v>1592</v>
      </c>
      <c r="D225" s="40" t="s">
        <v>720</v>
      </c>
      <c r="E225" s="105">
        <v>1312</v>
      </c>
      <c r="F225" s="23">
        <v>42188</v>
      </c>
      <c r="G225" s="106">
        <v>1312</v>
      </c>
      <c r="H225" s="31">
        <f t="shared" si="6"/>
        <v>0</v>
      </c>
      <c r="I225" s="68" t="s">
        <v>9</v>
      </c>
      <c r="L225" s="246"/>
      <c r="M225" s="12">
        <v>42211</v>
      </c>
      <c r="N225" s="183" t="s">
        <v>5420</v>
      </c>
      <c r="O225" s="183" t="s">
        <v>1592</v>
      </c>
      <c r="P225" s="14" t="s">
        <v>829</v>
      </c>
      <c r="Q225" s="105">
        <v>1141.2</v>
      </c>
      <c r="R225" s="65">
        <v>42211</v>
      </c>
      <c r="S225" s="106">
        <v>1141.2</v>
      </c>
      <c r="T225" s="31">
        <f t="shared" si="7"/>
        <v>0</v>
      </c>
      <c r="U225" s="39" t="s">
        <v>9</v>
      </c>
    </row>
    <row r="226" spans="1:21" x14ac:dyDescent="0.25">
      <c r="A226" s="20">
        <v>42188</v>
      </c>
      <c r="B226" s="183" t="s">
        <v>2734</v>
      </c>
      <c r="C226" s="183" t="s">
        <v>1592</v>
      </c>
      <c r="D226" s="40" t="s">
        <v>1542</v>
      </c>
      <c r="E226" s="105">
        <v>23646.48</v>
      </c>
      <c r="F226" s="23">
        <v>42188</v>
      </c>
      <c r="G226" s="106">
        <v>23646.48</v>
      </c>
      <c r="H226" s="31">
        <f t="shared" si="6"/>
        <v>0</v>
      </c>
      <c r="I226" s="68" t="s">
        <v>9</v>
      </c>
      <c r="L226" s="246"/>
      <c r="M226" s="20">
        <v>42216</v>
      </c>
      <c r="N226" s="183" t="s">
        <v>5928</v>
      </c>
      <c r="O226" s="183" t="s">
        <v>1592</v>
      </c>
      <c r="P226" s="14" t="s">
        <v>829</v>
      </c>
      <c r="Q226" s="105">
        <v>2394.3000000000002</v>
      </c>
      <c r="R226" s="23">
        <v>42216</v>
      </c>
      <c r="S226" s="106">
        <v>2394.3000000000002</v>
      </c>
      <c r="T226" s="31">
        <f t="shared" si="7"/>
        <v>0</v>
      </c>
      <c r="U226" s="39" t="s">
        <v>9</v>
      </c>
    </row>
    <row r="227" spans="1:21" x14ac:dyDescent="0.25">
      <c r="A227" s="12">
        <v>42188</v>
      </c>
      <c r="B227" s="183" t="s">
        <v>2735</v>
      </c>
      <c r="C227" s="183" t="s">
        <v>1592</v>
      </c>
      <c r="D227" s="40" t="s">
        <v>383</v>
      </c>
      <c r="E227" s="105">
        <v>4651.1000000000004</v>
      </c>
      <c r="F227" s="23">
        <v>42188</v>
      </c>
      <c r="G227" s="106">
        <v>4651.1000000000004</v>
      </c>
      <c r="H227" s="31">
        <f t="shared" si="6"/>
        <v>0</v>
      </c>
      <c r="I227" s="68" t="s">
        <v>9</v>
      </c>
      <c r="L227" s="246"/>
      <c r="M227" s="12">
        <v>42186</v>
      </c>
      <c r="N227" s="183" t="s">
        <v>2499</v>
      </c>
      <c r="O227" s="183" t="s">
        <v>1592</v>
      </c>
      <c r="P227" s="14" t="s">
        <v>464</v>
      </c>
      <c r="Q227" s="105">
        <v>2257.1999999999998</v>
      </c>
      <c r="R227" s="23">
        <v>42186</v>
      </c>
      <c r="S227" s="106">
        <v>2257.1999999999998</v>
      </c>
      <c r="T227" s="25">
        <f t="shared" si="7"/>
        <v>0</v>
      </c>
      <c r="U227" s="39" t="s">
        <v>9</v>
      </c>
    </row>
    <row r="228" spans="1:21" x14ac:dyDescent="0.25">
      <c r="A228" s="20">
        <v>42188</v>
      </c>
      <c r="B228" s="183" t="s">
        <v>2736</v>
      </c>
      <c r="C228" s="183" t="s">
        <v>1592</v>
      </c>
      <c r="D228" s="40" t="s">
        <v>18</v>
      </c>
      <c r="E228" s="105">
        <v>2679.6</v>
      </c>
      <c r="F228" s="23">
        <v>42188</v>
      </c>
      <c r="G228" s="106">
        <v>2679.6</v>
      </c>
      <c r="H228" s="31">
        <f t="shared" si="6"/>
        <v>0</v>
      </c>
      <c r="I228" s="68" t="s">
        <v>9</v>
      </c>
      <c r="L228" s="246"/>
      <c r="M228" s="20">
        <v>42188</v>
      </c>
      <c r="N228" s="183" t="s">
        <v>2747</v>
      </c>
      <c r="O228" s="183" t="s">
        <v>1592</v>
      </c>
      <c r="P228" s="40" t="s">
        <v>464</v>
      </c>
      <c r="Q228" s="105">
        <v>2307.1999999999998</v>
      </c>
      <c r="R228" s="23">
        <v>42188</v>
      </c>
      <c r="S228" s="106">
        <v>2307.1999999999998</v>
      </c>
      <c r="T228" s="31">
        <f t="shared" si="7"/>
        <v>0</v>
      </c>
      <c r="U228" s="68" t="s">
        <v>9</v>
      </c>
    </row>
    <row r="229" spans="1:21" x14ac:dyDescent="0.25">
      <c r="A229" s="12">
        <v>42188</v>
      </c>
      <c r="B229" s="183" t="s">
        <v>2737</v>
      </c>
      <c r="C229" s="183" t="s">
        <v>1592</v>
      </c>
      <c r="D229" s="40" t="s">
        <v>14</v>
      </c>
      <c r="E229" s="105">
        <v>22995</v>
      </c>
      <c r="F229" s="23">
        <v>42209</v>
      </c>
      <c r="G229" s="106">
        <v>22995</v>
      </c>
      <c r="H229" s="31">
        <f t="shared" si="6"/>
        <v>0</v>
      </c>
      <c r="I229" s="68" t="s">
        <v>15</v>
      </c>
      <c r="L229" s="246"/>
      <c r="M229" s="12">
        <v>42199</v>
      </c>
      <c r="N229" s="183" t="s">
        <v>4008</v>
      </c>
      <c r="O229" s="183" t="s">
        <v>1592</v>
      </c>
      <c r="P229" s="14" t="s">
        <v>464</v>
      </c>
      <c r="Q229" s="105">
        <v>1314.4</v>
      </c>
      <c r="R229" s="23">
        <v>42199</v>
      </c>
      <c r="S229" s="106">
        <v>1314.4</v>
      </c>
      <c r="T229" s="31">
        <f t="shared" si="7"/>
        <v>0</v>
      </c>
      <c r="U229" s="39" t="s">
        <v>9</v>
      </c>
    </row>
    <row r="230" spans="1:21" x14ac:dyDescent="0.25">
      <c r="A230" s="20">
        <v>42188</v>
      </c>
      <c r="B230" s="183" t="s">
        <v>2738</v>
      </c>
      <c r="C230" s="183" t="s">
        <v>1592</v>
      </c>
      <c r="D230" s="40" t="s">
        <v>24</v>
      </c>
      <c r="E230" s="105">
        <v>21252</v>
      </c>
      <c r="F230" s="23">
        <v>42200</v>
      </c>
      <c r="G230" s="106">
        <v>21252</v>
      </c>
      <c r="H230" s="31">
        <f t="shared" si="6"/>
        <v>0</v>
      </c>
      <c r="I230" s="68" t="s">
        <v>312</v>
      </c>
      <c r="L230" s="246"/>
      <c r="M230" s="20">
        <v>42201</v>
      </c>
      <c r="N230" s="183" t="s">
        <v>4207</v>
      </c>
      <c r="O230" s="183" t="s">
        <v>1592</v>
      </c>
      <c r="P230" s="14" t="s">
        <v>464</v>
      </c>
      <c r="Q230" s="105">
        <v>2332</v>
      </c>
      <c r="R230" s="23">
        <v>42201</v>
      </c>
      <c r="S230" s="106">
        <v>2332</v>
      </c>
      <c r="T230" s="48">
        <f t="shared" si="7"/>
        <v>0</v>
      </c>
      <c r="U230" s="39" t="s">
        <v>9</v>
      </c>
    </row>
    <row r="231" spans="1:21" x14ac:dyDescent="0.25">
      <c r="A231" s="12">
        <v>42188</v>
      </c>
      <c r="B231" s="183" t="s">
        <v>2739</v>
      </c>
      <c r="C231" s="183" t="s">
        <v>1592</v>
      </c>
      <c r="D231" s="40" t="s">
        <v>20</v>
      </c>
      <c r="E231" s="105">
        <v>11621.6</v>
      </c>
      <c r="F231" s="23">
        <v>42189</v>
      </c>
      <c r="G231" s="106">
        <v>11621.6</v>
      </c>
      <c r="H231" s="31">
        <f t="shared" si="6"/>
        <v>0</v>
      </c>
      <c r="I231" s="68" t="s">
        <v>94</v>
      </c>
      <c r="L231" s="246"/>
      <c r="M231" s="12">
        <v>42207</v>
      </c>
      <c r="N231" s="183" t="s">
        <v>4920</v>
      </c>
      <c r="O231" s="183" t="s">
        <v>1592</v>
      </c>
      <c r="P231" s="14" t="s">
        <v>464</v>
      </c>
      <c r="Q231" s="105">
        <v>2143.8000000000002</v>
      </c>
      <c r="R231" s="23">
        <v>42207</v>
      </c>
      <c r="S231" s="106">
        <v>2143.8000000000002</v>
      </c>
      <c r="T231" s="31">
        <f t="shared" si="7"/>
        <v>0</v>
      </c>
      <c r="U231" s="39" t="s">
        <v>9</v>
      </c>
    </row>
    <row r="232" spans="1:21" x14ac:dyDescent="0.25">
      <c r="A232" s="20">
        <v>42188</v>
      </c>
      <c r="B232" s="183" t="s">
        <v>2740</v>
      </c>
      <c r="C232" s="183" t="s">
        <v>1592</v>
      </c>
      <c r="D232" s="40" t="s">
        <v>1172</v>
      </c>
      <c r="E232" s="105">
        <v>26500</v>
      </c>
      <c r="F232" s="23">
        <v>42189</v>
      </c>
      <c r="G232" s="106">
        <v>26500</v>
      </c>
      <c r="H232" s="31">
        <f t="shared" si="6"/>
        <v>0</v>
      </c>
      <c r="I232" s="68" t="s">
        <v>587</v>
      </c>
      <c r="L232" s="246"/>
      <c r="M232" s="20">
        <v>42210</v>
      </c>
      <c r="N232" s="183" t="s">
        <v>5299</v>
      </c>
      <c r="O232" s="183" t="s">
        <v>1592</v>
      </c>
      <c r="P232" s="14" t="s">
        <v>464</v>
      </c>
      <c r="Q232" s="105">
        <v>2755.2</v>
      </c>
      <c r="R232" s="65">
        <v>42210</v>
      </c>
      <c r="S232" s="106">
        <v>2755.2</v>
      </c>
      <c r="T232" s="31">
        <f t="shared" si="7"/>
        <v>0</v>
      </c>
      <c r="U232" s="39" t="s">
        <v>9</v>
      </c>
    </row>
    <row r="233" spans="1:21" x14ac:dyDescent="0.25">
      <c r="A233" s="12">
        <v>42188</v>
      </c>
      <c r="B233" s="183" t="s">
        <v>2741</v>
      </c>
      <c r="C233" s="183" t="s">
        <v>1592</v>
      </c>
      <c r="D233" s="40" t="s">
        <v>320</v>
      </c>
      <c r="E233" s="105">
        <v>23365.05</v>
      </c>
      <c r="F233" s="23">
        <v>42189</v>
      </c>
      <c r="G233" s="106">
        <v>23365.05</v>
      </c>
      <c r="H233" s="31">
        <f t="shared" si="6"/>
        <v>0</v>
      </c>
      <c r="I233" s="68" t="s">
        <v>587</v>
      </c>
      <c r="L233" s="246"/>
      <c r="M233" s="12">
        <v>42214</v>
      </c>
      <c r="N233" s="183" t="s">
        <v>5749</v>
      </c>
      <c r="O233" s="183" t="s">
        <v>1592</v>
      </c>
      <c r="P233" s="14" t="s">
        <v>464</v>
      </c>
      <c r="Q233" s="105">
        <v>3793.7</v>
      </c>
      <c r="R233" s="23">
        <v>42214</v>
      </c>
      <c r="S233" s="106">
        <v>3793.7</v>
      </c>
      <c r="T233" s="31">
        <f t="shared" si="7"/>
        <v>0</v>
      </c>
      <c r="U233" s="39" t="s">
        <v>9</v>
      </c>
    </row>
    <row r="234" spans="1:21" x14ac:dyDescent="0.25">
      <c r="A234" s="20">
        <v>42188</v>
      </c>
      <c r="B234" s="183" t="s">
        <v>2742</v>
      </c>
      <c r="C234" s="183" t="s">
        <v>1592</v>
      </c>
      <c r="D234" s="40" t="s">
        <v>1174</v>
      </c>
      <c r="E234" s="105">
        <v>15446.8</v>
      </c>
      <c r="F234" s="12" t="s">
        <v>2743</v>
      </c>
      <c r="G234" s="106">
        <f>6600+8846.8</f>
        <v>15446.8</v>
      </c>
      <c r="H234" s="31">
        <f t="shared" si="6"/>
        <v>0</v>
      </c>
      <c r="I234" s="68" t="s">
        <v>587</v>
      </c>
      <c r="L234" s="246"/>
      <c r="M234" s="20">
        <v>42192</v>
      </c>
      <c r="N234" s="183" t="s">
        <v>3199</v>
      </c>
      <c r="O234" s="183" t="s">
        <v>1592</v>
      </c>
      <c r="P234" s="14" t="s">
        <v>3200</v>
      </c>
      <c r="Q234" s="105">
        <v>2357.4</v>
      </c>
      <c r="R234" s="23">
        <v>42192</v>
      </c>
      <c r="S234" s="106">
        <v>2357.4</v>
      </c>
      <c r="T234" s="31">
        <f t="shared" si="7"/>
        <v>0</v>
      </c>
      <c r="U234" s="39" t="s">
        <v>9</v>
      </c>
    </row>
    <row r="235" spans="1:21" x14ac:dyDescent="0.25">
      <c r="A235" s="12">
        <v>42188</v>
      </c>
      <c r="B235" s="183" t="s">
        <v>2744</v>
      </c>
      <c r="C235" s="183" t="s">
        <v>1592</v>
      </c>
      <c r="D235" s="40" t="s">
        <v>1175</v>
      </c>
      <c r="E235" s="105">
        <v>14454</v>
      </c>
      <c r="F235" s="23">
        <v>42189</v>
      </c>
      <c r="G235" s="106">
        <v>14454</v>
      </c>
      <c r="H235" s="31">
        <f t="shared" si="6"/>
        <v>0</v>
      </c>
      <c r="I235" s="68" t="s">
        <v>587</v>
      </c>
      <c r="L235" s="246"/>
      <c r="M235" s="12">
        <v>42195</v>
      </c>
      <c r="N235" s="183" t="s">
        <v>3555</v>
      </c>
      <c r="O235" s="183" t="s">
        <v>1592</v>
      </c>
      <c r="P235" s="14" t="s">
        <v>3200</v>
      </c>
      <c r="Q235" s="105">
        <v>3741.8</v>
      </c>
      <c r="R235" s="23">
        <v>42195</v>
      </c>
      <c r="S235" s="106">
        <v>3741.8</v>
      </c>
      <c r="T235" s="31">
        <f t="shared" si="7"/>
        <v>0</v>
      </c>
      <c r="U235" s="39" t="s">
        <v>9</v>
      </c>
    </row>
    <row r="236" spans="1:21" x14ac:dyDescent="0.25">
      <c r="A236" s="20">
        <v>42188</v>
      </c>
      <c r="B236" s="183" t="s">
        <v>2745</v>
      </c>
      <c r="C236" s="183" t="s">
        <v>1592</v>
      </c>
      <c r="D236" s="40" t="s">
        <v>1261</v>
      </c>
      <c r="E236" s="105">
        <v>7241.3</v>
      </c>
      <c r="F236" s="23">
        <v>42189</v>
      </c>
      <c r="G236" s="106">
        <v>7241.3</v>
      </c>
      <c r="H236" s="31">
        <f t="shared" si="6"/>
        <v>0</v>
      </c>
      <c r="I236" s="68" t="s">
        <v>587</v>
      </c>
      <c r="L236" s="246"/>
      <c r="M236" s="20">
        <v>42204</v>
      </c>
      <c r="N236" s="183" t="s">
        <v>4582</v>
      </c>
      <c r="O236" s="183" t="s">
        <v>1592</v>
      </c>
      <c r="P236" s="14" t="s">
        <v>3200</v>
      </c>
      <c r="Q236" s="105">
        <v>1764.9</v>
      </c>
      <c r="R236" s="23">
        <v>42204</v>
      </c>
      <c r="S236" s="118">
        <v>1764.9</v>
      </c>
      <c r="T236" s="31">
        <f t="shared" si="7"/>
        <v>0</v>
      </c>
      <c r="U236" s="56" t="s">
        <v>9</v>
      </c>
    </row>
    <row r="237" spans="1:21" x14ac:dyDescent="0.25">
      <c r="A237" s="12">
        <v>42188</v>
      </c>
      <c r="B237" s="183" t="s">
        <v>2746</v>
      </c>
      <c r="C237" s="183" t="s">
        <v>1592</v>
      </c>
      <c r="D237" s="40" t="s">
        <v>940</v>
      </c>
      <c r="E237" s="105">
        <v>874.5</v>
      </c>
      <c r="F237" s="23">
        <v>42189</v>
      </c>
      <c r="G237" s="106">
        <v>874.5</v>
      </c>
      <c r="H237" s="31">
        <f t="shared" si="6"/>
        <v>0</v>
      </c>
      <c r="I237" s="68" t="s">
        <v>94</v>
      </c>
      <c r="L237" s="246"/>
      <c r="M237" s="12">
        <v>42186</v>
      </c>
      <c r="N237" s="183" t="s">
        <v>2509</v>
      </c>
      <c r="O237" s="183" t="s">
        <v>1592</v>
      </c>
      <c r="P237" s="14" t="s">
        <v>89</v>
      </c>
      <c r="Q237" s="105">
        <v>2507.5</v>
      </c>
      <c r="R237" s="23">
        <v>42186</v>
      </c>
      <c r="S237" s="106">
        <v>2507.5</v>
      </c>
      <c r="T237" s="25">
        <f t="shared" si="7"/>
        <v>0</v>
      </c>
      <c r="U237" s="39" t="s">
        <v>9</v>
      </c>
    </row>
    <row r="238" spans="1:21" x14ac:dyDescent="0.25">
      <c r="A238" s="20">
        <v>42188</v>
      </c>
      <c r="B238" s="183" t="s">
        <v>2747</v>
      </c>
      <c r="C238" s="183" t="s">
        <v>1592</v>
      </c>
      <c r="D238" s="40" t="s">
        <v>464</v>
      </c>
      <c r="E238" s="105">
        <v>2307.1999999999998</v>
      </c>
      <c r="F238" s="23">
        <v>42188</v>
      </c>
      <c r="G238" s="106">
        <v>2307.1999999999998</v>
      </c>
      <c r="H238" s="31">
        <f t="shared" si="6"/>
        <v>0</v>
      </c>
      <c r="I238" s="68" t="s">
        <v>9</v>
      </c>
      <c r="L238" s="246"/>
      <c r="M238" s="20">
        <v>42187</v>
      </c>
      <c r="N238" s="183" t="s">
        <v>2674</v>
      </c>
      <c r="O238" s="183" t="s">
        <v>1592</v>
      </c>
      <c r="P238" s="40" t="s">
        <v>89</v>
      </c>
      <c r="Q238" s="105">
        <v>2176.1999999999998</v>
      </c>
      <c r="R238" s="23">
        <v>42187</v>
      </c>
      <c r="S238" s="106">
        <v>2176.1999999999998</v>
      </c>
      <c r="T238" s="25">
        <f t="shared" si="7"/>
        <v>0</v>
      </c>
      <c r="U238" s="68" t="s">
        <v>9</v>
      </c>
    </row>
    <row r="239" spans="1:21" x14ac:dyDescent="0.25">
      <c r="A239" s="12">
        <v>42188</v>
      </c>
      <c r="B239" s="183" t="s">
        <v>2748</v>
      </c>
      <c r="C239" s="183" t="s">
        <v>1592</v>
      </c>
      <c r="D239" s="40" t="s">
        <v>20</v>
      </c>
      <c r="E239" s="105">
        <v>6061</v>
      </c>
      <c r="F239" s="23">
        <v>42189</v>
      </c>
      <c r="G239" s="106">
        <v>6061</v>
      </c>
      <c r="H239" s="31">
        <f t="shared" si="6"/>
        <v>0</v>
      </c>
      <c r="I239" s="68" t="s">
        <v>94</v>
      </c>
      <c r="L239" s="246"/>
      <c r="M239" s="12">
        <v>42188</v>
      </c>
      <c r="N239" s="183" t="s">
        <v>2802</v>
      </c>
      <c r="O239" s="183" t="s">
        <v>1592</v>
      </c>
      <c r="P239" s="40" t="s">
        <v>89</v>
      </c>
      <c r="Q239" s="105">
        <v>3303.4</v>
      </c>
      <c r="R239" s="23">
        <v>42188</v>
      </c>
      <c r="S239" s="106">
        <v>3303.4</v>
      </c>
      <c r="T239" s="31">
        <f t="shared" si="7"/>
        <v>0</v>
      </c>
      <c r="U239" s="68" t="s">
        <v>9</v>
      </c>
    </row>
    <row r="240" spans="1:21" x14ac:dyDescent="0.25">
      <c r="A240" s="20">
        <v>42188</v>
      </c>
      <c r="B240" s="183" t="s">
        <v>2749</v>
      </c>
      <c r="C240" s="183" t="s">
        <v>1592</v>
      </c>
      <c r="D240" s="40" t="s">
        <v>125</v>
      </c>
      <c r="E240" s="105">
        <v>20169.900000000001</v>
      </c>
      <c r="F240" s="23">
        <v>42190</v>
      </c>
      <c r="G240" s="106">
        <v>20169.900000000001</v>
      </c>
      <c r="H240" s="31">
        <f t="shared" si="6"/>
        <v>0</v>
      </c>
      <c r="I240" s="68" t="s">
        <v>94</v>
      </c>
      <c r="L240" s="246"/>
      <c r="M240" s="20">
        <v>42189</v>
      </c>
      <c r="N240" s="183" t="s">
        <v>2922</v>
      </c>
      <c r="O240" s="183" t="s">
        <v>1592</v>
      </c>
      <c r="P240" s="14" t="s">
        <v>89</v>
      </c>
      <c r="Q240" s="105">
        <v>5112.8</v>
      </c>
      <c r="R240" s="23">
        <v>42189</v>
      </c>
      <c r="S240" s="106">
        <v>5112.8</v>
      </c>
      <c r="T240" s="31">
        <f t="shared" si="7"/>
        <v>0</v>
      </c>
      <c r="U240" s="39" t="s">
        <v>9</v>
      </c>
    </row>
    <row r="241" spans="1:21" x14ac:dyDescent="0.25">
      <c r="A241" s="12">
        <v>42188</v>
      </c>
      <c r="B241" s="183" t="s">
        <v>2750</v>
      </c>
      <c r="C241" s="183" t="s">
        <v>1592</v>
      </c>
      <c r="D241" s="40" t="s">
        <v>1290</v>
      </c>
      <c r="E241" s="105">
        <v>2776.4</v>
      </c>
      <c r="F241" s="23">
        <v>42189</v>
      </c>
      <c r="G241" s="106">
        <v>2776.4</v>
      </c>
      <c r="H241" s="31">
        <f t="shared" si="6"/>
        <v>0</v>
      </c>
      <c r="I241" s="68" t="s">
        <v>587</v>
      </c>
      <c r="L241" s="246"/>
      <c r="M241" s="12">
        <v>42191</v>
      </c>
      <c r="N241" s="183" t="s">
        <v>3097</v>
      </c>
      <c r="O241" s="183" t="s">
        <v>1592</v>
      </c>
      <c r="P241" s="14" t="s">
        <v>89</v>
      </c>
      <c r="Q241" s="105">
        <v>3431.6</v>
      </c>
      <c r="R241" s="23">
        <v>42191</v>
      </c>
      <c r="S241" s="106">
        <v>3431.6</v>
      </c>
      <c r="T241" s="31">
        <f t="shared" si="7"/>
        <v>0</v>
      </c>
      <c r="U241" s="39" t="s">
        <v>9</v>
      </c>
    </row>
    <row r="242" spans="1:21" x14ac:dyDescent="0.25">
      <c r="A242" s="20">
        <v>42188</v>
      </c>
      <c r="B242" s="183" t="s">
        <v>2751</v>
      </c>
      <c r="C242" s="183" t="s">
        <v>1592</v>
      </c>
      <c r="D242" s="40" t="s">
        <v>285</v>
      </c>
      <c r="E242" s="105">
        <v>8672.4</v>
      </c>
      <c r="F242" s="72">
        <v>42189</v>
      </c>
      <c r="G242" s="106">
        <v>8672.4</v>
      </c>
      <c r="H242" s="31">
        <f t="shared" si="6"/>
        <v>0</v>
      </c>
      <c r="I242" s="68" t="s">
        <v>587</v>
      </c>
      <c r="L242" s="246"/>
      <c r="M242" s="20">
        <v>42192</v>
      </c>
      <c r="N242" s="183" t="s">
        <v>3242</v>
      </c>
      <c r="O242" s="183" t="s">
        <v>1592</v>
      </c>
      <c r="P242" s="14" t="s">
        <v>89</v>
      </c>
      <c r="Q242" s="105">
        <v>3531.2</v>
      </c>
      <c r="R242" s="23">
        <v>42192</v>
      </c>
      <c r="S242" s="106">
        <v>3531.2</v>
      </c>
      <c r="T242" s="31">
        <f t="shared" si="7"/>
        <v>0</v>
      </c>
      <c r="U242" s="39" t="s">
        <v>9</v>
      </c>
    </row>
    <row r="243" spans="1:21" x14ac:dyDescent="0.25">
      <c r="A243" s="12">
        <v>42188</v>
      </c>
      <c r="B243" s="183" t="s">
        <v>2752</v>
      </c>
      <c r="C243" s="183" t="s">
        <v>1592</v>
      </c>
      <c r="D243" s="40" t="s">
        <v>1186</v>
      </c>
      <c r="E243" s="105">
        <v>2611.6999999999998</v>
      </c>
      <c r="F243" s="23">
        <v>42189</v>
      </c>
      <c r="G243" s="106">
        <v>2611.6999999999998</v>
      </c>
      <c r="H243" s="31">
        <f t="shared" si="6"/>
        <v>0</v>
      </c>
      <c r="I243" s="68" t="s">
        <v>587</v>
      </c>
      <c r="L243" s="246"/>
      <c r="M243" s="12">
        <v>42193</v>
      </c>
      <c r="N243" s="183" t="s">
        <v>3354</v>
      </c>
      <c r="O243" s="183" t="s">
        <v>1592</v>
      </c>
      <c r="P243" s="14" t="s">
        <v>89</v>
      </c>
      <c r="Q243" s="105">
        <v>3772.6</v>
      </c>
      <c r="R243" s="23">
        <v>42193</v>
      </c>
      <c r="S243" s="106">
        <v>3772.6</v>
      </c>
      <c r="T243" s="31">
        <f t="shared" si="7"/>
        <v>0</v>
      </c>
      <c r="U243" s="39" t="s">
        <v>9</v>
      </c>
    </row>
    <row r="244" spans="1:21" x14ac:dyDescent="0.25">
      <c r="A244" s="20">
        <v>42188</v>
      </c>
      <c r="B244" s="183" t="s">
        <v>2753</v>
      </c>
      <c r="C244" s="183" t="s">
        <v>1592</v>
      </c>
      <c r="D244" s="40" t="s">
        <v>114</v>
      </c>
      <c r="E244" s="105">
        <v>2998.8</v>
      </c>
      <c r="F244" s="23">
        <v>42188</v>
      </c>
      <c r="G244" s="106">
        <v>2998.8</v>
      </c>
      <c r="H244" s="31">
        <f t="shared" si="6"/>
        <v>0</v>
      </c>
      <c r="I244" s="68" t="s">
        <v>9</v>
      </c>
      <c r="L244" s="246"/>
      <c r="M244" s="20">
        <v>42194</v>
      </c>
      <c r="N244" s="183" t="s">
        <v>3469</v>
      </c>
      <c r="O244" s="183" t="s">
        <v>1592</v>
      </c>
      <c r="P244" s="14" t="s">
        <v>89</v>
      </c>
      <c r="Q244" s="105">
        <v>3182.7</v>
      </c>
      <c r="R244" s="23">
        <v>42194</v>
      </c>
      <c r="S244" s="106">
        <v>3182.7</v>
      </c>
      <c r="T244" s="31">
        <f t="shared" si="7"/>
        <v>0</v>
      </c>
      <c r="U244" s="39" t="s">
        <v>9</v>
      </c>
    </row>
    <row r="245" spans="1:21" x14ac:dyDescent="0.25">
      <c r="A245" s="12">
        <v>42188</v>
      </c>
      <c r="B245" s="183" t="s">
        <v>2754</v>
      </c>
      <c r="C245" s="183" t="s">
        <v>1592</v>
      </c>
      <c r="D245" s="40" t="s">
        <v>1186</v>
      </c>
      <c r="E245" s="105">
        <v>1630.8</v>
      </c>
      <c r="F245" s="23">
        <v>42189</v>
      </c>
      <c r="G245" s="106">
        <v>1630.8</v>
      </c>
      <c r="H245" s="31">
        <f t="shared" si="6"/>
        <v>0</v>
      </c>
      <c r="I245" s="68" t="s">
        <v>587</v>
      </c>
      <c r="L245" s="246"/>
      <c r="M245" s="12">
        <v>42195</v>
      </c>
      <c r="N245" s="183" t="s">
        <v>3610</v>
      </c>
      <c r="O245" s="183" t="s">
        <v>1592</v>
      </c>
      <c r="P245" s="14" t="s">
        <v>89</v>
      </c>
      <c r="Q245" s="105">
        <v>3400.2</v>
      </c>
      <c r="R245" s="23">
        <v>42195</v>
      </c>
      <c r="S245" s="118">
        <v>3400.2</v>
      </c>
      <c r="T245" s="31">
        <f t="shared" si="7"/>
        <v>0</v>
      </c>
      <c r="U245" s="56" t="s">
        <v>9</v>
      </c>
    </row>
    <row r="246" spans="1:21" x14ac:dyDescent="0.25">
      <c r="A246" s="20">
        <v>42188</v>
      </c>
      <c r="B246" s="183" t="s">
        <v>2755</v>
      </c>
      <c r="C246" s="183" t="s">
        <v>1592</v>
      </c>
      <c r="D246" s="40" t="s">
        <v>22</v>
      </c>
      <c r="E246" s="105">
        <v>3955</v>
      </c>
      <c r="F246" s="23">
        <v>42188</v>
      </c>
      <c r="G246" s="106">
        <v>3955</v>
      </c>
      <c r="H246" s="31">
        <f t="shared" si="6"/>
        <v>0</v>
      </c>
      <c r="I246" s="68" t="s">
        <v>9</v>
      </c>
      <c r="L246" s="246"/>
      <c r="M246" s="20">
        <v>42196</v>
      </c>
      <c r="N246" s="183" t="s">
        <v>3751</v>
      </c>
      <c r="O246" s="183" t="s">
        <v>1592</v>
      </c>
      <c r="P246" s="14" t="s">
        <v>89</v>
      </c>
      <c r="Q246" s="105">
        <v>3153.8</v>
      </c>
      <c r="R246" s="23">
        <v>42196</v>
      </c>
      <c r="S246" s="106">
        <v>3153.8</v>
      </c>
      <c r="T246" s="31">
        <f t="shared" si="7"/>
        <v>0</v>
      </c>
      <c r="U246" s="39" t="s">
        <v>9</v>
      </c>
    </row>
    <row r="247" spans="1:21" x14ac:dyDescent="0.25">
      <c r="A247" s="12">
        <v>42188</v>
      </c>
      <c r="B247" s="183" t="s">
        <v>2756</v>
      </c>
      <c r="C247" s="183" t="s">
        <v>1592</v>
      </c>
      <c r="D247" s="40" t="s">
        <v>145</v>
      </c>
      <c r="E247" s="105">
        <v>3733.2</v>
      </c>
      <c r="F247" s="23">
        <v>42188</v>
      </c>
      <c r="G247" s="106">
        <v>3733.2</v>
      </c>
      <c r="H247" s="31">
        <f t="shared" si="6"/>
        <v>0</v>
      </c>
      <c r="I247" s="68" t="s">
        <v>9</v>
      </c>
      <c r="L247" s="246"/>
      <c r="M247" s="12">
        <v>42197</v>
      </c>
      <c r="N247" s="183" t="s">
        <v>3832</v>
      </c>
      <c r="O247" s="183" t="s">
        <v>1592</v>
      </c>
      <c r="P247" s="14" t="s">
        <v>89</v>
      </c>
      <c r="Q247" s="105">
        <v>2319.9</v>
      </c>
      <c r="R247" s="23">
        <v>42197</v>
      </c>
      <c r="S247" s="106">
        <v>2319.9</v>
      </c>
      <c r="T247" s="31">
        <f t="shared" si="7"/>
        <v>0</v>
      </c>
      <c r="U247" s="39" t="s">
        <v>9</v>
      </c>
    </row>
    <row r="248" spans="1:21" x14ac:dyDescent="0.25">
      <c r="A248" s="20">
        <v>42188</v>
      </c>
      <c r="B248" s="183" t="s">
        <v>2757</v>
      </c>
      <c r="C248" s="183" t="s">
        <v>1592</v>
      </c>
      <c r="D248" s="40" t="s">
        <v>232</v>
      </c>
      <c r="E248" s="105">
        <v>30963.3</v>
      </c>
      <c r="F248" s="23">
        <v>42190</v>
      </c>
      <c r="G248" s="106">
        <v>30963.3</v>
      </c>
      <c r="H248" s="31">
        <f t="shared" si="6"/>
        <v>0</v>
      </c>
      <c r="I248" s="68" t="s">
        <v>9</v>
      </c>
      <c r="L248" s="246"/>
      <c r="M248" s="20">
        <v>42198</v>
      </c>
      <c r="N248" s="183" t="s">
        <v>3940</v>
      </c>
      <c r="O248" s="183" t="s">
        <v>1592</v>
      </c>
      <c r="P248" s="14" t="s">
        <v>89</v>
      </c>
      <c r="Q248" s="105">
        <v>3304.2</v>
      </c>
      <c r="R248" s="23">
        <v>42198</v>
      </c>
      <c r="S248" s="106">
        <v>3304.2</v>
      </c>
      <c r="T248" s="31">
        <f t="shared" si="7"/>
        <v>0</v>
      </c>
      <c r="U248" s="39" t="s">
        <v>9</v>
      </c>
    </row>
    <row r="249" spans="1:21" x14ac:dyDescent="0.25">
      <c r="A249" s="12">
        <v>42188</v>
      </c>
      <c r="B249" s="183" t="s">
        <v>2758</v>
      </c>
      <c r="C249" s="183" t="s">
        <v>1592</v>
      </c>
      <c r="D249" s="40" t="s">
        <v>23</v>
      </c>
      <c r="E249" s="105">
        <v>6042.6</v>
      </c>
      <c r="F249" s="23">
        <v>42188</v>
      </c>
      <c r="G249" s="106">
        <v>6042.6</v>
      </c>
      <c r="H249" s="31">
        <f t="shared" si="6"/>
        <v>0</v>
      </c>
      <c r="I249" s="68" t="s">
        <v>9</v>
      </c>
      <c r="L249" s="246"/>
      <c r="M249" s="12">
        <v>42199</v>
      </c>
      <c r="N249" s="183" t="s">
        <v>4044</v>
      </c>
      <c r="O249" s="183" t="s">
        <v>1592</v>
      </c>
      <c r="P249" s="14" t="s">
        <v>89</v>
      </c>
      <c r="Q249" s="105">
        <v>2100.4</v>
      </c>
      <c r="R249" s="23">
        <v>42199</v>
      </c>
      <c r="S249" s="106">
        <v>2100.4</v>
      </c>
      <c r="T249" s="48">
        <f t="shared" si="7"/>
        <v>0</v>
      </c>
      <c r="U249" s="39" t="s">
        <v>9</v>
      </c>
    </row>
    <row r="250" spans="1:21" x14ac:dyDescent="0.25">
      <c r="A250" s="20">
        <v>42188</v>
      </c>
      <c r="B250" s="183" t="s">
        <v>2759</v>
      </c>
      <c r="C250" s="183" t="s">
        <v>1592</v>
      </c>
      <c r="D250" s="40" t="s">
        <v>32</v>
      </c>
      <c r="E250" s="105">
        <v>142393.79999999999</v>
      </c>
      <c r="F250" s="23">
        <v>42195</v>
      </c>
      <c r="G250" s="106">
        <v>142393.79999999999</v>
      </c>
      <c r="H250" s="31">
        <f t="shared" si="6"/>
        <v>0</v>
      </c>
      <c r="I250" s="68" t="s">
        <v>19</v>
      </c>
      <c r="L250" s="246"/>
      <c r="M250" s="20">
        <v>42200</v>
      </c>
      <c r="N250" s="183" t="s">
        <v>4151</v>
      </c>
      <c r="O250" s="183" t="s">
        <v>1592</v>
      </c>
      <c r="P250" s="14" t="s">
        <v>89</v>
      </c>
      <c r="Q250" s="105">
        <v>3127.2</v>
      </c>
      <c r="R250" s="23">
        <v>42200</v>
      </c>
      <c r="S250" s="106">
        <v>3127.2</v>
      </c>
      <c r="T250" s="48">
        <f t="shared" si="7"/>
        <v>0</v>
      </c>
      <c r="U250" s="39" t="s">
        <v>9</v>
      </c>
    </row>
    <row r="251" spans="1:21" x14ac:dyDescent="0.25">
      <c r="A251" s="12">
        <v>42188</v>
      </c>
      <c r="B251" s="183" t="s">
        <v>2760</v>
      </c>
      <c r="C251" s="183" t="s">
        <v>1592</v>
      </c>
      <c r="D251" s="40" t="s">
        <v>375</v>
      </c>
      <c r="E251" s="105">
        <v>2918.3</v>
      </c>
      <c r="F251" s="23">
        <v>42188</v>
      </c>
      <c r="G251" s="106">
        <v>2918.3</v>
      </c>
      <c r="H251" s="31">
        <f t="shared" si="6"/>
        <v>0</v>
      </c>
      <c r="I251" s="68" t="s">
        <v>9</v>
      </c>
      <c r="L251" s="246"/>
      <c r="M251" s="12">
        <v>42201</v>
      </c>
      <c r="N251" s="183" t="s">
        <v>4266</v>
      </c>
      <c r="O251" s="183" t="s">
        <v>1592</v>
      </c>
      <c r="P251" s="14" t="s">
        <v>89</v>
      </c>
      <c r="Q251" s="105">
        <v>3521.5</v>
      </c>
      <c r="R251" s="23">
        <v>42201</v>
      </c>
      <c r="S251" s="106">
        <v>3521.5</v>
      </c>
      <c r="T251" s="48">
        <f t="shared" si="7"/>
        <v>0</v>
      </c>
      <c r="U251" s="39" t="s">
        <v>9</v>
      </c>
    </row>
    <row r="252" spans="1:21" x14ac:dyDescent="0.25">
      <c r="A252" s="20">
        <v>42188</v>
      </c>
      <c r="B252" s="183" t="s">
        <v>2761</v>
      </c>
      <c r="C252" s="183" t="s">
        <v>1592</v>
      </c>
      <c r="D252" s="40" t="s">
        <v>256</v>
      </c>
      <c r="E252" s="105">
        <v>7068.4</v>
      </c>
      <c r="F252" s="23">
        <v>42188</v>
      </c>
      <c r="G252" s="106">
        <v>7068.4</v>
      </c>
      <c r="H252" s="31">
        <f t="shared" si="6"/>
        <v>0</v>
      </c>
      <c r="I252" s="68" t="s">
        <v>773</v>
      </c>
      <c r="L252" s="246"/>
      <c r="M252" s="20">
        <v>42202</v>
      </c>
      <c r="N252" s="183" t="s">
        <v>4400</v>
      </c>
      <c r="O252" s="183" t="s">
        <v>1592</v>
      </c>
      <c r="P252" s="14" t="s">
        <v>89</v>
      </c>
      <c r="Q252" s="105">
        <v>4183.6000000000004</v>
      </c>
      <c r="R252" s="23">
        <v>42202</v>
      </c>
      <c r="S252" s="118">
        <v>4183.6000000000004</v>
      </c>
      <c r="T252" s="31">
        <f t="shared" si="7"/>
        <v>0</v>
      </c>
      <c r="U252" s="56" t="s">
        <v>9</v>
      </c>
    </row>
    <row r="253" spans="1:21" x14ac:dyDescent="0.25">
      <c r="A253" s="12">
        <v>42188</v>
      </c>
      <c r="B253" s="183" t="s">
        <v>2762</v>
      </c>
      <c r="C253" s="183" t="s">
        <v>1592</v>
      </c>
      <c r="D253" s="146" t="s">
        <v>375</v>
      </c>
      <c r="E253" s="105">
        <v>322.5</v>
      </c>
      <c r="F253" s="23">
        <v>42188</v>
      </c>
      <c r="G253" s="106">
        <v>322.5</v>
      </c>
      <c r="H253" s="31">
        <f t="shared" si="6"/>
        <v>0</v>
      </c>
      <c r="I253" s="68" t="s">
        <v>9</v>
      </c>
      <c r="L253" s="246"/>
      <c r="M253" s="12">
        <v>42203</v>
      </c>
      <c r="N253" s="183" t="s">
        <v>4523</v>
      </c>
      <c r="O253" s="183" t="s">
        <v>1592</v>
      </c>
      <c r="P253" s="14" t="s">
        <v>89</v>
      </c>
      <c r="Q253" s="105">
        <v>1841</v>
      </c>
      <c r="R253" s="65">
        <v>42203</v>
      </c>
      <c r="S253" s="106">
        <v>1841</v>
      </c>
      <c r="T253" s="31">
        <f t="shared" si="7"/>
        <v>0</v>
      </c>
      <c r="U253" s="39" t="s">
        <v>9</v>
      </c>
    </row>
    <row r="254" spans="1:21" x14ac:dyDescent="0.25">
      <c r="A254" s="20">
        <v>42188</v>
      </c>
      <c r="B254" s="183" t="s">
        <v>2763</v>
      </c>
      <c r="C254" s="183" t="s">
        <v>1592</v>
      </c>
      <c r="D254" s="40" t="s">
        <v>91</v>
      </c>
      <c r="E254" s="105">
        <v>24088.5</v>
      </c>
      <c r="F254" s="23">
        <v>42188</v>
      </c>
      <c r="G254" s="106">
        <v>24088.5</v>
      </c>
      <c r="H254" s="31">
        <f t="shared" si="6"/>
        <v>0</v>
      </c>
      <c r="I254" s="68" t="s">
        <v>59</v>
      </c>
      <c r="L254" s="246"/>
      <c r="M254" s="20">
        <v>42204</v>
      </c>
      <c r="N254" s="183" t="s">
        <v>4622</v>
      </c>
      <c r="O254" s="183" t="s">
        <v>1592</v>
      </c>
      <c r="P254" s="14" t="s">
        <v>89</v>
      </c>
      <c r="Q254" s="105">
        <v>3199.3</v>
      </c>
      <c r="R254" s="23">
        <v>42204</v>
      </c>
      <c r="S254" s="106">
        <v>3199.3</v>
      </c>
      <c r="T254" s="31">
        <f t="shared" si="7"/>
        <v>0</v>
      </c>
      <c r="U254" s="56" t="s">
        <v>9</v>
      </c>
    </row>
    <row r="255" spans="1:21" x14ac:dyDescent="0.25">
      <c r="A255" s="12">
        <v>42188</v>
      </c>
      <c r="B255" s="183" t="s">
        <v>2764</v>
      </c>
      <c r="C255" s="183" t="s">
        <v>1592</v>
      </c>
      <c r="D255" s="40" t="s">
        <v>60</v>
      </c>
      <c r="E255" s="105">
        <v>12366.6</v>
      </c>
      <c r="F255" s="23">
        <v>42188</v>
      </c>
      <c r="G255" s="106">
        <v>12366.6</v>
      </c>
      <c r="H255" s="31">
        <f t="shared" si="6"/>
        <v>0</v>
      </c>
      <c r="I255" s="68" t="s">
        <v>773</v>
      </c>
      <c r="L255" s="246"/>
      <c r="M255" s="12">
        <v>42205</v>
      </c>
      <c r="N255" s="183" t="s">
        <v>4720</v>
      </c>
      <c r="O255" s="183" t="s">
        <v>1592</v>
      </c>
      <c r="P255" s="14" t="s">
        <v>89</v>
      </c>
      <c r="Q255" s="105">
        <v>2534.5</v>
      </c>
      <c r="R255" s="23">
        <v>42205</v>
      </c>
      <c r="S255" s="118">
        <v>2534.5</v>
      </c>
      <c r="T255" s="31">
        <f t="shared" si="7"/>
        <v>0</v>
      </c>
      <c r="U255" s="56" t="s">
        <v>9</v>
      </c>
    </row>
    <row r="256" spans="1:21" x14ac:dyDescent="0.25">
      <c r="A256" s="20">
        <v>42188</v>
      </c>
      <c r="B256" s="183" t="s">
        <v>2765</v>
      </c>
      <c r="C256" s="183" t="s">
        <v>1592</v>
      </c>
      <c r="D256" s="40" t="s">
        <v>55</v>
      </c>
      <c r="E256" s="105">
        <v>19016.400000000001</v>
      </c>
      <c r="F256" s="23">
        <v>42189</v>
      </c>
      <c r="G256" s="106">
        <v>19016.400000000001</v>
      </c>
      <c r="H256" s="31">
        <f t="shared" si="6"/>
        <v>0</v>
      </c>
      <c r="I256" s="68" t="s">
        <v>773</v>
      </c>
      <c r="L256" s="246"/>
      <c r="M256" s="20">
        <v>42206</v>
      </c>
      <c r="N256" s="183" t="s">
        <v>4857</v>
      </c>
      <c r="O256" s="183" t="s">
        <v>1592</v>
      </c>
      <c r="P256" s="15" t="s">
        <v>89</v>
      </c>
      <c r="Q256" s="122">
        <v>2502.9</v>
      </c>
      <c r="R256" s="23">
        <v>42206</v>
      </c>
      <c r="S256" s="118">
        <v>2502.9</v>
      </c>
      <c r="T256" s="31">
        <f t="shared" si="7"/>
        <v>0</v>
      </c>
      <c r="U256" s="68" t="s">
        <v>9</v>
      </c>
    </row>
    <row r="257" spans="1:21" x14ac:dyDescent="0.25">
      <c r="A257" s="12">
        <v>42188</v>
      </c>
      <c r="B257" s="183" t="s">
        <v>2766</v>
      </c>
      <c r="C257" s="183" t="s">
        <v>1592</v>
      </c>
      <c r="D257" s="40" t="s">
        <v>215</v>
      </c>
      <c r="E257" s="105">
        <v>18773.2</v>
      </c>
      <c r="F257" s="23">
        <v>42188</v>
      </c>
      <c r="G257" s="106">
        <v>18773.2</v>
      </c>
      <c r="H257" s="31">
        <f t="shared" si="6"/>
        <v>0</v>
      </c>
      <c r="I257" s="68" t="s">
        <v>9</v>
      </c>
      <c r="L257" s="246"/>
      <c r="M257" s="12">
        <v>42207</v>
      </c>
      <c r="N257" s="183" t="s">
        <v>4973</v>
      </c>
      <c r="O257" s="183" t="s">
        <v>1592</v>
      </c>
      <c r="P257" s="14" t="s">
        <v>89</v>
      </c>
      <c r="Q257" s="105">
        <v>3068.1</v>
      </c>
      <c r="R257" s="23">
        <v>42207</v>
      </c>
      <c r="S257" s="106">
        <v>3068.1</v>
      </c>
      <c r="T257" s="31">
        <f t="shared" si="7"/>
        <v>0</v>
      </c>
      <c r="U257" s="39" t="s">
        <v>9</v>
      </c>
    </row>
    <row r="258" spans="1:21" x14ac:dyDescent="0.25">
      <c r="A258" s="20">
        <v>42188</v>
      </c>
      <c r="B258" s="183" t="s">
        <v>2767</v>
      </c>
      <c r="C258" s="183" t="s">
        <v>1592</v>
      </c>
      <c r="D258" s="40" t="s">
        <v>226</v>
      </c>
      <c r="E258" s="105">
        <v>2484.3000000000002</v>
      </c>
      <c r="F258" s="23">
        <v>42189</v>
      </c>
      <c r="G258" s="106">
        <v>2484.3000000000002</v>
      </c>
      <c r="H258" s="31">
        <f t="shared" si="6"/>
        <v>0</v>
      </c>
      <c r="I258" s="68" t="s">
        <v>41</v>
      </c>
      <c r="L258" s="246"/>
      <c r="M258" s="20">
        <v>42208</v>
      </c>
      <c r="N258" s="183" t="s">
        <v>5106</v>
      </c>
      <c r="O258" s="183" t="s">
        <v>1592</v>
      </c>
      <c r="P258" s="150" t="s">
        <v>89</v>
      </c>
      <c r="Q258" s="105">
        <v>2161.5</v>
      </c>
      <c r="R258" s="65">
        <v>42208</v>
      </c>
      <c r="S258" s="106">
        <v>2161.5</v>
      </c>
      <c r="T258" s="31">
        <f t="shared" si="7"/>
        <v>0</v>
      </c>
      <c r="U258" s="39" t="s">
        <v>9</v>
      </c>
    </row>
    <row r="259" spans="1:21" x14ac:dyDescent="0.25">
      <c r="A259" s="12">
        <v>42188</v>
      </c>
      <c r="B259" s="183" t="s">
        <v>2768</v>
      </c>
      <c r="C259" s="183" t="s">
        <v>1592</v>
      </c>
      <c r="D259" s="40" t="s">
        <v>285</v>
      </c>
      <c r="E259" s="105">
        <v>593.29999999999995</v>
      </c>
      <c r="F259" s="23">
        <v>42189</v>
      </c>
      <c r="G259" s="106">
        <v>593.29999999999995</v>
      </c>
      <c r="H259" s="31">
        <f t="shared" ref="H259:H322" si="8">E259-G259</f>
        <v>0</v>
      </c>
      <c r="I259" s="68" t="s">
        <v>62</v>
      </c>
      <c r="L259" s="246"/>
      <c r="M259" s="12">
        <v>42209</v>
      </c>
      <c r="N259" s="183" t="s">
        <v>5246</v>
      </c>
      <c r="O259" s="183" t="s">
        <v>1592</v>
      </c>
      <c r="P259" s="14" t="s">
        <v>89</v>
      </c>
      <c r="Q259" s="105">
        <v>3845.3</v>
      </c>
      <c r="R259" s="65">
        <v>42209</v>
      </c>
      <c r="S259" s="106">
        <v>3845.3</v>
      </c>
      <c r="T259" s="31">
        <f t="shared" ref="T259:T322" si="9">Q259-S259</f>
        <v>0</v>
      </c>
      <c r="U259" s="39" t="s">
        <v>9</v>
      </c>
    </row>
    <row r="260" spans="1:21" x14ac:dyDescent="0.25">
      <c r="A260" s="20">
        <v>42188</v>
      </c>
      <c r="B260" s="183" t="s">
        <v>2769</v>
      </c>
      <c r="C260" s="183" t="s">
        <v>1592</v>
      </c>
      <c r="D260" s="146" t="s">
        <v>118</v>
      </c>
      <c r="E260" s="105">
        <v>8903</v>
      </c>
      <c r="F260" s="23">
        <v>42201</v>
      </c>
      <c r="G260" s="106">
        <v>8903</v>
      </c>
      <c r="H260" s="31">
        <f t="shared" si="8"/>
        <v>0</v>
      </c>
      <c r="I260" s="68" t="s">
        <v>59</v>
      </c>
      <c r="L260" s="246"/>
      <c r="M260" s="20">
        <v>42210</v>
      </c>
      <c r="N260" s="183" t="s">
        <v>5370</v>
      </c>
      <c r="O260" s="183" t="s">
        <v>1592</v>
      </c>
      <c r="P260" s="14" t="s">
        <v>89</v>
      </c>
      <c r="Q260" s="105">
        <v>4256.1000000000004</v>
      </c>
      <c r="R260" s="65">
        <v>42210</v>
      </c>
      <c r="S260" s="106">
        <v>4256.1000000000004</v>
      </c>
      <c r="T260" s="31">
        <f t="shared" si="9"/>
        <v>0</v>
      </c>
      <c r="U260" s="39" t="s">
        <v>9</v>
      </c>
    </row>
    <row r="261" spans="1:21" x14ac:dyDescent="0.25">
      <c r="A261" s="12">
        <v>42188</v>
      </c>
      <c r="B261" s="183" t="s">
        <v>2770</v>
      </c>
      <c r="C261" s="183" t="s">
        <v>1592</v>
      </c>
      <c r="D261" s="40" t="s">
        <v>1187</v>
      </c>
      <c r="E261" s="105">
        <v>2784.6</v>
      </c>
      <c r="F261" s="23">
        <v>42192</v>
      </c>
      <c r="G261" s="106">
        <v>2784.6</v>
      </c>
      <c r="H261" s="31">
        <f t="shared" si="8"/>
        <v>0</v>
      </c>
      <c r="I261" s="68" t="s">
        <v>59</v>
      </c>
      <c r="L261" s="246"/>
      <c r="M261" s="12">
        <v>42212</v>
      </c>
      <c r="N261" s="183" t="s">
        <v>5546</v>
      </c>
      <c r="O261" s="183" t="s">
        <v>1592</v>
      </c>
      <c r="P261" s="14" t="s">
        <v>89</v>
      </c>
      <c r="Q261" s="105">
        <v>4511.3</v>
      </c>
      <c r="R261" s="23">
        <v>42212</v>
      </c>
      <c r="S261" s="106">
        <v>4511.3</v>
      </c>
      <c r="T261" s="31">
        <f t="shared" si="9"/>
        <v>0</v>
      </c>
      <c r="U261" s="39" t="s">
        <v>312</v>
      </c>
    </row>
    <row r="262" spans="1:21" x14ac:dyDescent="0.25">
      <c r="A262" s="20">
        <v>42188</v>
      </c>
      <c r="B262" s="183" t="s">
        <v>2771</v>
      </c>
      <c r="C262" s="183" t="s">
        <v>1592</v>
      </c>
      <c r="D262" s="40" t="s">
        <v>133</v>
      </c>
      <c r="E262" s="105">
        <v>1839.8</v>
      </c>
      <c r="F262" s="23">
        <v>42188</v>
      </c>
      <c r="G262" s="106">
        <v>1839.8</v>
      </c>
      <c r="H262" s="31">
        <f t="shared" si="8"/>
        <v>0</v>
      </c>
      <c r="I262" s="68" t="s">
        <v>9</v>
      </c>
      <c r="L262" s="246"/>
      <c r="M262" s="20">
        <v>42213</v>
      </c>
      <c r="N262" s="183" t="s">
        <v>5647</v>
      </c>
      <c r="O262" s="183" t="s">
        <v>1592</v>
      </c>
      <c r="P262" s="14" t="s">
        <v>89</v>
      </c>
      <c r="Q262" s="105">
        <v>1200</v>
      </c>
      <c r="R262" s="23">
        <v>42213</v>
      </c>
      <c r="S262" s="106">
        <v>1200</v>
      </c>
      <c r="T262" s="31">
        <f t="shared" si="9"/>
        <v>0</v>
      </c>
      <c r="U262" s="39" t="s">
        <v>9</v>
      </c>
    </row>
    <row r="263" spans="1:21" x14ac:dyDescent="0.25">
      <c r="A263" s="12">
        <v>42188</v>
      </c>
      <c r="B263" s="183" t="s">
        <v>2772</v>
      </c>
      <c r="C263" s="183" t="s">
        <v>1592</v>
      </c>
      <c r="D263" s="40" t="s">
        <v>604</v>
      </c>
      <c r="E263" s="105">
        <v>3890.4</v>
      </c>
      <c r="F263" s="23">
        <v>42188</v>
      </c>
      <c r="G263" s="106">
        <v>3890.4</v>
      </c>
      <c r="H263" s="31">
        <f t="shared" si="8"/>
        <v>0</v>
      </c>
      <c r="I263" s="68" t="s">
        <v>9</v>
      </c>
      <c r="L263" s="246"/>
      <c r="M263" s="12">
        <v>42214</v>
      </c>
      <c r="N263" s="183" t="s">
        <v>5715</v>
      </c>
      <c r="O263" s="183" t="s">
        <v>1592</v>
      </c>
      <c r="P263" s="14" t="s">
        <v>89</v>
      </c>
      <c r="Q263" s="105">
        <v>3520.5</v>
      </c>
      <c r="R263" s="23">
        <v>42214</v>
      </c>
      <c r="S263" s="106">
        <v>3520.5</v>
      </c>
      <c r="T263" s="31">
        <f t="shared" si="9"/>
        <v>0</v>
      </c>
      <c r="U263" s="39" t="s">
        <v>9</v>
      </c>
    </row>
    <row r="264" spans="1:21" x14ac:dyDescent="0.25">
      <c r="A264" s="20">
        <v>42188</v>
      </c>
      <c r="B264" s="183" t="s">
        <v>2773</v>
      </c>
      <c r="C264" s="183" t="s">
        <v>1592</v>
      </c>
      <c r="D264" s="40" t="s">
        <v>82</v>
      </c>
      <c r="E264" s="105">
        <v>7028</v>
      </c>
      <c r="F264" s="23">
        <v>42188</v>
      </c>
      <c r="G264" s="106">
        <v>7028</v>
      </c>
      <c r="H264" s="31">
        <f t="shared" si="8"/>
        <v>0</v>
      </c>
      <c r="I264" s="68" t="s">
        <v>59</v>
      </c>
      <c r="L264" s="246"/>
      <c r="M264" s="20">
        <v>42215</v>
      </c>
      <c r="N264" s="183" t="s">
        <v>5854</v>
      </c>
      <c r="O264" s="183" t="s">
        <v>1592</v>
      </c>
      <c r="P264" s="14" t="s">
        <v>89</v>
      </c>
      <c r="Q264" s="105">
        <v>3631</v>
      </c>
      <c r="R264" s="23">
        <v>42215</v>
      </c>
      <c r="S264" s="106">
        <v>3631</v>
      </c>
      <c r="T264" s="31">
        <f t="shared" si="9"/>
        <v>0</v>
      </c>
      <c r="U264" s="39" t="s">
        <v>9</v>
      </c>
    </row>
    <row r="265" spans="1:21" x14ac:dyDescent="0.25">
      <c r="A265" s="12">
        <v>42188</v>
      </c>
      <c r="B265" s="183" t="s">
        <v>2774</v>
      </c>
      <c r="C265" s="183" t="s">
        <v>1592</v>
      </c>
      <c r="D265" s="40" t="s">
        <v>169</v>
      </c>
      <c r="E265" s="105">
        <v>2871.05</v>
      </c>
      <c r="F265" s="23">
        <v>42188</v>
      </c>
      <c r="G265" s="106">
        <v>2871.05</v>
      </c>
      <c r="H265" s="31">
        <f t="shared" si="8"/>
        <v>0</v>
      </c>
      <c r="I265" s="68" t="s">
        <v>59</v>
      </c>
      <c r="L265" s="246"/>
      <c r="M265" s="12">
        <v>42216</v>
      </c>
      <c r="N265" s="183" t="s">
        <v>5989</v>
      </c>
      <c r="O265" s="183" t="s">
        <v>1592</v>
      </c>
      <c r="P265" s="14" t="s">
        <v>89</v>
      </c>
      <c r="Q265" s="105">
        <v>3148.5</v>
      </c>
      <c r="R265" s="23">
        <v>42216</v>
      </c>
      <c r="S265" s="106">
        <v>3148.5</v>
      </c>
      <c r="T265" s="31">
        <f t="shared" si="9"/>
        <v>0</v>
      </c>
      <c r="U265" s="39" t="s">
        <v>9</v>
      </c>
    </row>
    <row r="266" spans="1:21" x14ac:dyDescent="0.25">
      <c r="A266" s="20">
        <v>42188</v>
      </c>
      <c r="B266" s="183" t="s">
        <v>2775</v>
      </c>
      <c r="C266" s="183" t="s">
        <v>1592</v>
      </c>
      <c r="D266" s="40" t="s">
        <v>148</v>
      </c>
      <c r="E266" s="105">
        <v>4176</v>
      </c>
      <c r="F266" s="23">
        <v>42188</v>
      </c>
      <c r="G266" s="106">
        <v>4176</v>
      </c>
      <c r="H266" s="31">
        <f t="shared" si="8"/>
        <v>0</v>
      </c>
      <c r="I266" s="68" t="s">
        <v>59</v>
      </c>
      <c r="L266" s="246"/>
      <c r="M266" s="20">
        <v>42192</v>
      </c>
      <c r="N266" s="183" t="s">
        <v>3221</v>
      </c>
      <c r="O266" s="183" t="s">
        <v>1592</v>
      </c>
      <c r="P266" s="150" t="s">
        <v>292</v>
      </c>
      <c r="Q266" s="105">
        <v>2437.5</v>
      </c>
      <c r="R266" s="23">
        <v>42193</v>
      </c>
      <c r="S266" s="106">
        <v>2437.5</v>
      </c>
      <c r="T266" s="31">
        <f t="shared" si="9"/>
        <v>0</v>
      </c>
      <c r="U266" s="39" t="s">
        <v>59</v>
      </c>
    </row>
    <row r="267" spans="1:21" x14ac:dyDescent="0.25">
      <c r="A267" s="12">
        <v>42188</v>
      </c>
      <c r="B267" s="183" t="s">
        <v>2776</v>
      </c>
      <c r="C267" s="183" t="s">
        <v>1592</v>
      </c>
      <c r="D267" s="40" t="s">
        <v>53</v>
      </c>
      <c r="E267" s="105">
        <v>1357.2</v>
      </c>
      <c r="F267" s="23">
        <v>42188</v>
      </c>
      <c r="G267" s="106">
        <v>1357.2</v>
      </c>
      <c r="H267" s="31">
        <f t="shared" si="8"/>
        <v>0</v>
      </c>
      <c r="I267" s="68" t="s">
        <v>59</v>
      </c>
      <c r="L267" s="246"/>
      <c r="M267" s="12">
        <v>42195</v>
      </c>
      <c r="N267" s="183" t="s">
        <v>3608</v>
      </c>
      <c r="O267" s="183" t="s">
        <v>1592</v>
      </c>
      <c r="P267" s="14" t="s">
        <v>292</v>
      </c>
      <c r="Q267" s="105">
        <v>2804.4</v>
      </c>
      <c r="R267" s="23">
        <v>42196</v>
      </c>
      <c r="S267" s="118">
        <v>2804.4</v>
      </c>
      <c r="T267" s="31">
        <f t="shared" si="9"/>
        <v>0</v>
      </c>
      <c r="U267" s="56" t="s">
        <v>17</v>
      </c>
    </row>
    <row r="268" spans="1:21" x14ac:dyDescent="0.25">
      <c r="A268" s="20">
        <v>42188</v>
      </c>
      <c r="B268" s="183" t="s">
        <v>2777</v>
      </c>
      <c r="C268" s="183" t="s">
        <v>1592</v>
      </c>
      <c r="D268" s="44" t="s">
        <v>218</v>
      </c>
      <c r="E268" s="108">
        <v>0</v>
      </c>
      <c r="F268" s="23"/>
      <c r="G268" s="106"/>
      <c r="H268" s="31">
        <f t="shared" si="8"/>
        <v>0</v>
      </c>
      <c r="I268" s="68" t="s">
        <v>13</v>
      </c>
      <c r="L268" s="246"/>
      <c r="M268" s="20">
        <v>42196</v>
      </c>
      <c r="N268" s="183" t="s">
        <v>3721</v>
      </c>
      <c r="O268" s="183" t="s">
        <v>1592</v>
      </c>
      <c r="P268" s="14" t="s">
        <v>292</v>
      </c>
      <c r="Q268" s="105">
        <v>2245.8000000000002</v>
      </c>
      <c r="R268" s="23">
        <v>42197</v>
      </c>
      <c r="S268" s="106">
        <v>2245.8000000000002</v>
      </c>
      <c r="T268" s="31">
        <f t="shared" si="9"/>
        <v>0</v>
      </c>
      <c r="U268" s="39" t="s">
        <v>59</v>
      </c>
    </row>
    <row r="269" spans="1:21" x14ac:dyDescent="0.25">
      <c r="A269" s="12">
        <v>42188</v>
      </c>
      <c r="B269" s="183" t="s">
        <v>2778</v>
      </c>
      <c r="C269" s="183" t="s">
        <v>1592</v>
      </c>
      <c r="D269" s="40" t="s">
        <v>137</v>
      </c>
      <c r="E269" s="105">
        <v>2345</v>
      </c>
      <c r="F269" s="23">
        <v>42188</v>
      </c>
      <c r="G269" s="106">
        <v>2345</v>
      </c>
      <c r="H269" s="31">
        <f t="shared" si="8"/>
        <v>0</v>
      </c>
      <c r="I269" s="68" t="s">
        <v>9</v>
      </c>
      <c r="L269" s="246"/>
      <c r="M269" s="12">
        <v>42202</v>
      </c>
      <c r="N269" s="183" t="s">
        <v>4368</v>
      </c>
      <c r="O269" s="183" t="s">
        <v>1592</v>
      </c>
      <c r="P269" s="14" t="s">
        <v>292</v>
      </c>
      <c r="Q269" s="105">
        <v>1960.8</v>
      </c>
      <c r="R269" s="23">
        <v>42203</v>
      </c>
      <c r="S269" s="118">
        <v>1960.8</v>
      </c>
      <c r="T269" s="31">
        <f t="shared" si="9"/>
        <v>0</v>
      </c>
      <c r="U269" s="56" t="s">
        <v>9</v>
      </c>
    </row>
    <row r="270" spans="1:21" x14ac:dyDescent="0.25">
      <c r="A270" s="20">
        <v>42188</v>
      </c>
      <c r="B270" s="183" t="s">
        <v>2779</v>
      </c>
      <c r="C270" s="183" t="s">
        <v>1592</v>
      </c>
      <c r="D270" s="40" t="s">
        <v>2780</v>
      </c>
      <c r="E270" s="105">
        <v>2913.9</v>
      </c>
      <c r="F270" s="23">
        <v>42188</v>
      </c>
      <c r="G270" s="106">
        <v>2913.9</v>
      </c>
      <c r="H270" s="31">
        <f t="shared" si="8"/>
        <v>0</v>
      </c>
      <c r="I270" s="68" t="s">
        <v>59</v>
      </c>
      <c r="L270" s="246"/>
      <c r="M270" s="20">
        <v>42203</v>
      </c>
      <c r="N270" s="183" t="s">
        <v>4488</v>
      </c>
      <c r="O270" s="183" t="s">
        <v>1592</v>
      </c>
      <c r="P270" s="14" t="s">
        <v>292</v>
      </c>
      <c r="Q270" s="105">
        <v>2325.6</v>
      </c>
      <c r="R270" s="65">
        <v>42204</v>
      </c>
      <c r="S270" s="106">
        <v>2325.6</v>
      </c>
      <c r="T270" s="31">
        <f t="shared" si="9"/>
        <v>0</v>
      </c>
      <c r="U270" s="39" t="s">
        <v>59</v>
      </c>
    </row>
    <row r="271" spans="1:21" x14ac:dyDescent="0.25">
      <c r="A271" s="12">
        <v>42188</v>
      </c>
      <c r="B271" s="183" t="s">
        <v>2781</v>
      </c>
      <c r="C271" s="183" t="s">
        <v>1592</v>
      </c>
      <c r="D271" s="40" t="s">
        <v>167</v>
      </c>
      <c r="E271" s="105">
        <v>408.2</v>
      </c>
      <c r="F271" s="23">
        <v>42188</v>
      </c>
      <c r="G271" s="106">
        <v>408.2</v>
      </c>
      <c r="H271" s="31">
        <f t="shared" si="8"/>
        <v>0</v>
      </c>
      <c r="I271" s="68" t="s">
        <v>59</v>
      </c>
      <c r="L271" s="246"/>
      <c r="M271" s="12">
        <v>42204</v>
      </c>
      <c r="N271" s="183" t="s">
        <v>4615</v>
      </c>
      <c r="O271" s="183" t="s">
        <v>1592</v>
      </c>
      <c r="P271" s="14" t="s">
        <v>292</v>
      </c>
      <c r="Q271" s="105">
        <v>2774</v>
      </c>
      <c r="R271" s="23">
        <v>42205</v>
      </c>
      <c r="S271" s="118">
        <v>2774</v>
      </c>
      <c r="T271" s="31">
        <f t="shared" si="9"/>
        <v>0</v>
      </c>
      <c r="U271" s="56" t="s">
        <v>59</v>
      </c>
    </row>
    <row r="272" spans="1:21" x14ac:dyDescent="0.25">
      <c r="A272" s="20">
        <v>42188</v>
      </c>
      <c r="B272" s="183" t="s">
        <v>2782</v>
      </c>
      <c r="C272" s="183" t="s">
        <v>1592</v>
      </c>
      <c r="D272" s="40" t="s">
        <v>664</v>
      </c>
      <c r="E272" s="105">
        <v>1689.6</v>
      </c>
      <c r="F272" s="23">
        <v>42188</v>
      </c>
      <c r="G272" s="106">
        <v>1689.6</v>
      </c>
      <c r="H272" s="31">
        <f t="shared" si="8"/>
        <v>0</v>
      </c>
      <c r="I272" s="68" t="s">
        <v>59</v>
      </c>
      <c r="L272" s="246"/>
      <c r="M272" s="20">
        <v>42205</v>
      </c>
      <c r="N272" s="183" t="s">
        <v>4678</v>
      </c>
      <c r="O272" s="183" t="s">
        <v>1592</v>
      </c>
      <c r="P272" s="14" t="s">
        <v>292</v>
      </c>
      <c r="Q272" s="105">
        <v>2143.1999999999998</v>
      </c>
      <c r="R272" s="23">
        <v>42206</v>
      </c>
      <c r="S272" s="118">
        <v>2143.1999999999998</v>
      </c>
      <c r="T272" s="31">
        <f t="shared" si="9"/>
        <v>0</v>
      </c>
      <c r="U272" s="56" t="s">
        <v>59</v>
      </c>
    </row>
    <row r="273" spans="1:21" x14ac:dyDescent="0.25">
      <c r="A273" s="12">
        <v>42188</v>
      </c>
      <c r="B273" s="183" t="s">
        <v>2783</v>
      </c>
      <c r="C273" s="183" t="s">
        <v>1592</v>
      </c>
      <c r="D273" s="40" t="s">
        <v>131</v>
      </c>
      <c r="E273" s="105">
        <v>13841.5</v>
      </c>
      <c r="F273" s="23">
        <v>42190</v>
      </c>
      <c r="G273" s="106">
        <v>13841.5</v>
      </c>
      <c r="H273" s="31">
        <f t="shared" si="8"/>
        <v>0</v>
      </c>
      <c r="I273" s="68" t="s">
        <v>9</v>
      </c>
      <c r="L273" s="246"/>
      <c r="M273" s="12">
        <v>42206</v>
      </c>
      <c r="N273" s="183" t="s">
        <v>4817</v>
      </c>
      <c r="O273" s="183" t="s">
        <v>1592</v>
      </c>
      <c r="P273" s="15" t="s">
        <v>292</v>
      </c>
      <c r="Q273" s="122">
        <v>2059.6</v>
      </c>
      <c r="R273" s="69">
        <v>42206</v>
      </c>
      <c r="S273" s="118">
        <v>2059.6</v>
      </c>
      <c r="T273" s="31">
        <f t="shared" si="9"/>
        <v>0</v>
      </c>
      <c r="U273" s="68" t="s">
        <v>59</v>
      </c>
    </row>
    <row r="274" spans="1:21" x14ac:dyDescent="0.25">
      <c r="A274" s="20">
        <v>42188</v>
      </c>
      <c r="B274" s="183" t="s">
        <v>2784</v>
      </c>
      <c r="C274" s="183" t="s">
        <v>1592</v>
      </c>
      <c r="D274" s="40" t="s">
        <v>125</v>
      </c>
      <c r="E274" s="105">
        <v>22970.2</v>
      </c>
      <c r="F274" s="12" t="s">
        <v>2785</v>
      </c>
      <c r="G274" s="106">
        <f>5308.17+17662.03</f>
        <v>22970.199999999997</v>
      </c>
      <c r="H274" s="31">
        <f t="shared" si="8"/>
        <v>0</v>
      </c>
      <c r="I274" s="68" t="s">
        <v>94</v>
      </c>
      <c r="L274" s="246"/>
      <c r="M274" s="20">
        <v>42207</v>
      </c>
      <c r="N274" s="183" t="s">
        <v>4947</v>
      </c>
      <c r="O274" s="183" t="s">
        <v>1592</v>
      </c>
      <c r="P274" s="14" t="s">
        <v>292</v>
      </c>
      <c r="Q274" s="105">
        <v>1983.6</v>
      </c>
      <c r="R274" s="23">
        <v>42207</v>
      </c>
      <c r="S274" s="106">
        <v>1983.6</v>
      </c>
      <c r="T274" s="31">
        <f t="shared" si="9"/>
        <v>0</v>
      </c>
      <c r="U274" s="39" t="s">
        <v>17</v>
      </c>
    </row>
    <row r="275" spans="1:21" x14ac:dyDescent="0.25">
      <c r="A275" s="12">
        <v>42188</v>
      </c>
      <c r="B275" s="183" t="s">
        <v>2786</v>
      </c>
      <c r="C275" s="183" t="s">
        <v>1592</v>
      </c>
      <c r="D275" s="40" t="s">
        <v>1515</v>
      </c>
      <c r="E275" s="105">
        <v>3406.5</v>
      </c>
      <c r="F275" s="23">
        <v>42190</v>
      </c>
      <c r="G275" s="106">
        <v>3406.5</v>
      </c>
      <c r="H275" s="31">
        <f t="shared" si="8"/>
        <v>0</v>
      </c>
      <c r="I275" s="68" t="s">
        <v>9</v>
      </c>
      <c r="L275" s="246"/>
      <c r="M275" s="12">
        <v>42209</v>
      </c>
      <c r="N275" s="183" t="s">
        <v>5207</v>
      </c>
      <c r="O275" s="183" t="s">
        <v>1592</v>
      </c>
      <c r="P275" s="14" t="s">
        <v>292</v>
      </c>
      <c r="Q275" s="105">
        <v>2156.6999999999998</v>
      </c>
      <c r="R275" s="65">
        <v>42209</v>
      </c>
      <c r="S275" s="106">
        <v>2156.6999999999998</v>
      </c>
      <c r="T275" s="31">
        <f t="shared" si="9"/>
        <v>0</v>
      </c>
      <c r="U275" s="39" t="s">
        <v>59</v>
      </c>
    </row>
    <row r="276" spans="1:21" x14ac:dyDescent="0.25">
      <c r="A276" s="20">
        <v>42188</v>
      </c>
      <c r="B276" s="183" t="s">
        <v>2787</v>
      </c>
      <c r="C276" s="183" t="s">
        <v>1592</v>
      </c>
      <c r="D276" s="40" t="s">
        <v>1058</v>
      </c>
      <c r="E276" s="105">
        <v>4585.25</v>
      </c>
      <c r="F276" s="23">
        <v>42188</v>
      </c>
      <c r="G276" s="106">
        <v>4585.25</v>
      </c>
      <c r="H276" s="31">
        <f t="shared" si="8"/>
        <v>0</v>
      </c>
      <c r="I276" s="68" t="s">
        <v>9</v>
      </c>
      <c r="L276" s="246"/>
      <c r="M276" s="20">
        <v>42212</v>
      </c>
      <c r="N276" s="183" t="s">
        <v>5501</v>
      </c>
      <c r="O276" s="183" t="s">
        <v>1592</v>
      </c>
      <c r="P276" s="14" t="s">
        <v>292</v>
      </c>
      <c r="Q276" s="105">
        <v>1880</v>
      </c>
      <c r="R276" s="23">
        <v>42213</v>
      </c>
      <c r="S276" s="106">
        <v>1880</v>
      </c>
      <c r="T276" s="31">
        <f t="shared" si="9"/>
        <v>0</v>
      </c>
      <c r="U276" s="39" t="s">
        <v>59</v>
      </c>
    </row>
    <row r="277" spans="1:21" x14ac:dyDescent="0.25">
      <c r="A277" s="12">
        <v>42188</v>
      </c>
      <c r="B277" s="183" t="s">
        <v>2788</v>
      </c>
      <c r="C277" s="183" t="s">
        <v>1592</v>
      </c>
      <c r="D277" s="40" t="s">
        <v>66</v>
      </c>
      <c r="E277" s="105">
        <v>388.6</v>
      </c>
      <c r="F277" s="23">
        <v>42188</v>
      </c>
      <c r="G277" s="106">
        <v>388.6</v>
      </c>
      <c r="H277" s="31">
        <f t="shared" si="8"/>
        <v>0</v>
      </c>
      <c r="I277" s="68" t="s">
        <v>9</v>
      </c>
      <c r="L277" s="246"/>
      <c r="M277" s="12">
        <v>42213</v>
      </c>
      <c r="N277" s="183" t="s">
        <v>5621</v>
      </c>
      <c r="O277" s="183" t="s">
        <v>1592</v>
      </c>
      <c r="P277" s="14" t="s">
        <v>292</v>
      </c>
      <c r="Q277" s="105">
        <v>1736</v>
      </c>
      <c r="R277" s="23">
        <v>42213</v>
      </c>
      <c r="S277" s="106">
        <v>1736</v>
      </c>
      <c r="T277" s="31">
        <f t="shared" si="9"/>
        <v>0</v>
      </c>
      <c r="U277" s="39" t="s">
        <v>59</v>
      </c>
    </row>
    <row r="278" spans="1:21" x14ac:dyDescent="0.25">
      <c r="A278" s="20">
        <v>42188</v>
      </c>
      <c r="B278" s="183" t="s">
        <v>2789</v>
      </c>
      <c r="C278" s="183" t="s">
        <v>1592</v>
      </c>
      <c r="D278" s="40" t="s">
        <v>103</v>
      </c>
      <c r="E278" s="105">
        <v>52273.599999999999</v>
      </c>
      <c r="F278" s="23">
        <v>42194</v>
      </c>
      <c r="G278" s="106">
        <v>52273.599999999999</v>
      </c>
      <c r="H278" s="31">
        <f t="shared" si="8"/>
        <v>0</v>
      </c>
      <c r="I278" s="68" t="s">
        <v>46</v>
      </c>
      <c r="L278" s="246"/>
      <c r="M278" s="20">
        <v>42205</v>
      </c>
      <c r="N278" s="183" t="s">
        <v>4729</v>
      </c>
      <c r="O278" s="183" t="s">
        <v>1592</v>
      </c>
      <c r="P278" s="14" t="s">
        <v>271</v>
      </c>
      <c r="Q278" s="105">
        <v>480</v>
      </c>
      <c r="R278" s="23">
        <v>42205</v>
      </c>
      <c r="S278" s="118">
        <v>480</v>
      </c>
      <c r="T278" s="31">
        <f t="shared" si="9"/>
        <v>0</v>
      </c>
      <c r="U278" s="56" t="s">
        <v>312</v>
      </c>
    </row>
    <row r="279" spans="1:21" x14ac:dyDescent="0.25">
      <c r="A279" s="12">
        <v>42188</v>
      </c>
      <c r="B279" s="183" t="s">
        <v>2790</v>
      </c>
      <c r="C279" s="183" t="s">
        <v>1592</v>
      </c>
      <c r="D279" s="40" t="s">
        <v>111</v>
      </c>
      <c r="E279" s="105">
        <v>10000</v>
      </c>
      <c r="F279" s="23">
        <v>42195</v>
      </c>
      <c r="G279" s="106">
        <v>10000</v>
      </c>
      <c r="H279" s="31">
        <f t="shared" si="8"/>
        <v>0</v>
      </c>
      <c r="I279" s="68" t="s">
        <v>9</v>
      </c>
      <c r="L279" s="246"/>
      <c r="M279" s="12">
        <v>42213</v>
      </c>
      <c r="N279" s="183" t="s">
        <v>5653</v>
      </c>
      <c r="O279" s="183" t="s">
        <v>1592</v>
      </c>
      <c r="P279" s="14" t="s">
        <v>271</v>
      </c>
      <c r="Q279" s="105">
        <v>1227.56</v>
      </c>
      <c r="R279" s="23">
        <v>42213</v>
      </c>
      <c r="S279" s="106">
        <v>1227.56</v>
      </c>
      <c r="T279" s="31">
        <f t="shared" si="9"/>
        <v>0</v>
      </c>
      <c r="U279" s="39" t="s">
        <v>4738</v>
      </c>
    </row>
    <row r="280" spans="1:21" x14ac:dyDescent="0.25">
      <c r="A280" s="20">
        <v>42188</v>
      </c>
      <c r="B280" s="183" t="s">
        <v>2791</v>
      </c>
      <c r="C280" s="183" t="s">
        <v>1592</v>
      </c>
      <c r="D280" s="40" t="s">
        <v>213</v>
      </c>
      <c r="E280" s="105">
        <v>10000</v>
      </c>
      <c r="F280" s="23">
        <v>42203</v>
      </c>
      <c r="G280" s="106">
        <v>10000</v>
      </c>
      <c r="H280" s="31">
        <f t="shared" si="8"/>
        <v>0</v>
      </c>
      <c r="I280" s="68" t="s">
        <v>9</v>
      </c>
      <c r="L280" s="246"/>
      <c r="M280" s="20">
        <v>42215</v>
      </c>
      <c r="N280" s="183" t="s">
        <v>5836</v>
      </c>
      <c r="O280" s="183" t="s">
        <v>1592</v>
      </c>
      <c r="P280" s="14" t="s">
        <v>271</v>
      </c>
      <c r="Q280" s="105">
        <v>2792</v>
      </c>
      <c r="R280" s="23"/>
      <c r="S280" s="106"/>
      <c r="T280" s="31">
        <f t="shared" si="9"/>
        <v>2792</v>
      </c>
      <c r="U280" s="39" t="s">
        <v>312</v>
      </c>
    </row>
    <row r="281" spans="1:21" x14ac:dyDescent="0.25">
      <c r="A281" s="12">
        <v>42188</v>
      </c>
      <c r="B281" s="183" t="s">
        <v>2792</v>
      </c>
      <c r="C281" s="183" t="s">
        <v>1592</v>
      </c>
      <c r="D281" s="217" t="s">
        <v>2636</v>
      </c>
      <c r="E281" s="105">
        <v>7500</v>
      </c>
      <c r="F281" s="23">
        <v>42194</v>
      </c>
      <c r="G281" s="106">
        <v>7500</v>
      </c>
      <c r="H281" s="31">
        <f t="shared" si="8"/>
        <v>0</v>
      </c>
      <c r="I281" s="68" t="s">
        <v>9</v>
      </c>
      <c r="L281" s="246"/>
      <c r="M281" s="12">
        <v>42187</v>
      </c>
      <c r="N281" s="183" t="s">
        <v>2715</v>
      </c>
      <c r="O281" s="183" t="s">
        <v>1592</v>
      </c>
      <c r="P281" s="40" t="s">
        <v>200</v>
      </c>
      <c r="Q281" s="105">
        <v>729.6</v>
      </c>
      <c r="R281" s="23">
        <v>42189</v>
      </c>
      <c r="S281" s="106">
        <v>729.6</v>
      </c>
      <c r="T281" s="31">
        <f t="shared" si="9"/>
        <v>0</v>
      </c>
      <c r="U281" s="68" t="s">
        <v>149</v>
      </c>
    </row>
    <row r="282" spans="1:21" x14ac:dyDescent="0.25">
      <c r="A282" s="20">
        <v>42188</v>
      </c>
      <c r="B282" s="183" t="s">
        <v>2793</v>
      </c>
      <c r="C282" s="183" t="s">
        <v>1592</v>
      </c>
      <c r="D282" s="40" t="s">
        <v>225</v>
      </c>
      <c r="E282" s="105">
        <v>3208.5</v>
      </c>
      <c r="F282" s="23">
        <v>42188</v>
      </c>
      <c r="G282" s="106">
        <v>3208.5</v>
      </c>
      <c r="H282" s="31">
        <f t="shared" si="8"/>
        <v>0</v>
      </c>
      <c r="I282" s="68" t="s">
        <v>9</v>
      </c>
      <c r="L282" s="246"/>
      <c r="M282" s="20">
        <v>42191</v>
      </c>
      <c r="N282" s="183" t="s">
        <v>3167</v>
      </c>
      <c r="O282" s="183" t="s">
        <v>1592</v>
      </c>
      <c r="P282" s="14" t="s">
        <v>200</v>
      </c>
      <c r="Q282" s="105">
        <v>2411.1</v>
      </c>
      <c r="R282" s="23">
        <v>42193</v>
      </c>
      <c r="S282" s="106">
        <v>2411.1</v>
      </c>
      <c r="T282" s="31">
        <f t="shared" si="9"/>
        <v>0</v>
      </c>
      <c r="U282" s="39" t="s">
        <v>149</v>
      </c>
    </row>
    <row r="283" spans="1:21" x14ac:dyDescent="0.25">
      <c r="A283" s="12">
        <v>42188</v>
      </c>
      <c r="B283" s="183" t="s">
        <v>2794</v>
      </c>
      <c r="C283" s="183" t="s">
        <v>1592</v>
      </c>
      <c r="D283" s="40" t="s">
        <v>130</v>
      </c>
      <c r="E283" s="105">
        <v>4933.3999999999996</v>
      </c>
      <c r="F283" s="23">
        <v>42189</v>
      </c>
      <c r="G283" s="106">
        <v>4933.3999999999996</v>
      </c>
      <c r="H283" s="31">
        <f t="shared" si="8"/>
        <v>0</v>
      </c>
      <c r="I283" s="68" t="s">
        <v>9</v>
      </c>
      <c r="L283" s="246"/>
      <c r="M283" s="12">
        <v>42194</v>
      </c>
      <c r="N283" s="183" t="s">
        <v>3526</v>
      </c>
      <c r="O283" s="183" t="s">
        <v>1592</v>
      </c>
      <c r="P283" s="14" t="s">
        <v>200</v>
      </c>
      <c r="Q283" s="105">
        <v>2258.1</v>
      </c>
      <c r="R283" s="23">
        <v>42196</v>
      </c>
      <c r="S283" s="106">
        <v>2258.1</v>
      </c>
      <c r="T283" s="31">
        <f t="shared" si="9"/>
        <v>0</v>
      </c>
      <c r="U283" s="39" t="s">
        <v>149</v>
      </c>
    </row>
    <row r="284" spans="1:21" x14ac:dyDescent="0.25">
      <c r="A284" s="20">
        <v>42188</v>
      </c>
      <c r="B284" s="183" t="s">
        <v>2795</v>
      </c>
      <c r="C284" s="183" t="s">
        <v>1592</v>
      </c>
      <c r="D284" s="40" t="s">
        <v>332</v>
      </c>
      <c r="E284" s="105">
        <v>3334.1</v>
      </c>
      <c r="F284" s="23">
        <v>42188</v>
      </c>
      <c r="G284" s="106">
        <v>3334.1</v>
      </c>
      <c r="H284" s="31">
        <f t="shared" si="8"/>
        <v>0</v>
      </c>
      <c r="I284" s="68" t="s">
        <v>9</v>
      </c>
      <c r="L284" s="246"/>
      <c r="M284" s="20">
        <v>42199</v>
      </c>
      <c r="N284" s="183" t="s">
        <v>3993</v>
      </c>
      <c r="O284" s="183" t="s">
        <v>1592</v>
      </c>
      <c r="P284" s="14" t="s">
        <v>200</v>
      </c>
      <c r="Q284" s="105">
        <v>2408.4</v>
      </c>
      <c r="R284" s="23">
        <v>42200</v>
      </c>
      <c r="S284" s="106">
        <v>2408.4</v>
      </c>
      <c r="T284" s="31">
        <f t="shared" si="9"/>
        <v>0</v>
      </c>
      <c r="U284" s="39" t="s">
        <v>3880</v>
      </c>
    </row>
    <row r="285" spans="1:21" x14ac:dyDescent="0.25">
      <c r="A285" s="12">
        <v>42188</v>
      </c>
      <c r="B285" s="183" t="s">
        <v>2796</v>
      </c>
      <c r="C285" s="183" t="s">
        <v>1592</v>
      </c>
      <c r="D285" s="40" t="s">
        <v>1590</v>
      </c>
      <c r="E285" s="105">
        <v>4520.2</v>
      </c>
      <c r="F285" s="23">
        <v>42189</v>
      </c>
      <c r="G285" s="106">
        <v>4520.2</v>
      </c>
      <c r="H285" s="31">
        <f t="shared" si="8"/>
        <v>0</v>
      </c>
      <c r="I285" s="68" t="s">
        <v>9</v>
      </c>
      <c r="L285" s="246"/>
      <c r="M285" s="12">
        <v>42201</v>
      </c>
      <c r="N285" s="183" t="s">
        <v>4312</v>
      </c>
      <c r="O285" s="183" t="s">
        <v>1592</v>
      </c>
      <c r="P285" s="14" t="s">
        <v>200</v>
      </c>
      <c r="Q285" s="105">
        <v>591.79999999999995</v>
      </c>
      <c r="R285" s="23">
        <v>42203</v>
      </c>
      <c r="S285" s="118">
        <v>591.79999999999995</v>
      </c>
      <c r="T285" s="31">
        <f t="shared" si="9"/>
        <v>0</v>
      </c>
      <c r="U285" s="56" t="s">
        <v>149</v>
      </c>
    </row>
    <row r="286" spans="1:21" x14ac:dyDescent="0.25">
      <c r="A286" s="20">
        <v>42188</v>
      </c>
      <c r="B286" s="183" t="s">
        <v>2797</v>
      </c>
      <c r="C286" s="183" t="s">
        <v>1592</v>
      </c>
      <c r="D286" s="40" t="s">
        <v>71</v>
      </c>
      <c r="E286" s="105">
        <v>7733.5</v>
      </c>
      <c r="F286" s="23">
        <v>42188</v>
      </c>
      <c r="G286" s="106">
        <v>7733.5</v>
      </c>
      <c r="H286" s="31">
        <f t="shared" si="8"/>
        <v>0</v>
      </c>
      <c r="I286" s="68" t="s">
        <v>9</v>
      </c>
      <c r="L286" s="246"/>
      <c r="M286" s="20">
        <v>42205</v>
      </c>
      <c r="N286" s="183" t="s">
        <v>4782</v>
      </c>
      <c r="O286" s="183" t="s">
        <v>1592</v>
      </c>
      <c r="P286" s="14" t="s">
        <v>200</v>
      </c>
      <c r="Q286" s="105">
        <v>2298.4</v>
      </c>
      <c r="R286" s="23">
        <v>42207</v>
      </c>
      <c r="S286" s="106">
        <v>2298.4</v>
      </c>
      <c r="T286" s="31">
        <f t="shared" si="9"/>
        <v>0</v>
      </c>
      <c r="U286" s="39" t="s">
        <v>4779</v>
      </c>
    </row>
    <row r="287" spans="1:21" x14ac:dyDescent="0.25">
      <c r="A287" s="12">
        <v>42188</v>
      </c>
      <c r="B287" s="183" t="s">
        <v>2798</v>
      </c>
      <c r="C287" s="183" t="s">
        <v>1592</v>
      </c>
      <c r="D287" s="40" t="s">
        <v>128</v>
      </c>
      <c r="E287" s="105">
        <v>3667.6</v>
      </c>
      <c r="F287" s="23">
        <v>42188</v>
      </c>
      <c r="G287" s="106">
        <v>3667.6</v>
      </c>
      <c r="H287" s="31">
        <f t="shared" si="8"/>
        <v>0</v>
      </c>
      <c r="I287" s="68" t="s">
        <v>9</v>
      </c>
      <c r="L287" s="246"/>
      <c r="M287" s="12">
        <v>42212</v>
      </c>
      <c r="N287" s="183" t="s">
        <v>5573</v>
      </c>
      <c r="O287" s="183" t="s">
        <v>1592</v>
      </c>
      <c r="P287" s="14" t="s">
        <v>200</v>
      </c>
      <c r="Q287" s="105">
        <v>1764.6</v>
      </c>
      <c r="R287" s="23">
        <v>42215</v>
      </c>
      <c r="S287" s="106">
        <v>1764.6</v>
      </c>
      <c r="T287" s="31">
        <f t="shared" si="9"/>
        <v>0</v>
      </c>
      <c r="U287" s="39" t="s">
        <v>4996</v>
      </c>
    </row>
    <row r="288" spans="1:21" x14ac:dyDescent="0.25">
      <c r="A288" s="20">
        <v>42188</v>
      </c>
      <c r="B288" s="183" t="s">
        <v>2799</v>
      </c>
      <c r="C288" s="183" t="s">
        <v>1592</v>
      </c>
      <c r="D288" s="40" t="s">
        <v>105</v>
      </c>
      <c r="E288" s="105">
        <v>4871.25</v>
      </c>
      <c r="F288" s="23">
        <v>42188</v>
      </c>
      <c r="G288" s="106">
        <v>4871.25</v>
      </c>
      <c r="H288" s="31">
        <f t="shared" si="8"/>
        <v>0</v>
      </c>
      <c r="I288" s="68" t="s">
        <v>9</v>
      </c>
      <c r="L288" s="246"/>
      <c r="M288" s="20">
        <v>42215</v>
      </c>
      <c r="N288" s="183" t="s">
        <v>5895</v>
      </c>
      <c r="O288" s="183" t="s">
        <v>1592</v>
      </c>
      <c r="P288" s="14" t="s">
        <v>200</v>
      </c>
      <c r="Q288" s="105">
        <v>2185.6</v>
      </c>
      <c r="R288" s="23"/>
      <c r="S288" s="106"/>
      <c r="T288" s="31">
        <f t="shared" si="9"/>
        <v>2185.6</v>
      </c>
      <c r="U288" s="39" t="s">
        <v>4996</v>
      </c>
    </row>
    <row r="289" spans="1:21" x14ac:dyDescent="0.25">
      <c r="A289" s="12">
        <v>42188</v>
      </c>
      <c r="B289" s="183" t="s">
        <v>2800</v>
      </c>
      <c r="C289" s="183" t="s">
        <v>1592</v>
      </c>
      <c r="D289" s="40" t="s">
        <v>24</v>
      </c>
      <c r="E289" s="105">
        <v>5030</v>
      </c>
      <c r="F289" s="23">
        <v>42200</v>
      </c>
      <c r="G289" s="106">
        <v>5030</v>
      </c>
      <c r="H289" s="31">
        <f t="shared" si="8"/>
        <v>0</v>
      </c>
      <c r="I289" s="68" t="s">
        <v>9</v>
      </c>
      <c r="L289" s="246"/>
      <c r="M289" s="12">
        <v>42189</v>
      </c>
      <c r="N289" s="183" t="s">
        <v>2879</v>
      </c>
      <c r="O289" s="183" t="s">
        <v>1592</v>
      </c>
      <c r="P289" s="14" t="s">
        <v>21</v>
      </c>
      <c r="Q289" s="105">
        <v>5203</v>
      </c>
      <c r="R289" s="23">
        <v>42189</v>
      </c>
      <c r="S289" s="106">
        <v>5203</v>
      </c>
      <c r="T289" s="31">
        <f t="shared" si="9"/>
        <v>0</v>
      </c>
      <c r="U289" s="39" t="s">
        <v>9</v>
      </c>
    </row>
    <row r="290" spans="1:21" x14ac:dyDescent="0.25">
      <c r="A290" s="20">
        <v>42188</v>
      </c>
      <c r="B290" s="183" t="s">
        <v>2801</v>
      </c>
      <c r="C290" s="183" t="s">
        <v>1592</v>
      </c>
      <c r="D290" s="40" t="s">
        <v>1188</v>
      </c>
      <c r="E290" s="105">
        <v>585</v>
      </c>
      <c r="F290" s="23">
        <v>42188</v>
      </c>
      <c r="G290" s="106">
        <v>585</v>
      </c>
      <c r="H290" s="31">
        <f t="shared" si="8"/>
        <v>0</v>
      </c>
      <c r="I290" s="68" t="s">
        <v>9</v>
      </c>
      <c r="L290" s="246"/>
      <c r="M290" s="20">
        <v>42190</v>
      </c>
      <c r="N290" s="183" t="s">
        <v>2985</v>
      </c>
      <c r="O290" s="183" t="s">
        <v>1592</v>
      </c>
      <c r="P290" s="14" t="s">
        <v>21</v>
      </c>
      <c r="Q290" s="105">
        <v>3343.2</v>
      </c>
      <c r="R290" s="23">
        <v>42190</v>
      </c>
      <c r="S290" s="106">
        <v>3343.2</v>
      </c>
      <c r="T290" s="31">
        <f t="shared" si="9"/>
        <v>0</v>
      </c>
      <c r="U290" s="39" t="s">
        <v>9</v>
      </c>
    </row>
    <row r="291" spans="1:21" x14ac:dyDescent="0.25">
      <c r="A291" s="12">
        <v>42188</v>
      </c>
      <c r="B291" s="183" t="s">
        <v>2802</v>
      </c>
      <c r="C291" s="183" t="s">
        <v>1592</v>
      </c>
      <c r="D291" s="40" t="s">
        <v>89</v>
      </c>
      <c r="E291" s="105">
        <v>3303.4</v>
      </c>
      <c r="F291" s="23">
        <v>42188</v>
      </c>
      <c r="G291" s="106">
        <v>3303.4</v>
      </c>
      <c r="H291" s="31">
        <f t="shared" si="8"/>
        <v>0</v>
      </c>
      <c r="I291" s="68" t="s">
        <v>9</v>
      </c>
      <c r="L291" s="246"/>
      <c r="M291" s="12">
        <v>42198</v>
      </c>
      <c r="N291" s="183" t="s">
        <v>3872</v>
      </c>
      <c r="O291" s="183" t="s">
        <v>1592</v>
      </c>
      <c r="P291" s="14" t="s">
        <v>21</v>
      </c>
      <c r="Q291" s="105">
        <v>4614.1000000000004</v>
      </c>
      <c r="R291" s="23">
        <v>42198</v>
      </c>
      <c r="S291" s="106">
        <v>4614.1000000000004</v>
      </c>
      <c r="T291" s="31">
        <f t="shared" si="9"/>
        <v>0</v>
      </c>
      <c r="U291" s="39" t="s">
        <v>9</v>
      </c>
    </row>
    <row r="292" spans="1:21" x14ac:dyDescent="0.25">
      <c r="A292" s="20">
        <v>42188</v>
      </c>
      <c r="B292" s="183" t="s">
        <v>2803</v>
      </c>
      <c r="C292" s="183" t="s">
        <v>1592</v>
      </c>
      <c r="D292" s="40" t="s">
        <v>102</v>
      </c>
      <c r="E292" s="105">
        <v>2336</v>
      </c>
      <c r="F292" s="23">
        <v>42188</v>
      </c>
      <c r="G292" s="106">
        <v>2336</v>
      </c>
      <c r="H292" s="31">
        <f t="shared" si="8"/>
        <v>0</v>
      </c>
      <c r="I292" s="68" t="s">
        <v>9</v>
      </c>
      <c r="L292" s="246"/>
      <c r="M292" s="20">
        <v>42200</v>
      </c>
      <c r="N292" s="183" t="s">
        <v>4122</v>
      </c>
      <c r="O292" s="183" t="s">
        <v>1592</v>
      </c>
      <c r="P292" s="14" t="s">
        <v>21</v>
      </c>
      <c r="Q292" s="105">
        <v>2390.3000000000002</v>
      </c>
      <c r="R292" s="23">
        <v>42200</v>
      </c>
      <c r="S292" s="106">
        <v>2390.3000000000002</v>
      </c>
      <c r="T292" s="48">
        <f t="shared" si="9"/>
        <v>0</v>
      </c>
      <c r="U292" s="39" t="s">
        <v>9</v>
      </c>
    </row>
    <row r="293" spans="1:21" x14ac:dyDescent="0.25">
      <c r="A293" s="12">
        <v>42188</v>
      </c>
      <c r="B293" s="183" t="s">
        <v>2804</v>
      </c>
      <c r="C293" s="183" t="s">
        <v>1592</v>
      </c>
      <c r="D293" s="40" t="s">
        <v>720</v>
      </c>
      <c r="E293" s="105">
        <v>1165.5999999999999</v>
      </c>
      <c r="F293" s="23">
        <v>42188</v>
      </c>
      <c r="G293" s="106">
        <v>1165.5999999999999</v>
      </c>
      <c r="H293" s="31">
        <f t="shared" si="8"/>
        <v>0</v>
      </c>
      <c r="I293" s="68" t="s">
        <v>19</v>
      </c>
      <c r="L293" s="246"/>
      <c r="M293" s="12">
        <v>42203</v>
      </c>
      <c r="N293" s="183" t="s">
        <v>4489</v>
      </c>
      <c r="O293" s="183" t="s">
        <v>1592</v>
      </c>
      <c r="P293" s="14" t="s">
        <v>21</v>
      </c>
      <c r="Q293" s="105">
        <v>3413.2</v>
      </c>
      <c r="R293" s="65">
        <v>42203</v>
      </c>
      <c r="S293" s="106">
        <v>3413.2</v>
      </c>
      <c r="T293" s="31">
        <f t="shared" si="9"/>
        <v>0</v>
      </c>
      <c r="U293" s="39" t="s">
        <v>9</v>
      </c>
    </row>
    <row r="294" spans="1:21" x14ac:dyDescent="0.25">
      <c r="A294" s="20">
        <v>42188</v>
      </c>
      <c r="B294" s="183" t="s">
        <v>2805</v>
      </c>
      <c r="C294" s="183" t="s">
        <v>1592</v>
      </c>
      <c r="D294" s="14" t="s">
        <v>335</v>
      </c>
      <c r="E294" s="105">
        <v>290.7</v>
      </c>
      <c r="F294" s="23">
        <v>42188</v>
      </c>
      <c r="G294" s="106">
        <v>290.7</v>
      </c>
      <c r="H294" s="31">
        <f t="shared" si="8"/>
        <v>0</v>
      </c>
      <c r="I294" s="39" t="s">
        <v>9</v>
      </c>
      <c r="L294" s="246"/>
      <c r="M294" s="20">
        <v>42205</v>
      </c>
      <c r="N294" s="183" t="s">
        <v>4675</v>
      </c>
      <c r="O294" s="183" t="s">
        <v>1592</v>
      </c>
      <c r="P294" s="14" t="s">
        <v>21</v>
      </c>
      <c r="Q294" s="105">
        <v>3222.4</v>
      </c>
      <c r="R294" s="23">
        <v>42205</v>
      </c>
      <c r="S294" s="118">
        <v>3222.4</v>
      </c>
      <c r="T294" s="48">
        <f t="shared" si="9"/>
        <v>0</v>
      </c>
      <c r="U294" s="56" t="s">
        <v>9</v>
      </c>
    </row>
    <row r="295" spans="1:21" x14ac:dyDescent="0.25">
      <c r="A295" s="12">
        <v>42188</v>
      </c>
      <c r="B295" s="183" t="s">
        <v>2806</v>
      </c>
      <c r="C295" s="183" t="s">
        <v>1592</v>
      </c>
      <c r="D295" s="14" t="s">
        <v>173</v>
      </c>
      <c r="E295" s="105">
        <v>30247.25</v>
      </c>
      <c r="F295" s="30" t="s">
        <v>2807</v>
      </c>
      <c r="G295" s="106">
        <v>30247.25</v>
      </c>
      <c r="H295" s="31">
        <f t="shared" si="8"/>
        <v>0</v>
      </c>
      <c r="I295" s="39" t="s">
        <v>62</v>
      </c>
      <c r="L295" s="246"/>
      <c r="M295" s="12">
        <v>42205</v>
      </c>
      <c r="N295" s="183" t="s">
        <v>4692</v>
      </c>
      <c r="O295" s="183" t="s">
        <v>1592</v>
      </c>
      <c r="P295" s="14" t="s">
        <v>21</v>
      </c>
      <c r="Q295" s="105">
        <v>3024</v>
      </c>
      <c r="R295" s="23">
        <v>42205</v>
      </c>
      <c r="S295" s="118">
        <v>3024</v>
      </c>
      <c r="T295" s="31">
        <f t="shared" si="9"/>
        <v>0</v>
      </c>
      <c r="U295" s="56" t="s">
        <v>9</v>
      </c>
    </row>
    <row r="296" spans="1:21" x14ac:dyDescent="0.25">
      <c r="A296" s="20">
        <v>42188</v>
      </c>
      <c r="B296" s="183" t="s">
        <v>2808</v>
      </c>
      <c r="C296" s="183" t="s">
        <v>1592</v>
      </c>
      <c r="D296" s="14" t="s">
        <v>78</v>
      </c>
      <c r="E296" s="105">
        <v>9074</v>
      </c>
      <c r="F296" s="23">
        <v>42190</v>
      </c>
      <c r="G296" s="106">
        <v>9074</v>
      </c>
      <c r="H296" s="31">
        <f t="shared" si="8"/>
        <v>0</v>
      </c>
      <c r="I296" s="39" t="s">
        <v>62</v>
      </c>
      <c r="L296" s="246"/>
      <c r="M296" s="20">
        <v>42205</v>
      </c>
      <c r="N296" s="183" t="s">
        <v>4760</v>
      </c>
      <c r="O296" s="183" t="s">
        <v>1592</v>
      </c>
      <c r="P296" s="14" t="s">
        <v>21</v>
      </c>
      <c r="Q296" s="105">
        <v>539.6</v>
      </c>
      <c r="R296" s="23">
        <v>42205</v>
      </c>
      <c r="S296" s="106">
        <v>539.6</v>
      </c>
      <c r="T296" s="31">
        <f t="shared" si="9"/>
        <v>0</v>
      </c>
      <c r="U296" s="39" t="s">
        <v>9</v>
      </c>
    </row>
    <row r="297" spans="1:21" x14ac:dyDescent="0.25">
      <c r="A297" s="12">
        <v>42188</v>
      </c>
      <c r="B297" s="183" t="s">
        <v>2809</v>
      </c>
      <c r="C297" s="183" t="s">
        <v>1592</v>
      </c>
      <c r="D297" s="14" t="s">
        <v>67</v>
      </c>
      <c r="E297" s="105">
        <v>4900.2</v>
      </c>
      <c r="F297" s="23">
        <v>42190</v>
      </c>
      <c r="G297" s="106">
        <v>4900.2</v>
      </c>
      <c r="H297" s="31">
        <f t="shared" si="8"/>
        <v>0</v>
      </c>
      <c r="I297" s="39" t="s">
        <v>62</v>
      </c>
      <c r="L297" s="246"/>
      <c r="M297" s="12">
        <v>42206</v>
      </c>
      <c r="N297" s="183" t="s">
        <v>4815</v>
      </c>
      <c r="O297" s="183" t="s">
        <v>1592</v>
      </c>
      <c r="P297" s="15" t="s">
        <v>21</v>
      </c>
      <c r="Q297" s="122">
        <v>4854.5</v>
      </c>
      <c r="R297" s="23">
        <v>42206</v>
      </c>
      <c r="S297" s="118">
        <v>4854.5</v>
      </c>
      <c r="T297" s="31">
        <f t="shared" si="9"/>
        <v>0</v>
      </c>
      <c r="U297" s="68" t="s">
        <v>9</v>
      </c>
    </row>
    <row r="298" spans="1:21" x14ac:dyDescent="0.25">
      <c r="A298" s="20">
        <v>42188</v>
      </c>
      <c r="B298" s="183" t="s">
        <v>2810</v>
      </c>
      <c r="C298" s="183" t="s">
        <v>1592</v>
      </c>
      <c r="D298" s="14" t="s">
        <v>170</v>
      </c>
      <c r="E298" s="105">
        <v>5653.6</v>
      </c>
      <c r="F298" s="23">
        <v>42190</v>
      </c>
      <c r="G298" s="106">
        <v>5653.6</v>
      </c>
      <c r="H298" s="31">
        <f t="shared" si="8"/>
        <v>0</v>
      </c>
      <c r="I298" s="39" t="s">
        <v>62</v>
      </c>
      <c r="L298" s="246"/>
      <c r="M298" s="20">
        <v>42207</v>
      </c>
      <c r="N298" s="183" t="s">
        <v>4924</v>
      </c>
      <c r="O298" s="183" t="s">
        <v>1592</v>
      </c>
      <c r="P298" s="14" t="s">
        <v>21</v>
      </c>
      <c r="Q298" s="105">
        <v>2786.4</v>
      </c>
      <c r="R298" s="23">
        <v>42207</v>
      </c>
      <c r="S298" s="106">
        <v>2786.4</v>
      </c>
      <c r="T298" s="31">
        <f t="shared" si="9"/>
        <v>0</v>
      </c>
      <c r="U298" s="39" t="s">
        <v>9</v>
      </c>
    </row>
    <row r="299" spans="1:21" x14ac:dyDescent="0.25">
      <c r="A299" s="12">
        <v>42188</v>
      </c>
      <c r="B299" s="183" t="s">
        <v>2811</v>
      </c>
      <c r="C299" s="183" t="s">
        <v>1592</v>
      </c>
      <c r="D299" s="14" t="s">
        <v>444</v>
      </c>
      <c r="E299" s="105">
        <v>12788.92</v>
      </c>
      <c r="F299" s="23">
        <v>42190</v>
      </c>
      <c r="G299" s="106">
        <v>12788.92</v>
      </c>
      <c r="H299" s="31">
        <f t="shared" si="8"/>
        <v>0</v>
      </c>
      <c r="I299" s="39" t="s">
        <v>62</v>
      </c>
      <c r="L299" s="246"/>
      <c r="M299" s="12">
        <v>42208</v>
      </c>
      <c r="N299" s="183" t="s">
        <v>5043</v>
      </c>
      <c r="O299" s="183" t="s">
        <v>1592</v>
      </c>
      <c r="P299" s="14" t="s">
        <v>21</v>
      </c>
      <c r="Q299" s="105">
        <v>5184.05</v>
      </c>
      <c r="R299" s="65">
        <v>42208</v>
      </c>
      <c r="S299" s="106">
        <v>5184.05</v>
      </c>
      <c r="T299" s="31">
        <f t="shared" si="9"/>
        <v>0</v>
      </c>
      <c r="U299" s="39" t="s">
        <v>9</v>
      </c>
    </row>
    <row r="300" spans="1:21" x14ac:dyDescent="0.25">
      <c r="A300" s="20">
        <v>42188</v>
      </c>
      <c r="B300" s="183" t="s">
        <v>2812</v>
      </c>
      <c r="C300" s="183" t="s">
        <v>1592</v>
      </c>
      <c r="D300" s="14" t="s">
        <v>75</v>
      </c>
      <c r="E300" s="105">
        <v>26423.8</v>
      </c>
      <c r="F300" s="12" t="s">
        <v>2813</v>
      </c>
      <c r="G300" s="106">
        <f>23423.8+3000</f>
        <v>26423.8</v>
      </c>
      <c r="H300" s="31">
        <f t="shared" si="8"/>
        <v>0</v>
      </c>
      <c r="I300" s="39" t="s">
        <v>62</v>
      </c>
      <c r="L300" s="246"/>
      <c r="M300" s="20">
        <v>42210</v>
      </c>
      <c r="N300" s="183" t="s">
        <v>5312</v>
      </c>
      <c r="O300" s="183" t="s">
        <v>1592</v>
      </c>
      <c r="P300" s="14" t="s">
        <v>21</v>
      </c>
      <c r="Q300" s="105">
        <v>5161.8</v>
      </c>
      <c r="R300" s="65" t="s">
        <v>5313</v>
      </c>
      <c r="S300" s="106">
        <f>4900+245+16.8</f>
        <v>5161.8</v>
      </c>
      <c r="T300" s="31">
        <f t="shared" si="9"/>
        <v>0</v>
      </c>
      <c r="U300" s="39" t="s">
        <v>9</v>
      </c>
    </row>
    <row r="301" spans="1:21" x14ac:dyDescent="0.25">
      <c r="A301" s="12">
        <v>42188</v>
      </c>
      <c r="B301" s="183" t="s">
        <v>2814</v>
      </c>
      <c r="C301" s="183" t="s">
        <v>1592</v>
      </c>
      <c r="D301" s="14" t="s">
        <v>898</v>
      </c>
      <c r="E301" s="105">
        <v>37663.5</v>
      </c>
      <c r="F301" s="23">
        <v>42196</v>
      </c>
      <c r="G301" s="106">
        <v>37663.5</v>
      </c>
      <c r="H301" s="31">
        <f t="shared" si="8"/>
        <v>0</v>
      </c>
      <c r="I301" s="39" t="s">
        <v>62</v>
      </c>
      <c r="L301" s="246"/>
      <c r="M301" s="12">
        <v>42211</v>
      </c>
      <c r="N301" s="183" t="s">
        <v>5424</v>
      </c>
      <c r="O301" s="183" t="s">
        <v>1592</v>
      </c>
      <c r="P301" s="14" t="s">
        <v>21</v>
      </c>
      <c r="Q301" s="105">
        <v>2654.4</v>
      </c>
      <c r="R301" s="65">
        <v>42211</v>
      </c>
      <c r="S301" s="106">
        <v>2654.4</v>
      </c>
      <c r="T301" s="31">
        <f t="shared" si="9"/>
        <v>0</v>
      </c>
      <c r="U301" s="39" t="s">
        <v>9</v>
      </c>
    </row>
    <row r="302" spans="1:21" x14ac:dyDescent="0.25">
      <c r="A302" s="20">
        <v>42188</v>
      </c>
      <c r="B302" s="183" t="s">
        <v>2815</v>
      </c>
      <c r="C302" s="183" t="s">
        <v>1592</v>
      </c>
      <c r="D302" s="14" t="s">
        <v>78</v>
      </c>
      <c r="E302" s="105">
        <v>2275.5</v>
      </c>
      <c r="F302" s="23">
        <v>42190</v>
      </c>
      <c r="G302" s="106">
        <v>2275.5</v>
      </c>
      <c r="H302" s="31">
        <f t="shared" si="8"/>
        <v>0</v>
      </c>
      <c r="I302" s="39" t="s">
        <v>62</v>
      </c>
      <c r="L302" s="246"/>
      <c r="M302" s="20">
        <v>42212</v>
      </c>
      <c r="N302" s="183" t="s">
        <v>5494</v>
      </c>
      <c r="O302" s="183" t="s">
        <v>1592</v>
      </c>
      <c r="P302" s="14" t="s">
        <v>21</v>
      </c>
      <c r="Q302" s="105">
        <v>3335</v>
      </c>
      <c r="R302" s="23">
        <v>42212</v>
      </c>
      <c r="S302" s="106">
        <v>3335</v>
      </c>
      <c r="T302" s="31">
        <f t="shared" si="9"/>
        <v>0</v>
      </c>
      <c r="U302" s="39" t="s">
        <v>9</v>
      </c>
    </row>
    <row r="303" spans="1:21" x14ac:dyDescent="0.25">
      <c r="A303" s="12">
        <v>42188</v>
      </c>
      <c r="B303" s="183" t="s">
        <v>2816</v>
      </c>
      <c r="C303" s="183" t="s">
        <v>1592</v>
      </c>
      <c r="D303" s="14" t="s">
        <v>2817</v>
      </c>
      <c r="E303" s="105">
        <v>2142</v>
      </c>
      <c r="F303" s="23">
        <v>42190</v>
      </c>
      <c r="G303" s="106">
        <v>2142</v>
      </c>
      <c r="H303" s="31">
        <f t="shared" si="8"/>
        <v>0</v>
      </c>
      <c r="I303" s="39" t="s">
        <v>62</v>
      </c>
      <c r="L303" s="246"/>
      <c r="M303" s="12">
        <v>42213</v>
      </c>
      <c r="N303" s="183" t="s">
        <v>5609</v>
      </c>
      <c r="O303" s="183" t="s">
        <v>1592</v>
      </c>
      <c r="P303" s="14" t="s">
        <v>21</v>
      </c>
      <c r="Q303" s="105">
        <v>5093.2</v>
      </c>
      <c r="R303" s="23">
        <v>42213</v>
      </c>
      <c r="S303" s="106">
        <v>5093.2</v>
      </c>
      <c r="T303" s="31">
        <f t="shared" si="9"/>
        <v>0</v>
      </c>
      <c r="U303" s="39" t="s">
        <v>9</v>
      </c>
    </row>
    <row r="304" spans="1:21" x14ac:dyDescent="0.25">
      <c r="A304" s="20">
        <v>42188</v>
      </c>
      <c r="B304" s="183" t="s">
        <v>2818</v>
      </c>
      <c r="C304" s="183" t="s">
        <v>1592</v>
      </c>
      <c r="D304" s="14" t="s">
        <v>176</v>
      </c>
      <c r="E304" s="105">
        <v>10113.75</v>
      </c>
      <c r="F304" s="23">
        <v>42196</v>
      </c>
      <c r="G304" s="106">
        <v>10113.75</v>
      </c>
      <c r="H304" s="31">
        <f t="shared" si="8"/>
        <v>0</v>
      </c>
      <c r="I304" s="39" t="s">
        <v>62</v>
      </c>
      <c r="L304" s="246"/>
      <c r="M304" s="20">
        <v>42216</v>
      </c>
      <c r="N304" s="183" t="s">
        <v>5933</v>
      </c>
      <c r="O304" s="183" t="s">
        <v>1592</v>
      </c>
      <c r="P304" s="14" t="s">
        <v>21</v>
      </c>
      <c r="Q304" s="105">
        <v>8737.2999999999993</v>
      </c>
      <c r="R304" s="23">
        <v>42216</v>
      </c>
      <c r="S304" s="106">
        <v>8737.2999999999993</v>
      </c>
      <c r="T304" s="31">
        <f t="shared" si="9"/>
        <v>0</v>
      </c>
      <c r="U304" s="39" t="s">
        <v>9</v>
      </c>
    </row>
    <row r="305" spans="1:21" x14ac:dyDescent="0.25">
      <c r="A305" s="12">
        <v>42188</v>
      </c>
      <c r="B305" s="183" t="s">
        <v>2819</v>
      </c>
      <c r="C305" s="183" t="s">
        <v>1592</v>
      </c>
      <c r="D305" s="14" t="s">
        <v>431</v>
      </c>
      <c r="E305" s="105">
        <v>3616.8</v>
      </c>
      <c r="F305" s="23">
        <v>42188</v>
      </c>
      <c r="G305" s="106">
        <v>3616.8</v>
      </c>
      <c r="H305" s="31">
        <f t="shared" si="8"/>
        <v>0</v>
      </c>
      <c r="I305" s="39" t="s">
        <v>9</v>
      </c>
      <c r="L305" s="246"/>
      <c r="M305" s="12">
        <v>42205</v>
      </c>
      <c r="N305" s="183" t="s">
        <v>4757</v>
      </c>
      <c r="O305" s="183" t="s">
        <v>1592</v>
      </c>
      <c r="P305" s="14" t="s">
        <v>4758</v>
      </c>
      <c r="Q305" s="105">
        <v>8820</v>
      </c>
      <c r="R305" s="23">
        <v>42205</v>
      </c>
      <c r="S305" s="106">
        <v>8820</v>
      </c>
      <c r="T305" s="31">
        <f t="shared" si="9"/>
        <v>0</v>
      </c>
      <c r="U305" s="39" t="s">
        <v>19</v>
      </c>
    </row>
    <row r="306" spans="1:21" x14ac:dyDescent="0.25">
      <c r="A306" s="20">
        <v>42188</v>
      </c>
      <c r="B306" s="183" t="s">
        <v>2820</v>
      </c>
      <c r="C306" s="183" t="s">
        <v>1592</v>
      </c>
      <c r="D306" s="14" t="s">
        <v>1182</v>
      </c>
      <c r="E306" s="105">
        <v>4206.6000000000004</v>
      </c>
      <c r="F306" s="23">
        <v>42190</v>
      </c>
      <c r="G306" s="106">
        <v>4206.6000000000004</v>
      </c>
      <c r="H306" s="31">
        <f t="shared" si="8"/>
        <v>0</v>
      </c>
      <c r="I306" s="39" t="s">
        <v>62</v>
      </c>
      <c r="L306" s="246"/>
      <c r="M306" s="20">
        <v>42209</v>
      </c>
      <c r="N306" s="183" t="s">
        <v>5200</v>
      </c>
      <c r="O306" s="183" t="s">
        <v>1592</v>
      </c>
      <c r="P306" s="14" t="s">
        <v>4758</v>
      </c>
      <c r="Q306" s="105">
        <v>12800</v>
      </c>
      <c r="R306" s="65">
        <v>42209</v>
      </c>
      <c r="S306" s="106">
        <v>12800</v>
      </c>
      <c r="T306" s="31">
        <f t="shared" si="9"/>
        <v>0</v>
      </c>
      <c r="U306" s="39" t="s">
        <v>2524</v>
      </c>
    </row>
    <row r="307" spans="1:21" x14ac:dyDescent="0.25">
      <c r="A307" s="12">
        <v>42188</v>
      </c>
      <c r="B307" s="183" t="s">
        <v>2821</v>
      </c>
      <c r="C307" s="183" t="s">
        <v>1592</v>
      </c>
      <c r="D307" s="14" t="s">
        <v>72</v>
      </c>
      <c r="E307" s="105">
        <v>19555.849999999999</v>
      </c>
      <c r="F307" s="30" t="s">
        <v>2822</v>
      </c>
      <c r="G307" s="106">
        <v>19555.849999999999</v>
      </c>
      <c r="H307" s="31">
        <f t="shared" si="8"/>
        <v>0</v>
      </c>
      <c r="I307" s="39" t="s">
        <v>62</v>
      </c>
      <c r="L307" s="246"/>
      <c r="M307" s="12">
        <v>42210</v>
      </c>
      <c r="N307" s="183" t="s">
        <v>5404</v>
      </c>
      <c r="O307" s="183" t="s">
        <v>1592</v>
      </c>
      <c r="P307" s="150" t="s">
        <v>4758</v>
      </c>
      <c r="Q307" s="105">
        <v>13804.02</v>
      </c>
      <c r="R307" s="65">
        <v>42212</v>
      </c>
      <c r="S307" s="106">
        <v>13804.02</v>
      </c>
      <c r="T307" s="31">
        <f t="shared" si="9"/>
        <v>0</v>
      </c>
      <c r="U307" s="39" t="s">
        <v>41</v>
      </c>
    </row>
    <row r="308" spans="1:21" x14ac:dyDescent="0.25">
      <c r="A308" s="20">
        <v>42188</v>
      </c>
      <c r="B308" s="183" t="s">
        <v>2823</v>
      </c>
      <c r="C308" s="183" t="s">
        <v>1592</v>
      </c>
      <c r="D308" s="150" t="s">
        <v>110</v>
      </c>
      <c r="E308" s="105">
        <v>43946.82</v>
      </c>
      <c r="F308" s="23">
        <v>42201</v>
      </c>
      <c r="G308" s="106">
        <v>43946.82</v>
      </c>
      <c r="H308" s="31">
        <f t="shared" si="8"/>
        <v>0</v>
      </c>
      <c r="I308" s="39" t="s">
        <v>94</v>
      </c>
      <c r="L308" s="246"/>
      <c r="M308" s="20">
        <v>42206</v>
      </c>
      <c r="N308" s="183" t="s">
        <v>4871</v>
      </c>
      <c r="O308" s="183" t="s">
        <v>1592</v>
      </c>
      <c r="P308" s="15" t="s">
        <v>4872</v>
      </c>
      <c r="Q308" s="122">
        <v>11203.5</v>
      </c>
      <c r="R308" s="23">
        <v>42206</v>
      </c>
      <c r="S308" s="118">
        <v>11203.5</v>
      </c>
      <c r="T308" s="31">
        <f t="shared" si="9"/>
        <v>0</v>
      </c>
      <c r="U308" s="68" t="s">
        <v>17</v>
      </c>
    </row>
    <row r="309" spans="1:21" x14ac:dyDescent="0.25">
      <c r="A309" s="12">
        <v>42188</v>
      </c>
      <c r="B309" s="183" t="s">
        <v>2824</v>
      </c>
      <c r="C309" s="183" t="s">
        <v>1592</v>
      </c>
      <c r="D309" s="14" t="s">
        <v>14</v>
      </c>
      <c r="E309" s="105">
        <v>33853.040000000001</v>
      </c>
      <c r="F309" s="23">
        <v>42209</v>
      </c>
      <c r="G309" s="106">
        <v>33853.040000000001</v>
      </c>
      <c r="H309" s="31">
        <f t="shared" si="8"/>
        <v>0</v>
      </c>
      <c r="I309" s="39" t="s">
        <v>9</v>
      </c>
      <c r="L309" s="246"/>
      <c r="M309" s="12">
        <v>42193</v>
      </c>
      <c r="N309" s="183" t="s">
        <v>3391</v>
      </c>
      <c r="O309" s="183" t="s">
        <v>1592</v>
      </c>
      <c r="P309" s="14" t="s">
        <v>851</v>
      </c>
      <c r="Q309" s="105">
        <v>1864.8</v>
      </c>
      <c r="R309" s="23">
        <v>42194</v>
      </c>
      <c r="S309" s="106">
        <v>1864.8</v>
      </c>
      <c r="T309" s="31">
        <f t="shared" si="9"/>
        <v>0</v>
      </c>
      <c r="U309" s="39" t="s">
        <v>59</v>
      </c>
    </row>
    <row r="310" spans="1:21" x14ac:dyDescent="0.25">
      <c r="A310" s="20">
        <v>42188</v>
      </c>
      <c r="B310" s="183" t="s">
        <v>2825</v>
      </c>
      <c r="C310" s="183" t="s">
        <v>1592</v>
      </c>
      <c r="D310" s="150" t="s">
        <v>64</v>
      </c>
      <c r="E310" s="105">
        <v>1138.8</v>
      </c>
      <c r="F310" s="23">
        <v>42188</v>
      </c>
      <c r="G310" s="106">
        <v>1138.8</v>
      </c>
      <c r="H310" s="31">
        <f t="shared" si="8"/>
        <v>0</v>
      </c>
      <c r="I310" s="39" t="s">
        <v>9</v>
      </c>
      <c r="L310" s="246"/>
      <c r="M310" s="20">
        <v>42200</v>
      </c>
      <c r="N310" s="183" t="s">
        <v>4189</v>
      </c>
      <c r="O310" s="183" t="s">
        <v>1592</v>
      </c>
      <c r="P310" s="150" t="s">
        <v>851</v>
      </c>
      <c r="Q310" s="105">
        <v>1612.8</v>
      </c>
      <c r="R310" s="23">
        <v>42200</v>
      </c>
      <c r="S310" s="106">
        <v>1612.8</v>
      </c>
      <c r="T310" s="48">
        <f t="shared" si="9"/>
        <v>0</v>
      </c>
      <c r="U310" s="39" t="s">
        <v>19</v>
      </c>
    </row>
    <row r="311" spans="1:21" x14ac:dyDescent="0.25">
      <c r="A311" s="12">
        <v>42188</v>
      </c>
      <c r="B311" s="183" t="s">
        <v>2826</v>
      </c>
      <c r="C311" s="183" t="s">
        <v>1592</v>
      </c>
      <c r="D311" s="14" t="s">
        <v>86</v>
      </c>
      <c r="E311" s="105">
        <v>454.9</v>
      </c>
      <c r="F311" s="23">
        <v>42188</v>
      </c>
      <c r="G311" s="106">
        <v>454.9</v>
      </c>
      <c r="H311" s="31">
        <f t="shared" si="8"/>
        <v>0</v>
      </c>
      <c r="I311" s="39" t="s">
        <v>9</v>
      </c>
      <c r="L311" s="246"/>
      <c r="M311" s="12">
        <v>42205</v>
      </c>
      <c r="N311" s="183" t="s">
        <v>4769</v>
      </c>
      <c r="O311" s="183" t="s">
        <v>1592</v>
      </c>
      <c r="P311" s="14" t="s">
        <v>851</v>
      </c>
      <c r="Q311" s="105">
        <v>1835.4</v>
      </c>
      <c r="R311" s="23">
        <v>42206</v>
      </c>
      <c r="S311" s="106">
        <v>1835.4</v>
      </c>
      <c r="T311" s="31">
        <f t="shared" si="9"/>
        <v>0</v>
      </c>
      <c r="U311" s="39" t="s">
        <v>94</v>
      </c>
    </row>
    <row r="312" spans="1:21" x14ac:dyDescent="0.25">
      <c r="A312" s="20">
        <v>42188</v>
      </c>
      <c r="B312" s="183" t="s">
        <v>2827</v>
      </c>
      <c r="C312" s="183" t="s">
        <v>1592</v>
      </c>
      <c r="D312" s="14" t="s">
        <v>99</v>
      </c>
      <c r="E312" s="105">
        <v>2657.2</v>
      </c>
      <c r="F312" s="23">
        <v>42189</v>
      </c>
      <c r="G312" s="106">
        <v>2657.2</v>
      </c>
      <c r="H312" s="31">
        <f t="shared" si="8"/>
        <v>0</v>
      </c>
      <c r="I312" s="39" t="s">
        <v>19</v>
      </c>
      <c r="L312" s="246"/>
      <c r="M312" s="20">
        <v>42208</v>
      </c>
      <c r="N312" s="183" t="s">
        <v>5145</v>
      </c>
      <c r="O312" s="183" t="s">
        <v>1592</v>
      </c>
      <c r="P312" s="14" t="s">
        <v>851</v>
      </c>
      <c r="Q312" s="105">
        <v>1123.4000000000001</v>
      </c>
      <c r="R312" s="65">
        <v>42209</v>
      </c>
      <c r="S312" s="106">
        <v>1123.4000000000001</v>
      </c>
      <c r="T312" s="31">
        <f t="shared" si="9"/>
        <v>0</v>
      </c>
      <c r="U312" s="39" t="s">
        <v>17</v>
      </c>
    </row>
    <row r="313" spans="1:21" x14ac:dyDescent="0.25">
      <c r="A313" s="12">
        <v>42188</v>
      </c>
      <c r="B313" s="183" t="s">
        <v>2828</v>
      </c>
      <c r="C313" s="183" t="s">
        <v>1592</v>
      </c>
      <c r="D313" s="14" t="s">
        <v>1182</v>
      </c>
      <c r="E313" s="105">
        <v>44</v>
      </c>
      <c r="F313" s="23">
        <v>42188</v>
      </c>
      <c r="G313" s="106">
        <v>44</v>
      </c>
      <c r="H313" s="31">
        <f t="shared" si="8"/>
        <v>0</v>
      </c>
      <c r="I313" s="39" t="s">
        <v>9</v>
      </c>
      <c r="L313" s="246"/>
      <c r="M313" s="12">
        <v>42212</v>
      </c>
      <c r="N313" s="183" t="s">
        <v>5577</v>
      </c>
      <c r="O313" s="183" t="s">
        <v>1592</v>
      </c>
      <c r="P313" s="14" t="s">
        <v>851</v>
      </c>
      <c r="Q313" s="105">
        <v>2037.7</v>
      </c>
      <c r="R313" s="23">
        <v>42214</v>
      </c>
      <c r="S313" s="106">
        <v>2037.7</v>
      </c>
      <c r="T313" s="31">
        <f t="shared" si="9"/>
        <v>0</v>
      </c>
      <c r="U313" s="39" t="s">
        <v>3880</v>
      </c>
    </row>
    <row r="314" spans="1:21" x14ac:dyDescent="0.25">
      <c r="A314" s="20">
        <v>42188</v>
      </c>
      <c r="B314" s="183" t="s">
        <v>2829</v>
      </c>
      <c r="C314" s="183" t="s">
        <v>1592</v>
      </c>
      <c r="D314" s="14" t="s">
        <v>50</v>
      </c>
      <c r="E314" s="105">
        <v>3299.6</v>
      </c>
      <c r="F314" s="23">
        <v>42189</v>
      </c>
      <c r="G314" s="106">
        <v>3299.6</v>
      </c>
      <c r="H314" s="31">
        <f t="shared" si="8"/>
        <v>0</v>
      </c>
      <c r="I314" s="39" t="s">
        <v>94</v>
      </c>
      <c r="L314" s="246"/>
      <c r="M314" s="20">
        <v>42216</v>
      </c>
      <c r="N314" s="183" t="s">
        <v>6041</v>
      </c>
      <c r="O314" s="183" t="s">
        <v>1592</v>
      </c>
      <c r="P314" s="14" t="s">
        <v>851</v>
      </c>
      <c r="Q314" s="105">
        <v>1340.7</v>
      </c>
      <c r="R314" s="23"/>
      <c r="S314" s="106"/>
      <c r="T314" s="31">
        <f t="shared" si="9"/>
        <v>1340.7</v>
      </c>
      <c r="U314" s="39" t="s">
        <v>17</v>
      </c>
    </row>
    <row r="315" spans="1:21" x14ac:dyDescent="0.25">
      <c r="A315" s="12">
        <v>42188</v>
      </c>
      <c r="B315" s="183" t="s">
        <v>2830</v>
      </c>
      <c r="C315" s="183" t="s">
        <v>1592</v>
      </c>
      <c r="D315" s="14" t="s">
        <v>110</v>
      </c>
      <c r="E315" s="105">
        <v>62146.51</v>
      </c>
      <c r="F315" s="23">
        <v>42201</v>
      </c>
      <c r="G315" s="106">
        <v>62146.51</v>
      </c>
      <c r="H315" s="31">
        <f t="shared" si="8"/>
        <v>0</v>
      </c>
      <c r="I315" s="39" t="s">
        <v>773</v>
      </c>
      <c r="L315" s="246"/>
      <c r="M315" s="12">
        <v>42191</v>
      </c>
      <c r="N315" s="183" t="s">
        <v>3159</v>
      </c>
      <c r="O315" s="183" t="s">
        <v>1592</v>
      </c>
      <c r="P315" s="14" t="s">
        <v>3160</v>
      </c>
      <c r="Q315" s="105">
        <v>1755.6</v>
      </c>
      <c r="R315" s="23">
        <v>42192</v>
      </c>
      <c r="S315" s="106">
        <v>1755.6</v>
      </c>
      <c r="T315" s="31">
        <f t="shared" si="9"/>
        <v>0</v>
      </c>
      <c r="U315" s="39" t="s">
        <v>17</v>
      </c>
    </row>
    <row r="316" spans="1:21" x14ac:dyDescent="0.25">
      <c r="A316" s="20">
        <v>42188</v>
      </c>
      <c r="B316" s="183" t="s">
        <v>2831</v>
      </c>
      <c r="C316" s="183" t="s">
        <v>1592</v>
      </c>
      <c r="D316" s="14" t="s">
        <v>111</v>
      </c>
      <c r="E316" s="105">
        <v>174476</v>
      </c>
      <c r="F316" s="23">
        <v>42189</v>
      </c>
      <c r="G316" s="106">
        <v>174476</v>
      </c>
      <c r="H316" s="31">
        <f t="shared" si="8"/>
        <v>0</v>
      </c>
      <c r="I316" s="39" t="s">
        <v>9</v>
      </c>
      <c r="L316" s="246"/>
      <c r="M316" s="20">
        <v>42186</v>
      </c>
      <c r="N316" s="183" t="s">
        <v>2534</v>
      </c>
      <c r="O316" s="183" t="s">
        <v>1592</v>
      </c>
      <c r="P316" s="14" t="s">
        <v>91</v>
      </c>
      <c r="Q316" s="105">
        <v>21996.44</v>
      </c>
      <c r="R316" s="23">
        <v>42186</v>
      </c>
      <c r="S316" s="106">
        <v>21996.44</v>
      </c>
      <c r="T316" s="25">
        <f t="shared" si="9"/>
        <v>0</v>
      </c>
      <c r="U316" s="39" t="s">
        <v>46</v>
      </c>
    </row>
    <row r="317" spans="1:21" x14ac:dyDescent="0.25">
      <c r="A317" s="12">
        <v>42188</v>
      </c>
      <c r="B317" s="183" t="s">
        <v>2832</v>
      </c>
      <c r="C317" s="183" t="s">
        <v>1592</v>
      </c>
      <c r="D317" s="14" t="s">
        <v>45</v>
      </c>
      <c r="E317" s="105">
        <v>93349.84</v>
      </c>
      <c r="F317" s="23">
        <v>42211</v>
      </c>
      <c r="G317" s="106">
        <v>93349.84</v>
      </c>
      <c r="H317" s="31">
        <f t="shared" si="8"/>
        <v>0</v>
      </c>
      <c r="I317" s="39" t="s">
        <v>46</v>
      </c>
      <c r="L317" s="246"/>
      <c r="M317" s="12">
        <v>42188</v>
      </c>
      <c r="N317" s="183" t="s">
        <v>2763</v>
      </c>
      <c r="O317" s="183" t="s">
        <v>1592</v>
      </c>
      <c r="P317" s="40" t="s">
        <v>91</v>
      </c>
      <c r="Q317" s="105">
        <v>24088.5</v>
      </c>
      <c r="R317" s="23">
        <v>42188</v>
      </c>
      <c r="S317" s="106">
        <v>24088.5</v>
      </c>
      <c r="T317" s="31">
        <f t="shared" si="9"/>
        <v>0</v>
      </c>
      <c r="U317" s="68" t="s">
        <v>59</v>
      </c>
    </row>
    <row r="318" spans="1:21" x14ac:dyDescent="0.25">
      <c r="A318" s="20">
        <v>42188</v>
      </c>
      <c r="B318" s="183" t="s">
        <v>2833</v>
      </c>
      <c r="C318" s="183" t="s">
        <v>1592</v>
      </c>
      <c r="D318" s="14" t="s">
        <v>136</v>
      </c>
      <c r="E318" s="105">
        <v>4075.2</v>
      </c>
      <c r="F318" s="23">
        <v>42188</v>
      </c>
      <c r="G318" s="106">
        <v>4075.2</v>
      </c>
      <c r="H318" s="31">
        <f t="shared" si="8"/>
        <v>0</v>
      </c>
      <c r="I318" s="39" t="s">
        <v>9</v>
      </c>
      <c r="L318" s="246"/>
      <c r="M318" s="20">
        <v>42189</v>
      </c>
      <c r="N318" s="183" t="s">
        <v>2865</v>
      </c>
      <c r="O318" s="183" t="s">
        <v>1592</v>
      </c>
      <c r="P318" s="14" t="s">
        <v>91</v>
      </c>
      <c r="Q318" s="105">
        <v>38186.5</v>
      </c>
      <c r="R318" s="23">
        <v>42189</v>
      </c>
      <c r="S318" s="106">
        <v>38186.5</v>
      </c>
      <c r="T318" s="31">
        <f t="shared" si="9"/>
        <v>0</v>
      </c>
      <c r="U318" s="39" t="s">
        <v>59</v>
      </c>
    </row>
    <row r="319" spans="1:21" x14ac:dyDescent="0.25">
      <c r="A319" s="12">
        <v>42188</v>
      </c>
      <c r="B319" s="183" t="s">
        <v>2834</v>
      </c>
      <c r="C319" s="183" t="s">
        <v>1592</v>
      </c>
      <c r="D319" s="14" t="s">
        <v>361</v>
      </c>
      <c r="E319" s="105">
        <v>7686.1</v>
      </c>
      <c r="F319" s="23">
        <v>42191</v>
      </c>
      <c r="G319" s="106">
        <v>7686.1</v>
      </c>
      <c r="H319" s="31">
        <f t="shared" si="8"/>
        <v>0</v>
      </c>
      <c r="I319" s="39" t="s">
        <v>19</v>
      </c>
      <c r="L319" s="246"/>
      <c r="M319" s="12">
        <v>42194</v>
      </c>
      <c r="N319" s="183" t="s">
        <v>3416</v>
      </c>
      <c r="O319" s="183" t="s">
        <v>1592</v>
      </c>
      <c r="P319" s="14" t="s">
        <v>91</v>
      </c>
      <c r="Q319" s="105">
        <v>22415.77</v>
      </c>
      <c r="R319" s="23">
        <v>42194</v>
      </c>
      <c r="S319" s="106">
        <v>22415.77</v>
      </c>
      <c r="T319" s="31">
        <f t="shared" si="9"/>
        <v>0</v>
      </c>
      <c r="U319" s="39" t="s">
        <v>59</v>
      </c>
    </row>
    <row r="320" spans="1:21" x14ac:dyDescent="0.25">
      <c r="A320" s="20">
        <v>42188</v>
      </c>
      <c r="B320" s="183" t="s">
        <v>2835</v>
      </c>
      <c r="C320" s="183" t="s">
        <v>1592</v>
      </c>
      <c r="D320" s="14" t="s">
        <v>24</v>
      </c>
      <c r="E320" s="105">
        <v>209117</v>
      </c>
      <c r="F320" s="23">
        <v>42201</v>
      </c>
      <c r="G320" s="106">
        <v>209117</v>
      </c>
      <c r="H320" s="31">
        <f t="shared" si="8"/>
        <v>0</v>
      </c>
      <c r="I320" s="39" t="s">
        <v>46</v>
      </c>
      <c r="L320" s="246"/>
      <c r="M320" s="20">
        <v>42195</v>
      </c>
      <c r="N320" s="183" t="s">
        <v>3596</v>
      </c>
      <c r="O320" s="183" t="s">
        <v>1592</v>
      </c>
      <c r="P320" s="14" t="s">
        <v>91</v>
      </c>
      <c r="Q320" s="105">
        <v>11897.96</v>
      </c>
      <c r="R320" s="23">
        <v>42196</v>
      </c>
      <c r="S320" s="118">
        <v>11897.96</v>
      </c>
      <c r="T320" s="31">
        <f t="shared" si="9"/>
        <v>0</v>
      </c>
      <c r="U320" s="56" t="s">
        <v>9</v>
      </c>
    </row>
    <row r="321" spans="1:21" x14ac:dyDescent="0.25">
      <c r="A321" s="12">
        <v>42188</v>
      </c>
      <c r="B321" s="183" t="s">
        <v>2836</v>
      </c>
      <c r="C321" s="183" t="s">
        <v>1592</v>
      </c>
      <c r="D321" s="14" t="s">
        <v>93</v>
      </c>
      <c r="E321" s="105">
        <v>3596.4</v>
      </c>
      <c r="F321" s="23">
        <v>42189</v>
      </c>
      <c r="G321" s="106">
        <v>3596.4</v>
      </c>
      <c r="H321" s="31">
        <f t="shared" si="8"/>
        <v>0</v>
      </c>
      <c r="I321" s="39" t="s">
        <v>19</v>
      </c>
      <c r="L321" s="246"/>
      <c r="M321" s="12">
        <v>42196</v>
      </c>
      <c r="N321" s="183" t="s">
        <v>3714</v>
      </c>
      <c r="O321" s="183" t="s">
        <v>1592</v>
      </c>
      <c r="P321" s="14" t="s">
        <v>91</v>
      </c>
      <c r="Q321" s="105">
        <v>23271.3</v>
      </c>
      <c r="R321" s="23">
        <v>42197</v>
      </c>
      <c r="S321" s="106">
        <v>23271.3</v>
      </c>
      <c r="T321" s="31">
        <f t="shared" si="9"/>
        <v>0</v>
      </c>
      <c r="U321" s="39" t="s">
        <v>59</v>
      </c>
    </row>
    <row r="322" spans="1:21" x14ac:dyDescent="0.25">
      <c r="A322" s="20">
        <v>42188</v>
      </c>
      <c r="B322" s="183" t="s">
        <v>2837</v>
      </c>
      <c r="C322" s="183" t="s">
        <v>1592</v>
      </c>
      <c r="D322" s="14" t="s">
        <v>95</v>
      </c>
      <c r="E322" s="105">
        <v>3024</v>
      </c>
      <c r="F322" s="23">
        <v>42189</v>
      </c>
      <c r="G322" s="106">
        <v>3024</v>
      </c>
      <c r="H322" s="31">
        <f t="shared" si="8"/>
        <v>0</v>
      </c>
      <c r="I322" s="39" t="s">
        <v>19</v>
      </c>
      <c r="L322" s="246"/>
      <c r="M322" s="20">
        <v>42198</v>
      </c>
      <c r="N322" s="183" t="s">
        <v>3870</v>
      </c>
      <c r="O322" s="183" t="s">
        <v>1592</v>
      </c>
      <c r="P322" s="14" t="s">
        <v>91</v>
      </c>
      <c r="Q322" s="105">
        <v>23499.27</v>
      </c>
      <c r="R322" s="23">
        <v>42198</v>
      </c>
      <c r="S322" s="106">
        <v>23499.27</v>
      </c>
      <c r="T322" s="31">
        <f t="shared" si="9"/>
        <v>0</v>
      </c>
      <c r="U322" s="39" t="s">
        <v>59</v>
      </c>
    </row>
    <row r="323" spans="1:21" x14ac:dyDescent="0.25">
      <c r="A323" s="12">
        <v>42188</v>
      </c>
      <c r="B323" s="183" t="s">
        <v>2838</v>
      </c>
      <c r="C323" s="183" t="s">
        <v>1592</v>
      </c>
      <c r="D323" s="14" t="s">
        <v>98</v>
      </c>
      <c r="E323" s="105">
        <v>1680</v>
      </c>
      <c r="F323" s="23">
        <v>42189</v>
      </c>
      <c r="G323" s="106">
        <v>1680</v>
      </c>
      <c r="H323" s="31">
        <f t="shared" ref="H323:H386" si="10">E323-G323</f>
        <v>0</v>
      </c>
      <c r="I323" s="39" t="s">
        <v>19</v>
      </c>
      <c r="L323" s="246"/>
      <c r="M323" s="12">
        <v>42200</v>
      </c>
      <c r="N323" s="183" t="s">
        <v>4099</v>
      </c>
      <c r="O323" s="183" t="s">
        <v>1592</v>
      </c>
      <c r="P323" s="14" t="s">
        <v>91</v>
      </c>
      <c r="Q323" s="105">
        <v>24516.97</v>
      </c>
      <c r="R323" s="23">
        <v>42200</v>
      </c>
      <c r="S323" s="106">
        <v>24516.97</v>
      </c>
      <c r="T323" s="48">
        <f t="shared" ref="T323:T386" si="11">Q323-S323</f>
        <v>0</v>
      </c>
      <c r="U323" s="39" t="s">
        <v>19</v>
      </c>
    </row>
    <row r="324" spans="1:21" x14ac:dyDescent="0.25">
      <c r="A324" s="20">
        <v>42188</v>
      </c>
      <c r="B324" s="183" t="s">
        <v>2839</v>
      </c>
      <c r="C324" s="183" t="s">
        <v>1592</v>
      </c>
      <c r="D324" s="14" t="s">
        <v>250</v>
      </c>
      <c r="E324" s="105">
        <v>3572.8</v>
      </c>
      <c r="F324" s="23">
        <v>42189</v>
      </c>
      <c r="G324" s="106">
        <v>3572.8</v>
      </c>
      <c r="H324" s="31">
        <f t="shared" si="10"/>
        <v>0</v>
      </c>
      <c r="I324" s="39" t="s">
        <v>19</v>
      </c>
      <c r="L324" s="246"/>
      <c r="M324" s="20">
        <v>42203</v>
      </c>
      <c r="N324" s="183" t="s">
        <v>4492</v>
      </c>
      <c r="O324" s="183" t="s">
        <v>1592</v>
      </c>
      <c r="P324" s="14" t="s">
        <v>91</v>
      </c>
      <c r="Q324" s="105">
        <v>4329.6000000000004</v>
      </c>
      <c r="R324" s="65">
        <v>42204</v>
      </c>
      <c r="S324" s="106">
        <v>4329.6000000000004</v>
      </c>
      <c r="T324" s="31">
        <f t="shared" si="11"/>
        <v>0</v>
      </c>
      <c r="U324" s="39" t="s">
        <v>59</v>
      </c>
    </row>
    <row r="325" spans="1:21" x14ac:dyDescent="0.25">
      <c r="A325" s="12">
        <v>42188</v>
      </c>
      <c r="B325" s="183" t="s">
        <v>2840</v>
      </c>
      <c r="C325" s="183" t="s">
        <v>1592</v>
      </c>
      <c r="D325" s="14" t="s">
        <v>24</v>
      </c>
      <c r="E325" s="105">
        <v>158669.20000000001</v>
      </c>
      <c r="F325" s="23">
        <v>42201</v>
      </c>
      <c r="G325" s="106">
        <v>158669.20000000001</v>
      </c>
      <c r="H325" s="31">
        <f t="shared" si="10"/>
        <v>0</v>
      </c>
      <c r="I325" s="39" t="s">
        <v>46</v>
      </c>
      <c r="L325" s="246"/>
      <c r="M325" s="12">
        <v>42203</v>
      </c>
      <c r="N325" s="183" t="s">
        <v>4551</v>
      </c>
      <c r="O325" s="183" t="s">
        <v>1592</v>
      </c>
      <c r="P325" s="14" t="s">
        <v>91</v>
      </c>
      <c r="Q325" s="105">
        <v>23042.5</v>
      </c>
      <c r="R325" s="72">
        <v>42204</v>
      </c>
      <c r="S325" s="106">
        <v>23042.5</v>
      </c>
      <c r="T325" s="31">
        <f t="shared" si="11"/>
        <v>0</v>
      </c>
      <c r="U325" s="56" t="s">
        <v>59</v>
      </c>
    </row>
    <row r="326" spans="1:21" x14ac:dyDescent="0.25">
      <c r="A326" s="20">
        <v>42188</v>
      </c>
      <c r="B326" s="183" t="s">
        <v>2841</v>
      </c>
      <c r="C326" s="183" t="s">
        <v>1592</v>
      </c>
      <c r="D326" s="150" t="s">
        <v>106</v>
      </c>
      <c r="E326" s="105">
        <v>17074.8</v>
      </c>
      <c r="F326" s="23">
        <v>42209</v>
      </c>
      <c r="G326" s="106">
        <v>17074.8</v>
      </c>
      <c r="H326" s="31">
        <f t="shared" si="10"/>
        <v>0</v>
      </c>
      <c r="I326" s="39" t="s">
        <v>9</v>
      </c>
      <c r="L326" s="246"/>
      <c r="M326" s="20">
        <v>42205</v>
      </c>
      <c r="N326" s="183" t="s">
        <v>4668</v>
      </c>
      <c r="O326" s="183" t="s">
        <v>1592</v>
      </c>
      <c r="P326" s="14" t="s">
        <v>91</v>
      </c>
      <c r="Q326" s="105">
        <v>22725</v>
      </c>
      <c r="R326" s="23">
        <v>42205</v>
      </c>
      <c r="S326" s="118">
        <v>22725</v>
      </c>
      <c r="T326" s="31">
        <f t="shared" si="11"/>
        <v>0</v>
      </c>
      <c r="U326" s="56" t="s">
        <v>59</v>
      </c>
    </row>
    <row r="327" spans="1:21" x14ac:dyDescent="0.25">
      <c r="A327" s="12">
        <v>42188</v>
      </c>
      <c r="B327" s="183" t="s">
        <v>2842</v>
      </c>
      <c r="C327" s="183" t="s">
        <v>1592</v>
      </c>
      <c r="D327" s="14" t="s">
        <v>161</v>
      </c>
      <c r="E327" s="105">
        <v>27327.75</v>
      </c>
      <c r="F327" s="23">
        <v>42188</v>
      </c>
      <c r="G327" s="106">
        <v>27327.75</v>
      </c>
      <c r="H327" s="31">
        <f t="shared" si="10"/>
        <v>0</v>
      </c>
      <c r="I327" s="39" t="s">
        <v>9</v>
      </c>
      <c r="L327" s="246"/>
      <c r="M327" s="12">
        <v>42206</v>
      </c>
      <c r="N327" s="183" t="s">
        <v>4804</v>
      </c>
      <c r="O327" s="183" t="s">
        <v>1592</v>
      </c>
      <c r="P327" s="15" t="s">
        <v>91</v>
      </c>
      <c r="Q327" s="122">
        <v>8025.6</v>
      </c>
      <c r="R327" s="23">
        <v>42206</v>
      </c>
      <c r="S327" s="118">
        <v>8025.6</v>
      </c>
      <c r="T327" s="31">
        <f t="shared" si="11"/>
        <v>0</v>
      </c>
      <c r="U327" s="68" t="s">
        <v>59</v>
      </c>
    </row>
    <row r="328" spans="1:21" x14ac:dyDescent="0.25">
      <c r="A328" s="20">
        <v>42188</v>
      </c>
      <c r="B328" s="183" t="s">
        <v>2843</v>
      </c>
      <c r="C328" s="183" t="s">
        <v>1592</v>
      </c>
      <c r="D328" s="14" t="s">
        <v>47</v>
      </c>
      <c r="E328" s="105">
        <v>23809.8</v>
      </c>
      <c r="F328" s="23">
        <v>42191</v>
      </c>
      <c r="G328" s="106">
        <v>23809.8</v>
      </c>
      <c r="H328" s="31">
        <f t="shared" si="10"/>
        <v>0</v>
      </c>
      <c r="I328" s="39" t="s">
        <v>773</v>
      </c>
      <c r="L328" s="246"/>
      <c r="M328" s="20">
        <v>42208</v>
      </c>
      <c r="N328" s="183" t="s">
        <v>5044</v>
      </c>
      <c r="O328" s="183" t="s">
        <v>1592</v>
      </c>
      <c r="P328" s="150" t="s">
        <v>91</v>
      </c>
      <c r="Q328" s="105">
        <v>25073.09</v>
      </c>
      <c r="R328" s="65">
        <v>42208</v>
      </c>
      <c r="S328" s="106">
        <v>25073.09</v>
      </c>
      <c r="T328" s="31">
        <f t="shared" si="11"/>
        <v>0</v>
      </c>
      <c r="U328" s="39" t="s">
        <v>59</v>
      </c>
    </row>
    <row r="329" spans="1:21" x14ac:dyDescent="0.25">
      <c r="A329" s="12">
        <v>42188</v>
      </c>
      <c r="B329" s="183" t="s">
        <v>2844</v>
      </c>
      <c r="C329" s="183" t="s">
        <v>1592</v>
      </c>
      <c r="D329" s="14" t="s">
        <v>24</v>
      </c>
      <c r="E329" s="105">
        <v>125230.8</v>
      </c>
      <c r="F329" s="23">
        <v>42200</v>
      </c>
      <c r="G329" s="106">
        <v>125230.8</v>
      </c>
      <c r="H329" s="31">
        <f t="shared" si="10"/>
        <v>0</v>
      </c>
      <c r="I329" s="39" t="s">
        <v>9</v>
      </c>
      <c r="L329" s="246"/>
      <c r="M329" s="12">
        <v>42210</v>
      </c>
      <c r="N329" s="183" t="s">
        <v>5297</v>
      </c>
      <c r="O329" s="183" t="s">
        <v>1592</v>
      </c>
      <c r="P329" s="14" t="s">
        <v>91</v>
      </c>
      <c r="Q329" s="105">
        <v>25485.3</v>
      </c>
      <c r="R329" s="65">
        <v>42211</v>
      </c>
      <c r="S329" s="106">
        <v>25485.3</v>
      </c>
      <c r="T329" s="31">
        <f t="shared" si="11"/>
        <v>0</v>
      </c>
      <c r="U329" s="39" t="s">
        <v>59</v>
      </c>
    </row>
    <row r="330" spans="1:21" x14ac:dyDescent="0.25">
      <c r="A330" s="20">
        <v>42188</v>
      </c>
      <c r="B330" s="183" t="s">
        <v>2845</v>
      </c>
      <c r="C330" s="183" t="s">
        <v>1592</v>
      </c>
      <c r="D330" s="14" t="s">
        <v>56</v>
      </c>
      <c r="E330" s="105">
        <v>5522.4</v>
      </c>
      <c r="F330" s="23">
        <v>42189</v>
      </c>
      <c r="G330" s="106">
        <v>5522.4</v>
      </c>
      <c r="H330" s="31">
        <f t="shared" si="10"/>
        <v>0</v>
      </c>
      <c r="I330" s="39" t="s">
        <v>773</v>
      </c>
      <c r="L330" s="246"/>
      <c r="M330" s="20">
        <v>42210</v>
      </c>
      <c r="N330" s="183" t="s">
        <v>5407</v>
      </c>
      <c r="O330" s="183" t="s">
        <v>1592</v>
      </c>
      <c r="P330" s="14" t="s">
        <v>91</v>
      </c>
      <c r="Q330" s="105">
        <v>36698.75</v>
      </c>
      <c r="R330" s="65">
        <v>42211</v>
      </c>
      <c r="S330" s="106">
        <v>36698.75</v>
      </c>
      <c r="T330" s="31">
        <f t="shared" si="11"/>
        <v>0</v>
      </c>
      <c r="U330" s="39" t="s">
        <v>59</v>
      </c>
    </row>
    <row r="331" spans="1:21" x14ac:dyDescent="0.25">
      <c r="A331" s="12">
        <v>42188</v>
      </c>
      <c r="B331" s="183" t="s">
        <v>2846</v>
      </c>
      <c r="C331" s="183" t="s">
        <v>1592</v>
      </c>
      <c r="D331" s="14" t="s">
        <v>24</v>
      </c>
      <c r="E331" s="105">
        <v>225591.89</v>
      </c>
      <c r="F331" s="23" t="s">
        <v>2847</v>
      </c>
      <c r="G331" s="106">
        <f>132023.89+93568</f>
        <v>225591.89</v>
      </c>
      <c r="H331" s="31">
        <f t="shared" si="10"/>
        <v>0</v>
      </c>
      <c r="I331" s="39" t="s">
        <v>9</v>
      </c>
      <c r="L331" s="246"/>
      <c r="M331" s="12">
        <v>42213</v>
      </c>
      <c r="N331" s="183" t="s">
        <v>5677</v>
      </c>
      <c r="O331" s="183" t="s">
        <v>1592</v>
      </c>
      <c r="P331" s="14" t="s">
        <v>91</v>
      </c>
      <c r="Q331" s="105">
        <v>25434.92</v>
      </c>
      <c r="R331" s="23">
        <v>42215</v>
      </c>
      <c r="S331" s="106">
        <v>25434.92</v>
      </c>
      <c r="T331" s="31">
        <f t="shared" si="11"/>
        <v>0</v>
      </c>
      <c r="U331" s="39" t="s">
        <v>59</v>
      </c>
    </row>
    <row r="332" spans="1:21" x14ac:dyDescent="0.25">
      <c r="A332" s="20">
        <v>42188</v>
      </c>
      <c r="B332" s="183" t="s">
        <v>2848</v>
      </c>
      <c r="C332" s="183" t="s">
        <v>1592</v>
      </c>
      <c r="D332" s="14" t="s">
        <v>35</v>
      </c>
      <c r="E332" s="105">
        <v>24846.400000000001</v>
      </c>
      <c r="F332" s="23">
        <v>42189</v>
      </c>
      <c r="G332" s="106">
        <v>24846.400000000001</v>
      </c>
      <c r="H332" s="31">
        <f t="shared" si="10"/>
        <v>0</v>
      </c>
      <c r="I332" s="39" t="s">
        <v>773</v>
      </c>
      <c r="L332" s="246"/>
      <c r="M332" s="20">
        <v>42213</v>
      </c>
      <c r="N332" s="183" t="s">
        <v>5680</v>
      </c>
      <c r="O332" s="183" t="s">
        <v>1592</v>
      </c>
      <c r="P332" s="14" t="s">
        <v>91</v>
      </c>
      <c r="Q332" s="105">
        <v>7964.8</v>
      </c>
      <c r="R332" s="23">
        <v>42215</v>
      </c>
      <c r="S332" s="106">
        <v>7964.8</v>
      </c>
      <c r="T332" s="31">
        <f t="shared" si="11"/>
        <v>0</v>
      </c>
      <c r="U332" s="39" t="s">
        <v>59</v>
      </c>
    </row>
    <row r="333" spans="1:21" x14ac:dyDescent="0.25">
      <c r="A333" s="12">
        <v>42188</v>
      </c>
      <c r="B333" s="183" t="s">
        <v>2849</v>
      </c>
      <c r="C333" s="183" t="s">
        <v>1592</v>
      </c>
      <c r="D333" s="14" t="s">
        <v>80</v>
      </c>
      <c r="E333" s="105">
        <v>7110.4</v>
      </c>
      <c r="F333" s="23">
        <v>42188</v>
      </c>
      <c r="G333" s="106">
        <v>7110.4</v>
      </c>
      <c r="H333" s="31">
        <f t="shared" si="10"/>
        <v>0</v>
      </c>
      <c r="I333" s="39" t="s">
        <v>9</v>
      </c>
      <c r="L333" s="246"/>
      <c r="M333" s="12">
        <v>42215</v>
      </c>
      <c r="N333" s="183" t="s">
        <v>5829</v>
      </c>
      <c r="O333" s="183" t="s">
        <v>1592</v>
      </c>
      <c r="P333" s="14" t="s">
        <v>91</v>
      </c>
      <c r="Q333" s="105">
        <v>25553.1</v>
      </c>
      <c r="R333" s="23">
        <v>42215</v>
      </c>
      <c r="S333" s="106">
        <v>25553.1</v>
      </c>
      <c r="T333" s="31">
        <f t="shared" si="11"/>
        <v>0</v>
      </c>
      <c r="U333" s="39" t="s">
        <v>59</v>
      </c>
    </row>
    <row r="334" spans="1:21" x14ac:dyDescent="0.25">
      <c r="A334" s="20">
        <v>42188</v>
      </c>
      <c r="B334" s="183" t="s">
        <v>2850</v>
      </c>
      <c r="C334" s="183" t="s">
        <v>1592</v>
      </c>
      <c r="D334" s="14" t="s">
        <v>1182</v>
      </c>
      <c r="E334" s="105">
        <v>92.4</v>
      </c>
      <c r="F334" s="23">
        <v>42197</v>
      </c>
      <c r="G334" s="106">
        <v>92.4</v>
      </c>
      <c r="H334" s="31">
        <f t="shared" si="10"/>
        <v>0</v>
      </c>
      <c r="I334" s="39" t="s">
        <v>9</v>
      </c>
      <c r="L334" s="246"/>
      <c r="M334" s="20">
        <v>42216</v>
      </c>
      <c r="N334" s="183" t="s">
        <v>6033</v>
      </c>
      <c r="O334" s="183" t="s">
        <v>1592</v>
      </c>
      <c r="P334" s="14" t="s">
        <v>91</v>
      </c>
      <c r="Q334" s="105">
        <v>27071.5</v>
      </c>
      <c r="R334" s="23"/>
      <c r="S334" s="106"/>
      <c r="T334" s="31">
        <f t="shared" si="11"/>
        <v>27071.5</v>
      </c>
      <c r="U334" s="39" t="s">
        <v>59</v>
      </c>
    </row>
    <row r="335" spans="1:21" x14ac:dyDescent="0.25">
      <c r="A335" s="12">
        <v>42188</v>
      </c>
      <c r="B335" s="183" t="s">
        <v>2851</v>
      </c>
      <c r="C335" s="183" t="s">
        <v>1592</v>
      </c>
      <c r="D335" s="14" t="s">
        <v>375</v>
      </c>
      <c r="E335" s="105">
        <v>6891.5</v>
      </c>
      <c r="F335" s="23">
        <v>42188</v>
      </c>
      <c r="G335" s="106">
        <v>6891.5</v>
      </c>
      <c r="H335" s="31">
        <f t="shared" si="10"/>
        <v>0</v>
      </c>
      <c r="I335" s="39" t="s">
        <v>9</v>
      </c>
      <c r="L335" s="246"/>
      <c r="M335" s="12">
        <v>42187</v>
      </c>
      <c r="N335" s="183" t="s">
        <v>2684</v>
      </c>
      <c r="O335" s="183" t="s">
        <v>1592</v>
      </c>
      <c r="P335" s="40" t="s">
        <v>2685</v>
      </c>
      <c r="Q335" s="105">
        <v>34</v>
      </c>
      <c r="R335" s="23">
        <v>42187</v>
      </c>
      <c r="S335" s="106">
        <v>34</v>
      </c>
      <c r="T335" s="25">
        <f t="shared" si="11"/>
        <v>0</v>
      </c>
      <c r="U335" s="68" t="s">
        <v>9</v>
      </c>
    </row>
    <row r="336" spans="1:21" x14ac:dyDescent="0.25">
      <c r="A336" s="20">
        <v>42188</v>
      </c>
      <c r="B336" s="183" t="s">
        <v>2852</v>
      </c>
      <c r="C336" s="183" t="s">
        <v>1592</v>
      </c>
      <c r="D336" s="14" t="s">
        <v>90</v>
      </c>
      <c r="E336" s="105">
        <v>952</v>
      </c>
      <c r="F336" s="23">
        <v>42188</v>
      </c>
      <c r="G336" s="106">
        <v>952</v>
      </c>
      <c r="H336" s="31">
        <f t="shared" si="10"/>
        <v>0</v>
      </c>
      <c r="I336" s="39" t="s">
        <v>9</v>
      </c>
      <c r="L336" s="246"/>
      <c r="M336" s="20">
        <v>42190</v>
      </c>
      <c r="N336" s="183" t="s">
        <v>3041</v>
      </c>
      <c r="O336" s="183" t="s">
        <v>1592</v>
      </c>
      <c r="P336" s="14" t="s">
        <v>328</v>
      </c>
      <c r="Q336" s="105">
        <v>53.9</v>
      </c>
      <c r="R336" s="23">
        <v>42194</v>
      </c>
      <c r="S336" s="106">
        <v>53.9</v>
      </c>
      <c r="T336" s="31">
        <f t="shared" si="11"/>
        <v>0</v>
      </c>
      <c r="U336" s="39" t="s">
        <v>62</v>
      </c>
    </row>
    <row r="337" spans="1:21" x14ac:dyDescent="0.25">
      <c r="A337" s="12">
        <v>42188</v>
      </c>
      <c r="B337" s="183" t="s">
        <v>2853</v>
      </c>
      <c r="C337" s="183" t="s">
        <v>1592</v>
      </c>
      <c r="D337" s="14" t="s">
        <v>66</v>
      </c>
      <c r="E337" s="105">
        <v>277.2</v>
      </c>
      <c r="F337" s="23">
        <v>42188</v>
      </c>
      <c r="G337" s="106">
        <v>277.2</v>
      </c>
      <c r="H337" s="31">
        <f t="shared" si="10"/>
        <v>0</v>
      </c>
      <c r="I337" s="39" t="s">
        <v>9</v>
      </c>
      <c r="L337" s="246"/>
      <c r="M337" s="12">
        <v>42186</v>
      </c>
      <c r="N337" s="183" t="s">
        <v>2540</v>
      </c>
      <c r="O337" s="183" t="s">
        <v>1592</v>
      </c>
      <c r="P337" s="14" t="s">
        <v>352</v>
      </c>
      <c r="Q337" s="105">
        <v>231.8</v>
      </c>
      <c r="R337" s="23">
        <v>42187</v>
      </c>
      <c r="S337" s="106">
        <v>231.8</v>
      </c>
      <c r="T337" s="25">
        <f t="shared" si="11"/>
        <v>0</v>
      </c>
      <c r="U337" s="39" t="s">
        <v>9</v>
      </c>
    </row>
    <row r="338" spans="1:21" x14ac:dyDescent="0.25">
      <c r="A338" s="20">
        <v>42188</v>
      </c>
      <c r="B338" s="183" t="s">
        <v>2854</v>
      </c>
      <c r="C338" s="183" t="s">
        <v>1592</v>
      </c>
      <c r="D338" s="14" t="s">
        <v>1182</v>
      </c>
      <c r="E338" s="105">
        <v>47.6</v>
      </c>
      <c r="F338" s="23">
        <v>42188</v>
      </c>
      <c r="G338" s="106">
        <v>47.6</v>
      </c>
      <c r="H338" s="31">
        <f t="shared" si="10"/>
        <v>0</v>
      </c>
      <c r="I338" s="39" t="s">
        <v>9</v>
      </c>
      <c r="L338" s="246"/>
      <c r="M338" s="20">
        <v>42202</v>
      </c>
      <c r="N338" s="183" t="s">
        <v>4408</v>
      </c>
      <c r="O338" s="183" t="s">
        <v>1592</v>
      </c>
      <c r="P338" s="14" t="s">
        <v>1019</v>
      </c>
      <c r="Q338" s="105">
        <v>275.39999999999998</v>
      </c>
      <c r="R338" s="23">
        <v>42202</v>
      </c>
      <c r="S338" s="118">
        <v>275.39999999999998</v>
      </c>
      <c r="T338" s="31">
        <f t="shared" si="11"/>
        <v>0</v>
      </c>
      <c r="U338" s="56" t="s">
        <v>9</v>
      </c>
    </row>
    <row r="339" spans="1:21" x14ac:dyDescent="0.25">
      <c r="A339" s="12">
        <v>42188</v>
      </c>
      <c r="B339" s="183" t="s">
        <v>2855</v>
      </c>
      <c r="C339" s="183" t="s">
        <v>1592</v>
      </c>
      <c r="D339" s="14" t="s">
        <v>24</v>
      </c>
      <c r="E339" s="105">
        <v>62015.6</v>
      </c>
      <c r="F339" s="23">
        <v>42201</v>
      </c>
      <c r="G339" s="106">
        <v>62015.6</v>
      </c>
      <c r="H339" s="31">
        <f t="shared" si="10"/>
        <v>0</v>
      </c>
      <c r="I339" s="39" t="s">
        <v>59</v>
      </c>
      <c r="L339" s="246"/>
      <c r="M339" s="12">
        <v>42188</v>
      </c>
      <c r="N339" s="183" t="s">
        <v>2811</v>
      </c>
      <c r="O339" s="183" t="s">
        <v>1592</v>
      </c>
      <c r="P339" s="14" t="s">
        <v>444</v>
      </c>
      <c r="Q339" s="105">
        <v>12788.92</v>
      </c>
      <c r="R339" s="23">
        <v>42190</v>
      </c>
      <c r="S339" s="106">
        <v>12788.92</v>
      </c>
      <c r="T339" s="31">
        <f t="shared" si="11"/>
        <v>0</v>
      </c>
      <c r="U339" s="39" t="s">
        <v>62</v>
      </c>
    </row>
    <row r="340" spans="1:21" x14ac:dyDescent="0.25">
      <c r="A340" s="12">
        <v>42188</v>
      </c>
      <c r="B340" s="183" t="s">
        <v>2856</v>
      </c>
      <c r="C340" s="183" t="s">
        <v>1592</v>
      </c>
      <c r="D340" s="14" t="s">
        <v>141</v>
      </c>
      <c r="E340" s="105">
        <v>5124</v>
      </c>
      <c r="F340" s="23">
        <v>42189</v>
      </c>
      <c r="G340" s="106">
        <v>5124</v>
      </c>
      <c r="H340" s="31">
        <f t="shared" si="10"/>
        <v>0</v>
      </c>
      <c r="I340" s="39" t="s">
        <v>587</v>
      </c>
      <c r="L340" s="246"/>
      <c r="M340" s="12">
        <v>42194</v>
      </c>
      <c r="N340" s="183" t="s">
        <v>3487</v>
      </c>
      <c r="O340" s="183" t="s">
        <v>1592</v>
      </c>
      <c r="P340" s="14" t="s">
        <v>444</v>
      </c>
      <c r="Q340" s="105">
        <v>25074.799999999999</v>
      </c>
      <c r="R340" s="23">
        <v>42195</v>
      </c>
      <c r="S340" s="106">
        <v>25074.799999999999</v>
      </c>
      <c r="T340" s="31">
        <f t="shared" si="11"/>
        <v>0</v>
      </c>
      <c r="U340" s="39" t="s">
        <v>62</v>
      </c>
    </row>
    <row r="341" spans="1:21" x14ac:dyDescent="0.25">
      <c r="A341" s="20">
        <v>42189</v>
      </c>
      <c r="B341" s="183" t="s">
        <v>2857</v>
      </c>
      <c r="C341" s="183" t="s">
        <v>1592</v>
      </c>
      <c r="D341" s="14" t="s">
        <v>720</v>
      </c>
      <c r="E341" s="105">
        <v>18844.599999999999</v>
      </c>
      <c r="F341" s="23">
        <v>42189</v>
      </c>
      <c r="G341" s="106">
        <v>18844.599999999999</v>
      </c>
      <c r="H341" s="31">
        <f t="shared" si="10"/>
        <v>0</v>
      </c>
      <c r="I341" s="39" t="s">
        <v>9</v>
      </c>
      <c r="L341" s="246"/>
      <c r="M341" s="20">
        <v>42198</v>
      </c>
      <c r="N341" s="183" t="s">
        <v>3916</v>
      </c>
      <c r="O341" s="183" t="s">
        <v>1592</v>
      </c>
      <c r="P341" s="14" t="s">
        <v>444</v>
      </c>
      <c r="Q341" s="105">
        <v>16079.08</v>
      </c>
      <c r="R341" s="23">
        <v>42199</v>
      </c>
      <c r="S341" s="106">
        <v>16079.08</v>
      </c>
      <c r="T341" s="31">
        <f t="shared" si="11"/>
        <v>0</v>
      </c>
      <c r="U341" s="39" t="s">
        <v>9</v>
      </c>
    </row>
    <row r="342" spans="1:21" x14ac:dyDescent="0.25">
      <c r="A342" s="12">
        <v>42189</v>
      </c>
      <c r="B342" s="183" t="s">
        <v>2858</v>
      </c>
      <c r="C342" s="183" t="s">
        <v>1592</v>
      </c>
      <c r="D342" s="14" t="s">
        <v>2501</v>
      </c>
      <c r="E342" s="105">
        <v>17367.2</v>
      </c>
      <c r="F342" s="23">
        <v>42189</v>
      </c>
      <c r="G342" s="106">
        <v>17367.2</v>
      </c>
      <c r="H342" s="31">
        <f t="shared" si="10"/>
        <v>0</v>
      </c>
      <c r="I342" s="39" t="s">
        <v>19</v>
      </c>
      <c r="L342" s="246"/>
      <c r="M342" s="12">
        <v>42200</v>
      </c>
      <c r="N342" s="183" t="s">
        <v>4165</v>
      </c>
      <c r="O342" s="183" t="s">
        <v>1592</v>
      </c>
      <c r="P342" s="14" t="s">
        <v>444</v>
      </c>
      <c r="Q342" s="105">
        <v>19210.25</v>
      </c>
      <c r="R342" s="23">
        <v>42201</v>
      </c>
      <c r="S342" s="106">
        <v>19210.25</v>
      </c>
      <c r="T342" s="48">
        <f t="shared" si="11"/>
        <v>0</v>
      </c>
      <c r="U342" s="39" t="s">
        <v>62</v>
      </c>
    </row>
    <row r="343" spans="1:21" x14ac:dyDescent="0.25">
      <c r="A343" s="20">
        <v>42189</v>
      </c>
      <c r="B343" s="183" t="s">
        <v>2859</v>
      </c>
      <c r="C343" s="183" t="s">
        <v>1592</v>
      </c>
      <c r="D343" s="14" t="s">
        <v>2607</v>
      </c>
      <c r="E343" s="105">
        <v>7678.2</v>
      </c>
      <c r="F343" s="23">
        <v>42189</v>
      </c>
      <c r="G343" s="106">
        <v>7678.2</v>
      </c>
      <c r="H343" s="31">
        <f t="shared" si="10"/>
        <v>0</v>
      </c>
      <c r="I343" s="39" t="s">
        <v>9</v>
      </c>
      <c r="L343" s="246"/>
      <c r="M343" s="20">
        <v>42201</v>
      </c>
      <c r="N343" s="183" t="s">
        <v>4282</v>
      </c>
      <c r="O343" s="183" t="s">
        <v>1592</v>
      </c>
      <c r="P343" s="14" t="s">
        <v>444</v>
      </c>
      <c r="Q343" s="105">
        <v>14364</v>
      </c>
      <c r="R343" s="23">
        <v>42202</v>
      </c>
      <c r="S343" s="106">
        <v>14364</v>
      </c>
      <c r="T343" s="31">
        <f t="shared" si="11"/>
        <v>0</v>
      </c>
      <c r="U343" s="56" t="s">
        <v>62</v>
      </c>
    </row>
    <row r="344" spans="1:21" x14ac:dyDescent="0.25">
      <c r="A344" s="12">
        <v>42189</v>
      </c>
      <c r="B344" s="183" t="s">
        <v>2860</v>
      </c>
      <c r="C344" s="183" t="s">
        <v>1592</v>
      </c>
      <c r="D344" s="14" t="s">
        <v>121</v>
      </c>
      <c r="E344" s="105">
        <v>2819.6</v>
      </c>
      <c r="F344" s="23">
        <v>42189</v>
      </c>
      <c r="G344" s="106">
        <v>2819.6</v>
      </c>
      <c r="H344" s="31">
        <f t="shared" si="10"/>
        <v>0</v>
      </c>
      <c r="I344" s="39" t="s">
        <v>9</v>
      </c>
      <c r="L344" s="246"/>
      <c r="M344" s="12">
        <v>42207</v>
      </c>
      <c r="N344" s="183" t="s">
        <v>4991</v>
      </c>
      <c r="O344" s="183" t="s">
        <v>1592</v>
      </c>
      <c r="P344" s="14" t="s">
        <v>444</v>
      </c>
      <c r="Q344" s="105">
        <v>1197.68</v>
      </c>
      <c r="R344" s="23">
        <v>42208</v>
      </c>
      <c r="S344" s="106">
        <v>1197.68</v>
      </c>
      <c r="T344" s="31">
        <f t="shared" si="11"/>
        <v>0</v>
      </c>
      <c r="U344" s="39" t="s">
        <v>62</v>
      </c>
    </row>
    <row r="345" spans="1:21" x14ac:dyDescent="0.25">
      <c r="A345" s="20">
        <v>42189</v>
      </c>
      <c r="B345" s="183" t="s">
        <v>2861</v>
      </c>
      <c r="C345" s="183" t="s">
        <v>1592</v>
      </c>
      <c r="D345" s="14" t="s">
        <v>43</v>
      </c>
      <c r="E345" s="105">
        <v>4130.5</v>
      </c>
      <c r="F345" s="23">
        <v>42189</v>
      </c>
      <c r="G345" s="106">
        <v>4130.5</v>
      </c>
      <c r="H345" s="31">
        <f t="shared" si="10"/>
        <v>0</v>
      </c>
      <c r="I345" s="39" t="s">
        <v>9</v>
      </c>
      <c r="L345" s="246"/>
      <c r="M345" s="20">
        <v>42195</v>
      </c>
      <c r="N345" s="183" t="s">
        <v>3660</v>
      </c>
      <c r="O345" s="183" t="s">
        <v>1592</v>
      </c>
      <c r="P345" s="14" t="s">
        <v>122</v>
      </c>
      <c r="Q345" s="105">
        <v>7866</v>
      </c>
      <c r="R345" s="23">
        <v>42195</v>
      </c>
      <c r="S345" s="106">
        <v>7866</v>
      </c>
      <c r="T345" s="31">
        <f t="shared" si="11"/>
        <v>0</v>
      </c>
      <c r="U345" s="39" t="s">
        <v>9</v>
      </c>
    </row>
    <row r="346" spans="1:21" x14ac:dyDescent="0.25">
      <c r="A346" s="12">
        <v>42189</v>
      </c>
      <c r="B346" s="183" t="s">
        <v>2862</v>
      </c>
      <c r="C346" s="183" t="s">
        <v>1592</v>
      </c>
      <c r="D346" s="14" t="s">
        <v>383</v>
      </c>
      <c r="E346" s="105">
        <v>10675.6</v>
      </c>
      <c r="F346" s="23">
        <v>42189</v>
      </c>
      <c r="G346" s="106">
        <v>10675.6</v>
      </c>
      <c r="H346" s="31">
        <f t="shared" si="10"/>
        <v>0</v>
      </c>
      <c r="I346" s="39" t="s">
        <v>9</v>
      </c>
      <c r="L346" s="246"/>
      <c r="M346" s="12">
        <v>42207</v>
      </c>
      <c r="N346" s="183" t="s">
        <v>4986</v>
      </c>
      <c r="O346" s="183" t="s">
        <v>1592</v>
      </c>
      <c r="P346" s="14" t="s">
        <v>122</v>
      </c>
      <c r="Q346" s="105">
        <v>11453.2</v>
      </c>
      <c r="R346" s="23">
        <v>42207</v>
      </c>
      <c r="S346" s="106">
        <v>11453.2</v>
      </c>
      <c r="T346" s="31">
        <f t="shared" si="11"/>
        <v>0</v>
      </c>
      <c r="U346" s="39" t="s">
        <v>9</v>
      </c>
    </row>
    <row r="347" spans="1:21" x14ac:dyDescent="0.25">
      <c r="A347" s="20">
        <v>42189</v>
      </c>
      <c r="B347" s="183" t="s">
        <v>2863</v>
      </c>
      <c r="C347" s="183" t="s">
        <v>1592</v>
      </c>
      <c r="D347" s="14" t="s">
        <v>18</v>
      </c>
      <c r="E347" s="105">
        <v>2510.3000000000002</v>
      </c>
      <c r="F347" s="23">
        <v>42189</v>
      </c>
      <c r="G347" s="106">
        <v>2510.3000000000002</v>
      </c>
      <c r="H347" s="31">
        <f t="shared" si="10"/>
        <v>0</v>
      </c>
      <c r="I347" s="39" t="s">
        <v>9</v>
      </c>
      <c r="L347" s="246"/>
      <c r="M347" s="20">
        <v>42206</v>
      </c>
      <c r="N347" s="183" t="s">
        <v>4896</v>
      </c>
      <c r="O347" s="183" t="s">
        <v>1592</v>
      </c>
      <c r="P347" s="15" t="s">
        <v>4897</v>
      </c>
      <c r="Q347" s="122">
        <v>114</v>
      </c>
      <c r="R347" s="23">
        <v>42206</v>
      </c>
      <c r="S347" s="118">
        <v>114</v>
      </c>
      <c r="T347" s="31">
        <f t="shared" si="11"/>
        <v>0</v>
      </c>
      <c r="U347" s="68" t="s">
        <v>9</v>
      </c>
    </row>
    <row r="348" spans="1:21" x14ac:dyDescent="0.25">
      <c r="A348" s="12">
        <v>42189</v>
      </c>
      <c r="B348" s="183" t="s">
        <v>2864</v>
      </c>
      <c r="C348" s="183" t="s">
        <v>1592</v>
      </c>
      <c r="D348" s="14" t="s">
        <v>18</v>
      </c>
      <c r="E348" s="105">
        <v>40</v>
      </c>
      <c r="F348" s="23">
        <v>42189</v>
      </c>
      <c r="G348" s="106">
        <v>40</v>
      </c>
      <c r="H348" s="31">
        <f t="shared" si="10"/>
        <v>0</v>
      </c>
      <c r="I348" s="39" t="s">
        <v>9</v>
      </c>
      <c r="L348" s="246"/>
      <c r="M348" s="12">
        <v>42186</v>
      </c>
      <c r="N348" s="183" t="s">
        <v>2595</v>
      </c>
      <c r="O348" s="183" t="s">
        <v>1592</v>
      </c>
      <c r="P348" s="14" t="s">
        <v>286</v>
      </c>
      <c r="Q348" s="105">
        <v>35.200000000000003</v>
      </c>
      <c r="R348" s="23">
        <v>42186</v>
      </c>
      <c r="S348" s="106">
        <v>35.200000000000003</v>
      </c>
      <c r="T348" s="25">
        <f t="shared" si="11"/>
        <v>0</v>
      </c>
      <c r="U348" s="39" t="s">
        <v>9</v>
      </c>
    </row>
    <row r="349" spans="1:21" x14ac:dyDescent="0.25">
      <c r="A349" s="20">
        <v>42189</v>
      </c>
      <c r="B349" s="183" t="s">
        <v>2865</v>
      </c>
      <c r="C349" s="183" t="s">
        <v>1592</v>
      </c>
      <c r="D349" s="14" t="s">
        <v>91</v>
      </c>
      <c r="E349" s="105">
        <v>38186.5</v>
      </c>
      <c r="F349" s="23">
        <v>42189</v>
      </c>
      <c r="G349" s="106">
        <v>38186.5</v>
      </c>
      <c r="H349" s="31">
        <f t="shared" si="10"/>
        <v>0</v>
      </c>
      <c r="I349" s="39" t="s">
        <v>59</v>
      </c>
      <c r="L349" s="246"/>
      <c r="M349" s="20">
        <v>42193</v>
      </c>
      <c r="N349" s="183" t="s">
        <v>3404</v>
      </c>
      <c r="O349" s="183" t="s">
        <v>1592</v>
      </c>
      <c r="P349" s="14" t="s">
        <v>286</v>
      </c>
      <c r="Q349" s="105">
        <v>556.79999999999995</v>
      </c>
      <c r="R349" s="23">
        <v>42200</v>
      </c>
      <c r="S349" s="106">
        <v>556.79999999999995</v>
      </c>
      <c r="T349" s="31">
        <f t="shared" si="11"/>
        <v>0</v>
      </c>
      <c r="U349" s="39" t="s">
        <v>9</v>
      </c>
    </row>
    <row r="350" spans="1:21" x14ac:dyDescent="0.25">
      <c r="A350" s="12">
        <v>42189</v>
      </c>
      <c r="B350" s="183" t="s">
        <v>2866</v>
      </c>
      <c r="C350" s="183" t="s">
        <v>1592</v>
      </c>
      <c r="D350" s="14" t="s">
        <v>1178</v>
      </c>
      <c r="E350" s="105">
        <v>37504.800000000003</v>
      </c>
      <c r="F350" s="23">
        <v>42191</v>
      </c>
      <c r="G350" s="106">
        <v>37504.800000000003</v>
      </c>
      <c r="H350" s="31">
        <f t="shared" si="10"/>
        <v>0</v>
      </c>
      <c r="I350" s="39" t="s">
        <v>94</v>
      </c>
      <c r="L350" s="246"/>
      <c r="M350" s="12">
        <v>42194</v>
      </c>
      <c r="N350" s="183" t="s">
        <v>3482</v>
      </c>
      <c r="O350" s="183" t="s">
        <v>1592</v>
      </c>
      <c r="P350" s="14" t="s">
        <v>286</v>
      </c>
      <c r="Q350" s="105">
        <v>88.4</v>
      </c>
      <c r="R350" s="23">
        <v>42195</v>
      </c>
      <c r="S350" s="106">
        <v>88.4</v>
      </c>
      <c r="T350" s="31">
        <f t="shared" si="11"/>
        <v>0</v>
      </c>
      <c r="U350" s="39" t="s">
        <v>62</v>
      </c>
    </row>
    <row r="351" spans="1:21" x14ac:dyDescent="0.25">
      <c r="A351" s="20">
        <v>42189</v>
      </c>
      <c r="B351" s="183" t="s">
        <v>2867</v>
      </c>
      <c r="C351" s="183" t="s">
        <v>1592</v>
      </c>
      <c r="D351" s="14" t="s">
        <v>125</v>
      </c>
      <c r="E351" s="105">
        <v>21902.400000000001</v>
      </c>
      <c r="F351" s="23" t="s">
        <v>2868</v>
      </c>
      <c r="G351" s="106">
        <f>2030+19872.4</f>
        <v>21902.400000000001</v>
      </c>
      <c r="H351" s="31">
        <f t="shared" si="10"/>
        <v>0</v>
      </c>
      <c r="I351" s="39" t="s">
        <v>9</v>
      </c>
      <c r="L351" s="246"/>
      <c r="M351" s="20">
        <v>42201</v>
      </c>
      <c r="N351" s="183" t="s">
        <v>4305</v>
      </c>
      <c r="O351" s="183" t="s">
        <v>1592</v>
      </c>
      <c r="P351" s="14" t="s">
        <v>286</v>
      </c>
      <c r="Q351" s="105">
        <v>61.2</v>
      </c>
      <c r="R351" s="23">
        <v>42201</v>
      </c>
      <c r="S351" s="118">
        <v>61.2</v>
      </c>
      <c r="T351" s="31">
        <f t="shared" si="11"/>
        <v>0</v>
      </c>
      <c r="U351" s="56" t="s">
        <v>9</v>
      </c>
    </row>
    <row r="352" spans="1:21" x14ac:dyDescent="0.25">
      <c r="A352" s="12">
        <v>42189</v>
      </c>
      <c r="B352" s="183" t="s">
        <v>2869</v>
      </c>
      <c r="C352" s="183" t="s">
        <v>1592</v>
      </c>
      <c r="D352" s="14" t="s">
        <v>35</v>
      </c>
      <c r="E352" s="105">
        <v>24533.7</v>
      </c>
      <c r="F352" s="23">
        <v>42189</v>
      </c>
      <c r="G352" s="106">
        <v>24533.7</v>
      </c>
      <c r="H352" s="31">
        <f t="shared" si="10"/>
        <v>0</v>
      </c>
      <c r="I352" s="39" t="s">
        <v>773</v>
      </c>
      <c r="L352" s="246"/>
      <c r="M352" s="12">
        <v>42212</v>
      </c>
      <c r="N352" s="183" t="s">
        <v>5571</v>
      </c>
      <c r="O352" s="183" t="s">
        <v>1592</v>
      </c>
      <c r="P352" s="14" t="s">
        <v>286</v>
      </c>
      <c r="Q352" s="105">
        <v>28</v>
      </c>
      <c r="R352" s="23">
        <v>42212</v>
      </c>
      <c r="S352" s="106">
        <v>28</v>
      </c>
      <c r="T352" s="31">
        <f t="shared" si="11"/>
        <v>0</v>
      </c>
      <c r="U352" s="39" t="s">
        <v>9</v>
      </c>
    </row>
    <row r="353" spans="1:21" x14ac:dyDescent="0.25">
      <c r="A353" s="20">
        <v>42189</v>
      </c>
      <c r="B353" s="183" t="s">
        <v>2870</v>
      </c>
      <c r="C353" s="183" t="s">
        <v>1592</v>
      </c>
      <c r="D353" s="14" t="s">
        <v>98</v>
      </c>
      <c r="E353" s="105">
        <v>10022.1</v>
      </c>
      <c r="F353" s="23">
        <v>42189</v>
      </c>
      <c r="G353" s="106">
        <v>10022.1</v>
      </c>
      <c r="H353" s="31">
        <f t="shared" si="10"/>
        <v>0</v>
      </c>
      <c r="I353" s="39" t="s">
        <v>9</v>
      </c>
      <c r="L353" s="246"/>
      <c r="M353" s="20">
        <v>42194</v>
      </c>
      <c r="N353" s="183" t="s">
        <v>3523</v>
      </c>
      <c r="O353" s="183" t="s">
        <v>1592</v>
      </c>
      <c r="P353" s="14" t="s">
        <v>204</v>
      </c>
      <c r="Q353" s="105">
        <v>1026</v>
      </c>
      <c r="R353" s="23">
        <v>42196</v>
      </c>
      <c r="S353" s="106">
        <v>1026</v>
      </c>
      <c r="T353" s="31">
        <f t="shared" si="11"/>
        <v>0</v>
      </c>
      <c r="U353" s="39" t="s">
        <v>149</v>
      </c>
    </row>
    <row r="354" spans="1:21" x14ac:dyDescent="0.25">
      <c r="A354" s="12">
        <v>42189</v>
      </c>
      <c r="B354" s="183" t="s">
        <v>2871</v>
      </c>
      <c r="C354" s="183" t="s">
        <v>1592</v>
      </c>
      <c r="D354" s="14" t="s">
        <v>55</v>
      </c>
      <c r="E354" s="105">
        <v>24857</v>
      </c>
      <c r="F354" s="23">
        <v>42189</v>
      </c>
      <c r="G354" s="106">
        <v>24857</v>
      </c>
      <c r="H354" s="31">
        <f t="shared" si="10"/>
        <v>0</v>
      </c>
      <c r="I354" s="39" t="s">
        <v>773</v>
      </c>
      <c r="L354" s="246"/>
      <c r="M354" s="12">
        <v>42191</v>
      </c>
      <c r="N354" s="183" t="s">
        <v>3151</v>
      </c>
      <c r="O354" s="183" t="s">
        <v>1592</v>
      </c>
      <c r="P354" s="14" t="s">
        <v>123</v>
      </c>
      <c r="Q354" s="105">
        <v>11508</v>
      </c>
      <c r="R354" s="23">
        <v>42192</v>
      </c>
      <c r="S354" s="106">
        <v>11508</v>
      </c>
      <c r="T354" s="31">
        <f t="shared" si="11"/>
        <v>0</v>
      </c>
      <c r="U354" s="39" t="s">
        <v>59</v>
      </c>
    </row>
    <row r="355" spans="1:21" x14ac:dyDescent="0.25">
      <c r="A355" s="20">
        <v>42189</v>
      </c>
      <c r="B355" s="183" t="s">
        <v>2872</v>
      </c>
      <c r="C355" s="183" t="s">
        <v>1592</v>
      </c>
      <c r="D355" s="14" t="s">
        <v>1182</v>
      </c>
      <c r="E355" s="105">
        <v>2812</v>
      </c>
      <c r="F355" s="23">
        <v>42189</v>
      </c>
      <c r="G355" s="106">
        <v>2812</v>
      </c>
      <c r="H355" s="31">
        <f t="shared" si="10"/>
        <v>0</v>
      </c>
      <c r="I355" s="39" t="s">
        <v>9</v>
      </c>
      <c r="L355" s="246"/>
      <c r="M355" s="20">
        <v>42198</v>
      </c>
      <c r="N355" s="183" t="s">
        <v>3931</v>
      </c>
      <c r="O355" s="183" t="s">
        <v>1592</v>
      </c>
      <c r="P355" s="14" t="s">
        <v>123</v>
      </c>
      <c r="Q355" s="105">
        <v>5557.4</v>
      </c>
      <c r="R355" s="23">
        <v>42198</v>
      </c>
      <c r="S355" s="106">
        <v>5557.4</v>
      </c>
      <c r="T355" s="31">
        <f t="shared" si="11"/>
        <v>0</v>
      </c>
      <c r="U355" s="39" t="s">
        <v>94</v>
      </c>
    </row>
    <row r="356" spans="1:21" x14ac:dyDescent="0.25">
      <c r="A356" s="12">
        <v>42189</v>
      </c>
      <c r="B356" s="183" t="s">
        <v>2873</v>
      </c>
      <c r="C356" s="183" t="s">
        <v>1592</v>
      </c>
      <c r="D356" s="14" t="s">
        <v>699</v>
      </c>
      <c r="E356" s="105">
        <v>272</v>
      </c>
      <c r="F356" s="23">
        <v>42189</v>
      </c>
      <c r="G356" s="106">
        <v>272</v>
      </c>
      <c r="H356" s="31">
        <f t="shared" si="10"/>
        <v>0</v>
      </c>
      <c r="I356" s="39" t="s">
        <v>9</v>
      </c>
      <c r="L356" s="246"/>
      <c r="M356" s="12">
        <v>42199</v>
      </c>
      <c r="N356" s="183" t="s">
        <v>4064</v>
      </c>
      <c r="O356" s="183" t="s">
        <v>1592</v>
      </c>
      <c r="P356" s="14" t="s">
        <v>123</v>
      </c>
      <c r="Q356" s="105">
        <v>9991.7999999999993</v>
      </c>
      <c r="R356" s="23">
        <v>42200</v>
      </c>
      <c r="S356" s="106">
        <v>9991.7999999999993</v>
      </c>
      <c r="T356" s="48">
        <f t="shared" si="11"/>
        <v>0</v>
      </c>
      <c r="U356" s="39" t="s">
        <v>17</v>
      </c>
    </row>
    <row r="357" spans="1:21" x14ac:dyDescent="0.25">
      <c r="A357" s="20">
        <v>42189</v>
      </c>
      <c r="B357" s="183" t="s">
        <v>2874</v>
      </c>
      <c r="C357" s="183" t="s">
        <v>1592</v>
      </c>
      <c r="D357" s="14" t="s">
        <v>20</v>
      </c>
      <c r="E357" s="105">
        <v>12990.2</v>
      </c>
      <c r="F357" s="23">
        <v>42189</v>
      </c>
      <c r="G357" s="106">
        <v>12990.2</v>
      </c>
      <c r="H357" s="31">
        <f t="shared" si="10"/>
        <v>0</v>
      </c>
      <c r="I357" s="39" t="s">
        <v>94</v>
      </c>
      <c r="L357" s="246"/>
      <c r="M357" s="20">
        <v>42205</v>
      </c>
      <c r="N357" s="183" t="s">
        <v>4691</v>
      </c>
      <c r="O357" s="183" t="s">
        <v>1592</v>
      </c>
      <c r="P357" s="14" t="s">
        <v>123</v>
      </c>
      <c r="Q357" s="105">
        <v>8686.7999999999993</v>
      </c>
      <c r="R357" s="23">
        <v>42205</v>
      </c>
      <c r="S357" s="118">
        <v>8686.7999999999993</v>
      </c>
      <c r="T357" s="31">
        <f t="shared" si="11"/>
        <v>0</v>
      </c>
      <c r="U357" s="56" t="s">
        <v>3880</v>
      </c>
    </row>
    <row r="358" spans="1:21" x14ac:dyDescent="0.25">
      <c r="A358" s="12">
        <v>42189</v>
      </c>
      <c r="B358" s="183" t="s">
        <v>2875</v>
      </c>
      <c r="C358" s="183" t="s">
        <v>1592</v>
      </c>
      <c r="D358" s="14" t="s">
        <v>114</v>
      </c>
      <c r="E358" s="105">
        <v>3536.4</v>
      </c>
      <c r="F358" s="23">
        <v>42189</v>
      </c>
      <c r="G358" s="106">
        <v>3536.4</v>
      </c>
      <c r="H358" s="31">
        <f t="shared" si="10"/>
        <v>0</v>
      </c>
      <c r="I358" s="39" t="s">
        <v>9</v>
      </c>
      <c r="L358" s="246"/>
      <c r="M358" s="12">
        <v>42192</v>
      </c>
      <c r="N358" s="183" t="s">
        <v>3241</v>
      </c>
      <c r="O358" s="183" t="s">
        <v>1592</v>
      </c>
      <c r="P358" s="14" t="s">
        <v>1726</v>
      </c>
      <c r="Q358" s="105">
        <v>651</v>
      </c>
      <c r="R358" s="23">
        <v>42192</v>
      </c>
      <c r="S358" s="106">
        <v>651</v>
      </c>
      <c r="T358" s="31">
        <f t="shared" si="11"/>
        <v>0</v>
      </c>
      <c r="U358" s="39" t="s">
        <v>9</v>
      </c>
    </row>
    <row r="359" spans="1:21" x14ac:dyDescent="0.25">
      <c r="A359" s="20">
        <v>42189</v>
      </c>
      <c r="B359" s="183" t="s">
        <v>2876</v>
      </c>
      <c r="C359" s="183" t="s">
        <v>1592</v>
      </c>
      <c r="D359" s="14" t="s">
        <v>56</v>
      </c>
      <c r="E359" s="105">
        <v>9664.2000000000007</v>
      </c>
      <c r="F359" s="23">
        <v>42189</v>
      </c>
      <c r="G359" s="106">
        <v>9664.2000000000007</v>
      </c>
      <c r="H359" s="31">
        <f t="shared" si="10"/>
        <v>0</v>
      </c>
      <c r="I359" s="39" t="s">
        <v>773</v>
      </c>
      <c r="L359" s="246"/>
      <c r="M359" s="20">
        <v>42193</v>
      </c>
      <c r="N359" s="183" t="s">
        <v>3281</v>
      </c>
      <c r="O359" s="183" t="s">
        <v>1592</v>
      </c>
      <c r="P359" s="14" t="s">
        <v>1726</v>
      </c>
      <c r="Q359" s="105">
        <v>455</v>
      </c>
      <c r="R359" s="23">
        <v>42193</v>
      </c>
      <c r="S359" s="106">
        <v>455</v>
      </c>
      <c r="T359" s="31">
        <f t="shared" si="11"/>
        <v>0</v>
      </c>
      <c r="U359" s="39" t="s">
        <v>9</v>
      </c>
    </row>
    <row r="360" spans="1:21" x14ac:dyDescent="0.25">
      <c r="A360" s="12">
        <v>42189</v>
      </c>
      <c r="B360" s="183" t="s">
        <v>2877</v>
      </c>
      <c r="C360" s="183" t="s">
        <v>1592</v>
      </c>
      <c r="D360" s="14" t="s">
        <v>1550</v>
      </c>
      <c r="E360" s="105">
        <v>4678.5</v>
      </c>
      <c r="F360" s="23" t="s">
        <v>2878</v>
      </c>
      <c r="G360" s="106">
        <f>3700+978.5</f>
        <v>4678.5</v>
      </c>
      <c r="H360" s="31">
        <f t="shared" si="10"/>
        <v>0</v>
      </c>
      <c r="I360" s="39" t="s">
        <v>9</v>
      </c>
      <c r="L360" s="246"/>
      <c r="M360" s="12">
        <v>42195</v>
      </c>
      <c r="N360" s="183" t="s">
        <v>3662</v>
      </c>
      <c r="O360" s="183" t="s">
        <v>1592</v>
      </c>
      <c r="P360" s="14" t="s">
        <v>1726</v>
      </c>
      <c r="Q360" s="105">
        <v>2103.6</v>
      </c>
      <c r="R360" s="23">
        <v>42195</v>
      </c>
      <c r="S360" s="106">
        <v>2103.6</v>
      </c>
      <c r="T360" s="31">
        <f t="shared" si="11"/>
        <v>0</v>
      </c>
      <c r="U360" s="39" t="s">
        <v>9</v>
      </c>
    </row>
    <row r="361" spans="1:21" x14ac:dyDescent="0.25">
      <c r="A361" s="20">
        <v>42189</v>
      </c>
      <c r="B361" s="183" t="s">
        <v>2879</v>
      </c>
      <c r="C361" s="183" t="s">
        <v>1592</v>
      </c>
      <c r="D361" s="14" t="s">
        <v>21</v>
      </c>
      <c r="E361" s="105">
        <v>5203</v>
      </c>
      <c r="F361" s="23">
        <v>42189</v>
      </c>
      <c r="G361" s="106">
        <v>5203</v>
      </c>
      <c r="H361" s="31">
        <f t="shared" si="10"/>
        <v>0</v>
      </c>
      <c r="I361" s="39" t="s">
        <v>9</v>
      </c>
      <c r="L361" s="246"/>
      <c r="M361" s="20">
        <v>42202</v>
      </c>
      <c r="N361" s="183" t="s">
        <v>4442</v>
      </c>
      <c r="O361" s="183" t="s">
        <v>1592</v>
      </c>
      <c r="P361" s="14" t="s">
        <v>1726</v>
      </c>
      <c r="Q361" s="105">
        <v>2195.1999999999998</v>
      </c>
      <c r="R361" s="23">
        <v>42202</v>
      </c>
      <c r="S361" s="118">
        <v>2195.1999999999998</v>
      </c>
      <c r="T361" s="31">
        <f t="shared" si="11"/>
        <v>0</v>
      </c>
      <c r="U361" s="56" t="s">
        <v>9</v>
      </c>
    </row>
    <row r="362" spans="1:21" x14ac:dyDescent="0.25">
      <c r="A362" s="12">
        <v>42189</v>
      </c>
      <c r="B362" s="183" t="s">
        <v>2880</v>
      </c>
      <c r="C362" s="183" t="s">
        <v>1592</v>
      </c>
      <c r="D362" s="14" t="s">
        <v>14</v>
      </c>
      <c r="E362" s="105">
        <v>27897.5</v>
      </c>
      <c r="F362" s="23">
        <v>42209</v>
      </c>
      <c r="G362" s="106">
        <v>27897.5</v>
      </c>
      <c r="H362" s="31">
        <f t="shared" si="10"/>
        <v>0</v>
      </c>
      <c r="I362" s="39" t="s">
        <v>15</v>
      </c>
      <c r="L362" s="246"/>
      <c r="M362" s="12">
        <v>42210</v>
      </c>
      <c r="N362" s="183" t="s">
        <v>5410</v>
      </c>
      <c r="O362" s="183" t="s">
        <v>1592</v>
      </c>
      <c r="P362" s="14" t="s">
        <v>1726</v>
      </c>
      <c r="Q362" s="105">
        <v>1979.5</v>
      </c>
      <c r="R362" s="65">
        <v>42210</v>
      </c>
      <c r="S362" s="114">
        <v>1000</v>
      </c>
      <c r="T362" s="55">
        <f t="shared" si="11"/>
        <v>979.5</v>
      </c>
      <c r="U362" s="39" t="s">
        <v>9</v>
      </c>
    </row>
    <row r="363" spans="1:21" x14ac:dyDescent="0.25">
      <c r="A363" s="20">
        <v>42189</v>
      </c>
      <c r="B363" s="183" t="s">
        <v>2881</v>
      </c>
      <c r="C363" s="183" t="s">
        <v>1592</v>
      </c>
      <c r="D363" s="14" t="s">
        <v>1058</v>
      </c>
      <c r="E363" s="105">
        <v>8459.25</v>
      </c>
      <c r="F363" s="23">
        <v>42189</v>
      </c>
      <c r="G363" s="106">
        <v>8459.25</v>
      </c>
      <c r="H363" s="31">
        <f t="shared" si="10"/>
        <v>0</v>
      </c>
      <c r="I363" s="39" t="s">
        <v>9</v>
      </c>
      <c r="L363" s="246"/>
      <c r="M363" s="20">
        <v>42213</v>
      </c>
      <c r="N363" s="183" t="s">
        <v>5678</v>
      </c>
      <c r="O363" s="183" t="s">
        <v>1592</v>
      </c>
      <c r="P363" s="14" t="s">
        <v>1726</v>
      </c>
      <c r="Q363" s="105">
        <v>502.5</v>
      </c>
      <c r="R363" s="23">
        <v>42213</v>
      </c>
      <c r="S363" s="106">
        <v>502.5</v>
      </c>
      <c r="T363" s="31">
        <f t="shared" si="11"/>
        <v>0</v>
      </c>
      <c r="U363" s="39" t="s">
        <v>9</v>
      </c>
    </row>
    <row r="364" spans="1:21" x14ac:dyDescent="0.25">
      <c r="A364" s="12">
        <v>42189</v>
      </c>
      <c r="B364" s="183" t="s">
        <v>2882</v>
      </c>
      <c r="C364" s="183" t="s">
        <v>1592</v>
      </c>
      <c r="D364" s="14" t="s">
        <v>60</v>
      </c>
      <c r="E364" s="105">
        <v>6825</v>
      </c>
      <c r="F364" s="23">
        <v>42189</v>
      </c>
      <c r="G364" s="106">
        <v>6825</v>
      </c>
      <c r="H364" s="31">
        <f t="shared" si="10"/>
        <v>0</v>
      </c>
      <c r="I364" s="39" t="s">
        <v>773</v>
      </c>
      <c r="L364" s="246"/>
      <c r="M364" s="12">
        <v>42186</v>
      </c>
      <c r="N364" s="183" t="s">
        <v>2550</v>
      </c>
      <c r="O364" s="183" t="s">
        <v>1592</v>
      </c>
      <c r="P364" s="14" t="s">
        <v>53</v>
      </c>
      <c r="Q364" s="105">
        <v>1296</v>
      </c>
      <c r="R364" s="23">
        <v>42186</v>
      </c>
      <c r="S364" s="106">
        <v>1296</v>
      </c>
      <c r="T364" s="25">
        <f t="shared" si="11"/>
        <v>0</v>
      </c>
      <c r="U364" s="39" t="s">
        <v>46</v>
      </c>
    </row>
    <row r="365" spans="1:21" x14ac:dyDescent="0.25">
      <c r="A365" s="20">
        <v>42189</v>
      </c>
      <c r="B365" s="183" t="s">
        <v>2883</v>
      </c>
      <c r="C365" s="183" t="s">
        <v>1592</v>
      </c>
      <c r="D365" s="14" t="s">
        <v>1193</v>
      </c>
      <c r="E365" s="105">
        <v>6572.6</v>
      </c>
      <c r="F365" s="23">
        <v>42189</v>
      </c>
      <c r="G365" s="106">
        <v>6572.6</v>
      </c>
      <c r="H365" s="31">
        <f t="shared" si="10"/>
        <v>0</v>
      </c>
      <c r="I365" s="39" t="s">
        <v>587</v>
      </c>
      <c r="L365" s="246"/>
      <c r="M365" s="20">
        <v>42187</v>
      </c>
      <c r="N365" s="183" t="s">
        <v>2651</v>
      </c>
      <c r="O365" s="183" t="s">
        <v>1592</v>
      </c>
      <c r="P365" s="40" t="s">
        <v>53</v>
      </c>
      <c r="Q365" s="105">
        <v>1252.8</v>
      </c>
      <c r="R365" s="23">
        <v>42187</v>
      </c>
      <c r="S365" s="106">
        <v>1252.8</v>
      </c>
      <c r="T365" s="25">
        <f t="shared" si="11"/>
        <v>0</v>
      </c>
      <c r="U365" s="68" t="s">
        <v>59</v>
      </c>
    </row>
    <row r="366" spans="1:21" x14ac:dyDescent="0.25">
      <c r="A366" s="12">
        <v>42189</v>
      </c>
      <c r="B366" s="183" t="s">
        <v>2884</v>
      </c>
      <c r="C366" s="183" t="s">
        <v>1592</v>
      </c>
      <c r="D366" s="14" t="s">
        <v>215</v>
      </c>
      <c r="E366" s="105">
        <v>17063.04</v>
      </c>
      <c r="F366" s="23">
        <v>42189</v>
      </c>
      <c r="G366" s="106">
        <v>17063.04</v>
      </c>
      <c r="H366" s="31">
        <f t="shared" si="10"/>
        <v>0</v>
      </c>
      <c r="I366" s="39" t="s">
        <v>2524</v>
      </c>
      <c r="L366" s="246"/>
      <c r="M366" s="12">
        <v>42188</v>
      </c>
      <c r="N366" s="183" t="s">
        <v>2776</v>
      </c>
      <c r="O366" s="183" t="s">
        <v>1592</v>
      </c>
      <c r="P366" s="40" t="s">
        <v>53</v>
      </c>
      <c r="Q366" s="105">
        <v>1357.2</v>
      </c>
      <c r="R366" s="23">
        <v>42188</v>
      </c>
      <c r="S366" s="106">
        <v>1357.2</v>
      </c>
      <c r="T366" s="31">
        <f t="shared" si="11"/>
        <v>0</v>
      </c>
      <c r="U366" s="68" t="s">
        <v>59</v>
      </c>
    </row>
    <row r="367" spans="1:21" x14ac:dyDescent="0.25">
      <c r="A367" s="20">
        <v>42189</v>
      </c>
      <c r="B367" s="183" t="s">
        <v>2885</v>
      </c>
      <c r="C367" s="183" t="s">
        <v>1592</v>
      </c>
      <c r="D367" s="14" t="s">
        <v>1290</v>
      </c>
      <c r="E367" s="105">
        <v>6285.6</v>
      </c>
      <c r="F367" s="23">
        <v>42189</v>
      </c>
      <c r="G367" s="106">
        <v>6285.6</v>
      </c>
      <c r="H367" s="31">
        <f t="shared" si="10"/>
        <v>0</v>
      </c>
      <c r="I367" s="39" t="s">
        <v>587</v>
      </c>
      <c r="L367" s="246"/>
      <c r="M367" s="20">
        <v>42191</v>
      </c>
      <c r="N367" s="183" t="s">
        <v>3065</v>
      </c>
      <c r="O367" s="183" t="s">
        <v>1592</v>
      </c>
      <c r="P367" s="14" t="s">
        <v>53</v>
      </c>
      <c r="Q367" s="105">
        <v>1260</v>
      </c>
      <c r="R367" s="23">
        <v>42191</v>
      </c>
      <c r="S367" s="106">
        <v>1260</v>
      </c>
      <c r="T367" s="31">
        <f t="shared" si="11"/>
        <v>0</v>
      </c>
      <c r="U367" s="39" t="s">
        <v>59</v>
      </c>
    </row>
    <row r="368" spans="1:21" x14ac:dyDescent="0.25">
      <c r="A368" s="12">
        <v>42189</v>
      </c>
      <c r="B368" s="183" t="s">
        <v>2886</v>
      </c>
      <c r="C368" s="183" t="s">
        <v>1592</v>
      </c>
      <c r="D368" s="14" t="s">
        <v>1175</v>
      </c>
      <c r="E368" s="105">
        <v>24868.799999999999</v>
      </c>
      <c r="F368" s="23">
        <v>42189</v>
      </c>
      <c r="G368" s="106">
        <v>24868.799999999999</v>
      </c>
      <c r="H368" s="31">
        <f t="shared" si="10"/>
        <v>0</v>
      </c>
      <c r="I368" s="39" t="s">
        <v>587</v>
      </c>
      <c r="L368" s="246"/>
      <c r="M368" s="12">
        <v>42192</v>
      </c>
      <c r="N368" s="183" t="s">
        <v>3218</v>
      </c>
      <c r="O368" s="183" t="s">
        <v>1592</v>
      </c>
      <c r="P368" s="14" t="s">
        <v>53</v>
      </c>
      <c r="Q368" s="105">
        <v>2621.5</v>
      </c>
      <c r="R368" s="23">
        <v>42192</v>
      </c>
      <c r="S368" s="106">
        <v>2621.5</v>
      </c>
      <c r="T368" s="31">
        <f t="shared" si="11"/>
        <v>0</v>
      </c>
      <c r="U368" s="39" t="s">
        <v>59</v>
      </c>
    </row>
    <row r="369" spans="1:21" x14ac:dyDescent="0.25">
      <c r="A369" s="20">
        <v>42189</v>
      </c>
      <c r="B369" s="183" t="s">
        <v>2887</v>
      </c>
      <c r="C369" s="183" t="s">
        <v>1592</v>
      </c>
      <c r="D369" s="14" t="s">
        <v>294</v>
      </c>
      <c r="E369" s="105">
        <v>8834.9500000000007</v>
      </c>
      <c r="F369" s="23">
        <v>42189</v>
      </c>
      <c r="G369" s="106">
        <v>8834.9500000000007</v>
      </c>
      <c r="H369" s="31">
        <f t="shared" si="10"/>
        <v>0</v>
      </c>
      <c r="I369" s="39" t="s">
        <v>9</v>
      </c>
      <c r="L369" s="246"/>
      <c r="M369" s="20">
        <v>42194</v>
      </c>
      <c r="N369" s="183" t="s">
        <v>3449</v>
      </c>
      <c r="O369" s="183" t="s">
        <v>1592</v>
      </c>
      <c r="P369" s="14" t="s">
        <v>53</v>
      </c>
      <c r="Q369" s="105">
        <v>1315.8</v>
      </c>
      <c r="R369" s="23">
        <v>42194</v>
      </c>
      <c r="S369" s="106">
        <v>1315.8</v>
      </c>
      <c r="T369" s="31">
        <f t="shared" si="11"/>
        <v>0</v>
      </c>
      <c r="U369" s="39" t="s">
        <v>59</v>
      </c>
    </row>
    <row r="370" spans="1:21" x14ac:dyDescent="0.25">
      <c r="A370" s="12">
        <v>42189</v>
      </c>
      <c r="B370" s="183" t="s">
        <v>2888</v>
      </c>
      <c r="C370" s="183" t="s">
        <v>1592</v>
      </c>
      <c r="D370" s="14" t="s">
        <v>320</v>
      </c>
      <c r="E370" s="105">
        <v>8371.2000000000007</v>
      </c>
      <c r="F370" s="23">
        <v>42189</v>
      </c>
      <c r="G370" s="106">
        <v>8371.2000000000007</v>
      </c>
      <c r="H370" s="31">
        <f t="shared" si="10"/>
        <v>0</v>
      </c>
      <c r="I370" s="39" t="s">
        <v>9</v>
      </c>
      <c r="L370" s="246"/>
      <c r="M370" s="12">
        <v>42198</v>
      </c>
      <c r="N370" s="183" t="s">
        <v>3875</v>
      </c>
      <c r="O370" s="183" t="s">
        <v>1592</v>
      </c>
      <c r="P370" s="14" t="s">
        <v>53</v>
      </c>
      <c r="Q370" s="105">
        <v>567.79999999999995</v>
      </c>
      <c r="R370" s="23">
        <v>42198</v>
      </c>
      <c r="S370" s="106">
        <v>567.79999999999995</v>
      </c>
      <c r="T370" s="31">
        <f t="shared" si="11"/>
        <v>0</v>
      </c>
      <c r="U370" s="39" t="s">
        <v>59</v>
      </c>
    </row>
    <row r="371" spans="1:21" x14ac:dyDescent="0.25">
      <c r="A371" s="20">
        <v>42189</v>
      </c>
      <c r="B371" s="183" t="s">
        <v>2889</v>
      </c>
      <c r="C371" s="183" t="s">
        <v>1592</v>
      </c>
      <c r="D371" s="14" t="s">
        <v>256</v>
      </c>
      <c r="E371" s="105">
        <v>8955.7999999999993</v>
      </c>
      <c r="F371" s="23">
        <v>42189</v>
      </c>
      <c r="G371" s="106">
        <v>8955.7999999999993</v>
      </c>
      <c r="H371" s="31">
        <f t="shared" si="10"/>
        <v>0</v>
      </c>
      <c r="I371" s="39" t="s">
        <v>773</v>
      </c>
      <c r="L371" s="246"/>
      <c r="M371" s="20">
        <v>42200</v>
      </c>
      <c r="N371" s="183" t="s">
        <v>4108</v>
      </c>
      <c r="O371" s="183" t="s">
        <v>1592</v>
      </c>
      <c r="P371" s="14" t="s">
        <v>53</v>
      </c>
      <c r="Q371" s="105">
        <v>952</v>
      </c>
      <c r="R371" s="23">
        <v>42200</v>
      </c>
      <c r="S371" s="106">
        <v>952</v>
      </c>
      <c r="T371" s="48">
        <f t="shared" si="11"/>
        <v>0</v>
      </c>
      <c r="U371" s="39" t="s">
        <v>19</v>
      </c>
    </row>
    <row r="372" spans="1:21" x14ac:dyDescent="0.25">
      <c r="A372" s="12">
        <v>42189</v>
      </c>
      <c r="B372" s="183" t="s">
        <v>2890</v>
      </c>
      <c r="C372" s="183" t="s">
        <v>1592</v>
      </c>
      <c r="D372" s="14" t="s">
        <v>1186</v>
      </c>
      <c r="E372" s="105">
        <v>21616.2</v>
      </c>
      <c r="F372" s="23">
        <v>42189</v>
      </c>
      <c r="G372" s="106">
        <v>21616.2</v>
      </c>
      <c r="H372" s="31">
        <f t="shared" si="10"/>
        <v>0</v>
      </c>
      <c r="I372" s="39" t="s">
        <v>587</v>
      </c>
      <c r="L372" s="246"/>
      <c r="M372" s="12">
        <v>42202</v>
      </c>
      <c r="N372" s="183" t="s">
        <v>4376</v>
      </c>
      <c r="O372" s="183" t="s">
        <v>1592</v>
      </c>
      <c r="P372" s="14" t="s">
        <v>53</v>
      </c>
      <c r="Q372" s="105">
        <v>1795.2</v>
      </c>
      <c r="R372" s="23">
        <v>42203</v>
      </c>
      <c r="S372" s="118">
        <v>1795.2</v>
      </c>
      <c r="T372" s="31">
        <f t="shared" si="11"/>
        <v>0</v>
      </c>
      <c r="U372" s="56" t="s">
        <v>59</v>
      </c>
    </row>
    <row r="373" spans="1:21" x14ac:dyDescent="0.25">
      <c r="A373" s="20">
        <v>42189</v>
      </c>
      <c r="B373" s="183" t="s">
        <v>2891</v>
      </c>
      <c r="C373" s="183" t="s">
        <v>1592</v>
      </c>
      <c r="D373" s="14" t="s">
        <v>940</v>
      </c>
      <c r="E373" s="105">
        <v>1806.8</v>
      </c>
      <c r="F373" s="23">
        <v>42189</v>
      </c>
      <c r="G373" s="106">
        <v>1806.8</v>
      </c>
      <c r="H373" s="31">
        <f t="shared" si="10"/>
        <v>0</v>
      </c>
      <c r="I373" s="39" t="s">
        <v>587</v>
      </c>
      <c r="L373" s="246"/>
      <c r="M373" s="20">
        <v>42205</v>
      </c>
      <c r="N373" s="183" t="s">
        <v>4677</v>
      </c>
      <c r="O373" s="183" t="s">
        <v>1592</v>
      </c>
      <c r="P373" s="14" t="s">
        <v>53</v>
      </c>
      <c r="Q373" s="105">
        <v>646</v>
      </c>
      <c r="R373" s="23">
        <v>42205</v>
      </c>
      <c r="S373" s="118">
        <v>646</v>
      </c>
      <c r="T373" s="31">
        <f t="shared" si="11"/>
        <v>0</v>
      </c>
      <c r="U373" s="56" t="s">
        <v>59</v>
      </c>
    </row>
    <row r="374" spans="1:21" x14ac:dyDescent="0.25">
      <c r="A374" s="12">
        <v>42189</v>
      </c>
      <c r="B374" s="183" t="s">
        <v>2892</v>
      </c>
      <c r="C374" s="183" t="s">
        <v>1592</v>
      </c>
      <c r="D374" s="14" t="s">
        <v>125</v>
      </c>
      <c r="E374" s="105">
        <v>6667.2</v>
      </c>
      <c r="F374" s="23">
        <v>42190</v>
      </c>
      <c r="G374" s="106">
        <v>6667.2</v>
      </c>
      <c r="H374" s="31">
        <f t="shared" si="10"/>
        <v>0</v>
      </c>
      <c r="I374" s="39" t="s">
        <v>19</v>
      </c>
      <c r="L374" s="246"/>
      <c r="M374" s="12">
        <v>42206</v>
      </c>
      <c r="N374" s="183" t="s">
        <v>4807</v>
      </c>
      <c r="O374" s="183" t="s">
        <v>1592</v>
      </c>
      <c r="P374" s="15" t="s">
        <v>53</v>
      </c>
      <c r="Q374" s="122">
        <v>605.20000000000005</v>
      </c>
      <c r="R374" s="23">
        <v>42206</v>
      </c>
      <c r="S374" s="118">
        <v>605.20000000000005</v>
      </c>
      <c r="T374" s="31">
        <f t="shared" si="11"/>
        <v>0</v>
      </c>
      <c r="U374" s="68" t="s">
        <v>59</v>
      </c>
    </row>
    <row r="375" spans="1:21" x14ac:dyDescent="0.25">
      <c r="A375" s="20">
        <v>42189</v>
      </c>
      <c r="B375" s="183" t="s">
        <v>2893</v>
      </c>
      <c r="C375" s="183" t="s">
        <v>1592</v>
      </c>
      <c r="D375" s="14" t="s">
        <v>23</v>
      </c>
      <c r="E375" s="105">
        <v>4760.8</v>
      </c>
      <c r="F375" s="23">
        <v>42189</v>
      </c>
      <c r="G375" s="106">
        <v>4760.8</v>
      </c>
      <c r="H375" s="31">
        <f t="shared" si="10"/>
        <v>0</v>
      </c>
      <c r="I375" s="39" t="s">
        <v>9</v>
      </c>
      <c r="L375" s="246"/>
      <c r="M375" s="20">
        <v>42207</v>
      </c>
      <c r="N375" s="183" t="s">
        <v>4940</v>
      </c>
      <c r="O375" s="183" t="s">
        <v>1592</v>
      </c>
      <c r="P375" s="14" t="s">
        <v>53</v>
      </c>
      <c r="Q375" s="105">
        <v>748</v>
      </c>
      <c r="R375" s="23">
        <v>42207</v>
      </c>
      <c r="S375" s="106">
        <v>748</v>
      </c>
      <c r="T375" s="31">
        <f t="shared" si="11"/>
        <v>0</v>
      </c>
      <c r="U375" s="39" t="s">
        <v>17</v>
      </c>
    </row>
    <row r="376" spans="1:21" x14ac:dyDescent="0.25">
      <c r="A376" s="12">
        <v>42189</v>
      </c>
      <c r="B376" s="183" t="s">
        <v>2894</v>
      </c>
      <c r="C376" s="183" t="s">
        <v>1592</v>
      </c>
      <c r="D376" s="14" t="s">
        <v>151</v>
      </c>
      <c r="E376" s="105">
        <v>2459.85</v>
      </c>
      <c r="F376" s="23">
        <v>42190</v>
      </c>
      <c r="G376" s="106">
        <v>2459.85</v>
      </c>
      <c r="H376" s="31">
        <f t="shared" si="10"/>
        <v>0</v>
      </c>
      <c r="I376" s="39" t="s">
        <v>9</v>
      </c>
      <c r="L376" s="246"/>
      <c r="M376" s="12">
        <v>42208</v>
      </c>
      <c r="N376" s="183" t="s">
        <v>5059</v>
      </c>
      <c r="O376" s="183" t="s">
        <v>1592</v>
      </c>
      <c r="P376" s="14" t="s">
        <v>53</v>
      </c>
      <c r="Q376" s="105">
        <v>990.5</v>
      </c>
      <c r="R376" s="65">
        <v>42208</v>
      </c>
      <c r="S376" s="106">
        <v>990.5</v>
      </c>
      <c r="T376" s="31">
        <f t="shared" si="11"/>
        <v>0</v>
      </c>
      <c r="U376" s="39" t="s">
        <v>59</v>
      </c>
    </row>
    <row r="377" spans="1:21" x14ac:dyDescent="0.25">
      <c r="A377" s="20">
        <v>42189</v>
      </c>
      <c r="B377" s="183" t="s">
        <v>2895</v>
      </c>
      <c r="C377" s="183" t="s">
        <v>1592</v>
      </c>
      <c r="D377" s="14" t="s">
        <v>151</v>
      </c>
      <c r="E377" s="105">
        <v>379.2</v>
      </c>
      <c r="F377" s="23"/>
      <c r="G377" s="106"/>
      <c r="H377" s="31">
        <f t="shared" si="10"/>
        <v>379.2</v>
      </c>
      <c r="I377" s="39" t="s">
        <v>9</v>
      </c>
      <c r="L377" s="246"/>
      <c r="M377" s="20">
        <v>42209</v>
      </c>
      <c r="N377" s="183" t="s">
        <v>5212</v>
      </c>
      <c r="O377" s="183" t="s">
        <v>1592</v>
      </c>
      <c r="P377" s="14" t="s">
        <v>53</v>
      </c>
      <c r="Q377" s="105">
        <v>1501.5</v>
      </c>
      <c r="R377" s="65">
        <v>42209</v>
      </c>
      <c r="S377" s="106">
        <v>1501.5</v>
      </c>
      <c r="T377" s="31">
        <f t="shared" si="11"/>
        <v>0</v>
      </c>
      <c r="U377" s="39" t="s">
        <v>59</v>
      </c>
    </row>
    <row r="378" spans="1:21" x14ac:dyDescent="0.25">
      <c r="A378" s="12">
        <v>42189</v>
      </c>
      <c r="B378" s="183" t="s">
        <v>2896</v>
      </c>
      <c r="C378" s="183" t="s">
        <v>1592</v>
      </c>
      <c r="D378" s="14" t="s">
        <v>88</v>
      </c>
      <c r="E378" s="105">
        <v>1599.6</v>
      </c>
      <c r="F378" s="72">
        <v>42189</v>
      </c>
      <c r="G378" s="106">
        <v>1599.6</v>
      </c>
      <c r="H378" s="31">
        <f t="shared" si="10"/>
        <v>0</v>
      </c>
      <c r="I378" s="39" t="s">
        <v>9</v>
      </c>
      <c r="L378" s="246"/>
      <c r="M378" s="12">
        <v>42213</v>
      </c>
      <c r="N378" s="183" t="s">
        <v>5619</v>
      </c>
      <c r="O378" s="183" t="s">
        <v>1592</v>
      </c>
      <c r="P378" s="150" t="s">
        <v>53</v>
      </c>
      <c r="Q378" s="105">
        <v>1432.8</v>
      </c>
      <c r="R378" s="23">
        <v>42213</v>
      </c>
      <c r="S378" s="106">
        <v>1432.8</v>
      </c>
      <c r="T378" s="31">
        <f t="shared" si="11"/>
        <v>0</v>
      </c>
      <c r="U378" s="39" t="s">
        <v>59</v>
      </c>
    </row>
    <row r="379" spans="1:21" x14ac:dyDescent="0.25">
      <c r="A379" s="20">
        <v>42189</v>
      </c>
      <c r="B379" s="183" t="s">
        <v>2897</v>
      </c>
      <c r="C379" s="183" t="s">
        <v>1592</v>
      </c>
      <c r="D379" s="14" t="s">
        <v>604</v>
      </c>
      <c r="E379" s="105">
        <v>3192</v>
      </c>
      <c r="F379" s="23">
        <v>42189</v>
      </c>
      <c r="G379" s="106">
        <v>3192</v>
      </c>
      <c r="H379" s="31">
        <f t="shared" si="10"/>
        <v>0</v>
      </c>
      <c r="I379" s="39" t="s">
        <v>9</v>
      </c>
      <c r="L379" s="246"/>
      <c r="M379" s="20">
        <v>42214</v>
      </c>
      <c r="N379" s="183" t="s">
        <v>5735</v>
      </c>
      <c r="O379" s="183" t="s">
        <v>1592</v>
      </c>
      <c r="P379" s="14" t="s">
        <v>53</v>
      </c>
      <c r="Q379" s="105">
        <v>644.4</v>
      </c>
      <c r="R379" s="23">
        <v>42214</v>
      </c>
      <c r="S379" s="106">
        <v>644.4</v>
      </c>
      <c r="T379" s="31">
        <f t="shared" si="11"/>
        <v>0</v>
      </c>
      <c r="U379" s="39" t="s">
        <v>17</v>
      </c>
    </row>
    <row r="380" spans="1:21" x14ac:dyDescent="0.25">
      <c r="A380" s="12">
        <v>42189</v>
      </c>
      <c r="B380" s="183" t="s">
        <v>2898</v>
      </c>
      <c r="C380" s="183" t="s">
        <v>1592</v>
      </c>
      <c r="D380" s="14" t="s">
        <v>24</v>
      </c>
      <c r="E380" s="105">
        <v>610</v>
      </c>
      <c r="F380" s="23">
        <v>42201</v>
      </c>
      <c r="G380" s="106">
        <v>610</v>
      </c>
      <c r="H380" s="31">
        <f t="shared" si="10"/>
        <v>0</v>
      </c>
      <c r="I380" s="39" t="s">
        <v>9</v>
      </c>
      <c r="L380" s="246"/>
      <c r="M380" s="12">
        <v>42215</v>
      </c>
      <c r="N380" s="183" t="s">
        <v>5827</v>
      </c>
      <c r="O380" s="183" t="s">
        <v>1592</v>
      </c>
      <c r="P380" s="14" t="s">
        <v>53</v>
      </c>
      <c r="Q380" s="105">
        <v>1246.9000000000001</v>
      </c>
      <c r="R380" s="23">
        <v>42215</v>
      </c>
      <c r="S380" s="106">
        <v>1246.9000000000001</v>
      </c>
      <c r="T380" s="31">
        <f t="shared" si="11"/>
        <v>0</v>
      </c>
      <c r="U380" s="39" t="s">
        <v>9</v>
      </c>
    </row>
    <row r="381" spans="1:21" x14ac:dyDescent="0.25">
      <c r="A381" s="20">
        <v>42189</v>
      </c>
      <c r="B381" s="183" t="s">
        <v>2899</v>
      </c>
      <c r="C381" s="183" t="s">
        <v>1592</v>
      </c>
      <c r="D381" s="14" t="s">
        <v>24</v>
      </c>
      <c r="E381" s="105">
        <v>403.2</v>
      </c>
      <c r="F381" s="23">
        <v>42201</v>
      </c>
      <c r="G381" s="106">
        <v>403.2</v>
      </c>
      <c r="H381" s="31">
        <f t="shared" si="10"/>
        <v>0</v>
      </c>
      <c r="I381" s="39" t="s">
        <v>9</v>
      </c>
      <c r="L381" s="246"/>
      <c r="M381" s="20">
        <v>42216</v>
      </c>
      <c r="N381" s="183" t="s">
        <v>5963</v>
      </c>
      <c r="O381" s="183" t="s">
        <v>1592</v>
      </c>
      <c r="P381" s="14" t="s">
        <v>53</v>
      </c>
      <c r="Q381" s="105">
        <v>2020.1</v>
      </c>
      <c r="R381" s="23">
        <v>42216</v>
      </c>
      <c r="S381" s="106">
        <v>2020.1</v>
      </c>
      <c r="T381" s="31">
        <f t="shared" si="11"/>
        <v>0</v>
      </c>
      <c r="U381" s="39" t="s">
        <v>59</v>
      </c>
    </row>
    <row r="382" spans="1:21" x14ac:dyDescent="0.25">
      <c r="A382" s="12">
        <v>42189</v>
      </c>
      <c r="B382" s="183" t="s">
        <v>2900</v>
      </c>
      <c r="C382" s="183" t="s">
        <v>1592</v>
      </c>
      <c r="D382" s="14" t="s">
        <v>50</v>
      </c>
      <c r="E382" s="105">
        <v>3173.4</v>
      </c>
      <c r="F382" s="23">
        <v>42190</v>
      </c>
      <c r="G382" s="106">
        <v>3173.4</v>
      </c>
      <c r="H382" s="31">
        <f t="shared" si="10"/>
        <v>0</v>
      </c>
      <c r="I382" s="39" t="s">
        <v>9</v>
      </c>
      <c r="L382" s="246"/>
      <c r="M382" s="12">
        <v>42186</v>
      </c>
      <c r="N382" s="183" t="s">
        <v>2535</v>
      </c>
      <c r="O382" s="183" t="s">
        <v>1592</v>
      </c>
      <c r="P382" s="14" t="s">
        <v>57</v>
      </c>
      <c r="Q382" s="105">
        <v>1330</v>
      </c>
      <c r="R382" s="23">
        <v>42186</v>
      </c>
      <c r="S382" s="106">
        <v>1330</v>
      </c>
      <c r="T382" s="25">
        <f t="shared" si="11"/>
        <v>0</v>
      </c>
      <c r="U382" s="39" t="s">
        <v>46</v>
      </c>
    </row>
    <row r="383" spans="1:21" x14ac:dyDescent="0.25">
      <c r="A383" s="20">
        <v>42189</v>
      </c>
      <c r="B383" s="183" t="s">
        <v>2901</v>
      </c>
      <c r="C383" s="183" t="s">
        <v>1592</v>
      </c>
      <c r="D383" s="150" t="s">
        <v>49</v>
      </c>
      <c r="E383" s="105">
        <v>1267.2</v>
      </c>
      <c r="F383" s="23">
        <v>42189</v>
      </c>
      <c r="G383" s="106">
        <v>1267.2</v>
      </c>
      <c r="H383" s="31">
        <f t="shared" si="10"/>
        <v>0</v>
      </c>
      <c r="I383" s="39" t="s">
        <v>9</v>
      </c>
      <c r="L383" s="246"/>
      <c r="M383" s="20">
        <v>42190</v>
      </c>
      <c r="N383" s="183" t="s">
        <v>3002</v>
      </c>
      <c r="O383" s="183" t="s">
        <v>1592</v>
      </c>
      <c r="P383" s="14" t="s">
        <v>57</v>
      </c>
      <c r="Q383" s="105">
        <v>2660</v>
      </c>
      <c r="R383" s="23">
        <v>42190</v>
      </c>
      <c r="S383" s="106">
        <v>2660</v>
      </c>
      <c r="T383" s="31">
        <f t="shared" si="11"/>
        <v>0</v>
      </c>
      <c r="U383" s="39" t="s">
        <v>59</v>
      </c>
    </row>
    <row r="384" spans="1:21" x14ac:dyDescent="0.25">
      <c r="A384" s="12">
        <v>42189</v>
      </c>
      <c r="B384" s="183" t="s">
        <v>2902</v>
      </c>
      <c r="C384" s="183" t="s">
        <v>1592</v>
      </c>
      <c r="D384" s="14" t="s">
        <v>137</v>
      </c>
      <c r="E384" s="105">
        <v>559.9</v>
      </c>
      <c r="F384" s="23">
        <v>42189</v>
      </c>
      <c r="G384" s="106">
        <v>559.9</v>
      </c>
      <c r="H384" s="31">
        <f t="shared" si="10"/>
        <v>0</v>
      </c>
      <c r="I384" s="39" t="s">
        <v>9</v>
      </c>
      <c r="L384" s="246"/>
      <c r="M384" s="12">
        <v>42207</v>
      </c>
      <c r="N384" s="183" t="s">
        <v>4953</v>
      </c>
      <c r="O384" s="183" t="s">
        <v>1592</v>
      </c>
      <c r="P384" s="14" t="s">
        <v>57</v>
      </c>
      <c r="Q384" s="105">
        <v>900</v>
      </c>
      <c r="R384" s="23">
        <v>42207</v>
      </c>
      <c r="S384" s="106">
        <v>900</v>
      </c>
      <c r="T384" s="31">
        <f t="shared" si="11"/>
        <v>0</v>
      </c>
      <c r="U384" s="39" t="s">
        <v>17</v>
      </c>
    </row>
    <row r="385" spans="1:21" x14ac:dyDescent="0.25">
      <c r="A385" s="20">
        <v>42189</v>
      </c>
      <c r="B385" s="183" t="s">
        <v>2903</v>
      </c>
      <c r="C385" s="183" t="s">
        <v>1592</v>
      </c>
      <c r="D385" s="14" t="s">
        <v>1590</v>
      </c>
      <c r="E385" s="105">
        <v>686.4</v>
      </c>
      <c r="F385" s="23">
        <v>42189</v>
      </c>
      <c r="G385" s="106">
        <v>686.4</v>
      </c>
      <c r="H385" s="31">
        <f t="shared" si="10"/>
        <v>0</v>
      </c>
      <c r="I385" s="39" t="s">
        <v>41</v>
      </c>
      <c r="L385" s="246"/>
      <c r="M385" s="20">
        <v>42191</v>
      </c>
      <c r="N385" s="183" t="s">
        <v>3171</v>
      </c>
      <c r="O385" s="183" t="s">
        <v>1592</v>
      </c>
      <c r="P385" s="14" t="s">
        <v>206</v>
      </c>
      <c r="Q385" s="105">
        <v>37694.6</v>
      </c>
      <c r="R385" s="23">
        <v>42201</v>
      </c>
      <c r="S385" s="106">
        <v>37694.6</v>
      </c>
      <c r="T385" s="31">
        <f t="shared" si="11"/>
        <v>0</v>
      </c>
      <c r="U385" s="39" t="s">
        <v>149</v>
      </c>
    </row>
    <row r="386" spans="1:21" x14ac:dyDescent="0.25">
      <c r="A386" s="12">
        <v>42189</v>
      </c>
      <c r="B386" s="183" t="s">
        <v>2904</v>
      </c>
      <c r="C386" s="183" t="s">
        <v>1592</v>
      </c>
      <c r="D386" s="150" t="s">
        <v>131</v>
      </c>
      <c r="E386" s="105">
        <v>14769.1</v>
      </c>
      <c r="F386" s="23">
        <v>42192</v>
      </c>
      <c r="G386" s="106">
        <v>14769.1</v>
      </c>
      <c r="H386" s="31">
        <f t="shared" si="10"/>
        <v>0</v>
      </c>
      <c r="I386" s="39" t="s">
        <v>9</v>
      </c>
      <c r="L386" s="246"/>
      <c r="M386" s="12">
        <v>42194</v>
      </c>
      <c r="N386" s="183" t="s">
        <v>3527</v>
      </c>
      <c r="O386" s="183" t="s">
        <v>1592</v>
      </c>
      <c r="P386" s="14" t="s">
        <v>206</v>
      </c>
      <c r="Q386" s="105">
        <v>16749.7</v>
      </c>
      <c r="R386" s="23">
        <v>42201</v>
      </c>
      <c r="S386" s="106">
        <v>16749.7</v>
      </c>
      <c r="T386" s="31">
        <f t="shared" si="11"/>
        <v>0</v>
      </c>
      <c r="U386" s="39" t="s">
        <v>149</v>
      </c>
    </row>
    <row r="387" spans="1:21" x14ac:dyDescent="0.25">
      <c r="A387" s="20">
        <v>42189</v>
      </c>
      <c r="B387" s="183" t="s">
        <v>2905</v>
      </c>
      <c r="C387" s="183" t="s">
        <v>1592</v>
      </c>
      <c r="D387" s="14" t="s">
        <v>1197</v>
      </c>
      <c r="E387" s="105">
        <v>5346</v>
      </c>
      <c r="F387" s="23">
        <v>42189</v>
      </c>
      <c r="G387" s="106">
        <v>5346</v>
      </c>
      <c r="H387" s="31">
        <f t="shared" ref="H387:H450" si="12">E387-G387</f>
        <v>0</v>
      </c>
      <c r="I387" s="39" t="s">
        <v>59</v>
      </c>
      <c r="L387" s="246"/>
      <c r="M387" s="20">
        <v>42198</v>
      </c>
      <c r="N387" s="183" t="s">
        <v>3973</v>
      </c>
      <c r="O387" s="183" t="s">
        <v>1592</v>
      </c>
      <c r="P387" s="14" t="s">
        <v>206</v>
      </c>
      <c r="Q387" s="105">
        <v>41509.71</v>
      </c>
      <c r="R387" s="30"/>
      <c r="S387" s="106"/>
      <c r="T387" s="31">
        <f t="shared" ref="T387:T450" si="13">Q387-S387</f>
        <v>41509.71</v>
      </c>
      <c r="U387" s="39" t="s">
        <v>149</v>
      </c>
    </row>
    <row r="388" spans="1:21" x14ac:dyDescent="0.25">
      <c r="A388" s="12">
        <v>42189</v>
      </c>
      <c r="B388" s="183" t="s">
        <v>2906</v>
      </c>
      <c r="C388" s="183" t="s">
        <v>1592</v>
      </c>
      <c r="D388" s="14" t="s">
        <v>169</v>
      </c>
      <c r="E388" s="105">
        <v>1460.8</v>
      </c>
      <c r="F388" s="23">
        <v>42189</v>
      </c>
      <c r="G388" s="106">
        <v>1460.8</v>
      </c>
      <c r="H388" s="31">
        <f t="shared" si="12"/>
        <v>0</v>
      </c>
      <c r="I388" s="39" t="s">
        <v>59</v>
      </c>
      <c r="L388" s="246"/>
      <c r="M388" s="12">
        <v>42201</v>
      </c>
      <c r="N388" s="183" t="s">
        <v>4308</v>
      </c>
      <c r="O388" s="183" t="s">
        <v>1592</v>
      </c>
      <c r="P388" s="14" t="s">
        <v>206</v>
      </c>
      <c r="Q388" s="105">
        <v>26436.880000000001</v>
      </c>
      <c r="R388" s="23"/>
      <c r="S388" s="118"/>
      <c r="T388" s="31">
        <f t="shared" si="13"/>
        <v>26436.880000000001</v>
      </c>
      <c r="U388" s="56" t="s">
        <v>149</v>
      </c>
    </row>
    <row r="389" spans="1:21" x14ac:dyDescent="0.25">
      <c r="A389" s="20">
        <v>42189</v>
      </c>
      <c r="B389" s="183" t="s">
        <v>2907</v>
      </c>
      <c r="C389" s="183" t="s">
        <v>1592</v>
      </c>
      <c r="D389" s="14" t="s">
        <v>155</v>
      </c>
      <c r="E389" s="105">
        <v>1700</v>
      </c>
      <c r="F389" s="23">
        <v>42189</v>
      </c>
      <c r="G389" s="106">
        <v>1700</v>
      </c>
      <c r="H389" s="31">
        <f t="shared" si="12"/>
        <v>0</v>
      </c>
      <c r="I389" s="39" t="s">
        <v>59</v>
      </c>
      <c r="L389" s="246"/>
      <c r="M389" s="20">
        <v>42205</v>
      </c>
      <c r="N389" s="183" t="s">
        <v>4781</v>
      </c>
      <c r="O389" s="183" t="s">
        <v>1592</v>
      </c>
      <c r="P389" s="14" t="s">
        <v>206</v>
      </c>
      <c r="Q389" s="105">
        <v>33678.92</v>
      </c>
      <c r="R389" s="23"/>
      <c r="S389" s="106"/>
      <c r="T389" s="31">
        <f t="shared" si="13"/>
        <v>33678.92</v>
      </c>
      <c r="U389" s="39" t="s">
        <v>4779</v>
      </c>
    </row>
    <row r="390" spans="1:21" x14ac:dyDescent="0.25">
      <c r="A390" s="12">
        <v>42189</v>
      </c>
      <c r="B390" s="183" t="s">
        <v>2908</v>
      </c>
      <c r="C390" s="183" t="s">
        <v>1592</v>
      </c>
      <c r="D390" s="14" t="s">
        <v>148</v>
      </c>
      <c r="E390" s="105">
        <v>6922.1</v>
      </c>
      <c r="F390" s="23">
        <v>42189</v>
      </c>
      <c r="G390" s="106">
        <v>6922.1</v>
      </c>
      <c r="H390" s="31">
        <f t="shared" si="12"/>
        <v>0</v>
      </c>
      <c r="I390" s="39" t="s">
        <v>59</v>
      </c>
      <c r="L390" s="246"/>
      <c r="M390" s="12">
        <v>42208</v>
      </c>
      <c r="N390" s="183" t="s">
        <v>5153</v>
      </c>
      <c r="O390" s="183" t="s">
        <v>1592</v>
      </c>
      <c r="P390" s="14" t="s">
        <v>206</v>
      </c>
      <c r="Q390" s="105">
        <v>25744.720000000001</v>
      </c>
      <c r="R390" s="65"/>
      <c r="S390" s="106"/>
      <c r="T390" s="31">
        <f t="shared" si="13"/>
        <v>25744.720000000001</v>
      </c>
      <c r="U390" s="39" t="s">
        <v>4996</v>
      </c>
    </row>
    <row r="391" spans="1:21" x14ac:dyDescent="0.25">
      <c r="A391" s="20">
        <v>42189</v>
      </c>
      <c r="B391" s="183" t="s">
        <v>2909</v>
      </c>
      <c r="C391" s="183" t="s">
        <v>1592</v>
      </c>
      <c r="D391" s="14" t="s">
        <v>213</v>
      </c>
      <c r="E391" s="105">
        <v>11508</v>
      </c>
      <c r="F391" s="23">
        <v>42191</v>
      </c>
      <c r="G391" s="106">
        <v>11508</v>
      </c>
      <c r="H391" s="31">
        <f t="shared" si="12"/>
        <v>0</v>
      </c>
      <c r="I391" s="39" t="s">
        <v>312</v>
      </c>
      <c r="L391" s="246"/>
      <c r="M391" s="20">
        <v>42212</v>
      </c>
      <c r="N391" s="183" t="s">
        <v>5574</v>
      </c>
      <c r="O391" s="183" t="s">
        <v>1592</v>
      </c>
      <c r="P391" s="14" t="s">
        <v>206</v>
      </c>
      <c r="Q391" s="105">
        <v>41508.28</v>
      </c>
      <c r="R391" s="23"/>
      <c r="S391" s="106"/>
      <c r="T391" s="31">
        <f t="shared" si="13"/>
        <v>41508.28</v>
      </c>
      <c r="U391" s="39" t="s">
        <v>4996</v>
      </c>
    </row>
    <row r="392" spans="1:21" x14ac:dyDescent="0.25">
      <c r="A392" s="12">
        <v>42189</v>
      </c>
      <c r="B392" s="183" t="s">
        <v>2910</v>
      </c>
      <c r="C392" s="183" t="s">
        <v>1592</v>
      </c>
      <c r="D392" s="14" t="s">
        <v>45</v>
      </c>
      <c r="E392" s="105">
        <v>9242.6</v>
      </c>
      <c r="F392" s="23">
        <v>42211</v>
      </c>
      <c r="G392" s="106">
        <v>9242.6</v>
      </c>
      <c r="H392" s="31">
        <f t="shared" si="12"/>
        <v>0</v>
      </c>
      <c r="I392" s="39" t="s">
        <v>59</v>
      </c>
      <c r="L392" s="246"/>
      <c r="M392" s="12">
        <v>42187</v>
      </c>
      <c r="N392" s="183" t="s">
        <v>2648</v>
      </c>
      <c r="O392" s="183" t="s">
        <v>1592</v>
      </c>
      <c r="P392" s="40" t="s">
        <v>238</v>
      </c>
      <c r="Q392" s="105">
        <v>207.5</v>
      </c>
      <c r="R392" s="23">
        <v>42187</v>
      </c>
      <c r="S392" s="106">
        <v>207.5</v>
      </c>
      <c r="T392" s="25">
        <f t="shared" si="13"/>
        <v>0</v>
      </c>
      <c r="U392" s="68" t="s">
        <v>59</v>
      </c>
    </row>
    <row r="393" spans="1:21" x14ac:dyDescent="0.25">
      <c r="A393" s="20">
        <v>42189</v>
      </c>
      <c r="B393" s="183" t="s">
        <v>2911</v>
      </c>
      <c r="C393" s="183" t="s">
        <v>1592</v>
      </c>
      <c r="D393" s="14" t="s">
        <v>20</v>
      </c>
      <c r="E393" s="105">
        <v>1675.8</v>
      </c>
      <c r="F393" s="23">
        <v>42189</v>
      </c>
      <c r="G393" s="106">
        <v>1675.8</v>
      </c>
      <c r="H393" s="31">
        <f t="shared" si="12"/>
        <v>0</v>
      </c>
      <c r="I393" s="39" t="s">
        <v>9</v>
      </c>
      <c r="L393" s="246"/>
      <c r="M393" s="20">
        <v>42192</v>
      </c>
      <c r="N393" s="183" t="s">
        <v>3213</v>
      </c>
      <c r="O393" s="183" t="s">
        <v>1592</v>
      </c>
      <c r="P393" s="14" t="s">
        <v>238</v>
      </c>
      <c r="Q393" s="105">
        <v>980</v>
      </c>
      <c r="R393" s="23">
        <v>42192</v>
      </c>
      <c r="S393" s="106">
        <v>980</v>
      </c>
      <c r="T393" s="31">
        <f t="shared" si="13"/>
        <v>0</v>
      </c>
      <c r="U393" s="39" t="s">
        <v>59</v>
      </c>
    </row>
    <row r="394" spans="1:21" x14ac:dyDescent="0.25">
      <c r="A394" s="12">
        <v>42189</v>
      </c>
      <c r="B394" s="183" t="s">
        <v>2912</v>
      </c>
      <c r="C394" s="183" t="s">
        <v>1592</v>
      </c>
      <c r="D394" s="14" t="s">
        <v>82</v>
      </c>
      <c r="E394" s="105">
        <v>3088.6</v>
      </c>
      <c r="F394" s="23">
        <v>42190</v>
      </c>
      <c r="G394" s="106">
        <v>3088.6</v>
      </c>
      <c r="H394" s="31">
        <f t="shared" si="12"/>
        <v>0</v>
      </c>
      <c r="I394" s="39" t="s">
        <v>9</v>
      </c>
      <c r="L394" s="246"/>
      <c r="M394" s="12">
        <v>42210</v>
      </c>
      <c r="N394" s="183" t="s">
        <v>5346</v>
      </c>
      <c r="O394" s="183" t="s">
        <v>1592</v>
      </c>
      <c r="P394" s="14" t="s">
        <v>238</v>
      </c>
      <c r="Q394" s="105">
        <v>370</v>
      </c>
      <c r="R394" s="65">
        <v>42211</v>
      </c>
      <c r="S394" s="106">
        <v>370</v>
      </c>
      <c r="T394" s="31">
        <f t="shared" si="13"/>
        <v>0</v>
      </c>
      <c r="U394" s="39" t="s">
        <v>59</v>
      </c>
    </row>
    <row r="395" spans="1:21" x14ac:dyDescent="0.25">
      <c r="A395" s="20">
        <v>42189</v>
      </c>
      <c r="B395" s="183" t="s">
        <v>2913</v>
      </c>
      <c r="C395" s="183" t="s">
        <v>1592</v>
      </c>
      <c r="D395" s="14" t="s">
        <v>45</v>
      </c>
      <c r="E395" s="105">
        <v>437.4</v>
      </c>
      <c r="F395" s="23">
        <v>42211</v>
      </c>
      <c r="G395" s="106">
        <v>437.4</v>
      </c>
      <c r="H395" s="31">
        <f t="shared" si="12"/>
        <v>0</v>
      </c>
      <c r="I395" s="39" t="s">
        <v>59</v>
      </c>
      <c r="L395" s="246"/>
      <c r="M395" s="20">
        <v>42216</v>
      </c>
      <c r="N395" s="183" t="s">
        <v>5956</v>
      </c>
      <c r="O395" s="183" t="s">
        <v>1592</v>
      </c>
      <c r="P395" s="14" t="s">
        <v>238</v>
      </c>
      <c r="Q395" s="105">
        <v>336.2</v>
      </c>
      <c r="R395" s="23">
        <v>42216</v>
      </c>
      <c r="S395" s="106">
        <v>336.2</v>
      </c>
      <c r="T395" s="31">
        <f t="shared" si="13"/>
        <v>0</v>
      </c>
      <c r="U395" s="39" t="s">
        <v>59</v>
      </c>
    </row>
    <row r="396" spans="1:21" x14ac:dyDescent="0.25">
      <c r="A396" s="12">
        <v>42189</v>
      </c>
      <c r="B396" s="183" t="s">
        <v>2914</v>
      </c>
      <c r="C396" s="183" t="s">
        <v>1592</v>
      </c>
      <c r="D396" s="14" t="s">
        <v>66</v>
      </c>
      <c r="E396" s="105">
        <v>3632.9</v>
      </c>
      <c r="F396" s="23">
        <v>42189</v>
      </c>
      <c r="G396" s="106">
        <v>3632.9</v>
      </c>
      <c r="H396" s="31">
        <f t="shared" si="12"/>
        <v>0</v>
      </c>
      <c r="I396" s="39" t="s">
        <v>9</v>
      </c>
      <c r="L396" s="246"/>
      <c r="M396" s="12">
        <v>42189</v>
      </c>
      <c r="N396" s="183" t="s">
        <v>2925</v>
      </c>
      <c r="O396" s="183" t="s">
        <v>1592</v>
      </c>
      <c r="P396" s="14" t="s">
        <v>108</v>
      </c>
      <c r="Q396" s="105">
        <v>11092</v>
      </c>
      <c r="R396" s="23">
        <v>42201</v>
      </c>
      <c r="S396" s="106">
        <v>11092</v>
      </c>
      <c r="T396" s="31">
        <f t="shared" si="13"/>
        <v>0</v>
      </c>
      <c r="U396" s="39" t="s">
        <v>94</v>
      </c>
    </row>
    <row r="397" spans="1:21" x14ac:dyDescent="0.25">
      <c r="A397" s="20">
        <v>42189</v>
      </c>
      <c r="B397" s="183" t="s">
        <v>2915</v>
      </c>
      <c r="C397" s="183" t="s">
        <v>1592</v>
      </c>
      <c r="D397" s="14" t="s">
        <v>332</v>
      </c>
      <c r="E397" s="105">
        <v>3100.8</v>
      </c>
      <c r="F397" s="23">
        <v>42189</v>
      </c>
      <c r="G397" s="106">
        <v>3100.8</v>
      </c>
      <c r="H397" s="31">
        <f t="shared" si="12"/>
        <v>0</v>
      </c>
      <c r="I397" s="39" t="s">
        <v>9</v>
      </c>
      <c r="L397" s="246"/>
      <c r="M397" s="20">
        <v>42189</v>
      </c>
      <c r="N397" s="183" t="s">
        <v>2928</v>
      </c>
      <c r="O397" s="183" t="s">
        <v>1592</v>
      </c>
      <c r="P397" s="14" t="s">
        <v>108</v>
      </c>
      <c r="Q397" s="105">
        <v>24088.5</v>
      </c>
      <c r="R397" s="23">
        <v>42201</v>
      </c>
      <c r="S397" s="106">
        <v>24088.5</v>
      </c>
      <c r="T397" s="31">
        <f t="shared" si="13"/>
        <v>0</v>
      </c>
      <c r="U397" s="39" t="s">
        <v>9</v>
      </c>
    </row>
    <row r="398" spans="1:21" x14ac:dyDescent="0.25">
      <c r="A398" s="12">
        <v>42189</v>
      </c>
      <c r="B398" s="183" t="s">
        <v>2916</v>
      </c>
      <c r="C398" s="183" t="s">
        <v>1592</v>
      </c>
      <c r="D398" s="14" t="s">
        <v>217</v>
      </c>
      <c r="E398" s="105">
        <v>5682.8</v>
      </c>
      <c r="F398" s="23">
        <v>42189</v>
      </c>
      <c r="G398" s="106">
        <v>5682.8</v>
      </c>
      <c r="H398" s="31">
        <f t="shared" si="12"/>
        <v>0</v>
      </c>
      <c r="I398" s="39" t="s">
        <v>59</v>
      </c>
      <c r="L398" s="246"/>
      <c r="M398" s="12">
        <v>42189</v>
      </c>
      <c r="N398" s="183" t="s">
        <v>2948</v>
      </c>
      <c r="O398" s="183" t="s">
        <v>1592</v>
      </c>
      <c r="P398" s="14" t="s">
        <v>108</v>
      </c>
      <c r="Q398" s="105">
        <v>24207.75</v>
      </c>
      <c r="R398" s="23">
        <v>42201</v>
      </c>
      <c r="S398" s="106">
        <v>24207.75</v>
      </c>
      <c r="T398" s="31">
        <f t="shared" si="13"/>
        <v>0</v>
      </c>
      <c r="U398" s="39" t="s">
        <v>9</v>
      </c>
    </row>
    <row r="399" spans="1:21" x14ac:dyDescent="0.25">
      <c r="A399" s="20">
        <v>42189</v>
      </c>
      <c r="B399" s="183" t="s">
        <v>2917</v>
      </c>
      <c r="C399" s="183" t="s">
        <v>1592</v>
      </c>
      <c r="D399" s="14" t="s">
        <v>111</v>
      </c>
      <c r="E399" s="105">
        <v>13851</v>
      </c>
      <c r="F399" s="23">
        <v>42196</v>
      </c>
      <c r="G399" s="106">
        <v>13851</v>
      </c>
      <c r="H399" s="31">
        <f t="shared" si="12"/>
        <v>0</v>
      </c>
      <c r="I399" s="39" t="s">
        <v>9</v>
      </c>
      <c r="L399" s="246"/>
      <c r="M399" s="20">
        <v>42192</v>
      </c>
      <c r="N399" s="183" t="s">
        <v>3271</v>
      </c>
      <c r="O399" s="183" t="s">
        <v>1592</v>
      </c>
      <c r="P399" s="14" t="s">
        <v>108</v>
      </c>
      <c r="Q399" s="105">
        <v>15381</v>
      </c>
      <c r="R399" s="23" t="s">
        <v>3272</v>
      </c>
      <c r="S399" s="106">
        <f>8460+6921</f>
        <v>15381</v>
      </c>
      <c r="T399" s="31">
        <f t="shared" si="13"/>
        <v>0</v>
      </c>
      <c r="U399" s="39" t="s">
        <v>17</v>
      </c>
    </row>
    <row r="400" spans="1:21" x14ac:dyDescent="0.25">
      <c r="A400" s="12">
        <v>42189</v>
      </c>
      <c r="B400" s="183" t="s">
        <v>2918</v>
      </c>
      <c r="C400" s="183" t="s">
        <v>1592</v>
      </c>
      <c r="D400" s="14" t="s">
        <v>83</v>
      </c>
      <c r="E400" s="105">
        <v>6216</v>
      </c>
      <c r="F400" s="23">
        <v>42189</v>
      </c>
      <c r="G400" s="106">
        <v>6216</v>
      </c>
      <c r="H400" s="31">
        <f t="shared" si="12"/>
        <v>0</v>
      </c>
      <c r="I400" s="39" t="s">
        <v>59</v>
      </c>
      <c r="L400" s="246"/>
      <c r="M400" s="12">
        <v>42195</v>
      </c>
      <c r="N400" s="183" t="s">
        <v>3623</v>
      </c>
      <c r="O400" s="183" t="s">
        <v>1592</v>
      </c>
      <c r="P400" s="14" t="s">
        <v>108</v>
      </c>
      <c r="Q400" s="105">
        <v>24003</v>
      </c>
      <c r="R400" s="23" t="s">
        <v>3624</v>
      </c>
      <c r="S400" s="118">
        <f>5967+18036</f>
        <v>24003</v>
      </c>
      <c r="T400" s="31">
        <f t="shared" si="13"/>
        <v>0</v>
      </c>
      <c r="U400" s="56" t="s">
        <v>312</v>
      </c>
    </row>
    <row r="401" spans="1:21" x14ac:dyDescent="0.25">
      <c r="A401" s="20">
        <v>42189</v>
      </c>
      <c r="B401" s="183" t="s">
        <v>2919</v>
      </c>
      <c r="C401" s="183" t="s">
        <v>1592</v>
      </c>
      <c r="D401" s="14" t="s">
        <v>130</v>
      </c>
      <c r="E401" s="105">
        <v>7850.6</v>
      </c>
      <c r="F401" s="23">
        <v>42191</v>
      </c>
      <c r="G401" s="106">
        <v>7850.6</v>
      </c>
      <c r="H401" s="31">
        <f t="shared" si="12"/>
        <v>0</v>
      </c>
      <c r="I401" s="39" t="s">
        <v>9</v>
      </c>
      <c r="L401" s="246"/>
      <c r="M401" s="20">
        <v>42210</v>
      </c>
      <c r="N401" s="183" t="s">
        <v>5367</v>
      </c>
      <c r="O401" s="183" t="s">
        <v>1592</v>
      </c>
      <c r="P401" s="14" t="s">
        <v>108</v>
      </c>
      <c r="Q401" s="105">
        <v>11962.6</v>
      </c>
      <c r="R401" s="65" t="s">
        <v>5368</v>
      </c>
      <c r="S401" s="106">
        <f>5142.8+6819.8</f>
        <v>11962.6</v>
      </c>
      <c r="T401" s="31">
        <f t="shared" si="13"/>
        <v>0</v>
      </c>
      <c r="U401" s="39" t="s">
        <v>9</v>
      </c>
    </row>
    <row r="402" spans="1:21" x14ac:dyDescent="0.25">
      <c r="A402" s="12">
        <v>42189</v>
      </c>
      <c r="B402" s="183" t="s">
        <v>2920</v>
      </c>
      <c r="C402" s="183" t="s">
        <v>1592</v>
      </c>
      <c r="D402" s="14" t="s">
        <v>1515</v>
      </c>
      <c r="E402" s="105">
        <v>3074.4</v>
      </c>
      <c r="F402" s="23">
        <v>42190</v>
      </c>
      <c r="G402" s="106">
        <v>3074.4</v>
      </c>
      <c r="H402" s="31">
        <f t="shared" si="12"/>
        <v>0</v>
      </c>
      <c r="I402" s="39" t="s">
        <v>9</v>
      </c>
      <c r="L402" s="246"/>
      <c r="M402" s="12">
        <v>42212</v>
      </c>
      <c r="N402" s="183" t="s">
        <v>5523</v>
      </c>
      <c r="O402" s="183" t="s">
        <v>1592</v>
      </c>
      <c r="P402" s="14" t="s">
        <v>108</v>
      </c>
      <c r="Q402" s="105">
        <v>50139</v>
      </c>
      <c r="R402" s="23"/>
      <c r="S402" s="106"/>
      <c r="T402" s="31">
        <f t="shared" si="13"/>
        <v>50139</v>
      </c>
      <c r="U402" s="39" t="s">
        <v>3880</v>
      </c>
    </row>
    <row r="403" spans="1:21" x14ac:dyDescent="0.25">
      <c r="A403" s="20">
        <v>42189</v>
      </c>
      <c r="B403" s="183" t="s">
        <v>2921</v>
      </c>
      <c r="C403" s="183" t="s">
        <v>1592</v>
      </c>
      <c r="D403" s="14" t="s">
        <v>81</v>
      </c>
      <c r="E403" s="105">
        <v>2520.9</v>
      </c>
      <c r="F403" s="23">
        <v>42189</v>
      </c>
      <c r="G403" s="106">
        <v>2520.9</v>
      </c>
      <c r="H403" s="31">
        <f t="shared" si="12"/>
        <v>0</v>
      </c>
      <c r="I403" s="39" t="s">
        <v>59</v>
      </c>
      <c r="L403" s="246"/>
      <c r="M403" s="20">
        <v>42214</v>
      </c>
      <c r="N403" s="183" t="s">
        <v>5705</v>
      </c>
      <c r="O403" s="183" t="s">
        <v>1592</v>
      </c>
      <c r="P403" s="14" t="s">
        <v>108</v>
      </c>
      <c r="Q403" s="105">
        <v>51314.2</v>
      </c>
      <c r="R403" s="23"/>
      <c r="S403" s="106"/>
      <c r="T403" s="31">
        <f t="shared" si="13"/>
        <v>51314.2</v>
      </c>
      <c r="U403" s="39" t="s">
        <v>2524</v>
      </c>
    </row>
    <row r="404" spans="1:21" x14ac:dyDescent="0.25">
      <c r="A404" s="12">
        <v>42189</v>
      </c>
      <c r="B404" s="183" t="s">
        <v>2922</v>
      </c>
      <c r="C404" s="183" t="s">
        <v>1592</v>
      </c>
      <c r="D404" s="14" t="s">
        <v>89</v>
      </c>
      <c r="E404" s="105">
        <v>5112.8</v>
      </c>
      <c r="F404" s="23">
        <v>42189</v>
      </c>
      <c r="G404" s="106">
        <v>5112.8</v>
      </c>
      <c r="H404" s="31">
        <f t="shared" si="12"/>
        <v>0</v>
      </c>
      <c r="I404" s="39" t="s">
        <v>9</v>
      </c>
      <c r="L404" s="246"/>
      <c r="M404" s="12">
        <v>42186</v>
      </c>
      <c r="N404" s="183" t="s">
        <v>2553</v>
      </c>
      <c r="O404" s="183" t="s">
        <v>1592</v>
      </c>
      <c r="P404" s="26" t="s">
        <v>218</v>
      </c>
      <c r="Q404" s="108">
        <v>0</v>
      </c>
      <c r="R404" s="23"/>
      <c r="S404" s="106"/>
      <c r="T404" s="25">
        <f t="shared" si="13"/>
        <v>0</v>
      </c>
      <c r="U404" s="39" t="s">
        <v>13</v>
      </c>
    </row>
    <row r="405" spans="1:21" x14ac:dyDescent="0.25">
      <c r="A405" s="20">
        <v>42189</v>
      </c>
      <c r="B405" s="183" t="s">
        <v>2923</v>
      </c>
      <c r="C405" s="183" t="s">
        <v>1592</v>
      </c>
      <c r="D405" s="14" t="s">
        <v>1188</v>
      </c>
      <c r="E405" s="105">
        <v>585</v>
      </c>
      <c r="F405" s="23">
        <v>42189</v>
      </c>
      <c r="G405" s="106">
        <v>585</v>
      </c>
      <c r="H405" s="31">
        <f t="shared" si="12"/>
        <v>0</v>
      </c>
      <c r="I405" s="39" t="s">
        <v>9</v>
      </c>
      <c r="L405" s="246"/>
      <c r="M405" s="20">
        <v>42186</v>
      </c>
      <c r="N405" s="183" t="s">
        <v>2556</v>
      </c>
      <c r="O405" s="183" t="s">
        <v>1592</v>
      </c>
      <c r="P405" s="26" t="s">
        <v>218</v>
      </c>
      <c r="Q405" s="108">
        <v>0</v>
      </c>
      <c r="R405" s="23"/>
      <c r="S405" s="106"/>
      <c r="T405" s="25">
        <f t="shared" si="13"/>
        <v>0</v>
      </c>
      <c r="U405" s="39" t="s">
        <v>13</v>
      </c>
    </row>
    <row r="406" spans="1:21" x14ac:dyDescent="0.25">
      <c r="A406" s="12">
        <v>42189</v>
      </c>
      <c r="B406" s="183" t="s">
        <v>2924</v>
      </c>
      <c r="C406" s="183" t="s">
        <v>1592</v>
      </c>
      <c r="D406" s="14" t="s">
        <v>141</v>
      </c>
      <c r="E406" s="105">
        <v>2673.6</v>
      </c>
      <c r="F406" s="23">
        <v>42189</v>
      </c>
      <c r="G406" s="106">
        <v>2673.6</v>
      </c>
      <c r="H406" s="31">
        <f t="shared" si="12"/>
        <v>0</v>
      </c>
      <c r="I406" s="39" t="s">
        <v>9</v>
      </c>
      <c r="L406" s="246"/>
      <c r="M406" s="12">
        <v>42187</v>
      </c>
      <c r="N406" s="183" t="s">
        <v>2610</v>
      </c>
      <c r="O406" s="183" t="s">
        <v>1592</v>
      </c>
      <c r="P406" s="26" t="s">
        <v>218</v>
      </c>
      <c r="Q406" s="108">
        <v>0</v>
      </c>
      <c r="R406" s="30" t="s">
        <v>2611</v>
      </c>
      <c r="S406" s="106"/>
      <c r="T406" s="25">
        <f t="shared" si="13"/>
        <v>0</v>
      </c>
      <c r="U406" s="39" t="s">
        <v>13</v>
      </c>
    </row>
    <row r="407" spans="1:21" x14ac:dyDescent="0.25">
      <c r="A407" s="20">
        <v>42189</v>
      </c>
      <c r="B407" s="183" t="s">
        <v>2925</v>
      </c>
      <c r="C407" s="183" t="s">
        <v>1592</v>
      </c>
      <c r="D407" s="14" t="s">
        <v>108</v>
      </c>
      <c r="E407" s="105">
        <v>11092</v>
      </c>
      <c r="F407" s="23">
        <v>42201</v>
      </c>
      <c r="G407" s="106">
        <v>11092</v>
      </c>
      <c r="H407" s="31">
        <f t="shared" si="12"/>
        <v>0</v>
      </c>
      <c r="I407" s="39" t="s">
        <v>94</v>
      </c>
      <c r="L407" s="246"/>
      <c r="M407" s="20">
        <v>42187</v>
      </c>
      <c r="N407" s="183" t="s">
        <v>2720</v>
      </c>
      <c r="O407" s="183" t="s">
        <v>1592</v>
      </c>
      <c r="P407" s="44" t="s">
        <v>218</v>
      </c>
      <c r="Q407" s="108">
        <v>0</v>
      </c>
      <c r="R407" s="23" t="s">
        <v>2721</v>
      </c>
      <c r="S407" s="106"/>
      <c r="T407" s="31">
        <f t="shared" si="13"/>
        <v>0</v>
      </c>
      <c r="U407" s="68" t="s">
        <v>13</v>
      </c>
    </row>
    <row r="408" spans="1:21" x14ac:dyDescent="0.25">
      <c r="A408" s="12">
        <v>42189</v>
      </c>
      <c r="B408" s="183" t="s">
        <v>2926</v>
      </c>
      <c r="C408" s="183" t="s">
        <v>1592</v>
      </c>
      <c r="D408" s="14" t="s">
        <v>1182</v>
      </c>
      <c r="E408" s="105">
        <v>707.6</v>
      </c>
      <c r="F408" s="23">
        <v>42189</v>
      </c>
      <c r="G408" s="106">
        <v>707.6</v>
      </c>
      <c r="H408" s="31">
        <f t="shared" si="12"/>
        <v>0</v>
      </c>
      <c r="I408" s="39" t="s">
        <v>9</v>
      </c>
      <c r="L408" s="246"/>
      <c r="M408" s="12">
        <v>42188</v>
      </c>
      <c r="N408" s="183" t="s">
        <v>2777</v>
      </c>
      <c r="O408" s="183" t="s">
        <v>1592</v>
      </c>
      <c r="P408" s="44" t="s">
        <v>218</v>
      </c>
      <c r="Q408" s="108">
        <v>0</v>
      </c>
      <c r="R408" s="23"/>
      <c r="S408" s="106"/>
      <c r="T408" s="31">
        <f t="shared" si="13"/>
        <v>0</v>
      </c>
      <c r="U408" s="68" t="s">
        <v>13</v>
      </c>
    </row>
    <row r="409" spans="1:21" x14ac:dyDescent="0.25">
      <c r="A409" s="20">
        <v>42189</v>
      </c>
      <c r="B409" s="183" t="s">
        <v>2927</v>
      </c>
      <c r="C409" s="183" t="s">
        <v>1592</v>
      </c>
      <c r="D409" s="14" t="s">
        <v>32</v>
      </c>
      <c r="E409" s="105">
        <v>96509.65</v>
      </c>
      <c r="F409" s="23">
        <v>42195</v>
      </c>
      <c r="G409" s="106">
        <v>96509.65</v>
      </c>
      <c r="H409" s="31">
        <f t="shared" si="12"/>
        <v>0</v>
      </c>
      <c r="I409" s="39" t="s">
        <v>9</v>
      </c>
      <c r="L409" s="246"/>
      <c r="M409" s="20">
        <v>42200</v>
      </c>
      <c r="N409" s="183" t="s">
        <v>4114</v>
      </c>
      <c r="O409" s="183" t="s">
        <v>1592</v>
      </c>
      <c r="P409" s="26" t="s">
        <v>218</v>
      </c>
      <c r="Q409" s="108">
        <v>0</v>
      </c>
      <c r="R409" s="23"/>
      <c r="S409" s="106"/>
      <c r="T409" s="48">
        <f t="shared" si="13"/>
        <v>0</v>
      </c>
      <c r="U409" s="39" t="s">
        <v>13</v>
      </c>
    </row>
    <row r="410" spans="1:21" x14ac:dyDescent="0.25">
      <c r="A410" s="12">
        <v>42189</v>
      </c>
      <c r="B410" s="183" t="s">
        <v>2928</v>
      </c>
      <c r="C410" s="183" t="s">
        <v>1592</v>
      </c>
      <c r="D410" s="14" t="s">
        <v>108</v>
      </c>
      <c r="E410" s="105">
        <v>24088.5</v>
      </c>
      <c r="F410" s="23">
        <v>42201</v>
      </c>
      <c r="G410" s="106">
        <v>24088.5</v>
      </c>
      <c r="H410" s="31">
        <f t="shared" si="12"/>
        <v>0</v>
      </c>
      <c r="I410" s="39" t="s">
        <v>9</v>
      </c>
      <c r="L410" s="246"/>
      <c r="M410" s="12">
        <v>42200</v>
      </c>
      <c r="N410" s="183" t="s">
        <v>4128</v>
      </c>
      <c r="O410" s="183" t="s">
        <v>1592</v>
      </c>
      <c r="P410" s="26" t="s">
        <v>218</v>
      </c>
      <c r="Q410" s="105">
        <v>0</v>
      </c>
      <c r="R410" s="239" t="s">
        <v>4129</v>
      </c>
      <c r="S410" s="106"/>
      <c r="T410" s="48">
        <f t="shared" si="13"/>
        <v>0</v>
      </c>
      <c r="U410" s="39" t="s">
        <v>13</v>
      </c>
    </row>
    <row r="411" spans="1:21" x14ac:dyDescent="0.25">
      <c r="A411" s="20">
        <v>42189</v>
      </c>
      <c r="B411" s="183" t="s">
        <v>2929</v>
      </c>
      <c r="C411" s="183" t="s">
        <v>1592</v>
      </c>
      <c r="D411" s="14" t="s">
        <v>135</v>
      </c>
      <c r="E411" s="105">
        <v>1582.7</v>
      </c>
      <c r="F411" s="23">
        <v>42189</v>
      </c>
      <c r="G411" s="106">
        <v>1582.7</v>
      </c>
      <c r="H411" s="31">
        <f t="shared" si="12"/>
        <v>0</v>
      </c>
      <c r="I411" s="39" t="s">
        <v>9</v>
      </c>
      <c r="L411" s="246"/>
      <c r="M411" s="20">
        <v>42200</v>
      </c>
      <c r="N411" s="183" t="s">
        <v>4183</v>
      </c>
      <c r="O411" s="183" t="s">
        <v>1592</v>
      </c>
      <c r="P411" s="26" t="s">
        <v>218</v>
      </c>
      <c r="Q411" s="108">
        <v>0</v>
      </c>
      <c r="R411" s="23"/>
      <c r="S411" s="106"/>
      <c r="T411" s="48">
        <f t="shared" si="13"/>
        <v>0</v>
      </c>
      <c r="U411" s="39" t="s">
        <v>13</v>
      </c>
    </row>
    <row r="412" spans="1:21" x14ac:dyDescent="0.25">
      <c r="A412" s="12">
        <v>42189</v>
      </c>
      <c r="B412" s="183" t="s">
        <v>2930</v>
      </c>
      <c r="C412" s="183" t="s">
        <v>1592</v>
      </c>
      <c r="D412" s="14" t="s">
        <v>1059</v>
      </c>
      <c r="E412" s="105">
        <v>18500</v>
      </c>
      <c r="F412" s="23">
        <v>42189</v>
      </c>
      <c r="G412" s="106">
        <v>18500</v>
      </c>
      <c r="H412" s="31">
        <f t="shared" si="12"/>
        <v>0</v>
      </c>
      <c r="I412" s="39" t="s">
        <v>312</v>
      </c>
      <c r="L412" s="246"/>
      <c r="M412" s="12">
        <v>42201</v>
      </c>
      <c r="N412" s="183" t="s">
        <v>4317</v>
      </c>
      <c r="O412" s="183" t="s">
        <v>1592</v>
      </c>
      <c r="P412" s="26" t="s">
        <v>218</v>
      </c>
      <c r="Q412" s="108">
        <v>0</v>
      </c>
      <c r="R412" s="23"/>
      <c r="S412" s="118"/>
      <c r="T412" s="31">
        <f t="shared" si="13"/>
        <v>0</v>
      </c>
      <c r="U412" s="56" t="s">
        <v>13</v>
      </c>
    </row>
    <row r="413" spans="1:21" x14ac:dyDescent="0.25">
      <c r="A413" s="20">
        <v>42189</v>
      </c>
      <c r="B413" s="183" t="s">
        <v>2931</v>
      </c>
      <c r="C413" s="183" t="s">
        <v>1592</v>
      </c>
      <c r="D413" s="14" t="s">
        <v>232</v>
      </c>
      <c r="E413" s="105">
        <v>13664</v>
      </c>
      <c r="F413" s="23">
        <v>42190</v>
      </c>
      <c r="G413" s="106">
        <v>13664</v>
      </c>
      <c r="H413" s="31">
        <f t="shared" si="12"/>
        <v>0</v>
      </c>
      <c r="I413" s="39" t="s">
        <v>9</v>
      </c>
      <c r="L413" s="246"/>
      <c r="M413" s="20">
        <v>42203</v>
      </c>
      <c r="N413" s="183" t="s">
        <v>4470</v>
      </c>
      <c r="O413" s="183" t="s">
        <v>1592</v>
      </c>
      <c r="P413" s="26" t="s">
        <v>218</v>
      </c>
      <c r="Q413" s="108">
        <v>0</v>
      </c>
      <c r="R413" s="23"/>
      <c r="S413" s="106"/>
      <c r="T413" s="31">
        <f t="shared" si="13"/>
        <v>0</v>
      </c>
      <c r="U413" s="39" t="s">
        <v>13</v>
      </c>
    </row>
    <row r="414" spans="1:21" x14ac:dyDescent="0.25">
      <c r="A414" s="12">
        <v>42189</v>
      </c>
      <c r="B414" s="183" t="s">
        <v>2932</v>
      </c>
      <c r="C414" s="183" t="s">
        <v>1592</v>
      </c>
      <c r="D414" s="14" t="s">
        <v>191</v>
      </c>
      <c r="E414" s="105">
        <v>13916</v>
      </c>
      <c r="F414" s="23">
        <v>42189</v>
      </c>
      <c r="G414" s="106">
        <v>13916</v>
      </c>
      <c r="H414" s="31">
        <f t="shared" si="12"/>
        <v>0</v>
      </c>
      <c r="I414" s="39" t="s">
        <v>9</v>
      </c>
      <c r="L414" s="246"/>
      <c r="M414" s="12">
        <v>42205</v>
      </c>
      <c r="N414" s="183" t="s">
        <v>4786</v>
      </c>
      <c r="O414" s="183" t="s">
        <v>1592</v>
      </c>
      <c r="P414" s="70" t="s">
        <v>218</v>
      </c>
      <c r="Q414" s="128">
        <v>0</v>
      </c>
      <c r="R414" s="23"/>
      <c r="S414" s="118"/>
      <c r="T414" s="31">
        <f t="shared" si="13"/>
        <v>0</v>
      </c>
      <c r="U414" s="68" t="s">
        <v>13</v>
      </c>
    </row>
    <row r="415" spans="1:21" x14ac:dyDescent="0.25">
      <c r="A415" s="20">
        <v>42189</v>
      </c>
      <c r="B415" s="183" t="s">
        <v>2933</v>
      </c>
      <c r="C415" s="183" t="s">
        <v>1592</v>
      </c>
      <c r="D415" s="14" t="s">
        <v>114</v>
      </c>
      <c r="E415" s="105">
        <v>1661</v>
      </c>
      <c r="F415" s="23">
        <v>42189</v>
      </c>
      <c r="G415" s="106">
        <v>1661</v>
      </c>
      <c r="H415" s="31">
        <f t="shared" si="12"/>
        <v>0</v>
      </c>
      <c r="I415" s="39" t="s">
        <v>9</v>
      </c>
      <c r="L415" s="246"/>
      <c r="M415" s="20">
        <v>42207</v>
      </c>
      <c r="N415" s="183" t="s">
        <v>4939</v>
      </c>
      <c r="O415" s="183" t="s">
        <v>1592</v>
      </c>
      <c r="P415" s="185" t="s">
        <v>218</v>
      </c>
      <c r="Q415" s="105">
        <v>0</v>
      </c>
      <c r="R415" s="23"/>
      <c r="S415" s="106"/>
      <c r="T415" s="31">
        <f t="shared" si="13"/>
        <v>0</v>
      </c>
      <c r="U415" s="39" t="s">
        <v>13</v>
      </c>
    </row>
    <row r="416" spans="1:21" x14ac:dyDescent="0.25">
      <c r="A416" s="12">
        <v>42189</v>
      </c>
      <c r="B416" s="183" t="s">
        <v>2934</v>
      </c>
      <c r="C416" s="183" t="s">
        <v>1592</v>
      </c>
      <c r="D416" s="14" t="s">
        <v>375</v>
      </c>
      <c r="E416" s="105">
        <v>9536.4</v>
      </c>
      <c r="F416" s="23">
        <v>42189</v>
      </c>
      <c r="G416" s="106">
        <f>7600+1936.4</f>
        <v>9536.4</v>
      </c>
      <c r="H416" s="31">
        <f t="shared" si="12"/>
        <v>0</v>
      </c>
      <c r="I416" s="39" t="s">
        <v>9</v>
      </c>
      <c r="L416" s="246"/>
      <c r="M416" s="12">
        <v>42207</v>
      </c>
      <c r="N416" s="183" t="s">
        <v>4956</v>
      </c>
      <c r="O416" s="183" t="s">
        <v>1592</v>
      </c>
      <c r="P416" s="26" t="s">
        <v>218</v>
      </c>
      <c r="Q416" s="108">
        <v>0</v>
      </c>
      <c r="R416" s="23"/>
      <c r="S416" s="106"/>
      <c r="T416" s="31">
        <f t="shared" si="13"/>
        <v>0</v>
      </c>
      <c r="U416" s="39" t="s">
        <v>13</v>
      </c>
    </row>
    <row r="417" spans="1:21" x14ac:dyDescent="0.25">
      <c r="A417" s="20">
        <v>42189</v>
      </c>
      <c r="B417" s="183" t="s">
        <v>2935</v>
      </c>
      <c r="C417" s="183" t="s">
        <v>1592</v>
      </c>
      <c r="D417" s="14" t="s">
        <v>136</v>
      </c>
      <c r="E417" s="105">
        <v>36230.400000000001</v>
      </c>
      <c r="F417" s="23" t="s">
        <v>2936</v>
      </c>
      <c r="G417" s="106">
        <f>12000+24230.4</f>
        <v>36230.400000000001</v>
      </c>
      <c r="H417" s="31">
        <f t="shared" si="12"/>
        <v>0</v>
      </c>
      <c r="I417" s="39" t="s">
        <v>9</v>
      </c>
      <c r="L417" s="246"/>
      <c r="M417" s="20">
        <v>42207</v>
      </c>
      <c r="N417" s="183" t="s">
        <v>4993</v>
      </c>
      <c r="O417" s="183" t="s">
        <v>1592</v>
      </c>
      <c r="P417" s="26" t="s">
        <v>218</v>
      </c>
      <c r="Q417" s="108">
        <v>0</v>
      </c>
      <c r="R417" s="23"/>
      <c r="S417" s="106"/>
      <c r="T417" s="31">
        <f t="shared" si="13"/>
        <v>0</v>
      </c>
      <c r="U417" s="39" t="s">
        <v>13</v>
      </c>
    </row>
    <row r="418" spans="1:21" x14ac:dyDescent="0.25">
      <c r="A418" s="12">
        <v>42189</v>
      </c>
      <c r="B418" s="183" t="s">
        <v>2937</v>
      </c>
      <c r="C418" s="183" t="s">
        <v>1592</v>
      </c>
      <c r="D418" s="14" t="s">
        <v>98</v>
      </c>
      <c r="E418" s="105">
        <v>2186.8000000000002</v>
      </c>
      <c r="F418" s="23">
        <v>42191</v>
      </c>
      <c r="G418" s="106">
        <v>2186.8000000000002</v>
      </c>
      <c r="H418" s="31">
        <f t="shared" si="12"/>
        <v>0</v>
      </c>
      <c r="I418" s="39" t="s">
        <v>19</v>
      </c>
      <c r="L418" s="246"/>
      <c r="M418" s="12">
        <v>42207</v>
      </c>
      <c r="N418" s="183" t="s">
        <v>5007</v>
      </c>
      <c r="O418" s="183" t="s">
        <v>1592</v>
      </c>
      <c r="P418" s="185" t="s">
        <v>218</v>
      </c>
      <c r="Q418" s="108">
        <v>0</v>
      </c>
      <c r="R418" s="23"/>
      <c r="S418" s="106"/>
      <c r="T418" s="31">
        <f t="shared" si="13"/>
        <v>0</v>
      </c>
      <c r="U418" s="39" t="s">
        <v>13</v>
      </c>
    </row>
    <row r="419" spans="1:21" x14ac:dyDescent="0.25">
      <c r="A419" s="20">
        <v>42189</v>
      </c>
      <c r="B419" s="183" t="s">
        <v>2938</v>
      </c>
      <c r="C419" s="183" t="s">
        <v>1592</v>
      </c>
      <c r="D419" s="14" t="s">
        <v>98</v>
      </c>
      <c r="E419" s="105">
        <v>85</v>
      </c>
      <c r="F419" s="23">
        <v>42191</v>
      </c>
      <c r="G419" s="106">
        <v>85</v>
      </c>
      <c r="H419" s="31">
        <f t="shared" si="12"/>
        <v>0</v>
      </c>
      <c r="I419" s="39" t="s">
        <v>19</v>
      </c>
      <c r="L419" s="246"/>
      <c r="M419" s="20">
        <v>42208</v>
      </c>
      <c r="N419" s="183" t="s">
        <v>5136</v>
      </c>
      <c r="O419" s="183" t="s">
        <v>1592</v>
      </c>
      <c r="P419" s="26" t="s">
        <v>218</v>
      </c>
      <c r="Q419" s="108">
        <v>0</v>
      </c>
      <c r="R419" s="65"/>
      <c r="S419" s="106"/>
      <c r="T419" s="31">
        <f t="shared" si="13"/>
        <v>0</v>
      </c>
      <c r="U419" s="39" t="s">
        <v>13</v>
      </c>
    </row>
    <row r="420" spans="1:21" x14ac:dyDescent="0.25">
      <c r="A420" s="12">
        <v>42189</v>
      </c>
      <c r="B420" s="183" t="s">
        <v>2939</v>
      </c>
      <c r="C420" s="183" t="s">
        <v>1592</v>
      </c>
      <c r="D420" s="14" t="s">
        <v>106</v>
      </c>
      <c r="E420" s="105">
        <v>7152.2</v>
      </c>
      <c r="F420" s="23">
        <v>42191</v>
      </c>
      <c r="G420" s="106">
        <v>7152.2</v>
      </c>
      <c r="H420" s="31">
        <f t="shared" si="12"/>
        <v>0</v>
      </c>
      <c r="I420" s="39" t="s">
        <v>19</v>
      </c>
      <c r="L420" s="246"/>
      <c r="M420" s="12">
        <v>42210</v>
      </c>
      <c r="N420" s="183" t="s">
        <v>5289</v>
      </c>
      <c r="O420" s="183" t="s">
        <v>1592</v>
      </c>
      <c r="P420" s="26" t="s">
        <v>218</v>
      </c>
      <c r="Q420" s="108">
        <v>0</v>
      </c>
      <c r="R420" s="65"/>
      <c r="S420" s="106"/>
      <c r="T420" s="31">
        <f t="shared" si="13"/>
        <v>0</v>
      </c>
      <c r="U420" s="39" t="s">
        <v>13</v>
      </c>
    </row>
    <row r="421" spans="1:21" x14ac:dyDescent="0.25">
      <c r="A421" s="20">
        <v>42189</v>
      </c>
      <c r="B421" s="183" t="s">
        <v>2940</v>
      </c>
      <c r="C421" s="183" t="s">
        <v>1592</v>
      </c>
      <c r="D421" s="14" t="s">
        <v>93</v>
      </c>
      <c r="E421" s="105">
        <v>1479.6</v>
      </c>
      <c r="F421" s="23">
        <v>42191</v>
      </c>
      <c r="G421" s="106">
        <v>1479.6</v>
      </c>
      <c r="H421" s="31">
        <f t="shared" si="12"/>
        <v>0</v>
      </c>
      <c r="I421" s="39" t="s">
        <v>19</v>
      </c>
      <c r="L421" s="246"/>
      <c r="M421" s="20">
        <v>42210</v>
      </c>
      <c r="N421" s="183" t="s">
        <v>5324</v>
      </c>
      <c r="O421" s="183" t="s">
        <v>1592</v>
      </c>
      <c r="P421" s="26" t="s">
        <v>218</v>
      </c>
      <c r="Q421" s="108">
        <v>0</v>
      </c>
      <c r="R421" s="65"/>
      <c r="S421" s="106"/>
      <c r="T421" s="31">
        <f t="shared" si="13"/>
        <v>0</v>
      </c>
      <c r="U421" s="39" t="s">
        <v>13</v>
      </c>
    </row>
    <row r="422" spans="1:21" x14ac:dyDescent="0.25">
      <c r="A422" s="12">
        <v>42189</v>
      </c>
      <c r="B422" s="183" t="s">
        <v>2941</v>
      </c>
      <c r="C422" s="183" t="s">
        <v>1592</v>
      </c>
      <c r="D422" s="14" t="s">
        <v>250</v>
      </c>
      <c r="E422" s="105">
        <v>4112.8</v>
      </c>
      <c r="F422" s="23">
        <v>42191</v>
      </c>
      <c r="G422" s="106">
        <v>4112.8</v>
      </c>
      <c r="H422" s="31">
        <f t="shared" si="12"/>
        <v>0</v>
      </c>
      <c r="I422" s="39" t="s">
        <v>19</v>
      </c>
      <c r="L422" s="246"/>
      <c r="M422" s="12">
        <v>42210</v>
      </c>
      <c r="N422" s="183" t="s">
        <v>5386</v>
      </c>
      <c r="O422" s="183" t="s">
        <v>1592</v>
      </c>
      <c r="P422" s="26" t="s">
        <v>218</v>
      </c>
      <c r="Q422" s="108">
        <v>0</v>
      </c>
      <c r="R422" s="65"/>
      <c r="S422" s="106"/>
      <c r="T422" s="31">
        <f t="shared" si="13"/>
        <v>0</v>
      </c>
      <c r="U422" s="39" t="s">
        <v>5387</v>
      </c>
    </row>
    <row r="423" spans="1:21" x14ac:dyDescent="0.25">
      <c r="A423" s="20">
        <v>42189</v>
      </c>
      <c r="B423" s="183" t="s">
        <v>2942</v>
      </c>
      <c r="C423" s="183" t="s">
        <v>1592</v>
      </c>
      <c r="D423" s="14" t="s">
        <v>95</v>
      </c>
      <c r="E423" s="105">
        <v>4658.3999999999996</v>
      </c>
      <c r="F423" s="23">
        <v>42191</v>
      </c>
      <c r="G423" s="106">
        <v>4658.3999999999996</v>
      </c>
      <c r="H423" s="31">
        <f t="shared" si="12"/>
        <v>0</v>
      </c>
      <c r="I423" s="39" t="s">
        <v>19</v>
      </c>
      <c r="L423" s="246"/>
      <c r="M423" s="20">
        <v>42211</v>
      </c>
      <c r="N423" s="183" t="s">
        <v>5429</v>
      </c>
      <c r="O423" s="183" t="s">
        <v>1592</v>
      </c>
      <c r="P423" s="26" t="s">
        <v>218</v>
      </c>
      <c r="Q423" s="108">
        <v>0</v>
      </c>
      <c r="R423" s="65"/>
      <c r="S423" s="106"/>
      <c r="T423" s="31">
        <f t="shared" si="13"/>
        <v>0</v>
      </c>
      <c r="U423" s="39" t="s">
        <v>13</v>
      </c>
    </row>
    <row r="424" spans="1:21" x14ac:dyDescent="0.25">
      <c r="A424" s="12">
        <v>42189</v>
      </c>
      <c r="B424" s="183" t="s">
        <v>2943</v>
      </c>
      <c r="C424" s="183" t="s">
        <v>1592</v>
      </c>
      <c r="D424" s="14" t="s">
        <v>361</v>
      </c>
      <c r="E424" s="105">
        <v>11156</v>
      </c>
      <c r="F424" s="23" t="s">
        <v>2944</v>
      </c>
      <c r="G424" s="106">
        <f>8000+3156</f>
        <v>11156</v>
      </c>
      <c r="H424" s="31">
        <f t="shared" si="12"/>
        <v>0</v>
      </c>
      <c r="I424" s="39" t="s">
        <v>19</v>
      </c>
      <c r="L424" s="246"/>
      <c r="M424" s="12">
        <v>42213</v>
      </c>
      <c r="N424" s="183" t="s">
        <v>5645</v>
      </c>
      <c r="O424" s="183" t="s">
        <v>1592</v>
      </c>
      <c r="P424" s="26" t="s">
        <v>218</v>
      </c>
      <c r="Q424" s="108">
        <v>0</v>
      </c>
      <c r="R424" s="23"/>
      <c r="S424" s="106"/>
      <c r="T424" s="31">
        <f t="shared" si="13"/>
        <v>0</v>
      </c>
      <c r="U424" s="39" t="s">
        <v>13</v>
      </c>
    </row>
    <row r="425" spans="1:21" x14ac:dyDescent="0.25">
      <c r="A425" s="20">
        <v>42189</v>
      </c>
      <c r="B425" s="183" t="s">
        <v>2945</v>
      </c>
      <c r="C425" s="183" t="s">
        <v>1592</v>
      </c>
      <c r="D425" s="14" t="s">
        <v>2946</v>
      </c>
      <c r="E425" s="105">
        <v>659.1</v>
      </c>
      <c r="F425" s="23">
        <v>42189</v>
      </c>
      <c r="G425" s="106">
        <v>659.1</v>
      </c>
      <c r="H425" s="31">
        <f t="shared" si="12"/>
        <v>0</v>
      </c>
      <c r="I425" s="39" t="s">
        <v>9</v>
      </c>
      <c r="L425" s="246"/>
      <c r="M425" s="20">
        <v>42214</v>
      </c>
      <c r="N425" s="183" t="s">
        <v>5780</v>
      </c>
      <c r="O425" s="183" t="s">
        <v>1592</v>
      </c>
      <c r="P425" s="26" t="s">
        <v>218</v>
      </c>
      <c r="Q425" s="108">
        <v>0</v>
      </c>
      <c r="R425" s="23"/>
      <c r="S425" s="106"/>
      <c r="T425" s="31">
        <f t="shared" si="13"/>
        <v>0</v>
      </c>
      <c r="U425" s="39" t="s">
        <v>13</v>
      </c>
    </row>
    <row r="426" spans="1:21" x14ac:dyDescent="0.25">
      <c r="A426" s="12">
        <v>42189</v>
      </c>
      <c r="B426" s="183" t="s">
        <v>2947</v>
      </c>
      <c r="C426" s="183" t="s">
        <v>1592</v>
      </c>
      <c r="D426" s="14" t="s">
        <v>99</v>
      </c>
      <c r="E426" s="105">
        <v>6931.2</v>
      </c>
      <c r="F426" s="23">
        <v>42195</v>
      </c>
      <c r="G426" s="106">
        <v>6931.2</v>
      </c>
      <c r="H426" s="31">
        <f t="shared" si="12"/>
        <v>0</v>
      </c>
      <c r="I426" s="39" t="s">
        <v>19</v>
      </c>
      <c r="L426" s="246"/>
      <c r="M426" s="12">
        <v>42214</v>
      </c>
      <c r="N426" s="183" t="s">
        <v>5790</v>
      </c>
      <c r="O426" s="183" t="s">
        <v>1592</v>
      </c>
      <c r="P426" s="26" t="s">
        <v>218</v>
      </c>
      <c r="Q426" s="108">
        <v>0</v>
      </c>
      <c r="R426" s="23"/>
      <c r="S426" s="106"/>
      <c r="T426" s="31">
        <f t="shared" si="13"/>
        <v>0</v>
      </c>
      <c r="U426" s="39" t="s">
        <v>13</v>
      </c>
    </row>
    <row r="427" spans="1:21" x14ac:dyDescent="0.25">
      <c r="A427" s="20">
        <v>42189</v>
      </c>
      <c r="B427" s="183" t="s">
        <v>2948</v>
      </c>
      <c r="C427" s="183" t="s">
        <v>1592</v>
      </c>
      <c r="D427" s="14" t="s">
        <v>108</v>
      </c>
      <c r="E427" s="105">
        <v>24207.75</v>
      </c>
      <c r="F427" s="23">
        <v>42201</v>
      </c>
      <c r="G427" s="106">
        <v>24207.75</v>
      </c>
      <c r="H427" s="31">
        <f t="shared" si="12"/>
        <v>0</v>
      </c>
      <c r="I427" s="39" t="s">
        <v>9</v>
      </c>
      <c r="L427" s="246"/>
      <c r="M427" s="20">
        <v>42215</v>
      </c>
      <c r="N427" s="183" t="s">
        <v>5817</v>
      </c>
      <c r="O427" s="183" t="s">
        <v>1592</v>
      </c>
      <c r="P427" s="26" t="s">
        <v>218</v>
      </c>
      <c r="Q427" s="108">
        <v>0</v>
      </c>
      <c r="R427" s="23"/>
      <c r="S427" s="106"/>
      <c r="T427" s="31">
        <f t="shared" si="13"/>
        <v>0</v>
      </c>
      <c r="U427" s="39" t="s">
        <v>13</v>
      </c>
    </row>
    <row r="428" spans="1:21" x14ac:dyDescent="0.25">
      <c r="A428" s="12">
        <v>42189</v>
      </c>
      <c r="B428" s="183" t="s">
        <v>2949</v>
      </c>
      <c r="C428" s="183" t="s">
        <v>1592</v>
      </c>
      <c r="D428" s="14" t="s">
        <v>1182</v>
      </c>
      <c r="E428" s="105">
        <v>2366.4</v>
      </c>
      <c r="F428" s="23">
        <v>42189</v>
      </c>
      <c r="G428" s="106">
        <v>2366.4</v>
      </c>
      <c r="H428" s="31">
        <f t="shared" si="12"/>
        <v>0</v>
      </c>
      <c r="I428" s="39" t="s">
        <v>9</v>
      </c>
      <c r="L428" s="246"/>
      <c r="M428" s="12">
        <v>42215</v>
      </c>
      <c r="N428" s="183" t="s">
        <v>5860</v>
      </c>
      <c r="O428" s="183" t="s">
        <v>1592</v>
      </c>
      <c r="P428" s="26" t="s">
        <v>218</v>
      </c>
      <c r="Q428" s="108">
        <v>0</v>
      </c>
      <c r="R428" s="23"/>
      <c r="S428" s="106"/>
      <c r="T428" s="31">
        <f t="shared" si="13"/>
        <v>0</v>
      </c>
      <c r="U428" s="39" t="s">
        <v>13</v>
      </c>
    </row>
    <row r="429" spans="1:21" x14ac:dyDescent="0.25">
      <c r="A429" s="20">
        <v>42189</v>
      </c>
      <c r="B429" s="183" t="s">
        <v>2950</v>
      </c>
      <c r="C429" s="183" t="s">
        <v>1592</v>
      </c>
      <c r="D429" s="14" t="s">
        <v>795</v>
      </c>
      <c r="E429" s="105">
        <v>82860.75</v>
      </c>
      <c r="F429" s="23">
        <v>42191</v>
      </c>
      <c r="G429" s="106">
        <v>82860.75</v>
      </c>
      <c r="H429" s="31">
        <f t="shared" si="12"/>
        <v>0</v>
      </c>
      <c r="I429" s="39" t="s">
        <v>46</v>
      </c>
      <c r="L429" s="246"/>
      <c r="M429" s="20">
        <v>42216</v>
      </c>
      <c r="N429" s="183" t="s">
        <v>5919</v>
      </c>
      <c r="O429" s="183" t="s">
        <v>1592</v>
      </c>
      <c r="P429" s="26" t="s">
        <v>218</v>
      </c>
      <c r="Q429" s="108">
        <v>0</v>
      </c>
      <c r="R429" s="23"/>
      <c r="S429" s="106"/>
      <c r="T429" s="31">
        <f t="shared" si="13"/>
        <v>0</v>
      </c>
      <c r="U429" s="39" t="s">
        <v>13</v>
      </c>
    </row>
    <row r="430" spans="1:21" x14ac:dyDescent="0.25">
      <c r="A430" s="12">
        <v>42189</v>
      </c>
      <c r="B430" s="183" t="s">
        <v>2951</v>
      </c>
      <c r="C430" s="183" t="s">
        <v>1592</v>
      </c>
      <c r="D430" s="26" t="s">
        <v>12</v>
      </c>
      <c r="E430" s="108">
        <v>0</v>
      </c>
      <c r="F430" s="23"/>
      <c r="G430" s="106"/>
      <c r="H430" s="48">
        <f t="shared" si="12"/>
        <v>0</v>
      </c>
      <c r="I430" s="39" t="s">
        <v>13</v>
      </c>
      <c r="L430" s="246"/>
      <c r="M430" s="12">
        <v>42216</v>
      </c>
      <c r="N430" s="183" t="s">
        <v>6005</v>
      </c>
      <c r="O430" s="183" t="s">
        <v>1592</v>
      </c>
      <c r="P430" s="26" t="s">
        <v>218</v>
      </c>
      <c r="Q430" s="108">
        <v>0</v>
      </c>
      <c r="R430" s="23"/>
      <c r="S430" s="106"/>
      <c r="T430" s="31">
        <f t="shared" si="13"/>
        <v>0</v>
      </c>
      <c r="U430" s="39" t="s">
        <v>13</v>
      </c>
    </row>
    <row r="431" spans="1:21" x14ac:dyDescent="0.25">
      <c r="A431" s="20">
        <v>42189</v>
      </c>
      <c r="B431" s="183" t="s">
        <v>2952</v>
      </c>
      <c r="C431" s="183" t="s">
        <v>1592</v>
      </c>
      <c r="D431" s="14" t="s">
        <v>213</v>
      </c>
      <c r="E431" s="105">
        <v>501007.74</v>
      </c>
      <c r="F431" s="23">
        <v>42196</v>
      </c>
      <c r="G431" s="106">
        <v>501007.74</v>
      </c>
      <c r="H431" s="31">
        <f t="shared" si="12"/>
        <v>0</v>
      </c>
      <c r="I431" s="39" t="s">
        <v>9</v>
      </c>
      <c r="L431" s="246"/>
      <c r="M431" s="20">
        <v>42216</v>
      </c>
      <c r="N431" s="183" t="s">
        <v>6013</v>
      </c>
      <c r="O431" s="183" t="s">
        <v>1592</v>
      </c>
      <c r="P431" s="26" t="s">
        <v>218</v>
      </c>
      <c r="Q431" s="108">
        <v>0</v>
      </c>
      <c r="R431" s="23"/>
      <c r="S431" s="106"/>
      <c r="T431" s="31">
        <f t="shared" si="13"/>
        <v>0</v>
      </c>
      <c r="U431" s="39" t="s">
        <v>13</v>
      </c>
    </row>
    <row r="432" spans="1:21" x14ac:dyDescent="0.25">
      <c r="A432" s="12">
        <v>42189</v>
      </c>
      <c r="B432" s="183" t="s">
        <v>2953</v>
      </c>
      <c r="C432" s="183" t="s">
        <v>1592</v>
      </c>
      <c r="D432" s="14" t="s">
        <v>829</v>
      </c>
      <c r="E432" s="105">
        <v>6316.6</v>
      </c>
      <c r="F432" s="23">
        <v>42189</v>
      </c>
      <c r="G432" s="106">
        <v>6316.6</v>
      </c>
      <c r="H432" s="31">
        <f t="shared" si="12"/>
        <v>0</v>
      </c>
      <c r="I432" s="39" t="s">
        <v>9</v>
      </c>
      <c r="L432" s="246"/>
      <c r="M432" s="12">
        <v>42216</v>
      </c>
      <c r="N432" s="183" t="s">
        <v>6025</v>
      </c>
      <c r="O432" s="183" t="s">
        <v>1592</v>
      </c>
      <c r="P432" s="26" t="s">
        <v>218</v>
      </c>
      <c r="Q432" s="108">
        <v>0</v>
      </c>
      <c r="R432" s="23"/>
      <c r="S432" s="106"/>
      <c r="T432" s="31">
        <f t="shared" si="13"/>
        <v>0</v>
      </c>
      <c r="U432" s="39" t="s">
        <v>13</v>
      </c>
    </row>
    <row r="433" spans="1:21" x14ac:dyDescent="0.25">
      <c r="A433" s="20">
        <v>42189</v>
      </c>
      <c r="B433" s="183" t="s">
        <v>2954</v>
      </c>
      <c r="C433" s="183" t="s">
        <v>1592</v>
      </c>
      <c r="D433" s="14" t="s">
        <v>454</v>
      </c>
      <c r="E433" s="105">
        <v>638</v>
      </c>
      <c r="F433" s="23">
        <v>42190</v>
      </c>
      <c r="G433" s="106">
        <v>638</v>
      </c>
      <c r="H433" s="31">
        <f t="shared" si="12"/>
        <v>0</v>
      </c>
      <c r="I433" s="39" t="s">
        <v>94</v>
      </c>
      <c r="L433" s="246"/>
      <c r="M433" s="20">
        <v>42204</v>
      </c>
      <c r="N433" s="183" t="s">
        <v>4634</v>
      </c>
      <c r="O433" s="183" t="s">
        <v>1592</v>
      </c>
      <c r="P433" s="26" t="s">
        <v>4635</v>
      </c>
      <c r="Q433" s="108">
        <v>0</v>
      </c>
      <c r="R433" s="45" t="s">
        <v>4636</v>
      </c>
      <c r="S433" s="118"/>
      <c r="T433" s="31">
        <f t="shared" si="13"/>
        <v>0</v>
      </c>
      <c r="U433" s="56" t="s">
        <v>9</v>
      </c>
    </row>
    <row r="434" spans="1:21" x14ac:dyDescent="0.25">
      <c r="A434" s="12">
        <v>42189</v>
      </c>
      <c r="B434" s="183" t="s">
        <v>2955</v>
      </c>
      <c r="C434" s="183" t="s">
        <v>1592</v>
      </c>
      <c r="D434" s="14" t="s">
        <v>110</v>
      </c>
      <c r="E434" s="105">
        <v>27111.7</v>
      </c>
      <c r="F434" s="23">
        <v>42201</v>
      </c>
      <c r="G434" s="106">
        <v>27111.7</v>
      </c>
      <c r="H434" s="31">
        <f t="shared" si="12"/>
        <v>0</v>
      </c>
      <c r="I434" s="39" t="s">
        <v>94</v>
      </c>
      <c r="L434" s="246"/>
      <c r="M434" s="12">
        <v>42207</v>
      </c>
      <c r="N434" s="183" t="s">
        <v>5009</v>
      </c>
      <c r="O434" s="183" t="s">
        <v>1592</v>
      </c>
      <c r="P434" s="26" t="s">
        <v>5010</v>
      </c>
      <c r="Q434" s="108">
        <v>0</v>
      </c>
      <c r="R434" s="45" t="s">
        <v>5011</v>
      </c>
      <c r="S434" s="106"/>
      <c r="T434" s="31">
        <f t="shared" si="13"/>
        <v>0</v>
      </c>
      <c r="U434" s="39" t="s">
        <v>13</v>
      </c>
    </row>
    <row r="435" spans="1:21" x14ac:dyDescent="0.25">
      <c r="A435" s="20">
        <v>42189</v>
      </c>
      <c r="B435" s="183" t="s">
        <v>2956</v>
      </c>
      <c r="C435" s="183" t="s">
        <v>1592</v>
      </c>
      <c r="D435" s="14" t="s">
        <v>570</v>
      </c>
      <c r="E435" s="105">
        <v>802</v>
      </c>
      <c r="F435" s="23">
        <v>42189</v>
      </c>
      <c r="G435" s="106">
        <v>802</v>
      </c>
      <c r="H435" s="31">
        <f t="shared" si="12"/>
        <v>0</v>
      </c>
      <c r="I435" s="39" t="s">
        <v>9</v>
      </c>
      <c r="L435" s="246"/>
      <c r="M435" s="20">
        <v>42195</v>
      </c>
      <c r="N435" s="183" t="s">
        <v>3663</v>
      </c>
      <c r="O435" s="183" t="s">
        <v>1592</v>
      </c>
      <c r="P435" s="26" t="s">
        <v>3664</v>
      </c>
      <c r="Q435" s="105">
        <v>0</v>
      </c>
      <c r="R435" s="237" t="s">
        <v>3665</v>
      </c>
      <c r="S435" s="106"/>
      <c r="T435" s="31">
        <f t="shared" si="13"/>
        <v>0</v>
      </c>
      <c r="U435" s="39" t="s">
        <v>13</v>
      </c>
    </row>
    <row r="436" spans="1:21" x14ac:dyDescent="0.25">
      <c r="A436" s="12">
        <v>42189</v>
      </c>
      <c r="B436" s="183" t="s">
        <v>2957</v>
      </c>
      <c r="C436" s="183" t="s">
        <v>1592</v>
      </c>
      <c r="D436" s="14" t="s">
        <v>47</v>
      </c>
      <c r="E436" s="105">
        <v>27017.599999999999</v>
      </c>
      <c r="F436" s="23">
        <v>42191</v>
      </c>
      <c r="G436" s="106">
        <v>27017.599999999999</v>
      </c>
      <c r="H436" s="31">
        <f t="shared" si="12"/>
        <v>0</v>
      </c>
      <c r="I436" s="39" t="s">
        <v>312</v>
      </c>
      <c r="L436" s="246"/>
      <c r="M436" s="12">
        <v>42193</v>
      </c>
      <c r="N436" s="183" t="s">
        <v>3327</v>
      </c>
      <c r="O436" s="183" t="s">
        <v>1592</v>
      </c>
      <c r="P436" s="26" t="s">
        <v>3328</v>
      </c>
      <c r="Q436" s="108">
        <v>0</v>
      </c>
      <c r="R436" s="232" t="s">
        <v>3329</v>
      </c>
      <c r="S436" s="233"/>
      <c r="T436" s="31">
        <f t="shared" si="13"/>
        <v>0</v>
      </c>
      <c r="U436" s="39" t="s">
        <v>62</v>
      </c>
    </row>
    <row r="437" spans="1:21" x14ac:dyDescent="0.25">
      <c r="A437" s="20">
        <v>42189</v>
      </c>
      <c r="B437" s="183" t="s">
        <v>2958</v>
      </c>
      <c r="C437" s="183" t="s">
        <v>1592</v>
      </c>
      <c r="D437" s="14" t="s">
        <v>55</v>
      </c>
      <c r="E437" s="105">
        <v>2775</v>
      </c>
      <c r="F437" s="23">
        <v>42191</v>
      </c>
      <c r="G437" s="106">
        <v>2775</v>
      </c>
      <c r="H437" s="31">
        <f t="shared" si="12"/>
        <v>0</v>
      </c>
      <c r="I437" s="39" t="s">
        <v>312</v>
      </c>
      <c r="L437" s="246"/>
      <c r="M437" s="20">
        <v>42189</v>
      </c>
      <c r="N437" s="183" t="s">
        <v>2951</v>
      </c>
      <c r="O437" s="183" t="s">
        <v>1592</v>
      </c>
      <c r="P437" s="26" t="s">
        <v>12</v>
      </c>
      <c r="Q437" s="108">
        <v>0</v>
      </c>
      <c r="R437" s="23"/>
      <c r="S437" s="106"/>
      <c r="T437" s="48">
        <f t="shared" si="13"/>
        <v>0</v>
      </c>
      <c r="U437" s="39" t="s">
        <v>13</v>
      </c>
    </row>
    <row r="438" spans="1:21" x14ac:dyDescent="0.25">
      <c r="A438" s="12">
        <v>42189</v>
      </c>
      <c r="B438" s="183" t="s">
        <v>2959</v>
      </c>
      <c r="C438" s="183" t="s">
        <v>1592</v>
      </c>
      <c r="D438" s="14" t="s">
        <v>484</v>
      </c>
      <c r="E438" s="105">
        <v>13623</v>
      </c>
      <c r="F438" s="23">
        <v>42196</v>
      </c>
      <c r="G438" s="106">
        <v>13623</v>
      </c>
      <c r="H438" s="31">
        <f t="shared" si="12"/>
        <v>0</v>
      </c>
      <c r="I438" s="39" t="s">
        <v>9</v>
      </c>
      <c r="L438" s="246"/>
      <c r="M438" s="12">
        <v>42190</v>
      </c>
      <c r="N438" s="183" t="s">
        <v>3008</v>
      </c>
      <c r="O438" s="183" t="s">
        <v>1592</v>
      </c>
      <c r="P438" s="26" t="s">
        <v>12</v>
      </c>
      <c r="Q438" s="108">
        <v>0</v>
      </c>
      <c r="R438" s="23"/>
      <c r="S438" s="106"/>
      <c r="T438" s="31">
        <f t="shared" si="13"/>
        <v>0</v>
      </c>
      <c r="U438" s="39" t="s">
        <v>13</v>
      </c>
    </row>
    <row r="439" spans="1:21" x14ac:dyDescent="0.25">
      <c r="A439" s="20">
        <v>42189</v>
      </c>
      <c r="B439" s="183" t="s">
        <v>2960</v>
      </c>
      <c r="C439" s="183" t="s">
        <v>1592</v>
      </c>
      <c r="D439" s="14" t="s">
        <v>110</v>
      </c>
      <c r="E439" s="105">
        <v>37830.6</v>
      </c>
      <c r="F439" s="23">
        <v>42201</v>
      </c>
      <c r="G439" s="106">
        <v>37830.6</v>
      </c>
      <c r="H439" s="31">
        <f t="shared" si="12"/>
        <v>0</v>
      </c>
      <c r="I439" s="39" t="s">
        <v>773</v>
      </c>
      <c r="L439" s="246"/>
      <c r="M439" s="20">
        <v>42191</v>
      </c>
      <c r="N439" s="183" t="s">
        <v>3052</v>
      </c>
      <c r="O439" s="183" t="s">
        <v>1592</v>
      </c>
      <c r="P439" s="26" t="s">
        <v>12</v>
      </c>
      <c r="Q439" s="108">
        <v>0</v>
      </c>
      <c r="R439" s="23"/>
      <c r="S439" s="106"/>
      <c r="T439" s="31">
        <f t="shared" si="13"/>
        <v>0</v>
      </c>
      <c r="U439" s="39" t="s">
        <v>13</v>
      </c>
    </row>
    <row r="440" spans="1:21" x14ac:dyDescent="0.25">
      <c r="A440" s="12">
        <v>42189</v>
      </c>
      <c r="B440" s="183" t="s">
        <v>2961</v>
      </c>
      <c r="C440" s="183" t="s">
        <v>1592</v>
      </c>
      <c r="D440" s="14" t="s">
        <v>383</v>
      </c>
      <c r="E440" s="105">
        <v>860</v>
      </c>
      <c r="F440" s="23">
        <v>42189</v>
      </c>
      <c r="G440" s="106">
        <v>860</v>
      </c>
      <c r="H440" s="31">
        <f t="shared" si="12"/>
        <v>0</v>
      </c>
      <c r="I440" s="39" t="s">
        <v>9</v>
      </c>
      <c r="L440" s="246"/>
      <c r="M440" s="12">
        <v>42191</v>
      </c>
      <c r="N440" s="183" t="s">
        <v>3087</v>
      </c>
      <c r="O440" s="183" t="s">
        <v>1592</v>
      </c>
      <c r="P440" s="26" t="s">
        <v>12</v>
      </c>
      <c r="Q440" s="108">
        <v>0</v>
      </c>
      <c r="R440" s="23"/>
      <c r="S440" s="106"/>
      <c r="T440" s="31">
        <f t="shared" si="13"/>
        <v>0</v>
      </c>
      <c r="U440" s="39" t="s">
        <v>13</v>
      </c>
    </row>
    <row r="441" spans="1:21" x14ac:dyDescent="0.25">
      <c r="A441" s="20">
        <v>42189</v>
      </c>
      <c r="B441" s="183" t="s">
        <v>2962</v>
      </c>
      <c r="C441" s="183" t="s">
        <v>1592</v>
      </c>
      <c r="D441" s="14" t="s">
        <v>1101</v>
      </c>
      <c r="E441" s="105">
        <v>390.8</v>
      </c>
      <c r="F441" s="23">
        <v>42189</v>
      </c>
      <c r="G441" s="106">
        <v>390.8</v>
      </c>
      <c r="H441" s="31">
        <f t="shared" si="12"/>
        <v>0</v>
      </c>
      <c r="I441" s="39" t="s">
        <v>9</v>
      </c>
      <c r="L441" s="246"/>
      <c r="M441" s="20">
        <v>42191</v>
      </c>
      <c r="N441" s="183" t="s">
        <v>3108</v>
      </c>
      <c r="O441" s="183" t="s">
        <v>1592</v>
      </c>
      <c r="P441" s="26" t="s">
        <v>12</v>
      </c>
      <c r="Q441" s="108">
        <v>0</v>
      </c>
      <c r="R441" s="23"/>
      <c r="S441" s="106"/>
      <c r="T441" s="31">
        <f t="shared" si="13"/>
        <v>0</v>
      </c>
      <c r="U441" s="39" t="s">
        <v>13</v>
      </c>
    </row>
    <row r="442" spans="1:21" x14ac:dyDescent="0.25">
      <c r="A442" s="12">
        <v>42189</v>
      </c>
      <c r="B442" s="183" t="s">
        <v>2963</v>
      </c>
      <c r="C442" s="183" t="s">
        <v>1592</v>
      </c>
      <c r="D442" s="150" t="s">
        <v>24</v>
      </c>
      <c r="E442" s="105">
        <v>64357.8</v>
      </c>
      <c r="F442" s="23">
        <v>42201</v>
      </c>
      <c r="G442" s="106">
        <v>64357.8</v>
      </c>
      <c r="H442" s="31">
        <f t="shared" si="12"/>
        <v>0</v>
      </c>
      <c r="I442" s="39" t="s">
        <v>773</v>
      </c>
      <c r="L442" s="246"/>
      <c r="M442" s="12">
        <v>42191</v>
      </c>
      <c r="N442" s="183" t="s">
        <v>3115</v>
      </c>
      <c r="O442" s="183" t="s">
        <v>1592</v>
      </c>
      <c r="P442" s="26" t="s">
        <v>12</v>
      </c>
      <c r="Q442" s="108">
        <v>0</v>
      </c>
      <c r="R442" s="23"/>
      <c r="S442" s="106"/>
      <c r="T442" s="31">
        <f t="shared" si="13"/>
        <v>0</v>
      </c>
      <c r="U442" s="39" t="s">
        <v>13</v>
      </c>
    </row>
    <row r="443" spans="1:21" x14ac:dyDescent="0.25">
      <c r="A443" s="20">
        <v>42189</v>
      </c>
      <c r="B443" s="183" t="s">
        <v>2964</v>
      </c>
      <c r="C443" s="183" t="s">
        <v>1592</v>
      </c>
      <c r="D443" s="14" t="s">
        <v>589</v>
      </c>
      <c r="E443" s="105">
        <v>24880.85</v>
      </c>
      <c r="F443" s="23">
        <v>42191</v>
      </c>
      <c r="G443" s="106">
        <v>24880.85</v>
      </c>
      <c r="H443" s="31">
        <f t="shared" si="12"/>
        <v>0</v>
      </c>
      <c r="I443" s="39" t="s">
        <v>149</v>
      </c>
      <c r="L443" s="246"/>
      <c r="M443" s="20">
        <v>42191</v>
      </c>
      <c r="N443" s="183" t="s">
        <v>3148</v>
      </c>
      <c r="O443" s="183" t="s">
        <v>1592</v>
      </c>
      <c r="P443" s="26" t="s">
        <v>12</v>
      </c>
      <c r="Q443" s="108">
        <v>0</v>
      </c>
      <c r="R443" s="23"/>
      <c r="S443" s="106"/>
      <c r="T443" s="31">
        <f t="shared" si="13"/>
        <v>0</v>
      </c>
      <c r="U443" s="39" t="s">
        <v>13</v>
      </c>
    </row>
    <row r="444" spans="1:21" x14ac:dyDescent="0.25">
      <c r="A444" s="12">
        <v>42189</v>
      </c>
      <c r="B444" s="183" t="s">
        <v>2965</v>
      </c>
      <c r="C444" s="183" t="s">
        <v>1592</v>
      </c>
      <c r="D444" s="14" t="s">
        <v>102</v>
      </c>
      <c r="E444" s="105">
        <v>2196</v>
      </c>
      <c r="F444" s="23">
        <v>42189</v>
      </c>
      <c r="G444" s="106">
        <v>2196</v>
      </c>
      <c r="H444" s="31">
        <f t="shared" si="12"/>
        <v>0</v>
      </c>
      <c r="I444" s="39" t="s">
        <v>9</v>
      </c>
      <c r="L444" s="246"/>
      <c r="M444" s="12">
        <v>42191</v>
      </c>
      <c r="N444" s="183" t="s">
        <v>3164</v>
      </c>
      <c r="O444" s="183" t="s">
        <v>1592</v>
      </c>
      <c r="P444" s="26" t="s">
        <v>12</v>
      </c>
      <c r="Q444" s="108">
        <v>0</v>
      </c>
      <c r="R444" s="23"/>
      <c r="S444" s="106"/>
      <c r="T444" s="31">
        <f t="shared" si="13"/>
        <v>0</v>
      </c>
      <c r="U444" s="39" t="s">
        <v>13</v>
      </c>
    </row>
    <row r="445" spans="1:21" x14ac:dyDescent="0.25">
      <c r="A445" s="20">
        <v>42189</v>
      </c>
      <c r="B445" s="183" t="s">
        <v>2966</v>
      </c>
      <c r="C445" s="183" t="s">
        <v>1592</v>
      </c>
      <c r="D445" s="14" t="s">
        <v>1058</v>
      </c>
      <c r="E445" s="105">
        <v>954.25</v>
      </c>
      <c r="F445" s="23">
        <v>42189</v>
      </c>
      <c r="G445" s="106">
        <v>954.25</v>
      </c>
      <c r="H445" s="31">
        <f t="shared" si="12"/>
        <v>0</v>
      </c>
      <c r="I445" s="39" t="s">
        <v>9</v>
      </c>
      <c r="L445" s="246"/>
      <c r="M445" s="20">
        <v>42191</v>
      </c>
      <c r="N445" s="183" t="s">
        <v>3165</v>
      </c>
      <c r="O445" s="183" t="s">
        <v>1592</v>
      </c>
      <c r="P445" s="26" t="s">
        <v>12</v>
      </c>
      <c r="Q445" s="108">
        <v>0</v>
      </c>
      <c r="R445" s="23"/>
      <c r="S445" s="106"/>
      <c r="T445" s="31">
        <f t="shared" si="13"/>
        <v>0</v>
      </c>
      <c r="U445" s="39" t="s">
        <v>13</v>
      </c>
    </row>
    <row r="446" spans="1:21" x14ac:dyDescent="0.25">
      <c r="A446" s="12">
        <v>42189</v>
      </c>
      <c r="B446" s="183" t="s">
        <v>2967</v>
      </c>
      <c r="C446" s="183" t="s">
        <v>1592</v>
      </c>
      <c r="D446" s="14" t="s">
        <v>1182</v>
      </c>
      <c r="E446" s="105">
        <v>75.599999999999994</v>
      </c>
      <c r="F446" s="23">
        <v>42189</v>
      </c>
      <c r="G446" s="106">
        <v>75.599999999999994</v>
      </c>
      <c r="H446" s="31">
        <f t="shared" si="12"/>
        <v>0</v>
      </c>
      <c r="I446" s="39" t="s">
        <v>9</v>
      </c>
      <c r="L446" s="246"/>
      <c r="M446" s="12">
        <v>42191</v>
      </c>
      <c r="N446" s="183" t="s">
        <v>3172</v>
      </c>
      <c r="O446" s="183" t="s">
        <v>1592</v>
      </c>
      <c r="P446" s="26" t="s">
        <v>12</v>
      </c>
      <c r="Q446" s="108">
        <v>0</v>
      </c>
      <c r="R446" s="23"/>
      <c r="S446" s="106"/>
      <c r="T446" s="31">
        <f t="shared" si="13"/>
        <v>0</v>
      </c>
      <c r="U446" s="39" t="s">
        <v>13</v>
      </c>
    </row>
    <row r="447" spans="1:21" x14ac:dyDescent="0.25">
      <c r="A447" s="20">
        <v>42189</v>
      </c>
      <c r="B447" s="183" t="s">
        <v>2968</v>
      </c>
      <c r="C447" s="183" t="s">
        <v>1592</v>
      </c>
      <c r="D447" s="150" t="s">
        <v>282</v>
      </c>
      <c r="E447" s="105">
        <v>21107</v>
      </c>
      <c r="F447" s="23">
        <v>42199</v>
      </c>
      <c r="G447" s="106">
        <v>21107</v>
      </c>
      <c r="H447" s="31">
        <f t="shared" si="12"/>
        <v>0</v>
      </c>
      <c r="I447" s="39" t="s">
        <v>9</v>
      </c>
      <c r="L447" s="246"/>
      <c r="M447" s="20">
        <v>42192</v>
      </c>
      <c r="N447" s="183" t="s">
        <v>3228</v>
      </c>
      <c r="O447" s="183" t="s">
        <v>1592</v>
      </c>
      <c r="P447" s="26" t="s">
        <v>12</v>
      </c>
      <c r="Q447" s="108">
        <v>0</v>
      </c>
      <c r="R447" s="23"/>
      <c r="S447" s="106"/>
      <c r="T447" s="31">
        <f t="shared" si="13"/>
        <v>0</v>
      </c>
      <c r="U447" s="39" t="s">
        <v>13</v>
      </c>
    </row>
    <row r="448" spans="1:21" x14ac:dyDescent="0.25">
      <c r="A448" s="12">
        <v>42189</v>
      </c>
      <c r="B448" s="183" t="s">
        <v>2969</v>
      </c>
      <c r="C448" s="183" t="s">
        <v>1592</v>
      </c>
      <c r="D448" s="14" t="s">
        <v>145</v>
      </c>
      <c r="E448" s="105">
        <v>2643.2</v>
      </c>
      <c r="F448" s="23">
        <v>42189</v>
      </c>
      <c r="G448" s="106">
        <v>2643.2</v>
      </c>
      <c r="H448" s="31">
        <f t="shared" si="12"/>
        <v>0</v>
      </c>
      <c r="I448" s="39" t="s">
        <v>9</v>
      </c>
      <c r="L448" s="246"/>
      <c r="M448" s="12">
        <v>42193</v>
      </c>
      <c r="N448" s="183" t="s">
        <v>3285</v>
      </c>
      <c r="O448" s="183" t="s">
        <v>1592</v>
      </c>
      <c r="P448" s="26" t="s">
        <v>12</v>
      </c>
      <c r="Q448" s="108">
        <v>0</v>
      </c>
      <c r="R448" s="23"/>
      <c r="S448" s="106"/>
      <c r="T448" s="31">
        <f t="shared" si="13"/>
        <v>0</v>
      </c>
      <c r="U448" s="39" t="s">
        <v>13</v>
      </c>
    </row>
    <row r="449" spans="1:21" x14ac:dyDescent="0.25">
      <c r="A449" s="20">
        <v>42189</v>
      </c>
      <c r="B449" s="183" t="s">
        <v>2970</v>
      </c>
      <c r="C449" s="183" t="s">
        <v>1592</v>
      </c>
      <c r="D449" s="14" t="s">
        <v>112</v>
      </c>
      <c r="E449" s="105">
        <v>1883</v>
      </c>
      <c r="F449" s="23">
        <v>42189</v>
      </c>
      <c r="G449" s="106">
        <v>1883</v>
      </c>
      <c r="H449" s="31">
        <f t="shared" si="12"/>
        <v>0</v>
      </c>
      <c r="I449" s="39" t="s">
        <v>9</v>
      </c>
      <c r="L449" s="246"/>
      <c r="M449" s="20">
        <v>42193</v>
      </c>
      <c r="N449" s="183" t="s">
        <v>3386</v>
      </c>
      <c r="O449" s="183" t="s">
        <v>1592</v>
      </c>
      <c r="P449" s="26" t="s">
        <v>12</v>
      </c>
      <c r="Q449" s="108">
        <v>0</v>
      </c>
      <c r="R449" s="23"/>
      <c r="S449" s="106"/>
      <c r="T449" s="31">
        <f t="shared" si="13"/>
        <v>0</v>
      </c>
      <c r="U449" s="39" t="s">
        <v>13</v>
      </c>
    </row>
    <row r="450" spans="1:21" x14ac:dyDescent="0.25">
      <c r="A450" s="12">
        <v>42189</v>
      </c>
      <c r="B450" s="183" t="s">
        <v>2971</v>
      </c>
      <c r="C450" s="183" t="s">
        <v>1592</v>
      </c>
      <c r="D450" s="14" t="s">
        <v>24</v>
      </c>
      <c r="E450" s="105">
        <v>9805.7999999999993</v>
      </c>
      <c r="F450" s="23">
        <v>42201</v>
      </c>
      <c r="G450" s="106">
        <v>9805.7999999999993</v>
      </c>
      <c r="H450" s="31">
        <f t="shared" si="12"/>
        <v>0</v>
      </c>
      <c r="I450" s="39" t="s">
        <v>59</v>
      </c>
      <c r="L450" s="246"/>
      <c r="M450" s="12">
        <v>42194</v>
      </c>
      <c r="N450" s="183" t="s">
        <v>3442</v>
      </c>
      <c r="O450" s="183" t="s">
        <v>1592</v>
      </c>
      <c r="P450" s="26" t="s">
        <v>12</v>
      </c>
      <c r="Q450" s="108">
        <v>0</v>
      </c>
      <c r="R450" s="23"/>
      <c r="S450" s="106"/>
      <c r="T450" s="31">
        <f t="shared" si="13"/>
        <v>0</v>
      </c>
      <c r="U450" s="39" t="s">
        <v>13</v>
      </c>
    </row>
    <row r="451" spans="1:21" x14ac:dyDescent="0.25">
      <c r="A451" s="20">
        <v>42189</v>
      </c>
      <c r="B451" s="183" t="s">
        <v>2972</v>
      </c>
      <c r="C451" s="183" t="s">
        <v>1592</v>
      </c>
      <c r="D451" s="14" t="s">
        <v>111</v>
      </c>
      <c r="E451" s="105">
        <v>428604</v>
      </c>
      <c r="F451" s="23">
        <v>42195</v>
      </c>
      <c r="G451" s="106">
        <v>428604</v>
      </c>
      <c r="H451" s="31">
        <f t="shared" ref="H451:H514" si="14">E451-G451</f>
        <v>0</v>
      </c>
      <c r="I451" s="39" t="s">
        <v>9</v>
      </c>
      <c r="L451" s="246"/>
      <c r="M451" s="20">
        <v>42194</v>
      </c>
      <c r="N451" s="183" t="s">
        <v>3484</v>
      </c>
      <c r="O451" s="183" t="s">
        <v>1592</v>
      </c>
      <c r="P451" s="26" t="s">
        <v>12</v>
      </c>
      <c r="Q451" s="108">
        <v>0</v>
      </c>
      <c r="R451" s="23"/>
      <c r="S451" s="106"/>
      <c r="T451" s="31">
        <f t="shared" ref="T451:T514" si="15">Q451-S451</f>
        <v>0</v>
      </c>
      <c r="U451" s="39" t="s">
        <v>13</v>
      </c>
    </row>
    <row r="452" spans="1:21" x14ac:dyDescent="0.25">
      <c r="A452" s="20">
        <v>42190</v>
      </c>
      <c r="B452" s="183" t="s">
        <v>2973</v>
      </c>
      <c r="C452" s="183" t="s">
        <v>1592</v>
      </c>
      <c r="D452" s="14" t="s">
        <v>2974</v>
      </c>
      <c r="E452" s="105">
        <v>2929.8</v>
      </c>
      <c r="F452" s="23">
        <v>42190</v>
      </c>
      <c r="G452" s="106">
        <v>2929.8</v>
      </c>
      <c r="H452" s="31">
        <f t="shared" si="14"/>
        <v>0</v>
      </c>
      <c r="I452" s="39" t="s">
        <v>9</v>
      </c>
      <c r="L452" s="246"/>
      <c r="M452" s="20">
        <v>42194</v>
      </c>
      <c r="N452" s="183" t="s">
        <v>3500</v>
      </c>
      <c r="O452" s="183" t="s">
        <v>1592</v>
      </c>
      <c r="P452" s="26" t="s">
        <v>12</v>
      </c>
      <c r="Q452" s="108">
        <v>0</v>
      </c>
      <c r="R452" s="23"/>
      <c r="S452" s="106"/>
      <c r="T452" s="31">
        <f t="shared" si="15"/>
        <v>0</v>
      </c>
      <c r="U452" s="39" t="s">
        <v>13</v>
      </c>
    </row>
    <row r="453" spans="1:21" x14ac:dyDescent="0.25">
      <c r="A453" s="20">
        <v>42190</v>
      </c>
      <c r="B453" s="183" t="s">
        <v>2975</v>
      </c>
      <c r="C453" s="183" t="s">
        <v>1592</v>
      </c>
      <c r="D453" s="14" t="s">
        <v>383</v>
      </c>
      <c r="E453" s="105">
        <v>11942.8</v>
      </c>
      <c r="F453" s="23">
        <v>42190</v>
      </c>
      <c r="G453" s="106">
        <v>11942.8</v>
      </c>
      <c r="H453" s="31">
        <f t="shared" si="14"/>
        <v>0</v>
      </c>
      <c r="I453" s="39" t="s">
        <v>9</v>
      </c>
      <c r="L453" s="246"/>
      <c r="M453" s="20">
        <v>42195</v>
      </c>
      <c r="N453" s="183" t="s">
        <v>3601</v>
      </c>
      <c r="O453" s="183" t="s">
        <v>1592</v>
      </c>
      <c r="P453" s="14" t="s">
        <v>12</v>
      </c>
      <c r="Q453" s="105">
        <v>0</v>
      </c>
      <c r="R453" s="23"/>
      <c r="S453" s="118"/>
      <c r="T453" s="31">
        <f t="shared" si="15"/>
        <v>0</v>
      </c>
      <c r="U453" s="56" t="s">
        <v>13</v>
      </c>
    </row>
    <row r="454" spans="1:21" x14ac:dyDescent="0.25">
      <c r="A454" s="20">
        <v>42190</v>
      </c>
      <c r="B454" s="183" t="s">
        <v>2976</v>
      </c>
      <c r="C454" s="183" t="s">
        <v>1592</v>
      </c>
      <c r="D454" s="14" t="s">
        <v>2607</v>
      </c>
      <c r="E454" s="105">
        <v>7201.7</v>
      </c>
      <c r="F454" s="23">
        <v>42190</v>
      </c>
      <c r="G454" s="106">
        <v>7201.7</v>
      </c>
      <c r="H454" s="31">
        <f t="shared" si="14"/>
        <v>0</v>
      </c>
      <c r="I454" s="39" t="s">
        <v>9</v>
      </c>
      <c r="L454" s="246"/>
      <c r="M454" s="20">
        <v>42195</v>
      </c>
      <c r="N454" s="183" t="s">
        <v>3616</v>
      </c>
      <c r="O454" s="183" t="s">
        <v>1592</v>
      </c>
      <c r="P454" s="26" t="s">
        <v>12</v>
      </c>
      <c r="Q454" s="108">
        <v>0</v>
      </c>
      <c r="R454" s="23" t="s">
        <v>3617</v>
      </c>
      <c r="S454" s="118"/>
      <c r="T454" s="31">
        <f t="shared" si="15"/>
        <v>0</v>
      </c>
      <c r="U454" s="56" t="s">
        <v>13</v>
      </c>
    </row>
    <row r="455" spans="1:21" x14ac:dyDescent="0.25">
      <c r="A455" s="20">
        <v>42190</v>
      </c>
      <c r="B455" s="183" t="s">
        <v>2977</v>
      </c>
      <c r="C455" s="183" t="s">
        <v>1592</v>
      </c>
      <c r="D455" s="14" t="s">
        <v>121</v>
      </c>
      <c r="E455" s="105">
        <v>3359.2</v>
      </c>
      <c r="F455" s="23">
        <v>42190</v>
      </c>
      <c r="G455" s="106">
        <v>3359.2</v>
      </c>
      <c r="H455" s="31">
        <f t="shared" si="14"/>
        <v>0</v>
      </c>
      <c r="I455" s="39" t="s">
        <v>9</v>
      </c>
      <c r="L455" s="246"/>
      <c r="M455" s="20">
        <v>42196</v>
      </c>
      <c r="N455" s="183" t="s">
        <v>3692</v>
      </c>
      <c r="O455" s="183" t="s">
        <v>1592</v>
      </c>
      <c r="P455" s="26" t="s">
        <v>12</v>
      </c>
      <c r="Q455" s="108">
        <v>0</v>
      </c>
      <c r="R455" s="23"/>
      <c r="S455" s="106"/>
      <c r="T455" s="31">
        <f t="shared" si="15"/>
        <v>0</v>
      </c>
      <c r="U455" s="39" t="s">
        <v>13</v>
      </c>
    </row>
    <row r="456" spans="1:21" x14ac:dyDescent="0.25">
      <c r="A456" s="20">
        <v>42190</v>
      </c>
      <c r="B456" s="183" t="s">
        <v>2978</v>
      </c>
      <c r="C456" s="183" t="s">
        <v>1592</v>
      </c>
      <c r="D456" s="14" t="s">
        <v>589</v>
      </c>
      <c r="E456" s="105">
        <v>13708.5</v>
      </c>
      <c r="F456" s="23">
        <v>42190</v>
      </c>
      <c r="G456" s="106">
        <v>13708.5</v>
      </c>
      <c r="H456" s="31">
        <f t="shared" si="14"/>
        <v>0</v>
      </c>
      <c r="I456" s="39" t="s">
        <v>17</v>
      </c>
      <c r="L456" s="246"/>
      <c r="M456" s="20">
        <v>42196</v>
      </c>
      <c r="N456" s="183" t="s">
        <v>3740</v>
      </c>
      <c r="O456" s="183" t="s">
        <v>1592</v>
      </c>
      <c r="P456" s="26" t="s">
        <v>12</v>
      </c>
      <c r="Q456" s="108">
        <v>0</v>
      </c>
      <c r="R456" s="23"/>
      <c r="S456" s="106"/>
      <c r="T456" s="31">
        <f t="shared" si="15"/>
        <v>0</v>
      </c>
      <c r="U456" s="39" t="s">
        <v>13</v>
      </c>
    </row>
    <row r="457" spans="1:21" x14ac:dyDescent="0.25">
      <c r="A457" s="20">
        <v>42190</v>
      </c>
      <c r="B457" s="183" t="s">
        <v>2979</v>
      </c>
      <c r="C457" s="183" t="s">
        <v>1592</v>
      </c>
      <c r="D457" s="14" t="s">
        <v>2501</v>
      </c>
      <c r="E457" s="105">
        <v>14511.2</v>
      </c>
      <c r="F457" s="23">
        <v>42190</v>
      </c>
      <c r="G457" s="106">
        <v>14511.2</v>
      </c>
      <c r="H457" s="31">
        <f t="shared" si="14"/>
        <v>0</v>
      </c>
      <c r="I457" s="39" t="s">
        <v>17</v>
      </c>
      <c r="L457" s="246"/>
      <c r="M457" s="20">
        <v>42196</v>
      </c>
      <c r="N457" s="183" t="s">
        <v>3761</v>
      </c>
      <c r="O457" s="183" t="s">
        <v>1592</v>
      </c>
      <c r="P457" s="26" t="s">
        <v>12</v>
      </c>
      <c r="Q457" s="108">
        <v>0</v>
      </c>
      <c r="R457" s="23"/>
      <c r="S457" s="106"/>
      <c r="T457" s="31">
        <f t="shared" si="15"/>
        <v>0</v>
      </c>
      <c r="U457" s="39" t="s">
        <v>13</v>
      </c>
    </row>
    <row r="458" spans="1:21" x14ac:dyDescent="0.25">
      <c r="A458" s="20">
        <v>42190</v>
      </c>
      <c r="B458" s="183" t="s">
        <v>2980</v>
      </c>
      <c r="C458" s="183" t="s">
        <v>1592</v>
      </c>
      <c r="D458" s="14" t="s">
        <v>114</v>
      </c>
      <c r="E458" s="105">
        <v>3242.4</v>
      </c>
      <c r="F458" s="23">
        <v>42190</v>
      </c>
      <c r="G458" s="106">
        <v>3242.4</v>
      </c>
      <c r="H458" s="31">
        <f t="shared" si="14"/>
        <v>0</v>
      </c>
      <c r="I458" s="39" t="s">
        <v>9</v>
      </c>
      <c r="L458" s="246"/>
      <c r="M458" s="20">
        <v>42196</v>
      </c>
      <c r="N458" s="183" t="s">
        <v>3784</v>
      </c>
      <c r="O458" s="183" t="s">
        <v>1592</v>
      </c>
      <c r="P458" s="26" t="s">
        <v>12</v>
      </c>
      <c r="Q458" s="108">
        <v>0</v>
      </c>
      <c r="R458" s="23"/>
      <c r="S458" s="106"/>
      <c r="T458" s="31">
        <f t="shared" si="15"/>
        <v>0</v>
      </c>
      <c r="U458" s="39" t="s">
        <v>13</v>
      </c>
    </row>
    <row r="459" spans="1:21" x14ac:dyDescent="0.25">
      <c r="A459" s="20">
        <v>42190</v>
      </c>
      <c r="B459" s="183" t="s">
        <v>2981</v>
      </c>
      <c r="C459" s="183" t="s">
        <v>1592</v>
      </c>
      <c r="D459" s="14" t="s">
        <v>1550</v>
      </c>
      <c r="E459" s="105">
        <v>4659.5</v>
      </c>
      <c r="F459" s="23">
        <v>42190</v>
      </c>
      <c r="G459" s="106">
        <v>4659.5</v>
      </c>
      <c r="H459" s="31">
        <f t="shared" si="14"/>
        <v>0</v>
      </c>
      <c r="I459" s="39" t="s">
        <v>9</v>
      </c>
      <c r="L459" s="246"/>
      <c r="M459" s="20">
        <v>42196</v>
      </c>
      <c r="N459" s="183" t="s">
        <v>3788</v>
      </c>
      <c r="O459" s="183" t="s">
        <v>1592</v>
      </c>
      <c r="P459" s="26" t="s">
        <v>12</v>
      </c>
      <c r="Q459" s="108">
        <v>0</v>
      </c>
      <c r="R459" s="23"/>
      <c r="S459" s="106"/>
      <c r="T459" s="31">
        <f t="shared" si="15"/>
        <v>0</v>
      </c>
      <c r="U459" s="39" t="s">
        <v>13</v>
      </c>
    </row>
    <row r="460" spans="1:21" x14ac:dyDescent="0.25">
      <c r="A460" s="20">
        <v>42190</v>
      </c>
      <c r="B460" s="183" t="s">
        <v>2982</v>
      </c>
      <c r="C460" s="183" t="s">
        <v>1592</v>
      </c>
      <c r="D460" s="14" t="s">
        <v>125</v>
      </c>
      <c r="E460" s="105">
        <v>6537.6</v>
      </c>
      <c r="F460" s="23">
        <v>42190</v>
      </c>
      <c r="G460" s="106">
        <v>6537.6</v>
      </c>
      <c r="H460" s="31">
        <f t="shared" si="14"/>
        <v>0</v>
      </c>
      <c r="I460" s="39" t="s">
        <v>62</v>
      </c>
      <c r="L460" s="246"/>
      <c r="M460" s="20">
        <v>42186</v>
      </c>
      <c r="N460" s="183" t="s">
        <v>2598</v>
      </c>
      <c r="O460" s="183" t="s">
        <v>1592</v>
      </c>
      <c r="P460" s="14" t="s">
        <v>2599</v>
      </c>
      <c r="Q460" s="105">
        <v>1548.4</v>
      </c>
      <c r="R460" s="23">
        <v>42186</v>
      </c>
      <c r="S460" s="106">
        <v>1548.4</v>
      </c>
      <c r="T460" s="25">
        <f t="shared" si="15"/>
        <v>0</v>
      </c>
      <c r="U460" s="39" t="s">
        <v>9</v>
      </c>
    </row>
    <row r="461" spans="1:21" x14ac:dyDescent="0.25">
      <c r="A461" s="20">
        <v>42190</v>
      </c>
      <c r="B461" s="183" t="s">
        <v>2983</v>
      </c>
      <c r="C461" s="183" t="s">
        <v>1592</v>
      </c>
      <c r="D461" s="14" t="s">
        <v>18</v>
      </c>
      <c r="E461" s="105">
        <v>3048.8</v>
      </c>
      <c r="F461" s="23">
        <v>42190</v>
      </c>
      <c r="G461" s="106">
        <v>3048.8</v>
      </c>
      <c r="H461" s="31">
        <f t="shared" si="14"/>
        <v>0</v>
      </c>
      <c r="I461" s="39" t="s">
        <v>9</v>
      </c>
      <c r="L461" s="246"/>
      <c r="M461" s="20">
        <v>42189</v>
      </c>
      <c r="N461" s="183" t="s">
        <v>2945</v>
      </c>
      <c r="O461" s="183" t="s">
        <v>1592</v>
      </c>
      <c r="P461" s="14" t="s">
        <v>2946</v>
      </c>
      <c r="Q461" s="105">
        <v>659.1</v>
      </c>
      <c r="R461" s="23">
        <v>42189</v>
      </c>
      <c r="S461" s="106">
        <v>659.1</v>
      </c>
      <c r="T461" s="31">
        <f t="shared" si="15"/>
        <v>0</v>
      </c>
      <c r="U461" s="39" t="s">
        <v>9</v>
      </c>
    </row>
    <row r="462" spans="1:21" x14ac:dyDescent="0.25">
      <c r="A462" s="20">
        <v>42190</v>
      </c>
      <c r="B462" s="183" t="s">
        <v>2984</v>
      </c>
      <c r="C462" s="183" t="s">
        <v>1592</v>
      </c>
      <c r="D462" s="14" t="s">
        <v>215</v>
      </c>
      <c r="E462" s="105">
        <v>17228.7</v>
      </c>
      <c r="F462" s="23">
        <v>42190</v>
      </c>
      <c r="G462" s="106">
        <v>17228.7</v>
      </c>
      <c r="H462" s="31">
        <f t="shared" si="14"/>
        <v>0</v>
      </c>
      <c r="I462" s="39" t="s">
        <v>62</v>
      </c>
      <c r="L462" s="246"/>
      <c r="M462" s="20">
        <v>42188</v>
      </c>
      <c r="N462" s="183" t="s">
        <v>2825</v>
      </c>
      <c r="O462" s="183" t="s">
        <v>1592</v>
      </c>
      <c r="P462" s="150" t="s">
        <v>64</v>
      </c>
      <c r="Q462" s="105">
        <v>1138.8</v>
      </c>
      <c r="R462" s="23">
        <v>42188</v>
      </c>
      <c r="S462" s="106">
        <v>1138.8</v>
      </c>
      <c r="T462" s="31">
        <f t="shared" si="15"/>
        <v>0</v>
      </c>
      <c r="U462" s="39" t="s">
        <v>9</v>
      </c>
    </row>
    <row r="463" spans="1:21" x14ac:dyDescent="0.25">
      <c r="A463" s="20">
        <v>42190</v>
      </c>
      <c r="B463" s="183" t="s">
        <v>2985</v>
      </c>
      <c r="C463" s="183" t="s">
        <v>1592</v>
      </c>
      <c r="D463" s="14" t="s">
        <v>21</v>
      </c>
      <c r="E463" s="105">
        <v>3343.2</v>
      </c>
      <c r="F463" s="23">
        <v>42190</v>
      </c>
      <c r="G463" s="106">
        <v>3343.2</v>
      </c>
      <c r="H463" s="31">
        <f t="shared" si="14"/>
        <v>0</v>
      </c>
      <c r="I463" s="39" t="s">
        <v>9</v>
      </c>
      <c r="L463" s="246"/>
      <c r="M463" s="20">
        <v>42192</v>
      </c>
      <c r="N463" s="183" t="s">
        <v>3258</v>
      </c>
      <c r="O463" s="183" t="s">
        <v>1592</v>
      </c>
      <c r="P463" s="14" t="s">
        <v>64</v>
      </c>
      <c r="Q463" s="105">
        <v>535.79999999999995</v>
      </c>
      <c r="R463" s="23">
        <v>42192</v>
      </c>
      <c r="S463" s="106">
        <v>535.79999999999995</v>
      </c>
      <c r="T463" s="31">
        <f t="shared" si="15"/>
        <v>0</v>
      </c>
      <c r="U463" s="39" t="s">
        <v>9</v>
      </c>
    </row>
    <row r="464" spans="1:21" x14ac:dyDescent="0.25">
      <c r="A464" s="20">
        <v>42190</v>
      </c>
      <c r="B464" s="183" t="s">
        <v>2986</v>
      </c>
      <c r="C464" s="183" t="s">
        <v>1592</v>
      </c>
      <c r="D464" s="14" t="s">
        <v>125</v>
      </c>
      <c r="E464" s="105">
        <v>17263.2</v>
      </c>
      <c r="F464" s="23">
        <v>42194</v>
      </c>
      <c r="G464" s="106">
        <v>17263.2</v>
      </c>
      <c r="H464" s="31">
        <f t="shared" si="14"/>
        <v>0</v>
      </c>
      <c r="I464" s="39" t="s">
        <v>62</v>
      </c>
      <c r="L464" s="246"/>
      <c r="M464" s="20">
        <v>42193</v>
      </c>
      <c r="N464" s="183" t="s">
        <v>3366</v>
      </c>
      <c r="O464" s="183" t="s">
        <v>1592</v>
      </c>
      <c r="P464" s="150" t="s">
        <v>64</v>
      </c>
      <c r="Q464" s="105">
        <v>532.79999999999995</v>
      </c>
      <c r="R464" s="23">
        <v>42193</v>
      </c>
      <c r="S464" s="106">
        <v>532.79999999999995</v>
      </c>
      <c r="T464" s="31">
        <f t="shared" si="15"/>
        <v>0</v>
      </c>
      <c r="U464" s="39" t="s">
        <v>9</v>
      </c>
    </row>
    <row r="465" spans="1:21" x14ac:dyDescent="0.25">
      <c r="A465" s="20">
        <v>42190</v>
      </c>
      <c r="B465" s="183" t="s">
        <v>2987</v>
      </c>
      <c r="C465" s="183" t="s">
        <v>1592</v>
      </c>
      <c r="D465" s="14" t="s">
        <v>55</v>
      </c>
      <c r="E465" s="105">
        <v>25434.7</v>
      </c>
      <c r="F465" s="23">
        <v>42190</v>
      </c>
      <c r="G465" s="106">
        <v>25434.7</v>
      </c>
      <c r="H465" s="31">
        <f t="shared" si="14"/>
        <v>0</v>
      </c>
      <c r="I465" s="39" t="s">
        <v>773</v>
      </c>
      <c r="L465" s="246"/>
      <c r="M465" s="20">
        <v>42194</v>
      </c>
      <c r="N465" s="183" t="s">
        <v>3481</v>
      </c>
      <c r="O465" s="183" t="s">
        <v>1592</v>
      </c>
      <c r="P465" s="14" t="s">
        <v>64</v>
      </c>
      <c r="Q465" s="105">
        <v>727.5</v>
      </c>
      <c r="R465" s="23">
        <v>42194</v>
      </c>
      <c r="S465" s="106">
        <v>727.5</v>
      </c>
      <c r="T465" s="31">
        <f t="shared" si="15"/>
        <v>0</v>
      </c>
      <c r="U465" s="39" t="s">
        <v>9</v>
      </c>
    </row>
    <row r="466" spans="1:21" x14ac:dyDescent="0.25">
      <c r="A466" s="20">
        <v>42190</v>
      </c>
      <c r="B466" s="183" t="s">
        <v>2988</v>
      </c>
      <c r="C466" s="183" t="s">
        <v>1592</v>
      </c>
      <c r="D466" s="14" t="s">
        <v>164</v>
      </c>
      <c r="E466" s="105">
        <v>3400.5</v>
      </c>
      <c r="F466" s="23">
        <v>42190</v>
      </c>
      <c r="G466" s="106">
        <v>3400.5</v>
      </c>
      <c r="H466" s="31">
        <f t="shared" si="14"/>
        <v>0</v>
      </c>
      <c r="I466" s="39" t="s">
        <v>9</v>
      </c>
      <c r="L466" s="246"/>
      <c r="M466" s="20">
        <v>42196</v>
      </c>
      <c r="N466" s="183" t="s">
        <v>3758</v>
      </c>
      <c r="O466" s="183" t="s">
        <v>1592</v>
      </c>
      <c r="P466" s="14" t="s">
        <v>64</v>
      </c>
      <c r="Q466" s="105">
        <v>1210.4000000000001</v>
      </c>
      <c r="R466" s="23">
        <v>42196</v>
      </c>
      <c r="S466" s="106">
        <v>1210.4000000000001</v>
      </c>
      <c r="T466" s="31">
        <f t="shared" si="15"/>
        <v>0</v>
      </c>
      <c r="U466" s="39" t="s">
        <v>9</v>
      </c>
    </row>
    <row r="467" spans="1:21" x14ac:dyDescent="0.25">
      <c r="A467" s="20">
        <v>42190</v>
      </c>
      <c r="B467" s="183" t="s">
        <v>2989</v>
      </c>
      <c r="C467" s="183" t="s">
        <v>1592</v>
      </c>
      <c r="D467" s="14" t="s">
        <v>102</v>
      </c>
      <c r="E467" s="105">
        <v>3212.2</v>
      </c>
      <c r="F467" s="23">
        <v>42190</v>
      </c>
      <c r="G467" s="106">
        <v>3212.2</v>
      </c>
      <c r="H467" s="31">
        <f t="shared" si="14"/>
        <v>0</v>
      </c>
      <c r="I467" s="39" t="s">
        <v>9</v>
      </c>
      <c r="L467" s="246"/>
      <c r="M467" s="20">
        <v>42197</v>
      </c>
      <c r="N467" s="183" t="s">
        <v>3849</v>
      </c>
      <c r="O467" s="183" t="s">
        <v>1592</v>
      </c>
      <c r="P467" s="14" t="s">
        <v>64</v>
      </c>
      <c r="Q467" s="105">
        <v>2155.6</v>
      </c>
      <c r="R467" s="23">
        <v>42197</v>
      </c>
      <c r="S467" s="106">
        <v>2155.6</v>
      </c>
      <c r="T467" s="31">
        <f t="shared" si="15"/>
        <v>0</v>
      </c>
      <c r="U467" s="39" t="s">
        <v>9</v>
      </c>
    </row>
    <row r="468" spans="1:21" x14ac:dyDescent="0.25">
      <c r="A468" s="20">
        <v>42190</v>
      </c>
      <c r="B468" s="183" t="s">
        <v>2990</v>
      </c>
      <c r="C468" s="183" t="s">
        <v>1592</v>
      </c>
      <c r="D468" s="14" t="s">
        <v>35</v>
      </c>
      <c r="E468" s="105">
        <v>26733.200000000001</v>
      </c>
      <c r="F468" s="23">
        <v>42190</v>
      </c>
      <c r="G468" s="106">
        <v>26733.200000000001</v>
      </c>
      <c r="H468" s="31">
        <f t="shared" si="14"/>
        <v>0</v>
      </c>
      <c r="I468" s="39" t="s">
        <v>773</v>
      </c>
      <c r="L468" s="246"/>
      <c r="M468" s="20">
        <v>42200</v>
      </c>
      <c r="N468" s="183" t="s">
        <v>4171</v>
      </c>
      <c r="O468" s="183" t="s">
        <v>1592</v>
      </c>
      <c r="P468" s="14" t="s">
        <v>64</v>
      </c>
      <c r="Q468" s="105">
        <v>1917.6</v>
      </c>
      <c r="R468" s="23">
        <v>42200</v>
      </c>
      <c r="S468" s="106">
        <v>1917.6</v>
      </c>
      <c r="T468" s="48">
        <f t="shared" si="15"/>
        <v>0</v>
      </c>
      <c r="U468" s="39" t="s">
        <v>9</v>
      </c>
    </row>
    <row r="469" spans="1:21" x14ac:dyDescent="0.25">
      <c r="A469" s="20">
        <v>42190</v>
      </c>
      <c r="B469" s="183" t="s">
        <v>2991</v>
      </c>
      <c r="C469" s="183" t="s">
        <v>1592</v>
      </c>
      <c r="D469" s="14" t="s">
        <v>229</v>
      </c>
      <c r="E469" s="105">
        <v>5959.57</v>
      </c>
      <c r="F469" s="23">
        <v>42190</v>
      </c>
      <c r="G469" s="106">
        <v>5959.57</v>
      </c>
      <c r="H469" s="31">
        <f t="shared" si="14"/>
        <v>0</v>
      </c>
      <c r="I469" s="39" t="s">
        <v>773</v>
      </c>
      <c r="L469" s="246"/>
      <c r="M469" s="20">
        <v>42201</v>
      </c>
      <c r="N469" s="183" t="s">
        <v>4275</v>
      </c>
      <c r="O469" s="183" t="s">
        <v>1592</v>
      </c>
      <c r="P469" s="14" t="s">
        <v>64</v>
      </c>
      <c r="Q469" s="105">
        <v>1496</v>
      </c>
      <c r="R469" s="23">
        <v>42201</v>
      </c>
      <c r="S469" s="106">
        <v>1496</v>
      </c>
      <c r="T469" s="31">
        <f t="shared" si="15"/>
        <v>0</v>
      </c>
      <c r="U469" s="39" t="s">
        <v>9</v>
      </c>
    </row>
    <row r="470" spans="1:21" x14ac:dyDescent="0.25">
      <c r="A470" s="20">
        <v>42190</v>
      </c>
      <c r="B470" s="183" t="s">
        <v>2992</v>
      </c>
      <c r="C470" s="183" t="s">
        <v>1592</v>
      </c>
      <c r="D470" s="14" t="s">
        <v>256</v>
      </c>
      <c r="E470" s="105">
        <v>8141.6</v>
      </c>
      <c r="F470" s="23">
        <v>42190</v>
      </c>
      <c r="G470" s="106">
        <v>8141.6</v>
      </c>
      <c r="H470" s="31">
        <f t="shared" si="14"/>
        <v>0</v>
      </c>
      <c r="I470" s="39" t="s">
        <v>59</v>
      </c>
      <c r="L470" s="246"/>
      <c r="M470" s="20">
        <v>42201</v>
      </c>
      <c r="N470" s="183" t="s">
        <v>4276</v>
      </c>
      <c r="O470" s="183" t="s">
        <v>1592</v>
      </c>
      <c r="P470" s="14" t="s">
        <v>64</v>
      </c>
      <c r="Q470" s="105">
        <v>80</v>
      </c>
      <c r="R470" s="23">
        <v>42201</v>
      </c>
      <c r="S470" s="106">
        <v>80</v>
      </c>
      <c r="T470" s="31">
        <f t="shared" si="15"/>
        <v>0</v>
      </c>
      <c r="U470" s="39" t="s">
        <v>9</v>
      </c>
    </row>
    <row r="471" spans="1:21" x14ac:dyDescent="0.25">
      <c r="A471" s="20">
        <v>42190</v>
      </c>
      <c r="B471" s="183" t="s">
        <v>2993</v>
      </c>
      <c r="C471" s="183" t="s">
        <v>1592</v>
      </c>
      <c r="D471" s="14" t="s">
        <v>1058</v>
      </c>
      <c r="E471" s="105">
        <v>5771.6</v>
      </c>
      <c r="F471" s="23">
        <v>42190</v>
      </c>
      <c r="G471" s="106">
        <v>5771.6</v>
      </c>
      <c r="H471" s="31">
        <f t="shared" si="14"/>
        <v>0</v>
      </c>
      <c r="I471" s="39" t="s">
        <v>9</v>
      </c>
      <c r="L471" s="246"/>
      <c r="M471" s="20">
        <v>42207</v>
      </c>
      <c r="N471" s="183" t="s">
        <v>4990</v>
      </c>
      <c r="O471" s="183" t="s">
        <v>1592</v>
      </c>
      <c r="P471" s="14" t="s">
        <v>64</v>
      </c>
      <c r="Q471" s="105">
        <v>3240.2</v>
      </c>
      <c r="R471" s="23">
        <v>42207</v>
      </c>
      <c r="S471" s="106">
        <v>3240.2</v>
      </c>
      <c r="T471" s="48">
        <f t="shared" si="15"/>
        <v>0</v>
      </c>
      <c r="U471" s="39" t="s">
        <v>9</v>
      </c>
    </row>
    <row r="472" spans="1:21" x14ac:dyDescent="0.25">
      <c r="A472" s="20">
        <v>42190</v>
      </c>
      <c r="B472" s="183" t="s">
        <v>2994</v>
      </c>
      <c r="C472" s="183" t="s">
        <v>1592</v>
      </c>
      <c r="D472" s="14" t="s">
        <v>641</v>
      </c>
      <c r="E472" s="105">
        <v>9814.9</v>
      </c>
      <c r="F472" s="23">
        <v>42190</v>
      </c>
      <c r="G472" s="106">
        <v>9814.9</v>
      </c>
      <c r="H472" s="31">
        <f t="shared" si="14"/>
        <v>0</v>
      </c>
      <c r="I472" s="39" t="s">
        <v>773</v>
      </c>
      <c r="L472" s="246"/>
      <c r="M472" s="20">
        <v>42208</v>
      </c>
      <c r="N472" s="183" t="s">
        <v>5120</v>
      </c>
      <c r="O472" s="183" t="s">
        <v>1592</v>
      </c>
      <c r="P472" s="14" t="s">
        <v>64</v>
      </c>
      <c r="Q472" s="105">
        <v>1886.5</v>
      </c>
      <c r="R472" s="65">
        <v>42208</v>
      </c>
      <c r="S472" s="106">
        <v>1886.5</v>
      </c>
      <c r="T472" s="31">
        <f t="shared" si="15"/>
        <v>0</v>
      </c>
      <c r="U472" s="39" t="s">
        <v>9</v>
      </c>
    </row>
    <row r="473" spans="1:21" x14ac:dyDescent="0.25">
      <c r="A473" s="20">
        <v>42190</v>
      </c>
      <c r="B473" s="183" t="s">
        <v>2995</v>
      </c>
      <c r="C473" s="183" t="s">
        <v>1592</v>
      </c>
      <c r="D473" s="14" t="s">
        <v>20</v>
      </c>
      <c r="E473" s="105">
        <v>7594.6</v>
      </c>
      <c r="F473" s="23">
        <v>42190</v>
      </c>
      <c r="G473" s="106">
        <v>7594.6</v>
      </c>
      <c r="H473" s="31">
        <f t="shared" si="14"/>
        <v>0</v>
      </c>
      <c r="I473" s="39" t="s">
        <v>9</v>
      </c>
      <c r="L473" s="246"/>
      <c r="M473" s="20">
        <v>42212</v>
      </c>
      <c r="N473" s="183" t="s">
        <v>5559</v>
      </c>
      <c r="O473" s="183" t="s">
        <v>1592</v>
      </c>
      <c r="P473" s="14" t="s">
        <v>64</v>
      </c>
      <c r="Q473" s="105">
        <v>565.5</v>
      </c>
      <c r="R473" s="23">
        <v>42212</v>
      </c>
      <c r="S473" s="106">
        <v>565.5</v>
      </c>
      <c r="T473" s="31">
        <f t="shared" si="15"/>
        <v>0</v>
      </c>
      <c r="U473" s="39" t="s">
        <v>9</v>
      </c>
    </row>
    <row r="474" spans="1:21" x14ac:dyDescent="0.25">
      <c r="A474" s="20">
        <v>42190</v>
      </c>
      <c r="B474" s="183" t="s">
        <v>2996</v>
      </c>
      <c r="C474" s="183" t="s">
        <v>1592</v>
      </c>
      <c r="D474" s="14" t="s">
        <v>45</v>
      </c>
      <c r="E474" s="105">
        <v>25649.9</v>
      </c>
      <c r="F474" s="23">
        <v>42211</v>
      </c>
      <c r="G474" s="106">
        <v>25649.9</v>
      </c>
      <c r="H474" s="31">
        <f t="shared" si="14"/>
        <v>0</v>
      </c>
      <c r="I474" s="39" t="s">
        <v>59</v>
      </c>
      <c r="L474" s="246"/>
      <c r="M474" s="20">
        <v>42213</v>
      </c>
      <c r="N474" s="183" t="s">
        <v>5660</v>
      </c>
      <c r="O474" s="183" t="s">
        <v>1592</v>
      </c>
      <c r="P474" s="14" t="s">
        <v>64</v>
      </c>
      <c r="Q474" s="105">
        <v>2448</v>
      </c>
      <c r="R474" s="23">
        <v>42213</v>
      </c>
      <c r="S474" s="106">
        <v>2448</v>
      </c>
      <c r="T474" s="31">
        <f t="shared" si="15"/>
        <v>0</v>
      </c>
      <c r="U474" s="39" t="s">
        <v>9</v>
      </c>
    </row>
    <row r="475" spans="1:21" x14ac:dyDescent="0.25">
      <c r="A475" s="20">
        <v>42190</v>
      </c>
      <c r="B475" s="183" t="s">
        <v>2997</v>
      </c>
      <c r="C475" s="183" t="s">
        <v>1592</v>
      </c>
      <c r="D475" s="14" t="s">
        <v>294</v>
      </c>
      <c r="E475" s="105">
        <v>3785.4</v>
      </c>
      <c r="F475" s="23">
        <v>42190</v>
      </c>
      <c r="G475" s="106">
        <v>3785.4</v>
      </c>
      <c r="H475" s="31">
        <f t="shared" si="14"/>
        <v>0</v>
      </c>
      <c r="I475" s="39" t="s">
        <v>9</v>
      </c>
      <c r="L475" s="246"/>
      <c r="M475" s="20">
        <v>42213</v>
      </c>
      <c r="N475" s="183" t="s">
        <v>5662</v>
      </c>
      <c r="O475" s="183" t="s">
        <v>1592</v>
      </c>
      <c r="P475" s="14" t="s">
        <v>64</v>
      </c>
      <c r="Q475" s="105">
        <v>633.6</v>
      </c>
      <c r="R475" s="23">
        <v>42213</v>
      </c>
      <c r="S475" s="106">
        <v>633.6</v>
      </c>
      <c r="T475" s="31">
        <f t="shared" si="15"/>
        <v>0</v>
      </c>
      <c r="U475" s="39" t="s">
        <v>9</v>
      </c>
    </row>
    <row r="476" spans="1:21" x14ac:dyDescent="0.25">
      <c r="A476" s="20">
        <v>42190</v>
      </c>
      <c r="B476" s="183" t="s">
        <v>2998</v>
      </c>
      <c r="C476" s="183" t="s">
        <v>1592</v>
      </c>
      <c r="D476" s="150" t="s">
        <v>167</v>
      </c>
      <c r="E476" s="105">
        <v>309.60000000000002</v>
      </c>
      <c r="F476" s="23">
        <v>42190</v>
      </c>
      <c r="G476" s="106">
        <v>309.60000000000002</v>
      </c>
      <c r="H476" s="31">
        <f t="shared" si="14"/>
        <v>0</v>
      </c>
      <c r="I476" s="39" t="s">
        <v>59</v>
      </c>
      <c r="L476" s="246"/>
      <c r="M476" s="20">
        <v>42199</v>
      </c>
      <c r="N476" s="183" t="s">
        <v>4031</v>
      </c>
      <c r="O476" s="183" t="s">
        <v>1592</v>
      </c>
      <c r="P476" s="14" t="s">
        <v>482</v>
      </c>
      <c r="Q476" s="105">
        <v>126.5</v>
      </c>
      <c r="R476" s="23">
        <v>42199</v>
      </c>
      <c r="S476" s="106">
        <v>126.5</v>
      </c>
      <c r="T476" s="48">
        <f t="shared" si="15"/>
        <v>0</v>
      </c>
      <c r="U476" s="39" t="s">
        <v>9</v>
      </c>
    </row>
    <row r="477" spans="1:21" x14ac:dyDescent="0.25">
      <c r="A477" s="20">
        <v>42190</v>
      </c>
      <c r="B477" s="183" t="s">
        <v>2999</v>
      </c>
      <c r="C477" s="183" t="s">
        <v>1592</v>
      </c>
      <c r="D477" s="14" t="s">
        <v>114</v>
      </c>
      <c r="E477" s="105">
        <v>2893</v>
      </c>
      <c r="F477" s="23">
        <v>42190</v>
      </c>
      <c r="G477" s="106">
        <v>2893</v>
      </c>
      <c r="H477" s="31">
        <f t="shared" si="14"/>
        <v>0</v>
      </c>
      <c r="I477" s="39" t="s">
        <v>9</v>
      </c>
      <c r="L477" s="246"/>
      <c r="M477" s="20">
        <v>42203</v>
      </c>
      <c r="N477" s="183" t="s">
        <v>4479</v>
      </c>
      <c r="O477" s="183" t="s">
        <v>1592</v>
      </c>
      <c r="P477" s="14" t="s">
        <v>482</v>
      </c>
      <c r="Q477" s="105">
        <v>1363</v>
      </c>
      <c r="R477" s="65">
        <v>42203</v>
      </c>
      <c r="S477" s="106">
        <v>1363</v>
      </c>
      <c r="T477" s="31">
        <f t="shared" si="15"/>
        <v>0</v>
      </c>
      <c r="U477" s="39" t="s">
        <v>9</v>
      </c>
    </row>
    <row r="478" spans="1:21" x14ac:dyDescent="0.25">
      <c r="A478" s="20">
        <v>42190</v>
      </c>
      <c r="B478" s="183" t="s">
        <v>3000</v>
      </c>
      <c r="C478" s="183" t="s">
        <v>1592</v>
      </c>
      <c r="D478" s="14" t="s">
        <v>294</v>
      </c>
      <c r="E478" s="105">
        <v>125.4</v>
      </c>
      <c r="F478" s="23">
        <v>42190</v>
      </c>
      <c r="G478" s="106">
        <v>125.4</v>
      </c>
      <c r="H478" s="31">
        <f t="shared" si="14"/>
        <v>0</v>
      </c>
      <c r="I478" s="39" t="s">
        <v>9</v>
      </c>
      <c r="L478" s="246"/>
      <c r="M478" s="20">
        <v>42193</v>
      </c>
      <c r="N478" s="183" t="s">
        <v>3326</v>
      </c>
      <c r="O478" s="183" t="s">
        <v>1592</v>
      </c>
      <c r="P478" s="14" t="s">
        <v>228</v>
      </c>
      <c r="Q478" s="105">
        <v>3441.6</v>
      </c>
      <c r="R478" s="23">
        <v>42193</v>
      </c>
      <c r="S478" s="106">
        <v>3441.6</v>
      </c>
      <c r="T478" s="31">
        <f t="shared" si="15"/>
        <v>0</v>
      </c>
      <c r="U478" s="39" t="s">
        <v>9</v>
      </c>
    </row>
    <row r="479" spans="1:21" x14ac:dyDescent="0.25">
      <c r="A479" s="20">
        <v>42190</v>
      </c>
      <c r="B479" s="183" t="s">
        <v>3001</v>
      </c>
      <c r="C479" s="183" t="s">
        <v>1592</v>
      </c>
      <c r="D479" s="14" t="s">
        <v>152</v>
      </c>
      <c r="E479" s="105">
        <v>12363.2</v>
      </c>
      <c r="F479" s="23">
        <v>42190</v>
      </c>
      <c r="G479" s="106">
        <v>12363.2</v>
      </c>
      <c r="H479" s="31">
        <f t="shared" si="14"/>
        <v>0</v>
      </c>
      <c r="I479" s="39" t="s">
        <v>59</v>
      </c>
      <c r="L479" s="246"/>
      <c r="M479" s="20">
        <v>42199</v>
      </c>
      <c r="N479" s="183" t="s">
        <v>4054</v>
      </c>
      <c r="O479" s="183" t="s">
        <v>1592</v>
      </c>
      <c r="P479" s="14" t="s">
        <v>228</v>
      </c>
      <c r="Q479" s="105">
        <v>3003.3</v>
      </c>
      <c r="R479" s="23">
        <v>42199</v>
      </c>
      <c r="S479" s="106">
        <v>3003.3</v>
      </c>
      <c r="T479" s="48">
        <f t="shared" si="15"/>
        <v>0</v>
      </c>
      <c r="U479" s="39" t="s">
        <v>9</v>
      </c>
    </row>
    <row r="480" spans="1:21" x14ac:dyDescent="0.25">
      <c r="A480" s="20">
        <v>42190</v>
      </c>
      <c r="B480" s="183" t="s">
        <v>3002</v>
      </c>
      <c r="C480" s="183" t="s">
        <v>1592</v>
      </c>
      <c r="D480" s="14" t="s">
        <v>57</v>
      </c>
      <c r="E480" s="105">
        <v>2660</v>
      </c>
      <c r="F480" s="23">
        <v>42190</v>
      </c>
      <c r="G480" s="106">
        <v>2660</v>
      </c>
      <c r="H480" s="31">
        <f t="shared" si="14"/>
        <v>0</v>
      </c>
      <c r="I480" s="39" t="s">
        <v>59</v>
      </c>
      <c r="L480" s="246"/>
      <c r="M480" s="20">
        <v>42202</v>
      </c>
      <c r="N480" s="183" t="s">
        <v>4412</v>
      </c>
      <c r="O480" s="183" t="s">
        <v>1592</v>
      </c>
      <c r="P480" s="14" t="s">
        <v>228</v>
      </c>
      <c r="Q480" s="105">
        <v>2695</v>
      </c>
      <c r="R480" s="23">
        <v>42202</v>
      </c>
      <c r="S480" s="118">
        <v>2695</v>
      </c>
      <c r="T480" s="31">
        <f t="shared" si="15"/>
        <v>0</v>
      </c>
      <c r="U480" s="56" t="s">
        <v>9</v>
      </c>
    </row>
    <row r="481" spans="1:21" x14ac:dyDescent="0.25">
      <c r="A481" s="20">
        <v>42190</v>
      </c>
      <c r="B481" s="183" t="s">
        <v>3003</v>
      </c>
      <c r="C481" s="183" t="s">
        <v>1592</v>
      </c>
      <c r="D481" s="14" t="s">
        <v>31</v>
      </c>
      <c r="E481" s="105">
        <v>2197.3000000000002</v>
      </c>
      <c r="F481" s="23">
        <v>42190</v>
      </c>
      <c r="G481" s="106">
        <v>2197.3000000000002</v>
      </c>
      <c r="H481" s="31">
        <f t="shared" si="14"/>
        <v>0</v>
      </c>
      <c r="I481" s="39" t="s">
        <v>59</v>
      </c>
      <c r="L481" s="246"/>
      <c r="M481" s="20">
        <v>42206</v>
      </c>
      <c r="N481" s="183" t="s">
        <v>4869</v>
      </c>
      <c r="O481" s="183" t="s">
        <v>1592</v>
      </c>
      <c r="P481" s="15" t="s">
        <v>228</v>
      </c>
      <c r="Q481" s="122">
        <v>2876.4</v>
      </c>
      <c r="R481" s="23">
        <v>42206</v>
      </c>
      <c r="S481" s="118">
        <v>2876.4</v>
      </c>
      <c r="T481" s="31">
        <f t="shared" si="15"/>
        <v>0</v>
      </c>
      <c r="U481" s="68" t="s">
        <v>9</v>
      </c>
    </row>
    <row r="482" spans="1:21" x14ac:dyDescent="0.25">
      <c r="A482" s="20">
        <v>42190</v>
      </c>
      <c r="B482" s="183" t="s">
        <v>3004</v>
      </c>
      <c r="C482" s="183" t="s">
        <v>1592</v>
      </c>
      <c r="D482" s="14" t="s">
        <v>120</v>
      </c>
      <c r="E482" s="105">
        <v>1092</v>
      </c>
      <c r="F482" s="72">
        <v>42190</v>
      </c>
      <c r="G482" s="106">
        <v>1092</v>
      </c>
      <c r="H482" s="31">
        <f t="shared" si="14"/>
        <v>0</v>
      </c>
      <c r="I482" s="39" t="s">
        <v>59</v>
      </c>
      <c r="L482" s="246"/>
      <c r="M482" s="20">
        <v>42207</v>
      </c>
      <c r="N482" s="183" t="s">
        <v>4987</v>
      </c>
      <c r="O482" s="183" t="s">
        <v>1592</v>
      </c>
      <c r="P482" s="14" t="s">
        <v>228</v>
      </c>
      <c r="Q482" s="105">
        <v>3005.6</v>
      </c>
      <c r="R482" s="23">
        <v>42207</v>
      </c>
      <c r="S482" s="106">
        <v>3005.6</v>
      </c>
      <c r="T482" s="31">
        <f t="shared" si="15"/>
        <v>0</v>
      </c>
      <c r="U482" s="39" t="s">
        <v>9</v>
      </c>
    </row>
    <row r="483" spans="1:21" x14ac:dyDescent="0.25">
      <c r="A483" s="20">
        <v>42190</v>
      </c>
      <c r="B483" s="183" t="s">
        <v>3005</v>
      </c>
      <c r="C483" s="183" t="s">
        <v>1592</v>
      </c>
      <c r="D483" s="14" t="s">
        <v>82</v>
      </c>
      <c r="E483" s="105">
        <v>3792.8</v>
      </c>
      <c r="F483" s="23">
        <v>42192</v>
      </c>
      <c r="G483" s="106">
        <v>3792.8</v>
      </c>
      <c r="H483" s="31">
        <f t="shared" si="14"/>
        <v>0</v>
      </c>
      <c r="I483" s="39" t="s">
        <v>59</v>
      </c>
      <c r="L483" s="246"/>
      <c r="M483" s="20">
        <v>42215</v>
      </c>
      <c r="N483" s="183" t="s">
        <v>5859</v>
      </c>
      <c r="O483" s="183" t="s">
        <v>1592</v>
      </c>
      <c r="P483" s="14" t="s">
        <v>228</v>
      </c>
      <c r="Q483" s="105">
        <v>3075.6</v>
      </c>
      <c r="R483" s="23">
        <v>42215</v>
      </c>
      <c r="S483" s="106">
        <v>3075.6</v>
      </c>
      <c r="T483" s="31">
        <f t="shared" si="15"/>
        <v>0</v>
      </c>
      <c r="U483" s="39" t="s">
        <v>9</v>
      </c>
    </row>
    <row r="484" spans="1:21" x14ac:dyDescent="0.25">
      <c r="A484" s="20">
        <v>42190</v>
      </c>
      <c r="B484" s="183" t="s">
        <v>3006</v>
      </c>
      <c r="C484" s="183" t="s">
        <v>1592</v>
      </c>
      <c r="D484" s="14" t="s">
        <v>148</v>
      </c>
      <c r="E484" s="105">
        <v>4176</v>
      </c>
      <c r="F484" s="23">
        <v>42190</v>
      </c>
      <c r="G484" s="106">
        <v>4176</v>
      </c>
      <c r="H484" s="31">
        <f t="shared" si="14"/>
        <v>0</v>
      </c>
      <c r="I484" s="39" t="s">
        <v>59</v>
      </c>
      <c r="L484" s="246"/>
      <c r="M484" s="20">
        <v>42191</v>
      </c>
      <c r="N484" s="183" t="s">
        <v>3175</v>
      </c>
      <c r="O484" s="183" t="s">
        <v>1592</v>
      </c>
      <c r="P484" s="14" t="s">
        <v>203</v>
      </c>
      <c r="Q484" s="105">
        <v>8344.2000000000007</v>
      </c>
      <c r="R484" s="23">
        <v>42193</v>
      </c>
      <c r="S484" s="106">
        <v>8344.2000000000007</v>
      </c>
      <c r="T484" s="31">
        <f t="shared" si="15"/>
        <v>0</v>
      </c>
      <c r="U484" s="39" t="s">
        <v>149</v>
      </c>
    </row>
    <row r="485" spans="1:21" x14ac:dyDescent="0.25">
      <c r="A485" s="20">
        <v>42190</v>
      </c>
      <c r="B485" s="183" t="s">
        <v>3007</v>
      </c>
      <c r="C485" s="183" t="s">
        <v>1592</v>
      </c>
      <c r="D485" s="14" t="s">
        <v>151</v>
      </c>
      <c r="E485" s="105">
        <v>3134.4</v>
      </c>
      <c r="F485" s="23">
        <v>42192</v>
      </c>
      <c r="G485" s="106">
        <v>3134.4</v>
      </c>
      <c r="H485" s="31">
        <f t="shared" si="14"/>
        <v>0</v>
      </c>
      <c r="I485" s="39" t="s">
        <v>9</v>
      </c>
      <c r="L485" s="246"/>
      <c r="M485" s="20">
        <v>42194</v>
      </c>
      <c r="N485" s="183" t="s">
        <v>3518</v>
      </c>
      <c r="O485" s="183" t="s">
        <v>1592</v>
      </c>
      <c r="P485" s="14" t="s">
        <v>203</v>
      </c>
      <c r="Q485" s="105">
        <v>9990</v>
      </c>
      <c r="R485" s="23">
        <v>42196</v>
      </c>
      <c r="S485" s="106">
        <v>9990</v>
      </c>
      <c r="T485" s="31">
        <f t="shared" si="15"/>
        <v>0</v>
      </c>
      <c r="U485" s="39" t="s">
        <v>149</v>
      </c>
    </row>
    <row r="486" spans="1:21" x14ac:dyDescent="0.25">
      <c r="A486" s="20">
        <v>42190</v>
      </c>
      <c r="B486" s="183" t="s">
        <v>3008</v>
      </c>
      <c r="C486" s="183" t="s">
        <v>1592</v>
      </c>
      <c r="D486" s="26" t="s">
        <v>12</v>
      </c>
      <c r="E486" s="108">
        <v>0</v>
      </c>
      <c r="F486" s="23"/>
      <c r="G486" s="106"/>
      <c r="H486" s="31">
        <f t="shared" si="14"/>
        <v>0</v>
      </c>
      <c r="I486" s="39" t="s">
        <v>13</v>
      </c>
      <c r="L486" s="246"/>
      <c r="M486" s="20">
        <v>42201</v>
      </c>
      <c r="N486" s="183" t="s">
        <v>4309</v>
      </c>
      <c r="O486" s="183" t="s">
        <v>1592</v>
      </c>
      <c r="P486" s="14" t="s">
        <v>203</v>
      </c>
      <c r="Q486" s="105">
        <v>2506.4</v>
      </c>
      <c r="R486" s="23">
        <v>42203</v>
      </c>
      <c r="S486" s="118">
        <v>2506.4</v>
      </c>
      <c r="T486" s="31">
        <f t="shared" si="15"/>
        <v>0</v>
      </c>
      <c r="U486" s="56" t="s">
        <v>149</v>
      </c>
    </row>
    <row r="487" spans="1:21" x14ac:dyDescent="0.25">
      <c r="A487" s="20">
        <v>42190</v>
      </c>
      <c r="B487" s="183" t="s">
        <v>3009</v>
      </c>
      <c r="C487" s="183" t="s">
        <v>1592</v>
      </c>
      <c r="D487" s="14" t="s">
        <v>225</v>
      </c>
      <c r="E487" s="105">
        <v>2783</v>
      </c>
      <c r="F487" s="23">
        <v>42190</v>
      </c>
      <c r="G487" s="106">
        <v>2783</v>
      </c>
      <c r="H487" s="31">
        <f t="shared" si="14"/>
        <v>0</v>
      </c>
      <c r="I487" s="39" t="s">
        <v>9</v>
      </c>
      <c r="L487" s="246"/>
      <c r="M487" s="20">
        <v>42205</v>
      </c>
      <c r="N487" s="183" t="s">
        <v>4785</v>
      </c>
      <c r="O487" s="183" t="s">
        <v>1592</v>
      </c>
      <c r="P487" s="14" t="s">
        <v>203</v>
      </c>
      <c r="Q487" s="105">
        <v>4788.2</v>
      </c>
      <c r="R487" s="23">
        <v>42207</v>
      </c>
      <c r="S487" s="106">
        <v>4788.2</v>
      </c>
      <c r="T487" s="31">
        <f t="shared" si="15"/>
        <v>0</v>
      </c>
      <c r="U487" s="39" t="s">
        <v>4779</v>
      </c>
    </row>
    <row r="488" spans="1:21" x14ac:dyDescent="0.25">
      <c r="A488" s="20">
        <v>42190</v>
      </c>
      <c r="B488" s="183" t="s">
        <v>3010</v>
      </c>
      <c r="C488" s="183" t="s">
        <v>1592</v>
      </c>
      <c r="D488" s="14" t="s">
        <v>100</v>
      </c>
      <c r="E488" s="105">
        <v>3169.2</v>
      </c>
      <c r="F488" s="23">
        <v>42190</v>
      </c>
      <c r="G488" s="106">
        <v>3169.2</v>
      </c>
      <c r="H488" s="31">
        <f t="shared" si="14"/>
        <v>0</v>
      </c>
      <c r="I488" s="39" t="s">
        <v>9</v>
      </c>
      <c r="L488" s="246"/>
      <c r="M488" s="20">
        <v>42203</v>
      </c>
      <c r="N488" s="183" t="s">
        <v>4539</v>
      </c>
      <c r="O488" s="183" t="s">
        <v>1592</v>
      </c>
      <c r="P488" s="14" t="s">
        <v>159</v>
      </c>
      <c r="Q488" s="105">
        <v>4527.6000000000004</v>
      </c>
      <c r="R488" s="23">
        <v>42203</v>
      </c>
      <c r="S488" s="106">
        <v>4527.6000000000004</v>
      </c>
      <c r="T488" s="31">
        <f t="shared" si="15"/>
        <v>0</v>
      </c>
      <c r="U488" s="39" t="s">
        <v>9</v>
      </c>
    </row>
    <row r="489" spans="1:21" x14ac:dyDescent="0.25">
      <c r="A489" s="20">
        <v>42190</v>
      </c>
      <c r="B489" s="183" t="s">
        <v>3011</v>
      </c>
      <c r="C489" s="183" t="s">
        <v>1592</v>
      </c>
      <c r="D489" s="14" t="s">
        <v>137</v>
      </c>
      <c r="E489" s="105">
        <v>686.15</v>
      </c>
      <c r="F489" s="23">
        <v>42190</v>
      </c>
      <c r="G489" s="106">
        <v>686.15</v>
      </c>
      <c r="H489" s="31">
        <f t="shared" si="14"/>
        <v>0</v>
      </c>
      <c r="I489" s="39" t="s">
        <v>9</v>
      </c>
      <c r="L489" s="246"/>
      <c r="M489" s="20">
        <v>42207</v>
      </c>
      <c r="N489" s="183" t="s">
        <v>5021</v>
      </c>
      <c r="O489" s="183" t="s">
        <v>1592</v>
      </c>
      <c r="P489" s="14" t="s">
        <v>159</v>
      </c>
      <c r="Q489" s="105">
        <v>10032</v>
      </c>
      <c r="R489" s="65">
        <v>42207</v>
      </c>
      <c r="S489" s="106">
        <v>10032</v>
      </c>
      <c r="T489" s="31">
        <f t="shared" si="15"/>
        <v>0</v>
      </c>
      <c r="U489" s="39" t="s">
        <v>9</v>
      </c>
    </row>
    <row r="490" spans="1:21" x14ac:dyDescent="0.25">
      <c r="A490" s="20">
        <v>42190</v>
      </c>
      <c r="B490" s="183" t="s">
        <v>3012</v>
      </c>
      <c r="C490" s="183" t="s">
        <v>1592</v>
      </c>
      <c r="D490" s="14" t="s">
        <v>131</v>
      </c>
      <c r="E490" s="105">
        <v>8034.6</v>
      </c>
      <c r="F490" s="23">
        <v>42190</v>
      </c>
      <c r="G490" s="106">
        <v>8034.6</v>
      </c>
      <c r="H490" s="31">
        <f t="shared" si="14"/>
        <v>0</v>
      </c>
      <c r="I490" s="39" t="s">
        <v>9</v>
      </c>
      <c r="L490" s="246"/>
      <c r="M490" s="20">
        <v>42215</v>
      </c>
      <c r="N490" s="183" t="s">
        <v>5898</v>
      </c>
      <c r="O490" s="183" t="s">
        <v>1592</v>
      </c>
      <c r="P490" s="14" t="s">
        <v>159</v>
      </c>
      <c r="Q490" s="105">
        <v>17782.599999999999</v>
      </c>
      <c r="R490" s="23">
        <v>42215</v>
      </c>
      <c r="S490" s="106">
        <v>17782.599999999999</v>
      </c>
      <c r="T490" s="31">
        <f t="shared" si="15"/>
        <v>0</v>
      </c>
      <c r="U490" s="39" t="s">
        <v>9</v>
      </c>
    </row>
    <row r="491" spans="1:21" x14ac:dyDescent="0.25">
      <c r="A491" s="20">
        <v>42190</v>
      </c>
      <c r="B491" s="183" t="s">
        <v>3013</v>
      </c>
      <c r="C491" s="183" t="s">
        <v>1592</v>
      </c>
      <c r="D491" s="14" t="s">
        <v>1515</v>
      </c>
      <c r="E491" s="105">
        <v>3278.2</v>
      </c>
      <c r="F491" s="23">
        <v>42190</v>
      </c>
      <c r="G491" s="106">
        <v>3278.2</v>
      </c>
      <c r="H491" s="31">
        <f t="shared" si="14"/>
        <v>0</v>
      </c>
      <c r="I491" s="39" t="s">
        <v>17</v>
      </c>
      <c r="L491" s="246"/>
      <c r="M491" s="20">
        <v>42193</v>
      </c>
      <c r="N491" s="183" t="s">
        <v>3302</v>
      </c>
      <c r="O491" s="183" t="s">
        <v>1592</v>
      </c>
      <c r="P491" s="14" t="s">
        <v>3303</v>
      </c>
      <c r="Q491" s="105">
        <v>10913</v>
      </c>
      <c r="R491" s="23">
        <v>42193</v>
      </c>
      <c r="S491" s="106">
        <v>10913</v>
      </c>
      <c r="T491" s="31">
        <f t="shared" si="15"/>
        <v>0</v>
      </c>
      <c r="U491" s="39" t="s">
        <v>62</v>
      </c>
    </row>
    <row r="492" spans="1:21" x14ac:dyDescent="0.25">
      <c r="A492" s="20">
        <v>42190</v>
      </c>
      <c r="B492" s="183" t="s">
        <v>3014</v>
      </c>
      <c r="C492" s="183" t="s">
        <v>1592</v>
      </c>
      <c r="D492" s="150" t="s">
        <v>130</v>
      </c>
      <c r="E492" s="105">
        <v>9576.4</v>
      </c>
      <c r="F492" s="23">
        <v>42191</v>
      </c>
      <c r="G492" s="106">
        <v>9576.4</v>
      </c>
      <c r="H492" s="31">
        <f t="shared" si="14"/>
        <v>0</v>
      </c>
      <c r="I492" s="39" t="s">
        <v>17</v>
      </c>
      <c r="L492" s="246"/>
      <c r="M492" s="20">
        <v>42188</v>
      </c>
      <c r="N492" s="183" t="s">
        <v>2740</v>
      </c>
      <c r="O492" s="183" t="s">
        <v>1592</v>
      </c>
      <c r="P492" s="40" t="s">
        <v>1172</v>
      </c>
      <c r="Q492" s="105">
        <v>26500</v>
      </c>
      <c r="R492" s="23">
        <v>42189</v>
      </c>
      <c r="S492" s="106">
        <v>26500</v>
      </c>
      <c r="T492" s="31">
        <f t="shared" si="15"/>
        <v>0</v>
      </c>
      <c r="U492" s="68" t="s">
        <v>587</v>
      </c>
    </row>
    <row r="493" spans="1:21" x14ac:dyDescent="0.25">
      <c r="A493" s="20">
        <v>42190</v>
      </c>
      <c r="B493" s="183" t="s">
        <v>3015</v>
      </c>
      <c r="C493" s="183" t="s">
        <v>1592</v>
      </c>
      <c r="D493" s="14" t="s">
        <v>454</v>
      </c>
      <c r="E493" s="105">
        <v>1707.2</v>
      </c>
      <c r="F493" s="23">
        <v>42190</v>
      </c>
      <c r="G493" s="106">
        <v>1707.2</v>
      </c>
      <c r="H493" s="31">
        <f t="shared" si="14"/>
        <v>0</v>
      </c>
      <c r="I493" s="39" t="s">
        <v>773</v>
      </c>
      <c r="L493" s="246"/>
      <c r="M493" s="20">
        <v>42194</v>
      </c>
      <c r="N493" s="183" t="s">
        <v>3406</v>
      </c>
      <c r="O493" s="183" t="s">
        <v>1592</v>
      </c>
      <c r="P493" s="14" t="s">
        <v>1172</v>
      </c>
      <c r="Q493" s="105">
        <v>23425.83</v>
      </c>
      <c r="R493" s="23">
        <v>42194</v>
      </c>
      <c r="S493" s="106">
        <v>23425.83</v>
      </c>
      <c r="T493" s="31">
        <f t="shared" si="15"/>
        <v>0</v>
      </c>
      <c r="U493" s="39" t="s">
        <v>587</v>
      </c>
    </row>
    <row r="494" spans="1:21" x14ac:dyDescent="0.25">
      <c r="A494" s="20">
        <v>42190</v>
      </c>
      <c r="B494" s="183" t="s">
        <v>3016</v>
      </c>
      <c r="C494" s="183" t="s">
        <v>1592</v>
      </c>
      <c r="D494" s="14" t="s">
        <v>50</v>
      </c>
      <c r="E494" s="105">
        <v>2029.5</v>
      </c>
      <c r="F494" s="23">
        <v>42195</v>
      </c>
      <c r="G494" s="106">
        <v>2029.5</v>
      </c>
      <c r="H494" s="31">
        <f t="shared" si="14"/>
        <v>0</v>
      </c>
      <c r="I494" s="39" t="s">
        <v>17</v>
      </c>
      <c r="L494" s="246"/>
      <c r="M494" s="20">
        <v>42195</v>
      </c>
      <c r="N494" s="183" t="s">
        <v>3544</v>
      </c>
      <c r="O494" s="183" t="s">
        <v>1592</v>
      </c>
      <c r="P494" s="150" t="s">
        <v>1172</v>
      </c>
      <c r="Q494" s="105">
        <v>54430.87</v>
      </c>
      <c r="R494" s="23">
        <v>42196</v>
      </c>
      <c r="S494" s="106">
        <v>54430.87</v>
      </c>
      <c r="T494" s="31">
        <f t="shared" si="15"/>
        <v>0</v>
      </c>
      <c r="U494" s="39" t="s">
        <v>587</v>
      </c>
    </row>
    <row r="495" spans="1:21" x14ac:dyDescent="0.25">
      <c r="A495" s="20">
        <v>42190</v>
      </c>
      <c r="B495" s="183" t="s">
        <v>3017</v>
      </c>
      <c r="C495" s="183" t="s">
        <v>1592</v>
      </c>
      <c r="D495" s="14" t="s">
        <v>112</v>
      </c>
      <c r="E495" s="105">
        <v>980</v>
      </c>
      <c r="F495" s="23">
        <v>42190</v>
      </c>
      <c r="G495" s="106">
        <v>980</v>
      </c>
      <c r="H495" s="31">
        <f t="shared" si="14"/>
        <v>0</v>
      </c>
      <c r="I495" s="39" t="s">
        <v>9</v>
      </c>
      <c r="L495" s="246"/>
      <c r="M495" s="20">
        <v>42196</v>
      </c>
      <c r="N495" s="183" t="s">
        <v>3690</v>
      </c>
      <c r="O495" s="183" t="s">
        <v>1592</v>
      </c>
      <c r="P495" s="14" t="s">
        <v>1172</v>
      </c>
      <c r="Q495" s="105">
        <v>57671.4</v>
      </c>
      <c r="R495" s="23">
        <v>42196</v>
      </c>
      <c r="S495" s="106">
        <v>57671.4</v>
      </c>
      <c r="T495" s="31">
        <f t="shared" si="15"/>
        <v>0</v>
      </c>
      <c r="U495" s="39" t="s">
        <v>587</v>
      </c>
    </row>
    <row r="496" spans="1:21" x14ac:dyDescent="0.25">
      <c r="A496" s="20">
        <v>42190</v>
      </c>
      <c r="B496" s="183" t="s">
        <v>3018</v>
      </c>
      <c r="C496" s="183" t="s">
        <v>1592</v>
      </c>
      <c r="D496" s="14" t="s">
        <v>1370</v>
      </c>
      <c r="E496" s="105">
        <v>860.3</v>
      </c>
      <c r="F496" s="23">
        <v>42190</v>
      </c>
      <c r="G496" s="106">
        <v>860.3</v>
      </c>
      <c r="H496" s="31">
        <f t="shared" si="14"/>
        <v>0</v>
      </c>
      <c r="I496" s="39" t="s">
        <v>9</v>
      </c>
      <c r="L496" s="246"/>
      <c r="M496" s="20">
        <v>42199</v>
      </c>
      <c r="N496" s="183" t="s">
        <v>4013</v>
      </c>
      <c r="O496" s="183" t="s">
        <v>1592</v>
      </c>
      <c r="P496" s="14" t="s">
        <v>1172</v>
      </c>
      <c r="Q496" s="105">
        <v>24685.05</v>
      </c>
      <c r="R496" s="23">
        <v>42199</v>
      </c>
      <c r="S496" s="106">
        <v>24685.05</v>
      </c>
      <c r="T496" s="48">
        <f t="shared" si="15"/>
        <v>0</v>
      </c>
      <c r="U496" s="39" t="s">
        <v>587</v>
      </c>
    </row>
    <row r="497" spans="1:21" x14ac:dyDescent="0.25">
      <c r="A497" s="20">
        <v>42190</v>
      </c>
      <c r="B497" s="183" t="s">
        <v>3019</v>
      </c>
      <c r="C497" s="183" t="s">
        <v>1592</v>
      </c>
      <c r="D497" s="14" t="s">
        <v>1182</v>
      </c>
      <c r="E497" s="105">
        <v>52.8</v>
      </c>
      <c r="F497" s="23">
        <v>42190</v>
      </c>
      <c r="G497" s="106">
        <v>52.8</v>
      </c>
      <c r="H497" s="31">
        <f t="shared" si="14"/>
        <v>0</v>
      </c>
      <c r="I497" s="39" t="s">
        <v>9</v>
      </c>
      <c r="L497" s="246"/>
      <c r="M497" s="20">
        <v>42201</v>
      </c>
      <c r="N497" s="183" t="s">
        <v>4217</v>
      </c>
      <c r="O497" s="183" t="s">
        <v>1592</v>
      </c>
      <c r="P497" s="14" t="s">
        <v>1172</v>
      </c>
      <c r="Q497" s="105">
        <v>28850</v>
      </c>
      <c r="R497" s="23">
        <v>42201</v>
      </c>
      <c r="S497" s="106">
        <v>28850</v>
      </c>
      <c r="T497" s="48">
        <f t="shared" si="15"/>
        <v>0</v>
      </c>
      <c r="U497" s="39" t="s">
        <v>587</v>
      </c>
    </row>
    <row r="498" spans="1:21" x14ac:dyDescent="0.25">
      <c r="A498" s="20">
        <v>42190</v>
      </c>
      <c r="B498" s="183" t="s">
        <v>3020</v>
      </c>
      <c r="C498" s="183" t="s">
        <v>1592</v>
      </c>
      <c r="D498" s="14" t="s">
        <v>24</v>
      </c>
      <c r="E498" s="105">
        <v>1397.2</v>
      </c>
      <c r="F498" s="23">
        <v>42201</v>
      </c>
      <c r="G498" s="106">
        <v>1397.2</v>
      </c>
      <c r="H498" s="31">
        <f t="shared" si="14"/>
        <v>0</v>
      </c>
      <c r="I498" s="39" t="s">
        <v>9</v>
      </c>
      <c r="L498" s="246"/>
      <c r="M498" s="20">
        <v>42202</v>
      </c>
      <c r="N498" s="183" t="s">
        <v>4348</v>
      </c>
      <c r="O498" s="183" t="s">
        <v>1592</v>
      </c>
      <c r="P498" s="14" t="s">
        <v>1172</v>
      </c>
      <c r="Q498" s="105">
        <v>27437.1</v>
      </c>
      <c r="R498" s="23">
        <v>42203</v>
      </c>
      <c r="S498" s="118">
        <v>27437.1</v>
      </c>
      <c r="T498" s="31">
        <f t="shared" si="15"/>
        <v>0</v>
      </c>
      <c r="U498" s="56" t="s">
        <v>587</v>
      </c>
    </row>
    <row r="499" spans="1:21" x14ac:dyDescent="0.25">
      <c r="A499" s="20">
        <v>42190</v>
      </c>
      <c r="B499" s="183" t="s">
        <v>3021</v>
      </c>
      <c r="C499" s="183" t="s">
        <v>1592</v>
      </c>
      <c r="D499" s="14" t="s">
        <v>1188</v>
      </c>
      <c r="E499" s="105">
        <v>585</v>
      </c>
      <c r="F499" s="23">
        <v>42190</v>
      </c>
      <c r="G499" s="106">
        <v>585</v>
      </c>
      <c r="H499" s="31">
        <f t="shared" si="14"/>
        <v>0</v>
      </c>
      <c r="I499" s="39" t="s">
        <v>9</v>
      </c>
      <c r="L499" s="246"/>
      <c r="M499" s="20">
        <v>42203</v>
      </c>
      <c r="N499" s="183" t="s">
        <v>4520</v>
      </c>
      <c r="O499" s="183" t="s">
        <v>1592</v>
      </c>
      <c r="P499" s="14" t="s">
        <v>1172</v>
      </c>
      <c r="Q499" s="105">
        <v>57873.8</v>
      </c>
      <c r="R499" s="65">
        <v>42203</v>
      </c>
      <c r="S499" s="106">
        <v>57873.8</v>
      </c>
      <c r="T499" s="31">
        <f t="shared" si="15"/>
        <v>0</v>
      </c>
      <c r="U499" s="39" t="s">
        <v>587</v>
      </c>
    </row>
    <row r="500" spans="1:21" x14ac:dyDescent="0.25">
      <c r="A500" s="20">
        <v>42190</v>
      </c>
      <c r="B500" s="183" t="s">
        <v>3022</v>
      </c>
      <c r="C500" s="183" t="s">
        <v>1592</v>
      </c>
      <c r="D500" s="14" t="s">
        <v>161</v>
      </c>
      <c r="E500" s="105">
        <v>24016.95</v>
      </c>
      <c r="F500" s="23">
        <v>42190</v>
      </c>
      <c r="G500" s="106">
        <v>24016.95</v>
      </c>
      <c r="H500" s="31">
        <f t="shared" si="14"/>
        <v>0</v>
      </c>
      <c r="I500" s="39" t="s">
        <v>9</v>
      </c>
      <c r="L500" s="246"/>
      <c r="M500" s="20">
        <v>42204</v>
      </c>
      <c r="N500" s="183" t="s">
        <v>4617</v>
      </c>
      <c r="O500" s="183" t="s">
        <v>1592</v>
      </c>
      <c r="P500" s="14" t="s">
        <v>1172</v>
      </c>
      <c r="Q500" s="105">
        <v>29284.9</v>
      </c>
      <c r="R500" s="23">
        <v>42204</v>
      </c>
      <c r="S500" s="106">
        <v>29284.9</v>
      </c>
      <c r="T500" s="31">
        <f t="shared" si="15"/>
        <v>0</v>
      </c>
      <c r="U500" s="56" t="s">
        <v>587</v>
      </c>
    </row>
    <row r="501" spans="1:21" x14ac:dyDescent="0.25">
      <c r="A501" s="20">
        <v>42190</v>
      </c>
      <c r="B501" s="183" t="s">
        <v>3023</v>
      </c>
      <c r="C501" s="183" t="s">
        <v>1592</v>
      </c>
      <c r="D501" s="14" t="s">
        <v>229</v>
      </c>
      <c r="E501" s="105">
        <v>3908.02</v>
      </c>
      <c r="F501" s="23">
        <v>42190</v>
      </c>
      <c r="G501" s="106">
        <v>3908.02</v>
      </c>
      <c r="H501" s="31">
        <f t="shared" si="14"/>
        <v>0</v>
      </c>
      <c r="I501" s="39" t="s">
        <v>9</v>
      </c>
      <c r="L501" s="246"/>
      <c r="M501" s="20">
        <v>42205</v>
      </c>
      <c r="N501" s="183" t="s">
        <v>4704</v>
      </c>
      <c r="O501" s="183" t="s">
        <v>1592</v>
      </c>
      <c r="P501" s="14" t="s">
        <v>1172</v>
      </c>
      <c r="Q501" s="105">
        <v>24185.9</v>
      </c>
      <c r="R501" s="23">
        <v>42205</v>
      </c>
      <c r="S501" s="118">
        <v>24185.9</v>
      </c>
      <c r="T501" s="31">
        <f t="shared" si="15"/>
        <v>0</v>
      </c>
      <c r="U501" s="56" t="s">
        <v>587</v>
      </c>
    </row>
    <row r="502" spans="1:21" x14ac:dyDescent="0.25">
      <c r="A502" s="20">
        <v>42190</v>
      </c>
      <c r="B502" s="183" t="s">
        <v>3024</v>
      </c>
      <c r="C502" s="183" t="s">
        <v>1592</v>
      </c>
      <c r="D502" s="14" t="s">
        <v>32</v>
      </c>
      <c r="E502" s="105">
        <v>4818</v>
      </c>
      <c r="F502" s="23">
        <v>42206</v>
      </c>
      <c r="G502" s="106">
        <v>4818</v>
      </c>
      <c r="H502" s="31">
        <f t="shared" si="14"/>
        <v>0</v>
      </c>
      <c r="I502" s="39" t="s">
        <v>62</v>
      </c>
      <c r="L502" s="246"/>
      <c r="M502" s="20">
        <v>42207</v>
      </c>
      <c r="N502" s="183" t="s">
        <v>4934</v>
      </c>
      <c r="O502" s="183" t="s">
        <v>1592</v>
      </c>
      <c r="P502" s="14" t="s">
        <v>1172</v>
      </c>
      <c r="Q502" s="105">
        <v>6355.8</v>
      </c>
      <c r="R502" s="23">
        <v>42207</v>
      </c>
      <c r="S502" s="106">
        <v>6355.8</v>
      </c>
      <c r="T502" s="31">
        <f t="shared" si="15"/>
        <v>0</v>
      </c>
      <c r="U502" s="39" t="s">
        <v>587</v>
      </c>
    </row>
    <row r="503" spans="1:21" x14ac:dyDescent="0.25">
      <c r="A503" s="20">
        <v>42190</v>
      </c>
      <c r="B503" s="183" t="s">
        <v>3025</v>
      </c>
      <c r="C503" s="183" t="s">
        <v>1592</v>
      </c>
      <c r="D503" s="14" t="s">
        <v>3026</v>
      </c>
      <c r="E503" s="105">
        <v>763.7</v>
      </c>
      <c r="F503" s="23">
        <v>42190</v>
      </c>
      <c r="G503" s="106">
        <v>763.7</v>
      </c>
      <c r="H503" s="31">
        <f t="shared" si="14"/>
        <v>0</v>
      </c>
      <c r="I503" s="39" t="s">
        <v>9</v>
      </c>
      <c r="L503" s="246"/>
      <c r="M503" s="20">
        <v>42208</v>
      </c>
      <c r="N503" s="183" t="s">
        <v>5049</v>
      </c>
      <c r="O503" s="183" t="s">
        <v>1592</v>
      </c>
      <c r="P503" s="14" t="s">
        <v>1172</v>
      </c>
      <c r="Q503" s="105">
        <v>25620.14</v>
      </c>
      <c r="R503" s="65">
        <v>42208</v>
      </c>
      <c r="S503" s="106">
        <v>25620.14</v>
      </c>
      <c r="T503" s="31">
        <f t="shared" si="15"/>
        <v>0</v>
      </c>
      <c r="U503" s="39" t="s">
        <v>9</v>
      </c>
    </row>
    <row r="504" spans="1:21" x14ac:dyDescent="0.25">
      <c r="A504" s="20">
        <v>42190</v>
      </c>
      <c r="B504" s="183" t="s">
        <v>3027</v>
      </c>
      <c r="C504" s="183" t="s">
        <v>1592</v>
      </c>
      <c r="D504" s="14" t="s">
        <v>80</v>
      </c>
      <c r="E504" s="105">
        <v>6375</v>
      </c>
      <c r="F504" s="23">
        <v>42190</v>
      </c>
      <c r="G504" s="106">
        <v>6375</v>
      </c>
      <c r="H504" s="31">
        <f t="shared" si="14"/>
        <v>0</v>
      </c>
      <c r="I504" s="39" t="s">
        <v>9</v>
      </c>
      <c r="L504" s="246"/>
      <c r="M504" s="20">
        <v>42209</v>
      </c>
      <c r="N504" s="183" t="s">
        <v>5192</v>
      </c>
      <c r="O504" s="183" t="s">
        <v>1592</v>
      </c>
      <c r="P504" s="14" t="s">
        <v>1172</v>
      </c>
      <c r="Q504" s="105">
        <v>27954.26</v>
      </c>
      <c r="R504" s="65">
        <v>42209</v>
      </c>
      <c r="S504" s="106">
        <v>27954.26</v>
      </c>
      <c r="T504" s="31">
        <f t="shared" si="15"/>
        <v>0</v>
      </c>
      <c r="U504" s="39" t="s">
        <v>41</v>
      </c>
    </row>
    <row r="505" spans="1:21" x14ac:dyDescent="0.25">
      <c r="A505" s="20">
        <v>42190</v>
      </c>
      <c r="B505" s="183" t="s">
        <v>3028</v>
      </c>
      <c r="C505" s="183" t="s">
        <v>1592</v>
      </c>
      <c r="D505" s="14" t="s">
        <v>136</v>
      </c>
      <c r="E505" s="105">
        <v>18568.8</v>
      </c>
      <c r="F505" s="12" t="s">
        <v>3029</v>
      </c>
      <c r="G505" s="106">
        <f>15500+3068.8</f>
        <v>18568.8</v>
      </c>
      <c r="H505" s="31">
        <f t="shared" si="14"/>
        <v>0</v>
      </c>
      <c r="I505" s="39" t="s">
        <v>9</v>
      </c>
      <c r="L505" s="246"/>
      <c r="M505" s="20">
        <v>42210</v>
      </c>
      <c r="N505" s="183" t="s">
        <v>5315</v>
      </c>
      <c r="O505" s="183" t="s">
        <v>1592</v>
      </c>
      <c r="P505" s="14" t="s">
        <v>1172</v>
      </c>
      <c r="Q505" s="105">
        <v>25668.9</v>
      </c>
      <c r="R505" s="65">
        <v>42210</v>
      </c>
      <c r="S505" s="106">
        <v>25668.9</v>
      </c>
      <c r="T505" s="31">
        <f t="shared" si="15"/>
        <v>0</v>
      </c>
      <c r="U505" s="39" t="s">
        <v>587</v>
      </c>
    </row>
    <row r="506" spans="1:21" x14ac:dyDescent="0.25">
      <c r="A506" s="20">
        <v>42190</v>
      </c>
      <c r="B506" s="183" t="s">
        <v>3030</v>
      </c>
      <c r="C506" s="183" t="s">
        <v>1592</v>
      </c>
      <c r="D506" s="14" t="s">
        <v>86</v>
      </c>
      <c r="E506" s="105">
        <v>316.25</v>
      </c>
      <c r="F506" s="23">
        <v>42190</v>
      </c>
      <c r="G506" s="106">
        <v>316.25</v>
      </c>
      <c r="H506" s="31">
        <f t="shared" si="14"/>
        <v>0</v>
      </c>
      <c r="I506" s="39" t="s">
        <v>9</v>
      </c>
      <c r="L506" s="246"/>
      <c r="M506" s="20">
        <v>42212</v>
      </c>
      <c r="N506" s="183" t="s">
        <v>5530</v>
      </c>
      <c r="O506" s="183" t="s">
        <v>1592</v>
      </c>
      <c r="P506" s="14" t="s">
        <v>1172</v>
      </c>
      <c r="Q506" s="105">
        <v>37749.339999999997</v>
      </c>
      <c r="R506" s="12" t="s">
        <v>5416</v>
      </c>
      <c r="S506" s="106">
        <f>33600+4149.34</f>
        <v>37749.339999999997</v>
      </c>
      <c r="T506" s="31">
        <f t="shared" si="15"/>
        <v>0</v>
      </c>
      <c r="U506" s="39" t="s">
        <v>587</v>
      </c>
    </row>
    <row r="507" spans="1:21" x14ac:dyDescent="0.25">
      <c r="A507" s="20">
        <v>42190</v>
      </c>
      <c r="B507" s="183" t="s">
        <v>3031</v>
      </c>
      <c r="C507" s="183" t="s">
        <v>1592</v>
      </c>
      <c r="D507" s="14" t="s">
        <v>305</v>
      </c>
      <c r="E507" s="105">
        <v>1110</v>
      </c>
      <c r="F507" s="23">
        <v>42190</v>
      </c>
      <c r="G507" s="106">
        <v>1110</v>
      </c>
      <c r="H507" s="31">
        <f t="shared" si="14"/>
        <v>0</v>
      </c>
      <c r="I507" s="39" t="s">
        <v>9</v>
      </c>
      <c r="L507" s="246"/>
      <c r="M507" s="20">
        <v>42215</v>
      </c>
      <c r="N507" s="183" t="s">
        <v>5826</v>
      </c>
      <c r="O507" s="183" t="s">
        <v>1592</v>
      </c>
      <c r="P507" s="14" t="s">
        <v>1172</v>
      </c>
      <c r="Q507" s="105">
        <v>25320.68</v>
      </c>
      <c r="R507" s="23">
        <v>42215</v>
      </c>
      <c r="S507" s="106">
        <v>25320.68</v>
      </c>
      <c r="T507" s="31">
        <f t="shared" si="15"/>
        <v>0</v>
      </c>
      <c r="U507" s="39" t="s">
        <v>9</v>
      </c>
    </row>
    <row r="508" spans="1:21" x14ac:dyDescent="0.25">
      <c r="A508" s="20">
        <v>42190</v>
      </c>
      <c r="B508" s="183" t="s">
        <v>3032</v>
      </c>
      <c r="C508" s="183" t="s">
        <v>1592</v>
      </c>
      <c r="D508" s="14" t="s">
        <v>43</v>
      </c>
      <c r="E508" s="105">
        <v>9319.6</v>
      </c>
      <c r="F508" s="23">
        <v>42190</v>
      </c>
      <c r="G508" s="106">
        <v>9319.6</v>
      </c>
      <c r="H508" s="31">
        <f t="shared" si="14"/>
        <v>0</v>
      </c>
      <c r="I508" s="39" t="s">
        <v>9</v>
      </c>
      <c r="L508" s="246"/>
      <c r="M508" s="20">
        <v>42216</v>
      </c>
      <c r="N508" s="183" t="s">
        <v>5957</v>
      </c>
      <c r="O508" s="183" t="s">
        <v>1592</v>
      </c>
      <c r="P508" s="14" t="s">
        <v>1172</v>
      </c>
      <c r="Q508" s="105">
        <v>31533.15</v>
      </c>
      <c r="R508" s="23"/>
      <c r="S508" s="106"/>
      <c r="T508" s="31">
        <f t="shared" si="15"/>
        <v>31533.15</v>
      </c>
      <c r="U508" s="39" t="s">
        <v>587</v>
      </c>
    </row>
    <row r="509" spans="1:21" x14ac:dyDescent="0.25">
      <c r="A509" s="20">
        <v>42190</v>
      </c>
      <c r="B509" s="183" t="s">
        <v>3033</v>
      </c>
      <c r="C509" s="183" t="s">
        <v>1592</v>
      </c>
      <c r="D509" s="14" t="s">
        <v>158</v>
      </c>
      <c r="E509" s="105">
        <v>151.19999999999999</v>
      </c>
      <c r="F509" s="23">
        <v>42190</v>
      </c>
      <c r="G509" s="106">
        <v>151.19999999999999</v>
      </c>
      <c r="H509" s="31">
        <f t="shared" si="14"/>
        <v>0</v>
      </c>
      <c r="I509" s="39" t="s">
        <v>9</v>
      </c>
      <c r="L509" s="246"/>
      <c r="M509" s="20">
        <v>42205</v>
      </c>
      <c r="N509" s="183" t="s">
        <v>4754</v>
      </c>
      <c r="O509" s="183" t="s">
        <v>1592</v>
      </c>
      <c r="P509" s="14" t="s">
        <v>333</v>
      </c>
      <c r="Q509" s="105">
        <v>10636.5</v>
      </c>
      <c r="R509" s="23">
        <v>42207</v>
      </c>
      <c r="S509" s="106">
        <v>10636.5</v>
      </c>
      <c r="T509" s="31">
        <f t="shared" si="15"/>
        <v>0</v>
      </c>
      <c r="U509" s="39" t="s">
        <v>94</v>
      </c>
    </row>
    <row r="510" spans="1:21" x14ac:dyDescent="0.25">
      <c r="A510" s="20">
        <v>42190</v>
      </c>
      <c r="B510" s="183" t="s">
        <v>3034</v>
      </c>
      <c r="C510" s="183" t="s">
        <v>1592</v>
      </c>
      <c r="D510" s="14" t="s">
        <v>1101</v>
      </c>
      <c r="E510" s="105">
        <v>449.7</v>
      </c>
      <c r="F510" s="23">
        <v>42190</v>
      </c>
      <c r="G510" s="106">
        <v>449.7</v>
      </c>
      <c r="H510" s="31">
        <f t="shared" si="14"/>
        <v>0</v>
      </c>
      <c r="I510" s="39" t="s">
        <v>9</v>
      </c>
      <c r="L510" s="246"/>
      <c r="M510" s="20">
        <v>42207</v>
      </c>
      <c r="N510" s="183" t="s">
        <v>4974</v>
      </c>
      <c r="O510" s="183" t="s">
        <v>1592</v>
      </c>
      <c r="P510" s="14" t="s">
        <v>333</v>
      </c>
      <c r="Q510" s="105">
        <v>10598</v>
      </c>
      <c r="R510" s="23">
        <v>42207</v>
      </c>
      <c r="S510" s="106">
        <v>10598</v>
      </c>
      <c r="T510" s="31">
        <f t="shared" si="15"/>
        <v>0</v>
      </c>
      <c r="U510" s="39" t="s">
        <v>94</v>
      </c>
    </row>
    <row r="511" spans="1:21" x14ac:dyDescent="0.25">
      <c r="A511" s="20">
        <v>42190</v>
      </c>
      <c r="B511" s="183" t="s">
        <v>3035</v>
      </c>
      <c r="C511" s="183" t="s">
        <v>1592</v>
      </c>
      <c r="D511" s="14" t="s">
        <v>1101</v>
      </c>
      <c r="E511" s="105">
        <v>215.9</v>
      </c>
      <c r="F511" s="23">
        <v>42190</v>
      </c>
      <c r="G511" s="106">
        <v>215.9</v>
      </c>
      <c r="H511" s="31">
        <f t="shared" si="14"/>
        <v>0</v>
      </c>
      <c r="I511" s="39" t="s">
        <v>9</v>
      </c>
      <c r="L511" s="246"/>
      <c r="M511" s="20">
        <v>42207</v>
      </c>
      <c r="N511" s="183" t="s">
        <v>4975</v>
      </c>
      <c r="O511" s="183" t="s">
        <v>1592</v>
      </c>
      <c r="P511" s="14" t="s">
        <v>333</v>
      </c>
      <c r="Q511" s="105">
        <v>2467.1999999999998</v>
      </c>
      <c r="R511" s="23">
        <v>42208</v>
      </c>
      <c r="S511" s="106">
        <v>2467.1999999999998</v>
      </c>
      <c r="T511" s="31">
        <f t="shared" si="15"/>
        <v>0</v>
      </c>
      <c r="U511" s="39" t="s">
        <v>94</v>
      </c>
    </row>
    <row r="512" spans="1:21" x14ac:dyDescent="0.25">
      <c r="A512" s="20">
        <v>42190</v>
      </c>
      <c r="B512" s="183" t="s">
        <v>3036</v>
      </c>
      <c r="C512" s="183" t="s">
        <v>1592</v>
      </c>
      <c r="D512" s="14" t="s">
        <v>105</v>
      </c>
      <c r="E512" s="105">
        <v>635.25</v>
      </c>
      <c r="F512" s="23">
        <v>42190</v>
      </c>
      <c r="G512" s="106">
        <v>635.25</v>
      </c>
      <c r="H512" s="31">
        <f t="shared" si="14"/>
        <v>0</v>
      </c>
      <c r="I512" s="39" t="s">
        <v>9</v>
      </c>
      <c r="L512" s="246"/>
      <c r="M512" s="20">
        <v>42213</v>
      </c>
      <c r="N512" s="183" t="s">
        <v>5633</v>
      </c>
      <c r="O512" s="183" t="s">
        <v>1592</v>
      </c>
      <c r="P512" s="14" t="s">
        <v>333</v>
      </c>
      <c r="Q512" s="105">
        <v>7783.2</v>
      </c>
      <c r="R512" s="23">
        <v>42213</v>
      </c>
      <c r="S512" s="106">
        <v>7783.2</v>
      </c>
      <c r="T512" s="31">
        <f t="shared" si="15"/>
        <v>0</v>
      </c>
      <c r="U512" s="39" t="s">
        <v>9</v>
      </c>
    </row>
    <row r="513" spans="1:21" x14ac:dyDescent="0.25">
      <c r="A513" s="20">
        <v>42190</v>
      </c>
      <c r="B513" s="183" t="s">
        <v>3037</v>
      </c>
      <c r="C513" s="183" t="s">
        <v>1592</v>
      </c>
      <c r="D513" s="14" t="s">
        <v>59</v>
      </c>
      <c r="E513" s="105">
        <v>98</v>
      </c>
      <c r="F513" s="23">
        <v>42190</v>
      </c>
      <c r="G513" s="106">
        <v>98</v>
      </c>
      <c r="H513" s="31">
        <f t="shared" si="14"/>
        <v>0</v>
      </c>
      <c r="I513" s="39" t="s">
        <v>9</v>
      </c>
      <c r="L513" s="246"/>
      <c r="M513" s="20">
        <v>42186</v>
      </c>
      <c r="N513" s="183" t="s">
        <v>2512</v>
      </c>
      <c r="O513" s="183" t="s">
        <v>1592</v>
      </c>
      <c r="P513" s="14" t="s">
        <v>1186</v>
      </c>
      <c r="Q513" s="105">
        <v>10831.6</v>
      </c>
      <c r="R513" s="23">
        <v>42186</v>
      </c>
      <c r="S513" s="106">
        <v>10831.6</v>
      </c>
      <c r="T513" s="25">
        <f t="shared" si="15"/>
        <v>0</v>
      </c>
      <c r="U513" s="39" t="s">
        <v>587</v>
      </c>
    </row>
    <row r="514" spans="1:21" x14ac:dyDescent="0.25">
      <c r="A514" s="20">
        <v>42190</v>
      </c>
      <c r="B514" s="183" t="s">
        <v>3038</v>
      </c>
      <c r="C514" s="183" t="s">
        <v>1592</v>
      </c>
      <c r="D514" s="14" t="s">
        <v>24</v>
      </c>
      <c r="E514" s="105">
        <v>26441</v>
      </c>
      <c r="F514" s="23">
        <v>42201</v>
      </c>
      <c r="G514" s="106">
        <v>26441</v>
      </c>
      <c r="H514" s="31">
        <f t="shared" si="14"/>
        <v>0</v>
      </c>
      <c r="I514" s="39" t="s">
        <v>17</v>
      </c>
      <c r="L514" s="246"/>
      <c r="M514" s="20">
        <v>42188</v>
      </c>
      <c r="N514" s="183" t="s">
        <v>2752</v>
      </c>
      <c r="O514" s="183" t="s">
        <v>1592</v>
      </c>
      <c r="P514" s="40" t="s">
        <v>1186</v>
      </c>
      <c r="Q514" s="105">
        <v>2611.6999999999998</v>
      </c>
      <c r="R514" s="23">
        <v>42189</v>
      </c>
      <c r="S514" s="106">
        <v>2611.6999999999998</v>
      </c>
      <c r="T514" s="31">
        <f t="shared" si="15"/>
        <v>0</v>
      </c>
      <c r="U514" s="68" t="s">
        <v>587</v>
      </c>
    </row>
    <row r="515" spans="1:21" x14ac:dyDescent="0.25">
      <c r="A515" s="20">
        <v>42190</v>
      </c>
      <c r="B515" s="183" t="s">
        <v>3039</v>
      </c>
      <c r="C515" s="183" t="s">
        <v>1592</v>
      </c>
      <c r="D515" s="14" t="s">
        <v>1101</v>
      </c>
      <c r="E515" s="105">
        <v>78.400000000000006</v>
      </c>
      <c r="F515" s="23">
        <v>42191</v>
      </c>
      <c r="G515" s="106">
        <v>78.400000000000006</v>
      </c>
      <c r="H515" s="31">
        <f t="shared" ref="H515:H578" si="16">E515-G515</f>
        <v>0</v>
      </c>
      <c r="I515" s="39" t="s">
        <v>9</v>
      </c>
      <c r="L515" s="246"/>
      <c r="M515" s="20">
        <v>42188</v>
      </c>
      <c r="N515" s="183" t="s">
        <v>2754</v>
      </c>
      <c r="O515" s="183" t="s">
        <v>1592</v>
      </c>
      <c r="P515" s="40" t="s">
        <v>1186</v>
      </c>
      <c r="Q515" s="105">
        <v>1630.8</v>
      </c>
      <c r="R515" s="23">
        <v>42189</v>
      </c>
      <c r="S515" s="106">
        <v>1630.8</v>
      </c>
      <c r="T515" s="31">
        <f t="shared" ref="T515:T578" si="17">Q515-S515</f>
        <v>0</v>
      </c>
      <c r="U515" s="68" t="s">
        <v>587</v>
      </c>
    </row>
    <row r="516" spans="1:21" x14ac:dyDescent="0.25">
      <c r="A516" s="20">
        <v>42190</v>
      </c>
      <c r="B516" s="183" t="s">
        <v>3040</v>
      </c>
      <c r="C516" s="183" t="s">
        <v>1592</v>
      </c>
      <c r="D516" s="150" t="s">
        <v>1182</v>
      </c>
      <c r="E516" s="105">
        <v>73.5</v>
      </c>
      <c r="F516" s="23">
        <v>42190</v>
      </c>
      <c r="G516" s="106">
        <v>73.5</v>
      </c>
      <c r="H516" s="31">
        <f t="shared" si="16"/>
        <v>0</v>
      </c>
      <c r="I516" s="39" t="s">
        <v>9</v>
      </c>
      <c r="L516" s="246"/>
      <c r="M516" s="20">
        <v>42189</v>
      </c>
      <c r="N516" s="183" t="s">
        <v>2890</v>
      </c>
      <c r="O516" s="183" t="s">
        <v>1592</v>
      </c>
      <c r="P516" s="14" t="s">
        <v>1186</v>
      </c>
      <c r="Q516" s="105">
        <v>21616.2</v>
      </c>
      <c r="R516" s="23">
        <v>42189</v>
      </c>
      <c r="S516" s="106">
        <v>21616.2</v>
      </c>
      <c r="T516" s="31">
        <f t="shared" si="17"/>
        <v>0</v>
      </c>
      <c r="U516" s="39" t="s">
        <v>587</v>
      </c>
    </row>
    <row r="517" spans="1:21" x14ac:dyDescent="0.25">
      <c r="A517" s="20">
        <v>42190</v>
      </c>
      <c r="B517" s="183" t="s">
        <v>3041</v>
      </c>
      <c r="C517" s="183" t="s">
        <v>1592</v>
      </c>
      <c r="D517" s="14" t="s">
        <v>328</v>
      </c>
      <c r="E517" s="105">
        <v>53.9</v>
      </c>
      <c r="F517" s="23">
        <v>42194</v>
      </c>
      <c r="G517" s="106">
        <v>53.9</v>
      </c>
      <c r="H517" s="31">
        <f t="shared" si="16"/>
        <v>0</v>
      </c>
      <c r="I517" s="39" t="s">
        <v>62</v>
      </c>
      <c r="L517" s="246"/>
      <c r="M517" s="20">
        <v>42192</v>
      </c>
      <c r="N517" s="183" t="s">
        <v>3225</v>
      </c>
      <c r="O517" s="183" t="s">
        <v>1592</v>
      </c>
      <c r="P517" s="14" t="s">
        <v>1186</v>
      </c>
      <c r="Q517" s="105">
        <v>9774</v>
      </c>
      <c r="R517" s="23">
        <v>42192</v>
      </c>
      <c r="S517" s="106">
        <v>9774</v>
      </c>
      <c r="T517" s="31">
        <f t="shared" si="17"/>
        <v>0</v>
      </c>
      <c r="U517" s="39" t="s">
        <v>587</v>
      </c>
    </row>
    <row r="518" spans="1:21" x14ac:dyDescent="0.25">
      <c r="A518" s="20">
        <v>42190</v>
      </c>
      <c r="B518" s="183" t="s">
        <v>3042</v>
      </c>
      <c r="C518" s="183" t="s">
        <v>1592</v>
      </c>
      <c r="D518" s="14" t="s">
        <v>375</v>
      </c>
      <c r="E518" s="105">
        <v>9047.7999999999993</v>
      </c>
      <c r="F518" s="23">
        <v>42191</v>
      </c>
      <c r="G518" s="106">
        <v>9047.7999999999993</v>
      </c>
      <c r="H518" s="31">
        <f t="shared" si="16"/>
        <v>0</v>
      </c>
      <c r="I518" s="39" t="s">
        <v>9</v>
      </c>
      <c r="L518" s="246"/>
      <c r="M518" s="20">
        <v>42195</v>
      </c>
      <c r="N518" s="183" t="s">
        <v>3543</v>
      </c>
      <c r="O518" s="183" t="s">
        <v>1592</v>
      </c>
      <c r="P518" s="14" t="s">
        <v>1186</v>
      </c>
      <c r="Q518" s="105">
        <v>12587.3</v>
      </c>
      <c r="R518" s="23">
        <v>42196</v>
      </c>
      <c r="S518" s="106">
        <v>12587.3</v>
      </c>
      <c r="T518" s="31">
        <f t="shared" si="17"/>
        <v>0</v>
      </c>
      <c r="U518" s="39" t="s">
        <v>587</v>
      </c>
    </row>
    <row r="519" spans="1:21" x14ac:dyDescent="0.25">
      <c r="A519" s="20">
        <v>42190</v>
      </c>
      <c r="B519" s="183" t="s">
        <v>3043</v>
      </c>
      <c r="C519" s="183" t="s">
        <v>1592</v>
      </c>
      <c r="D519" s="14" t="s">
        <v>375</v>
      </c>
      <c r="E519" s="105">
        <v>272.5</v>
      </c>
      <c r="F519" s="23">
        <v>42191</v>
      </c>
      <c r="G519" s="106">
        <v>272.5</v>
      </c>
      <c r="H519" s="31">
        <f t="shared" si="16"/>
        <v>0</v>
      </c>
      <c r="I519" s="39" t="s">
        <v>9</v>
      </c>
      <c r="L519" s="246"/>
      <c r="M519" s="20">
        <v>42196</v>
      </c>
      <c r="N519" s="183" t="s">
        <v>3693</v>
      </c>
      <c r="O519" s="183" t="s">
        <v>1592</v>
      </c>
      <c r="P519" s="14" t="s">
        <v>1186</v>
      </c>
      <c r="Q519" s="105">
        <v>14223.7</v>
      </c>
      <c r="R519" s="23">
        <v>42196</v>
      </c>
      <c r="S519" s="106">
        <v>14223.7</v>
      </c>
      <c r="T519" s="31">
        <f t="shared" si="17"/>
        <v>0</v>
      </c>
      <c r="U519" s="39" t="s">
        <v>587</v>
      </c>
    </row>
    <row r="520" spans="1:21" x14ac:dyDescent="0.25">
      <c r="A520" s="20">
        <v>42191</v>
      </c>
      <c r="B520" s="183" t="s">
        <v>3044</v>
      </c>
      <c r="C520" s="183" t="s">
        <v>1592</v>
      </c>
      <c r="D520" s="14" t="s">
        <v>112</v>
      </c>
      <c r="E520" s="105">
        <v>10464.299999999999</v>
      </c>
      <c r="F520" s="23" t="s">
        <v>3045</v>
      </c>
      <c r="G520" s="106">
        <f>7500+2964.3</f>
        <v>10464.299999999999</v>
      </c>
      <c r="H520" s="31">
        <f t="shared" si="16"/>
        <v>0</v>
      </c>
      <c r="I520" s="39" t="s">
        <v>9</v>
      </c>
      <c r="L520" s="246"/>
      <c r="M520" s="20">
        <v>42199</v>
      </c>
      <c r="N520" s="183" t="s">
        <v>4017</v>
      </c>
      <c r="O520" s="183" t="s">
        <v>1592</v>
      </c>
      <c r="P520" s="14" t="s">
        <v>1186</v>
      </c>
      <c r="Q520" s="105">
        <v>8152.7</v>
      </c>
      <c r="R520" s="23">
        <v>42199</v>
      </c>
      <c r="S520" s="106">
        <v>8152.7</v>
      </c>
      <c r="T520" s="48">
        <f t="shared" si="17"/>
        <v>0</v>
      </c>
      <c r="U520" s="39" t="s">
        <v>587</v>
      </c>
    </row>
    <row r="521" spans="1:21" x14ac:dyDescent="0.25">
      <c r="A521" s="20">
        <v>42191</v>
      </c>
      <c r="B521" s="183" t="s">
        <v>3046</v>
      </c>
      <c r="C521" s="183" t="s">
        <v>1592</v>
      </c>
      <c r="D521" s="14" t="s">
        <v>383</v>
      </c>
      <c r="E521" s="105">
        <v>6711.3</v>
      </c>
      <c r="F521" s="23">
        <v>42191</v>
      </c>
      <c r="G521" s="106">
        <v>6711.3</v>
      </c>
      <c r="H521" s="31">
        <f t="shared" si="16"/>
        <v>0</v>
      </c>
      <c r="I521" s="39" t="s">
        <v>9</v>
      </c>
      <c r="L521" s="246"/>
      <c r="M521" s="20">
        <v>42200</v>
      </c>
      <c r="N521" s="183" t="s">
        <v>4100</v>
      </c>
      <c r="O521" s="183" t="s">
        <v>1592</v>
      </c>
      <c r="P521" s="14" t="s">
        <v>1186</v>
      </c>
      <c r="Q521" s="105">
        <v>6806.8</v>
      </c>
      <c r="R521" s="23">
        <v>42200</v>
      </c>
      <c r="S521" s="106">
        <v>6806.8</v>
      </c>
      <c r="T521" s="48">
        <f t="shared" si="17"/>
        <v>0</v>
      </c>
      <c r="U521" s="39" t="s">
        <v>9</v>
      </c>
    </row>
    <row r="522" spans="1:21" x14ac:dyDescent="0.25">
      <c r="A522" s="20">
        <v>42191</v>
      </c>
      <c r="B522" s="183" t="s">
        <v>3047</v>
      </c>
      <c r="C522" s="183" t="s">
        <v>1592</v>
      </c>
      <c r="D522" s="14" t="s">
        <v>2501</v>
      </c>
      <c r="E522" s="105">
        <v>7806.4</v>
      </c>
      <c r="F522" s="23">
        <v>42191</v>
      </c>
      <c r="G522" s="106">
        <v>7806.4</v>
      </c>
      <c r="H522" s="31">
        <f t="shared" si="16"/>
        <v>0</v>
      </c>
      <c r="I522" s="39" t="s">
        <v>17</v>
      </c>
      <c r="L522" s="246"/>
      <c r="M522" s="20">
        <v>42203</v>
      </c>
      <c r="N522" s="183" t="s">
        <v>4518</v>
      </c>
      <c r="O522" s="183" t="s">
        <v>1592</v>
      </c>
      <c r="P522" s="14" t="s">
        <v>1186</v>
      </c>
      <c r="Q522" s="105">
        <v>18710.599999999999</v>
      </c>
      <c r="R522" s="65">
        <v>42203</v>
      </c>
      <c r="S522" s="106">
        <v>18710.599999999999</v>
      </c>
      <c r="T522" s="31">
        <f t="shared" si="17"/>
        <v>0</v>
      </c>
      <c r="U522" s="39" t="s">
        <v>587</v>
      </c>
    </row>
    <row r="523" spans="1:21" x14ac:dyDescent="0.25">
      <c r="A523" s="20">
        <v>42191</v>
      </c>
      <c r="B523" s="183" t="s">
        <v>3048</v>
      </c>
      <c r="C523" s="183" t="s">
        <v>1592</v>
      </c>
      <c r="D523" s="14" t="s">
        <v>14</v>
      </c>
      <c r="E523" s="105">
        <v>19686.2</v>
      </c>
      <c r="F523" s="23">
        <v>42209</v>
      </c>
      <c r="G523" s="106">
        <v>19686.2</v>
      </c>
      <c r="H523" s="31">
        <f t="shared" si="16"/>
        <v>0</v>
      </c>
      <c r="I523" s="39" t="s">
        <v>15</v>
      </c>
      <c r="L523" s="246"/>
      <c r="M523" s="20">
        <v>42204</v>
      </c>
      <c r="N523" s="183" t="s">
        <v>4611</v>
      </c>
      <c r="O523" s="183" t="s">
        <v>1592</v>
      </c>
      <c r="P523" s="14" t="s">
        <v>1186</v>
      </c>
      <c r="Q523" s="105">
        <v>6359.6</v>
      </c>
      <c r="R523" s="23">
        <v>42204</v>
      </c>
      <c r="S523" s="118">
        <v>6359.6</v>
      </c>
      <c r="T523" s="31">
        <f t="shared" si="17"/>
        <v>0</v>
      </c>
      <c r="U523" s="56" t="s">
        <v>587</v>
      </c>
    </row>
    <row r="524" spans="1:21" x14ac:dyDescent="0.25">
      <c r="A524" s="20">
        <v>42191</v>
      </c>
      <c r="B524" s="183" t="s">
        <v>3049</v>
      </c>
      <c r="C524" s="183" t="s">
        <v>1592</v>
      </c>
      <c r="D524" s="14" t="s">
        <v>125</v>
      </c>
      <c r="E524" s="105">
        <v>39453.64</v>
      </c>
      <c r="F524" s="23">
        <v>42194</v>
      </c>
      <c r="G524" s="106">
        <v>39453.64</v>
      </c>
      <c r="H524" s="31">
        <f t="shared" si="16"/>
        <v>0</v>
      </c>
      <c r="I524" s="39" t="s">
        <v>9</v>
      </c>
      <c r="L524" s="246"/>
      <c r="M524" s="20">
        <v>42206</v>
      </c>
      <c r="N524" s="183" t="s">
        <v>4837</v>
      </c>
      <c r="O524" s="183" t="s">
        <v>1592</v>
      </c>
      <c r="P524" s="15" t="s">
        <v>1186</v>
      </c>
      <c r="Q524" s="122">
        <v>1090.8</v>
      </c>
      <c r="R524" s="23">
        <v>42206</v>
      </c>
      <c r="S524" s="118">
        <v>1090.8</v>
      </c>
      <c r="T524" s="31">
        <f t="shared" si="17"/>
        <v>0</v>
      </c>
      <c r="U524" s="68" t="s">
        <v>587</v>
      </c>
    </row>
    <row r="525" spans="1:21" x14ac:dyDescent="0.25">
      <c r="A525" s="20">
        <v>42191</v>
      </c>
      <c r="B525" s="183" t="s">
        <v>3050</v>
      </c>
      <c r="C525" s="183" t="s">
        <v>1592</v>
      </c>
      <c r="D525" s="14" t="s">
        <v>1178</v>
      </c>
      <c r="E525" s="105">
        <v>16020</v>
      </c>
      <c r="F525" s="23">
        <v>42193</v>
      </c>
      <c r="G525" s="106">
        <v>16020</v>
      </c>
      <c r="H525" s="31">
        <f t="shared" si="16"/>
        <v>0</v>
      </c>
      <c r="I525" s="39" t="s">
        <v>149</v>
      </c>
      <c r="L525" s="246"/>
      <c r="M525" s="20">
        <v>42207</v>
      </c>
      <c r="N525" s="183" t="s">
        <v>4938</v>
      </c>
      <c r="O525" s="183" t="s">
        <v>1592</v>
      </c>
      <c r="P525" s="14" t="s">
        <v>1186</v>
      </c>
      <c r="Q525" s="105">
        <v>9577.0499999999993</v>
      </c>
      <c r="R525" s="23">
        <v>42207</v>
      </c>
      <c r="S525" s="106">
        <v>9577.0499999999993</v>
      </c>
      <c r="T525" s="31">
        <f t="shared" si="17"/>
        <v>0</v>
      </c>
      <c r="U525" s="39" t="s">
        <v>587</v>
      </c>
    </row>
    <row r="526" spans="1:21" x14ac:dyDescent="0.25">
      <c r="A526" s="20">
        <v>42191</v>
      </c>
      <c r="B526" s="183" t="s">
        <v>3051</v>
      </c>
      <c r="C526" s="183" t="s">
        <v>1592</v>
      </c>
      <c r="D526" s="14" t="s">
        <v>103</v>
      </c>
      <c r="E526" s="105">
        <v>19439.8</v>
      </c>
      <c r="F526" s="23">
        <v>42194</v>
      </c>
      <c r="G526" s="106">
        <v>19439.8</v>
      </c>
      <c r="H526" s="31">
        <f t="shared" si="16"/>
        <v>0</v>
      </c>
      <c r="I526" s="39" t="s">
        <v>773</v>
      </c>
      <c r="L526" s="246"/>
      <c r="M526" s="20">
        <v>42209</v>
      </c>
      <c r="N526" s="183" t="s">
        <v>5189</v>
      </c>
      <c r="O526" s="183" t="s">
        <v>1592</v>
      </c>
      <c r="P526" s="14" t="s">
        <v>1186</v>
      </c>
      <c r="Q526" s="105">
        <v>11928.9</v>
      </c>
      <c r="R526" s="65">
        <v>42209</v>
      </c>
      <c r="S526" s="106">
        <v>11928.9</v>
      </c>
      <c r="T526" s="31">
        <f t="shared" si="17"/>
        <v>0</v>
      </c>
      <c r="U526" s="39" t="s">
        <v>587</v>
      </c>
    </row>
    <row r="527" spans="1:21" x14ac:dyDescent="0.25">
      <c r="A527" s="20">
        <v>42191</v>
      </c>
      <c r="B527" s="183" t="s">
        <v>3052</v>
      </c>
      <c r="C527" s="183" t="s">
        <v>1592</v>
      </c>
      <c r="D527" s="26" t="s">
        <v>12</v>
      </c>
      <c r="E527" s="108">
        <v>0</v>
      </c>
      <c r="F527" s="23"/>
      <c r="G527" s="106"/>
      <c r="H527" s="31">
        <f t="shared" si="16"/>
        <v>0</v>
      </c>
      <c r="I527" s="39" t="s">
        <v>13</v>
      </c>
      <c r="L527" s="246"/>
      <c r="M527" s="20">
        <v>42210</v>
      </c>
      <c r="N527" s="183" t="s">
        <v>5318</v>
      </c>
      <c r="O527" s="183" t="s">
        <v>1592</v>
      </c>
      <c r="P527" s="14" t="s">
        <v>1186</v>
      </c>
      <c r="Q527" s="105">
        <v>10756.3</v>
      </c>
      <c r="R527" s="65">
        <v>42210</v>
      </c>
      <c r="S527" s="106">
        <v>10756.3</v>
      </c>
      <c r="T527" s="31">
        <f t="shared" si="17"/>
        <v>0</v>
      </c>
      <c r="U527" s="39" t="s">
        <v>587</v>
      </c>
    </row>
    <row r="528" spans="1:21" x14ac:dyDescent="0.25">
      <c r="A528" s="20">
        <v>42191</v>
      </c>
      <c r="B528" s="183" t="s">
        <v>3053</v>
      </c>
      <c r="C528" s="183" t="s">
        <v>1592</v>
      </c>
      <c r="D528" s="14" t="s">
        <v>1058</v>
      </c>
      <c r="E528" s="105">
        <v>5329.1</v>
      </c>
      <c r="F528" s="23">
        <v>42191</v>
      </c>
      <c r="G528" s="106">
        <v>5329.1</v>
      </c>
      <c r="H528" s="31">
        <f t="shared" si="16"/>
        <v>0</v>
      </c>
      <c r="I528" s="39" t="s">
        <v>9</v>
      </c>
      <c r="L528" s="246"/>
      <c r="M528" s="20">
        <v>42214</v>
      </c>
      <c r="N528" s="183" t="s">
        <v>5706</v>
      </c>
      <c r="O528" s="183" t="s">
        <v>1592</v>
      </c>
      <c r="P528" s="14" t="s">
        <v>1186</v>
      </c>
      <c r="Q528" s="105">
        <v>12500.2</v>
      </c>
      <c r="R528" s="23">
        <v>42214</v>
      </c>
      <c r="S528" s="106">
        <v>12500.2</v>
      </c>
      <c r="T528" s="31">
        <f t="shared" si="17"/>
        <v>0</v>
      </c>
      <c r="U528" s="39" t="s">
        <v>587</v>
      </c>
    </row>
    <row r="529" spans="1:21" x14ac:dyDescent="0.25">
      <c r="A529" s="20">
        <v>42191</v>
      </c>
      <c r="B529" s="183" t="s">
        <v>3054</v>
      </c>
      <c r="C529" s="183" t="s">
        <v>1592</v>
      </c>
      <c r="D529" s="14" t="s">
        <v>20</v>
      </c>
      <c r="E529" s="105">
        <v>8290.2999999999993</v>
      </c>
      <c r="F529" s="23">
        <v>42191</v>
      </c>
      <c r="G529" s="106">
        <v>8290.2999999999993</v>
      </c>
      <c r="H529" s="31">
        <f t="shared" si="16"/>
        <v>0</v>
      </c>
      <c r="I529" s="39" t="s">
        <v>149</v>
      </c>
      <c r="L529" s="246"/>
      <c r="M529" s="20">
        <v>42216</v>
      </c>
      <c r="N529" s="183" t="s">
        <v>5946</v>
      </c>
      <c r="O529" s="183" t="s">
        <v>1592</v>
      </c>
      <c r="P529" s="14" t="s">
        <v>1186</v>
      </c>
      <c r="Q529" s="105">
        <v>19876.2</v>
      </c>
      <c r="R529" s="23"/>
      <c r="S529" s="106"/>
      <c r="T529" s="31">
        <f t="shared" si="17"/>
        <v>19876.2</v>
      </c>
      <c r="U529" s="39" t="s">
        <v>587</v>
      </c>
    </row>
    <row r="530" spans="1:21" x14ac:dyDescent="0.25">
      <c r="A530" s="20">
        <v>42191</v>
      </c>
      <c r="B530" s="183" t="s">
        <v>3055</v>
      </c>
      <c r="C530" s="183" t="s">
        <v>1592</v>
      </c>
      <c r="D530" s="14" t="s">
        <v>158</v>
      </c>
      <c r="E530" s="105">
        <v>4334.3999999999996</v>
      </c>
      <c r="F530" s="23">
        <v>42191</v>
      </c>
      <c r="G530" s="106">
        <v>4334.3999999999996</v>
      </c>
      <c r="H530" s="31">
        <f t="shared" si="16"/>
        <v>0</v>
      </c>
      <c r="I530" s="39" t="s">
        <v>9</v>
      </c>
      <c r="L530" s="246"/>
      <c r="M530" s="20">
        <v>42186</v>
      </c>
      <c r="N530" s="183" t="s">
        <v>2520</v>
      </c>
      <c r="O530" s="183" t="s">
        <v>1592</v>
      </c>
      <c r="P530" s="14" t="s">
        <v>940</v>
      </c>
      <c r="Q530" s="105">
        <v>3507.6</v>
      </c>
      <c r="R530" s="23">
        <v>42186</v>
      </c>
      <c r="S530" s="106">
        <v>3507.6</v>
      </c>
      <c r="T530" s="25">
        <f t="shared" si="17"/>
        <v>0</v>
      </c>
      <c r="U530" s="39" t="s">
        <v>587</v>
      </c>
    </row>
    <row r="531" spans="1:21" x14ac:dyDescent="0.25">
      <c r="A531" s="20">
        <v>42191</v>
      </c>
      <c r="B531" s="183" t="s">
        <v>3056</v>
      </c>
      <c r="C531" s="183" t="s">
        <v>1592</v>
      </c>
      <c r="D531" s="14" t="s">
        <v>114</v>
      </c>
      <c r="E531" s="105">
        <v>2172.5</v>
      </c>
      <c r="F531" s="23">
        <v>42191</v>
      </c>
      <c r="G531" s="106">
        <v>2172.5</v>
      </c>
      <c r="H531" s="31">
        <f t="shared" si="16"/>
        <v>0</v>
      </c>
      <c r="I531" s="39" t="s">
        <v>9</v>
      </c>
      <c r="L531" s="246"/>
      <c r="M531" s="20">
        <v>42186</v>
      </c>
      <c r="N531" s="183" t="s">
        <v>2521</v>
      </c>
      <c r="O531" s="183" t="s">
        <v>1592</v>
      </c>
      <c r="P531" s="14" t="s">
        <v>940</v>
      </c>
      <c r="Q531" s="105">
        <v>2723.2</v>
      </c>
      <c r="R531" s="23">
        <v>42186</v>
      </c>
      <c r="S531" s="106">
        <v>2723.2</v>
      </c>
      <c r="T531" s="25">
        <f t="shared" si="17"/>
        <v>0</v>
      </c>
      <c r="U531" s="39" t="s">
        <v>587</v>
      </c>
    </row>
    <row r="532" spans="1:21" x14ac:dyDescent="0.25">
      <c r="A532" s="20">
        <v>42191</v>
      </c>
      <c r="B532" s="183" t="s">
        <v>3057</v>
      </c>
      <c r="C532" s="183" t="s">
        <v>1592</v>
      </c>
      <c r="D532" s="14" t="s">
        <v>699</v>
      </c>
      <c r="E532" s="105">
        <v>304</v>
      </c>
      <c r="F532" s="23">
        <v>42191</v>
      </c>
      <c r="G532" s="106">
        <v>304</v>
      </c>
      <c r="H532" s="31">
        <f t="shared" si="16"/>
        <v>0</v>
      </c>
      <c r="I532" s="39" t="s">
        <v>9</v>
      </c>
      <c r="L532" s="246"/>
      <c r="M532" s="20">
        <v>42187</v>
      </c>
      <c r="N532" s="183" t="s">
        <v>2632</v>
      </c>
      <c r="O532" s="183" t="s">
        <v>1592</v>
      </c>
      <c r="P532" s="40" t="s">
        <v>940</v>
      </c>
      <c r="Q532" s="105">
        <v>3157.25</v>
      </c>
      <c r="R532" s="23">
        <v>42187</v>
      </c>
      <c r="S532" s="106">
        <v>3157.25</v>
      </c>
      <c r="T532" s="25">
        <f t="shared" si="17"/>
        <v>0</v>
      </c>
      <c r="U532" s="68" t="s">
        <v>587</v>
      </c>
    </row>
    <row r="533" spans="1:21" x14ac:dyDescent="0.25">
      <c r="A533" s="20">
        <v>42191</v>
      </c>
      <c r="B533" s="183" t="s">
        <v>3058</v>
      </c>
      <c r="C533" s="183" t="s">
        <v>1592</v>
      </c>
      <c r="D533" s="50" t="s">
        <v>32</v>
      </c>
      <c r="E533" s="105">
        <v>112062.3</v>
      </c>
      <c r="F533" s="23">
        <v>42195</v>
      </c>
      <c r="G533" s="106">
        <v>112062.3</v>
      </c>
      <c r="H533" s="31">
        <f t="shared" si="16"/>
        <v>0</v>
      </c>
      <c r="I533" s="39" t="s">
        <v>19</v>
      </c>
      <c r="L533" s="246"/>
      <c r="M533" s="20">
        <v>42188</v>
      </c>
      <c r="N533" s="183" t="s">
        <v>2746</v>
      </c>
      <c r="O533" s="183" t="s">
        <v>1592</v>
      </c>
      <c r="P533" s="40" t="s">
        <v>940</v>
      </c>
      <c r="Q533" s="105">
        <v>874.5</v>
      </c>
      <c r="R533" s="23">
        <v>42189</v>
      </c>
      <c r="S533" s="106">
        <v>874.5</v>
      </c>
      <c r="T533" s="31">
        <f t="shared" si="17"/>
        <v>0</v>
      </c>
      <c r="U533" s="68" t="s">
        <v>94</v>
      </c>
    </row>
    <row r="534" spans="1:21" x14ac:dyDescent="0.25">
      <c r="A534" s="20">
        <v>42191</v>
      </c>
      <c r="B534" s="183" t="s">
        <v>3059</v>
      </c>
      <c r="C534" s="183" t="s">
        <v>1592</v>
      </c>
      <c r="D534" s="14" t="s">
        <v>169</v>
      </c>
      <c r="E534" s="105">
        <v>3091.5</v>
      </c>
      <c r="F534" s="23">
        <v>42192</v>
      </c>
      <c r="G534" s="106">
        <v>3091.5</v>
      </c>
      <c r="H534" s="31">
        <f t="shared" si="16"/>
        <v>0</v>
      </c>
      <c r="I534" s="39" t="s">
        <v>59</v>
      </c>
      <c r="L534" s="246"/>
      <c r="M534" s="20">
        <v>42189</v>
      </c>
      <c r="N534" s="183" t="s">
        <v>2891</v>
      </c>
      <c r="O534" s="183" t="s">
        <v>1592</v>
      </c>
      <c r="P534" s="14" t="s">
        <v>940</v>
      </c>
      <c r="Q534" s="105">
        <v>1806.8</v>
      </c>
      <c r="R534" s="23">
        <v>42189</v>
      </c>
      <c r="S534" s="106">
        <v>1806.8</v>
      </c>
      <c r="T534" s="31">
        <f t="shared" si="17"/>
        <v>0</v>
      </c>
      <c r="U534" s="39" t="s">
        <v>587</v>
      </c>
    </row>
    <row r="535" spans="1:21" x14ac:dyDescent="0.25">
      <c r="A535" s="20">
        <v>42191</v>
      </c>
      <c r="B535" s="183" t="s">
        <v>3060</v>
      </c>
      <c r="C535" s="183" t="s">
        <v>1592</v>
      </c>
      <c r="D535" s="14" t="s">
        <v>1187</v>
      </c>
      <c r="E535" s="105">
        <v>2898</v>
      </c>
      <c r="F535" s="23">
        <v>42193</v>
      </c>
      <c r="G535" s="106">
        <v>2898</v>
      </c>
      <c r="H535" s="31">
        <f t="shared" si="16"/>
        <v>0</v>
      </c>
      <c r="I535" s="39" t="s">
        <v>59</v>
      </c>
      <c r="L535" s="246"/>
      <c r="M535" s="20">
        <v>42192</v>
      </c>
      <c r="N535" s="183" t="s">
        <v>3227</v>
      </c>
      <c r="O535" s="183" t="s">
        <v>1592</v>
      </c>
      <c r="P535" s="14" t="s">
        <v>940</v>
      </c>
      <c r="Q535" s="105">
        <v>3038</v>
      </c>
      <c r="R535" s="23">
        <v>42192</v>
      </c>
      <c r="S535" s="106">
        <v>3038</v>
      </c>
      <c r="T535" s="31">
        <f t="shared" si="17"/>
        <v>0</v>
      </c>
      <c r="U535" s="39" t="s">
        <v>587</v>
      </c>
    </row>
    <row r="536" spans="1:21" x14ac:dyDescent="0.25">
      <c r="A536" s="20">
        <v>42191</v>
      </c>
      <c r="B536" s="183" t="s">
        <v>3061</v>
      </c>
      <c r="C536" s="183" t="s">
        <v>1592</v>
      </c>
      <c r="D536" s="14" t="s">
        <v>25</v>
      </c>
      <c r="E536" s="105">
        <v>674</v>
      </c>
      <c r="F536" s="23">
        <v>42191</v>
      </c>
      <c r="G536" s="106">
        <v>674</v>
      </c>
      <c r="H536" s="31">
        <f t="shared" si="16"/>
        <v>0</v>
      </c>
      <c r="I536" s="39" t="s">
        <v>9</v>
      </c>
      <c r="L536" s="246"/>
      <c r="M536" s="20">
        <v>42194</v>
      </c>
      <c r="N536" s="183" t="s">
        <v>3408</v>
      </c>
      <c r="O536" s="183" t="s">
        <v>1592</v>
      </c>
      <c r="P536" s="14" t="s">
        <v>940</v>
      </c>
      <c r="Q536" s="105">
        <v>2821</v>
      </c>
      <c r="R536" s="23">
        <v>42194</v>
      </c>
      <c r="S536" s="106">
        <v>2821</v>
      </c>
      <c r="T536" s="31">
        <f t="shared" si="17"/>
        <v>0</v>
      </c>
      <c r="U536" s="39" t="s">
        <v>587</v>
      </c>
    </row>
    <row r="537" spans="1:21" x14ac:dyDescent="0.25">
      <c r="A537" s="20">
        <v>42191</v>
      </c>
      <c r="B537" s="183" t="s">
        <v>3062</v>
      </c>
      <c r="C537" s="183" t="s">
        <v>1592</v>
      </c>
      <c r="D537" s="14" t="s">
        <v>863</v>
      </c>
      <c r="E537" s="105">
        <v>7845.7</v>
      </c>
      <c r="F537" s="23">
        <v>42191</v>
      </c>
      <c r="G537" s="106">
        <v>7845.7</v>
      </c>
      <c r="H537" s="31">
        <f t="shared" si="16"/>
        <v>0</v>
      </c>
      <c r="I537" s="39" t="s">
        <v>9</v>
      </c>
      <c r="L537" s="246"/>
      <c r="M537" s="20">
        <v>42195</v>
      </c>
      <c r="N537" s="183" t="s">
        <v>3545</v>
      </c>
      <c r="O537" s="183" t="s">
        <v>1592</v>
      </c>
      <c r="P537" s="14" t="s">
        <v>940</v>
      </c>
      <c r="Q537" s="105">
        <v>4580.6000000000004</v>
      </c>
      <c r="R537" s="23">
        <v>42196</v>
      </c>
      <c r="S537" s="106">
        <v>4580.6000000000004</v>
      </c>
      <c r="T537" s="31">
        <f t="shared" si="17"/>
        <v>0</v>
      </c>
      <c r="U537" s="39" t="s">
        <v>587</v>
      </c>
    </row>
    <row r="538" spans="1:21" x14ac:dyDescent="0.25">
      <c r="A538" s="20">
        <v>42191</v>
      </c>
      <c r="B538" s="183" t="s">
        <v>3063</v>
      </c>
      <c r="C538" s="183" t="s">
        <v>1592</v>
      </c>
      <c r="D538" s="14" t="s">
        <v>110</v>
      </c>
      <c r="E538" s="105">
        <v>31287.58</v>
      </c>
      <c r="F538" s="23">
        <v>42201</v>
      </c>
      <c r="G538" s="106">
        <v>31287.58</v>
      </c>
      <c r="H538" s="31">
        <f t="shared" si="16"/>
        <v>0</v>
      </c>
      <c r="I538" s="39" t="s">
        <v>46</v>
      </c>
      <c r="L538" s="246"/>
      <c r="M538" s="20">
        <v>42199</v>
      </c>
      <c r="N538" s="183" t="s">
        <v>4016</v>
      </c>
      <c r="O538" s="183" t="s">
        <v>1592</v>
      </c>
      <c r="P538" s="14" t="s">
        <v>940</v>
      </c>
      <c r="Q538" s="105">
        <v>3095.1</v>
      </c>
      <c r="R538" s="23">
        <v>42199</v>
      </c>
      <c r="S538" s="106">
        <v>3095.1</v>
      </c>
      <c r="T538" s="48">
        <f t="shared" si="17"/>
        <v>0</v>
      </c>
      <c r="U538" s="39" t="s">
        <v>587</v>
      </c>
    </row>
    <row r="539" spans="1:21" x14ac:dyDescent="0.25">
      <c r="A539" s="20">
        <v>42191</v>
      </c>
      <c r="B539" s="183" t="s">
        <v>3064</v>
      </c>
      <c r="C539" s="183" t="s">
        <v>1592</v>
      </c>
      <c r="D539" s="14" t="s">
        <v>135</v>
      </c>
      <c r="E539" s="105">
        <v>13514.2</v>
      </c>
      <c r="F539" s="23">
        <v>42191</v>
      </c>
      <c r="G539" s="106">
        <v>13514.2</v>
      </c>
      <c r="H539" s="31">
        <f t="shared" si="16"/>
        <v>0</v>
      </c>
      <c r="I539" s="39" t="s">
        <v>9</v>
      </c>
      <c r="L539" s="246"/>
      <c r="M539" s="20">
        <v>42200</v>
      </c>
      <c r="N539" s="183" t="s">
        <v>4113</v>
      </c>
      <c r="O539" s="183" t="s">
        <v>1592</v>
      </c>
      <c r="P539" s="14" t="s">
        <v>940</v>
      </c>
      <c r="Q539" s="105">
        <v>1252.1199999999999</v>
      </c>
      <c r="R539" s="23">
        <v>42200</v>
      </c>
      <c r="S539" s="106">
        <v>1252.1199999999999</v>
      </c>
      <c r="T539" s="48">
        <f t="shared" si="17"/>
        <v>0</v>
      </c>
      <c r="U539" s="39" t="s">
        <v>587</v>
      </c>
    </row>
    <row r="540" spans="1:21" x14ac:dyDescent="0.25">
      <c r="A540" s="20">
        <v>42191</v>
      </c>
      <c r="B540" s="183" t="s">
        <v>3065</v>
      </c>
      <c r="C540" s="183" t="s">
        <v>1592</v>
      </c>
      <c r="D540" s="14" t="s">
        <v>53</v>
      </c>
      <c r="E540" s="105">
        <v>1260</v>
      </c>
      <c r="F540" s="23">
        <v>42191</v>
      </c>
      <c r="G540" s="106">
        <v>1260</v>
      </c>
      <c r="H540" s="31">
        <f t="shared" si="16"/>
        <v>0</v>
      </c>
      <c r="I540" s="39" t="s">
        <v>59</v>
      </c>
      <c r="L540" s="246"/>
      <c r="M540" s="20">
        <v>42201</v>
      </c>
      <c r="N540" s="183" t="s">
        <v>4218</v>
      </c>
      <c r="O540" s="183" t="s">
        <v>1592</v>
      </c>
      <c r="P540" s="14" t="s">
        <v>940</v>
      </c>
      <c r="Q540" s="105">
        <v>2677.25</v>
      </c>
      <c r="R540" s="23">
        <v>42201</v>
      </c>
      <c r="S540" s="106">
        <v>2677.25</v>
      </c>
      <c r="T540" s="48">
        <f t="shared" si="17"/>
        <v>0</v>
      </c>
      <c r="U540" s="39" t="s">
        <v>587</v>
      </c>
    </row>
    <row r="541" spans="1:21" x14ac:dyDescent="0.25">
      <c r="A541" s="20">
        <v>42191</v>
      </c>
      <c r="B541" s="183" t="s">
        <v>3066</v>
      </c>
      <c r="C541" s="183" t="s">
        <v>1592</v>
      </c>
      <c r="D541" s="14" t="s">
        <v>81</v>
      </c>
      <c r="E541" s="105">
        <v>1820.1</v>
      </c>
      <c r="F541" s="23">
        <v>42191</v>
      </c>
      <c r="G541" s="106">
        <v>1820.1</v>
      </c>
      <c r="H541" s="31">
        <f t="shared" si="16"/>
        <v>0</v>
      </c>
      <c r="I541" s="39" t="s">
        <v>59</v>
      </c>
      <c r="L541" s="246"/>
      <c r="M541" s="20">
        <v>42202</v>
      </c>
      <c r="N541" s="183" t="s">
        <v>4351</v>
      </c>
      <c r="O541" s="183" t="s">
        <v>1592</v>
      </c>
      <c r="P541" s="14" t="s">
        <v>940</v>
      </c>
      <c r="Q541" s="105">
        <v>1731.6</v>
      </c>
      <c r="R541" s="23">
        <v>42203</v>
      </c>
      <c r="S541" s="118">
        <v>1731.6</v>
      </c>
      <c r="T541" s="31">
        <f t="shared" si="17"/>
        <v>0</v>
      </c>
      <c r="U541" s="56" t="s">
        <v>587</v>
      </c>
    </row>
    <row r="542" spans="1:21" x14ac:dyDescent="0.25">
      <c r="A542" s="20">
        <v>42191</v>
      </c>
      <c r="B542" s="183" t="s">
        <v>3067</v>
      </c>
      <c r="C542" s="183" t="s">
        <v>1592</v>
      </c>
      <c r="D542" s="14" t="s">
        <v>31</v>
      </c>
      <c r="E542" s="105">
        <v>2205.9</v>
      </c>
      <c r="F542" s="23">
        <v>42191</v>
      </c>
      <c r="G542" s="106">
        <v>2205.9</v>
      </c>
      <c r="H542" s="31">
        <f t="shared" si="16"/>
        <v>0</v>
      </c>
      <c r="I542" s="39" t="s">
        <v>59</v>
      </c>
      <c r="L542" s="246"/>
      <c r="M542" s="20">
        <v>42205</v>
      </c>
      <c r="N542" s="183" t="s">
        <v>4708</v>
      </c>
      <c r="O542" s="183" t="s">
        <v>1592</v>
      </c>
      <c r="P542" s="14" t="s">
        <v>940</v>
      </c>
      <c r="Q542" s="105">
        <v>2592.9</v>
      </c>
      <c r="R542" s="23">
        <v>42206</v>
      </c>
      <c r="S542" s="118">
        <v>2592.9</v>
      </c>
      <c r="T542" s="31">
        <f t="shared" si="17"/>
        <v>0</v>
      </c>
      <c r="U542" s="56" t="s">
        <v>587</v>
      </c>
    </row>
    <row r="543" spans="1:21" x14ac:dyDescent="0.25">
      <c r="A543" s="20">
        <v>42191</v>
      </c>
      <c r="B543" s="183" t="s">
        <v>3068</v>
      </c>
      <c r="C543" s="183" t="s">
        <v>1592</v>
      </c>
      <c r="D543" s="14" t="s">
        <v>82</v>
      </c>
      <c r="E543" s="105">
        <v>2816</v>
      </c>
      <c r="F543" s="23">
        <v>42191</v>
      </c>
      <c r="G543" s="106">
        <v>2816</v>
      </c>
      <c r="H543" s="31">
        <f t="shared" si="16"/>
        <v>0</v>
      </c>
      <c r="I543" s="39" t="s">
        <v>59</v>
      </c>
      <c r="L543" s="246"/>
      <c r="M543" s="20">
        <v>42208</v>
      </c>
      <c r="N543" s="183" t="s">
        <v>5047</v>
      </c>
      <c r="O543" s="183" t="s">
        <v>1592</v>
      </c>
      <c r="P543" s="14" t="s">
        <v>940</v>
      </c>
      <c r="Q543" s="105">
        <v>2970</v>
      </c>
      <c r="R543" s="65">
        <v>42208</v>
      </c>
      <c r="S543" s="106">
        <v>2970</v>
      </c>
      <c r="T543" s="31">
        <f t="shared" si="17"/>
        <v>0</v>
      </c>
      <c r="U543" s="39" t="s">
        <v>587</v>
      </c>
    </row>
    <row r="544" spans="1:21" x14ac:dyDescent="0.25">
      <c r="A544" s="20">
        <v>42191</v>
      </c>
      <c r="B544" s="183" t="s">
        <v>3069</v>
      </c>
      <c r="C544" s="183" t="s">
        <v>1592</v>
      </c>
      <c r="D544" s="14" t="s">
        <v>14</v>
      </c>
      <c r="E544" s="105">
        <v>24401.200000000001</v>
      </c>
      <c r="F544" s="51">
        <v>42209</v>
      </c>
      <c r="G544" s="106">
        <v>24401.200000000001</v>
      </c>
      <c r="H544" s="31">
        <f t="shared" si="16"/>
        <v>0</v>
      </c>
      <c r="I544" s="39" t="s">
        <v>9</v>
      </c>
      <c r="L544" s="246"/>
      <c r="M544" s="20">
        <v>42209</v>
      </c>
      <c r="N544" s="183" t="s">
        <v>5194</v>
      </c>
      <c r="O544" s="183" t="s">
        <v>1592</v>
      </c>
      <c r="P544" s="14" t="s">
        <v>940</v>
      </c>
      <c r="Q544" s="105">
        <v>2349.6</v>
      </c>
      <c r="R544" s="65">
        <v>42209</v>
      </c>
      <c r="S544" s="106">
        <v>2349.6</v>
      </c>
      <c r="T544" s="31">
        <f t="shared" si="17"/>
        <v>0</v>
      </c>
      <c r="U544" s="39" t="s">
        <v>587</v>
      </c>
    </row>
    <row r="545" spans="1:21" x14ac:dyDescent="0.25">
      <c r="A545" s="20">
        <v>42191</v>
      </c>
      <c r="B545" s="183" t="s">
        <v>3070</v>
      </c>
      <c r="C545" s="183" t="s">
        <v>1592</v>
      </c>
      <c r="D545" s="14" t="s">
        <v>148</v>
      </c>
      <c r="E545" s="105">
        <v>2500</v>
      </c>
      <c r="F545" s="23">
        <v>42191</v>
      </c>
      <c r="G545" s="106">
        <v>2500</v>
      </c>
      <c r="H545" s="31">
        <f t="shared" si="16"/>
        <v>0</v>
      </c>
      <c r="I545" s="39" t="s">
        <v>59</v>
      </c>
      <c r="L545" s="246"/>
      <c r="M545" s="20">
        <v>42214</v>
      </c>
      <c r="N545" s="183" t="s">
        <v>5714</v>
      </c>
      <c r="O545" s="183" t="s">
        <v>1592</v>
      </c>
      <c r="P545" s="14" t="s">
        <v>940</v>
      </c>
      <c r="Q545" s="105">
        <v>2848</v>
      </c>
      <c r="R545" s="23">
        <v>42214</v>
      </c>
      <c r="S545" s="106">
        <v>2848</v>
      </c>
      <c r="T545" s="31">
        <f t="shared" si="17"/>
        <v>0</v>
      </c>
      <c r="U545" s="39" t="s">
        <v>587</v>
      </c>
    </row>
    <row r="546" spans="1:21" x14ac:dyDescent="0.25">
      <c r="A546" s="20">
        <v>42191</v>
      </c>
      <c r="B546" s="183" t="s">
        <v>3071</v>
      </c>
      <c r="C546" s="183" t="s">
        <v>1592</v>
      </c>
      <c r="D546" s="14" t="s">
        <v>127</v>
      </c>
      <c r="E546" s="105">
        <v>6562.8</v>
      </c>
      <c r="F546" s="23">
        <v>42191</v>
      </c>
      <c r="G546" s="106">
        <v>6562.8</v>
      </c>
      <c r="H546" s="31">
        <f t="shared" si="16"/>
        <v>0</v>
      </c>
      <c r="I546" s="39" t="s">
        <v>9</v>
      </c>
      <c r="L546" s="246"/>
      <c r="M546" s="20">
        <v>42216</v>
      </c>
      <c r="N546" s="183" t="s">
        <v>5947</v>
      </c>
      <c r="O546" s="183" t="s">
        <v>1592</v>
      </c>
      <c r="P546" s="14" t="s">
        <v>940</v>
      </c>
      <c r="Q546" s="105">
        <v>4750.84</v>
      </c>
      <c r="R546" s="23"/>
      <c r="S546" s="106"/>
      <c r="T546" s="31">
        <f t="shared" si="17"/>
        <v>4750.84</v>
      </c>
      <c r="U546" s="39" t="s">
        <v>587</v>
      </c>
    </row>
    <row r="547" spans="1:21" x14ac:dyDescent="0.25">
      <c r="A547" s="20">
        <v>42191</v>
      </c>
      <c r="B547" s="183" t="s">
        <v>3072</v>
      </c>
      <c r="C547" s="183" t="s">
        <v>1592</v>
      </c>
      <c r="D547" s="14" t="s">
        <v>1515</v>
      </c>
      <c r="E547" s="105">
        <v>3108</v>
      </c>
      <c r="F547" s="23">
        <v>42191</v>
      </c>
      <c r="G547" s="106">
        <v>3108</v>
      </c>
      <c r="H547" s="31">
        <f t="shared" si="16"/>
        <v>0</v>
      </c>
      <c r="I547" s="39" t="s">
        <v>17</v>
      </c>
      <c r="L547" s="246"/>
      <c r="M547" s="20">
        <v>42186</v>
      </c>
      <c r="N547" s="183" t="s">
        <v>2516</v>
      </c>
      <c r="O547" s="183" t="s">
        <v>1592</v>
      </c>
      <c r="P547" s="14" t="s">
        <v>1174</v>
      </c>
      <c r="Q547" s="105">
        <v>6336.4</v>
      </c>
      <c r="R547" s="23">
        <v>42186</v>
      </c>
      <c r="S547" s="106">
        <v>6336.4</v>
      </c>
      <c r="T547" s="25">
        <f t="shared" si="17"/>
        <v>0</v>
      </c>
      <c r="U547" s="39" t="s">
        <v>587</v>
      </c>
    </row>
    <row r="548" spans="1:21" x14ac:dyDescent="0.25">
      <c r="A548" s="20">
        <v>42191</v>
      </c>
      <c r="B548" s="183" t="s">
        <v>3073</v>
      </c>
      <c r="C548" s="183" t="s">
        <v>1592</v>
      </c>
      <c r="D548" s="14" t="s">
        <v>114</v>
      </c>
      <c r="E548" s="105">
        <v>3371.5</v>
      </c>
      <c r="F548" s="23">
        <v>42191</v>
      </c>
      <c r="G548" s="106">
        <v>3371.5</v>
      </c>
      <c r="H548" s="31">
        <f t="shared" si="16"/>
        <v>0</v>
      </c>
      <c r="I548" s="39" t="s">
        <v>9</v>
      </c>
      <c r="L548" s="246"/>
      <c r="M548" s="20">
        <v>42187</v>
      </c>
      <c r="N548" s="183" t="s">
        <v>2633</v>
      </c>
      <c r="O548" s="183" t="s">
        <v>1592</v>
      </c>
      <c r="P548" s="40" t="s">
        <v>1174</v>
      </c>
      <c r="Q548" s="105">
        <v>16373.9</v>
      </c>
      <c r="R548" s="23">
        <v>42187</v>
      </c>
      <c r="S548" s="106">
        <v>16373.9</v>
      </c>
      <c r="T548" s="25">
        <f t="shared" si="17"/>
        <v>0</v>
      </c>
      <c r="U548" s="68" t="s">
        <v>9</v>
      </c>
    </row>
    <row r="549" spans="1:21" x14ac:dyDescent="0.25">
      <c r="A549" s="20">
        <v>42191</v>
      </c>
      <c r="B549" s="183" t="s">
        <v>3074</v>
      </c>
      <c r="C549" s="183" t="s">
        <v>1592</v>
      </c>
      <c r="D549" s="14" t="s">
        <v>128</v>
      </c>
      <c r="E549" s="105">
        <v>9692.7999999999993</v>
      </c>
      <c r="F549" s="23">
        <v>42191</v>
      </c>
      <c r="G549" s="106">
        <v>9692.7999999999993</v>
      </c>
      <c r="H549" s="31">
        <f t="shared" si="16"/>
        <v>0</v>
      </c>
      <c r="I549" s="39" t="s">
        <v>17</v>
      </c>
      <c r="L549" s="246"/>
      <c r="M549" s="20">
        <v>42188</v>
      </c>
      <c r="N549" s="183" t="s">
        <v>2742</v>
      </c>
      <c r="O549" s="183" t="s">
        <v>1592</v>
      </c>
      <c r="P549" s="40" t="s">
        <v>1174</v>
      </c>
      <c r="Q549" s="105">
        <v>15446.8</v>
      </c>
      <c r="R549" s="12" t="s">
        <v>2743</v>
      </c>
      <c r="S549" s="106">
        <f>6600+8846.8</f>
        <v>15446.8</v>
      </c>
      <c r="T549" s="31">
        <f t="shared" si="17"/>
        <v>0</v>
      </c>
      <c r="U549" s="68" t="s">
        <v>587</v>
      </c>
    </row>
    <row r="550" spans="1:21" x14ac:dyDescent="0.25">
      <c r="A550" s="20">
        <v>42191</v>
      </c>
      <c r="B550" s="183" t="s">
        <v>3075</v>
      </c>
      <c r="C550" s="183" t="s">
        <v>1592</v>
      </c>
      <c r="D550" s="14" t="s">
        <v>130</v>
      </c>
      <c r="E550" s="105">
        <v>4193.8</v>
      </c>
      <c r="F550" s="23">
        <v>42193</v>
      </c>
      <c r="G550" s="106">
        <v>4193.8</v>
      </c>
      <c r="H550" s="31">
        <f t="shared" si="16"/>
        <v>0</v>
      </c>
      <c r="I550" s="39" t="s">
        <v>17</v>
      </c>
      <c r="L550" s="246"/>
      <c r="M550" s="20">
        <v>42191</v>
      </c>
      <c r="N550" s="183" t="s">
        <v>3080</v>
      </c>
      <c r="O550" s="183" t="s">
        <v>1592</v>
      </c>
      <c r="P550" s="14" t="s">
        <v>1174</v>
      </c>
      <c r="Q550" s="105">
        <v>13377.6</v>
      </c>
      <c r="R550" s="23">
        <v>42191</v>
      </c>
      <c r="S550" s="106">
        <v>13377.6</v>
      </c>
      <c r="T550" s="31">
        <f t="shared" si="17"/>
        <v>0</v>
      </c>
      <c r="U550" s="39" t="s">
        <v>587</v>
      </c>
    </row>
    <row r="551" spans="1:21" x14ac:dyDescent="0.25">
      <c r="A551" s="20">
        <v>42191</v>
      </c>
      <c r="B551" s="183" t="s">
        <v>3076</v>
      </c>
      <c r="C551" s="183" t="s">
        <v>1592</v>
      </c>
      <c r="D551" s="14" t="s">
        <v>131</v>
      </c>
      <c r="E551" s="105">
        <v>12498.4</v>
      </c>
      <c r="F551" s="23">
        <v>42192</v>
      </c>
      <c r="G551" s="106">
        <v>12498.4</v>
      </c>
      <c r="H551" s="31">
        <f t="shared" si="16"/>
        <v>0</v>
      </c>
      <c r="I551" s="39" t="s">
        <v>17</v>
      </c>
      <c r="L551" s="246"/>
      <c r="M551" s="20">
        <v>42192</v>
      </c>
      <c r="N551" s="183" t="s">
        <v>3223</v>
      </c>
      <c r="O551" s="183" t="s">
        <v>1592</v>
      </c>
      <c r="P551" s="14" t="s">
        <v>1174</v>
      </c>
      <c r="Q551" s="105">
        <v>12453</v>
      </c>
      <c r="R551" s="23">
        <v>42192</v>
      </c>
      <c r="S551" s="106">
        <v>12453</v>
      </c>
      <c r="T551" s="31">
        <f t="shared" si="17"/>
        <v>0</v>
      </c>
      <c r="U551" s="39" t="s">
        <v>587</v>
      </c>
    </row>
    <row r="552" spans="1:21" x14ac:dyDescent="0.25">
      <c r="A552" s="20">
        <v>42191</v>
      </c>
      <c r="B552" s="183" t="s">
        <v>3077</v>
      </c>
      <c r="C552" s="183" t="s">
        <v>1592</v>
      </c>
      <c r="D552" s="14" t="s">
        <v>1515</v>
      </c>
      <c r="E552" s="105">
        <v>688.5</v>
      </c>
      <c r="F552" s="23">
        <v>42191</v>
      </c>
      <c r="G552" s="106">
        <v>688.5</v>
      </c>
      <c r="H552" s="31">
        <f t="shared" si="16"/>
        <v>0</v>
      </c>
      <c r="I552" s="39" t="s">
        <v>17</v>
      </c>
      <c r="L552" s="246"/>
      <c r="M552" s="20">
        <v>42195</v>
      </c>
      <c r="N552" s="183" t="s">
        <v>3635</v>
      </c>
      <c r="O552" s="183" t="s">
        <v>1592</v>
      </c>
      <c r="P552" s="14" t="s">
        <v>1174</v>
      </c>
      <c r="Q552" s="105">
        <v>5891.6</v>
      </c>
      <c r="R552" s="23">
        <v>42196</v>
      </c>
      <c r="S552" s="106">
        <v>5891.6</v>
      </c>
      <c r="T552" s="31">
        <f t="shared" si="17"/>
        <v>0</v>
      </c>
      <c r="U552" s="39" t="s">
        <v>587</v>
      </c>
    </row>
    <row r="553" spans="1:21" x14ac:dyDescent="0.25">
      <c r="A553" s="20">
        <v>42191</v>
      </c>
      <c r="B553" s="183" t="s">
        <v>3078</v>
      </c>
      <c r="C553" s="183" t="s">
        <v>1592</v>
      </c>
      <c r="D553" s="14" t="s">
        <v>143</v>
      </c>
      <c r="E553" s="105">
        <v>1345</v>
      </c>
      <c r="F553" s="23">
        <v>42192</v>
      </c>
      <c r="G553" s="106">
        <v>1345</v>
      </c>
      <c r="H553" s="31">
        <f t="shared" si="16"/>
        <v>0</v>
      </c>
      <c r="I553" s="39" t="s">
        <v>17</v>
      </c>
      <c r="L553" s="246"/>
      <c r="M553" s="20">
        <v>42200</v>
      </c>
      <c r="N553" s="183" t="s">
        <v>4116</v>
      </c>
      <c r="O553" s="183" t="s">
        <v>1592</v>
      </c>
      <c r="P553" s="14" t="s">
        <v>1174</v>
      </c>
      <c r="Q553" s="105">
        <v>2187</v>
      </c>
      <c r="R553" s="23">
        <v>42200</v>
      </c>
      <c r="S553" s="106">
        <v>2187</v>
      </c>
      <c r="T553" s="48">
        <f t="shared" si="17"/>
        <v>0</v>
      </c>
      <c r="U553" s="39" t="s">
        <v>587</v>
      </c>
    </row>
    <row r="554" spans="1:21" x14ac:dyDescent="0.25">
      <c r="A554" s="20">
        <v>42191</v>
      </c>
      <c r="B554" s="183" t="s">
        <v>3079</v>
      </c>
      <c r="C554" s="183" t="s">
        <v>1592</v>
      </c>
      <c r="D554" s="14" t="s">
        <v>143</v>
      </c>
      <c r="E554" s="105">
        <v>313.60000000000002</v>
      </c>
      <c r="F554" s="23">
        <v>42192</v>
      </c>
      <c r="G554" s="106">
        <v>313.60000000000002</v>
      </c>
      <c r="H554" s="31">
        <f t="shared" si="16"/>
        <v>0</v>
      </c>
      <c r="I554" s="39" t="s">
        <v>17</v>
      </c>
      <c r="L554" s="246"/>
      <c r="M554" s="20">
        <v>42201</v>
      </c>
      <c r="N554" s="183" t="s">
        <v>4220</v>
      </c>
      <c r="O554" s="183" t="s">
        <v>1592</v>
      </c>
      <c r="P554" s="14" t="s">
        <v>1174</v>
      </c>
      <c r="Q554" s="105">
        <v>2683.2</v>
      </c>
      <c r="R554" s="12">
        <v>42201</v>
      </c>
      <c r="S554" s="106">
        <v>2683.2</v>
      </c>
      <c r="T554" s="48">
        <f t="shared" si="17"/>
        <v>0</v>
      </c>
      <c r="U554" s="39" t="s">
        <v>587</v>
      </c>
    </row>
    <row r="555" spans="1:21" x14ac:dyDescent="0.25">
      <c r="A555" s="20">
        <v>42191</v>
      </c>
      <c r="B555" s="183" t="s">
        <v>3080</v>
      </c>
      <c r="C555" s="183" t="s">
        <v>1592</v>
      </c>
      <c r="D555" s="14" t="s">
        <v>1174</v>
      </c>
      <c r="E555" s="105">
        <v>13377.6</v>
      </c>
      <c r="F555" s="23">
        <v>42191</v>
      </c>
      <c r="G555" s="106">
        <v>13377.6</v>
      </c>
      <c r="H555" s="31">
        <f t="shared" si="16"/>
        <v>0</v>
      </c>
      <c r="I555" s="39" t="s">
        <v>587</v>
      </c>
      <c r="L555" s="246"/>
      <c r="M555" s="20">
        <v>42202</v>
      </c>
      <c r="N555" s="183" t="s">
        <v>4354</v>
      </c>
      <c r="O555" s="183" t="s">
        <v>1592</v>
      </c>
      <c r="P555" s="14" t="s">
        <v>1174</v>
      </c>
      <c r="Q555" s="105">
        <v>11866</v>
      </c>
      <c r="R555" s="23">
        <v>42203</v>
      </c>
      <c r="S555" s="118">
        <v>11866</v>
      </c>
      <c r="T555" s="31">
        <f t="shared" si="17"/>
        <v>0</v>
      </c>
      <c r="U555" s="56" t="s">
        <v>587</v>
      </c>
    </row>
    <row r="556" spans="1:21" x14ac:dyDescent="0.25">
      <c r="A556" s="20">
        <v>42191</v>
      </c>
      <c r="B556" s="183" t="s">
        <v>3081</v>
      </c>
      <c r="C556" s="183" t="s">
        <v>1592</v>
      </c>
      <c r="D556" s="14" t="s">
        <v>1261</v>
      </c>
      <c r="E556" s="105">
        <v>12905.6</v>
      </c>
      <c r="F556" s="23">
        <v>42191</v>
      </c>
      <c r="G556" s="106">
        <v>12905.6</v>
      </c>
      <c r="H556" s="31">
        <f t="shared" si="16"/>
        <v>0</v>
      </c>
      <c r="I556" s="39" t="s">
        <v>587</v>
      </c>
      <c r="L556" s="246"/>
      <c r="M556" s="20">
        <v>42206</v>
      </c>
      <c r="N556" s="183" t="s">
        <v>4833</v>
      </c>
      <c r="O556" s="183" t="s">
        <v>1592</v>
      </c>
      <c r="P556" s="15" t="s">
        <v>1174</v>
      </c>
      <c r="Q556" s="122">
        <v>12611.2</v>
      </c>
      <c r="R556" s="23">
        <v>42206</v>
      </c>
      <c r="S556" s="118">
        <v>12611.2</v>
      </c>
      <c r="T556" s="31">
        <f t="shared" si="17"/>
        <v>0</v>
      </c>
      <c r="U556" s="68" t="s">
        <v>587</v>
      </c>
    </row>
    <row r="557" spans="1:21" x14ac:dyDescent="0.25">
      <c r="A557" s="20">
        <v>42191</v>
      </c>
      <c r="B557" s="183" t="s">
        <v>3082</v>
      </c>
      <c r="C557" s="183" t="s">
        <v>1592</v>
      </c>
      <c r="D557" s="14" t="s">
        <v>226</v>
      </c>
      <c r="E557" s="105">
        <v>848.4</v>
      </c>
      <c r="F557" s="23">
        <v>42191</v>
      </c>
      <c r="G557" s="106">
        <v>848.4</v>
      </c>
      <c r="H557" s="31">
        <f t="shared" si="16"/>
        <v>0</v>
      </c>
      <c r="I557" s="39" t="s">
        <v>312</v>
      </c>
      <c r="L557" s="246"/>
      <c r="M557" s="20">
        <v>42209</v>
      </c>
      <c r="N557" s="183" t="s">
        <v>5195</v>
      </c>
      <c r="O557" s="183" t="s">
        <v>1592</v>
      </c>
      <c r="P557" s="14" t="s">
        <v>1174</v>
      </c>
      <c r="Q557" s="105">
        <v>10038.6</v>
      </c>
      <c r="R557" s="152">
        <v>42209</v>
      </c>
      <c r="S557" s="106">
        <v>10038.6</v>
      </c>
      <c r="T557" s="31">
        <f t="shared" si="17"/>
        <v>0</v>
      </c>
      <c r="U557" s="39" t="s">
        <v>587</v>
      </c>
    </row>
    <row r="558" spans="1:21" x14ac:dyDescent="0.25">
      <c r="A558" s="20">
        <v>42191</v>
      </c>
      <c r="B558" s="183" t="s">
        <v>3083</v>
      </c>
      <c r="C558" s="183" t="s">
        <v>1592</v>
      </c>
      <c r="D558" s="14" t="s">
        <v>906</v>
      </c>
      <c r="E558" s="105">
        <v>1386</v>
      </c>
      <c r="F558" s="23">
        <v>42191</v>
      </c>
      <c r="G558" s="106">
        <v>1386</v>
      </c>
      <c r="H558" s="31">
        <f t="shared" si="16"/>
        <v>0</v>
      </c>
      <c r="I558" s="39" t="s">
        <v>9</v>
      </c>
      <c r="L558" s="246"/>
      <c r="M558" s="20">
        <v>42211</v>
      </c>
      <c r="N558" s="183" t="s">
        <v>5415</v>
      </c>
      <c r="O558" s="183" t="s">
        <v>1592</v>
      </c>
      <c r="P558" s="14" t="s">
        <v>1174</v>
      </c>
      <c r="Q558" s="105">
        <v>11897.6</v>
      </c>
      <c r="R558" s="152" t="s">
        <v>5416</v>
      </c>
      <c r="S558" s="106">
        <f>9897.6+2000</f>
        <v>11897.6</v>
      </c>
      <c r="T558" s="31">
        <f t="shared" si="17"/>
        <v>0</v>
      </c>
      <c r="U558" s="39" t="s">
        <v>587</v>
      </c>
    </row>
    <row r="559" spans="1:21" x14ac:dyDescent="0.25">
      <c r="A559" s="20">
        <v>42191</v>
      </c>
      <c r="B559" s="183" t="s">
        <v>3084</v>
      </c>
      <c r="C559" s="183" t="s">
        <v>1592</v>
      </c>
      <c r="D559" s="14" t="s">
        <v>14</v>
      </c>
      <c r="E559" s="105">
        <v>97509.4</v>
      </c>
      <c r="F559" s="23">
        <v>42209</v>
      </c>
      <c r="G559" s="106">
        <v>97509.4</v>
      </c>
      <c r="H559" s="31">
        <f t="shared" si="16"/>
        <v>0</v>
      </c>
      <c r="I559" s="39" t="s">
        <v>2524</v>
      </c>
      <c r="L559" s="246"/>
      <c r="M559" s="20">
        <v>42214</v>
      </c>
      <c r="N559" s="183" t="s">
        <v>5779</v>
      </c>
      <c r="O559" s="183" t="s">
        <v>1592</v>
      </c>
      <c r="P559" s="14" t="s">
        <v>1174</v>
      </c>
      <c r="Q559" s="105">
        <v>14368</v>
      </c>
      <c r="R559" s="23">
        <v>42215</v>
      </c>
      <c r="S559" s="106">
        <v>14368</v>
      </c>
      <c r="T559" s="31">
        <f t="shared" si="17"/>
        <v>0</v>
      </c>
      <c r="U559" s="39" t="s">
        <v>587</v>
      </c>
    </row>
    <row r="560" spans="1:21" x14ac:dyDescent="0.25">
      <c r="A560" s="20">
        <v>42191</v>
      </c>
      <c r="B560" s="183" t="s">
        <v>3085</v>
      </c>
      <c r="C560" s="183" t="s">
        <v>1592</v>
      </c>
      <c r="D560" s="14" t="s">
        <v>24</v>
      </c>
      <c r="E560" s="105">
        <v>36467.4</v>
      </c>
      <c r="F560" s="23">
        <v>42201</v>
      </c>
      <c r="G560" s="106">
        <v>36467.4</v>
      </c>
      <c r="H560" s="31">
        <f t="shared" si="16"/>
        <v>0</v>
      </c>
      <c r="I560" s="39" t="s">
        <v>19</v>
      </c>
      <c r="L560" s="246"/>
      <c r="M560" s="20">
        <v>42215</v>
      </c>
      <c r="N560" s="183" t="s">
        <v>5824</v>
      </c>
      <c r="O560" s="183" t="s">
        <v>1592</v>
      </c>
      <c r="P560" s="14" t="s">
        <v>1174</v>
      </c>
      <c r="Q560" s="105">
        <v>5494.4</v>
      </c>
      <c r="R560" s="23">
        <v>42215</v>
      </c>
      <c r="S560" s="106">
        <v>5494.4</v>
      </c>
      <c r="T560" s="31">
        <f t="shared" si="17"/>
        <v>0</v>
      </c>
      <c r="U560" s="39" t="s">
        <v>9</v>
      </c>
    </row>
    <row r="561" spans="1:21" x14ac:dyDescent="0.25">
      <c r="A561" s="20">
        <v>42191</v>
      </c>
      <c r="B561" s="183" t="s">
        <v>3086</v>
      </c>
      <c r="C561" s="183" t="s">
        <v>1592</v>
      </c>
      <c r="D561" s="14" t="s">
        <v>49</v>
      </c>
      <c r="E561" s="105">
        <v>1402.8</v>
      </c>
      <c r="F561" s="23">
        <v>42191</v>
      </c>
      <c r="G561" s="106">
        <v>1402.8</v>
      </c>
      <c r="H561" s="31">
        <f t="shared" si="16"/>
        <v>0</v>
      </c>
      <c r="I561" s="39" t="s">
        <v>27</v>
      </c>
      <c r="L561" s="246"/>
      <c r="M561" s="20">
        <v>42216</v>
      </c>
      <c r="N561" s="183" t="s">
        <v>5927</v>
      </c>
      <c r="O561" s="183" t="s">
        <v>1592</v>
      </c>
      <c r="P561" s="14" t="s">
        <v>1174</v>
      </c>
      <c r="Q561" s="105">
        <v>1683.4</v>
      </c>
      <c r="R561" s="23"/>
      <c r="S561" s="106"/>
      <c r="T561" s="31">
        <f t="shared" si="17"/>
        <v>1683.4</v>
      </c>
      <c r="U561" s="39" t="s">
        <v>587</v>
      </c>
    </row>
    <row r="562" spans="1:21" x14ac:dyDescent="0.25">
      <c r="A562" s="20">
        <v>42191</v>
      </c>
      <c r="B562" s="183" t="s">
        <v>3087</v>
      </c>
      <c r="C562" s="183" t="s">
        <v>1592</v>
      </c>
      <c r="D562" s="26" t="s">
        <v>12</v>
      </c>
      <c r="E562" s="108">
        <v>0</v>
      </c>
      <c r="F562" s="23"/>
      <c r="G562" s="106"/>
      <c r="H562" s="31">
        <f t="shared" si="16"/>
        <v>0</v>
      </c>
      <c r="I562" s="39" t="s">
        <v>13</v>
      </c>
      <c r="L562" s="246"/>
      <c r="M562" s="20">
        <v>42216</v>
      </c>
      <c r="N562" s="183" t="s">
        <v>5950</v>
      </c>
      <c r="O562" s="183" t="s">
        <v>1592</v>
      </c>
      <c r="P562" s="14" t="s">
        <v>1174</v>
      </c>
      <c r="Q562" s="105">
        <v>5510.4</v>
      </c>
      <c r="R562" s="23"/>
      <c r="S562" s="106"/>
      <c r="T562" s="31">
        <f t="shared" si="17"/>
        <v>5510.4</v>
      </c>
      <c r="U562" s="39" t="s">
        <v>587</v>
      </c>
    </row>
    <row r="563" spans="1:21" x14ac:dyDescent="0.25">
      <c r="A563" s="20">
        <v>42191</v>
      </c>
      <c r="B563" s="183" t="s">
        <v>3088</v>
      </c>
      <c r="C563" s="183" t="s">
        <v>1592</v>
      </c>
      <c r="D563" s="14" t="s">
        <v>675</v>
      </c>
      <c r="E563" s="105">
        <v>96</v>
      </c>
      <c r="F563" s="23">
        <v>42191</v>
      </c>
      <c r="G563" s="106">
        <v>96</v>
      </c>
      <c r="H563" s="31">
        <f t="shared" si="16"/>
        <v>0</v>
      </c>
      <c r="I563" s="39" t="s">
        <v>9</v>
      </c>
      <c r="L563" s="246"/>
      <c r="M563" s="20">
        <v>42193</v>
      </c>
      <c r="N563" s="183" t="s">
        <v>3375</v>
      </c>
      <c r="O563" s="183" t="s">
        <v>1592</v>
      </c>
      <c r="P563" s="14" t="s">
        <v>223</v>
      </c>
      <c r="Q563" s="105">
        <v>1092</v>
      </c>
      <c r="R563" s="23">
        <v>42194</v>
      </c>
      <c r="S563" s="106">
        <v>1092</v>
      </c>
      <c r="T563" s="31">
        <f t="shared" si="17"/>
        <v>0</v>
      </c>
      <c r="U563" s="39" t="s">
        <v>19</v>
      </c>
    </row>
    <row r="564" spans="1:21" x14ac:dyDescent="0.25">
      <c r="A564" s="20">
        <v>42191</v>
      </c>
      <c r="B564" s="183" t="s">
        <v>3089</v>
      </c>
      <c r="C564" s="183" t="s">
        <v>1592</v>
      </c>
      <c r="D564" s="14" t="s">
        <v>252</v>
      </c>
      <c r="E564" s="105">
        <v>7534.8</v>
      </c>
      <c r="F564" s="23">
        <v>42191</v>
      </c>
      <c r="G564" s="106">
        <v>7534.8</v>
      </c>
      <c r="H564" s="31">
        <f t="shared" si="16"/>
        <v>0</v>
      </c>
      <c r="I564" s="39" t="s">
        <v>9</v>
      </c>
      <c r="L564" s="246"/>
      <c r="M564" s="20">
        <v>42201</v>
      </c>
      <c r="N564" s="183" t="s">
        <v>4286</v>
      </c>
      <c r="O564" s="183" t="s">
        <v>1592</v>
      </c>
      <c r="P564" s="14" t="s">
        <v>223</v>
      </c>
      <c r="Q564" s="105">
        <v>471</v>
      </c>
      <c r="R564" s="23"/>
      <c r="S564" s="106"/>
      <c r="T564" s="31">
        <f t="shared" si="17"/>
        <v>471</v>
      </c>
      <c r="U564" s="56" t="s">
        <v>17</v>
      </c>
    </row>
    <row r="565" spans="1:21" x14ac:dyDescent="0.25">
      <c r="A565" s="20">
        <v>42191</v>
      </c>
      <c r="B565" s="183" t="s">
        <v>3090</v>
      </c>
      <c r="C565" s="183" t="s">
        <v>1592</v>
      </c>
      <c r="D565" s="14" t="s">
        <v>24</v>
      </c>
      <c r="E565" s="105">
        <v>8000</v>
      </c>
      <c r="F565" s="23">
        <v>42201</v>
      </c>
      <c r="G565" s="106">
        <v>8000</v>
      </c>
      <c r="H565" s="31">
        <f t="shared" si="16"/>
        <v>0</v>
      </c>
      <c r="I565" s="39" t="s">
        <v>19</v>
      </c>
      <c r="L565" s="246"/>
      <c r="M565" s="20">
        <v>42212</v>
      </c>
      <c r="N565" s="183" t="s">
        <v>5537</v>
      </c>
      <c r="O565" s="183" t="s">
        <v>1592</v>
      </c>
      <c r="P565" s="14" t="s">
        <v>223</v>
      </c>
      <c r="Q565" s="105">
        <v>1257</v>
      </c>
      <c r="R565" s="23">
        <v>42212</v>
      </c>
      <c r="S565" s="106">
        <v>1257</v>
      </c>
      <c r="T565" s="31">
        <f t="shared" si="17"/>
        <v>0</v>
      </c>
      <c r="U565" s="39" t="s">
        <v>94</v>
      </c>
    </row>
    <row r="566" spans="1:21" x14ac:dyDescent="0.25">
      <c r="A566" s="20">
        <v>42191</v>
      </c>
      <c r="B566" s="183" t="s">
        <v>3091</v>
      </c>
      <c r="C566" s="183" t="s">
        <v>1592</v>
      </c>
      <c r="D566" s="14" t="s">
        <v>65</v>
      </c>
      <c r="E566" s="105">
        <v>42483.199999999997</v>
      </c>
      <c r="F566" s="23">
        <v>42192</v>
      </c>
      <c r="G566" s="106">
        <v>42483.199999999997</v>
      </c>
      <c r="H566" s="31">
        <f t="shared" si="16"/>
        <v>0</v>
      </c>
      <c r="I566" s="39" t="s">
        <v>62</v>
      </c>
      <c r="L566" s="246"/>
      <c r="M566" s="20">
        <v>42186</v>
      </c>
      <c r="N566" s="183" t="s">
        <v>2519</v>
      </c>
      <c r="O566" s="183" t="s">
        <v>1592</v>
      </c>
      <c r="P566" s="14" t="s">
        <v>1261</v>
      </c>
      <c r="Q566" s="105">
        <v>11629.64</v>
      </c>
      <c r="R566" s="23">
        <v>42186</v>
      </c>
      <c r="S566" s="106">
        <v>11629.64</v>
      </c>
      <c r="T566" s="25">
        <f t="shared" si="17"/>
        <v>0</v>
      </c>
      <c r="U566" s="39" t="s">
        <v>587</v>
      </c>
    </row>
    <row r="567" spans="1:21" x14ac:dyDescent="0.25">
      <c r="A567" s="20">
        <v>42191</v>
      </c>
      <c r="B567" s="183" t="s">
        <v>3092</v>
      </c>
      <c r="C567" s="183" t="s">
        <v>1592</v>
      </c>
      <c r="D567" s="14" t="s">
        <v>1188</v>
      </c>
      <c r="E567" s="105">
        <v>585</v>
      </c>
      <c r="F567" s="23">
        <v>42191</v>
      </c>
      <c r="G567" s="106">
        <v>585</v>
      </c>
      <c r="H567" s="31">
        <f t="shared" si="16"/>
        <v>0</v>
      </c>
      <c r="I567" s="39" t="s">
        <v>9</v>
      </c>
      <c r="L567" s="246"/>
      <c r="M567" s="20">
        <v>42188</v>
      </c>
      <c r="N567" s="183" t="s">
        <v>2745</v>
      </c>
      <c r="O567" s="183" t="s">
        <v>1592</v>
      </c>
      <c r="P567" s="40" t="s">
        <v>1261</v>
      </c>
      <c r="Q567" s="105">
        <v>7241.3</v>
      </c>
      <c r="R567" s="23">
        <v>42189</v>
      </c>
      <c r="S567" s="106">
        <v>7241.3</v>
      </c>
      <c r="T567" s="31">
        <f t="shared" si="17"/>
        <v>0</v>
      </c>
      <c r="U567" s="68" t="s">
        <v>587</v>
      </c>
    </row>
    <row r="568" spans="1:21" x14ac:dyDescent="0.25">
      <c r="A568" s="20">
        <v>42191</v>
      </c>
      <c r="B568" s="183" t="s">
        <v>3093</v>
      </c>
      <c r="C568" s="183" t="s">
        <v>1592</v>
      </c>
      <c r="D568" s="14" t="s">
        <v>78</v>
      </c>
      <c r="E568" s="105">
        <v>9737.2000000000007</v>
      </c>
      <c r="F568" s="23">
        <v>42192</v>
      </c>
      <c r="G568" s="106">
        <v>9737.2000000000007</v>
      </c>
      <c r="H568" s="31">
        <f t="shared" si="16"/>
        <v>0</v>
      </c>
      <c r="I568" s="39" t="s">
        <v>62</v>
      </c>
      <c r="L568" s="246"/>
      <c r="M568" s="20">
        <v>42191</v>
      </c>
      <c r="N568" s="183" t="s">
        <v>3081</v>
      </c>
      <c r="O568" s="183" t="s">
        <v>1592</v>
      </c>
      <c r="P568" s="14" t="s">
        <v>1261</v>
      </c>
      <c r="Q568" s="105">
        <v>12905.6</v>
      </c>
      <c r="R568" s="23">
        <v>42191</v>
      </c>
      <c r="S568" s="106">
        <v>12905.6</v>
      </c>
      <c r="T568" s="31">
        <f t="shared" si="17"/>
        <v>0</v>
      </c>
      <c r="U568" s="39" t="s">
        <v>587</v>
      </c>
    </row>
    <row r="569" spans="1:21" x14ac:dyDescent="0.25">
      <c r="A569" s="20">
        <v>42191</v>
      </c>
      <c r="B569" s="183" t="s">
        <v>3094</v>
      </c>
      <c r="C569" s="183" t="s">
        <v>1592</v>
      </c>
      <c r="D569" s="14" t="s">
        <v>67</v>
      </c>
      <c r="E569" s="105">
        <v>3508.4</v>
      </c>
      <c r="F569" s="23">
        <v>42192</v>
      </c>
      <c r="G569" s="106">
        <v>3508.4</v>
      </c>
      <c r="H569" s="31">
        <f t="shared" si="16"/>
        <v>0</v>
      </c>
      <c r="I569" s="39" t="s">
        <v>62</v>
      </c>
      <c r="L569" s="246"/>
      <c r="M569" s="20">
        <v>42192</v>
      </c>
      <c r="N569" s="183" t="s">
        <v>3226</v>
      </c>
      <c r="O569" s="183" t="s">
        <v>1592</v>
      </c>
      <c r="P569" s="14" t="s">
        <v>1261</v>
      </c>
      <c r="Q569" s="105">
        <v>12038.4</v>
      </c>
      <c r="R569" s="23">
        <v>42192</v>
      </c>
      <c r="S569" s="106">
        <v>12038.4</v>
      </c>
      <c r="T569" s="31">
        <f t="shared" si="17"/>
        <v>0</v>
      </c>
      <c r="U569" s="39" t="s">
        <v>587</v>
      </c>
    </row>
    <row r="570" spans="1:21" x14ac:dyDescent="0.25">
      <c r="A570" s="20">
        <v>42191</v>
      </c>
      <c r="B570" s="183" t="s">
        <v>3095</v>
      </c>
      <c r="C570" s="183" t="s">
        <v>1592</v>
      </c>
      <c r="D570" s="14" t="s">
        <v>170</v>
      </c>
      <c r="E570" s="105">
        <v>3759.2</v>
      </c>
      <c r="F570" s="23">
        <v>42192</v>
      </c>
      <c r="G570" s="106">
        <v>3759.2</v>
      </c>
      <c r="H570" s="31">
        <f t="shared" si="16"/>
        <v>0</v>
      </c>
      <c r="I570" s="39" t="s">
        <v>62</v>
      </c>
      <c r="L570" s="246"/>
      <c r="M570" s="20">
        <v>42193</v>
      </c>
      <c r="N570" s="183" t="s">
        <v>3304</v>
      </c>
      <c r="O570" s="183" t="s">
        <v>1592</v>
      </c>
      <c r="P570" s="14" t="s">
        <v>1261</v>
      </c>
      <c r="Q570" s="105">
        <v>11907</v>
      </c>
      <c r="R570" s="23">
        <v>42193</v>
      </c>
      <c r="S570" s="106">
        <v>11907</v>
      </c>
      <c r="T570" s="31">
        <f t="shared" si="17"/>
        <v>0</v>
      </c>
      <c r="U570" s="39" t="s">
        <v>587</v>
      </c>
    </row>
    <row r="571" spans="1:21" x14ac:dyDescent="0.25">
      <c r="A571" s="20">
        <v>42191</v>
      </c>
      <c r="B571" s="183" t="s">
        <v>3096</v>
      </c>
      <c r="C571" s="183" t="s">
        <v>1592</v>
      </c>
      <c r="D571" s="14" t="s">
        <v>173</v>
      </c>
      <c r="E571" s="105">
        <v>28077.200000000001</v>
      </c>
      <c r="F571" s="30" t="s">
        <v>6050</v>
      </c>
      <c r="G571" s="144">
        <v>28077.200000000001</v>
      </c>
      <c r="H571" s="31">
        <f t="shared" si="16"/>
        <v>0</v>
      </c>
      <c r="I571" s="39" t="s">
        <v>62</v>
      </c>
      <c r="L571" s="246"/>
      <c r="M571" s="20">
        <v>42194</v>
      </c>
      <c r="N571" s="183" t="s">
        <v>3418</v>
      </c>
      <c r="O571" s="183" t="s">
        <v>1592</v>
      </c>
      <c r="P571" s="14" t="s">
        <v>1261</v>
      </c>
      <c r="Q571" s="105">
        <v>11744.6</v>
      </c>
      <c r="R571" s="23">
        <v>42194</v>
      </c>
      <c r="S571" s="106">
        <v>11744.6</v>
      </c>
      <c r="T571" s="31">
        <f t="shared" si="17"/>
        <v>0</v>
      </c>
      <c r="U571" s="39" t="s">
        <v>587</v>
      </c>
    </row>
    <row r="572" spans="1:21" x14ac:dyDescent="0.25">
      <c r="A572" s="20">
        <v>42191</v>
      </c>
      <c r="B572" s="183" t="s">
        <v>3097</v>
      </c>
      <c r="C572" s="183" t="s">
        <v>1592</v>
      </c>
      <c r="D572" s="14" t="s">
        <v>89</v>
      </c>
      <c r="E572" s="105">
        <v>3431.6</v>
      </c>
      <c r="F572" s="23">
        <v>42191</v>
      </c>
      <c r="G572" s="106">
        <v>3431.6</v>
      </c>
      <c r="H572" s="31">
        <f t="shared" si="16"/>
        <v>0</v>
      </c>
      <c r="I572" s="39" t="s">
        <v>9</v>
      </c>
      <c r="L572" s="246"/>
      <c r="M572" s="20">
        <v>42195</v>
      </c>
      <c r="N572" s="183" t="s">
        <v>3639</v>
      </c>
      <c r="O572" s="183" t="s">
        <v>1592</v>
      </c>
      <c r="P572" s="150" t="s">
        <v>1261</v>
      </c>
      <c r="Q572" s="105">
        <v>8794.4</v>
      </c>
      <c r="R572" s="23">
        <v>42196</v>
      </c>
      <c r="S572" s="106">
        <v>8794.4</v>
      </c>
      <c r="T572" s="31">
        <f t="shared" si="17"/>
        <v>0</v>
      </c>
      <c r="U572" s="39" t="s">
        <v>587</v>
      </c>
    </row>
    <row r="573" spans="1:21" x14ac:dyDescent="0.25">
      <c r="A573" s="20">
        <v>42191</v>
      </c>
      <c r="B573" s="183" t="s">
        <v>3098</v>
      </c>
      <c r="C573" s="183" t="s">
        <v>1592</v>
      </c>
      <c r="D573" s="14" t="s">
        <v>77</v>
      </c>
      <c r="E573" s="105">
        <v>8870.4</v>
      </c>
      <c r="F573" s="23">
        <v>42192</v>
      </c>
      <c r="G573" s="106">
        <v>8870.4</v>
      </c>
      <c r="H573" s="31">
        <f t="shared" si="16"/>
        <v>0</v>
      </c>
      <c r="I573" s="39" t="s">
        <v>62</v>
      </c>
      <c r="L573" s="246"/>
      <c r="M573" s="20">
        <v>42196</v>
      </c>
      <c r="N573" s="183" t="s">
        <v>3694</v>
      </c>
      <c r="O573" s="183" t="s">
        <v>1592</v>
      </c>
      <c r="P573" s="14" t="s">
        <v>1261</v>
      </c>
      <c r="Q573" s="105">
        <v>10338.120000000001</v>
      </c>
      <c r="R573" s="23">
        <v>42196</v>
      </c>
      <c r="S573" s="106">
        <v>10338.120000000001</v>
      </c>
      <c r="T573" s="31">
        <f t="shared" si="17"/>
        <v>0</v>
      </c>
      <c r="U573" s="39" t="s">
        <v>587</v>
      </c>
    </row>
    <row r="574" spans="1:21" x14ac:dyDescent="0.25">
      <c r="A574" s="20">
        <v>42191</v>
      </c>
      <c r="B574" s="183" t="s">
        <v>3099</v>
      </c>
      <c r="C574" s="183" t="s">
        <v>1592</v>
      </c>
      <c r="D574" s="14" t="s">
        <v>213</v>
      </c>
      <c r="E574" s="105">
        <v>14292</v>
      </c>
      <c r="F574" s="23">
        <v>42191</v>
      </c>
      <c r="G574" s="106">
        <v>14292</v>
      </c>
      <c r="H574" s="31">
        <f t="shared" si="16"/>
        <v>0</v>
      </c>
      <c r="I574" s="39" t="s">
        <v>149</v>
      </c>
      <c r="L574" s="246"/>
      <c r="M574" s="20">
        <v>42200</v>
      </c>
      <c r="N574" s="183" t="s">
        <v>4110</v>
      </c>
      <c r="O574" s="183" t="s">
        <v>1592</v>
      </c>
      <c r="P574" s="14" t="s">
        <v>1261</v>
      </c>
      <c r="Q574" s="105">
        <v>6811.6</v>
      </c>
      <c r="R574" s="23">
        <v>42200</v>
      </c>
      <c r="S574" s="106">
        <v>6811.6</v>
      </c>
      <c r="T574" s="48">
        <f t="shared" si="17"/>
        <v>0</v>
      </c>
      <c r="U574" s="39" t="s">
        <v>587</v>
      </c>
    </row>
    <row r="575" spans="1:21" x14ac:dyDescent="0.25">
      <c r="A575" s="20">
        <v>42191</v>
      </c>
      <c r="B575" s="183" t="s">
        <v>3100</v>
      </c>
      <c r="C575" s="183" t="s">
        <v>1592</v>
      </c>
      <c r="D575" s="14" t="s">
        <v>60</v>
      </c>
      <c r="E575" s="105">
        <v>4004</v>
      </c>
      <c r="F575" s="23">
        <v>42191</v>
      </c>
      <c r="G575" s="106">
        <v>4004</v>
      </c>
      <c r="H575" s="31">
        <f t="shared" si="16"/>
        <v>0</v>
      </c>
      <c r="I575" s="39" t="s">
        <v>773</v>
      </c>
      <c r="L575" s="246"/>
      <c r="M575" s="20">
        <v>42201</v>
      </c>
      <c r="N575" s="183" t="s">
        <v>4216</v>
      </c>
      <c r="O575" s="183" t="s">
        <v>1592</v>
      </c>
      <c r="P575" s="14" t="s">
        <v>1261</v>
      </c>
      <c r="Q575" s="105">
        <v>9453.2000000000007</v>
      </c>
      <c r="R575" s="23">
        <v>42201</v>
      </c>
      <c r="S575" s="106">
        <v>9453.2000000000007</v>
      </c>
      <c r="T575" s="48">
        <f t="shared" si="17"/>
        <v>0</v>
      </c>
      <c r="U575" s="39" t="s">
        <v>587</v>
      </c>
    </row>
    <row r="576" spans="1:21" x14ac:dyDescent="0.25">
      <c r="A576" s="20">
        <v>42191</v>
      </c>
      <c r="B576" s="183" t="s">
        <v>3101</v>
      </c>
      <c r="C576" s="183" t="s">
        <v>1592</v>
      </c>
      <c r="D576" s="14" t="s">
        <v>256</v>
      </c>
      <c r="E576" s="105">
        <v>4583.8</v>
      </c>
      <c r="F576" s="23">
        <v>42191</v>
      </c>
      <c r="G576" s="106">
        <v>4583.8</v>
      </c>
      <c r="H576" s="31">
        <f t="shared" si="16"/>
        <v>0</v>
      </c>
      <c r="I576" s="39" t="s">
        <v>773</v>
      </c>
      <c r="L576" s="246"/>
      <c r="M576" s="20">
        <v>42202</v>
      </c>
      <c r="N576" s="183" t="s">
        <v>4359</v>
      </c>
      <c r="O576" s="183" t="s">
        <v>1592</v>
      </c>
      <c r="P576" s="14" t="s">
        <v>1261</v>
      </c>
      <c r="Q576" s="105">
        <v>5324.8</v>
      </c>
      <c r="R576" s="23">
        <v>42203</v>
      </c>
      <c r="S576" s="118">
        <v>5324.8</v>
      </c>
      <c r="T576" s="31">
        <f t="shared" si="17"/>
        <v>0</v>
      </c>
      <c r="U576" s="56" t="s">
        <v>587</v>
      </c>
    </row>
    <row r="577" spans="1:21" x14ac:dyDescent="0.25">
      <c r="A577" s="20">
        <v>42191</v>
      </c>
      <c r="B577" s="183" t="s">
        <v>3102</v>
      </c>
      <c r="C577" s="183" t="s">
        <v>1592</v>
      </c>
      <c r="D577" s="14" t="s">
        <v>3103</v>
      </c>
      <c r="E577" s="105">
        <v>2032.35</v>
      </c>
      <c r="F577" s="23">
        <v>42191</v>
      </c>
      <c r="G577" s="106">
        <v>2032.35</v>
      </c>
      <c r="H577" s="31">
        <f t="shared" si="16"/>
        <v>0</v>
      </c>
      <c r="I577" s="39" t="s">
        <v>9</v>
      </c>
      <c r="L577" s="246"/>
      <c r="M577" s="20">
        <v>42206</v>
      </c>
      <c r="N577" s="183" t="s">
        <v>4834</v>
      </c>
      <c r="O577" s="183" t="s">
        <v>1592</v>
      </c>
      <c r="P577" s="15" t="s">
        <v>1261</v>
      </c>
      <c r="Q577" s="122">
        <v>4524</v>
      </c>
      <c r="R577" s="23">
        <v>42206</v>
      </c>
      <c r="S577" s="118">
        <v>4524</v>
      </c>
      <c r="T577" s="31">
        <f t="shared" si="17"/>
        <v>0</v>
      </c>
      <c r="U577" s="68" t="s">
        <v>587</v>
      </c>
    </row>
    <row r="578" spans="1:21" x14ac:dyDescent="0.25">
      <c r="A578" s="20">
        <v>42191</v>
      </c>
      <c r="B578" s="183" t="s">
        <v>3104</v>
      </c>
      <c r="C578" s="183" t="s">
        <v>1592</v>
      </c>
      <c r="D578" s="150" t="s">
        <v>56</v>
      </c>
      <c r="E578" s="105">
        <v>7849.8</v>
      </c>
      <c r="F578" s="23">
        <v>42191</v>
      </c>
      <c r="G578" s="106">
        <v>7849.8</v>
      </c>
      <c r="H578" s="31">
        <f t="shared" si="16"/>
        <v>0</v>
      </c>
      <c r="I578" s="39" t="s">
        <v>9</v>
      </c>
      <c r="L578" s="246"/>
      <c r="M578" s="20">
        <v>42207</v>
      </c>
      <c r="N578" s="183" t="s">
        <v>4935</v>
      </c>
      <c r="O578" s="183" t="s">
        <v>1592</v>
      </c>
      <c r="P578" s="14" t="s">
        <v>1261</v>
      </c>
      <c r="Q578" s="105">
        <v>6265.2</v>
      </c>
      <c r="R578" s="23">
        <v>42207</v>
      </c>
      <c r="S578" s="106">
        <v>6265.2</v>
      </c>
      <c r="T578" s="31">
        <f t="shared" si="17"/>
        <v>0</v>
      </c>
      <c r="U578" s="39" t="s">
        <v>587</v>
      </c>
    </row>
    <row r="579" spans="1:21" x14ac:dyDescent="0.25">
      <c r="A579" s="20">
        <v>42191</v>
      </c>
      <c r="B579" s="183" t="s">
        <v>3105</v>
      </c>
      <c r="C579" s="183" t="s">
        <v>1592</v>
      </c>
      <c r="D579" s="14" t="s">
        <v>2636</v>
      </c>
      <c r="E579" s="105">
        <v>79124.94</v>
      </c>
      <c r="F579" s="23">
        <v>42196</v>
      </c>
      <c r="G579" s="106">
        <v>79124.94</v>
      </c>
      <c r="H579" s="31">
        <f t="shared" ref="H579:H642" si="18">E579-G579</f>
        <v>0</v>
      </c>
      <c r="I579" s="39" t="s">
        <v>149</v>
      </c>
      <c r="L579" s="246"/>
      <c r="M579" s="20">
        <v>42208</v>
      </c>
      <c r="N579" s="183" t="s">
        <v>5050</v>
      </c>
      <c r="O579" s="183" t="s">
        <v>1592</v>
      </c>
      <c r="P579" s="14" t="s">
        <v>1261</v>
      </c>
      <c r="Q579" s="105">
        <v>6564</v>
      </c>
      <c r="R579" s="65">
        <v>42208</v>
      </c>
      <c r="S579" s="106">
        <v>6564</v>
      </c>
      <c r="T579" s="31">
        <f t="shared" ref="T579:T642" si="19">Q579-S579</f>
        <v>0</v>
      </c>
      <c r="U579" s="39" t="s">
        <v>587</v>
      </c>
    </row>
    <row r="580" spans="1:21" x14ac:dyDescent="0.25">
      <c r="A580" s="20">
        <v>42191</v>
      </c>
      <c r="B580" s="183" t="s">
        <v>3106</v>
      </c>
      <c r="C580" s="183" t="s">
        <v>1592</v>
      </c>
      <c r="D580" s="14" t="s">
        <v>35</v>
      </c>
      <c r="E580" s="105">
        <v>22642.13</v>
      </c>
      <c r="F580" s="23">
        <v>42191</v>
      </c>
      <c r="G580" s="106">
        <v>22642.13</v>
      </c>
      <c r="H580" s="31">
        <f t="shared" si="18"/>
        <v>0</v>
      </c>
      <c r="I580" s="39" t="s">
        <v>773</v>
      </c>
      <c r="L580" s="246"/>
      <c r="M580" s="20">
        <v>42210</v>
      </c>
      <c r="N580" s="183" t="s">
        <v>5319</v>
      </c>
      <c r="O580" s="183" t="s">
        <v>1592</v>
      </c>
      <c r="P580" s="14" t="s">
        <v>1261</v>
      </c>
      <c r="Q580" s="105">
        <v>5423</v>
      </c>
      <c r="R580" s="65">
        <v>42210</v>
      </c>
      <c r="S580" s="106">
        <v>5423</v>
      </c>
      <c r="T580" s="31">
        <f t="shared" si="19"/>
        <v>0</v>
      </c>
      <c r="U580" s="39" t="s">
        <v>587</v>
      </c>
    </row>
    <row r="581" spans="1:21" x14ac:dyDescent="0.25">
      <c r="A581" s="20">
        <v>42191</v>
      </c>
      <c r="B581" s="183" t="s">
        <v>3107</v>
      </c>
      <c r="C581" s="183" t="s">
        <v>1592</v>
      </c>
      <c r="D581" s="14" t="s">
        <v>264</v>
      </c>
      <c r="E581" s="105">
        <v>740</v>
      </c>
      <c r="F581" s="23">
        <v>42191</v>
      </c>
      <c r="G581" s="106">
        <v>740</v>
      </c>
      <c r="H581" s="31">
        <f t="shared" si="18"/>
        <v>0</v>
      </c>
      <c r="I581" s="39" t="s">
        <v>9</v>
      </c>
      <c r="L581" s="246"/>
      <c r="M581" s="20">
        <v>42214</v>
      </c>
      <c r="N581" s="183" t="s">
        <v>5713</v>
      </c>
      <c r="O581" s="183" t="s">
        <v>1592</v>
      </c>
      <c r="P581" s="14" t="s">
        <v>1261</v>
      </c>
      <c r="Q581" s="105">
        <v>6265.2</v>
      </c>
      <c r="R581" s="23">
        <v>42214</v>
      </c>
      <c r="S581" s="106">
        <v>6265.2</v>
      </c>
      <c r="T581" s="31">
        <f t="shared" si="19"/>
        <v>0</v>
      </c>
      <c r="U581" s="39" t="s">
        <v>587</v>
      </c>
    </row>
    <row r="582" spans="1:21" x14ac:dyDescent="0.25">
      <c r="A582" s="20">
        <v>42191</v>
      </c>
      <c r="B582" s="183" t="s">
        <v>3108</v>
      </c>
      <c r="C582" s="183" t="s">
        <v>1592</v>
      </c>
      <c r="D582" s="26" t="s">
        <v>12</v>
      </c>
      <c r="E582" s="108">
        <v>0</v>
      </c>
      <c r="F582" s="23"/>
      <c r="G582" s="106"/>
      <c r="H582" s="31">
        <f t="shared" si="18"/>
        <v>0</v>
      </c>
      <c r="I582" s="39" t="s">
        <v>13</v>
      </c>
      <c r="L582" s="246"/>
      <c r="M582" s="20">
        <v>42216</v>
      </c>
      <c r="N582" s="183" t="s">
        <v>5953</v>
      </c>
      <c r="O582" s="183" t="s">
        <v>1592</v>
      </c>
      <c r="P582" s="14" t="s">
        <v>1261</v>
      </c>
      <c r="Q582" s="105">
        <v>5569.8</v>
      </c>
      <c r="R582" s="23"/>
      <c r="S582" s="106"/>
      <c r="T582" s="31">
        <f t="shared" si="19"/>
        <v>5569.8</v>
      </c>
      <c r="U582" s="39" t="s">
        <v>587</v>
      </c>
    </row>
    <row r="583" spans="1:21" x14ac:dyDescent="0.25">
      <c r="A583" s="20">
        <v>42191</v>
      </c>
      <c r="B583" s="183" t="s">
        <v>3109</v>
      </c>
      <c r="C583" s="183" t="s">
        <v>1592</v>
      </c>
      <c r="D583" s="14" t="s">
        <v>11</v>
      </c>
      <c r="E583" s="105">
        <v>7051</v>
      </c>
      <c r="F583" s="23">
        <v>42191</v>
      </c>
      <c r="G583" s="106">
        <v>7051</v>
      </c>
      <c r="H583" s="31">
        <f t="shared" si="18"/>
        <v>0</v>
      </c>
      <c r="I583" s="39" t="s">
        <v>9</v>
      </c>
      <c r="L583" s="246"/>
      <c r="M583" s="20">
        <v>42215</v>
      </c>
      <c r="N583" s="183" t="s">
        <v>5838</v>
      </c>
      <c r="O583" s="183" t="s">
        <v>1592</v>
      </c>
      <c r="P583" s="14" t="s">
        <v>314</v>
      </c>
      <c r="Q583" s="105">
        <v>2752.2</v>
      </c>
      <c r="R583" s="23"/>
      <c r="S583" s="106"/>
      <c r="T583" s="31">
        <f t="shared" si="19"/>
        <v>2752.2</v>
      </c>
      <c r="U583" s="39" t="s">
        <v>312</v>
      </c>
    </row>
    <row r="584" spans="1:21" x14ac:dyDescent="0.25">
      <c r="A584" s="20">
        <v>42191</v>
      </c>
      <c r="B584" s="183" t="s">
        <v>3110</v>
      </c>
      <c r="C584" s="183" t="s">
        <v>1592</v>
      </c>
      <c r="D584" s="14" t="s">
        <v>180</v>
      </c>
      <c r="E584" s="105">
        <v>6390.9</v>
      </c>
      <c r="F584" s="23">
        <v>42191</v>
      </c>
      <c r="G584" s="106">
        <v>6390.9</v>
      </c>
      <c r="H584" s="31">
        <f t="shared" si="18"/>
        <v>0</v>
      </c>
      <c r="I584" s="39" t="s">
        <v>9</v>
      </c>
      <c r="L584" s="246"/>
      <c r="M584" s="20">
        <v>42214</v>
      </c>
      <c r="N584" s="183" t="s">
        <v>5711</v>
      </c>
      <c r="O584" s="183" t="s">
        <v>1592</v>
      </c>
      <c r="P584" s="14" t="s">
        <v>5712</v>
      </c>
      <c r="Q584" s="105">
        <v>2515.1999999999998</v>
      </c>
      <c r="R584" s="23">
        <v>42214</v>
      </c>
      <c r="S584" s="106">
        <v>2515.1999999999998</v>
      </c>
      <c r="T584" s="31">
        <f t="shared" si="19"/>
        <v>0</v>
      </c>
      <c r="U584" s="39" t="s">
        <v>587</v>
      </c>
    </row>
    <row r="585" spans="1:21" x14ac:dyDescent="0.25">
      <c r="A585" s="20">
        <v>42191</v>
      </c>
      <c r="B585" s="183" t="s">
        <v>3111</v>
      </c>
      <c r="C585" s="183" t="s">
        <v>1592</v>
      </c>
      <c r="D585" s="14" t="s">
        <v>1182</v>
      </c>
      <c r="E585" s="105">
        <v>3526.4</v>
      </c>
      <c r="F585" s="23">
        <v>42191</v>
      </c>
      <c r="G585" s="106">
        <v>3526.4</v>
      </c>
      <c r="H585" s="31">
        <f t="shared" si="18"/>
        <v>0</v>
      </c>
      <c r="I585" s="39" t="s">
        <v>9</v>
      </c>
      <c r="L585" s="246"/>
      <c r="M585" s="20">
        <v>42197</v>
      </c>
      <c r="N585" s="183" t="s">
        <v>3831</v>
      </c>
      <c r="O585" s="183" t="s">
        <v>1592</v>
      </c>
      <c r="P585" s="14" t="s">
        <v>737</v>
      </c>
      <c r="Q585" s="105">
        <v>182</v>
      </c>
      <c r="R585" s="23">
        <v>42197</v>
      </c>
      <c r="S585" s="106">
        <v>182</v>
      </c>
      <c r="T585" s="31">
        <f t="shared" si="19"/>
        <v>0</v>
      </c>
      <c r="U585" s="39" t="s">
        <v>9</v>
      </c>
    </row>
    <row r="586" spans="1:21" x14ac:dyDescent="0.25">
      <c r="A586" s="20">
        <v>42191</v>
      </c>
      <c r="B586" s="183" t="s">
        <v>3112</v>
      </c>
      <c r="C586" s="183" t="s">
        <v>1592</v>
      </c>
      <c r="D586" s="14" t="s">
        <v>1182</v>
      </c>
      <c r="E586" s="105">
        <v>233.7</v>
      </c>
      <c r="F586" s="23">
        <v>42191</v>
      </c>
      <c r="G586" s="106">
        <v>233.7</v>
      </c>
      <c r="H586" s="31">
        <f t="shared" si="18"/>
        <v>0</v>
      </c>
      <c r="I586" s="39" t="s">
        <v>9</v>
      </c>
      <c r="L586" s="246"/>
      <c r="M586" s="20">
        <v>42202</v>
      </c>
      <c r="N586" s="183" t="s">
        <v>4443</v>
      </c>
      <c r="O586" s="183" t="s">
        <v>1592</v>
      </c>
      <c r="P586" s="14" t="s">
        <v>737</v>
      </c>
      <c r="Q586" s="105">
        <v>144.9</v>
      </c>
      <c r="R586" s="23">
        <v>42202</v>
      </c>
      <c r="S586" s="118">
        <v>144.9</v>
      </c>
      <c r="T586" s="31">
        <f t="shared" si="19"/>
        <v>0</v>
      </c>
      <c r="U586" s="56" t="s">
        <v>9</v>
      </c>
    </row>
    <row r="587" spans="1:21" x14ac:dyDescent="0.25">
      <c r="A587" s="20">
        <v>42191</v>
      </c>
      <c r="B587" s="183" t="s">
        <v>3113</v>
      </c>
      <c r="C587" s="183" t="s">
        <v>1592</v>
      </c>
      <c r="D587" s="14" t="s">
        <v>24</v>
      </c>
      <c r="E587" s="105">
        <v>223066</v>
      </c>
      <c r="F587" s="23">
        <v>42201</v>
      </c>
      <c r="G587" s="106">
        <v>223066</v>
      </c>
      <c r="H587" s="31">
        <f t="shared" si="18"/>
        <v>0</v>
      </c>
      <c r="I587" s="39" t="s">
        <v>9</v>
      </c>
      <c r="L587" s="246"/>
      <c r="M587" s="20">
        <v>42186</v>
      </c>
      <c r="N587" s="183" t="s">
        <v>2528</v>
      </c>
      <c r="O587" s="183" t="s">
        <v>1592</v>
      </c>
      <c r="P587" s="14" t="s">
        <v>173</v>
      </c>
      <c r="Q587" s="105">
        <v>29016</v>
      </c>
      <c r="R587" s="30" t="s">
        <v>2529</v>
      </c>
      <c r="S587" s="106">
        <v>29016</v>
      </c>
      <c r="T587" s="25">
        <f t="shared" si="19"/>
        <v>0</v>
      </c>
      <c r="U587" s="39" t="s">
        <v>62</v>
      </c>
    </row>
    <row r="588" spans="1:21" x14ac:dyDescent="0.25">
      <c r="A588" s="20">
        <v>42191</v>
      </c>
      <c r="B588" s="183" t="s">
        <v>3114</v>
      </c>
      <c r="C588" s="183" t="s">
        <v>1592</v>
      </c>
      <c r="D588" s="14" t="s">
        <v>335</v>
      </c>
      <c r="E588" s="105">
        <v>484.5</v>
      </c>
      <c r="F588" s="23">
        <v>42191</v>
      </c>
      <c r="G588" s="106">
        <v>484.5</v>
      </c>
      <c r="H588" s="31">
        <f t="shared" si="18"/>
        <v>0</v>
      </c>
      <c r="I588" s="39" t="s">
        <v>9</v>
      </c>
      <c r="L588" s="246"/>
      <c r="M588" s="20">
        <v>42188</v>
      </c>
      <c r="N588" s="183" t="s">
        <v>2806</v>
      </c>
      <c r="O588" s="183" t="s">
        <v>1592</v>
      </c>
      <c r="P588" s="14" t="s">
        <v>173</v>
      </c>
      <c r="Q588" s="105">
        <v>30247.25</v>
      </c>
      <c r="R588" s="30" t="s">
        <v>2807</v>
      </c>
      <c r="S588" s="106">
        <v>30247.25</v>
      </c>
      <c r="T588" s="31">
        <f t="shared" si="19"/>
        <v>0</v>
      </c>
      <c r="U588" s="39" t="s">
        <v>62</v>
      </c>
    </row>
    <row r="589" spans="1:21" x14ac:dyDescent="0.25">
      <c r="A589" s="20">
        <v>42191</v>
      </c>
      <c r="B589" s="183" t="s">
        <v>3115</v>
      </c>
      <c r="C589" s="183" t="s">
        <v>1592</v>
      </c>
      <c r="D589" s="26" t="s">
        <v>12</v>
      </c>
      <c r="E589" s="108">
        <v>0</v>
      </c>
      <c r="F589" s="23"/>
      <c r="G589" s="106"/>
      <c r="H589" s="31">
        <f t="shared" si="18"/>
        <v>0</v>
      </c>
      <c r="I589" s="39" t="s">
        <v>13</v>
      </c>
      <c r="L589" s="246"/>
      <c r="M589" s="20">
        <v>42191</v>
      </c>
      <c r="N589" s="183" t="s">
        <v>3096</v>
      </c>
      <c r="O589" s="183" t="s">
        <v>1592</v>
      </c>
      <c r="P589" s="14" t="s">
        <v>173</v>
      </c>
      <c r="Q589" s="105">
        <v>28077.200000000001</v>
      </c>
      <c r="R589" s="23"/>
      <c r="S589" s="106"/>
      <c r="T589" s="31">
        <f t="shared" si="19"/>
        <v>28077.200000000001</v>
      </c>
      <c r="U589" s="39" t="s">
        <v>62</v>
      </c>
    </row>
    <row r="590" spans="1:21" x14ac:dyDescent="0.25">
      <c r="A590" s="20">
        <v>42191</v>
      </c>
      <c r="B590" s="183" t="s">
        <v>3116</v>
      </c>
      <c r="C590" s="183" t="s">
        <v>1592</v>
      </c>
      <c r="D590" s="14" t="s">
        <v>440</v>
      </c>
      <c r="E590" s="105">
        <v>10626</v>
      </c>
      <c r="F590" s="23">
        <v>42191</v>
      </c>
      <c r="G590" s="106">
        <v>10626</v>
      </c>
      <c r="H590" s="31">
        <f t="shared" si="18"/>
        <v>0</v>
      </c>
      <c r="I590" s="39" t="s">
        <v>9</v>
      </c>
      <c r="L590" s="246"/>
      <c r="M590" s="20">
        <v>42193</v>
      </c>
      <c r="N590" s="183" t="s">
        <v>3348</v>
      </c>
      <c r="O590" s="183" t="s">
        <v>1592</v>
      </c>
      <c r="P590" s="14" t="s">
        <v>173</v>
      </c>
      <c r="Q590" s="105">
        <v>30744.799999999999</v>
      </c>
      <c r="R590" s="23"/>
      <c r="S590" s="106"/>
      <c r="T590" s="31">
        <f t="shared" si="19"/>
        <v>30744.799999999999</v>
      </c>
      <c r="U590" s="39" t="s">
        <v>62</v>
      </c>
    </row>
    <row r="591" spans="1:21" x14ac:dyDescent="0.25">
      <c r="A591" s="20">
        <v>42191</v>
      </c>
      <c r="B591" s="183" t="s">
        <v>3117</v>
      </c>
      <c r="C591" s="183" t="s">
        <v>1592</v>
      </c>
      <c r="D591" s="14" t="s">
        <v>84</v>
      </c>
      <c r="E591" s="105">
        <v>55056.800000000003</v>
      </c>
      <c r="F591" s="30" t="s">
        <v>3118</v>
      </c>
      <c r="G591" s="106">
        <v>55056.800000000003</v>
      </c>
      <c r="H591" s="31">
        <f t="shared" si="18"/>
        <v>0</v>
      </c>
      <c r="I591" s="39" t="s">
        <v>62</v>
      </c>
      <c r="L591" s="246"/>
      <c r="M591" s="20">
        <v>42195</v>
      </c>
      <c r="N591" s="183" t="s">
        <v>3618</v>
      </c>
      <c r="O591" s="183" t="s">
        <v>1592</v>
      </c>
      <c r="P591" s="14" t="s">
        <v>173</v>
      </c>
      <c r="Q591" s="105">
        <v>39879.199999999997</v>
      </c>
      <c r="R591" s="23"/>
      <c r="S591" s="118"/>
      <c r="T591" s="31">
        <f t="shared" si="19"/>
        <v>39879.199999999997</v>
      </c>
      <c r="U591" s="56" t="s">
        <v>62</v>
      </c>
    </row>
    <row r="592" spans="1:21" x14ac:dyDescent="0.25">
      <c r="A592" s="20">
        <v>42191</v>
      </c>
      <c r="B592" s="183" t="s">
        <v>3119</v>
      </c>
      <c r="C592" s="183" t="s">
        <v>1592</v>
      </c>
      <c r="D592" s="14" t="s">
        <v>24</v>
      </c>
      <c r="E592" s="105">
        <v>80934.399999999994</v>
      </c>
      <c r="F592" s="23">
        <v>42201</v>
      </c>
      <c r="G592" s="106">
        <v>80934.399999999994</v>
      </c>
      <c r="H592" s="31">
        <f t="shared" si="18"/>
        <v>0</v>
      </c>
      <c r="I592" s="39" t="s">
        <v>9</v>
      </c>
      <c r="L592" s="246"/>
      <c r="M592" s="20">
        <v>42198</v>
      </c>
      <c r="N592" s="183" t="s">
        <v>3921</v>
      </c>
      <c r="O592" s="183" t="s">
        <v>1592</v>
      </c>
      <c r="P592" s="14" t="s">
        <v>173</v>
      </c>
      <c r="Q592" s="105">
        <v>23680.799999999999</v>
      </c>
      <c r="R592" s="23"/>
      <c r="S592" s="106"/>
      <c r="T592" s="31">
        <f t="shared" si="19"/>
        <v>23680.799999999999</v>
      </c>
      <c r="U592" s="39" t="s">
        <v>62</v>
      </c>
    </row>
    <row r="593" spans="1:21" x14ac:dyDescent="0.25">
      <c r="A593" s="20">
        <v>42191</v>
      </c>
      <c r="B593" s="183" t="s">
        <v>3120</v>
      </c>
      <c r="C593" s="183" t="s">
        <v>1592</v>
      </c>
      <c r="D593" s="14" t="s">
        <v>232</v>
      </c>
      <c r="E593" s="105">
        <v>1800</v>
      </c>
      <c r="F593" s="23">
        <v>42192</v>
      </c>
      <c r="G593" s="106">
        <v>1800</v>
      </c>
      <c r="H593" s="31">
        <f t="shared" si="18"/>
        <v>0</v>
      </c>
      <c r="I593" s="39" t="s">
        <v>9</v>
      </c>
      <c r="L593" s="246"/>
      <c r="M593" s="20">
        <v>42200</v>
      </c>
      <c r="N593" s="183" t="s">
        <v>4168</v>
      </c>
      <c r="O593" s="183" t="s">
        <v>1592</v>
      </c>
      <c r="P593" s="14" t="s">
        <v>173</v>
      </c>
      <c r="Q593" s="105">
        <v>26332.85</v>
      </c>
      <c r="R593" s="23"/>
      <c r="S593" s="106"/>
      <c r="T593" s="48">
        <f t="shared" si="19"/>
        <v>26332.85</v>
      </c>
      <c r="U593" s="39" t="s">
        <v>62</v>
      </c>
    </row>
    <row r="594" spans="1:21" x14ac:dyDescent="0.25">
      <c r="A594" s="20">
        <v>42191</v>
      </c>
      <c r="B594" s="183" t="s">
        <v>3121</v>
      </c>
      <c r="C594" s="183" t="s">
        <v>1592</v>
      </c>
      <c r="D594" s="14" t="s">
        <v>72</v>
      </c>
      <c r="E594" s="105">
        <v>24690.799999999999</v>
      </c>
      <c r="F594" s="30" t="s">
        <v>6051</v>
      </c>
      <c r="G594" s="144">
        <v>24690.799999999999</v>
      </c>
      <c r="H594" s="31">
        <f t="shared" si="18"/>
        <v>0</v>
      </c>
      <c r="I594" s="39" t="s">
        <v>62</v>
      </c>
      <c r="L594" s="246"/>
      <c r="M594" s="20">
        <v>42202</v>
      </c>
      <c r="N594" s="183" t="s">
        <v>4397</v>
      </c>
      <c r="O594" s="183" t="s">
        <v>1592</v>
      </c>
      <c r="P594" s="14" t="s">
        <v>173</v>
      </c>
      <c r="Q594" s="105">
        <v>37161.699999999997</v>
      </c>
      <c r="R594" s="23"/>
      <c r="S594" s="118"/>
      <c r="T594" s="31">
        <f t="shared" si="19"/>
        <v>37161.699999999997</v>
      </c>
      <c r="U594" s="56" t="s">
        <v>62</v>
      </c>
    </row>
    <row r="595" spans="1:21" x14ac:dyDescent="0.25">
      <c r="A595" s="20">
        <v>42191</v>
      </c>
      <c r="B595" s="183" t="s">
        <v>3122</v>
      </c>
      <c r="C595" s="183" t="s">
        <v>1592</v>
      </c>
      <c r="D595" s="14" t="s">
        <v>24</v>
      </c>
      <c r="E595" s="105">
        <v>93626.52</v>
      </c>
      <c r="F595" s="23">
        <v>42201</v>
      </c>
      <c r="G595" s="106">
        <v>93626.52</v>
      </c>
      <c r="H595" s="31">
        <f t="shared" si="18"/>
        <v>0</v>
      </c>
      <c r="I595" s="39" t="s">
        <v>9</v>
      </c>
      <c r="L595" s="246"/>
      <c r="M595" s="20">
        <v>42205</v>
      </c>
      <c r="N595" s="183" t="s">
        <v>4733</v>
      </c>
      <c r="O595" s="183" t="s">
        <v>1592</v>
      </c>
      <c r="P595" s="14" t="s">
        <v>173</v>
      </c>
      <c r="Q595" s="105">
        <v>35929.75</v>
      </c>
      <c r="R595" s="23"/>
      <c r="S595" s="118"/>
      <c r="T595" s="31">
        <f t="shared" si="19"/>
        <v>35929.75</v>
      </c>
      <c r="U595" s="56" t="s">
        <v>62</v>
      </c>
    </row>
    <row r="596" spans="1:21" x14ac:dyDescent="0.25">
      <c r="A596" s="20">
        <v>42191</v>
      </c>
      <c r="B596" s="183" t="s">
        <v>3123</v>
      </c>
      <c r="C596" s="183" t="s">
        <v>1592</v>
      </c>
      <c r="D596" s="14" t="s">
        <v>176</v>
      </c>
      <c r="E596" s="105">
        <v>10276</v>
      </c>
      <c r="F596" s="30" t="s">
        <v>3124</v>
      </c>
      <c r="G596" s="106">
        <v>10276</v>
      </c>
      <c r="H596" s="31">
        <f t="shared" si="18"/>
        <v>0</v>
      </c>
      <c r="I596" s="39" t="s">
        <v>62</v>
      </c>
      <c r="L596" s="246"/>
      <c r="M596" s="20">
        <v>42207</v>
      </c>
      <c r="N596" s="183" t="s">
        <v>5003</v>
      </c>
      <c r="O596" s="183" t="s">
        <v>1592</v>
      </c>
      <c r="P596" s="14" t="s">
        <v>173</v>
      </c>
      <c r="Q596" s="105">
        <v>31263</v>
      </c>
      <c r="R596" s="72"/>
      <c r="S596" s="106"/>
      <c r="T596" s="31">
        <f t="shared" si="19"/>
        <v>31263</v>
      </c>
      <c r="U596" s="39" t="s">
        <v>62</v>
      </c>
    </row>
    <row r="597" spans="1:21" x14ac:dyDescent="0.25">
      <c r="A597" s="20">
        <v>42191</v>
      </c>
      <c r="B597" s="183" t="s">
        <v>3125</v>
      </c>
      <c r="C597" s="183" t="s">
        <v>1592</v>
      </c>
      <c r="D597" s="14" t="s">
        <v>440</v>
      </c>
      <c r="E597" s="105">
        <v>2366.6999999999998</v>
      </c>
      <c r="F597" s="23">
        <v>42191</v>
      </c>
      <c r="G597" s="106">
        <v>2366.6999999999998</v>
      </c>
      <c r="H597" s="31">
        <f t="shared" si="18"/>
        <v>0</v>
      </c>
      <c r="I597" s="39" t="s">
        <v>9</v>
      </c>
      <c r="L597" s="246"/>
      <c r="M597" s="20">
        <v>42209</v>
      </c>
      <c r="N597" s="183" t="s">
        <v>5260</v>
      </c>
      <c r="O597" s="183" t="s">
        <v>1592</v>
      </c>
      <c r="P597" s="14" t="s">
        <v>173</v>
      </c>
      <c r="Q597" s="105">
        <v>33526.400000000001</v>
      </c>
      <c r="R597" s="65"/>
      <c r="S597" s="106"/>
      <c r="T597" s="31">
        <f t="shared" si="19"/>
        <v>33526.400000000001</v>
      </c>
      <c r="U597" s="39" t="s">
        <v>62</v>
      </c>
    </row>
    <row r="598" spans="1:21" x14ac:dyDescent="0.25">
      <c r="A598" s="20">
        <v>42191</v>
      </c>
      <c r="B598" s="183" t="s">
        <v>3126</v>
      </c>
      <c r="C598" s="183" t="s">
        <v>1592</v>
      </c>
      <c r="D598" s="14" t="s">
        <v>215</v>
      </c>
      <c r="E598" s="105">
        <v>10924.2</v>
      </c>
      <c r="F598" s="23">
        <v>42191</v>
      </c>
      <c r="G598" s="106">
        <v>10924.2</v>
      </c>
      <c r="H598" s="31">
        <f t="shared" si="18"/>
        <v>0</v>
      </c>
      <c r="I598" s="39" t="s">
        <v>9</v>
      </c>
      <c r="L598" s="246"/>
      <c r="M598" s="20">
        <v>42212</v>
      </c>
      <c r="N598" s="183" t="s">
        <v>5563</v>
      </c>
      <c r="O598" s="183" t="s">
        <v>1592</v>
      </c>
      <c r="P598" s="14" t="s">
        <v>173</v>
      </c>
      <c r="Q598" s="105">
        <v>19713.599999999999</v>
      </c>
      <c r="R598" s="23"/>
      <c r="S598" s="106"/>
      <c r="T598" s="31">
        <f t="shared" si="19"/>
        <v>19713.599999999999</v>
      </c>
      <c r="U598" s="39" t="s">
        <v>62</v>
      </c>
    </row>
    <row r="599" spans="1:21" x14ac:dyDescent="0.25">
      <c r="A599" s="20">
        <v>42191</v>
      </c>
      <c r="B599" s="183" t="s">
        <v>3127</v>
      </c>
      <c r="C599" s="183" t="s">
        <v>1592</v>
      </c>
      <c r="D599" s="14" t="s">
        <v>75</v>
      </c>
      <c r="E599" s="105">
        <v>19697.599999999999</v>
      </c>
      <c r="F599" s="23">
        <v>42192</v>
      </c>
      <c r="G599" s="106">
        <v>19697.599999999999</v>
      </c>
      <c r="H599" s="31">
        <f t="shared" si="18"/>
        <v>0</v>
      </c>
      <c r="I599" s="39" t="s">
        <v>62</v>
      </c>
      <c r="L599" s="246"/>
      <c r="M599" s="20">
        <v>42214</v>
      </c>
      <c r="N599" s="183" t="s">
        <v>5756</v>
      </c>
      <c r="O599" s="183" t="s">
        <v>1592</v>
      </c>
      <c r="P599" s="14" t="s">
        <v>173</v>
      </c>
      <c r="Q599" s="105">
        <v>27507.9</v>
      </c>
      <c r="R599" s="23"/>
      <c r="S599" s="106"/>
      <c r="T599" s="31">
        <f t="shared" si="19"/>
        <v>27507.9</v>
      </c>
      <c r="U599" s="39" t="s">
        <v>62</v>
      </c>
    </row>
    <row r="600" spans="1:21" x14ac:dyDescent="0.25">
      <c r="A600" s="20">
        <v>42191</v>
      </c>
      <c r="B600" s="183" t="s">
        <v>3128</v>
      </c>
      <c r="C600" s="183" t="s">
        <v>1592</v>
      </c>
      <c r="D600" s="14" t="s">
        <v>250</v>
      </c>
      <c r="E600" s="105">
        <v>5909.2</v>
      </c>
      <c r="F600" s="23">
        <v>42192</v>
      </c>
      <c r="G600" s="106">
        <v>5909.2</v>
      </c>
      <c r="H600" s="31">
        <f t="shared" si="18"/>
        <v>0</v>
      </c>
      <c r="I600" s="39" t="s">
        <v>19</v>
      </c>
      <c r="L600" s="246"/>
      <c r="M600" s="20">
        <v>42216</v>
      </c>
      <c r="N600" s="183" t="s">
        <v>6012</v>
      </c>
      <c r="O600" s="183" t="s">
        <v>1592</v>
      </c>
      <c r="P600" s="14" t="s">
        <v>173</v>
      </c>
      <c r="Q600" s="105">
        <v>33482.1</v>
      </c>
      <c r="R600" s="23"/>
      <c r="S600" s="106"/>
      <c r="T600" s="31">
        <f t="shared" si="19"/>
        <v>33482.1</v>
      </c>
      <c r="U600" s="39" t="s">
        <v>62</v>
      </c>
    </row>
    <row r="601" spans="1:21" x14ac:dyDescent="0.25">
      <c r="A601" s="20">
        <v>42191</v>
      </c>
      <c r="B601" s="183" t="s">
        <v>3129</v>
      </c>
      <c r="C601" s="183" t="s">
        <v>1592</v>
      </c>
      <c r="D601" s="14" t="s">
        <v>361</v>
      </c>
      <c r="E601" s="105">
        <v>7522.6</v>
      </c>
      <c r="F601" s="23">
        <v>42192</v>
      </c>
      <c r="G601" s="106">
        <v>7522.6</v>
      </c>
      <c r="H601" s="31">
        <f t="shared" si="18"/>
        <v>0</v>
      </c>
      <c r="I601" s="39" t="s">
        <v>19</v>
      </c>
      <c r="L601" s="246"/>
      <c r="M601" s="20">
        <v>42191</v>
      </c>
      <c r="N601" s="183" t="s">
        <v>3163</v>
      </c>
      <c r="O601" s="183" t="s">
        <v>1592</v>
      </c>
      <c r="P601" s="150" t="s">
        <v>235</v>
      </c>
      <c r="Q601" s="105">
        <v>2104</v>
      </c>
      <c r="R601" s="23">
        <v>42192</v>
      </c>
      <c r="S601" s="106">
        <v>2104</v>
      </c>
      <c r="T601" s="31">
        <f t="shared" si="19"/>
        <v>0</v>
      </c>
      <c r="U601" s="39" t="s">
        <v>17</v>
      </c>
    </row>
    <row r="602" spans="1:21" x14ac:dyDescent="0.25">
      <c r="A602" s="20">
        <v>42191</v>
      </c>
      <c r="B602" s="183" t="s">
        <v>3130</v>
      </c>
      <c r="C602" s="183" t="s">
        <v>1592</v>
      </c>
      <c r="D602" s="14" t="s">
        <v>912</v>
      </c>
      <c r="E602" s="105">
        <v>24377.35</v>
      </c>
      <c r="F602" s="23">
        <v>42191</v>
      </c>
      <c r="G602" s="106">
        <v>24377.35</v>
      </c>
      <c r="H602" s="31">
        <f t="shared" si="18"/>
        <v>0</v>
      </c>
      <c r="I602" s="39" t="s">
        <v>9</v>
      </c>
      <c r="L602" s="246"/>
      <c r="M602" s="20">
        <v>42196</v>
      </c>
      <c r="N602" s="183" t="s">
        <v>3771</v>
      </c>
      <c r="O602" s="183" t="s">
        <v>1592</v>
      </c>
      <c r="P602" s="14" t="s">
        <v>235</v>
      </c>
      <c r="Q602" s="105">
        <v>2012.8</v>
      </c>
      <c r="R602" s="23">
        <v>42198</v>
      </c>
      <c r="S602" s="106">
        <v>2012.8</v>
      </c>
      <c r="T602" s="31">
        <f t="shared" si="19"/>
        <v>0</v>
      </c>
      <c r="U602" s="39" t="s">
        <v>17</v>
      </c>
    </row>
    <row r="603" spans="1:21" x14ac:dyDescent="0.25">
      <c r="A603" s="20">
        <v>42191</v>
      </c>
      <c r="B603" s="183" t="s">
        <v>3131</v>
      </c>
      <c r="C603" s="183" t="s">
        <v>1592</v>
      </c>
      <c r="D603" s="14" t="s">
        <v>1182</v>
      </c>
      <c r="E603" s="105">
        <v>1080</v>
      </c>
      <c r="F603" s="23">
        <v>42192</v>
      </c>
      <c r="G603" s="106">
        <v>1080</v>
      </c>
      <c r="H603" s="31">
        <f t="shared" si="18"/>
        <v>0</v>
      </c>
      <c r="I603" s="39" t="s">
        <v>9</v>
      </c>
      <c r="L603" s="246"/>
      <c r="M603" s="20">
        <v>42200</v>
      </c>
      <c r="N603" s="183" t="s">
        <v>4196</v>
      </c>
      <c r="O603" s="183" t="s">
        <v>1592</v>
      </c>
      <c r="P603" s="14" t="s">
        <v>235</v>
      </c>
      <c r="Q603" s="105">
        <v>2181.1999999999998</v>
      </c>
      <c r="R603" s="23">
        <v>42201</v>
      </c>
      <c r="S603" s="106">
        <v>2181.1999999999998</v>
      </c>
      <c r="T603" s="48">
        <f t="shared" si="19"/>
        <v>0</v>
      </c>
      <c r="U603" s="39" t="s">
        <v>15</v>
      </c>
    </row>
    <row r="604" spans="1:21" x14ac:dyDescent="0.25">
      <c r="A604" s="20">
        <v>42191</v>
      </c>
      <c r="B604" s="183" t="s">
        <v>3132</v>
      </c>
      <c r="C604" s="183" t="s">
        <v>1592</v>
      </c>
      <c r="D604" s="14" t="s">
        <v>1337</v>
      </c>
      <c r="E604" s="105">
        <v>760</v>
      </c>
      <c r="F604" s="23">
        <v>42192</v>
      </c>
      <c r="G604" s="106">
        <v>760</v>
      </c>
      <c r="H604" s="31">
        <f t="shared" si="18"/>
        <v>0</v>
      </c>
      <c r="I604" s="39" t="s">
        <v>19</v>
      </c>
      <c r="L604" s="246"/>
      <c r="M604" s="20">
        <v>42204</v>
      </c>
      <c r="N604" s="183" t="s">
        <v>4654</v>
      </c>
      <c r="O604" s="183" t="s">
        <v>1592</v>
      </c>
      <c r="P604" s="14" t="s">
        <v>235</v>
      </c>
      <c r="Q604" s="122">
        <v>2242</v>
      </c>
      <c r="R604" s="23">
        <v>42205</v>
      </c>
      <c r="S604" s="118">
        <v>2242</v>
      </c>
      <c r="T604" s="31">
        <f t="shared" si="19"/>
        <v>0</v>
      </c>
      <c r="U604" s="56" t="s">
        <v>17</v>
      </c>
    </row>
    <row r="605" spans="1:21" x14ac:dyDescent="0.25">
      <c r="A605" s="20">
        <v>42191</v>
      </c>
      <c r="B605" s="183" t="s">
        <v>3133</v>
      </c>
      <c r="C605" s="183" t="s">
        <v>1592</v>
      </c>
      <c r="D605" s="14" t="s">
        <v>912</v>
      </c>
      <c r="E605" s="105">
        <v>3231</v>
      </c>
      <c r="F605" s="23">
        <v>42191</v>
      </c>
      <c r="G605" s="106">
        <v>3231</v>
      </c>
      <c r="H605" s="31">
        <f t="shared" si="18"/>
        <v>0</v>
      </c>
      <c r="I605" s="39" t="s">
        <v>9</v>
      </c>
      <c r="L605" s="246"/>
      <c r="M605" s="20">
        <v>42211</v>
      </c>
      <c r="N605" s="183" t="s">
        <v>5469</v>
      </c>
      <c r="O605" s="183" t="s">
        <v>1592</v>
      </c>
      <c r="P605" s="14" t="s">
        <v>235</v>
      </c>
      <c r="Q605" s="105">
        <v>2160.6</v>
      </c>
      <c r="R605" s="23">
        <v>42212</v>
      </c>
      <c r="S605" s="106">
        <v>2160.6</v>
      </c>
      <c r="T605" s="31">
        <f t="shared" si="19"/>
        <v>0</v>
      </c>
      <c r="U605" s="39" t="s">
        <v>17</v>
      </c>
    </row>
    <row r="606" spans="1:21" x14ac:dyDescent="0.25">
      <c r="A606" s="20">
        <v>42191</v>
      </c>
      <c r="B606" s="183" t="s">
        <v>3134</v>
      </c>
      <c r="C606" s="183" t="s">
        <v>1592</v>
      </c>
      <c r="D606" s="14" t="s">
        <v>95</v>
      </c>
      <c r="E606" s="105">
        <v>1821.6</v>
      </c>
      <c r="F606" s="23">
        <v>42192</v>
      </c>
      <c r="G606" s="106">
        <v>1821.6</v>
      </c>
      <c r="H606" s="31">
        <f t="shared" si="18"/>
        <v>0</v>
      </c>
      <c r="I606" s="39" t="s">
        <v>19</v>
      </c>
      <c r="L606" s="246"/>
      <c r="M606" s="20">
        <v>42201</v>
      </c>
      <c r="N606" s="183" t="s">
        <v>4313</v>
      </c>
      <c r="O606" s="183" t="s">
        <v>1592</v>
      </c>
      <c r="P606" s="14" t="s">
        <v>4314</v>
      </c>
      <c r="Q606" s="105">
        <v>69</v>
      </c>
      <c r="R606" s="23">
        <v>42202</v>
      </c>
      <c r="S606" s="118">
        <v>69</v>
      </c>
      <c r="T606" s="31">
        <f t="shared" si="19"/>
        <v>0</v>
      </c>
      <c r="U606" s="56" t="s">
        <v>9</v>
      </c>
    </row>
    <row r="607" spans="1:21" x14ac:dyDescent="0.25">
      <c r="A607" s="20">
        <v>42191</v>
      </c>
      <c r="B607" s="183" t="s">
        <v>3135</v>
      </c>
      <c r="C607" s="183" t="s">
        <v>1592</v>
      </c>
      <c r="D607" s="14" t="s">
        <v>98</v>
      </c>
      <c r="E607" s="105">
        <v>3100.4</v>
      </c>
      <c r="F607" s="23">
        <v>42192</v>
      </c>
      <c r="G607" s="106">
        <v>3100.4</v>
      </c>
      <c r="H607" s="31">
        <f t="shared" si="18"/>
        <v>0</v>
      </c>
      <c r="I607" s="39" t="s">
        <v>19</v>
      </c>
      <c r="L607" s="246"/>
      <c r="M607" s="20">
        <v>42200</v>
      </c>
      <c r="N607" s="183" t="s">
        <v>4135</v>
      </c>
      <c r="O607" s="183" t="s">
        <v>1592</v>
      </c>
      <c r="P607" s="14" t="s">
        <v>390</v>
      </c>
      <c r="Q607" s="105">
        <v>5605.5</v>
      </c>
      <c r="R607" s="23">
        <v>42200</v>
      </c>
      <c r="S607" s="106">
        <v>5605.5</v>
      </c>
      <c r="T607" s="48">
        <f t="shared" si="19"/>
        <v>0</v>
      </c>
      <c r="U607" s="39" t="s">
        <v>9</v>
      </c>
    </row>
    <row r="608" spans="1:21" x14ac:dyDescent="0.25">
      <c r="A608" s="20">
        <v>42191</v>
      </c>
      <c r="B608" s="183" t="s">
        <v>3136</v>
      </c>
      <c r="C608" s="183" t="s">
        <v>1592</v>
      </c>
      <c r="D608" s="14" t="s">
        <v>24</v>
      </c>
      <c r="E608" s="105">
        <v>20595</v>
      </c>
      <c r="F608" s="23">
        <v>42201</v>
      </c>
      <c r="G608" s="106">
        <v>20595</v>
      </c>
      <c r="H608" s="31">
        <f t="shared" si="18"/>
        <v>0</v>
      </c>
      <c r="I608" s="39" t="s">
        <v>17</v>
      </c>
      <c r="L608" s="246"/>
      <c r="M608" s="20">
        <v>42191</v>
      </c>
      <c r="N608" s="183" t="s">
        <v>3132</v>
      </c>
      <c r="O608" s="183" t="s">
        <v>1592</v>
      </c>
      <c r="P608" s="14" t="s">
        <v>1337</v>
      </c>
      <c r="Q608" s="105">
        <v>760</v>
      </c>
      <c r="R608" s="23">
        <v>42192</v>
      </c>
      <c r="S608" s="106">
        <v>760</v>
      </c>
      <c r="T608" s="31">
        <f t="shared" si="19"/>
        <v>0</v>
      </c>
      <c r="U608" s="39" t="s">
        <v>19</v>
      </c>
    </row>
    <row r="609" spans="1:24" x14ac:dyDescent="0.25">
      <c r="A609" s="20">
        <v>42191</v>
      </c>
      <c r="B609" s="183" t="s">
        <v>3137</v>
      </c>
      <c r="C609" s="183" t="s">
        <v>1592</v>
      </c>
      <c r="D609" s="14" t="s">
        <v>66</v>
      </c>
      <c r="E609" s="105">
        <v>1605.45</v>
      </c>
      <c r="F609" s="23">
        <v>42191</v>
      </c>
      <c r="G609" s="106">
        <v>1605.45</v>
      </c>
      <c r="H609" s="31">
        <f t="shared" si="18"/>
        <v>0</v>
      </c>
      <c r="I609" s="39" t="s">
        <v>9</v>
      </c>
      <c r="L609" s="246"/>
      <c r="M609" s="20">
        <v>42198</v>
      </c>
      <c r="N609" s="183" t="s">
        <v>3963</v>
      </c>
      <c r="O609" s="183" t="s">
        <v>1592</v>
      </c>
      <c r="P609" s="14" t="s">
        <v>1337</v>
      </c>
      <c r="Q609" s="105">
        <v>932</v>
      </c>
      <c r="R609" s="23">
        <v>42199</v>
      </c>
      <c r="S609" s="106">
        <v>932</v>
      </c>
      <c r="T609" s="31">
        <f t="shared" si="19"/>
        <v>0</v>
      </c>
      <c r="U609" s="39" t="s">
        <v>59</v>
      </c>
    </row>
    <row r="610" spans="1:24" x14ac:dyDescent="0.25">
      <c r="A610" s="20">
        <v>42191</v>
      </c>
      <c r="B610" s="183" t="s">
        <v>3138</v>
      </c>
      <c r="C610" s="183" t="s">
        <v>1592</v>
      </c>
      <c r="D610" s="150" t="s">
        <v>66</v>
      </c>
      <c r="E610" s="105">
        <v>40</v>
      </c>
      <c r="F610" s="23">
        <v>42191</v>
      </c>
      <c r="G610" s="106">
        <v>40</v>
      </c>
      <c r="H610" s="31">
        <f t="shared" si="18"/>
        <v>0</v>
      </c>
      <c r="I610" s="39" t="s">
        <v>9</v>
      </c>
      <c r="L610" s="246"/>
      <c r="M610" s="20">
        <v>42207</v>
      </c>
      <c r="N610" s="183" t="s">
        <v>5008</v>
      </c>
      <c r="O610" s="183" t="s">
        <v>1592</v>
      </c>
      <c r="P610" s="14" t="s">
        <v>1337</v>
      </c>
      <c r="Q610" s="105">
        <v>948</v>
      </c>
      <c r="R610" s="23">
        <v>42208</v>
      </c>
      <c r="S610" s="106">
        <v>948</v>
      </c>
      <c r="T610" s="31">
        <f t="shared" si="19"/>
        <v>0</v>
      </c>
      <c r="U610" s="39" t="s">
        <v>94</v>
      </c>
    </row>
    <row r="611" spans="1:24" x14ac:dyDescent="0.25">
      <c r="A611" s="20">
        <v>42191</v>
      </c>
      <c r="B611" s="183" t="s">
        <v>3139</v>
      </c>
      <c r="C611" s="183" t="s">
        <v>1592</v>
      </c>
      <c r="D611" s="14" t="s">
        <v>1585</v>
      </c>
      <c r="E611" s="105">
        <v>494.5</v>
      </c>
      <c r="F611" s="23">
        <v>42191</v>
      </c>
      <c r="G611" s="106">
        <v>494.5</v>
      </c>
      <c r="H611" s="31">
        <f t="shared" si="18"/>
        <v>0</v>
      </c>
      <c r="I611" s="39" t="s">
        <v>9</v>
      </c>
      <c r="L611" s="246"/>
      <c r="M611" s="20">
        <v>42212</v>
      </c>
      <c r="N611" s="183" t="s">
        <v>5533</v>
      </c>
      <c r="O611" s="183" t="s">
        <v>1592</v>
      </c>
      <c r="P611" s="14" t="s">
        <v>1337</v>
      </c>
      <c r="Q611" s="105">
        <v>724</v>
      </c>
      <c r="R611" s="23">
        <v>42212</v>
      </c>
      <c r="S611" s="106">
        <v>724</v>
      </c>
      <c r="T611" s="31">
        <f t="shared" si="19"/>
        <v>0</v>
      </c>
      <c r="U611" s="39" t="s">
        <v>94</v>
      </c>
    </row>
    <row r="612" spans="1:24" x14ac:dyDescent="0.25">
      <c r="A612" s="20">
        <v>42191</v>
      </c>
      <c r="B612" s="183" t="s">
        <v>3140</v>
      </c>
      <c r="C612" s="183" t="s">
        <v>1592</v>
      </c>
      <c r="D612" s="14" t="s">
        <v>549</v>
      </c>
      <c r="E612" s="105">
        <v>13013</v>
      </c>
      <c r="F612" s="23">
        <v>42192</v>
      </c>
      <c r="G612" s="106">
        <v>13013</v>
      </c>
      <c r="H612" s="31">
        <f t="shared" si="18"/>
        <v>0</v>
      </c>
      <c r="I612" s="39" t="s">
        <v>2524</v>
      </c>
      <c r="L612" s="246"/>
      <c r="M612" s="20">
        <v>42206</v>
      </c>
      <c r="N612" s="183" t="s">
        <v>4881</v>
      </c>
      <c r="O612" s="183" t="s">
        <v>1592</v>
      </c>
      <c r="P612" s="15" t="s">
        <v>684</v>
      </c>
      <c r="Q612" s="122">
        <v>3754.4</v>
      </c>
      <c r="R612" s="23">
        <v>42207</v>
      </c>
      <c r="S612" s="118">
        <v>3754.4</v>
      </c>
      <c r="T612" s="31">
        <f t="shared" si="19"/>
        <v>0</v>
      </c>
      <c r="U612" s="68" t="s">
        <v>3880</v>
      </c>
    </row>
    <row r="613" spans="1:24" x14ac:dyDescent="0.25">
      <c r="A613" s="20">
        <v>42191</v>
      </c>
      <c r="B613" s="183" t="s">
        <v>3141</v>
      </c>
      <c r="C613" s="183" t="s">
        <v>1592</v>
      </c>
      <c r="D613" s="14" t="s">
        <v>185</v>
      </c>
      <c r="E613" s="105">
        <v>49356</v>
      </c>
      <c r="F613" s="23">
        <v>42192</v>
      </c>
      <c r="G613" s="106">
        <v>49356</v>
      </c>
      <c r="H613" s="31">
        <f t="shared" si="18"/>
        <v>0</v>
      </c>
      <c r="I613" s="39" t="s">
        <v>2524</v>
      </c>
      <c r="L613" s="246"/>
      <c r="M613" s="20">
        <v>42187</v>
      </c>
      <c r="N613" s="183" t="s">
        <v>2726</v>
      </c>
      <c r="O613" s="183" t="s">
        <v>1592</v>
      </c>
      <c r="P613" s="40" t="s">
        <v>162</v>
      </c>
      <c r="Q613" s="105">
        <v>1160</v>
      </c>
      <c r="R613" s="23">
        <v>42188</v>
      </c>
      <c r="S613" s="106">
        <v>1160</v>
      </c>
      <c r="T613" s="31">
        <f t="shared" si="19"/>
        <v>0</v>
      </c>
      <c r="U613" s="68" t="s">
        <v>773</v>
      </c>
    </row>
    <row r="614" spans="1:24" x14ac:dyDescent="0.25">
      <c r="A614" s="20">
        <v>42191</v>
      </c>
      <c r="B614" s="183" t="s">
        <v>3142</v>
      </c>
      <c r="C614" s="183" t="s">
        <v>1592</v>
      </c>
      <c r="D614" s="14" t="s">
        <v>158</v>
      </c>
      <c r="E614" s="105">
        <v>3864.4</v>
      </c>
      <c r="F614" s="23">
        <v>42191</v>
      </c>
      <c r="G614" s="106">
        <v>3864.4</v>
      </c>
      <c r="H614" s="31">
        <f t="shared" si="18"/>
        <v>0</v>
      </c>
      <c r="I614" s="39" t="s">
        <v>9</v>
      </c>
      <c r="L614" s="246"/>
      <c r="M614" s="20">
        <v>42196</v>
      </c>
      <c r="N614" s="183" t="s">
        <v>3747</v>
      </c>
      <c r="O614" s="183" t="s">
        <v>1592</v>
      </c>
      <c r="P614" s="14" t="s">
        <v>162</v>
      </c>
      <c r="Q614" s="105">
        <v>1345.2</v>
      </c>
      <c r="R614" s="23">
        <v>42196</v>
      </c>
      <c r="S614" s="106">
        <v>1345.2</v>
      </c>
      <c r="T614" s="31">
        <f t="shared" si="19"/>
        <v>0</v>
      </c>
      <c r="U614" s="39" t="s">
        <v>19</v>
      </c>
    </row>
    <row r="615" spans="1:24" x14ac:dyDescent="0.25">
      <c r="A615" s="20">
        <v>42191</v>
      </c>
      <c r="B615" s="183" t="s">
        <v>3143</v>
      </c>
      <c r="C615" s="183" t="s">
        <v>1592</v>
      </c>
      <c r="D615" s="14" t="s">
        <v>103</v>
      </c>
      <c r="E615" s="105">
        <v>36889</v>
      </c>
      <c r="F615" s="23">
        <v>42194</v>
      </c>
      <c r="G615" s="106">
        <v>36889</v>
      </c>
      <c r="H615" s="31">
        <f t="shared" si="18"/>
        <v>0</v>
      </c>
      <c r="I615" s="39" t="s">
        <v>17</v>
      </c>
      <c r="L615" s="246"/>
      <c r="M615" s="20">
        <v>42206</v>
      </c>
      <c r="N615" s="183" t="s">
        <v>4882</v>
      </c>
      <c r="O615" s="183" t="s">
        <v>1592</v>
      </c>
      <c r="P615" s="15" t="s">
        <v>162</v>
      </c>
      <c r="Q615" s="122">
        <v>1223.5999999999999</v>
      </c>
      <c r="R615" s="23">
        <v>42207</v>
      </c>
      <c r="S615" s="118">
        <v>1223.5999999999999</v>
      </c>
      <c r="T615" s="31">
        <f t="shared" si="19"/>
        <v>0</v>
      </c>
      <c r="U615" s="68" t="s">
        <v>3880</v>
      </c>
      <c r="X615" s="3" t="s">
        <v>6044</v>
      </c>
    </row>
    <row r="616" spans="1:24" x14ac:dyDescent="0.25">
      <c r="A616" s="20">
        <v>42191</v>
      </c>
      <c r="B616" s="183" t="s">
        <v>3144</v>
      </c>
      <c r="C616" s="183" t="s">
        <v>1592</v>
      </c>
      <c r="D616" s="14" t="s">
        <v>158</v>
      </c>
      <c r="E616" s="105">
        <v>2894.4</v>
      </c>
      <c r="F616" s="23">
        <v>42192</v>
      </c>
      <c r="G616" s="106">
        <v>2894.4</v>
      </c>
      <c r="H616" s="31">
        <f t="shared" si="18"/>
        <v>0</v>
      </c>
      <c r="I616" s="39" t="s">
        <v>9</v>
      </c>
      <c r="L616" s="246"/>
      <c r="M616" s="20">
        <v>42186</v>
      </c>
      <c r="N616" s="183" t="s">
        <v>2587</v>
      </c>
      <c r="O616" s="183" t="s">
        <v>1592</v>
      </c>
      <c r="P616" s="14" t="s">
        <v>45</v>
      </c>
      <c r="Q616" s="105">
        <v>89786.18</v>
      </c>
      <c r="R616" s="23" t="s">
        <v>2588</v>
      </c>
      <c r="S616" s="106">
        <f>81035.48+8750.7</f>
        <v>89786.18</v>
      </c>
      <c r="T616" s="25">
        <f t="shared" si="19"/>
        <v>0</v>
      </c>
      <c r="U616" s="39" t="s">
        <v>2524</v>
      </c>
      <c r="X616" s="105">
        <v>89786.18</v>
      </c>
    </row>
    <row r="617" spans="1:24" x14ac:dyDescent="0.25">
      <c r="A617" s="20">
        <v>42191</v>
      </c>
      <c r="B617" s="183" t="s">
        <v>3145</v>
      </c>
      <c r="C617" s="183" t="s">
        <v>1592</v>
      </c>
      <c r="D617" s="14" t="s">
        <v>136</v>
      </c>
      <c r="E617" s="105">
        <v>35231</v>
      </c>
      <c r="F617" s="23" t="s">
        <v>3146</v>
      </c>
      <c r="G617" s="106">
        <f>23600+11631</f>
        <v>35231</v>
      </c>
      <c r="H617" s="31">
        <f t="shared" si="18"/>
        <v>0</v>
      </c>
      <c r="I617" s="39" t="s">
        <v>2524</v>
      </c>
      <c r="L617" s="246"/>
      <c r="M617" s="20">
        <v>42187</v>
      </c>
      <c r="N617" s="183" t="s">
        <v>2656</v>
      </c>
      <c r="O617" s="183" t="s">
        <v>1592</v>
      </c>
      <c r="P617" s="40" t="s">
        <v>45</v>
      </c>
      <c r="Q617" s="105">
        <v>3577.8</v>
      </c>
      <c r="R617" s="12">
        <v>42211</v>
      </c>
      <c r="S617" s="106">
        <v>3577.8</v>
      </c>
      <c r="T617" s="25">
        <f t="shared" si="19"/>
        <v>0</v>
      </c>
      <c r="U617" s="68" t="s">
        <v>59</v>
      </c>
      <c r="X617" s="105">
        <v>3577.8</v>
      </c>
    </row>
    <row r="618" spans="1:24" x14ac:dyDescent="0.25">
      <c r="A618" s="20">
        <v>42191</v>
      </c>
      <c r="B618" s="183" t="s">
        <v>3147</v>
      </c>
      <c r="C618" s="183" t="s">
        <v>1592</v>
      </c>
      <c r="D618" s="14" t="s">
        <v>47</v>
      </c>
      <c r="E618" s="105">
        <v>5542.4</v>
      </c>
      <c r="F618" s="23">
        <v>42201</v>
      </c>
      <c r="G618" s="106">
        <v>5542.4</v>
      </c>
      <c r="H618" s="31">
        <f t="shared" si="18"/>
        <v>0</v>
      </c>
      <c r="I618" s="39" t="s">
        <v>9</v>
      </c>
      <c r="L618" s="246"/>
      <c r="M618" s="20">
        <v>42188</v>
      </c>
      <c r="N618" s="183" t="s">
        <v>2832</v>
      </c>
      <c r="O618" s="183" t="s">
        <v>1592</v>
      </c>
      <c r="P618" s="14" t="s">
        <v>45</v>
      </c>
      <c r="Q618" s="105">
        <v>93349.84</v>
      </c>
      <c r="R618" s="23">
        <v>42211</v>
      </c>
      <c r="S618" s="106">
        <v>93349.84</v>
      </c>
      <c r="T618" s="31">
        <f t="shared" si="19"/>
        <v>0</v>
      </c>
      <c r="U618" s="39" t="s">
        <v>46</v>
      </c>
      <c r="X618" s="105">
        <v>93349.84</v>
      </c>
    </row>
    <row r="619" spans="1:24" x14ac:dyDescent="0.25">
      <c r="A619" s="20">
        <v>42191</v>
      </c>
      <c r="B619" s="183" t="s">
        <v>3148</v>
      </c>
      <c r="C619" s="183" t="s">
        <v>1592</v>
      </c>
      <c r="D619" s="26" t="s">
        <v>12</v>
      </c>
      <c r="E619" s="108">
        <v>0</v>
      </c>
      <c r="F619" s="23"/>
      <c r="G619" s="106"/>
      <c r="H619" s="31">
        <f t="shared" si="18"/>
        <v>0</v>
      </c>
      <c r="I619" s="39" t="s">
        <v>13</v>
      </c>
      <c r="L619" s="246"/>
      <c r="M619" s="20">
        <v>42189</v>
      </c>
      <c r="N619" s="183" t="s">
        <v>2910</v>
      </c>
      <c r="O619" s="183" t="s">
        <v>1592</v>
      </c>
      <c r="P619" s="14" t="s">
        <v>45</v>
      </c>
      <c r="Q619" s="105">
        <v>9242.6</v>
      </c>
      <c r="R619" s="23">
        <v>42211</v>
      </c>
      <c r="S619" s="106">
        <v>9242.6</v>
      </c>
      <c r="T619" s="31">
        <f t="shared" si="19"/>
        <v>0</v>
      </c>
      <c r="U619" s="39" t="s">
        <v>59</v>
      </c>
      <c r="X619" s="105">
        <v>9242.6</v>
      </c>
    </row>
    <row r="620" spans="1:24" x14ac:dyDescent="0.25">
      <c r="A620" s="20">
        <v>42191</v>
      </c>
      <c r="B620" s="183" t="s">
        <v>3149</v>
      </c>
      <c r="C620" s="183" t="s">
        <v>1592</v>
      </c>
      <c r="D620" s="14" t="s">
        <v>37</v>
      </c>
      <c r="E620" s="105">
        <v>21295.3</v>
      </c>
      <c r="F620" s="23">
        <v>42201</v>
      </c>
      <c r="G620" s="106">
        <v>21295.3</v>
      </c>
      <c r="H620" s="31">
        <f t="shared" si="18"/>
        <v>0</v>
      </c>
      <c r="I620" s="39" t="s">
        <v>59</v>
      </c>
      <c r="L620" s="246"/>
      <c r="M620" s="20">
        <v>42189</v>
      </c>
      <c r="N620" s="183" t="s">
        <v>2913</v>
      </c>
      <c r="O620" s="183" t="s">
        <v>1592</v>
      </c>
      <c r="P620" s="14" t="s">
        <v>45</v>
      </c>
      <c r="Q620" s="105">
        <v>437.4</v>
      </c>
      <c r="R620" s="23">
        <v>42211</v>
      </c>
      <c r="S620" s="106">
        <v>437.4</v>
      </c>
      <c r="T620" s="31">
        <f t="shared" si="19"/>
        <v>0</v>
      </c>
      <c r="U620" s="39" t="s">
        <v>59</v>
      </c>
      <c r="X620" s="105">
        <v>437.4</v>
      </c>
    </row>
    <row r="621" spans="1:24" x14ac:dyDescent="0.25">
      <c r="A621" s="20">
        <v>42191</v>
      </c>
      <c r="B621" s="183" t="s">
        <v>3150</v>
      </c>
      <c r="C621" s="183" t="s">
        <v>1592</v>
      </c>
      <c r="D621" s="14" t="s">
        <v>45</v>
      </c>
      <c r="E621" s="105">
        <v>90399</v>
      </c>
      <c r="F621" s="23">
        <v>42211</v>
      </c>
      <c r="G621" s="106">
        <v>90399</v>
      </c>
      <c r="H621" s="31">
        <f t="shared" si="18"/>
        <v>0</v>
      </c>
      <c r="I621" s="39" t="s">
        <v>312</v>
      </c>
      <c r="L621" s="246"/>
      <c r="M621" s="20">
        <v>42190</v>
      </c>
      <c r="N621" s="183" t="s">
        <v>2996</v>
      </c>
      <c r="O621" s="183" t="s">
        <v>1592</v>
      </c>
      <c r="P621" s="14" t="s">
        <v>45</v>
      </c>
      <c r="Q621" s="105">
        <v>25649.9</v>
      </c>
      <c r="R621" s="23">
        <v>42211</v>
      </c>
      <c r="S621" s="106">
        <v>25649.9</v>
      </c>
      <c r="T621" s="31">
        <f t="shared" si="19"/>
        <v>0</v>
      </c>
      <c r="U621" s="39" t="s">
        <v>59</v>
      </c>
      <c r="X621" s="105">
        <v>25649.9</v>
      </c>
    </row>
    <row r="622" spans="1:24" x14ac:dyDescent="0.25">
      <c r="A622" s="20">
        <v>42191</v>
      </c>
      <c r="B622" s="183" t="s">
        <v>3151</v>
      </c>
      <c r="C622" s="183" t="s">
        <v>1592</v>
      </c>
      <c r="D622" s="14" t="s">
        <v>123</v>
      </c>
      <c r="E622" s="105">
        <v>11508</v>
      </c>
      <c r="F622" s="23">
        <v>42192</v>
      </c>
      <c r="G622" s="106">
        <v>11508</v>
      </c>
      <c r="H622" s="31">
        <f t="shared" si="18"/>
        <v>0</v>
      </c>
      <c r="I622" s="39" t="s">
        <v>59</v>
      </c>
      <c r="L622" s="246"/>
      <c r="M622" s="20">
        <v>42191</v>
      </c>
      <c r="N622" s="183" t="s">
        <v>3150</v>
      </c>
      <c r="O622" s="183" t="s">
        <v>1592</v>
      </c>
      <c r="P622" s="14" t="s">
        <v>45</v>
      </c>
      <c r="Q622" s="105">
        <v>90399</v>
      </c>
      <c r="R622" s="23">
        <v>42211</v>
      </c>
      <c r="S622" s="106">
        <v>90399</v>
      </c>
      <c r="T622" s="31">
        <f t="shared" si="19"/>
        <v>0</v>
      </c>
      <c r="U622" s="39" t="s">
        <v>312</v>
      </c>
      <c r="X622" s="105">
        <v>90399</v>
      </c>
    </row>
    <row r="623" spans="1:24" x14ac:dyDescent="0.25">
      <c r="A623" s="20">
        <v>42191</v>
      </c>
      <c r="B623" s="183" t="s">
        <v>3152</v>
      </c>
      <c r="C623" s="183" t="s">
        <v>1592</v>
      </c>
      <c r="D623" s="14" t="s">
        <v>90</v>
      </c>
      <c r="E623" s="105">
        <v>1307</v>
      </c>
      <c r="F623" s="23">
        <v>42191</v>
      </c>
      <c r="G623" s="106">
        <v>1307</v>
      </c>
      <c r="H623" s="31">
        <f t="shared" si="18"/>
        <v>0</v>
      </c>
      <c r="I623" s="39" t="s">
        <v>9</v>
      </c>
      <c r="L623" s="246"/>
      <c r="M623" s="20">
        <v>42193</v>
      </c>
      <c r="N623" s="183" t="s">
        <v>3317</v>
      </c>
      <c r="O623" s="183" t="s">
        <v>1592</v>
      </c>
      <c r="P623" s="14" t="s">
        <v>45</v>
      </c>
      <c r="Q623" s="105">
        <v>7742.8</v>
      </c>
      <c r="R623" s="23">
        <v>42211</v>
      </c>
      <c r="S623" s="106">
        <v>7742.8</v>
      </c>
      <c r="T623" s="31">
        <f t="shared" si="19"/>
        <v>0</v>
      </c>
      <c r="U623" s="39" t="s">
        <v>59</v>
      </c>
      <c r="X623" s="105">
        <v>7742.8</v>
      </c>
    </row>
    <row r="624" spans="1:24" x14ac:dyDescent="0.25">
      <c r="A624" s="20">
        <v>42191</v>
      </c>
      <c r="B624" s="183" t="s">
        <v>3153</v>
      </c>
      <c r="C624" s="183" t="s">
        <v>1592</v>
      </c>
      <c r="D624" s="14" t="s">
        <v>111</v>
      </c>
      <c r="E624" s="105">
        <v>23258</v>
      </c>
      <c r="F624" s="23">
        <v>42201</v>
      </c>
      <c r="G624" s="106">
        <v>23258</v>
      </c>
      <c r="H624" s="31">
        <f t="shared" si="18"/>
        <v>0</v>
      </c>
      <c r="I624" s="39" t="s">
        <v>15</v>
      </c>
      <c r="L624" s="246"/>
      <c r="M624" s="20">
        <v>42194</v>
      </c>
      <c r="N624" s="183" t="s">
        <v>3438</v>
      </c>
      <c r="O624" s="183" t="s">
        <v>1592</v>
      </c>
      <c r="P624" s="14" t="s">
        <v>45</v>
      </c>
      <c r="Q624" s="105">
        <v>9117</v>
      </c>
      <c r="R624" s="23">
        <v>42211</v>
      </c>
      <c r="S624" s="106">
        <v>9117</v>
      </c>
      <c r="T624" s="31">
        <f t="shared" si="19"/>
        <v>0</v>
      </c>
      <c r="U624" s="39" t="s">
        <v>59</v>
      </c>
      <c r="X624" s="105">
        <v>9117</v>
      </c>
    </row>
    <row r="625" spans="1:24" x14ac:dyDescent="0.25">
      <c r="A625" s="20">
        <v>42191</v>
      </c>
      <c r="B625" s="183" t="s">
        <v>3154</v>
      </c>
      <c r="C625" s="183" t="s">
        <v>1592</v>
      </c>
      <c r="D625" s="14" t="s">
        <v>80</v>
      </c>
      <c r="E625" s="105">
        <v>6114</v>
      </c>
      <c r="F625" s="23">
        <v>42191</v>
      </c>
      <c r="G625" s="106">
        <v>6114</v>
      </c>
      <c r="H625" s="31">
        <f t="shared" si="18"/>
        <v>0</v>
      </c>
      <c r="I625" s="39" t="s">
        <v>9</v>
      </c>
      <c r="L625" s="246"/>
      <c r="M625" s="20">
        <v>42195</v>
      </c>
      <c r="N625" s="183" t="s">
        <v>3612</v>
      </c>
      <c r="O625" s="183" t="s">
        <v>1592</v>
      </c>
      <c r="P625" s="14" t="s">
        <v>45</v>
      </c>
      <c r="Q625" s="105">
        <v>16209.16</v>
      </c>
      <c r="R625" s="23">
        <v>42211</v>
      </c>
      <c r="S625" s="118">
        <v>16209.16</v>
      </c>
      <c r="T625" s="31">
        <f t="shared" si="19"/>
        <v>0</v>
      </c>
      <c r="U625" s="56" t="s">
        <v>17</v>
      </c>
      <c r="X625" s="105">
        <v>16209.16</v>
      </c>
    </row>
    <row r="626" spans="1:24" x14ac:dyDescent="0.25">
      <c r="A626" s="20">
        <v>42191</v>
      </c>
      <c r="B626" s="183" t="s">
        <v>3155</v>
      </c>
      <c r="C626" s="183" t="s">
        <v>1592</v>
      </c>
      <c r="D626" s="14" t="s">
        <v>233</v>
      </c>
      <c r="E626" s="105">
        <v>18933.8</v>
      </c>
      <c r="F626" s="23">
        <v>42192</v>
      </c>
      <c r="G626" s="106">
        <v>18933.8</v>
      </c>
      <c r="H626" s="31">
        <f t="shared" si="18"/>
        <v>0</v>
      </c>
      <c r="I626" s="39" t="s">
        <v>773</v>
      </c>
      <c r="L626" s="246"/>
      <c r="M626" s="20">
        <v>42195</v>
      </c>
      <c r="N626" s="183" t="s">
        <v>3650</v>
      </c>
      <c r="O626" s="183" t="s">
        <v>1592</v>
      </c>
      <c r="P626" s="14" t="s">
        <v>45</v>
      </c>
      <c r="Q626" s="105">
        <v>24291.3</v>
      </c>
      <c r="R626" s="23">
        <v>42211</v>
      </c>
      <c r="S626" s="106">
        <v>24291.3</v>
      </c>
      <c r="T626" s="31">
        <f t="shared" si="19"/>
        <v>0</v>
      </c>
      <c r="U626" s="39" t="s">
        <v>94</v>
      </c>
      <c r="X626" s="105">
        <v>24291.3</v>
      </c>
    </row>
    <row r="627" spans="1:24" x14ac:dyDescent="0.25">
      <c r="A627" s="20">
        <v>42191</v>
      </c>
      <c r="B627" s="183" t="s">
        <v>3156</v>
      </c>
      <c r="C627" s="183" t="s">
        <v>1592</v>
      </c>
      <c r="D627" s="150" t="s">
        <v>114</v>
      </c>
      <c r="E627" s="105">
        <v>1881</v>
      </c>
      <c r="F627" s="23">
        <v>42191</v>
      </c>
      <c r="G627" s="106">
        <v>1881</v>
      </c>
      <c r="H627" s="31">
        <f t="shared" si="18"/>
        <v>0</v>
      </c>
      <c r="I627" s="39" t="s">
        <v>9</v>
      </c>
      <c r="L627" s="246"/>
      <c r="M627" s="20">
        <v>42196</v>
      </c>
      <c r="N627" s="183" t="s">
        <v>3755</v>
      </c>
      <c r="O627" s="183" t="s">
        <v>1592</v>
      </c>
      <c r="P627" s="14" t="s">
        <v>45</v>
      </c>
      <c r="Q627" s="105">
        <v>57565.7</v>
      </c>
      <c r="R627" s="23">
        <v>42211</v>
      </c>
      <c r="S627" s="106">
        <v>57565.7</v>
      </c>
      <c r="T627" s="31">
        <f t="shared" si="19"/>
        <v>0</v>
      </c>
      <c r="U627" s="39" t="s">
        <v>94</v>
      </c>
      <c r="X627" s="105">
        <v>57565.7</v>
      </c>
    </row>
    <row r="628" spans="1:24" x14ac:dyDescent="0.25">
      <c r="A628" s="20">
        <v>42191</v>
      </c>
      <c r="B628" s="183" t="s">
        <v>3157</v>
      </c>
      <c r="C628" s="183" t="s">
        <v>1592</v>
      </c>
      <c r="D628" s="14" t="s">
        <v>3158</v>
      </c>
      <c r="E628" s="105">
        <v>11950.24</v>
      </c>
      <c r="F628" s="30" t="s">
        <v>6074</v>
      </c>
      <c r="G628" s="106">
        <v>11950.24</v>
      </c>
      <c r="H628" s="31">
        <f t="shared" si="18"/>
        <v>0</v>
      </c>
      <c r="I628" s="39" t="s">
        <v>9</v>
      </c>
      <c r="L628" s="246"/>
      <c r="M628" s="20">
        <v>42196</v>
      </c>
      <c r="N628" s="183" t="s">
        <v>3774</v>
      </c>
      <c r="O628" s="183" t="s">
        <v>1592</v>
      </c>
      <c r="P628" s="14" t="s">
        <v>45</v>
      </c>
      <c r="Q628" s="105">
        <v>65010</v>
      </c>
      <c r="R628" s="23">
        <v>42211</v>
      </c>
      <c r="S628" s="106">
        <v>65010</v>
      </c>
      <c r="T628" s="31">
        <f t="shared" si="19"/>
        <v>0</v>
      </c>
      <c r="U628" s="39" t="s">
        <v>41</v>
      </c>
      <c r="X628" s="105">
        <v>65010</v>
      </c>
    </row>
    <row r="629" spans="1:24" x14ac:dyDescent="0.25">
      <c r="A629" s="20">
        <v>42191</v>
      </c>
      <c r="B629" s="183" t="s">
        <v>3159</v>
      </c>
      <c r="C629" s="183" t="s">
        <v>1592</v>
      </c>
      <c r="D629" s="14" t="s">
        <v>3160</v>
      </c>
      <c r="E629" s="105">
        <v>1755.6</v>
      </c>
      <c r="F629" s="23">
        <v>42192</v>
      </c>
      <c r="G629" s="106">
        <v>1755.6</v>
      </c>
      <c r="H629" s="31">
        <f t="shared" si="18"/>
        <v>0</v>
      </c>
      <c r="I629" s="39" t="s">
        <v>17</v>
      </c>
      <c r="L629" s="246"/>
      <c r="M629" s="20">
        <v>42198</v>
      </c>
      <c r="N629" s="183" t="s">
        <v>3917</v>
      </c>
      <c r="O629" s="183" t="s">
        <v>1592</v>
      </c>
      <c r="P629" s="14" t="s">
        <v>45</v>
      </c>
      <c r="Q629" s="105">
        <v>40533.42</v>
      </c>
      <c r="R629" s="23">
        <v>42211</v>
      </c>
      <c r="S629" s="106">
        <v>40533.42</v>
      </c>
      <c r="T629" s="31">
        <f t="shared" si="19"/>
        <v>0</v>
      </c>
      <c r="U629" s="39" t="s">
        <v>17</v>
      </c>
      <c r="X629" s="105">
        <v>40533.42</v>
      </c>
    </row>
    <row r="630" spans="1:24" x14ac:dyDescent="0.25">
      <c r="A630" s="20">
        <v>42191</v>
      </c>
      <c r="B630" s="183" t="s">
        <v>3161</v>
      </c>
      <c r="C630" s="183" t="s">
        <v>1592</v>
      </c>
      <c r="D630" s="14" t="s">
        <v>454</v>
      </c>
      <c r="E630" s="105">
        <v>4382.3999999999996</v>
      </c>
      <c r="F630" s="23">
        <v>42192</v>
      </c>
      <c r="G630" s="106">
        <v>4382.3999999999996</v>
      </c>
      <c r="H630" s="31">
        <f t="shared" si="18"/>
        <v>0</v>
      </c>
      <c r="I630" s="39" t="s">
        <v>17</v>
      </c>
      <c r="L630" s="246"/>
      <c r="M630" s="20">
        <v>42199</v>
      </c>
      <c r="N630" s="183" t="s">
        <v>4030</v>
      </c>
      <c r="O630" s="183" t="s">
        <v>1592</v>
      </c>
      <c r="P630" s="14" t="s">
        <v>45</v>
      </c>
      <c r="Q630" s="105">
        <v>11898</v>
      </c>
      <c r="R630" s="23">
        <v>42211</v>
      </c>
      <c r="S630" s="106">
        <v>11898</v>
      </c>
      <c r="T630" s="48">
        <f t="shared" si="19"/>
        <v>0</v>
      </c>
      <c r="U630" s="39" t="s">
        <v>59</v>
      </c>
      <c r="X630" s="105">
        <v>11898</v>
      </c>
    </row>
    <row r="631" spans="1:24" x14ac:dyDescent="0.25">
      <c r="A631" s="20">
        <v>42191</v>
      </c>
      <c r="B631" s="183" t="s">
        <v>3162</v>
      </c>
      <c r="C631" s="183" t="s">
        <v>1592</v>
      </c>
      <c r="D631" s="14" t="s">
        <v>68</v>
      </c>
      <c r="E631" s="105">
        <v>6392.8</v>
      </c>
      <c r="F631" s="23">
        <v>42193</v>
      </c>
      <c r="G631" s="106">
        <v>6392.8</v>
      </c>
      <c r="H631" s="31">
        <f t="shared" si="18"/>
        <v>0</v>
      </c>
      <c r="I631" s="39" t="s">
        <v>149</v>
      </c>
      <c r="L631" s="246"/>
      <c r="M631" s="20">
        <v>42200</v>
      </c>
      <c r="N631" s="183" t="s">
        <v>4107</v>
      </c>
      <c r="O631" s="183" t="s">
        <v>1592</v>
      </c>
      <c r="P631" s="14" t="s">
        <v>45</v>
      </c>
      <c r="Q631" s="105">
        <v>15100.7</v>
      </c>
      <c r="R631" s="23">
        <v>42211</v>
      </c>
      <c r="S631" s="106">
        <v>15100.7</v>
      </c>
      <c r="T631" s="48">
        <f t="shared" si="19"/>
        <v>0</v>
      </c>
      <c r="U631" s="39" t="s">
        <v>19</v>
      </c>
      <c r="X631" s="105">
        <v>15100.7</v>
      </c>
    </row>
    <row r="632" spans="1:24" x14ac:dyDescent="0.25">
      <c r="A632" s="20">
        <v>42191</v>
      </c>
      <c r="B632" s="183" t="s">
        <v>3163</v>
      </c>
      <c r="C632" s="183" t="s">
        <v>1592</v>
      </c>
      <c r="D632" s="150" t="s">
        <v>235</v>
      </c>
      <c r="E632" s="105">
        <v>2104</v>
      </c>
      <c r="F632" s="23">
        <v>42192</v>
      </c>
      <c r="G632" s="106">
        <v>2104</v>
      </c>
      <c r="H632" s="31">
        <f t="shared" si="18"/>
        <v>0</v>
      </c>
      <c r="I632" s="39" t="s">
        <v>17</v>
      </c>
      <c r="L632" s="246"/>
      <c r="M632" s="20">
        <v>42201</v>
      </c>
      <c r="N632" s="183" t="s">
        <v>4206</v>
      </c>
      <c r="O632" s="183" t="s">
        <v>1592</v>
      </c>
      <c r="P632" s="14" t="s">
        <v>45</v>
      </c>
      <c r="Q632" s="105">
        <v>120996.45</v>
      </c>
      <c r="R632" s="23">
        <v>42211</v>
      </c>
      <c r="S632" s="106">
        <v>120996.45</v>
      </c>
      <c r="T632" s="48">
        <f t="shared" si="19"/>
        <v>0</v>
      </c>
      <c r="U632" s="39" t="s">
        <v>9</v>
      </c>
      <c r="X632" s="105">
        <v>120996.45</v>
      </c>
    </row>
    <row r="633" spans="1:24" x14ac:dyDescent="0.25">
      <c r="A633" s="20">
        <v>42191</v>
      </c>
      <c r="B633" s="183" t="s">
        <v>3164</v>
      </c>
      <c r="C633" s="183" t="s">
        <v>1592</v>
      </c>
      <c r="D633" s="26" t="s">
        <v>12</v>
      </c>
      <c r="E633" s="108">
        <v>0</v>
      </c>
      <c r="F633" s="23"/>
      <c r="G633" s="106"/>
      <c r="H633" s="31">
        <f t="shared" si="18"/>
        <v>0</v>
      </c>
      <c r="I633" s="39" t="s">
        <v>13</v>
      </c>
      <c r="L633" s="246"/>
      <c r="M633" s="20">
        <v>42202</v>
      </c>
      <c r="N633" s="183" t="s">
        <v>4362</v>
      </c>
      <c r="O633" s="183" t="s">
        <v>1592</v>
      </c>
      <c r="P633" s="14" t="s">
        <v>45</v>
      </c>
      <c r="Q633" s="105">
        <v>6651.4</v>
      </c>
      <c r="R633" s="23">
        <v>42211</v>
      </c>
      <c r="S633" s="118">
        <v>6651.4</v>
      </c>
      <c r="T633" s="31">
        <f t="shared" si="19"/>
        <v>0</v>
      </c>
      <c r="U633" s="56" t="s">
        <v>59</v>
      </c>
      <c r="X633" s="105">
        <v>6651.4</v>
      </c>
    </row>
    <row r="634" spans="1:24" x14ac:dyDescent="0.25">
      <c r="A634" s="20">
        <v>42191</v>
      </c>
      <c r="B634" s="183" t="s">
        <v>3165</v>
      </c>
      <c r="C634" s="183" t="s">
        <v>1592</v>
      </c>
      <c r="D634" s="26" t="s">
        <v>12</v>
      </c>
      <c r="E634" s="108">
        <v>0</v>
      </c>
      <c r="F634" s="23"/>
      <c r="G634" s="106"/>
      <c r="H634" s="31">
        <f t="shared" si="18"/>
        <v>0</v>
      </c>
      <c r="I634" s="39" t="s">
        <v>13</v>
      </c>
      <c r="L634" s="246"/>
      <c r="M634" s="20">
        <v>42203</v>
      </c>
      <c r="N634" s="183" t="s">
        <v>4537</v>
      </c>
      <c r="O634" s="183" t="s">
        <v>1592</v>
      </c>
      <c r="P634" s="14" t="s">
        <v>45</v>
      </c>
      <c r="Q634" s="105">
        <v>85349.69</v>
      </c>
      <c r="R634" s="23">
        <v>42211</v>
      </c>
      <c r="S634" s="106">
        <v>85349.69</v>
      </c>
      <c r="T634" s="31">
        <f t="shared" si="19"/>
        <v>0</v>
      </c>
      <c r="U634" s="39" t="s">
        <v>19</v>
      </c>
      <c r="X634" s="105">
        <v>85349.69</v>
      </c>
    </row>
    <row r="635" spans="1:24" x14ac:dyDescent="0.25">
      <c r="A635" s="20">
        <v>42191</v>
      </c>
      <c r="B635" s="183" t="s">
        <v>3166</v>
      </c>
      <c r="C635" s="183" t="s">
        <v>1592</v>
      </c>
      <c r="D635" s="14" t="s">
        <v>199</v>
      </c>
      <c r="E635" s="105">
        <v>10108</v>
      </c>
      <c r="F635" s="23">
        <v>42193</v>
      </c>
      <c r="G635" s="106">
        <v>10108</v>
      </c>
      <c r="H635" s="31">
        <f t="shared" si="18"/>
        <v>0</v>
      </c>
      <c r="I635" s="39" t="s">
        <v>149</v>
      </c>
      <c r="L635" s="246"/>
      <c r="M635" s="20">
        <v>42204</v>
      </c>
      <c r="N635" s="183" t="s">
        <v>4606</v>
      </c>
      <c r="O635" s="183" t="s">
        <v>1592</v>
      </c>
      <c r="P635" s="150" t="s">
        <v>45</v>
      </c>
      <c r="Q635" s="105">
        <v>20117.599999999999</v>
      </c>
      <c r="R635" s="23">
        <v>42211</v>
      </c>
      <c r="S635" s="118">
        <v>20117.599999999999</v>
      </c>
      <c r="T635" s="31">
        <f t="shared" si="19"/>
        <v>0</v>
      </c>
      <c r="U635" s="56" t="s">
        <v>59</v>
      </c>
      <c r="X635" s="105">
        <v>20117.599999999999</v>
      </c>
    </row>
    <row r="636" spans="1:24" x14ac:dyDescent="0.25">
      <c r="A636" s="20">
        <v>42191</v>
      </c>
      <c r="B636" s="183" t="s">
        <v>3167</v>
      </c>
      <c r="C636" s="183" t="s">
        <v>1592</v>
      </c>
      <c r="D636" s="14" t="s">
        <v>200</v>
      </c>
      <c r="E636" s="105">
        <v>2411.1</v>
      </c>
      <c r="F636" s="23">
        <v>42193</v>
      </c>
      <c r="G636" s="106">
        <v>2411.1</v>
      </c>
      <c r="H636" s="31">
        <f t="shared" si="18"/>
        <v>0</v>
      </c>
      <c r="I636" s="39" t="s">
        <v>149</v>
      </c>
      <c r="L636" s="246"/>
      <c r="M636" s="20">
        <v>42204</v>
      </c>
      <c r="N636" s="183" t="s">
        <v>4640</v>
      </c>
      <c r="O636" s="183" t="s">
        <v>1592</v>
      </c>
      <c r="P636" s="14" t="s">
        <v>45</v>
      </c>
      <c r="Q636" s="105">
        <v>24174</v>
      </c>
      <c r="R636" s="23">
        <v>42211</v>
      </c>
      <c r="S636" s="118">
        <v>24174</v>
      </c>
      <c r="T636" s="31">
        <f t="shared" si="19"/>
        <v>0</v>
      </c>
      <c r="U636" s="56" t="s">
        <v>17</v>
      </c>
      <c r="X636" s="105">
        <v>24174</v>
      </c>
    </row>
    <row r="637" spans="1:24" x14ac:dyDescent="0.25">
      <c r="A637" s="20">
        <v>42191</v>
      </c>
      <c r="B637" s="183" t="s">
        <v>3168</v>
      </c>
      <c r="C637" s="183" t="s">
        <v>1592</v>
      </c>
      <c r="D637" s="14" t="s">
        <v>1101</v>
      </c>
      <c r="E637" s="105">
        <v>396</v>
      </c>
      <c r="F637" s="23">
        <v>42192</v>
      </c>
      <c r="G637" s="106">
        <v>396</v>
      </c>
      <c r="H637" s="31">
        <f t="shared" si="18"/>
        <v>0</v>
      </c>
      <c r="I637" s="39" t="s">
        <v>9</v>
      </c>
      <c r="L637" s="246"/>
      <c r="M637" s="20">
        <v>42205</v>
      </c>
      <c r="N637" s="183" t="s">
        <v>4685</v>
      </c>
      <c r="O637" s="183" t="s">
        <v>1592</v>
      </c>
      <c r="P637" s="14" t="s">
        <v>45</v>
      </c>
      <c r="Q637" s="105">
        <v>5443.8</v>
      </c>
      <c r="R637" s="23">
        <v>42211</v>
      </c>
      <c r="S637" s="118">
        <v>5443.8</v>
      </c>
      <c r="T637" s="31">
        <f t="shared" si="19"/>
        <v>0</v>
      </c>
      <c r="U637" s="56" t="s">
        <v>59</v>
      </c>
      <c r="X637" s="105">
        <v>5443.8</v>
      </c>
    </row>
    <row r="638" spans="1:24" x14ac:dyDescent="0.25">
      <c r="A638" s="20">
        <v>42191</v>
      </c>
      <c r="B638" s="183" t="s">
        <v>3169</v>
      </c>
      <c r="C638" s="183" t="s">
        <v>1592</v>
      </c>
      <c r="D638" s="14" t="s">
        <v>420</v>
      </c>
      <c r="E638" s="105">
        <v>3152.1</v>
      </c>
      <c r="F638" s="23">
        <v>42193</v>
      </c>
      <c r="G638" s="106">
        <v>3152.1</v>
      </c>
      <c r="H638" s="31">
        <f t="shared" si="18"/>
        <v>0</v>
      </c>
      <c r="I638" s="39" t="s">
        <v>149</v>
      </c>
      <c r="L638" s="246"/>
      <c r="M638" s="20">
        <v>42206</v>
      </c>
      <c r="N638" s="183" t="s">
        <v>4886</v>
      </c>
      <c r="O638" s="183" t="s">
        <v>1592</v>
      </c>
      <c r="P638" s="15" t="s">
        <v>45</v>
      </c>
      <c r="Q638" s="122">
        <v>17571.8</v>
      </c>
      <c r="R638" s="23">
        <v>42211</v>
      </c>
      <c r="S638" s="118">
        <v>17571.8</v>
      </c>
      <c r="T638" s="31">
        <f t="shared" si="19"/>
        <v>0</v>
      </c>
      <c r="U638" s="68" t="s">
        <v>15</v>
      </c>
      <c r="X638" s="122">
        <v>17571.8</v>
      </c>
    </row>
    <row r="639" spans="1:24" x14ac:dyDescent="0.25">
      <c r="A639" s="20">
        <v>42191</v>
      </c>
      <c r="B639" s="183" t="s">
        <v>3170</v>
      </c>
      <c r="C639" s="183" t="s">
        <v>1592</v>
      </c>
      <c r="D639" s="14" t="s">
        <v>111</v>
      </c>
      <c r="E639" s="105">
        <v>224594</v>
      </c>
      <c r="F639" s="23">
        <v>42195</v>
      </c>
      <c r="G639" s="106">
        <v>224594</v>
      </c>
      <c r="H639" s="31">
        <f t="shared" si="18"/>
        <v>0</v>
      </c>
      <c r="I639" s="39" t="s">
        <v>9</v>
      </c>
      <c r="L639" s="246"/>
      <c r="M639" s="20">
        <v>42206</v>
      </c>
      <c r="N639" s="183" t="s">
        <v>4894</v>
      </c>
      <c r="O639" s="183" t="s">
        <v>1592</v>
      </c>
      <c r="P639" s="15" t="s">
        <v>45</v>
      </c>
      <c r="Q639" s="122">
        <v>43506.06</v>
      </c>
      <c r="R639" s="23">
        <v>42211</v>
      </c>
      <c r="S639" s="118">
        <v>43506.06</v>
      </c>
      <c r="T639" s="31">
        <f t="shared" si="19"/>
        <v>0</v>
      </c>
      <c r="U639" s="68" t="s">
        <v>587</v>
      </c>
      <c r="X639" s="122">
        <v>43506.06</v>
      </c>
    </row>
    <row r="640" spans="1:24" x14ac:dyDescent="0.25">
      <c r="A640" s="20">
        <v>42191</v>
      </c>
      <c r="B640" s="183" t="s">
        <v>3171</v>
      </c>
      <c r="C640" s="183" t="s">
        <v>1592</v>
      </c>
      <c r="D640" s="14" t="s">
        <v>206</v>
      </c>
      <c r="E640" s="105">
        <v>37694.6</v>
      </c>
      <c r="F640" s="23">
        <v>42201</v>
      </c>
      <c r="G640" s="106">
        <v>37694.6</v>
      </c>
      <c r="H640" s="31">
        <f t="shared" si="18"/>
        <v>0</v>
      </c>
      <c r="I640" s="39" t="s">
        <v>149</v>
      </c>
      <c r="L640" s="246"/>
      <c r="M640" s="20">
        <v>42208</v>
      </c>
      <c r="N640" s="183" t="s">
        <v>5115</v>
      </c>
      <c r="O640" s="183" t="s">
        <v>1592</v>
      </c>
      <c r="P640" s="14" t="s">
        <v>45</v>
      </c>
      <c r="Q640" s="105">
        <v>39160.639999999999</v>
      </c>
      <c r="R640" s="65">
        <v>42211</v>
      </c>
      <c r="S640" s="106">
        <v>39160.639999999999</v>
      </c>
      <c r="T640" s="31">
        <f t="shared" si="19"/>
        <v>0</v>
      </c>
      <c r="U640" s="39" t="s">
        <v>312</v>
      </c>
      <c r="X640" s="105">
        <v>39160.639999999999</v>
      </c>
    </row>
    <row r="641" spans="1:26" x14ac:dyDescent="0.25">
      <c r="A641" s="20">
        <v>42191</v>
      </c>
      <c r="B641" s="183" t="s">
        <v>3172</v>
      </c>
      <c r="C641" s="183" t="s">
        <v>1592</v>
      </c>
      <c r="D641" s="26" t="s">
        <v>12</v>
      </c>
      <c r="E641" s="108">
        <v>0</v>
      </c>
      <c r="F641" s="23"/>
      <c r="G641" s="106"/>
      <c r="H641" s="31">
        <f t="shared" si="18"/>
        <v>0</v>
      </c>
      <c r="I641" s="39" t="s">
        <v>13</v>
      </c>
      <c r="L641" s="246"/>
      <c r="M641" s="20">
        <v>42208</v>
      </c>
      <c r="N641" s="183" t="s">
        <v>5146</v>
      </c>
      <c r="O641" s="183" t="s">
        <v>1592</v>
      </c>
      <c r="P641" s="14" t="s">
        <v>45</v>
      </c>
      <c r="Q641" s="105">
        <v>1436.4</v>
      </c>
      <c r="R641" s="65">
        <v>42211</v>
      </c>
      <c r="S641" s="106">
        <v>1436.4</v>
      </c>
      <c r="T641" s="31">
        <f t="shared" si="19"/>
        <v>0</v>
      </c>
      <c r="U641" s="39" t="s">
        <v>59</v>
      </c>
      <c r="X641" s="105">
        <v>1436.4</v>
      </c>
    </row>
    <row r="642" spans="1:26" x14ac:dyDescent="0.25">
      <c r="A642" s="20">
        <v>42191</v>
      </c>
      <c r="B642" s="183" t="s">
        <v>3173</v>
      </c>
      <c r="C642" s="183" t="s">
        <v>1592</v>
      </c>
      <c r="D642" s="14" t="s">
        <v>198</v>
      </c>
      <c r="E642" s="105">
        <v>26087.5</v>
      </c>
      <c r="F642" s="23">
        <v>42193</v>
      </c>
      <c r="G642" s="106">
        <v>26087.5</v>
      </c>
      <c r="H642" s="31">
        <f t="shared" si="18"/>
        <v>0</v>
      </c>
      <c r="I642" s="39" t="s">
        <v>149</v>
      </c>
      <c r="L642" s="246"/>
      <c r="M642" s="20">
        <v>42209</v>
      </c>
      <c r="N642" s="183" t="s">
        <v>5282</v>
      </c>
      <c r="O642" s="183" t="s">
        <v>1592</v>
      </c>
      <c r="P642" s="14" t="s">
        <v>45</v>
      </c>
      <c r="Q642" s="105">
        <v>22250.5</v>
      </c>
      <c r="R642" s="65">
        <v>42211</v>
      </c>
      <c r="S642" s="106">
        <v>22250.5</v>
      </c>
      <c r="T642" s="31">
        <f t="shared" si="19"/>
        <v>0</v>
      </c>
      <c r="U642" s="39" t="s">
        <v>59</v>
      </c>
      <c r="X642" s="105">
        <v>22250.5</v>
      </c>
    </row>
    <row r="643" spans="1:26" x14ac:dyDescent="0.25">
      <c r="A643" s="20">
        <v>42191</v>
      </c>
      <c r="B643" s="183" t="s">
        <v>3174</v>
      </c>
      <c r="C643" s="183" t="s">
        <v>1592</v>
      </c>
      <c r="D643" s="14" t="s">
        <v>552</v>
      </c>
      <c r="E643" s="105">
        <v>9313.9</v>
      </c>
      <c r="F643" s="23">
        <v>42193</v>
      </c>
      <c r="G643" s="106">
        <v>9313.9</v>
      </c>
      <c r="H643" s="31">
        <f t="shared" ref="H643:H706" si="20">E643-G643</f>
        <v>0</v>
      </c>
      <c r="I643" s="39" t="s">
        <v>149</v>
      </c>
      <c r="L643" s="246"/>
      <c r="M643" s="20">
        <v>42210</v>
      </c>
      <c r="N643" s="183" t="s">
        <v>5296</v>
      </c>
      <c r="O643" s="183" t="s">
        <v>1592</v>
      </c>
      <c r="P643" s="14" t="s">
        <v>45</v>
      </c>
      <c r="Q643" s="105">
        <v>25755.3</v>
      </c>
      <c r="R643" s="65">
        <v>42211</v>
      </c>
      <c r="S643" s="106">
        <v>25755.3</v>
      </c>
      <c r="T643" s="31">
        <f t="shared" ref="T643:T706" si="21">Q643-S643</f>
        <v>0</v>
      </c>
      <c r="U643" s="39" t="s">
        <v>59</v>
      </c>
      <c r="X643" s="105">
        <v>25755.3</v>
      </c>
    </row>
    <row r="644" spans="1:26" x14ac:dyDescent="0.25">
      <c r="A644" s="20">
        <v>42191</v>
      </c>
      <c r="B644" s="183" t="s">
        <v>3175</v>
      </c>
      <c r="C644" s="183" t="s">
        <v>1592</v>
      </c>
      <c r="D644" s="14" t="s">
        <v>203</v>
      </c>
      <c r="E644" s="105">
        <v>8344.2000000000007</v>
      </c>
      <c r="F644" s="23">
        <v>42193</v>
      </c>
      <c r="G644" s="106">
        <v>8344.2000000000007</v>
      </c>
      <c r="H644" s="31">
        <f t="shared" si="20"/>
        <v>0</v>
      </c>
      <c r="I644" s="39" t="s">
        <v>149</v>
      </c>
      <c r="L644" s="246"/>
      <c r="M644" s="20">
        <v>42210</v>
      </c>
      <c r="N644" s="183" t="s">
        <v>5408</v>
      </c>
      <c r="O644" s="183" t="s">
        <v>1592</v>
      </c>
      <c r="P644" s="14" t="s">
        <v>45</v>
      </c>
      <c r="Q644" s="105">
        <v>123334.15</v>
      </c>
      <c r="R644" s="65" t="s">
        <v>5166</v>
      </c>
      <c r="S644" s="106">
        <f>3808.94+119525.21</f>
        <v>123334.15000000001</v>
      </c>
      <c r="T644" s="31">
        <f t="shared" si="21"/>
        <v>0</v>
      </c>
      <c r="U644" s="39" t="s">
        <v>9</v>
      </c>
      <c r="X644" s="105">
        <v>123334.15</v>
      </c>
    </row>
    <row r="645" spans="1:26" x14ac:dyDescent="0.25">
      <c r="A645" s="20">
        <v>42191</v>
      </c>
      <c r="B645" s="183" t="s">
        <v>3176</v>
      </c>
      <c r="C645" s="183" t="s">
        <v>1592</v>
      </c>
      <c r="D645" s="14" t="s">
        <v>574</v>
      </c>
      <c r="E645" s="105">
        <v>12256.92</v>
      </c>
      <c r="F645" s="23">
        <v>42193</v>
      </c>
      <c r="G645" s="106">
        <v>12256.92</v>
      </c>
      <c r="H645" s="31">
        <f t="shared" si="20"/>
        <v>0</v>
      </c>
      <c r="I645" s="39" t="s">
        <v>149</v>
      </c>
      <c r="L645" s="246"/>
      <c r="M645" s="20">
        <v>42210</v>
      </c>
      <c r="N645" s="183" t="s">
        <v>5409</v>
      </c>
      <c r="O645" s="183" t="s">
        <v>1592</v>
      </c>
      <c r="P645" s="14" t="s">
        <v>45</v>
      </c>
      <c r="Q645" s="105">
        <v>1480</v>
      </c>
      <c r="R645" s="65">
        <v>42216</v>
      </c>
      <c r="S645" s="106">
        <v>1480</v>
      </c>
      <c r="T645" s="31">
        <f t="shared" si="21"/>
        <v>0</v>
      </c>
      <c r="U645" s="39" t="s">
        <v>587</v>
      </c>
      <c r="X645" s="105">
        <v>1480</v>
      </c>
    </row>
    <row r="646" spans="1:26" x14ac:dyDescent="0.25">
      <c r="A646" s="20">
        <v>42191</v>
      </c>
      <c r="B646" s="183" t="s">
        <v>3177</v>
      </c>
      <c r="C646" s="183" t="s">
        <v>1592</v>
      </c>
      <c r="D646" s="14" t="s">
        <v>205</v>
      </c>
      <c r="E646" s="105">
        <v>8971.7000000000007</v>
      </c>
      <c r="F646" s="23">
        <v>42200</v>
      </c>
      <c r="G646" s="106">
        <v>8971.7000000000007</v>
      </c>
      <c r="H646" s="31">
        <f t="shared" si="20"/>
        <v>0</v>
      </c>
      <c r="I646" s="39" t="s">
        <v>149</v>
      </c>
      <c r="L646" s="246"/>
      <c r="M646" s="20">
        <v>42212</v>
      </c>
      <c r="N646" s="183" t="s">
        <v>5522</v>
      </c>
      <c r="O646" s="183" t="s">
        <v>1592</v>
      </c>
      <c r="P646" s="14" t="s">
        <v>45</v>
      </c>
      <c r="Q646" s="105">
        <v>12709.2</v>
      </c>
      <c r="R646" s="23">
        <v>42216</v>
      </c>
      <c r="S646" s="106">
        <v>12709.2</v>
      </c>
      <c r="T646" s="31">
        <f t="shared" si="21"/>
        <v>0</v>
      </c>
      <c r="U646" s="39" t="s">
        <v>59</v>
      </c>
      <c r="X646" s="105">
        <v>12709.2</v>
      </c>
    </row>
    <row r="647" spans="1:26" x14ac:dyDescent="0.25">
      <c r="A647" s="20">
        <v>42191</v>
      </c>
      <c r="B647" s="183" t="s">
        <v>3178</v>
      </c>
      <c r="C647" s="183" t="s">
        <v>1592</v>
      </c>
      <c r="D647" s="14" t="s">
        <v>207</v>
      </c>
      <c r="E647" s="105">
        <v>30849.599999999999</v>
      </c>
      <c r="F647" s="23">
        <v>42200</v>
      </c>
      <c r="G647" s="106">
        <v>30849.599999999999</v>
      </c>
      <c r="H647" s="31">
        <f t="shared" si="20"/>
        <v>0</v>
      </c>
      <c r="I647" s="39" t="s">
        <v>149</v>
      </c>
      <c r="L647" s="246"/>
      <c r="M647" s="20">
        <v>42213</v>
      </c>
      <c r="N647" s="183" t="s">
        <v>5615</v>
      </c>
      <c r="O647" s="183" t="s">
        <v>1592</v>
      </c>
      <c r="P647" s="14" t="s">
        <v>45</v>
      </c>
      <c r="Q647" s="105">
        <v>5152.3999999999996</v>
      </c>
      <c r="R647" s="23">
        <v>42216</v>
      </c>
      <c r="S647" s="106">
        <v>5152.3999999999996</v>
      </c>
      <c r="T647" s="31">
        <f t="shared" si="21"/>
        <v>0</v>
      </c>
      <c r="U647" s="39" t="s">
        <v>59</v>
      </c>
      <c r="X647" s="105">
        <v>5152.3999999999996</v>
      </c>
    </row>
    <row r="648" spans="1:26" x14ac:dyDescent="0.25">
      <c r="A648" s="20">
        <v>42191</v>
      </c>
      <c r="B648" s="183" t="s">
        <v>3179</v>
      </c>
      <c r="C648" s="183" t="s">
        <v>1592</v>
      </c>
      <c r="D648" s="14" t="s">
        <v>449</v>
      </c>
      <c r="E648" s="105">
        <v>6817.2</v>
      </c>
      <c r="F648" s="23">
        <v>42193</v>
      </c>
      <c r="G648" s="106">
        <v>6817.2</v>
      </c>
      <c r="H648" s="31">
        <f t="shared" si="20"/>
        <v>0</v>
      </c>
      <c r="I648" s="39" t="s">
        <v>149</v>
      </c>
      <c r="L648" s="246"/>
      <c r="M648" s="20">
        <v>42214</v>
      </c>
      <c r="N648" s="183" t="s">
        <v>5761</v>
      </c>
      <c r="O648" s="183" t="s">
        <v>1592</v>
      </c>
      <c r="P648" s="14" t="s">
        <v>45</v>
      </c>
      <c r="Q648" s="105">
        <v>136588.79</v>
      </c>
      <c r="R648" s="23">
        <v>42216</v>
      </c>
      <c r="S648" s="106">
        <f>74907.9+33219.89+28461</f>
        <v>136588.78999999998</v>
      </c>
      <c r="T648" s="31">
        <f t="shared" si="21"/>
        <v>0</v>
      </c>
      <c r="U648" s="39" t="s">
        <v>2524</v>
      </c>
      <c r="X648" s="105">
        <v>136588.79</v>
      </c>
    </row>
    <row r="649" spans="1:26" x14ac:dyDescent="0.25">
      <c r="A649" s="20">
        <v>42191</v>
      </c>
      <c r="B649" s="183" t="s">
        <v>3180</v>
      </c>
      <c r="C649" s="183" t="s">
        <v>1592</v>
      </c>
      <c r="D649" s="14" t="s">
        <v>195</v>
      </c>
      <c r="E649" s="105">
        <v>151310.78</v>
      </c>
      <c r="F649" s="30" t="s">
        <v>3181</v>
      </c>
      <c r="G649" s="106">
        <v>151310.78</v>
      </c>
      <c r="H649" s="31">
        <f t="shared" si="20"/>
        <v>0</v>
      </c>
      <c r="I649" s="39" t="s">
        <v>149</v>
      </c>
      <c r="L649" s="246"/>
      <c r="M649" s="20">
        <v>42216</v>
      </c>
      <c r="N649" s="183" t="s">
        <v>5944</v>
      </c>
      <c r="O649" s="183" t="s">
        <v>1592</v>
      </c>
      <c r="P649" s="14" t="s">
        <v>45</v>
      </c>
      <c r="Q649" s="105">
        <v>14894.6</v>
      </c>
      <c r="R649" s="23"/>
      <c r="S649" s="106"/>
      <c r="T649" s="31">
        <f t="shared" si="21"/>
        <v>14894.6</v>
      </c>
      <c r="U649" s="39" t="s">
        <v>59</v>
      </c>
      <c r="X649" s="105">
        <v>14894.6</v>
      </c>
      <c r="Z649" s="3" t="s">
        <v>6043</v>
      </c>
    </row>
    <row r="650" spans="1:26" x14ac:dyDescent="0.25">
      <c r="A650" s="20">
        <v>42191</v>
      </c>
      <c r="B650" s="183" t="s">
        <v>3182</v>
      </c>
      <c r="C650" s="183" t="s">
        <v>1592</v>
      </c>
      <c r="D650" s="14" t="s">
        <v>197</v>
      </c>
      <c r="E650" s="105">
        <v>4690.3999999999996</v>
      </c>
      <c r="F650" s="23">
        <v>42193</v>
      </c>
      <c r="G650" s="106">
        <v>4690.3999999999996</v>
      </c>
      <c r="H650" s="31">
        <f t="shared" si="20"/>
        <v>0</v>
      </c>
      <c r="I650" s="39" t="s">
        <v>9</v>
      </c>
      <c r="L650" s="246"/>
      <c r="M650" s="20">
        <v>42195</v>
      </c>
      <c r="N650" s="183" t="s">
        <v>3630</v>
      </c>
      <c r="O650" s="183" t="s">
        <v>1592</v>
      </c>
      <c r="P650" s="14" t="s">
        <v>3631</v>
      </c>
      <c r="Q650" s="105">
        <v>165489.10999999999</v>
      </c>
      <c r="R650" s="23">
        <v>42209</v>
      </c>
      <c r="S650" s="106">
        <v>165489.10999999999</v>
      </c>
      <c r="T650" s="31">
        <f t="shared" si="21"/>
        <v>0</v>
      </c>
      <c r="U650" s="39" t="s">
        <v>9</v>
      </c>
      <c r="X650" s="3">
        <v>0</v>
      </c>
      <c r="Z650" s="105">
        <v>165489.10999999999</v>
      </c>
    </row>
    <row r="651" spans="1:26" x14ac:dyDescent="0.25">
      <c r="A651" s="20">
        <v>42191</v>
      </c>
      <c r="B651" s="183" t="s">
        <v>3183</v>
      </c>
      <c r="C651" s="183" t="s">
        <v>1592</v>
      </c>
      <c r="D651" s="14" t="s">
        <v>3184</v>
      </c>
      <c r="E651" s="105">
        <v>6638.5</v>
      </c>
      <c r="F651" s="23">
        <v>42193</v>
      </c>
      <c r="G651" s="106">
        <v>6638.5</v>
      </c>
      <c r="H651" s="31">
        <f t="shared" si="20"/>
        <v>0</v>
      </c>
      <c r="I651" s="39" t="s">
        <v>149</v>
      </c>
      <c r="L651" s="246"/>
      <c r="M651" s="20">
        <v>42206</v>
      </c>
      <c r="N651" s="183" t="s">
        <v>4903</v>
      </c>
      <c r="O651" s="183" t="s">
        <v>1592</v>
      </c>
      <c r="P651" s="14" t="s">
        <v>3631</v>
      </c>
      <c r="Q651" s="105">
        <v>109650</v>
      </c>
      <c r="R651" s="23"/>
      <c r="S651" s="106"/>
      <c r="T651" s="31">
        <f t="shared" si="21"/>
        <v>109650</v>
      </c>
      <c r="U651" s="39" t="s">
        <v>9</v>
      </c>
      <c r="X651" s="245">
        <f>SUM(X616:X650)</f>
        <v>1266483.5799999998</v>
      </c>
      <c r="Z651" s="105">
        <v>109650</v>
      </c>
    </row>
    <row r="652" spans="1:26" x14ac:dyDescent="0.25">
      <c r="A652" s="20">
        <v>42191</v>
      </c>
      <c r="B652" s="183" t="s">
        <v>3185</v>
      </c>
      <c r="C652" s="183" t="s">
        <v>1592</v>
      </c>
      <c r="D652" s="14" t="s">
        <v>1103</v>
      </c>
      <c r="E652" s="105">
        <v>25669.18</v>
      </c>
      <c r="F652" s="23">
        <v>42193</v>
      </c>
      <c r="G652" s="106">
        <v>25669.18</v>
      </c>
      <c r="H652" s="31">
        <f t="shared" si="20"/>
        <v>0</v>
      </c>
      <c r="I652" s="39" t="s">
        <v>149</v>
      </c>
      <c r="L652" s="246"/>
      <c r="M652" s="20">
        <v>42186</v>
      </c>
      <c r="N652" s="183" t="s">
        <v>2495</v>
      </c>
      <c r="O652" s="183" t="s">
        <v>1592</v>
      </c>
      <c r="P652" s="14" t="s">
        <v>14</v>
      </c>
      <c r="Q652" s="105">
        <v>15595.2</v>
      </c>
      <c r="R652" s="23">
        <v>42209</v>
      </c>
      <c r="S652" s="106">
        <v>15595.2</v>
      </c>
      <c r="T652" s="25">
        <f t="shared" si="21"/>
        <v>0</v>
      </c>
      <c r="U652" s="39" t="s">
        <v>9</v>
      </c>
      <c r="Z652" s="105">
        <v>15595.2</v>
      </c>
    </row>
    <row r="653" spans="1:26" x14ac:dyDescent="0.25">
      <c r="A653" s="20">
        <v>42192</v>
      </c>
      <c r="B653" s="183" t="s">
        <v>3186</v>
      </c>
      <c r="C653" s="183" t="s">
        <v>1592</v>
      </c>
      <c r="D653" s="14" t="s">
        <v>2607</v>
      </c>
      <c r="E653" s="105">
        <v>4947</v>
      </c>
      <c r="F653" s="23">
        <v>42192</v>
      </c>
      <c r="G653" s="106">
        <v>4947</v>
      </c>
      <c r="H653" s="31">
        <f t="shared" si="20"/>
        <v>0</v>
      </c>
      <c r="I653" s="39" t="s">
        <v>9</v>
      </c>
      <c r="L653" s="246"/>
      <c r="M653" s="20">
        <v>42188</v>
      </c>
      <c r="N653" s="183" t="s">
        <v>2737</v>
      </c>
      <c r="O653" s="183" t="s">
        <v>1592</v>
      </c>
      <c r="P653" s="40" t="s">
        <v>14</v>
      </c>
      <c r="Q653" s="105">
        <v>22995</v>
      </c>
      <c r="R653" s="23">
        <v>42209</v>
      </c>
      <c r="S653" s="106">
        <v>22995</v>
      </c>
      <c r="T653" s="31">
        <f t="shared" si="21"/>
        <v>0</v>
      </c>
      <c r="U653" s="68" t="s">
        <v>15</v>
      </c>
      <c r="Z653" s="105">
        <v>22995</v>
      </c>
    </row>
    <row r="654" spans="1:26" x14ac:dyDescent="0.25">
      <c r="A654" s="20">
        <v>42192</v>
      </c>
      <c r="B654" s="183" t="s">
        <v>3187</v>
      </c>
      <c r="C654" s="183" t="s">
        <v>1592</v>
      </c>
      <c r="D654" s="14" t="s">
        <v>383</v>
      </c>
      <c r="E654" s="105">
        <v>7261.8</v>
      </c>
      <c r="F654" s="23">
        <v>42192</v>
      </c>
      <c r="G654" s="106">
        <v>7261.8</v>
      </c>
      <c r="H654" s="31">
        <f t="shared" si="20"/>
        <v>0</v>
      </c>
      <c r="I654" s="39" t="s">
        <v>9</v>
      </c>
      <c r="L654" s="246"/>
      <c r="M654" s="20">
        <v>42188</v>
      </c>
      <c r="N654" s="183" t="s">
        <v>2824</v>
      </c>
      <c r="O654" s="183" t="s">
        <v>1592</v>
      </c>
      <c r="P654" s="14" t="s">
        <v>14</v>
      </c>
      <c r="Q654" s="105">
        <v>33853.040000000001</v>
      </c>
      <c r="R654" s="23">
        <v>42209</v>
      </c>
      <c r="S654" s="106">
        <v>33853.040000000001</v>
      </c>
      <c r="T654" s="31">
        <f t="shared" si="21"/>
        <v>0</v>
      </c>
      <c r="U654" s="39" t="s">
        <v>9</v>
      </c>
      <c r="X654" s="3" t="s">
        <v>6045</v>
      </c>
      <c r="Z654" s="105">
        <v>33853.040000000001</v>
      </c>
    </row>
    <row r="655" spans="1:26" x14ac:dyDescent="0.25">
      <c r="A655" s="20">
        <v>42192</v>
      </c>
      <c r="B655" s="183" t="s">
        <v>3188</v>
      </c>
      <c r="C655" s="183" t="s">
        <v>1592</v>
      </c>
      <c r="D655" s="14" t="s">
        <v>18</v>
      </c>
      <c r="E655" s="105">
        <v>2937.8</v>
      </c>
      <c r="F655" s="23">
        <v>42192</v>
      </c>
      <c r="G655" s="106">
        <v>2937.8</v>
      </c>
      <c r="H655" s="31">
        <f t="shared" si="20"/>
        <v>0</v>
      </c>
      <c r="I655" s="39" t="s">
        <v>9</v>
      </c>
      <c r="L655" s="246"/>
      <c r="M655" s="20">
        <v>42189</v>
      </c>
      <c r="N655" s="183" t="s">
        <v>2880</v>
      </c>
      <c r="O655" s="183" t="s">
        <v>1592</v>
      </c>
      <c r="P655" s="14" t="s">
        <v>14</v>
      </c>
      <c r="Q655" s="105">
        <v>27897.5</v>
      </c>
      <c r="R655" s="23">
        <v>42209</v>
      </c>
      <c r="S655" s="106">
        <v>27897.5</v>
      </c>
      <c r="T655" s="31">
        <f t="shared" si="21"/>
        <v>0</v>
      </c>
      <c r="U655" s="39" t="s">
        <v>15</v>
      </c>
      <c r="X655" s="105">
        <v>4077</v>
      </c>
      <c r="Z655" s="105">
        <v>27897.5</v>
      </c>
    </row>
    <row r="656" spans="1:26" x14ac:dyDescent="0.25">
      <c r="A656" s="20">
        <v>42192</v>
      </c>
      <c r="B656" s="183" t="s">
        <v>3189</v>
      </c>
      <c r="C656" s="183" t="s">
        <v>1592</v>
      </c>
      <c r="D656" s="14" t="s">
        <v>3190</v>
      </c>
      <c r="E656" s="105">
        <v>109398.8</v>
      </c>
      <c r="F656" s="23">
        <v>42201</v>
      </c>
      <c r="G656" s="106">
        <v>109398.8</v>
      </c>
      <c r="H656" s="31">
        <f t="shared" si="20"/>
        <v>0</v>
      </c>
      <c r="I656" s="39" t="s">
        <v>9</v>
      </c>
      <c r="L656" s="246"/>
      <c r="M656" s="20">
        <v>42191</v>
      </c>
      <c r="N656" s="183" t="s">
        <v>3048</v>
      </c>
      <c r="O656" s="183" t="s">
        <v>1592</v>
      </c>
      <c r="P656" s="14" t="s">
        <v>14</v>
      </c>
      <c r="Q656" s="105">
        <v>19686.2</v>
      </c>
      <c r="R656" s="23">
        <v>42209</v>
      </c>
      <c r="S656" s="106">
        <v>19686.2</v>
      </c>
      <c r="T656" s="31">
        <f t="shared" si="21"/>
        <v>0</v>
      </c>
      <c r="U656" s="39" t="s">
        <v>15</v>
      </c>
      <c r="X656" s="105">
        <v>104690.78</v>
      </c>
      <c r="Z656" s="105">
        <v>19686.2</v>
      </c>
    </row>
    <row r="657" spans="1:26" x14ac:dyDescent="0.25">
      <c r="A657" s="20">
        <v>42192</v>
      </c>
      <c r="B657" s="183" t="s">
        <v>3191</v>
      </c>
      <c r="C657" s="183" t="s">
        <v>1592</v>
      </c>
      <c r="D657" s="14" t="s">
        <v>14</v>
      </c>
      <c r="E657" s="105">
        <v>27833.4</v>
      </c>
      <c r="F657" s="23">
        <v>42209</v>
      </c>
      <c r="G657" s="106">
        <v>27833.4</v>
      </c>
      <c r="H657" s="31">
        <f t="shared" si="20"/>
        <v>0</v>
      </c>
      <c r="I657" s="39" t="s">
        <v>15</v>
      </c>
      <c r="L657" s="246"/>
      <c r="M657" s="20">
        <v>42191</v>
      </c>
      <c r="N657" s="183" t="s">
        <v>3069</v>
      </c>
      <c r="O657" s="183" t="s">
        <v>1592</v>
      </c>
      <c r="P657" s="14" t="s">
        <v>14</v>
      </c>
      <c r="Q657" s="105">
        <v>24401.200000000001</v>
      </c>
      <c r="R657" s="51">
        <v>42209</v>
      </c>
      <c r="S657" s="106">
        <v>24401.200000000001</v>
      </c>
      <c r="T657" s="31">
        <f t="shared" si="21"/>
        <v>0</v>
      </c>
      <c r="U657" s="39" t="s">
        <v>9</v>
      </c>
      <c r="X657" s="105">
        <v>43946.82</v>
      </c>
      <c r="Z657" s="105">
        <v>24401.200000000001</v>
      </c>
    </row>
    <row r="658" spans="1:26" x14ac:dyDescent="0.25">
      <c r="A658" s="20">
        <v>42192</v>
      </c>
      <c r="B658" s="183" t="s">
        <v>3192</v>
      </c>
      <c r="C658" s="183" t="s">
        <v>1592</v>
      </c>
      <c r="D658" s="14" t="s">
        <v>2501</v>
      </c>
      <c r="E658" s="105">
        <v>7866</v>
      </c>
      <c r="F658" s="23">
        <v>42192</v>
      </c>
      <c r="G658" s="106">
        <v>7866</v>
      </c>
      <c r="H658" s="31">
        <f t="shared" si="20"/>
        <v>0</v>
      </c>
      <c r="I658" s="39" t="s">
        <v>17</v>
      </c>
      <c r="L658" s="246"/>
      <c r="M658" s="20">
        <v>42191</v>
      </c>
      <c r="N658" s="183" t="s">
        <v>3084</v>
      </c>
      <c r="O658" s="183" t="s">
        <v>1592</v>
      </c>
      <c r="P658" s="14" t="s">
        <v>14</v>
      </c>
      <c r="Q658" s="105">
        <v>97509.4</v>
      </c>
      <c r="R658" s="23">
        <v>42209</v>
      </c>
      <c r="S658" s="106">
        <v>97509.4</v>
      </c>
      <c r="T658" s="31">
        <f t="shared" si="21"/>
        <v>0</v>
      </c>
      <c r="U658" s="39" t="s">
        <v>2524</v>
      </c>
      <c r="X658" s="105">
        <v>62146.51</v>
      </c>
      <c r="Z658" s="105">
        <v>97509.4</v>
      </c>
    </row>
    <row r="659" spans="1:26" x14ac:dyDescent="0.25">
      <c r="A659" s="20">
        <v>42192</v>
      </c>
      <c r="B659" s="183" t="s">
        <v>3193</v>
      </c>
      <c r="C659" s="183" t="s">
        <v>1592</v>
      </c>
      <c r="D659" s="14" t="s">
        <v>294</v>
      </c>
      <c r="E659" s="105">
        <v>5110.6000000000004</v>
      </c>
      <c r="F659" s="23">
        <v>42192</v>
      </c>
      <c r="G659" s="106">
        <v>5110.6000000000004</v>
      </c>
      <c r="H659" s="31">
        <f t="shared" si="20"/>
        <v>0</v>
      </c>
      <c r="I659" s="39" t="s">
        <v>9</v>
      </c>
      <c r="L659" s="246"/>
      <c r="M659" s="20">
        <v>42192</v>
      </c>
      <c r="N659" s="183" t="s">
        <v>3191</v>
      </c>
      <c r="O659" s="183" t="s">
        <v>1592</v>
      </c>
      <c r="P659" s="14" t="s">
        <v>14</v>
      </c>
      <c r="Q659" s="105">
        <v>27833.4</v>
      </c>
      <c r="R659" s="23">
        <v>42209</v>
      </c>
      <c r="S659" s="106">
        <v>27833.4</v>
      </c>
      <c r="T659" s="31">
        <f t="shared" si="21"/>
        <v>0</v>
      </c>
      <c r="U659" s="39" t="s">
        <v>15</v>
      </c>
      <c r="X659" s="105">
        <v>27111.7</v>
      </c>
      <c r="Z659" s="105">
        <v>27833.4</v>
      </c>
    </row>
    <row r="660" spans="1:26" x14ac:dyDescent="0.25">
      <c r="A660" s="20">
        <v>42192</v>
      </c>
      <c r="B660" s="183" t="s">
        <v>3194</v>
      </c>
      <c r="C660" s="183" t="s">
        <v>1592</v>
      </c>
      <c r="D660" s="14" t="s">
        <v>20</v>
      </c>
      <c r="E660" s="105">
        <v>5033.2</v>
      </c>
      <c r="F660" s="23">
        <v>42192</v>
      </c>
      <c r="G660" s="106">
        <v>5033.2</v>
      </c>
      <c r="H660" s="31">
        <f t="shared" si="20"/>
        <v>0</v>
      </c>
      <c r="I660" s="39" t="s">
        <v>9</v>
      </c>
      <c r="L660" s="246"/>
      <c r="M660" s="20">
        <v>42192</v>
      </c>
      <c r="N660" s="183" t="s">
        <v>3269</v>
      </c>
      <c r="O660" s="183" t="s">
        <v>1592</v>
      </c>
      <c r="P660" s="14" t="s">
        <v>14</v>
      </c>
      <c r="Q660" s="105">
        <v>13118.3</v>
      </c>
      <c r="R660" s="231">
        <v>42209</v>
      </c>
      <c r="S660" s="106">
        <v>13118.3</v>
      </c>
      <c r="T660" s="31">
        <f t="shared" si="21"/>
        <v>0</v>
      </c>
      <c r="U660" s="39" t="s">
        <v>17</v>
      </c>
      <c r="X660" s="105">
        <v>37830.6</v>
      </c>
      <c r="Z660" s="105">
        <v>13118.3</v>
      </c>
    </row>
    <row r="661" spans="1:26" x14ac:dyDescent="0.25">
      <c r="A661" s="20">
        <v>42192</v>
      </c>
      <c r="B661" s="183" t="s">
        <v>3195</v>
      </c>
      <c r="C661" s="183" t="s">
        <v>1592</v>
      </c>
      <c r="D661" s="14" t="s">
        <v>829</v>
      </c>
      <c r="E661" s="105">
        <v>3432.2</v>
      </c>
      <c r="F661" s="23">
        <v>42192</v>
      </c>
      <c r="G661" s="106">
        <v>3432.2</v>
      </c>
      <c r="H661" s="31">
        <f t="shared" si="20"/>
        <v>0</v>
      </c>
      <c r="I661" s="39" t="s">
        <v>9</v>
      </c>
      <c r="L661" s="246"/>
      <c r="M661" s="20">
        <v>42193</v>
      </c>
      <c r="N661" s="183" t="s">
        <v>3284</v>
      </c>
      <c r="O661" s="183" t="s">
        <v>1592</v>
      </c>
      <c r="P661" s="14" t="s">
        <v>14</v>
      </c>
      <c r="Q661" s="105">
        <v>30281.4</v>
      </c>
      <c r="R661" s="23">
        <v>42209</v>
      </c>
      <c r="S661" s="106">
        <v>30281.4</v>
      </c>
      <c r="T661" s="31">
        <f t="shared" si="21"/>
        <v>0</v>
      </c>
      <c r="U661" s="39" t="s">
        <v>9</v>
      </c>
      <c r="X661" s="105">
        <v>31287.58</v>
      </c>
      <c r="Z661" s="105">
        <v>30281.4</v>
      </c>
    </row>
    <row r="662" spans="1:26" x14ac:dyDescent="0.25">
      <c r="A662" s="20">
        <v>42192</v>
      </c>
      <c r="B662" s="183" t="s">
        <v>3196</v>
      </c>
      <c r="C662" s="183" t="s">
        <v>1592</v>
      </c>
      <c r="D662" s="14" t="s">
        <v>215</v>
      </c>
      <c r="E662" s="105">
        <v>30333.8</v>
      </c>
      <c r="F662" s="23">
        <v>42192</v>
      </c>
      <c r="G662" s="106">
        <v>30333.8</v>
      </c>
      <c r="H662" s="31">
        <f t="shared" si="20"/>
        <v>0</v>
      </c>
      <c r="I662" s="39" t="s">
        <v>9</v>
      </c>
      <c r="L662" s="246"/>
      <c r="M662" s="20">
        <v>42195</v>
      </c>
      <c r="N662" s="183" t="s">
        <v>3583</v>
      </c>
      <c r="O662" s="183" t="s">
        <v>1592</v>
      </c>
      <c r="P662" s="14" t="s">
        <v>14</v>
      </c>
      <c r="Q662" s="105">
        <v>30110.799999999999</v>
      </c>
      <c r="R662" s="23">
        <v>42209</v>
      </c>
      <c r="S662" s="106">
        <v>30110.799999999999</v>
      </c>
      <c r="T662" s="31">
        <f t="shared" si="21"/>
        <v>0</v>
      </c>
      <c r="U662" s="56" t="s">
        <v>9</v>
      </c>
      <c r="X662" s="105">
        <v>54743.6</v>
      </c>
      <c r="Z662" s="105">
        <v>30110.799999999999</v>
      </c>
    </row>
    <row r="663" spans="1:26" x14ac:dyDescent="0.25">
      <c r="A663" s="20">
        <v>42192</v>
      </c>
      <c r="B663" s="183" t="s">
        <v>3197</v>
      </c>
      <c r="C663" s="183" t="s">
        <v>1592</v>
      </c>
      <c r="D663" s="14" t="s">
        <v>114</v>
      </c>
      <c r="E663" s="105">
        <v>4503.6000000000004</v>
      </c>
      <c r="F663" s="23">
        <v>42192</v>
      </c>
      <c r="G663" s="106">
        <v>4503.6000000000004</v>
      </c>
      <c r="H663" s="31">
        <f t="shared" si="20"/>
        <v>0</v>
      </c>
      <c r="I663" s="39" t="s">
        <v>9</v>
      </c>
      <c r="L663" s="246"/>
      <c r="M663" s="20">
        <v>42195</v>
      </c>
      <c r="N663" s="183" t="s">
        <v>3629</v>
      </c>
      <c r="O663" s="183" t="s">
        <v>1592</v>
      </c>
      <c r="P663" s="150" t="s">
        <v>14</v>
      </c>
      <c r="Q663" s="105">
        <v>306728.5</v>
      </c>
      <c r="R663" s="23">
        <v>42209</v>
      </c>
      <c r="S663" s="118">
        <v>306728.5</v>
      </c>
      <c r="T663" s="31">
        <f t="shared" si="21"/>
        <v>0</v>
      </c>
      <c r="U663" s="56" t="s">
        <v>9</v>
      </c>
      <c r="X663" s="105">
        <v>67359.12</v>
      </c>
      <c r="Z663" s="105">
        <v>306728.5</v>
      </c>
    </row>
    <row r="664" spans="1:26" x14ac:dyDescent="0.25">
      <c r="A664" s="20">
        <v>42192</v>
      </c>
      <c r="B664" s="183" t="s">
        <v>3198</v>
      </c>
      <c r="C664" s="183" t="s">
        <v>1592</v>
      </c>
      <c r="D664" s="14" t="s">
        <v>32</v>
      </c>
      <c r="E664" s="105">
        <v>91040.4</v>
      </c>
      <c r="F664" s="23">
        <v>42195</v>
      </c>
      <c r="G664" s="106">
        <v>91040.4</v>
      </c>
      <c r="H664" s="31">
        <f t="shared" si="20"/>
        <v>0</v>
      </c>
      <c r="I664" s="39" t="s">
        <v>19</v>
      </c>
      <c r="L664" s="246"/>
      <c r="M664" s="20">
        <v>42196</v>
      </c>
      <c r="N664" s="183" t="s">
        <v>3716</v>
      </c>
      <c r="O664" s="183" t="s">
        <v>1592</v>
      </c>
      <c r="P664" s="14" t="s">
        <v>14</v>
      </c>
      <c r="Q664" s="105">
        <v>16419.599999999999</v>
      </c>
      <c r="R664" s="23">
        <v>42209</v>
      </c>
      <c r="S664" s="106">
        <v>16419.599999999999</v>
      </c>
      <c r="T664" s="31">
        <f t="shared" si="21"/>
        <v>0</v>
      </c>
      <c r="U664" s="39" t="s">
        <v>187</v>
      </c>
      <c r="X664" s="105">
        <v>69655.06</v>
      </c>
      <c r="Z664" s="105">
        <v>16419.599999999999</v>
      </c>
    </row>
    <row r="665" spans="1:26" x14ac:dyDescent="0.25">
      <c r="A665" s="20">
        <v>42192</v>
      </c>
      <c r="B665" s="183" t="s">
        <v>3199</v>
      </c>
      <c r="C665" s="183" t="s">
        <v>1592</v>
      </c>
      <c r="D665" s="14" t="s">
        <v>3200</v>
      </c>
      <c r="E665" s="105">
        <v>2357.4</v>
      </c>
      <c r="F665" s="23">
        <v>42192</v>
      </c>
      <c r="G665" s="106">
        <v>2357.4</v>
      </c>
      <c r="H665" s="31">
        <f t="shared" si="20"/>
        <v>0</v>
      </c>
      <c r="I665" s="39" t="s">
        <v>9</v>
      </c>
      <c r="L665" s="246"/>
      <c r="M665" s="20">
        <v>42196</v>
      </c>
      <c r="N665" s="183" t="s">
        <v>3745</v>
      </c>
      <c r="O665" s="183" t="s">
        <v>1592</v>
      </c>
      <c r="P665" s="14" t="s">
        <v>14</v>
      </c>
      <c r="Q665" s="105">
        <v>9252.1</v>
      </c>
      <c r="R665" s="23">
        <v>42209</v>
      </c>
      <c r="S665" s="106">
        <v>9252.1</v>
      </c>
      <c r="T665" s="31">
        <f t="shared" si="21"/>
        <v>0</v>
      </c>
      <c r="U665" s="39" t="s">
        <v>15</v>
      </c>
      <c r="X665" s="105">
        <v>76226.3</v>
      </c>
      <c r="Z665" s="105">
        <v>9252.1</v>
      </c>
    </row>
    <row r="666" spans="1:26" x14ac:dyDescent="0.25">
      <c r="A666" s="20">
        <v>42192</v>
      </c>
      <c r="B666" s="183" t="s">
        <v>3201</v>
      </c>
      <c r="C666" s="183" t="s">
        <v>1592</v>
      </c>
      <c r="D666" s="14" t="s">
        <v>99</v>
      </c>
      <c r="E666" s="105">
        <v>3202.8</v>
      </c>
      <c r="F666" s="23">
        <v>42192</v>
      </c>
      <c r="G666" s="106">
        <v>3202.8</v>
      </c>
      <c r="H666" s="31">
        <f t="shared" si="20"/>
        <v>0</v>
      </c>
      <c r="I666" s="39" t="s">
        <v>62</v>
      </c>
      <c r="L666" s="246"/>
      <c r="M666" s="20">
        <v>42196</v>
      </c>
      <c r="N666" s="183" t="s">
        <v>3760</v>
      </c>
      <c r="O666" s="183" t="s">
        <v>1592</v>
      </c>
      <c r="P666" s="14" t="s">
        <v>14</v>
      </c>
      <c r="Q666" s="105">
        <v>5474.59</v>
      </c>
      <c r="R666" s="23">
        <v>42209</v>
      </c>
      <c r="S666" s="106">
        <v>5474.59</v>
      </c>
      <c r="T666" s="31">
        <f t="shared" si="21"/>
        <v>0</v>
      </c>
      <c r="U666" s="39" t="s">
        <v>9</v>
      </c>
      <c r="X666" s="105">
        <v>31381.200000000001</v>
      </c>
      <c r="Z666" s="105">
        <v>5474.59</v>
      </c>
    </row>
    <row r="667" spans="1:26" x14ac:dyDescent="0.25">
      <c r="A667" s="20">
        <v>42192</v>
      </c>
      <c r="B667" s="183" t="s">
        <v>3202</v>
      </c>
      <c r="C667" s="183" t="s">
        <v>1592</v>
      </c>
      <c r="D667" s="14" t="s">
        <v>226</v>
      </c>
      <c r="E667" s="105">
        <v>2776.4</v>
      </c>
      <c r="F667" s="23">
        <v>42192</v>
      </c>
      <c r="G667" s="106">
        <v>2776.4</v>
      </c>
      <c r="H667" s="31">
        <f t="shared" si="20"/>
        <v>0</v>
      </c>
      <c r="I667" s="39" t="s">
        <v>62</v>
      </c>
      <c r="L667" s="246"/>
      <c r="M667" s="20">
        <v>42198</v>
      </c>
      <c r="N667" s="183" t="s">
        <v>3863</v>
      </c>
      <c r="O667" s="183" t="s">
        <v>1592</v>
      </c>
      <c r="P667" s="14" t="s">
        <v>14</v>
      </c>
      <c r="Q667" s="105">
        <v>38498.400000000001</v>
      </c>
      <c r="R667" s="23">
        <v>42209</v>
      </c>
      <c r="S667" s="106">
        <v>38498.400000000001</v>
      </c>
      <c r="T667" s="31">
        <f t="shared" si="21"/>
        <v>0</v>
      </c>
      <c r="U667" s="39" t="s">
        <v>15</v>
      </c>
      <c r="X667" s="105">
        <v>76233.72</v>
      </c>
      <c r="Z667" s="105">
        <v>38498.400000000001</v>
      </c>
    </row>
    <row r="668" spans="1:26" x14ac:dyDescent="0.25">
      <c r="A668" s="20">
        <v>42192</v>
      </c>
      <c r="B668" s="183" t="s">
        <v>3203</v>
      </c>
      <c r="C668" s="183" t="s">
        <v>1592</v>
      </c>
      <c r="D668" s="14" t="s">
        <v>43</v>
      </c>
      <c r="E668" s="105">
        <v>5704.14</v>
      </c>
      <c r="F668" s="23">
        <v>42192</v>
      </c>
      <c r="G668" s="106">
        <v>5704.14</v>
      </c>
      <c r="H668" s="31">
        <f t="shared" si="20"/>
        <v>0</v>
      </c>
      <c r="I668" s="39" t="s">
        <v>9</v>
      </c>
      <c r="L668" s="246"/>
      <c r="M668" s="20">
        <v>42198</v>
      </c>
      <c r="N668" s="183" t="s">
        <v>3979</v>
      </c>
      <c r="O668" s="183" t="s">
        <v>1592</v>
      </c>
      <c r="P668" s="14" t="s">
        <v>14</v>
      </c>
      <c r="Q668" s="105">
        <v>36629.839999999997</v>
      </c>
      <c r="R668" s="23">
        <v>42209</v>
      </c>
      <c r="S668" s="106">
        <v>36629.839999999997</v>
      </c>
      <c r="T668" s="31">
        <f t="shared" si="21"/>
        <v>0</v>
      </c>
      <c r="U668" s="39" t="s">
        <v>15</v>
      </c>
      <c r="X668" s="105">
        <v>8037</v>
      </c>
      <c r="Z668" s="105">
        <v>36629.839999999997</v>
      </c>
    </row>
    <row r="669" spans="1:26" x14ac:dyDescent="0.25">
      <c r="A669" s="20">
        <v>42192</v>
      </c>
      <c r="B669" s="183" t="s">
        <v>3204</v>
      </c>
      <c r="C669" s="183" t="s">
        <v>1592</v>
      </c>
      <c r="D669" s="14" t="s">
        <v>285</v>
      </c>
      <c r="E669" s="105">
        <v>937.75</v>
      </c>
      <c r="F669" s="23">
        <v>42192</v>
      </c>
      <c r="G669" s="106">
        <v>937.75</v>
      </c>
      <c r="H669" s="31">
        <f t="shared" si="20"/>
        <v>0</v>
      </c>
      <c r="I669" s="39" t="s">
        <v>62</v>
      </c>
      <c r="L669" s="246"/>
      <c r="M669" s="20">
        <v>42199</v>
      </c>
      <c r="N669" s="183" t="s">
        <v>4006</v>
      </c>
      <c r="O669" s="183" t="s">
        <v>1592</v>
      </c>
      <c r="P669" s="14" t="s">
        <v>14</v>
      </c>
      <c r="Q669" s="105">
        <v>28927.200000000001</v>
      </c>
      <c r="R669" s="23">
        <v>42209</v>
      </c>
      <c r="S669" s="106">
        <v>28927.200000000001</v>
      </c>
      <c r="T669" s="31">
        <f t="shared" si="21"/>
        <v>0</v>
      </c>
      <c r="U669" s="39" t="s">
        <v>312</v>
      </c>
      <c r="X669" s="105">
        <v>13439.7</v>
      </c>
      <c r="Z669" s="105">
        <v>28927.200000000001</v>
      </c>
    </row>
    <row r="670" spans="1:26" x14ac:dyDescent="0.25">
      <c r="A670" s="20">
        <v>42192</v>
      </c>
      <c r="B670" s="183" t="s">
        <v>3205</v>
      </c>
      <c r="C670" s="183" t="s">
        <v>1592</v>
      </c>
      <c r="D670" s="14" t="s">
        <v>121</v>
      </c>
      <c r="E670" s="105">
        <v>3642.4</v>
      </c>
      <c r="F670" s="23">
        <v>42192</v>
      </c>
      <c r="G670" s="106">
        <v>3642.4</v>
      </c>
      <c r="H670" s="31">
        <f t="shared" si="20"/>
        <v>0</v>
      </c>
      <c r="I670" s="39" t="s">
        <v>9</v>
      </c>
      <c r="L670" s="246"/>
      <c r="M670" s="20">
        <v>42199</v>
      </c>
      <c r="N670" s="183" t="s">
        <v>4009</v>
      </c>
      <c r="O670" s="183" t="s">
        <v>1592</v>
      </c>
      <c r="P670" s="14" t="s">
        <v>14</v>
      </c>
      <c r="Q670" s="105">
        <v>4422</v>
      </c>
      <c r="R670" s="23">
        <v>42209</v>
      </c>
      <c r="S670" s="106">
        <v>4422</v>
      </c>
      <c r="T670" s="48">
        <f t="shared" si="21"/>
        <v>0</v>
      </c>
      <c r="U670" s="39" t="s">
        <v>312</v>
      </c>
      <c r="X670" s="105">
        <v>28302.37</v>
      </c>
      <c r="Z670" s="105">
        <v>4422</v>
      </c>
    </row>
    <row r="671" spans="1:26" x14ac:dyDescent="0.25">
      <c r="A671" s="20">
        <v>42192</v>
      </c>
      <c r="B671" s="183" t="s">
        <v>3206</v>
      </c>
      <c r="C671" s="183" t="s">
        <v>1592</v>
      </c>
      <c r="D671" s="14" t="s">
        <v>125</v>
      </c>
      <c r="E671" s="105">
        <v>11770.5</v>
      </c>
      <c r="F671" s="23">
        <v>42197</v>
      </c>
      <c r="G671" s="106">
        <v>11770.5</v>
      </c>
      <c r="H671" s="31">
        <f t="shared" si="20"/>
        <v>0</v>
      </c>
      <c r="I671" s="39" t="s">
        <v>62</v>
      </c>
      <c r="L671" s="246"/>
      <c r="M671" s="20">
        <v>42199</v>
      </c>
      <c r="N671" s="183" t="s">
        <v>4039</v>
      </c>
      <c r="O671" s="183" t="s">
        <v>1592</v>
      </c>
      <c r="P671" s="14" t="s">
        <v>14</v>
      </c>
      <c r="Q671" s="105">
        <v>189878.1</v>
      </c>
      <c r="R671" s="23">
        <v>42209</v>
      </c>
      <c r="S671" s="106">
        <v>189878.1</v>
      </c>
      <c r="T671" s="48">
        <f t="shared" si="21"/>
        <v>0</v>
      </c>
      <c r="U671" s="39" t="s">
        <v>9</v>
      </c>
      <c r="X671" s="105">
        <v>23684.400000000001</v>
      </c>
      <c r="Z671" s="105">
        <v>189878.1</v>
      </c>
    </row>
    <row r="672" spans="1:26" x14ac:dyDescent="0.25">
      <c r="A672" s="20">
        <v>42192</v>
      </c>
      <c r="B672" s="183" t="s">
        <v>3207</v>
      </c>
      <c r="C672" s="183" t="s">
        <v>1592</v>
      </c>
      <c r="D672" s="14" t="s">
        <v>1058</v>
      </c>
      <c r="E672" s="105">
        <v>1659.5</v>
      </c>
      <c r="F672" s="23">
        <v>42192</v>
      </c>
      <c r="G672" s="106">
        <v>1659.5</v>
      </c>
      <c r="H672" s="31">
        <f t="shared" si="20"/>
        <v>0</v>
      </c>
      <c r="I672" s="39" t="s">
        <v>9</v>
      </c>
      <c r="L672" s="246"/>
      <c r="M672" s="20">
        <v>42200</v>
      </c>
      <c r="N672" s="183" t="s">
        <v>4092</v>
      </c>
      <c r="O672" s="183" t="s">
        <v>1592</v>
      </c>
      <c r="P672" s="14" t="s">
        <v>14</v>
      </c>
      <c r="Q672" s="105">
        <v>29716.400000000001</v>
      </c>
      <c r="R672" s="23">
        <v>42209</v>
      </c>
      <c r="S672" s="106">
        <v>29716.400000000001</v>
      </c>
      <c r="T672" s="48">
        <f t="shared" si="21"/>
        <v>0</v>
      </c>
      <c r="U672" s="39" t="s">
        <v>15</v>
      </c>
      <c r="X672" s="105">
        <v>46455.13</v>
      </c>
      <c r="Z672" s="105">
        <v>29716.400000000001</v>
      </c>
    </row>
    <row r="673" spans="1:26" x14ac:dyDescent="0.25">
      <c r="A673" s="20">
        <v>42192</v>
      </c>
      <c r="B673" s="183" t="s">
        <v>3208</v>
      </c>
      <c r="C673" s="183" t="s">
        <v>1592</v>
      </c>
      <c r="D673" s="14" t="s">
        <v>82</v>
      </c>
      <c r="E673" s="105">
        <v>5835.9</v>
      </c>
      <c r="F673" s="23">
        <v>42192</v>
      </c>
      <c r="G673" s="106">
        <v>5835.9</v>
      </c>
      <c r="H673" s="31">
        <f t="shared" si="20"/>
        <v>0</v>
      </c>
      <c r="I673" s="39" t="s">
        <v>59</v>
      </c>
      <c r="L673" s="246"/>
      <c r="M673" s="20">
        <v>42200</v>
      </c>
      <c r="N673" s="183" t="s">
        <v>4120</v>
      </c>
      <c r="O673" s="183" t="s">
        <v>1592</v>
      </c>
      <c r="P673" s="14" t="s">
        <v>14</v>
      </c>
      <c r="Q673" s="105">
        <v>9386</v>
      </c>
      <c r="R673" s="23">
        <v>42209</v>
      </c>
      <c r="S673" s="106">
        <v>9386</v>
      </c>
      <c r="T673" s="48">
        <f t="shared" si="21"/>
        <v>0</v>
      </c>
      <c r="U673" s="39" t="s">
        <v>15</v>
      </c>
      <c r="X673" s="105">
        <v>58032.81</v>
      </c>
      <c r="Z673" s="105">
        <v>9386</v>
      </c>
    </row>
    <row r="674" spans="1:26" x14ac:dyDescent="0.25">
      <c r="A674" s="20">
        <v>42192</v>
      </c>
      <c r="B674" s="183" t="s">
        <v>3209</v>
      </c>
      <c r="C674" s="183" t="s">
        <v>1592</v>
      </c>
      <c r="D674" s="14" t="s">
        <v>3210</v>
      </c>
      <c r="E674" s="105">
        <v>1906.4</v>
      </c>
      <c r="F674" s="23">
        <v>42192</v>
      </c>
      <c r="G674" s="106">
        <v>1906.4</v>
      </c>
      <c r="H674" s="31">
        <f t="shared" si="20"/>
        <v>0</v>
      </c>
      <c r="I674" s="39" t="s">
        <v>59</v>
      </c>
      <c r="L674" s="246"/>
      <c r="M674" s="20">
        <v>42200</v>
      </c>
      <c r="N674" s="183" t="s">
        <v>4148</v>
      </c>
      <c r="O674" s="183" t="s">
        <v>1592</v>
      </c>
      <c r="P674" s="14" t="s">
        <v>14</v>
      </c>
      <c r="Q674" s="105">
        <v>239352.91</v>
      </c>
      <c r="R674" s="23">
        <v>42209</v>
      </c>
      <c r="S674" s="106">
        <v>239352.91</v>
      </c>
      <c r="T674" s="48">
        <f t="shared" si="21"/>
        <v>0</v>
      </c>
      <c r="U674" s="39" t="s">
        <v>9</v>
      </c>
      <c r="X674" s="105">
        <v>48325.05</v>
      </c>
      <c r="Z674" s="105">
        <v>239352.91</v>
      </c>
    </row>
    <row r="675" spans="1:26" x14ac:dyDescent="0.25">
      <c r="A675" s="20">
        <v>42192</v>
      </c>
      <c r="B675" s="183" t="s">
        <v>3211</v>
      </c>
      <c r="C675" s="183" t="s">
        <v>1592</v>
      </c>
      <c r="D675" s="14" t="s">
        <v>232</v>
      </c>
      <c r="E675" s="105">
        <v>14553</v>
      </c>
      <c r="F675" s="23">
        <v>42192</v>
      </c>
      <c r="G675" s="106">
        <v>14553</v>
      </c>
      <c r="H675" s="31">
        <f t="shared" si="20"/>
        <v>0</v>
      </c>
      <c r="I675" s="39" t="s">
        <v>59</v>
      </c>
      <c r="L675" s="246"/>
      <c r="M675" s="20">
        <v>42201</v>
      </c>
      <c r="N675" s="183" t="s">
        <v>4205</v>
      </c>
      <c r="O675" s="183" t="s">
        <v>1592</v>
      </c>
      <c r="P675" s="14" t="s">
        <v>14</v>
      </c>
      <c r="Q675" s="105">
        <v>18850.5</v>
      </c>
      <c r="R675" s="23">
        <v>42209</v>
      </c>
      <c r="S675" s="106">
        <v>18850.5</v>
      </c>
      <c r="T675" s="48">
        <f t="shared" si="21"/>
        <v>0</v>
      </c>
      <c r="U675" s="39" t="s">
        <v>15</v>
      </c>
      <c r="X675" s="105">
        <v>13529.7</v>
      </c>
      <c r="Z675" s="105">
        <v>18850.5</v>
      </c>
    </row>
    <row r="676" spans="1:26" x14ac:dyDescent="0.25">
      <c r="A676" s="20">
        <v>42192</v>
      </c>
      <c r="B676" s="183" t="s">
        <v>3212</v>
      </c>
      <c r="C676" s="183" t="s">
        <v>1592</v>
      </c>
      <c r="D676" s="14" t="s">
        <v>81</v>
      </c>
      <c r="E676" s="105">
        <v>1781.3</v>
      </c>
      <c r="F676" s="23">
        <v>42192</v>
      </c>
      <c r="G676" s="106">
        <v>1781.3</v>
      </c>
      <c r="H676" s="31">
        <f t="shared" si="20"/>
        <v>0</v>
      </c>
      <c r="I676" s="39" t="s">
        <v>59</v>
      </c>
      <c r="L676" s="246"/>
      <c r="M676" s="20">
        <v>42201</v>
      </c>
      <c r="N676" s="183" t="s">
        <v>4322</v>
      </c>
      <c r="O676" s="183" t="s">
        <v>1592</v>
      </c>
      <c r="P676" s="14" t="s">
        <v>14</v>
      </c>
      <c r="Q676" s="105">
        <v>120038.7</v>
      </c>
      <c r="R676" s="23">
        <v>42209</v>
      </c>
      <c r="S676" s="118">
        <v>120038.7</v>
      </c>
      <c r="T676" s="31">
        <f t="shared" si="21"/>
        <v>0</v>
      </c>
      <c r="U676" s="56" t="s">
        <v>15</v>
      </c>
      <c r="X676" s="105">
        <v>47909.4</v>
      </c>
      <c r="Z676" s="105">
        <v>120038.7</v>
      </c>
    </row>
    <row r="677" spans="1:26" x14ac:dyDescent="0.25">
      <c r="A677" s="20">
        <v>42192</v>
      </c>
      <c r="B677" s="183" t="s">
        <v>3213</v>
      </c>
      <c r="C677" s="183" t="s">
        <v>1592</v>
      </c>
      <c r="D677" s="14" t="s">
        <v>238</v>
      </c>
      <c r="E677" s="105">
        <v>980</v>
      </c>
      <c r="F677" s="23">
        <v>42192</v>
      </c>
      <c r="G677" s="106">
        <v>980</v>
      </c>
      <c r="H677" s="31">
        <f t="shared" si="20"/>
        <v>0</v>
      </c>
      <c r="I677" s="39" t="s">
        <v>59</v>
      </c>
      <c r="L677" s="246"/>
      <c r="M677" s="20">
        <v>42202</v>
      </c>
      <c r="N677" s="183" t="s">
        <v>4331</v>
      </c>
      <c r="O677" s="183" t="s">
        <v>1592</v>
      </c>
      <c r="P677" s="14" t="s">
        <v>14</v>
      </c>
      <c r="Q677" s="105">
        <v>23370.799999999999</v>
      </c>
      <c r="R677" s="23">
        <v>42209</v>
      </c>
      <c r="S677" s="118">
        <v>23370.799999999999</v>
      </c>
      <c r="T677" s="31">
        <f t="shared" si="21"/>
        <v>0</v>
      </c>
      <c r="U677" s="56" t="s">
        <v>15</v>
      </c>
      <c r="X677" s="105">
        <v>47261.7</v>
      </c>
      <c r="Z677" s="105">
        <v>23370.799999999999</v>
      </c>
    </row>
    <row r="678" spans="1:26" x14ac:dyDescent="0.25">
      <c r="A678" s="20">
        <v>42192</v>
      </c>
      <c r="B678" s="183" t="s">
        <v>3214</v>
      </c>
      <c r="C678" s="183" t="s">
        <v>1592</v>
      </c>
      <c r="D678" s="14" t="s">
        <v>3215</v>
      </c>
      <c r="E678" s="105">
        <v>2276.4</v>
      </c>
      <c r="F678" s="23">
        <v>42192</v>
      </c>
      <c r="G678" s="106">
        <v>2276.4</v>
      </c>
      <c r="H678" s="31">
        <f t="shared" si="20"/>
        <v>0</v>
      </c>
      <c r="I678" s="39" t="s">
        <v>59</v>
      </c>
      <c r="L678" s="246"/>
      <c r="M678" s="20">
        <v>42202</v>
      </c>
      <c r="N678" s="183" t="s">
        <v>4340</v>
      </c>
      <c r="O678" s="183" t="s">
        <v>1592</v>
      </c>
      <c r="P678" s="14" t="s">
        <v>14</v>
      </c>
      <c r="Q678" s="105">
        <v>3944.2</v>
      </c>
      <c r="R678" s="23">
        <v>42209</v>
      </c>
      <c r="S678" s="118">
        <v>3944.2</v>
      </c>
      <c r="T678" s="31">
        <f t="shared" si="21"/>
        <v>0</v>
      </c>
      <c r="U678" s="56" t="s">
        <v>9</v>
      </c>
      <c r="X678" s="105">
        <v>1269.5999999999999</v>
      </c>
      <c r="Z678" s="105">
        <v>3944.2</v>
      </c>
    </row>
    <row r="679" spans="1:26" x14ac:dyDescent="0.25">
      <c r="A679" s="20">
        <v>42192</v>
      </c>
      <c r="B679" s="183" t="s">
        <v>3216</v>
      </c>
      <c r="C679" s="183" t="s">
        <v>1592</v>
      </c>
      <c r="D679" s="14" t="s">
        <v>31</v>
      </c>
      <c r="E679" s="105">
        <v>80</v>
      </c>
      <c r="F679" s="23">
        <v>42192</v>
      </c>
      <c r="G679" s="106">
        <v>80</v>
      </c>
      <c r="H679" s="31">
        <f t="shared" si="20"/>
        <v>0</v>
      </c>
      <c r="I679" s="39" t="s">
        <v>59</v>
      </c>
      <c r="L679" s="246"/>
      <c r="M679" s="20">
        <v>42203</v>
      </c>
      <c r="N679" s="183" t="s">
        <v>4460</v>
      </c>
      <c r="O679" s="183" t="s">
        <v>1592</v>
      </c>
      <c r="P679" s="14" t="s">
        <v>14</v>
      </c>
      <c r="Q679" s="105">
        <v>30920.400000000001</v>
      </c>
      <c r="R679" s="23">
        <v>42209</v>
      </c>
      <c r="S679" s="118">
        <v>30920.400000000001</v>
      </c>
      <c r="T679" s="31">
        <f t="shared" si="21"/>
        <v>0</v>
      </c>
      <c r="U679" s="56" t="s">
        <v>15</v>
      </c>
      <c r="X679" s="105">
        <v>29779.47</v>
      </c>
      <c r="Z679" s="105">
        <v>30920.400000000001</v>
      </c>
    </row>
    <row r="680" spans="1:26" x14ac:dyDescent="0.25">
      <c r="A680" s="20">
        <v>42192</v>
      </c>
      <c r="B680" s="183" t="s">
        <v>3217</v>
      </c>
      <c r="C680" s="183" t="s">
        <v>1592</v>
      </c>
      <c r="D680" s="14" t="s">
        <v>50</v>
      </c>
      <c r="E680" s="105">
        <v>3136</v>
      </c>
      <c r="F680" s="23">
        <v>42192</v>
      </c>
      <c r="G680" s="106">
        <v>3136</v>
      </c>
      <c r="H680" s="31">
        <f t="shared" si="20"/>
        <v>0</v>
      </c>
      <c r="I680" s="39" t="s">
        <v>41</v>
      </c>
      <c r="L680" s="246"/>
      <c r="M680" s="20">
        <v>42203</v>
      </c>
      <c r="N680" s="183" t="s">
        <v>4573</v>
      </c>
      <c r="O680" s="183" t="s">
        <v>1592</v>
      </c>
      <c r="P680" s="14" t="s">
        <v>14</v>
      </c>
      <c r="Q680" s="105">
        <v>203821.5</v>
      </c>
      <c r="R680" s="23">
        <v>42209</v>
      </c>
      <c r="S680" s="124">
        <v>78473.759999999995</v>
      </c>
      <c r="T680" s="55">
        <f t="shared" si="21"/>
        <v>125347.74</v>
      </c>
      <c r="U680" s="56" t="s">
        <v>9</v>
      </c>
      <c r="X680" s="105">
        <v>69324.88</v>
      </c>
      <c r="Z680" s="105">
        <v>203821.5</v>
      </c>
    </row>
    <row r="681" spans="1:26" x14ac:dyDescent="0.25">
      <c r="A681" s="20">
        <v>42192</v>
      </c>
      <c r="B681" s="183" t="s">
        <v>3218</v>
      </c>
      <c r="C681" s="183" t="s">
        <v>1592</v>
      </c>
      <c r="D681" s="14" t="s">
        <v>53</v>
      </c>
      <c r="E681" s="105">
        <v>2621.5</v>
      </c>
      <c r="F681" s="23">
        <v>42192</v>
      </c>
      <c r="G681" s="106">
        <v>2621.5</v>
      </c>
      <c r="H681" s="31">
        <f t="shared" si="20"/>
        <v>0</v>
      </c>
      <c r="I681" s="39" t="s">
        <v>59</v>
      </c>
      <c r="L681" s="246"/>
      <c r="M681" s="20">
        <v>42203</v>
      </c>
      <c r="N681" s="183" t="s">
        <v>4575</v>
      </c>
      <c r="O681" s="183" t="s">
        <v>1592</v>
      </c>
      <c r="P681" s="14" t="s">
        <v>14</v>
      </c>
      <c r="Q681" s="105">
        <v>213600.75</v>
      </c>
      <c r="R681" s="23"/>
      <c r="S681" s="118"/>
      <c r="T681" s="31">
        <f t="shared" si="21"/>
        <v>213600.75</v>
      </c>
      <c r="U681" s="56" t="s">
        <v>9</v>
      </c>
      <c r="X681" s="105">
        <v>3333.4</v>
      </c>
      <c r="Z681" s="105">
        <v>213600.75</v>
      </c>
    </row>
    <row r="682" spans="1:26" x14ac:dyDescent="0.25">
      <c r="A682" s="20">
        <v>42192</v>
      </c>
      <c r="B682" s="183" t="s">
        <v>3219</v>
      </c>
      <c r="C682" s="183" t="s">
        <v>1592</v>
      </c>
      <c r="D682" s="14" t="s">
        <v>167</v>
      </c>
      <c r="E682" s="105">
        <v>681.6</v>
      </c>
      <c r="F682" s="23">
        <v>42192</v>
      </c>
      <c r="G682" s="106">
        <v>681.6</v>
      </c>
      <c r="H682" s="31">
        <f t="shared" si="20"/>
        <v>0</v>
      </c>
      <c r="I682" s="39" t="s">
        <v>59</v>
      </c>
      <c r="L682" s="246"/>
      <c r="M682" s="20">
        <v>42204</v>
      </c>
      <c r="N682" s="183" t="s">
        <v>4639</v>
      </c>
      <c r="O682" s="183" t="s">
        <v>1592</v>
      </c>
      <c r="P682" s="14" t="s">
        <v>14</v>
      </c>
      <c r="Q682" s="105">
        <v>4599</v>
      </c>
      <c r="R682" s="23"/>
      <c r="S682" s="118"/>
      <c r="T682" s="31">
        <f t="shared" si="21"/>
        <v>4599</v>
      </c>
      <c r="U682" s="56" t="s">
        <v>9</v>
      </c>
      <c r="X682" s="105">
        <v>25436.7</v>
      </c>
      <c r="Z682" s="105">
        <v>4599</v>
      </c>
    </row>
    <row r="683" spans="1:26" x14ac:dyDescent="0.25">
      <c r="A683" s="20">
        <v>42192</v>
      </c>
      <c r="B683" s="183" t="s">
        <v>3220</v>
      </c>
      <c r="C683" s="183" t="s">
        <v>1592</v>
      </c>
      <c r="D683" s="14" t="s">
        <v>83</v>
      </c>
      <c r="E683" s="105">
        <v>7003.8</v>
      </c>
      <c r="F683" s="23">
        <v>42192</v>
      </c>
      <c r="G683" s="106">
        <v>7003.8</v>
      </c>
      <c r="H683" s="31">
        <f t="shared" si="20"/>
        <v>0</v>
      </c>
      <c r="I683" s="39" t="s">
        <v>59</v>
      </c>
      <c r="L683" s="246"/>
      <c r="M683" s="20">
        <v>42205</v>
      </c>
      <c r="N683" s="183" t="s">
        <v>4659</v>
      </c>
      <c r="O683" s="183" t="s">
        <v>1592</v>
      </c>
      <c r="P683" s="14" t="s">
        <v>14</v>
      </c>
      <c r="Q683" s="105">
        <v>26062</v>
      </c>
      <c r="R683" s="23"/>
      <c r="S683" s="118"/>
      <c r="T683" s="31">
        <f t="shared" si="21"/>
        <v>26062</v>
      </c>
      <c r="U683" s="56" t="s">
        <v>9</v>
      </c>
      <c r="X683" s="105">
        <v>25841.7</v>
      </c>
      <c r="Z683" s="105">
        <v>26062</v>
      </c>
    </row>
    <row r="684" spans="1:26" x14ac:dyDescent="0.25">
      <c r="A684" s="20">
        <v>42192</v>
      </c>
      <c r="B684" s="183" t="s">
        <v>3221</v>
      </c>
      <c r="C684" s="183" t="s">
        <v>1592</v>
      </c>
      <c r="D684" s="150" t="s">
        <v>292</v>
      </c>
      <c r="E684" s="105">
        <v>2437.5</v>
      </c>
      <c r="F684" s="23">
        <v>42193</v>
      </c>
      <c r="G684" s="106">
        <v>2437.5</v>
      </c>
      <c r="H684" s="31">
        <f t="shared" si="20"/>
        <v>0</v>
      </c>
      <c r="I684" s="39" t="s">
        <v>59</v>
      </c>
      <c r="L684" s="246"/>
      <c r="M684" s="20">
        <v>42205</v>
      </c>
      <c r="N684" s="183" t="s">
        <v>4665</v>
      </c>
      <c r="O684" s="183" t="s">
        <v>1592</v>
      </c>
      <c r="P684" s="14" t="s">
        <v>14</v>
      </c>
      <c r="Q684" s="105">
        <v>2686.2</v>
      </c>
      <c r="R684" s="23"/>
      <c r="S684" s="118"/>
      <c r="T684" s="31">
        <f t="shared" si="21"/>
        <v>2686.2</v>
      </c>
      <c r="U684" s="56" t="s">
        <v>15</v>
      </c>
      <c r="X684" s="105">
        <v>49863.35</v>
      </c>
      <c r="Z684" s="105">
        <v>2686.2</v>
      </c>
    </row>
    <row r="685" spans="1:26" x14ac:dyDescent="0.25">
      <c r="A685" s="20">
        <v>42192</v>
      </c>
      <c r="B685" s="183" t="s">
        <v>3222</v>
      </c>
      <c r="C685" s="183" t="s">
        <v>1592</v>
      </c>
      <c r="D685" s="14" t="s">
        <v>148</v>
      </c>
      <c r="E685" s="105">
        <v>2691</v>
      </c>
      <c r="F685" s="23">
        <v>42192</v>
      </c>
      <c r="G685" s="106">
        <v>2691</v>
      </c>
      <c r="H685" s="31">
        <f t="shared" si="20"/>
        <v>0</v>
      </c>
      <c r="I685" s="39" t="s">
        <v>59</v>
      </c>
      <c r="L685" s="246"/>
      <c r="M685" s="20">
        <v>42205</v>
      </c>
      <c r="N685" s="183" t="s">
        <v>4694</v>
      </c>
      <c r="O685" s="183" t="s">
        <v>1592</v>
      </c>
      <c r="P685" s="14" t="s">
        <v>14</v>
      </c>
      <c r="Q685" s="105">
        <v>4998.2</v>
      </c>
      <c r="R685" s="23"/>
      <c r="S685" s="118"/>
      <c r="T685" s="31">
        <f t="shared" si="21"/>
        <v>4998.2</v>
      </c>
      <c r="U685" s="56" t="s">
        <v>9</v>
      </c>
      <c r="X685" s="105">
        <v>29047.599999999999</v>
      </c>
      <c r="Z685" s="105">
        <v>4998.2</v>
      </c>
    </row>
    <row r="686" spans="1:26" x14ac:dyDescent="0.25">
      <c r="A686" s="20">
        <v>42192</v>
      </c>
      <c r="B686" s="183" t="s">
        <v>3223</v>
      </c>
      <c r="C686" s="183" t="s">
        <v>1592</v>
      </c>
      <c r="D686" s="14" t="s">
        <v>1174</v>
      </c>
      <c r="E686" s="105">
        <v>12453</v>
      </c>
      <c r="F686" s="23">
        <v>42192</v>
      </c>
      <c r="G686" s="106">
        <v>12453</v>
      </c>
      <c r="H686" s="31">
        <f t="shared" si="20"/>
        <v>0</v>
      </c>
      <c r="I686" s="39" t="s">
        <v>587</v>
      </c>
      <c r="L686" s="246"/>
      <c r="M686" s="20">
        <v>42206</v>
      </c>
      <c r="N686" s="183" t="s">
        <v>4802</v>
      </c>
      <c r="O686" s="183" t="s">
        <v>1592</v>
      </c>
      <c r="P686" s="15" t="s">
        <v>14</v>
      </c>
      <c r="Q686" s="122">
        <v>31922.2</v>
      </c>
      <c r="R686" s="23"/>
      <c r="S686" s="118"/>
      <c r="T686" s="31">
        <f t="shared" si="21"/>
        <v>31922.2</v>
      </c>
      <c r="U686" s="68" t="s">
        <v>15</v>
      </c>
      <c r="X686" s="105">
        <v>33606.400000000001</v>
      </c>
      <c r="Z686" s="122">
        <v>31922.2</v>
      </c>
    </row>
    <row r="687" spans="1:26" x14ac:dyDescent="0.25">
      <c r="A687" s="20">
        <v>42192</v>
      </c>
      <c r="B687" s="183" t="s">
        <v>3224</v>
      </c>
      <c r="C687" s="183" t="s">
        <v>1592</v>
      </c>
      <c r="D687" s="14" t="s">
        <v>169</v>
      </c>
      <c r="E687" s="105">
        <v>1119.3</v>
      </c>
      <c r="F687" s="23">
        <v>42192</v>
      </c>
      <c r="G687" s="106">
        <v>1119.3</v>
      </c>
      <c r="H687" s="31">
        <f t="shared" si="20"/>
        <v>0</v>
      </c>
      <c r="I687" s="39" t="s">
        <v>59</v>
      </c>
      <c r="L687" s="246"/>
      <c r="M687" s="20">
        <v>42206</v>
      </c>
      <c r="N687" s="183" t="s">
        <v>4902</v>
      </c>
      <c r="O687" s="183" t="s">
        <v>1592</v>
      </c>
      <c r="P687" s="14" t="s">
        <v>14</v>
      </c>
      <c r="Q687" s="105">
        <v>362502.9</v>
      </c>
      <c r="R687" s="23"/>
      <c r="S687" s="106"/>
      <c r="T687" s="31">
        <f t="shared" si="21"/>
        <v>362502.9</v>
      </c>
      <c r="U687" s="39" t="s">
        <v>9</v>
      </c>
      <c r="X687" s="105">
        <v>60131.68</v>
      </c>
      <c r="Z687" s="105">
        <v>362502.9</v>
      </c>
    </row>
    <row r="688" spans="1:26" x14ac:dyDescent="0.25">
      <c r="A688" s="20">
        <v>42192</v>
      </c>
      <c r="B688" s="183" t="s">
        <v>3225</v>
      </c>
      <c r="C688" s="183" t="s">
        <v>1592</v>
      </c>
      <c r="D688" s="14" t="s">
        <v>1186</v>
      </c>
      <c r="E688" s="105">
        <v>9774</v>
      </c>
      <c r="F688" s="23">
        <v>42192</v>
      </c>
      <c r="G688" s="106">
        <v>9774</v>
      </c>
      <c r="H688" s="31">
        <f t="shared" si="20"/>
        <v>0</v>
      </c>
      <c r="I688" s="39" t="s">
        <v>587</v>
      </c>
      <c r="L688" s="246"/>
      <c r="M688" s="20">
        <v>42207</v>
      </c>
      <c r="N688" s="183" t="s">
        <v>4909</v>
      </c>
      <c r="O688" s="183" t="s">
        <v>1592</v>
      </c>
      <c r="P688" s="14" t="s">
        <v>14</v>
      </c>
      <c r="Q688" s="105">
        <v>14341.2</v>
      </c>
      <c r="R688" s="23"/>
      <c r="S688" s="106"/>
      <c r="T688" s="31">
        <f t="shared" si="21"/>
        <v>14341.2</v>
      </c>
      <c r="U688" s="39" t="s">
        <v>15</v>
      </c>
      <c r="X688" s="105">
        <v>28341.77</v>
      </c>
      <c r="Z688" s="105">
        <v>14341.2</v>
      </c>
    </row>
    <row r="689" spans="1:26" x14ac:dyDescent="0.25">
      <c r="A689" s="20">
        <v>42192</v>
      </c>
      <c r="B689" s="183" t="s">
        <v>3226</v>
      </c>
      <c r="C689" s="183" t="s">
        <v>1592</v>
      </c>
      <c r="D689" s="14" t="s">
        <v>1261</v>
      </c>
      <c r="E689" s="105">
        <v>12038.4</v>
      </c>
      <c r="F689" s="23">
        <v>42192</v>
      </c>
      <c r="G689" s="106">
        <v>12038.4</v>
      </c>
      <c r="H689" s="31">
        <f t="shared" si="20"/>
        <v>0</v>
      </c>
      <c r="I689" s="39" t="s">
        <v>587</v>
      </c>
      <c r="L689" s="246"/>
      <c r="M689" s="20">
        <v>42208</v>
      </c>
      <c r="N689" s="183" t="s">
        <v>5033</v>
      </c>
      <c r="O689" s="183" t="s">
        <v>1592</v>
      </c>
      <c r="P689" s="14" t="s">
        <v>14</v>
      </c>
      <c r="Q689" s="105">
        <v>15626.4</v>
      </c>
      <c r="R689" s="186"/>
      <c r="S689" s="106"/>
      <c r="T689" s="31">
        <f t="shared" si="21"/>
        <v>15626.4</v>
      </c>
      <c r="U689" s="39" t="s">
        <v>9</v>
      </c>
      <c r="X689" s="105">
        <v>5216.3999999999996</v>
      </c>
      <c r="Z689" s="105">
        <v>15626.4</v>
      </c>
    </row>
    <row r="690" spans="1:26" x14ac:dyDescent="0.25">
      <c r="A690" s="20">
        <v>42192</v>
      </c>
      <c r="B690" s="183" t="s">
        <v>3227</v>
      </c>
      <c r="C690" s="183" t="s">
        <v>1592</v>
      </c>
      <c r="D690" s="14" t="s">
        <v>940</v>
      </c>
      <c r="E690" s="105">
        <v>3038</v>
      </c>
      <c r="F690" s="23">
        <v>42192</v>
      </c>
      <c r="G690" s="106">
        <v>3038</v>
      </c>
      <c r="H690" s="31">
        <f t="shared" si="20"/>
        <v>0</v>
      </c>
      <c r="I690" s="39" t="s">
        <v>587</v>
      </c>
      <c r="L690" s="246"/>
      <c r="M690" s="20">
        <v>42209</v>
      </c>
      <c r="N690" s="183" t="s">
        <v>5170</v>
      </c>
      <c r="O690" s="183" t="s">
        <v>1592</v>
      </c>
      <c r="P690" s="14" t="s">
        <v>14</v>
      </c>
      <c r="Q690" s="105">
        <v>18739.2</v>
      </c>
      <c r="R690" s="65"/>
      <c r="S690" s="106"/>
      <c r="T690" s="31">
        <f t="shared" si="21"/>
        <v>18739.2</v>
      </c>
      <c r="U690" s="39" t="s">
        <v>15</v>
      </c>
      <c r="X690" s="105">
        <v>103676.19</v>
      </c>
      <c r="Z690" s="105">
        <v>18739.2</v>
      </c>
    </row>
    <row r="691" spans="1:26" x14ac:dyDescent="0.25">
      <c r="A691" s="20">
        <v>42192</v>
      </c>
      <c r="B691" s="183" t="s">
        <v>3228</v>
      </c>
      <c r="C691" s="183" t="s">
        <v>1592</v>
      </c>
      <c r="D691" s="26" t="s">
        <v>12</v>
      </c>
      <c r="E691" s="108">
        <v>0</v>
      </c>
      <c r="F691" s="23"/>
      <c r="G691" s="106"/>
      <c r="H691" s="31">
        <f t="shared" si="20"/>
        <v>0</v>
      </c>
      <c r="I691" s="39" t="s">
        <v>13</v>
      </c>
      <c r="L691" s="246"/>
      <c r="M691" s="20">
        <v>42209</v>
      </c>
      <c r="N691" s="183" t="s">
        <v>5250</v>
      </c>
      <c r="O691" s="183" t="s">
        <v>1592</v>
      </c>
      <c r="P691" s="14" t="s">
        <v>14</v>
      </c>
      <c r="Q691" s="105">
        <v>3200</v>
      </c>
      <c r="R691" s="65"/>
      <c r="S691" s="106"/>
      <c r="T691" s="31">
        <f t="shared" si="21"/>
        <v>3200</v>
      </c>
      <c r="U691" s="39" t="s">
        <v>15</v>
      </c>
      <c r="X691" s="3">
        <v>0</v>
      </c>
      <c r="Z691" s="105">
        <v>3200</v>
      </c>
    </row>
    <row r="692" spans="1:26" x14ac:dyDescent="0.25">
      <c r="A692" s="20">
        <v>42192</v>
      </c>
      <c r="B692" s="183" t="s">
        <v>3229</v>
      </c>
      <c r="C692" s="183" t="s">
        <v>1592</v>
      </c>
      <c r="D692" s="14" t="s">
        <v>75</v>
      </c>
      <c r="E692" s="105">
        <v>2313</v>
      </c>
      <c r="F692" s="23">
        <v>42192</v>
      </c>
      <c r="G692" s="106">
        <v>2313</v>
      </c>
      <c r="H692" s="31">
        <f t="shared" si="20"/>
        <v>0</v>
      </c>
      <c r="I692" s="39" t="s">
        <v>587</v>
      </c>
      <c r="L692" s="246"/>
      <c r="M692" s="20">
        <v>42210</v>
      </c>
      <c r="N692" s="183" t="s">
        <v>5307</v>
      </c>
      <c r="O692" s="183" t="s">
        <v>1592</v>
      </c>
      <c r="P692" s="14" t="s">
        <v>14</v>
      </c>
      <c r="Q692" s="105">
        <v>16823.2</v>
      </c>
      <c r="R692" s="65"/>
      <c r="S692" s="106"/>
      <c r="T692" s="31">
        <f t="shared" si="21"/>
        <v>16823.2</v>
      </c>
      <c r="U692" s="39" t="s">
        <v>15</v>
      </c>
      <c r="X692" s="245">
        <f>SUM(X655:X691)</f>
        <v>1486536.3899999994</v>
      </c>
      <c r="Z692" s="105">
        <v>16823.2</v>
      </c>
    </row>
    <row r="693" spans="1:26" x14ac:dyDescent="0.25">
      <c r="A693" s="20">
        <v>42192</v>
      </c>
      <c r="B693" s="183" t="s">
        <v>3230</v>
      </c>
      <c r="C693" s="183" t="s">
        <v>1592</v>
      </c>
      <c r="D693" s="14" t="s">
        <v>75</v>
      </c>
      <c r="E693" s="105">
        <v>5441.3</v>
      </c>
      <c r="F693" s="23">
        <v>42192</v>
      </c>
      <c r="G693" s="106">
        <v>5441.3</v>
      </c>
      <c r="H693" s="31">
        <f t="shared" si="20"/>
        <v>0</v>
      </c>
      <c r="I693" s="39" t="s">
        <v>587</v>
      </c>
      <c r="L693" s="246"/>
      <c r="M693" s="20">
        <v>42210</v>
      </c>
      <c r="N693" s="183" t="s">
        <v>5343</v>
      </c>
      <c r="O693" s="183" t="s">
        <v>1592</v>
      </c>
      <c r="P693" s="14" t="s">
        <v>14</v>
      </c>
      <c r="Q693" s="105">
        <v>24403.95</v>
      </c>
      <c r="R693" s="65"/>
      <c r="S693" s="106"/>
      <c r="T693" s="31">
        <f t="shared" si="21"/>
        <v>24403.95</v>
      </c>
      <c r="U693" s="39" t="s">
        <v>2524</v>
      </c>
      <c r="Z693" s="105">
        <v>24403.95</v>
      </c>
    </row>
    <row r="694" spans="1:26" x14ac:dyDescent="0.25">
      <c r="A694" s="20">
        <v>42192</v>
      </c>
      <c r="B694" s="183" t="s">
        <v>3231</v>
      </c>
      <c r="C694" s="183" t="s">
        <v>1592</v>
      </c>
      <c r="D694" s="14" t="s">
        <v>114</v>
      </c>
      <c r="E694" s="105">
        <v>3564</v>
      </c>
      <c r="F694" s="23">
        <v>42192</v>
      </c>
      <c r="G694" s="106">
        <v>3564</v>
      </c>
      <c r="H694" s="31">
        <f t="shared" si="20"/>
        <v>0</v>
      </c>
      <c r="I694" s="39" t="s">
        <v>9</v>
      </c>
      <c r="L694" s="246"/>
      <c r="M694" s="20">
        <v>42212</v>
      </c>
      <c r="N694" s="183" t="s">
        <v>5485</v>
      </c>
      <c r="O694" s="183" t="s">
        <v>1592</v>
      </c>
      <c r="P694" s="14" t="s">
        <v>14</v>
      </c>
      <c r="Q694" s="105">
        <v>31034.2</v>
      </c>
      <c r="R694" s="23"/>
      <c r="S694" s="106"/>
      <c r="T694" s="31">
        <f t="shared" si="21"/>
        <v>31034.2</v>
      </c>
      <c r="U694" s="39" t="s">
        <v>15</v>
      </c>
      <c r="Z694" s="105">
        <v>31034.2</v>
      </c>
    </row>
    <row r="695" spans="1:26" x14ac:dyDescent="0.25">
      <c r="A695" s="20">
        <v>42192</v>
      </c>
      <c r="B695" s="183" t="s">
        <v>3232</v>
      </c>
      <c r="C695" s="183" t="s">
        <v>1592</v>
      </c>
      <c r="D695" s="14" t="s">
        <v>3210</v>
      </c>
      <c r="E695" s="105">
        <v>1466.4</v>
      </c>
      <c r="F695" s="23">
        <v>42192</v>
      </c>
      <c r="G695" s="106">
        <v>1466.4</v>
      </c>
      <c r="H695" s="31">
        <f t="shared" si="20"/>
        <v>0</v>
      </c>
      <c r="I695" s="39" t="s">
        <v>59</v>
      </c>
      <c r="L695" s="246"/>
      <c r="M695" s="20">
        <v>42212</v>
      </c>
      <c r="N695" s="183" t="s">
        <v>5585</v>
      </c>
      <c r="O695" s="183" t="s">
        <v>1592</v>
      </c>
      <c r="P695" s="14" t="s">
        <v>14</v>
      </c>
      <c r="Q695" s="105">
        <v>252854.25</v>
      </c>
      <c r="R695" s="23"/>
      <c r="S695" s="106"/>
      <c r="T695" s="31">
        <f t="shared" si="21"/>
        <v>252854.25</v>
      </c>
      <c r="U695" s="39" t="s">
        <v>9</v>
      </c>
      <c r="Z695" s="105">
        <v>252854.25</v>
      </c>
    </row>
    <row r="696" spans="1:26" x14ac:dyDescent="0.25">
      <c r="A696" s="20">
        <v>42192</v>
      </c>
      <c r="B696" s="183" t="s">
        <v>3233</v>
      </c>
      <c r="C696" s="183" t="s">
        <v>1592</v>
      </c>
      <c r="D696" s="14" t="s">
        <v>1182</v>
      </c>
      <c r="E696" s="105">
        <v>322.5</v>
      </c>
      <c r="F696" s="23">
        <v>42192</v>
      </c>
      <c r="G696" s="106">
        <v>322.5</v>
      </c>
      <c r="H696" s="31">
        <f t="shared" si="20"/>
        <v>0</v>
      </c>
      <c r="I696" s="39" t="s">
        <v>59</v>
      </c>
      <c r="L696" s="246"/>
      <c r="M696" s="20">
        <v>42213</v>
      </c>
      <c r="N696" s="183" t="s">
        <v>5599</v>
      </c>
      <c r="O696" s="183" t="s">
        <v>1592</v>
      </c>
      <c r="P696" s="14" t="s">
        <v>14</v>
      </c>
      <c r="Q696" s="105">
        <v>14415.6</v>
      </c>
      <c r="R696" s="23"/>
      <c r="S696" s="106"/>
      <c r="T696" s="31">
        <f t="shared" si="21"/>
        <v>14415.6</v>
      </c>
      <c r="U696" s="39" t="s">
        <v>15</v>
      </c>
      <c r="Z696" s="105">
        <v>14415.6</v>
      </c>
    </row>
    <row r="697" spans="1:26" x14ac:dyDescent="0.25">
      <c r="A697" s="20">
        <v>42192</v>
      </c>
      <c r="B697" s="183" t="s">
        <v>3234</v>
      </c>
      <c r="C697" s="183" t="s">
        <v>1592</v>
      </c>
      <c r="D697" s="14" t="s">
        <v>155</v>
      </c>
      <c r="E697" s="105">
        <v>1528.8</v>
      </c>
      <c r="F697" s="23">
        <v>42192</v>
      </c>
      <c r="G697" s="106">
        <v>1528.8</v>
      </c>
      <c r="H697" s="31">
        <f t="shared" si="20"/>
        <v>0</v>
      </c>
      <c r="I697" s="39" t="s">
        <v>59</v>
      </c>
      <c r="L697" s="246"/>
      <c r="M697" s="20">
        <v>42213</v>
      </c>
      <c r="N697" s="183" t="s">
        <v>5629</v>
      </c>
      <c r="O697" s="183" t="s">
        <v>1592</v>
      </c>
      <c r="P697" s="14" t="s">
        <v>14</v>
      </c>
      <c r="Q697" s="105">
        <v>7522.9</v>
      </c>
      <c r="R697" s="23"/>
      <c r="S697" s="106"/>
      <c r="T697" s="31">
        <f t="shared" si="21"/>
        <v>7522.9</v>
      </c>
      <c r="U697" s="39" t="s">
        <v>15</v>
      </c>
      <c r="X697" s="3" t="s">
        <v>6046</v>
      </c>
      <c r="Z697" s="105">
        <v>7522.9</v>
      </c>
    </row>
    <row r="698" spans="1:26" x14ac:dyDescent="0.25">
      <c r="A698" s="20">
        <v>42192</v>
      </c>
      <c r="B698" s="183" t="s">
        <v>3235</v>
      </c>
      <c r="C698" s="183" t="s">
        <v>1592</v>
      </c>
      <c r="D698" s="14" t="s">
        <v>75</v>
      </c>
      <c r="E698" s="105">
        <v>2719.2</v>
      </c>
      <c r="F698" s="23">
        <v>42193</v>
      </c>
      <c r="G698" s="106">
        <v>2719.2</v>
      </c>
      <c r="H698" s="31">
        <f t="shared" si="20"/>
        <v>0</v>
      </c>
      <c r="I698" s="39" t="s">
        <v>9</v>
      </c>
      <c r="L698" s="246"/>
      <c r="M698" s="20">
        <v>42213</v>
      </c>
      <c r="N698" s="183" t="s">
        <v>5675</v>
      </c>
      <c r="O698" s="183" t="s">
        <v>1592</v>
      </c>
      <c r="P698" s="14" t="s">
        <v>14</v>
      </c>
      <c r="Q698" s="105">
        <v>4355</v>
      </c>
      <c r="R698" s="23"/>
      <c r="S698" s="106"/>
      <c r="T698" s="31">
        <f t="shared" si="21"/>
        <v>4355</v>
      </c>
      <c r="U698" s="39" t="s">
        <v>9</v>
      </c>
      <c r="X698" s="37">
        <v>651.20000000000005</v>
      </c>
      <c r="Z698" s="105">
        <v>4355</v>
      </c>
    </row>
    <row r="699" spans="1:26" x14ac:dyDescent="0.25">
      <c r="A699" s="20">
        <v>42192</v>
      </c>
      <c r="B699" s="183" t="s">
        <v>3236</v>
      </c>
      <c r="C699" s="183" t="s">
        <v>1592</v>
      </c>
      <c r="D699" s="14" t="s">
        <v>131</v>
      </c>
      <c r="E699" s="105">
        <v>19097.599999999999</v>
      </c>
      <c r="F699" s="23">
        <v>42194</v>
      </c>
      <c r="G699" s="106">
        <v>19097.599999999999</v>
      </c>
      <c r="H699" s="31">
        <f t="shared" si="20"/>
        <v>0</v>
      </c>
      <c r="I699" s="39" t="s">
        <v>17</v>
      </c>
      <c r="L699" s="246"/>
      <c r="M699" s="20">
        <v>42213</v>
      </c>
      <c r="N699" s="183" t="s">
        <v>5685</v>
      </c>
      <c r="O699" s="183" t="s">
        <v>1592</v>
      </c>
      <c r="P699" s="14" t="s">
        <v>14</v>
      </c>
      <c r="Q699" s="105">
        <v>157079.16</v>
      </c>
      <c r="R699" s="23"/>
      <c r="S699" s="106"/>
      <c r="T699" s="31">
        <f t="shared" si="21"/>
        <v>157079.16</v>
      </c>
      <c r="U699" s="39" t="s">
        <v>9</v>
      </c>
      <c r="X699" s="105">
        <v>1192.5999999999999</v>
      </c>
      <c r="Z699" s="105">
        <v>157079.16</v>
      </c>
    </row>
    <row r="700" spans="1:26" x14ac:dyDescent="0.25">
      <c r="A700" s="20">
        <v>42192</v>
      </c>
      <c r="B700" s="183" t="s">
        <v>3237</v>
      </c>
      <c r="C700" s="183" t="s">
        <v>1592</v>
      </c>
      <c r="D700" s="14" t="s">
        <v>130</v>
      </c>
      <c r="E700" s="105">
        <v>3775</v>
      </c>
      <c r="F700" s="23"/>
      <c r="G700" s="106"/>
      <c r="H700" s="31">
        <f t="shared" si="20"/>
        <v>3775</v>
      </c>
      <c r="I700" s="39" t="s">
        <v>59</v>
      </c>
      <c r="L700" s="246"/>
      <c r="M700" s="20">
        <v>42214</v>
      </c>
      <c r="N700" s="183" t="s">
        <v>5693</v>
      </c>
      <c r="O700" s="183" t="s">
        <v>1592</v>
      </c>
      <c r="P700" s="14" t="s">
        <v>14</v>
      </c>
      <c r="Q700" s="105">
        <v>16539.599999999999</v>
      </c>
      <c r="R700" s="23"/>
      <c r="S700" s="106"/>
      <c r="T700" s="31">
        <f t="shared" si="21"/>
        <v>16539.599999999999</v>
      </c>
      <c r="U700" s="39" t="s">
        <v>15</v>
      </c>
      <c r="X700" s="105">
        <v>159578.85999999999</v>
      </c>
      <c r="Z700" s="105">
        <v>16539.599999999999</v>
      </c>
    </row>
    <row r="701" spans="1:26" x14ac:dyDescent="0.25">
      <c r="A701" s="20">
        <v>42192</v>
      </c>
      <c r="B701" s="183" t="s">
        <v>3238</v>
      </c>
      <c r="C701" s="183" t="s">
        <v>1592</v>
      </c>
      <c r="D701" s="14" t="s">
        <v>128</v>
      </c>
      <c r="E701" s="105">
        <v>5304</v>
      </c>
      <c r="F701" s="23">
        <v>42192</v>
      </c>
      <c r="G701" s="106">
        <v>5304</v>
      </c>
      <c r="H701" s="31">
        <f t="shared" si="20"/>
        <v>0</v>
      </c>
      <c r="I701" s="39" t="s">
        <v>17</v>
      </c>
      <c r="L701" s="246"/>
      <c r="M701" s="20">
        <v>42214</v>
      </c>
      <c r="N701" s="183" t="s">
        <v>5755</v>
      </c>
      <c r="O701" s="183" t="s">
        <v>1592</v>
      </c>
      <c r="P701" s="14" t="s">
        <v>14</v>
      </c>
      <c r="Q701" s="105">
        <v>2318.3000000000002</v>
      </c>
      <c r="R701" s="23"/>
      <c r="S701" s="106"/>
      <c r="T701" s="31">
        <f t="shared" si="21"/>
        <v>2318.3000000000002</v>
      </c>
      <c r="U701" s="39" t="s">
        <v>15</v>
      </c>
      <c r="X701" s="105">
        <v>7670.4</v>
      </c>
      <c r="Z701" s="105">
        <v>2318.3000000000002</v>
      </c>
    </row>
    <row r="702" spans="1:26" x14ac:dyDescent="0.25">
      <c r="A702" s="20">
        <v>42192</v>
      </c>
      <c r="B702" s="183" t="s">
        <v>3239</v>
      </c>
      <c r="C702" s="183" t="s">
        <v>1592</v>
      </c>
      <c r="D702" s="14" t="s">
        <v>422</v>
      </c>
      <c r="E702" s="105">
        <v>561.20000000000005</v>
      </c>
      <c r="F702" s="23">
        <v>42192</v>
      </c>
      <c r="G702" s="106">
        <v>561.20000000000005</v>
      </c>
      <c r="H702" s="31">
        <f t="shared" si="20"/>
        <v>0</v>
      </c>
      <c r="I702" s="39" t="s">
        <v>9</v>
      </c>
      <c r="L702" s="246"/>
      <c r="M702" s="20">
        <v>42215</v>
      </c>
      <c r="N702" s="183" t="s">
        <v>5805</v>
      </c>
      <c r="O702" s="183" t="s">
        <v>1592</v>
      </c>
      <c r="P702" s="14" t="s">
        <v>14</v>
      </c>
      <c r="Q702" s="105">
        <v>43675.95</v>
      </c>
      <c r="R702" s="23"/>
      <c r="S702" s="106"/>
      <c r="T702" s="31">
        <f t="shared" si="21"/>
        <v>43675.95</v>
      </c>
      <c r="U702" s="39" t="s">
        <v>9</v>
      </c>
      <c r="X702" s="105">
        <v>4288</v>
      </c>
      <c r="Z702" s="105">
        <v>43675.95</v>
      </c>
    </row>
    <row r="703" spans="1:26" x14ac:dyDescent="0.25">
      <c r="A703" s="20">
        <v>42192</v>
      </c>
      <c r="B703" s="183" t="s">
        <v>3240</v>
      </c>
      <c r="C703" s="183" t="s">
        <v>1592</v>
      </c>
      <c r="D703" s="150" t="s">
        <v>1515</v>
      </c>
      <c r="E703" s="105">
        <v>3146.4</v>
      </c>
      <c r="F703" s="23">
        <v>42193</v>
      </c>
      <c r="G703" s="106">
        <v>3146.4</v>
      </c>
      <c r="H703" s="31">
        <f t="shared" si="20"/>
        <v>0</v>
      </c>
      <c r="I703" s="39" t="s">
        <v>17</v>
      </c>
      <c r="L703" s="246"/>
      <c r="M703" s="20">
        <v>42215</v>
      </c>
      <c r="N703" s="183" t="s">
        <v>5830</v>
      </c>
      <c r="O703" s="183" t="s">
        <v>1592</v>
      </c>
      <c r="P703" s="14" t="s">
        <v>14</v>
      </c>
      <c r="Q703" s="105">
        <v>152969.17000000001</v>
      </c>
      <c r="R703" s="23"/>
      <c r="S703" s="106"/>
      <c r="T703" s="31">
        <f t="shared" si="21"/>
        <v>152969.17000000001</v>
      </c>
      <c r="U703" s="39" t="s">
        <v>62</v>
      </c>
      <c r="X703" s="105">
        <v>8191.8</v>
      </c>
      <c r="Z703" s="105">
        <v>152969.17000000001</v>
      </c>
    </row>
    <row r="704" spans="1:26" x14ac:dyDescent="0.25">
      <c r="A704" s="20">
        <v>42192</v>
      </c>
      <c r="B704" s="183" t="s">
        <v>3241</v>
      </c>
      <c r="C704" s="183" t="s">
        <v>1592</v>
      </c>
      <c r="D704" s="14" t="s">
        <v>1726</v>
      </c>
      <c r="E704" s="105">
        <v>651</v>
      </c>
      <c r="F704" s="23">
        <v>42192</v>
      </c>
      <c r="G704" s="106">
        <v>651</v>
      </c>
      <c r="H704" s="31">
        <f t="shared" si="20"/>
        <v>0</v>
      </c>
      <c r="I704" s="39" t="s">
        <v>9</v>
      </c>
      <c r="L704" s="246"/>
      <c r="M704" s="20">
        <v>42215</v>
      </c>
      <c r="N704" s="183" t="s">
        <v>5862</v>
      </c>
      <c r="O704" s="183" t="s">
        <v>1592</v>
      </c>
      <c r="P704" s="14" t="s">
        <v>14</v>
      </c>
      <c r="Q704" s="105">
        <v>1647.8</v>
      </c>
      <c r="R704" s="23"/>
      <c r="S704" s="106"/>
      <c r="T704" s="31">
        <f t="shared" si="21"/>
        <v>1647.8</v>
      </c>
      <c r="U704" s="39" t="s">
        <v>9</v>
      </c>
      <c r="X704" s="105">
        <v>9732.7999999999993</v>
      </c>
      <c r="Z704" s="105">
        <v>1647.8</v>
      </c>
    </row>
    <row r="705" spans="1:26" x14ac:dyDescent="0.25">
      <c r="A705" s="20">
        <v>42192</v>
      </c>
      <c r="B705" s="183" t="s">
        <v>3242</v>
      </c>
      <c r="C705" s="183" t="s">
        <v>1592</v>
      </c>
      <c r="D705" s="14" t="s">
        <v>89</v>
      </c>
      <c r="E705" s="105">
        <v>3531.2</v>
      </c>
      <c r="F705" s="23">
        <v>42192</v>
      </c>
      <c r="G705" s="106">
        <v>3531.2</v>
      </c>
      <c r="H705" s="31">
        <f t="shared" si="20"/>
        <v>0</v>
      </c>
      <c r="I705" s="39" t="s">
        <v>9</v>
      </c>
      <c r="L705" s="246"/>
      <c r="M705" s="20">
        <v>42216</v>
      </c>
      <c r="N705" s="183" t="s">
        <v>5922</v>
      </c>
      <c r="O705" s="183" t="s">
        <v>1592</v>
      </c>
      <c r="P705" s="14" t="s">
        <v>14</v>
      </c>
      <c r="Q705" s="105">
        <v>9659</v>
      </c>
      <c r="R705" s="23"/>
      <c r="S705" s="106"/>
      <c r="T705" s="31">
        <f t="shared" si="21"/>
        <v>9659</v>
      </c>
      <c r="U705" s="39" t="s">
        <v>15</v>
      </c>
      <c r="X705" s="105">
        <v>3717</v>
      </c>
      <c r="Z705" s="105">
        <v>9659</v>
      </c>
    </row>
    <row r="706" spans="1:26" x14ac:dyDescent="0.25">
      <c r="A706" s="20">
        <v>42192</v>
      </c>
      <c r="B706" s="183" t="s">
        <v>3243</v>
      </c>
      <c r="C706" s="183" t="s">
        <v>1592</v>
      </c>
      <c r="D706" s="14" t="s">
        <v>225</v>
      </c>
      <c r="E706" s="105">
        <v>3406.5</v>
      </c>
      <c r="F706" s="23">
        <v>42192</v>
      </c>
      <c r="G706" s="106">
        <v>3406.5</v>
      </c>
      <c r="H706" s="31">
        <f t="shared" si="20"/>
        <v>0</v>
      </c>
      <c r="I706" s="39" t="s">
        <v>9</v>
      </c>
      <c r="L706" s="246"/>
      <c r="M706" s="20">
        <v>42216</v>
      </c>
      <c r="N706" s="183" t="s">
        <v>5962</v>
      </c>
      <c r="O706" s="183" t="s">
        <v>1592</v>
      </c>
      <c r="P706" s="14" t="s">
        <v>14</v>
      </c>
      <c r="Q706" s="105">
        <v>5494</v>
      </c>
      <c r="R706" s="23"/>
      <c r="S706" s="106"/>
      <c r="T706" s="31">
        <f t="shared" si="21"/>
        <v>5494</v>
      </c>
      <c r="U706" s="39" t="s">
        <v>15</v>
      </c>
      <c r="X706" s="105">
        <v>81088.850000000006</v>
      </c>
      <c r="Z706" s="105">
        <v>5494</v>
      </c>
    </row>
    <row r="707" spans="1:26" x14ac:dyDescent="0.25">
      <c r="A707" s="20">
        <v>42192</v>
      </c>
      <c r="B707" s="183" t="s">
        <v>3244</v>
      </c>
      <c r="C707" s="183" t="s">
        <v>1592</v>
      </c>
      <c r="D707" s="14" t="s">
        <v>225</v>
      </c>
      <c r="E707" s="105">
        <v>129.6</v>
      </c>
      <c r="F707" s="23">
        <v>42192</v>
      </c>
      <c r="G707" s="106">
        <v>129.6</v>
      </c>
      <c r="H707" s="31">
        <f t="shared" ref="H707:H770" si="22">E707-G707</f>
        <v>0</v>
      </c>
      <c r="I707" s="39" t="s">
        <v>9</v>
      </c>
      <c r="L707" s="246"/>
      <c r="M707" s="20">
        <v>42186</v>
      </c>
      <c r="N707" s="183" t="s">
        <v>2590</v>
      </c>
      <c r="O707" s="183" t="s">
        <v>1592</v>
      </c>
      <c r="P707" s="14" t="s">
        <v>110</v>
      </c>
      <c r="Q707" s="105">
        <v>4077</v>
      </c>
      <c r="R707" s="23">
        <v>42201</v>
      </c>
      <c r="S707" s="106">
        <v>4077</v>
      </c>
      <c r="T707" s="25">
        <f t="shared" ref="T707:T770" si="23">Q707-S707</f>
        <v>0</v>
      </c>
      <c r="U707" s="39" t="s">
        <v>17</v>
      </c>
      <c r="X707" s="105">
        <v>3068.6</v>
      </c>
      <c r="Z707" s="3">
        <v>0</v>
      </c>
    </row>
    <row r="708" spans="1:26" x14ac:dyDescent="0.25">
      <c r="A708" s="20">
        <v>42192</v>
      </c>
      <c r="B708" s="183" t="s">
        <v>3245</v>
      </c>
      <c r="C708" s="183" t="s">
        <v>1592</v>
      </c>
      <c r="D708" s="14" t="s">
        <v>24</v>
      </c>
      <c r="E708" s="105">
        <v>11620.8</v>
      </c>
      <c r="F708" s="23">
        <v>42201</v>
      </c>
      <c r="G708" s="106">
        <v>11620.8</v>
      </c>
      <c r="H708" s="31">
        <f t="shared" si="22"/>
        <v>0</v>
      </c>
      <c r="I708" s="39" t="s">
        <v>19</v>
      </c>
      <c r="L708" s="246"/>
      <c r="M708" s="20">
        <v>42187</v>
      </c>
      <c r="N708" s="183" t="s">
        <v>2624</v>
      </c>
      <c r="O708" s="183" t="s">
        <v>1592</v>
      </c>
      <c r="P708" s="14" t="s">
        <v>110</v>
      </c>
      <c r="Q708" s="105">
        <v>104690.78</v>
      </c>
      <c r="R708" s="23" t="s">
        <v>2625</v>
      </c>
      <c r="S708" s="106">
        <f>5792.82+98897.96</f>
        <v>104690.78</v>
      </c>
      <c r="T708" s="25">
        <f t="shared" si="23"/>
        <v>0</v>
      </c>
      <c r="U708" s="39" t="s">
        <v>19</v>
      </c>
      <c r="X708" s="105">
        <v>21252</v>
      </c>
      <c r="Z708" s="245">
        <f>SUM(Z650:Z707)</f>
        <v>3373122.4200000013</v>
      </c>
    </row>
    <row r="709" spans="1:26" x14ac:dyDescent="0.25">
      <c r="A709" s="20">
        <v>42192</v>
      </c>
      <c r="B709" s="183" t="s">
        <v>3246</v>
      </c>
      <c r="C709" s="183" t="s">
        <v>1592</v>
      </c>
      <c r="D709" s="14" t="s">
        <v>24</v>
      </c>
      <c r="E709" s="105">
        <v>4977</v>
      </c>
      <c r="F709" s="23">
        <v>42201</v>
      </c>
      <c r="G709" s="106">
        <v>4977</v>
      </c>
      <c r="H709" s="31">
        <f t="shared" si="22"/>
        <v>0</v>
      </c>
      <c r="I709" s="39" t="s">
        <v>19</v>
      </c>
      <c r="L709" s="246"/>
      <c r="M709" s="20">
        <v>42188</v>
      </c>
      <c r="N709" s="183" t="s">
        <v>2823</v>
      </c>
      <c r="O709" s="183" t="s">
        <v>1592</v>
      </c>
      <c r="P709" s="150" t="s">
        <v>110</v>
      </c>
      <c r="Q709" s="105">
        <v>43946.82</v>
      </c>
      <c r="R709" s="23">
        <v>42201</v>
      </c>
      <c r="S709" s="106">
        <v>43946.82</v>
      </c>
      <c r="T709" s="31">
        <f t="shared" si="23"/>
        <v>0</v>
      </c>
      <c r="U709" s="39" t="s">
        <v>94</v>
      </c>
      <c r="X709" s="105">
        <v>5030</v>
      </c>
    </row>
    <row r="710" spans="1:26" x14ac:dyDescent="0.25">
      <c r="A710" s="20">
        <v>42192</v>
      </c>
      <c r="B710" s="183" t="s">
        <v>3247</v>
      </c>
      <c r="C710" s="183" t="s">
        <v>1592</v>
      </c>
      <c r="D710" s="14" t="s">
        <v>1188</v>
      </c>
      <c r="E710" s="105">
        <v>380</v>
      </c>
      <c r="F710" s="23">
        <v>42192</v>
      </c>
      <c r="G710" s="106">
        <v>380</v>
      </c>
      <c r="H710" s="31">
        <f t="shared" si="22"/>
        <v>0</v>
      </c>
      <c r="I710" s="39" t="s">
        <v>9</v>
      </c>
      <c r="L710" s="246"/>
      <c r="M710" s="20">
        <v>42188</v>
      </c>
      <c r="N710" s="183" t="s">
        <v>2830</v>
      </c>
      <c r="O710" s="183" t="s">
        <v>1592</v>
      </c>
      <c r="P710" s="14" t="s">
        <v>110</v>
      </c>
      <c r="Q710" s="105">
        <v>62146.51</v>
      </c>
      <c r="R710" s="23">
        <v>42201</v>
      </c>
      <c r="S710" s="106">
        <v>62146.51</v>
      </c>
      <c r="T710" s="31">
        <f t="shared" si="23"/>
        <v>0</v>
      </c>
      <c r="U710" s="39" t="s">
        <v>773</v>
      </c>
      <c r="X710" s="105">
        <v>209117</v>
      </c>
    </row>
    <row r="711" spans="1:26" x14ac:dyDescent="0.25">
      <c r="A711" s="20">
        <v>42192</v>
      </c>
      <c r="B711" s="183" t="s">
        <v>3248</v>
      </c>
      <c r="C711" s="183" t="s">
        <v>1592</v>
      </c>
      <c r="D711" s="14" t="s">
        <v>335</v>
      </c>
      <c r="E711" s="105">
        <v>1074.2</v>
      </c>
      <c r="F711" s="23">
        <v>42192</v>
      </c>
      <c r="G711" s="106">
        <v>1074.2</v>
      </c>
      <c r="H711" s="31">
        <f t="shared" si="22"/>
        <v>0</v>
      </c>
      <c r="I711" s="39" t="s">
        <v>9</v>
      </c>
      <c r="L711" s="246"/>
      <c r="M711" s="20">
        <v>42189</v>
      </c>
      <c r="N711" s="183" t="s">
        <v>2955</v>
      </c>
      <c r="O711" s="183" t="s">
        <v>1592</v>
      </c>
      <c r="P711" s="14" t="s">
        <v>110</v>
      </c>
      <c r="Q711" s="105">
        <v>27111.7</v>
      </c>
      <c r="R711" s="23">
        <v>42201</v>
      </c>
      <c r="S711" s="106">
        <v>27111.7</v>
      </c>
      <c r="T711" s="31">
        <f t="shared" si="23"/>
        <v>0</v>
      </c>
      <c r="U711" s="39" t="s">
        <v>94</v>
      </c>
      <c r="X711" s="105">
        <v>158669.20000000001</v>
      </c>
    </row>
    <row r="712" spans="1:26" x14ac:dyDescent="0.25">
      <c r="A712" s="20">
        <v>42192</v>
      </c>
      <c r="B712" s="183" t="s">
        <v>3249</v>
      </c>
      <c r="C712" s="183" t="s">
        <v>1592</v>
      </c>
      <c r="D712" s="14" t="s">
        <v>591</v>
      </c>
      <c r="E712" s="105">
        <v>13327.2</v>
      </c>
      <c r="F712" s="23">
        <v>42192</v>
      </c>
      <c r="G712" s="106">
        <v>13327.2</v>
      </c>
      <c r="H712" s="31">
        <f t="shared" si="22"/>
        <v>0</v>
      </c>
      <c r="I712" s="39" t="s">
        <v>773</v>
      </c>
      <c r="L712" s="246"/>
      <c r="M712" s="20">
        <v>42189</v>
      </c>
      <c r="N712" s="183" t="s">
        <v>2960</v>
      </c>
      <c r="O712" s="183" t="s">
        <v>1592</v>
      </c>
      <c r="P712" s="14" t="s">
        <v>110</v>
      </c>
      <c r="Q712" s="105">
        <v>37830.6</v>
      </c>
      <c r="R712" s="23">
        <v>42201</v>
      </c>
      <c r="S712" s="106">
        <v>37830.6</v>
      </c>
      <c r="T712" s="31">
        <f t="shared" si="23"/>
        <v>0</v>
      </c>
      <c r="U712" s="39" t="s">
        <v>773</v>
      </c>
      <c r="X712" s="105">
        <v>125230.8</v>
      </c>
    </row>
    <row r="713" spans="1:26" x14ac:dyDescent="0.25">
      <c r="A713" s="20">
        <v>42192</v>
      </c>
      <c r="B713" s="183" t="s">
        <v>3250</v>
      </c>
      <c r="C713" s="183" t="s">
        <v>1592</v>
      </c>
      <c r="D713" s="14" t="s">
        <v>60</v>
      </c>
      <c r="E713" s="105">
        <v>3465</v>
      </c>
      <c r="F713" s="23">
        <v>42192</v>
      </c>
      <c r="G713" s="106">
        <v>3465</v>
      </c>
      <c r="H713" s="31">
        <f t="shared" si="22"/>
        <v>0</v>
      </c>
      <c r="I713" s="39" t="s">
        <v>773</v>
      </c>
      <c r="L713" s="246"/>
      <c r="M713" s="20">
        <v>42191</v>
      </c>
      <c r="N713" s="183" t="s">
        <v>3063</v>
      </c>
      <c r="O713" s="183" t="s">
        <v>1592</v>
      </c>
      <c r="P713" s="14" t="s">
        <v>110</v>
      </c>
      <c r="Q713" s="105">
        <v>31287.58</v>
      </c>
      <c r="R713" s="23">
        <v>42201</v>
      </c>
      <c r="S713" s="106">
        <v>31287.58</v>
      </c>
      <c r="T713" s="31">
        <f t="shared" si="23"/>
        <v>0</v>
      </c>
      <c r="U713" s="39" t="s">
        <v>46</v>
      </c>
      <c r="X713" s="105">
        <v>225591.89</v>
      </c>
    </row>
    <row r="714" spans="1:26" x14ac:dyDescent="0.25">
      <c r="A714" s="20">
        <v>42192</v>
      </c>
      <c r="B714" s="183" t="s">
        <v>3251</v>
      </c>
      <c r="C714" s="183" t="s">
        <v>1592</v>
      </c>
      <c r="D714" s="14" t="s">
        <v>35</v>
      </c>
      <c r="E714" s="105">
        <v>23434.5</v>
      </c>
      <c r="F714" s="23">
        <v>42192</v>
      </c>
      <c r="G714" s="106">
        <v>23434.5</v>
      </c>
      <c r="H714" s="31">
        <f t="shared" si="22"/>
        <v>0</v>
      </c>
      <c r="I714" s="39" t="s">
        <v>773</v>
      </c>
      <c r="L714" s="246"/>
      <c r="M714" s="20">
        <v>42192</v>
      </c>
      <c r="N714" s="183" t="s">
        <v>3275</v>
      </c>
      <c r="O714" s="183" t="s">
        <v>1592</v>
      </c>
      <c r="P714" s="14" t="s">
        <v>110</v>
      </c>
      <c r="Q714" s="105">
        <v>54743.6</v>
      </c>
      <c r="R714" s="23">
        <v>42201</v>
      </c>
      <c r="S714" s="106">
        <v>54743.6</v>
      </c>
      <c r="T714" s="31">
        <f t="shared" si="23"/>
        <v>0</v>
      </c>
      <c r="U714" s="39" t="s">
        <v>17</v>
      </c>
      <c r="X714" s="105">
        <v>62015.6</v>
      </c>
    </row>
    <row r="715" spans="1:26" x14ac:dyDescent="0.25">
      <c r="A715" s="20">
        <v>42192</v>
      </c>
      <c r="B715" s="183" t="s">
        <v>3252</v>
      </c>
      <c r="C715" s="183" t="s">
        <v>1592</v>
      </c>
      <c r="D715" s="14" t="s">
        <v>24</v>
      </c>
      <c r="E715" s="105">
        <v>132770.9</v>
      </c>
      <c r="F715" s="23" t="s">
        <v>3253</v>
      </c>
      <c r="G715" s="106">
        <f>57619.06+72151.84+3000</f>
        <v>132770.9</v>
      </c>
      <c r="H715" s="31">
        <f t="shared" si="22"/>
        <v>0</v>
      </c>
      <c r="I715" s="39" t="s">
        <v>9</v>
      </c>
      <c r="L715" s="246"/>
      <c r="M715" s="20">
        <v>42193</v>
      </c>
      <c r="N715" s="183" t="s">
        <v>3401</v>
      </c>
      <c r="O715" s="183" t="s">
        <v>1592</v>
      </c>
      <c r="P715" s="14" t="s">
        <v>110</v>
      </c>
      <c r="Q715" s="105">
        <v>67359.12</v>
      </c>
      <c r="R715" s="23">
        <v>42201</v>
      </c>
      <c r="S715" s="106">
        <v>67359.12</v>
      </c>
      <c r="T715" s="31">
        <f t="shared" si="23"/>
        <v>0</v>
      </c>
      <c r="U715" s="39" t="s">
        <v>9</v>
      </c>
      <c r="X715" s="105">
        <v>610</v>
      </c>
    </row>
    <row r="716" spans="1:26" x14ac:dyDescent="0.25">
      <c r="A716" s="20">
        <v>42192</v>
      </c>
      <c r="B716" s="183" t="s">
        <v>3254</v>
      </c>
      <c r="C716" s="183" t="s">
        <v>1592</v>
      </c>
      <c r="D716" s="14" t="s">
        <v>624</v>
      </c>
      <c r="E716" s="105">
        <v>4452</v>
      </c>
      <c r="F716" s="23">
        <v>42192</v>
      </c>
      <c r="G716" s="106">
        <v>4452</v>
      </c>
      <c r="H716" s="31">
        <f t="shared" si="22"/>
        <v>0</v>
      </c>
      <c r="I716" s="39" t="s">
        <v>9</v>
      </c>
      <c r="L716" s="246"/>
      <c r="M716" s="20">
        <v>42195</v>
      </c>
      <c r="N716" s="183" t="s">
        <v>3556</v>
      </c>
      <c r="O716" s="183" t="s">
        <v>1592</v>
      </c>
      <c r="P716" s="14" t="s">
        <v>110</v>
      </c>
      <c r="Q716" s="105">
        <v>69655.06</v>
      </c>
      <c r="R716" s="23">
        <v>42201</v>
      </c>
      <c r="S716" s="106">
        <v>69655.06</v>
      </c>
      <c r="T716" s="31">
        <f t="shared" si="23"/>
        <v>0</v>
      </c>
      <c r="U716" s="39" t="s">
        <v>62</v>
      </c>
      <c r="X716" s="105">
        <v>403.2</v>
      </c>
    </row>
    <row r="717" spans="1:26" x14ac:dyDescent="0.25">
      <c r="A717" s="20">
        <v>42192</v>
      </c>
      <c r="B717" s="183" t="s">
        <v>3255</v>
      </c>
      <c r="C717" s="183" t="s">
        <v>1592</v>
      </c>
      <c r="D717" s="14" t="s">
        <v>256</v>
      </c>
      <c r="E717" s="105">
        <v>4807.2</v>
      </c>
      <c r="F717" s="23">
        <v>42192</v>
      </c>
      <c r="G717" s="106">
        <v>4807.2</v>
      </c>
      <c r="H717" s="31">
        <f t="shared" si="22"/>
        <v>0</v>
      </c>
      <c r="I717" s="39" t="s">
        <v>773</v>
      </c>
      <c r="L717" s="246"/>
      <c r="M717" s="20">
        <v>42196</v>
      </c>
      <c r="N717" s="183" t="s">
        <v>3732</v>
      </c>
      <c r="O717" s="183" t="s">
        <v>1592</v>
      </c>
      <c r="P717" s="14" t="s">
        <v>110</v>
      </c>
      <c r="Q717" s="105">
        <v>76226.3</v>
      </c>
      <c r="R717" s="23">
        <v>42201</v>
      </c>
      <c r="S717" s="106">
        <v>76226.3</v>
      </c>
      <c r="T717" s="31">
        <f t="shared" si="23"/>
        <v>0</v>
      </c>
      <c r="U717" s="39" t="s">
        <v>9</v>
      </c>
      <c r="X717" s="105">
        <v>64357.8</v>
      </c>
    </row>
    <row r="718" spans="1:26" x14ac:dyDescent="0.25">
      <c r="A718" s="20">
        <v>42192</v>
      </c>
      <c r="B718" s="183" t="s">
        <v>3256</v>
      </c>
      <c r="C718" s="183" t="s">
        <v>1592</v>
      </c>
      <c r="D718" s="14" t="s">
        <v>56</v>
      </c>
      <c r="E718" s="105">
        <v>8052</v>
      </c>
      <c r="F718" s="23">
        <v>42192</v>
      </c>
      <c r="G718" s="106">
        <v>8052</v>
      </c>
      <c r="H718" s="31">
        <f t="shared" si="22"/>
        <v>0</v>
      </c>
      <c r="I718" s="39" t="s">
        <v>773</v>
      </c>
      <c r="L718" s="246"/>
      <c r="M718" s="20">
        <v>42196</v>
      </c>
      <c r="N718" s="183" t="s">
        <v>3759</v>
      </c>
      <c r="O718" s="183" t="s">
        <v>1592</v>
      </c>
      <c r="P718" s="14" t="s">
        <v>110</v>
      </c>
      <c r="Q718" s="105">
        <v>31381.200000000001</v>
      </c>
      <c r="R718" s="23">
        <v>42201</v>
      </c>
      <c r="S718" s="106">
        <v>31381.200000000001</v>
      </c>
      <c r="T718" s="31">
        <f t="shared" si="23"/>
        <v>0</v>
      </c>
      <c r="U718" s="39" t="s">
        <v>9</v>
      </c>
      <c r="X718" s="105">
        <v>9805.7999999999993</v>
      </c>
    </row>
    <row r="719" spans="1:26" x14ac:dyDescent="0.25">
      <c r="A719" s="20">
        <v>42192</v>
      </c>
      <c r="B719" s="183" t="s">
        <v>3257</v>
      </c>
      <c r="C719" s="183" t="s">
        <v>1592</v>
      </c>
      <c r="D719" s="14" t="s">
        <v>24</v>
      </c>
      <c r="E719" s="105">
        <v>244852.05</v>
      </c>
      <c r="F719" s="23">
        <v>42208</v>
      </c>
      <c r="G719" s="106">
        <v>244852.05</v>
      </c>
      <c r="H719" s="31">
        <f t="shared" si="22"/>
        <v>0</v>
      </c>
      <c r="I719" s="39" t="s">
        <v>9</v>
      </c>
      <c r="L719" s="246"/>
      <c r="M719" s="20">
        <v>42197</v>
      </c>
      <c r="N719" s="183" t="s">
        <v>3854</v>
      </c>
      <c r="O719" s="183" t="s">
        <v>1592</v>
      </c>
      <c r="P719" s="14" t="s">
        <v>110</v>
      </c>
      <c r="Q719" s="105">
        <v>76233.72</v>
      </c>
      <c r="R719" s="23" t="s">
        <v>3253</v>
      </c>
      <c r="S719" s="106">
        <f>49181.55+27051.97+0.2</f>
        <v>76233.72</v>
      </c>
      <c r="T719" s="31">
        <f t="shared" si="23"/>
        <v>0</v>
      </c>
      <c r="U719" s="39" t="s">
        <v>59</v>
      </c>
      <c r="X719" s="105">
        <v>1397.2</v>
      </c>
    </row>
    <row r="720" spans="1:26" x14ac:dyDescent="0.25">
      <c r="A720" s="20">
        <v>42192</v>
      </c>
      <c r="B720" s="183" t="s">
        <v>3258</v>
      </c>
      <c r="C720" s="183" t="s">
        <v>1592</v>
      </c>
      <c r="D720" s="14" t="s">
        <v>64</v>
      </c>
      <c r="E720" s="105">
        <v>535.79999999999995</v>
      </c>
      <c r="F720" s="23">
        <v>42192</v>
      </c>
      <c r="G720" s="106">
        <v>535.79999999999995</v>
      </c>
      <c r="H720" s="31">
        <f t="shared" si="22"/>
        <v>0</v>
      </c>
      <c r="I720" s="39" t="s">
        <v>9</v>
      </c>
      <c r="L720" s="246"/>
      <c r="M720" s="20">
        <v>42198</v>
      </c>
      <c r="N720" s="183" t="s">
        <v>3960</v>
      </c>
      <c r="O720" s="183" t="s">
        <v>1592</v>
      </c>
      <c r="P720" s="14" t="s">
        <v>110</v>
      </c>
      <c r="Q720" s="105">
        <v>8037</v>
      </c>
      <c r="R720" s="23">
        <v>42208</v>
      </c>
      <c r="S720" s="106">
        <v>8037</v>
      </c>
      <c r="T720" s="31">
        <f t="shared" si="23"/>
        <v>0</v>
      </c>
      <c r="U720" s="39" t="s">
        <v>94</v>
      </c>
      <c r="X720" s="105">
        <v>26441</v>
      </c>
    </row>
    <row r="721" spans="1:24" x14ac:dyDescent="0.25">
      <c r="A721" s="20">
        <v>42192</v>
      </c>
      <c r="B721" s="183" t="s">
        <v>3259</v>
      </c>
      <c r="C721" s="183" t="s">
        <v>1592</v>
      </c>
      <c r="D721" s="14" t="s">
        <v>158</v>
      </c>
      <c r="E721" s="105">
        <v>2638.8</v>
      </c>
      <c r="F721" s="23">
        <v>42192</v>
      </c>
      <c r="G721" s="106">
        <v>2638.8</v>
      </c>
      <c r="H721" s="31">
        <f t="shared" si="22"/>
        <v>0</v>
      </c>
      <c r="I721" s="39" t="s">
        <v>9</v>
      </c>
      <c r="L721" s="246"/>
      <c r="M721" s="20">
        <v>42199</v>
      </c>
      <c r="N721" s="183" t="s">
        <v>4042</v>
      </c>
      <c r="O721" s="183" t="s">
        <v>1592</v>
      </c>
      <c r="P721" s="14" t="s">
        <v>110</v>
      </c>
      <c r="Q721" s="105">
        <v>13439.7</v>
      </c>
      <c r="R721" s="23">
        <v>42208</v>
      </c>
      <c r="S721" s="106">
        <v>13439.7</v>
      </c>
      <c r="T721" s="48">
        <f t="shared" si="23"/>
        <v>0</v>
      </c>
      <c r="U721" s="39" t="s">
        <v>94</v>
      </c>
      <c r="X721" s="105">
        <v>36467.4</v>
      </c>
    </row>
    <row r="722" spans="1:24" x14ac:dyDescent="0.25">
      <c r="A722" s="20">
        <v>42192</v>
      </c>
      <c r="B722" s="183" t="s">
        <v>3260</v>
      </c>
      <c r="C722" s="183" t="s">
        <v>1592</v>
      </c>
      <c r="D722" s="14" t="s">
        <v>24</v>
      </c>
      <c r="E722" s="105">
        <v>60729.5</v>
      </c>
      <c r="F722" s="23">
        <v>42208</v>
      </c>
      <c r="G722" s="106">
        <v>60729.5</v>
      </c>
      <c r="H722" s="31">
        <f t="shared" si="22"/>
        <v>0</v>
      </c>
      <c r="I722" s="39" t="s">
        <v>2524</v>
      </c>
      <c r="L722" s="246"/>
      <c r="M722" s="20">
        <v>42200</v>
      </c>
      <c r="N722" s="183" t="s">
        <v>4126</v>
      </c>
      <c r="O722" s="183" t="s">
        <v>1592</v>
      </c>
      <c r="P722" s="14" t="s">
        <v>110</v>
      </c>
      <c r="Q722" s="105">
        <v>28302.37</v>
      </c>
      <c r="R722" s="23">
        <v>42208</v>
      </c>
      <c r="S722" s="106">
        <v>28302.37</v>
      </c>
      <c r="T722" s="48">
        <f t="shared" si="23"/>
        <v>0</v>
      </c>
      <c r="U722" s="39" t="s">
        <v>2524</v>
      </c>
      <c r="X722" s="105">
        <v>8000</v>
      </c>
    </row>
    <row r="723" spans="1:24" x14ac:dyDescent="0.25">
      <c r="A723" s="20">
        <v>42192</v>
      </c>
      <c r="B723" s="183" t="s">
        <v>3261</v>
      </c>
      <c r="C723" s="183" t="s">
        <v>1592</v>
      </c>
      <c r="D723" s="14" t="s">
        <v>98</v>
      </c>
      <c r="E723" s="105">
        <v>2884.4</v>
      </c>
      <c r="F723" s="23">
        <v>42193</v>
      </c>
      <c r="G723" s="106">
        <v>2884.4</v>
      </c>
      <c r="H723" s="31">
        <f t="shared" si="22"/>
        <v>0</v>
      </c>
      <c r="I723" s="39" t="s">
        <v>19</v>
      </c>
      <c r="L723" s="246"/>
      <c r="M723" s="20">
        <v>42200</v>
      </c>
      <c r="N723" s="183" t="s">
        <v>4185</v>
      </c>
      <c r="O723" s="183" t="s">
        <v>1592</v>
      </c>
      <c r="P723" s="14" t="s">
        <v>110</v>
      </c>
      <c r="Q723" s="105">
        <v>23684.400000000001</v>
      </c>
      <c r="R723" s="23">
        <v>42208</v>
      </c>
      <c r="S723" s="106">
        <v>23684.400000000001</v>
      </c>
      <c r="T723" s="48">
        <f t="shared" si="23"/>
        <v>0</v>
      </c>
      <c r="U723" s="39" t="s">
        <v>2524</v>
      </c>
      <c r="X723" s="105">
        <v>223066</v>
      </c>
    </row>
    <row r="724" spans="1:24" x14ac:dyDescent="0.25">
      <c r="A724" s="20">
        <v>42192</v>
      </c>
      <c r="B724" s="183" t="s">
        <v>3262</v>
      </c>
      <c r="C724" s="183" t="s">
        <v>1592</v>
      </c>
      <c r="D724" s="14" t="s">
        <v>106</v>
      </c>
      <c r="E724" s="105">
        <v>3533.6</v>
      </c>
      <c r="F724" s="23">
        <v>42194</v>
      </c>
      <c r="G724" s="106">
        <v>3533.6</v>
      </c>
      <c r="H724" s="31">
        <f t="shared" si="22"/>
        <v>0</v>
      </c>
      <c r="I724" s="39" t="s">
        <v>19</v>
      </c>
      <c r="L724" s="246"/>
      <c r="M724" s="20">
        <v>42201</v>
      </c>
      <c r="N724" s="183" t="s">
        <v>4258</v>
      </c>
      <c r="O724" s="183" t="s">
        <v>1592</v>
      </c>
      <c r="P724" s="14" t="s">
        <v>110</v>
      </c>
      <c r="Q724" s="105">
        <v>46455.13</v>
      </c>
      <c r="R724" s="23">
        <v>42208</v>
      </c>
      <c r="S724" s="106">
        <v>46455.13</v>
      </c>
      <c r="T724" s="48">
        <f t="shared" si="23"/>
        <v>0</v>
      </c>
      <c r="U724" s="39" t="s">
        <v>9</v>
      </c>
      <c r="X724" s="105">
        <v>80934.399999999994</v>
      </c>
    </row>
    <row r="725" spans="1:24" x14ac:dyDescent="0.25">
      <c r="A725" s="20">
        <v>42192</v>
      </c>
      <c r="B725" s="183" t="s">
        <v>3263</v>
      </c>
      <c r="C725" s="183" t="s">
        <v>1592</v>
      </c>
      <c r="D725" s="14" t="s">
        <v>104</v>
      </c>
      <c r="E725" s="105">
        <v>3259.2</v>
      </c>
      <c r="F725" s="23">
        <v>42193</v>
      </c>
      <c r="G725" s="106">
        <v>3259.2</v>
      </c>
      <c r="H725" s="31">
        <f t="shared" si="22"/>
        <v>0</v>
      </c>
      <c r="I725" s="39" t="s">
        <v>19</v>
      </c>
      <c r="L725" s="246"/>
      <c r="M725" s="20">
        <v>42201</v>
      </c>
      <c r="N725" s="183" t="s">
        <v>4274</v>
      </c>
      <c r="O725" s="183" t="s">
        <v>1592</v>
      </c>
      <c r="P725" s="14" t="s">
        <v>110</v>
      </c>
      <c r="Q725" s="105">
        <v>58032.81</v>
      </c>
      <c r="R725" s="23">
        <v>42208</v>
      </c>
      <c r="S725" s="106">
        <v>58032.81</v>
      </c>
      <c r="T725" s="31">
        <f t="shared" si="23"/>
        <v>0</v>
      </c>
      <c r="U725" s="39" t="s">
        <v>94</v>
      </c>
      <c r="X725" s="105">
        <v>93626.52</v>
      </c>
    </row>
    <row r="726" spans="1:24" x14ac:dyDescent="0.25">
      <c r="A726" s="20">
        <v>42192</v>
      </c>
      <c r="B726" s="183" t="s">
        <v>3264</v>
      </c>
      <c r="C726" s="183" t="s">
        <v>1592</v>
      </c>
      <c r="D726" s="14" t="s">
        <v>361</v>
      </c>
      <c r="E726" s="105">
        <v>8358.4</v>
      </c>
      <c r="F726" s="23">
        <v>42193</v>
      </c>
      <c r="G726" s="106">
        <v>8358.4</v>
      </c>
      <c r="H726" s="31">
        <f t="shared" si="22"/>
        <v>0</v>
      </c>
      <c r="I726" s="39" t="s">
        <v>19</v>
      </c>
      <c r="L726" s="246"/>
      <c r="M726" s="20">
        <v>42202</v>
      </c>
      <c r="N726" s="183" t="s">
        <v>4447</v>
      </c>
      <c r="O726" s="183" t="s">
        <v>1592</v>
      </c>
      <c r="P726" s="14" t="s">
        <v>110</v>
      </c>
      <c r="Q726" s="105">
        <v>48325.05</v>
      </c>
      <c r="R726" s="23">
        <v>42208</v>
      </c>
      <c r="S726" s="118">
        <v>48325.05</v>
      </c>
      <c r="T726" s="31">
        <f t="shared" si="23"/>
        <v>0</v>
      </c>
      <c r="U726" s="56" t="s">
        <v>19</v>
      </c>
      <c r="X726" s="105">
        <v>20595</v>
      </c>
    </row>
    <row r="727" spans="1:24" x14ac:dyDescent="0.25">
      <c r="A727" s="20">
        <v>42192</v>
      </c>
      <c r="B727" s="183" t="s">
        <v>3265</v>
      </c>
      <c r="C727" s="183" t="s">
        <v>1592</v>
      </c>
      <c r="D727" s="14" t="s">
        <v>363</v>
      </c>
      <c r="E727" s="105">
        <v>2570.1</v>
      </c>
      <c r="F727" s="23">
        <v>42193</v>
      </c>
      <c r="G727" s="106">
        <v>2570.1</v>
      </c>
      <c r="H727" s="31">
        <f t="shared" si="22"/>
        <v>0</v>
      </c>
      <c r="I727" s="39" t="s">
        <v>19</v>
      </c>
      <c r="L727" s="246"/>
      <c r="M727" s="20">
        <v>42203</v>
      </c>
      <c r="N727" s="183" t="s">
        <v>4515</v>
      </c>
      <c r="O727" s="183" t="s">
        <v>1592</v>
      </c>
      <c r="P727" s="14" t="s">
        <v>110</v>
      </c>
      <c r="Q727" s="105">
        <v>13529.7</v>
      </c>
      <c r="R727" s="65">
        <v>42208</v>
      </c>
      <c r="S727" s="106">
        <v>13529.7</v>
      </c>
      <c r="T727" s="31">
        <f t="shared" si="23"/>
        <v>0</v>
      </c>
      <c r="U727" s="39" t="s">
        <v>19</v>
      </c>
      <c r="X727" s="105">
        <v>11620.8</v>
      </c>
    </row>
    <row r="728" spans="1:24" x14ac:dyDescent="0.25">
      <c r="A728" s="20">
        <v>42192</v>
      </c>
      <c r="B728" s="183" t="s">
        <v>3266</v>
      </c>
      <c r="C728" s="183" t="s">
        <v>1592</v>
      </c>
      <c r="D728" s="14" t="s">
        <v>250</v>
      </c>
      <c r="E728" s="105">
        <v>1200.5999999999999</v>
      </c>
      <c r="F728" s="23">
        <v>42193</v>
      </c>
      <c r="G728" s="106">
        <v>1200.5999999999999</v>
      </c>
      <c r="H728" s="31">
        <f t="shared" si="22"/>
        <v>0</v>
      </c>
      <c r="I728" s="39" t="s">
        <v>19</v>
      </c>
      <c r="L728" s="246"/>
      <c r="M728" s="20">
        <v>42203</v>
      </c>
      <c r="N728" s="183" t="s">
        <v>4544</v>
      </c>
      <c r="O728" s="183" t="s">
        <v>1592</v>
      </c>
      <c r="P728" s="14" t="s">
        <v>110</v>
      </c>
      <c r="Q728" s="105">
        <v>47909.4</v>
      </c>
      <c r="R728" s="23">
        <v>42208</v>
      </c>
      <c r="S728" s="106">
        <v>47909.4</v>
      </c>
      <c r="T728" s="31">
        <f t="shared" si="23"/>
        <v>0</v>
      </c>
      <c r="U728" s="39" t="s">
        <v>94</v>
      </c>
      <c r="X728" s="105">
        <v>4977</v>
      </c>
    </row>
    <row r="729" spans="1:24" x14ac:dyDescent="0.25">
      <c r="A729" s="20">
        <v>42192</v>
      </c>
      <c r="B729" s="183" t="s">
        <v>3267</v>
      </c>
      <c r="C729" s="183" t="s">
        <v>1592</v>
      </c>
      <c r="D729" s="14" t="s">
        <v>319</v>
      </c>
      <c r="E729" s="105">
        <v>392</v>
      </c>
      <c r="F729" s="23">
        <v>42192</v>
      </c>
      <c r="G729" s="106">
        <v>392</v>
      </c>
      <c r="H729" s="31">
        <f t="shared" si="22"/>
        <v>0</v>
      </c>
      <c r="I729" s="39" t="s">
        <v>9</v>
      </c>
      <c r="L729" s="246"/>
      <c r="M729" s="20">
        <v>42204</v>
      </c>
      <c r="N729" s="183" t="s">
        <v>4652</v>
      </c>
      <c r="O729" s="183" t="s">
        <v>1592</v>
      </c>
      <c r="P729" s="14" t="s">
        <v>110</v>
      </c>
      <c r="Q729" s="105">
        <v>47261.7</v>
      </c>
      <c r="R729" s="23" t="s">
        <v>3627</v>
      </c>
      <c r="S729" s="118">
        <f>27051.97+7638.5+12571.23</f>
        <v>47261.7</v>
      </c>
      <c r="T729" s="31">
        <f t="shared" si="23"/>
        <v>0</v>
      </c>
      <c r="U729" s="56" t="s">
        <v>62</v>
      </c>
      <c r="X729" s="105">
        <v>132770.9</v>
      </c>
    </row>
    <row r="730" spans="1:24" x14ac:dyDescent="0.25">
      <c r="A730" s="20">
        <v>42192</v>
      </c>
      <c r="B730" s="183" t="s">
        <v>3268</v>
      </c>
      <c r="C730" s="183" t="s">
        <v>1592</v>
      </c>
      <c r="D730" s="14" t="s">
        <v>549</v>
      </c>
      <c r="E730" s="105">
        <v>17928.2</v>
      </c>
      <c r="F730" s="23">
        <v>42193</v>
      </c>
      <c r="G730" s="106">
        <v>17928.2</v>
      </c>
      <c r="H730" s="31">
        <f t="shared" si="22"/>
        <v>0</v>
      </c>
      <c r="I730" s="39" t="s">
        <v>62</v>
      </c>
      <c r="L730" s="246"/>
      <c r="M730" s="20">
        <v>42205</v>
      </c>
      <c r="N730" s="183" t="s">
        <v>4770</v>
      </c>
      <c r="O730" s="183" t="s">
        <v>1592</v>
      </c>
      <c r="P730" s="14" t="s">
        <v>110</v>
      </c>
      <c r="Q730" s="105">
        <v>1269.5999999999999</v>
      </c>
      <c r="R730" s="23">
        <v>42216</v>
      </c>
      <c r="S730" s="106">
        <v>1269.5999999999999</v>
      </c>
      <c r="T730" s="31">
        <f t="shared" si="23"/>
        <v>0</v>
      </c>
      <c r="U730" s="39" t="s">
        <v>94</v>
      </c>
      <c r="X730" s="105">
        <v>244852.05</v>
      </c>
    </row>
    <row r="731" spans="1:24" x14ac:dyDescent="0.25">
      <c r="A731" s="20">
        <v>42192</v>
      </c>
      <c r="B731" s="183" t="s">
        <v>3269</v>
      </c>
      <c r="C731" s="183" t="s">
        <v>1592</v>
      </c>
      <c r="D731" s="14" t="s">
        <v>14</v>
      </c>
      <c r="E731" s="105">
        <v>13118.3</v>
      </c>
      <c r="F731" s="231">
        <v>42209</v>
      </c>
      <c r="G731" s="106">
        <v>13118.3</v>
      </c>
      <c r="H731" s="31">
        <f t="shared" si="22"/>
        <v>0</v>
      </c>
      <c r="I731" s="39" t="s">
        <v>17</v>
      </c>
      <c r="L731" s="246"/>
      <c r="M731" s="20">
        <v>42207</v>
      </c>
      <c r="N731" s="183" t="s">
        <v>5018</v>
      </c>
      <c r="O731" s="183" t="s">
        <v>1592</v>
      </c>
      <c r="P731" s="14" t="s">
        <v>110</v>
      </c>
      <c r="Q731" s="105">
        <v>29779.47</v>
      </c>
      <c r="R731" s="65">
        <v>42216</v>
      </c>
      <c r="S731" s="106">
        <v>29779.47</v>
      </c>
      <c r="T731" s="31">
        <f t="shared" si="23"/>
        <v>0</v>
      </c>
      <c r="U731" s="39" t="s">
        <v>4738</v>
      </c>
      <c r="X731" s="105">
        <v>60729.5</v>
      </c>
    </row>
    <row r="732" spans="1:24" x14ac:dyDescent="0.25">
      <c r="A732" s="20">
        <v>42192</v>
      </c>
      <c r="B732" s="183" t="s">
        <v>3270</v>
      </c>
      <c r="C732" s="183" t="s">
        <v>1592</v>
      </c>
      <c r="D732" s="14" t="s">
        <v>111</v>
      </c>
      <c r="E732" s="105">
        <v>161267</v>
      </c>
      <c r="F732" s="23">
        <v>42196</v>
      </c>
      <c r="G732" s="106">
        <v>161267</v>
      </c>
      <c r="H732" s="31">
        <f t="shared" si="22"/>
        <v>0</v>
      </c>
      <c r="I732" s="39" t="s">
        <v>9</v>
      </c>
      <c r="L732" s="246"/>
      <c r="M732" s="20">
        <v>42208</v>
      </c>
      <c r="N732" s="183" t="s">
        <v>5134</v>
      </c>
      <c r="O732" s="183" t="s">
        <v>1592</v>
      </c>
      <c r="P732" s="14" t="s">
        <v>110</v>
      </c>
      <c r="Q732" s="105">
        <v>69324.88</v>
      </c>
      <c r="R732" s="65">
        <v>42216</v>
      </c>
      <c r="S732" s="106">
        <v>69324.88</v>
      </c>
      <c r="T732" s="31">
        <f t="shared" si="23"/>
        <v>0</v>
      </c>
      <c r="U732" s="39" t="s">
        <v>2524</v>
      </c>
      <c r="X732" s="105">
        <v>258907.18</v>
      </c>
    </row>
    <row r="733" spans="1:24" x14ac:dyDescent="0.25">
      <c r="A733" s="20">
        <v>42192</v>
      </c>
      <c r="B733" s="183" t="s">
        <v>3271</v>
      </c>
      <c r="C733" s="183" t="s">
        <v>1592</v>
      </c>
      <c r="D733" s="14" t="s">
        <v>108</v>
      </c>
      <c r="E733" s="105">
        <v>15381</v>
      </c>
      <c r="F733" s="23" t="s">
        <v>3272</v>
      </c>
      <c r="G733" s="106">
        <f>8460+6921</f>
        <v>15381</v>
      </c>
      <c r="H733" s="31">
        <f t="shared" si="22"/>
        <v>0</v>
      </c>
      <c r="I733" s="39" t="s">
        <v>17</v>
      </c>
      <c r="L733" s="246"/>
      <c r="M733" s="20">
        <v>42209</v>
      </c>
      <c r="N733" s="183" t="s">
        <v>5283</v>
      </c>
      <c r="O733" s="183" t="s">
        <v>1592</v>
      </c>
      <c r="P733" s="14" t="s">
        <v>110</v>
      </c>
      <c r="Q733" s="105">
        <v>3333.4</v>
      </c>
      <c r="R733" s="65">
        <v>42216</v>
      </c>
      <c r="S733" s="106">
        <v>3333.4</v>
      </c>
      <c r="T733" s="31">
        <f t="shared" si="23"/>
        <v>0</v>
      </c>
      <c r="U733" s="39" t="s">
        <v>4738</v>
      </c>
      <c r="X733" s="105">
        <v>96855.2</v>
      </c>
    </row>
    <row r="734" spans="1:24" x14ac:dyDescent="0.25">
      <c r="A734" s="20">
        <v>42192</v>
      </c>
      <c r="B734" s="183" t="s">
        <v>3273</v>
      </c>
      <c r="C734" s="183" t="s">
        <v>1592</v>
      </c>
      <c r="D734" s="14" t="s">
        <v>651</v>
      </c>
      <c r="E734" s="105">
        <v>25940.400000000001</v>
      </c>
      <c r="F734" s="23">
        <v>42192</v>
      </c>
      <c r="G734" s="106">
        <v>25940.400000000001</v>
      </c>
      <c r="H734" s="31">
        <f t="shared" si="22"/>
        <v>0</v>
      </c>
      <c r="I734" s="39" t="s">
        <v>9</v>
      </c>
      <c r="L734" s="246"/>
      <c r="M734" s="20">
        <v>42210</v>
      </c>
      <c r="N734" s="183" t="s">
        <v>5303</v>
      </c>
      <c r="O734" s="183" t="s">
        <v>1592</v>
      </c>
      <c r="P734" s="14" t="s">
        <v>110</v>
      </c>
      <c r="Q734" s="105">
        <v>25436.7</v>
      </c>
      <c r="R734" s="65">
        <v>42216</v>
      </c>
      <c r="S734" s="106">
        <v>25436.7</v>
      </c>
      <c r="T734" s="31">
        <f t="shared" si="23"/>
        <v>0</v>
      </c>
      <c r="U734" s="39" t="s">
        <v>9</v>
      </c>
      <c r="X734" s="105">
        <v>14615</v>
      </c>
    </row>
    <row r="735" spans="1:24" x14ac:dyDescent="0.25">
      <c r="A735" s="20">
        <v>42192</v>
      </c>
      <c r="B735" s="183" t="s">
        <v>3274</v>
      </c>
      <c r="C735" s="183" t="s">
        <v>1592</v>
      </c>
      <c r="D735" s="14" t="s">
        <v>133</v>
      </c>
      <c r="E735" s="105">
        <v>478.8</v>
      </c>
      <c r="F735" s="23">
        <v>42192</v>
      </c>
      <c r="G735" s="106">
        <v>478.8</v>
      </c>
      <c r="H735" s="31">
        <f t="shared" si="22"/>
        <v>0</v>
      </c>
      <c r="I735" s="39" t="s">
        <v>9</v>
      </c>
      <c r="L735" s="246"/>
      <c r="M735" s="20">
        <v>42210</v>
      </c>
      <c r="N735" s="183" t="s">
        <v>5314</v>
      </c>
      <c r="O735" s="183" t="s">
        <v>1592</v>
      </c>
      <c r="P735" s="14" t="s">
        <v>110</v>
      </c>
      <c r="Q735" s="105">
        <v>25841.7</v>
      </c>
      <c r="R735" s="65">
        <v>42216</v>
      </c>
      <c r="S735" s="106">
        <v>25841.7</v>
      </c>
      <c r="T735" s="31">
        <f t="shared" si="23"/>
        <v>0</v>
      </c>
      <c r="U735" s="39" t="s">
        <v>9</v>
      </c>
      <c r="X735" s="105">
        <v>3580.8</v>
      </c>
    </row>
    <row r="736" spans="1:24" x14ac:dyDescent="0.25">
      <c r="A736" s="20">
        <v>42192</v>
      </c>
      <c r="B736" s="183" t="s">
        <v>3275</v>
      </c>
      <c r="C736" s="183" t="s">
        <v>1592</v>
      </c>
      <c r="D736" s="14" t="s">
        <v>110</v>
      </c>
      <c r="E736" s="105">
        <v>54743.6</v>
      </c>
      <c r="F736" s="23">
        <v>42201</v>
      </c>
      <c r="G736" s="106">
        <v>54743.6</v>
      </c>
      <c r="H736" s="31">
        <f t="shared" si="22"/>
        <v>0</v>
      </c>
      <c r="I736" s="39" t="s">
        <v>17</v>
      </c>
      <c r="L736" s="246"/>
      <c r="M736" s="20">
        <v>42210</v>
      </c>
      <c r="N736" s="183" t="s">
        <v>5397</v>
      </c>
      <c r="O736" s="183" t="s">
        <v>1592</v>
      </c>
      <c r="P736" s="14" t="s">
        <v>110</v>
      </c>
      <c r="Q736" s="105">
        <v>49863.35</v>
      </c>
      <c r="R736" s="65">
        <v>42216</v>
      </c>
      <c r="S736" s="106">
        <v>49863.35</v>
      </c>
      <c r="T736" s="31">
        <f t="shared" si="23"/>
        <v>0</v>
      </c>
      <c r="U736" s="39" t="s">
        <v>9</v>
      </c>
      <c r="X736" s="105">
        <v>23665.599999999999</v>
      </c>
    </row>
    <row r="737" spans="1:24" x14ac:dyDescent="0.25">
      <c r="A737" s="20">
        <v>42192</v>
      </c>
      <c r="B737" s="183" t="s">
        <v>3276</v>
      </c>
      <c r="C737" s="183" t="s">
        <v>1592</v>
      </c>
      <c r="D737" s="14" t="s">
        <v>80</v>
      </c>
      <c r="E737" s="105">
        <v>5928</v>
      </c>
      <c r="F737" s="23">
        <v>42192</v>
      </c>
      <c r="G737" s="106">
        <v>5928</v>
      </c>
      <c r="H737" s="31">
        <f t="shared" si="22"/>
        <v>0</v>
      </c>
      <c r="I737" s="39" t="s">
        <v>9</v>
      </c>
      <c r="L737" s="246"/>
      <c r="M737" s="20">
        <v>42211</v>
      </c>
      <c r="N737" s="183" t="s">
        <v>5468</v>
      </c>
      <c r="O737" s="183" t="s">
        <v>1592</v>
      </c>
      <c r="P737" s="14" t="s">
        <v>110</v>
      </c>
      <c r="Q737" s="105">
        <v>29047.599999999999</v>
      </c>
      <c r="R737" s="23">
        <v>42216</v>
      </c>
      <c r="S737" s="106">
        <v>29047.599999999999</v>
      </c>
      <c r="T737" s="31">
        <f t="shared" si="23"/>
        <v>0</v>
      </c>
      <c r="U737" s="39" t="s">
        <v>17</v>
      </c>
      <c r="X737" s="105">
        <v>126144.8</v>
      </c>
    </row>
    <row r="738" spans="1:24" x14ac:dyDescent="0.25">
      <c r="A738" s="20">
        <v>42192</v>
      </c>
      <c r="B738" s="183" t="s">
        <v>3277</v>
      </c>
      <c r="C738" s="183" t="s">
        <v>1592</v>
      </c>
      <c r="D738" s="14" t="s">
        <v>570</v>
      </c>
      <c r="E738" s="105">
        <v>2596</v>
      </c>
      <c r="F738" s="23">
        <v>42192</v>
      </c>
      <c r="G738" s="106">
        <v>2596</v>
      </c>
      <c r="H738" s="31">
        <f t="shared" si="22"/>
        <v>0</v>
      </c>
      <c r="I738" s="39" t="s">
        <v>9</v>
      </c>
      <c r="L738" s="246"/>
      <c r="M738" s="20">
        <v>42212</v>
      </c>
      <c r="N738" s="183" t="s">
        <v>5483</v>
      </c>
      <c r="O738" s="183" t="s">
        <v>1592</v>
      </c>
      <c r="P738" s="14" t="s">
        <v>110</v>
      </c>
      <c r="Q738" s="105">
        <v>33606.400000000001</v>
      </c>
      <c r="R738" s="23">
        <v>42216</v>
      </c>
      <c r="S738" s="114">
        <v>20439.57</v>
      </c>
      <c r="T738" s="55">
        <f t="shared" si="23"/>
        <v>13166.830000000002</v>
      </c>
      <c r="U738" s="39" t="s">
        <v>15</v>
      </c>
      <c r="X738" s="105">
        <v>2484</v>
      </c>
    </row>
    <row r="739" spans="1:24" x14ac:dyDescent="0.25">
      <c r="A739" s="20">
        <v>42192</v>
      </c>
      <c r="B739" s="183" t="s">
        <v>3278</v>
      </c>
      <c r="C739" s="183" t="s">
        <v>1592</v>
      </c>
      <c r="D739" s="14" t="s">
        <v>570</v>
      </c>
      <c r="E739" s="105">
        <v>380.8</v>
      </c>
      <c r="F739" s="23">
        <v>42192</v>
      </c>
      <c r="G739" s="106">
        <v>380.8</v>
      </c>
      <c r="H739" s="31">
        <f t="shared" si="22"/>
        <v>0</v>
      </c>
      <c r="I739" s="39" t="s">
        <v>9</v>
      </c>
      <c r="L739" s="246"/>
      <c r="M739" s="20">
        <v>42213</v>
      </c>
      <c r="N739" s="183" t="s">
        <v>5684</v>
      </c>
      <c r="O739" s="183" t="s">
        <v>1592</v>
      </c>
      <c r="P739" s="14" t="s">
        <v>110</v>
      </c>
      <c r="Q739" s="105">
        <v>60131.68</v>
      </c>
      <c r="R739" s="23"/>
      <c r="S739" s="106"/>
      <c r="T739" s="31">
        <f t="shared" si="23"/>
        <v>60131.68</v>
      </c>
      <c r="U739" s="39" t="s">
        <v>17</v>
      </c>
      <c r="X739" s="105">
        <v>17312.8</v>
      </c>
    </row>
    <row r="740" spans="1:24" x14ac:dyDescent="0.25">
      <c r="A740" s="20">
        <v>42192</v>
      </c>
      <c r="B740" s="183" t="s">
        <v>3279</v>
      </c>
      <c r="C740" s="183" t="s">
        <v>1592</v>
      </c>
      <c r="D740" s="14" t="s">
        <v>1101</v>
      </c>
      <c r="E740" s="105">
        <v>174.3</v>
      </c>
      <c r="F740" s="23">
        <v>42193</v>
      </c>
      <c r="G740" s="106">
        <v>174.3</v>
      </c>
      <c r="H740" s="31">
        <f t="shared" si="22"/>
        <v>0</v>
      </c>
      <c r="I740" s="39" t="s">
        <v>9</v>
      </c>
      <c r="L740" s="246"/>
      <c r="M740" s="20">
        <v>42214</v>
      </c>
      <c r="N740" s="183" t="s">
        <v>5789</v>
      </c>
      <c r="O740" s="183" t="s">
        <v>1592</v>
      </c>
      <c r="P740" s="14" t="s">
        <v>110</v>
      </c>
      <c r="Q740" s="105">
        <v>28341.77</v>
      </c>
      <c r="R740" s="23"/>
      <c r="S740" s="106"/>
      <c r="T740" s="31">
        <f t="shared" si="23"/>
        <v>28341.77</v>
      </c>
      <c r="U740" s="39" t="s">
        <v>3880</v>
      </c>
      <c r="X740" s="105">
        <v>45179.92</v>
      </c>
    </row>
    <row r="741" spans="1:24" x14ac:dyDescent="0.25">
      <c r="A741" s="20">
        <v>42193</v>
      </c>
      <c r="B741" s="183" t="s">
        <v>3280</v>
      </c>
      <c r="C741" s="183" t="s">
        <v>1592</v>
      </c>
      <c r="D741" s="14" t="s">
        <v>2501</v>
      </c>
      <c r="E741" s="105">
        <v>7405.2</v>
      </c>
      <c r="F741" s="23">
        <v>42193</v>
      </c>
      <c r="G741" s="106">
        <v>7405.2</v>
      </c>
      <c r="H741" s="31">
        <f t="shared" si="22"/>
        <v>0</v>
      </c>
      <c r="I741" s="39" t="s">
        <v>17</v>
      </c>
      <c r="L741" s="246"/>
      <c r="M741" s="20">
        <v>42214</v>
      </c>
      <c r="N741" s="183" t="s">
        <v>5792</v>
      </c>
      <c r="O741" s="183" t="s">
        <v>1592</v>
      </c>
      <c r="P741" s="14" t="s">
        <v>110</v>
      </c>
      <c r="Q741" s="105">
        <v>5216.3999999999996</v>
      </c>
      <c r="R741" s="23"/>
      <c r="S741" s="106"/>
      <c r="T741" s="31">
        <f t="shared" si="23"/>
        <v>5216.3999999999996</v>
      </c>
      <c r="U741" s="39" t="s">
        <v>3880</v>
      </c>
      <c r="X741" s="105">
        <v>258397.7</v>
      </c>
    </row>
    <row r="742" spans="1:24" x14ac:dyDescent="0.25">
      <c r="A742" s="20">
        <v>42193</v>
      </c>
      <c r="B742" s="183" t="s">
        <v>3281</v>
      </c>
      <c r="C742" s="183" t="s">
        <v>1592</v>
      </c>
      <c r="D742" s="14" t="s">
        <v>1726</v>
      </c>
      <c r="E742" s="105">
        <v>455</v>
      </c>
      <c r="F742" s="23">
        <v>42193</v>
      </c>
      <c r="G742" s="106">
        <v>455</v>
      </c>
      <c r="H742" s="31">
        <f t="shared" si="22"/>
        <v>0</v>
      </c>
      <c r="I742" s="39" t="s">
        <v>9</v>
      </c>
      <c r="L742" s="246"/>
      <c r="M742" s="20">
        <v>42215</v>
      </c>
      <c r="N742" s="183" t="s">
        <v>5853</v>
      </c>
      <c r="O742" s="183" t="s">
        <v>1592</v>
      </c>
      <c r="P742" s="14" t="s">
        <v>110</v>
      </c>
      <c r="Q742" s="105">
        <v>103676.19</v>
      </c>
      <c r="R742" s="23"/>
      <c r="S742" s="106"/>
      <c r="T742" s="31">
        <f t="shared" si="23"/>
        <v>103676.19</v>
      </c>
      <c r="U742" s="39" t="s">
        <v>9</v>
      </c>
      <c r="X742" s="105">
        <v>155648.49</v>
      </c>
    </row>
    <row r="743" spans="1:24" x14ac:dyDescent="0.25">
      <c r="A743" s="20">
        <v>42193</v>
      </c>
      <c r="B743" s="183" t="s">
        <v>3282</v>
      </c>
      <c r="C743" s="183" t="s">
        <v>1592</v>
      </c>
      <c r="D743" s="14" t="s">
        <v>383</v>
      </c>
      <c r="E743" s="105">
        <v>4829.2</v>
      </c>
      <c r="F743" s="23">
        <v>42193</v>
      </c>
      <c r="G743" s="106">
        <v>4829.2</v>
      </c>
      <c r="H743" s="31">
        <f t="shared" si="22"/>
        <v>0</v>
      </c>
      <c r="I743" s="39" t="s">
        <v>9</v>
      </c>
      <c r="L743" s="246"/>
      <c r="M743" s="20">
        <v>42186</v>
      </c>
      <c r="N743" s="183" t="s">
        <v>2577</v>
      </c>
      <c r="O743" s="183" t="s">
        <v>1592</v>
      </c>
      <c r="P743" s="34" t="s">
        <v>24</v>
      </c>
      <c r="Q743" s="37">
        <v>651.20000000000005</v>
      </c>
      <c r="R743" s="23">
        <v>42192</v>
      </c>
      <c r="S743" s="109">
        <v>651.20000000000005</v>
      </c>
      <c r="T743" s="25">
        <f t="shared" si="23"/>
        <v>0</v>
      </c>
      <c r="U743" s="39" t="s">
        <v>9</v>
      </c>
      <c r="X743" s="105">
        <v>44306.7</v>
      </c>
    </row>
    <row r="744" spans="1:24" x14ac:dyDescent="0.25">
      <c r="A744" s="20">
        <v>42193</v>
      </c>
      <c r="B744" s="183" t="s">
        <v>3283</v>
      </c>
      <c r="C744" s="183" t="s">
        <v>1592</v>
      </c>
      <c r="D744" s="14" t="s">
        <v>2607</v>
      </c>
      <c r="E744" s="105">
        <v>2369.1</v>
      </c>
      <c r="F744" s="23">
        <v>42193</v>
      </c>
      <c r="G744" s="106">
        <v>2369.1</v>
      </c>
      <c r="H744" s="31">
        <f t="shared" si="22"/>
        <v>0</v>
      </c>
      <c r="I744" s="39" t="s">
        <v>9</v>
      </c>
      <c r="L744" s="246"/>
      <c r="M744" s="20">
        <v>42186</v>
      </c>
      <c r="N744" s="183" t="s">
        <v>2592</v>
      </c>
      <c r="O744" s="183" t="s">
        <v>1592</v>
      </c>
      <c r="P744" s="14" t="s">
        <v>24</v>
      </c>
      <c r="Q744" s="105">
        <v>1192.5999999999999</v>
      </c>
      <c r="R744" s="23">
        <v>42192</v>
      </c>
      <c r="S744" s="106">
        <v>1192.5999999999999</v>
      </c>
      <c r="T744" s="25">
        <f t="shared" si="23"/>
        <v>0</v>
      </c>
      <c r="U744" s="39" t="s">
        <v>9</v>
      </c>
      <c r="X744" s="105">
        <v>166349.25</v>
      </c>
    </row>
    <row r="745" spans="1:24" x14ac:dyDescent="0.25">
      <c r="A745" s="20">
        <v>42193</v>
      </c>
      <c r="B745" s="183" t="s">
        <v>3284</v>
      </c>
      <c r="C745" s="183" t="s">
        <v>1592</v>
      </c>
      <c r="D745" s="14" t="s">
        <v>14</v>
      </c>
      <c r="E745" s="105">
        <v>30281.4</v>
      </c>
      <c r="F745" s="23">
        <v>42209</v>
      </c>
      <c r="G745" s="106">
        <v>30281.4</v>
      </c>
      <c r="H745" s="31">
        <f t="shared" si="22"/>
        <v>0</v>
      </c>
      <c r="I745" s="39" t="s">
        <v>9</v>
      </c>
      <c r="L745" s="246"/>
      <c r="M745" s="20">
        <v>42186</v>
      </c>
      <c r="N745" s="183" t="s">
        <v>2603</v>
      </c>
      <c r="O745" s="183" t="s">
        <v>1592</v>
      </c>
      <c r="P745" s="14" t="s">
        <v>24</v>
      </c>
      <c r="Q745" s="105">
        <v>159578.85999999999</v>
      </c>
      <c r="R745" s="23" t="s">
        <v>2604</v>
      </c>
      <c r="S745" s="106">
        <f>3060.5+156518.36</f>
        <v>159578.85999999999</v>
      </c>
      <c r="T745" s="25">
        <f t="shared" si="23"/>
        <v>0</v>
      </c>
      <c r="U745" s="39" t="s">
        <v>2524</v>
      </c>
      <c r="X745" s="105">
        <v>72224.399999999994</v>
      </c>
    </row>
    <row r="746" spans="1:24" x14ac:dyDescent="0.25">
      <c r="A746" s="20">
        <v>42193</v>
      </c>
      <c r="B746" s="183" t="s">
        <v>3285</v>
      </c>
      <c r="C746" s="183" t="s">
        <v>1592</v>
      </c>
      <c r="D746" s="26" t="s">
        <v>12</v>
      </c>
      <c r="E746" s="108">
        <v>0</v>
      </c>
      <c r="F746" s="23"/>
      <c r="G746" s="106"/>
      <c r="H746" s="31">
        <f t="shared" si="22"/>
        <v>0</v>
      </c>
      <c r="I746" s="39" t="s">
        <v>13</v>
      </c>
      <c r="L746" s="246"/>
      <c r="M746" s="20">
        <v>42186</v>
      </c>
      <c r="N746" s="183" t="s">
        <v>2605</v>
      </c>
      <c r="O746" s="183" t="s">
        <v>1592</v>
      </c>
      <c r="P746" s="14" t="s">
        <v>24</v>
      </c>
      <c r="Q746" s="105">
        <v>7670.4</v>
      </c>
      <c r="R746" s="23">
        <v>42200</v>
      </c>
      <c r="S746" s="106">
        <v>7670.4</v>
      </c>
      <c r="T746" s="25">
        <f t="shared" si="23"/>
        <v>0</v>
      </c>
      <c r="U746" s="39" t="s">
        <v>2524</v>
      </c>
      <c r="X746" s="105">
        <v>8762.4</v>
      </c>
    </row>
    <row r="747" spans="1:24" x14ac:dyDescent="0.25">
      <c r="A747" s="20">
        <v>42193</v>
      </c>
      <c r="B747" s="183" t="s">
        <v>3286</v>
      </c>
      <c r="C747" s="183" t="s">
        <v>1592</v>
      </c>
      <c r="D747" s="14" t="s">
        <v>55</v>
      </c>
      <c r="E747" s="105">
        <v>23013.49</v>
      </c>
      <c r="F747" s="23">
        <v>42193</v>
      </c>
      <c r="G747" s="106">
        <v>23013.49</v>
      </c>
      <c r="H747" s="31">
        <f t="shared" si="22"/>
        <v>0</v>
      </c>
      <c r="I747" s="39" t="s">
        <v>773</v>
      </c>
      <c r="L747" s="246"/>
      <c r="M747" s="20">
        <v>42187</v>
      </c>
      <c r="N747" s="183" t="s">
        <v>2618</v>
      </c>
      <c r="O747" s="183" t="s">
        <v>1592</v>
      </c>
      <c r="P747" s="150" t="s">
        <v>24</v>
      </c>
      <c r="Q747" s="105">
        <v>4288</v>
      </c>
      <c r="R747" s="23">
        <v>42200</v>
      </c>
      <c r="S747" s="106">
        <v>4288</v>
      </c>
      <c r="T747" s="25">
        <f t="shared" si="23"/>
        <v>0</v>
      </c>
      <c r="U747" s="39" t="s">
        <v>9</v>
      </c>
      <c r="X747" s="105">
        <v>2490.8000000000002</v>
      </c>
    </row>
    <row r="748" spans="1:24" x14ac:dyDescent="0.25">
      <c r="A748" s="20">
        <v>42193</v>
      </c>
      <c r="B748" s="183" t="s">
        <v>3287</v>
      </c>
      <c r="C748" s="183" t="s">
        <v>1592</v>
      </c>
      <c r="D748" s="14" t="s">
        <v>86</v>
      </c>
      <c r="E748" s="105">
        <v>615.6</v>
      </c>
      <c r="F748" s="23">
        <v>42193</v>
      </c>
      <c r="G748" s="106">
        <v>615.6</v>
      </c>
      <c r="H748" s="31">
        <f t="shared" si="22"/>
        <v>0</v>
      </c>
      <c r="I748" s="39" t="s">
        <v>9</v>
      </c>
      <c r="L748" s="246"/>
      <c r="M748" s="20">
        <v>42187</v>
      </c>
      <c r="N748" s="183" t="s">
        <v>2668</v>
      </c>
      <c r="O748" s="183" t="s">
        <v>1592</v>
      </c>
      <c r="P748" s="40" t="s">
        <v>24</v>
      </c>
      <c r="Q748" s="105">
        <v>8191.8</v>
      </c>
      <c r="R748" s="23">
        <v>42200</v>
      </c>
      <c r="S748" s="106">
        <v>8191.8</v>
      </c>
      <c r="T748" s="25">
        <f t="shared" si="23"/>
        <v>0</v>
      </c>
      <c r="U748" s="68" t="s">
        <v>9</v>
      </c>
      <c r="X748" s="105">
        <v>196770.33</v>
      </c>
    </row>
    <row r="749" spans="1:24" x14ac:dyDescent="0.25">
      <c r="A749" s="20">
        <v>42193</v>
      </c>
      <c r="B749" s="183" t="s">
        <v>3288</v>
      </c>
      <c r="C749" s="183" t="s">
        <v>1592</v>
      </c>
      <c r="D749" s="150" t="s">
        <v>60</v>
      </c>
      <c r="E749" s="105">
        <v>8185.4</v>
      </c>
      <c r="F749" s="23">
        <v>42193</v>
      </c>
      <c r="G749" s="106">
        <v>8185.4</v>
      </c>
      <c r="H749" s="31">
        <f t="shared" si="22"/>
        <v>0</v>
      </c>
      <c r="I749" s="39" t="s">
        <v>773</v>
      </c>
      <c r="L749" s="246"/>
      <c r="M749" s="20">
        <v>42187</v>
      </c>
      <c r="N749" s="183" t="s">
        <v>2672</v>
      </c>
      <c r="O749" s="183" t="s">
        <v>1592</v>
      </c>
      <c r="P749" s="40" t="s">
        <v>24</v>
      </c>
      <c r="Q749" s="105">
        <v>9732.7999999999993</v>
      </c>
      <c r="R749" s="23">
        <v>42200</v>
      </c>
      <c r="S749" s="106">
        <v>9732.7999999999993</v>
      </c>
      <c r="T749" s="25">
        <f t="shared" si="23"/>
        <v>0</v>
      </c>
      <c r="U749" s="68" t="s">
        <v>9</v>
      </c>
      <c r="X749" s="105">
        <v>207572.82</v>
      </c>
    </row>
    <row r="750" spans="1:24" x14ac:dyDescent="0.25">
      <c r="A750" s="20">
        <v>42193</v>
      </c>
      <c r="B750" s="183" t="s">
        <v>3289</v>
      </c>
      <c r="C750" s="183" t="s">
        <v>1592</v>
      </c>
      <c r="D750" s="14" t="s">
        <v>256</v>
      </c>
      <c r="E750" s="105">
        <v>4141.5</v>
      </c>
      <c r="F750" s="23">
        <v>42193</v>
      </c>
      <c r="G750" s="106">
        <v>4141.5</v>
      </c>
      <c r="H750" s="31">
        <f t="shared" si="22"/>
        <v>0</v>
      </c>
      <c r="I750" s="39" t="s">
        <v>773</v>
      </c>
      <c r="L750" s="246"/>
      <c r="M750" s="20">
        <v>42187</v>
      </c>
      <c r="N750" s="183" t="s">
        <v>2678</v>
      </c>
      <c r="O750" s="183" t="s">
        <v>1592</v>
      </c>
      <c r="P750" s="40" t="s">
        <v>24</v>
      </c>
      <c r="Q750" s="105">
        <v>3717</v>
      </c>
      <c r="R750" s="23">
        <v>42200</v>
      </c>
      <c r="S750" s="106">
        <v>3717</v>
      </c>
      <c r="T750" s="25">
        <f t="shared" si="23"/>
        <v>0</v>
      </c>
      <c r="U750" s="68" t="s">
        <v>9</v>
      </c>
      <c r="X750" s="105">
        <v>107072.8</v>
      </c>
    </row>
    <row r="751" spans="1:24" x14ac:dyDescent="0.25">
      <c r="A751" s="20">
        <v>42193</v>
      </c>
      <c r="B751" s="183" t="s">
        <v>3290</v>
      </c>
      <c r="C751" s="183" t="s">
        <v>1592</v>
      </c>
      <c r="D751" s="14" t="s">
        <v>699</v>
      </c>
      <c r="E751" s="105">
        <v>338.2</v>
      </c>
      <c r="F751" s="23">
        <v>42193</v>
      </c>
      <c r="G751" s="106">
        <v>338.2</v>
      </c>
      <c r="H751" s="31">
        <f t="shared" si="22"/>
        <v>0</v>
      </c>
      <c r="I751" s="39" t="s">
        <v>9</v>
      </c>
      <c r="L751" s="246"/>
      <c r="M751" s="20">
        <v>42187</v>
      </c>
      <c r="N751" s="183" t="s">
        <v>2698</v>
      </c>
      <c r="O751" s="183" t="s">
        <v>1592</v>
      </c>
      <c r="P751" s="40" t="s">
        <v>24</v>
      </c>
      <c r="Q751" s="105">
        <v>81088.850000000006</v>
      </c>
      <c r="R751" s="23">
        <v>42200</v>
      </c>
      <c r="S751" s="106">
        <v>81088.850000000006</v>
      </c>
      <c r="T751" s="25">
        <f t="shared" si="23"/>
        <v>0</v>
      </c>
      <c r="U751" s="68" t="s">
        <v>62</v>
      </c>
      <c r="X751" s="105">
        <v>753</v>
      </c>
    </row>
    <row r="752" spans="1:24" x14ac:dyDescent="0.25">
      <c r="A752" s="20">
        <v>42193</v>
      </c>
      <c r="B752" s="183" t="s">
        <v>3291</v>
      </c>
      <c r="C752" s="183" t="s">
        <v>1592</v>
      </c>
      <c r="D752" s="14" t="s">
        <v>22</v>
      </c>
      <c r="E752" s="105">
        <v>4961.6000000000004</v>
      </c>
      <c r="F752" s="23">
        <v>42193</v>
      </c>
      <c r="G752" s="106">
        <v>4961.6000000000004</v>
      </c>
      <c r="H752" s="31">
        <f t="shared" si="22"/>
        <v>0</v>
      </c>
      <c r="I752" s="39" t="s">
        <v>9</v>
      </c>
      <c r="L752" s="246"/>
      <c r="M752" s="20">
        <v>42187</v>
      </c>
      <c r="N752" s="183" t="s">
        <v>2727</v>
      </c>
      <c r="O752" s="183" t="s">
        <v>1592</v>
      </c>
      <c r="P752" s="40" t="s">
        <v>24</v>
      </c>
      <c r="Q752" s="105">
        <v>3068.6</v>
      </c>
      <c r="R752" s="23">
        <v>42200</v>
      </c>
      <c r="S752" s="106">
        <v>3068.6</v>
      </c>
      <c r="T752" s="31">
        <f t="shared" si="23"/>
        <v>0</v>
      </c>
      <c r="U752" s="68" t="s">
        <v>59</v>
      </c>
      <c r="X752" s="105">
        <v>42859</v>
      </c>
    </row>
    <row r="753" spans="1:24" x14ac:dyDescent="0.25">
      <c r="A753" s="20">
        <v>42193</v>
      </c>
      <c r="B753" s="183" t="s">
        <v>3292</v>
      </c>
      <c r="C753" s="183" t="s">
        <v>1592</v>
      </c>
      <c r="D753" s="14" t="s">
        <v>32</v>
      </c>
      <c r="E753" s="105">
        <v>102974.85</v>
      </c>
      <c r="F753" s="23">
        <v>42206</v>
      </c>
      <c r="G753" s="106">
        <v>102974.85</v>
      </c>
      <c r="H753" s="31">
        <f t="shared" si="22"/>
        <v>0</v>
      </c>
      <c r="I753" s="39" t="s">
        <v>94</v>
      </c>
      <c r="L753" s="246"/>
      <c r="M753" s="20">
        <v>42188</v>
      </c>
      <c r="N753" s="183" t="s">
        <v>2738</v>
      </c>
      <c r="O753" s="183" t="s">
        <v>1592</v>
      </c>
      <c r="P753" s="40" t="s">
        <v>24</v>
      </c>
      <c r="Q753" s="105">
        <v>21252</v>
      </c>
      <c r="R753" s="23">
        <v>42200</v>
      </c>
      <c r="S753" s="106">
        <v>21252</v>
      </c>
      <c r="T753" s="31">
        <f t="shared" si="23"/>
        <v>0</v>
      </c>
      <c r="U753" s="68" t="s">
        <v>312</v>
      </c>
      <c r="X753" s="105">
        <v>29750.400000000001</v>
      </c>
    </row>
    <row r="754" spans="1:24" x14ac:dyDescent="0.25">
      <c r="A754" s="20">
        <v>42193</v>
      </c>
      <c r="B754" s="183" t="s">
        <v>3293</v>
      </c>
      <c r="C754" s="183" t="s">
        <v>1592</v>
      </c>
      <c r="D754" s="14" t="s">
        <v>20</v>
      </c>
      <c r="E754" s="105">
        <v>15062.2</v>
      </c>
      <c r="F754" s="23">
        <v>42193</v>
      </c>
      <c r="G754" s="106">
        <v>15062.2</v>
      </c>
      <c r="H754" s="31">
        <f t="shared" si="22"/>
        <v>0</v>
      </c>
      <c r="I754" s="39" t="s">
        <v>19</v>
      </c>
      <c r="L754" s="246"/>
      <c r="M754" s="20">
        <v>42188</v>
      </c>
      <c r="N754" s="183" t="s">
        <v>2800</v>
      </c>
      <c r="O754" s="183" t="s">
        <v>1592</v>
      </c>
      <c r="P754" s="40" t="s">
        <v>24</v>
      </c>
      <c r="Q754" s="105">
        <v>5030</v>
      </c>
      <c r="R754" s="23">
        <v>42200</v>
      </c>
      <c r="S754" s="106">
        <v>5030</v>
      </c>
      <c r="T754" s="31">
        <f t="shared" si="23"/>
        <v>0</v>
      </c>
      <c r="U754" s="68" t="s">
        <v>9</v>
      </c>
      <c r="X754" s="105">
        <v>5556.4</v>
      </c>
    </row>
    <row r="755" spans="1:24" x14ac:dyDescent="0.25">
      <c r="A755" s="20">
        <v>42193</v>
      </c>
      <c r="B755" s="183" t="s">
        <v>3294</v>
      </c>
      <c r="C755" s="183" t="s">
        <v>1592</v>
      </c>
      <c r="D755" s="14" t="s">
        <v>114</v>
      </c>
      <c r="E755" s="105">
        <v>2504.25</v>
      </c>
      <c r="F755" s="23">
        <v>42193</v>
      </c>
      <c r="G755" s="106">
        <v>2504.25</v>
      </c>
      <c r="H755" s="31">
        <f t="shared" si="22"/>
        <v>0</v>
      </c>
      <c r="I755" s="39" t="s">
        <v>9</v>
      </c>
      <c r="L755" s="246"/>
      <c r="M755" s="20">
        <v>42188</v>
      </c>
      <c r="N755" s="183" t="s">
        <v>2835</v>
      </c>
      <c r="O755" s="183" t="s">
        <v>1592</v>
      </c>
      <c r="P755" s="14" t="s">
        <v>24</v>
      </c>
      <c r="Q755" s="105">
        <v>209117</v>
      </c>
      <c r="R755" s="23">
        <v>42201</v>
      </c>
      <c r="S755" s="106">
        <v>209117</v>
      </c>
      <c r="T755" s="31">
        <f t="shared" si="23"/>
        <v>0</v>
      </c>
      <c r="U755" s="39" t="s">
        <v>46</v>
      </c>
      <c r="X755" s="105">
        <v>30802.35</v>
      </c>
    </row>
    <row r="756" spans="1:24" x14ac:dyDescent="0.25">
      <c r="A756" s="20">
        <v>42193</v>
      </c>
      <c r="B756" s="183" t="s">
        <v>3295</v>
      </c>
      <c r="C756" s="183" t="s">
        <v>1592</v>
      </c>
      <c r="D756" s="14" t="s">
        <v>43</v>
      </c>
      <c r="E756" s="105">
        <v>7927.2</v>
      </c>
      <c r="F756" s="23">
        <v>42193</v>
      </c>
      <c r="G756" s="106">
        <v>7927.2</v>
      </c>
      <c r="H756" s="31">
        <f t="shared" si="22"/>
        <v>0</v>
      </c>
      <c r="I756" s="39" t="s">
        <v>9</v>
      </c>
      <c r="L756" s="246"/>
      <c r="M756" s="20">
        <v>42188</v>
      </c>
      <c r="N756" s="183" t="s">
        <v>2840</v>
      </c>
      <c r="O756" s="183" t="s">
        <v>1592</v>
      </c>
      <c r="P756" s="14" t="s">
        <v>24</v>
      </c>
      <c r="Q756" s="105">
        <v>158669.20000000001</v>
      </c>
      <c r="R756" s="23">
        <v>42201</v>
      </c>
      <c r="S756" s="106">
        <v>158669.20000000001</v>
      </c>
      <c r="T756" s="31">
        <f t="shared" si="23"/>
        <v>0</v>
      </c>
      <c r="U756" s="39" t="s">
        <v>46</v>
      </c>
      <c r="X756" s="105">
        <v>30621.9</v>
      </c>
    </row>
    <row r="757" spans="1:24" x14ac:dyDescent="0.25">
      <c r="A757" s="20">
        <v>42193</v>
      </c>
      <c r="B757" s="183" t="s">
        <v>3296</v>
      </c>
      <c r="C757" s="183" t="s">
        <v>1592</v>
      </c>
      <c r="D757" s="14" t="s">
        <v>125</v>
      </c>
      <c r="E757" s="105">
        <v>12299</v>
      </c>
      <c r="F757" s="23">
        <v>42197</v>
      </c>
      <c r="G757" s="106">
        <v>12299</v>
      </c>
      <c r="H757" s="31">
        <f t="shared" si="22"/>
        <v>0</v>
      </c>
      <c r="I757" s="39" t="s">
        <v>94</v>
      </c>
      <c r="L757" s="246"/>
      <c r="M757" s="20">
        <v>42188</v>
      </c>
      <c r="N757" s="183" t="s">
        <v>2844</v>
      </c>
      <c r="O757" s="183" t="s">
        <v>1592</v>
      </c>
      <c r="P757" s="14" t="s">
        <v>24</v>
      </c>
      <c r="Q757" s="105">
        <v>125230.8</v>
      </c>
      <c r="R757" s="23">
        <v>42200</v>
      </c>
      <c r="S757" s="106">
        <v>125230.8</v>
      </c>
      <c r="T757" s="31">
        <f t="shared" si="23"/>
        <v>0</v>
      </c>
      <c r="U757" s="39" t="s">
        <v>9</v>
      </c>
      <c r="X757" s="105">
        <v>50617.25</v>
      </c>
    </row>
    <row r="758" spans="1:24" x14ac:dyDescent="0.25">
      <c r="A758" s="20">
        <v>42193</v>
      </c>
      <c r="B758" s="183" t="s">
        <v>3297</v>
      </c>
      <c r="C758" s="183" t="s">
        <v>1592</v>
      </c>
      <c r="D758" s="14" t="s">
        <v>3298</v>
      </c>
      <c r="E758" s="105">
        <v>2649.6</v>
      </c>
      <c r="F758" s="23">
        <v>42193</v>
      </c>
      <c r="G758" s="106">
        <v>2649.6</v>
      </c>
      <c r="H758" s="31">
        <f t="shared" si="22"/>
        <v>0</v>
      </c>
      <c r="I758" s="39" t="s">
        <v>587</v>
      </c>
      <c r="L758" s="246"/>
      <c r="M758" s="20">
        <v>42188</v>
      </c>
      <c r="N758" s="183" t="s">
        <v>2846</v>
      </c>
      <c r="O758" s="183" t="s">
        <v>1592</v>
      </c>
      <c r="P758" s="14" t="s">
        <v>24</v>
      </c>
      <c r="Q758" s="105">
        <v>225591.89</v>
      </c>
      <c r="R758" s="23" t="s">
        <v>2847</v>
      </c>
      <c r="S758" s="106">
        <f>132023.89+93568</f>
        <v>225591.89</v>
      </c>
      <c r="T758" s="31">
        <f t="shared" si="23"/>
        <v>0</v>
      </c>
      <c r="U758" s="39" t="s">
        <v>9</v>
      </c>
      <c r="X758" s="105">
        <v>46709.62</v>
      </c>
    </row>
    <row r="759" spans="1:24" x14ac:dyDescent="0.25">
      <c r="A759" s="20">
        <v>42193</v>
      </c>
      <c r="B759" s="183" t="s">
        <v>3299</v>
      </c>
      <c r="C759" s="183" t="s">
        <v>1592</v>
      </c>
      <c r="D759" s="14" t="s">
        <v>1193</v>
      </c>
      <c r="E759" s="105">
        <v>2780.8</v>
      </c>
      <c r="F759" s="23">
        <v>42193</v>
      </c>
      <c r="G759" s="106">
        <v>2780.8</v>
      </c>
      <c r="H759" s="31">
        <f t="shared" si="22"/>
        <v>0</v>
      </c>
      <c r="I759" s="39" t="s">
        <v>587</v>
      </c>
      <c r="L759" s="246"/>
      <c r="M759" s="20">
        <v>42188</v>
      </c>
      <c r="N759" s="183" t="s">
        <v>2855</v>
      </c>
      <c r="O759" s="183" t="s">
        <v>1592</v>
      </c>
      <c r="P759" s="14" t="s">
        <v>24</v>
      </c>
      <c r="Q759" s="105">
        <v>62015.6</v>
      </c>
      <c r="R759" s="23">
        <v>42201</v>
      </c>
      <c r="S759" s="106">
        <v>62015.6</v>
      </c>
      <c r="T759" s="31">
        <f t="shared" si="23"/>
        <v>0</v>
      </c>
      <c r="U759" s="39" t="s">
        <v>59</v>
      </c>
      <c r="X759" s="105">
        <v>46844.1</v>
      </c>
    </row>
    <row r="760" spans="1:24" x14ac:dyDescent="0.25">
      <c r="A760" s="20">
        <v>42193</v>
      </c>
      <c r="B760" s="183" t="s">
        <v>3300</v>
      </c>
      <c r="C760" s="183" t="s">
        <v>1592</v>
      </c>
      <c r="D760" s="14" t="s">
        <v>135</v>
      </c>
      <c r="E760" s="105">
        <v>5420.4</v>
      </c>
      <c r="F760" s="23">
        <v>42193</v>
      </c>
      <c r="G760" s="106">
        <v>5420.4</v>
      </c>
      <c r="H760" s="31">
        <f t="shared" si="22"/>
        <v>0</v>
      </c>
      <c r="I760" s="39" t="s">
        <v>9</v>
      </c>
      <c r="L760" s="246"/>
      <c r="M760" s="20">
        <v>42189</v>
      </c>
      <c r="N760" s="183" t="s">
        <v>2898</v>
      </c>
      <c r="O760" s="183" t="s">
        <v>1592</v>
      </c>
      <c r="P760" s="14" t="s">
        <v>24</v>
      </c>
      <c r="Q760" s="105">
        <v>610</v>
      </c>
      <c r="R760" s="23">
        <v>42201</v>
      </c>
      <c r="S760" s="106">
        <v>610</v>
      </c>
      <c r="T760" s="31">
        <f t="shared" si="23"/>
        <v>0</v>
      </c>
      <c r="U760" s="39" t="s">
        <v>9</v>
      </c>
      <c r="X760" s="105">
        <v>95870.81</v>
      </c>
    </row>
    <row r="761" spans="1:24" x14ac:dyDescent="0.25">
      <c r="A761" s="20">
        <v>42193</v>
      </c>
      <c r="B761" s="183" t="s">
        <v>3301</v>
      </c>
      <c r="C761" s="183" t="s">
        <v>1592</v>
      </c>
      <c r="D761" s="14" t="s">
        <v>320</v>
      </c>
      <c r="E761" s="105">
        <v>21785.7</v>
      </c>
      <c r="F761" s="23">
        <v>42193</v>
      </c>
      <c r="G761" s="106">
        <v>21785.7</v>
      </c>
      <c r="H761" s="31">
        <f t="shared" si="22"/>
        <v>0</v>
      </c>
      <c r="I761" s="39" t="s">
        <v>587</v>
      </c>
      <c r="L761" s="246"/>
      <c r="M761" s="20">
        <v>42189</v>
      </c>
      <c r="N761" s="183" t="s">
        <v>2899</v>
      </c>
      <c r="O761" s="183" t="s">
        <v>1592</v>
      </c>
      <c r="P761" s="14" t="s">
        <v>24</v>
      </c>
      <c r="Q761" s="105">
        <v>403.2</v>
      </c>
      <c r="R761" s="23">
        <v>42201</v>
      </c>
      <c r="S761" s="106">
        <v>403.2</v>
      </c>
      <c r="T761" s="31">
        <f t="shared" si="23"/>
        <v>0</v>
      </c>
      <c r="U761" s="39" t="s">
        <v>9</v>
      </c>
      <c r="X761" s="105">
        <v>313068.63</v>
      </c>
    </row>
    <row r="762" spans="1:24" x14ac:dyDescent="0.25">
      <c r="A762" s="20">
        <v>42193</v>
      </c>
      <c r="B762" s="183" t="s">
        <v>3302</v>
      </c>
      <c r="C762" s="183" t="s">
        <v>1592</v>
      </c>
      <c r="D762" s="14" t="s">
        <v>3303</v>
      </c>
      <c r="E762" s="105">
        <v>10913</v>
      </c>
      <c r="F762" s="23">
        <v>42193</v>
      </c>
      <c r="G762" s="106">
        <v>10913</v>
      </c>
      <c r="H762" s="31">
        <f t="shared" si="22"/>
        <v>0</v>
      </c>
      <c r="I762" s="39" t="s">
        <v>62</v>
      </c>
      <c r="L762" s="246"/>
      <c r="M762" s="20">
        <v>42189</v>
      </c>
      <c r="N762" s="183" t="s">
        <v>2963</v>
      </c>
      <c r="O762" s="183" t="s">
        <v>1592</v>
      </c>
      <c r="P762" s="150" t="s">
        <v>24</v>
      </c>
      <c r="Q762" s="105">
        <v>64357.8</v>
      </c>
      <c r="R762" s="23">
        <v>42201</v>
      </c>
      <c r="S762" s="106">
        <v>64357.8</v>
      </c>
      <c r="T762" s="31">
        <f t="shared" si="23"/>
        <v>0</v>
      </c>
      <c r="U762" s="39" t="s">
        <v>773</v>
      </c>
      <c r="X762" s="105">
        <v>26709.4</v>
      </c>
    </row>
    <row r="763" spans="1:24" x14ac:dyDescent="0.25">
      <c r="A763" s="20">
        <v>42193</v>
      </c>
      <c r="B763" s="183" t="s">
        <v>3304</v>
      </c>
      <c r="C763" s="183" t="s">
        <v>1592</v>
      </c>
      <c r="D763" s="14" t="s">
        <v>1261</v>
      </c>
      <c r="E763" s="105">
        <v>11907</v>
      </c>
      <c r="F763" s="23">
        <v>42193</v>
      </c>
      <c r="G763" s="106">
        <v>11907</v>
      </c>
      <c r="H763" s="31">
        <f t="shared" si="22"/>
        <v>0</v>
      </c>
      <c r="I763" s="39" t="s">
        <v>587</v>
      </c>
      <c r="L763" s="246"/>
      <c r="M763" s="20">
        <v>42189</v>
      </c>
      <c r="N763" s="183" t="s">
        <v>2971</v>
      </c>
      <c r="O763" s="183" t="s">
        <v>1592</v>
      </c>
      <c r="P763" s="14" t="s">
        <v>24</v>
      </c>
      <c r="Q763" s="105">
        <v>9805.7999999999993</v>
      </c>
      <c r="R763" s="23">
        <v>42201</v>
      </c>
      <c r="S763" s="106">
        <v>9805.7999999999993</v>
      </c>
      <c r="T763" s="31">
        <f t="shared" si="23"/>
        <v>0</v>
      </c>
      <c r="U763" s="39" t="s">
        <v>59</v>
      </c>
      <c r="X763" s="105">
        <v>12028.8</v>
      </c>
    </row>
    <row r="764" spans="1:24" x14ac:dyDescent="0.25">
      <c r="A764" s="20">
        <v>42193</v>
      </c>
      <c r="B764" s="183" t="s">
        <v>3305</v>
      </c>
      <c r="C764" s="183" t="s">
        <v>1592</v>
      </c>
      <c r="D764" s="14" t="s">
        <v>3306</v>
      </c>
      <c r="E764" s="105">
        <v>1253.04</v>
      </c>
      <c r="F764" s="23">
        <v>42193</v>
      </c>
      <c r="G764" s="106">
        <v>1253.04</v>
      </c>
      <c r="H764" s="31">
        <f t="shared" si="22"/>
        <v>0</v>
      </c>
      <c r="I764" s="39" t="s">
        <v>9</v>
      </c>
      <c r="L764" s="246"/>
      <c r="M764" s="20">
        <v>42190</v>
      </c>
      <c r="N764" s="183" t="s">
        <v>3020</v>
      </c>
      <c r="O764" s="183" t="s">
        <v>1592</v>
      </c>
      <c r="P764" s="14" t="s">
        <v>24</v>
      </c>
      <c r="Q764" s="105">
        <v>1397.2</v>
      </c>
      <c r="R764" s="23">
        <v>42201</v>
      </c>
      <c r="S764" s="106">
        <v>1397.2</v>
      </c>
      <c r="T764" s="31">
        <f t="shared" si="23"/>
        <v>0</v>
      </c>
      <c r="U764" s="39" t="s">
        <v>9</v>
      </c>
      <c r="X764" s="105">
        <v>204460.39</v>
      </c>
    </row>
    <row r="765" spans="1:24" x14ac:dyDescent="0.25">
      <c r="A765" s="20">
        <v>42193</v>
      </c>
      <c r="B765" s="183" t="s">
        <v>3307</v>
      </c>
      <c r="C765" s="183" t="s">
        <v>1592</v>
      </c>
      <c r="D765" s="14" t="s">
        <v>157</v>
      </c>
      <c r="E765" s="105">
        <v>2974.6</v>
      </c>
      <c r="F765" s="23">
        <v>42193</v>
      </c>
      <c r="G765" s="106">
        <v>2974.6</v>
      </c>
      <c r="H765" s="31">
        <f t="shared" si="22"/>
        <v>0</v>
      </c>
      <c r="I765" s="39" t="s">
        <v>9</v>
      </c>
      <c r="L765" s="246"/>
      <c r="M765" s="20">
        <v>42190</v>
      </c>
      <c r="N765" s="183" t="s">
        <v>3038</v>
      </c>
      <c r="O765" s="183" t="s">
        <v>1592</v>
      </c>
      <c r="P765" s="14" t="s">
        <v>24</v>
      </c>
      <c r="Q765" s="105">
        <v>26441</v>
      </c>
      <c r="R765" s="23">
        <v>42201</v>
      </c>
      <c r="S765" s="106">
        <v>26441</v>
      </c>
      <c r="T765" s="31">
        <f t="shared" si="23"/>
        <v>0</v>
      </c>
      <c r="U765" s="39" t="s">
        <v>17</v>
      </c>
      <c r="X765" s="105">
        <v>118437.6</v>
      </c>
    </row>
    <row r="766" spans="1:24" x14ac:dyDescent="0.25">
      <c r="A766" s="20">
        <v>42193</v>
      </c>
      <c r="B766" s="183" t="s">
        <v>3308</v>
      </c>
      <c r="C766" s="183" t="s">
        <v>1592</v>
      </c>
      <c r="D766" s="14" t="s">
        <v>1190</v>
      </c>
      <c r="E766" s="105">
        <v>350</v>
      </c>
      <c r="F766" s="30">
        <v>42193</v>
      </c>
      <c r="G766" s="106">
        <v>350</v>
      </c>
      <c r="H766" s="31">
        <f t="shared" si="22"/>
        <v>0</v>
      </c>
      <c r="I766" s="39" t="s">
        <v>62</v>
      </c>
      <c r="L766" s="246"/>
      <c r="M766" s="20">
        <v>42191</v>
      </c>
      <c r="N766" s="183" t="s">
        <v>3085</v>
      </c>
      <c r="O766" s="183" t="s">
        <v>1592</v>
      </c>
      <c r="P766" s="14" t="s">
        <v>24</v>
      </c>
      <c r="Q766" s="105">
        <v>36467.4</v>
      </c>
      <c r="R766" s="23">
        <v>42201</v>
      </c>
      <c r="S766" s="106">
        <v>36467.4</v>
      </c>
      <c r="T766" s="31">
        <f t="shared" si="23"/>
        <v>0</v>
      </c>
      <c r="U766" s="39" t="s">
        <v>19</v>
      </c>
      <c r="X766" s="105">
        <v>72083.399999999994</v>
      </c>
    </row>
    <row r="767" spans="1:24" x14ac:dyDescent="0.25">
      <c r="A767" s="20">
        <v>42193</v>
      </c>
      <c r="B767" s="183" t="s">
        <v>3309</v>
      </c>
      <c r="C767" s="183" t="s">
        <v>1592</v>
      </c>
      <c r="D767" s="14" t="s">
        <v>152</v>
      </c>
      <c r="E767" s="105">
        <v>4421.3500000000004</v>
      </c>
      <c r="F767" s="23">
        <v>42193</v>
      </c>
      <c r="G767" s="106">
        <v>4421.3500000000004</v>
      </c>
      <c r="H767" s="31">
        <f t="shared" si="22"/>
        <v>0</v>
      </c>
      <c r="I767" s="39" t="s">
        <v>59</v>
      </c>
      <c r="L767" s="246"/>
      <c r="M767" s="20">
        <v>42191</v>
      </c>
      <c r="N767" s="183" t="s">
        <v>3090</v>
      </c>
      <c r="O767" s="183" t="s">
        <v>1592</v>
      </c>
      <c r="P767" s="14" t="s">
        <v>24</v>
      </c>
      <c r="Q767" s="105">
        <v>8000</v>
      </c>
      <c r="R767" s="23">
        <v>42201</v>
      </c>
      <c r="S767" s="106">
        <v>8000</v>
      </c>
      <c r="T767" s="31">
        <f t="shared" si="23"/>
        <v>0</v>
      </c>
      <c r="U767" s="39" t="s">
        <v>19</v>
      </c>
      <c r="X767" s="105">
        <v>2815.2</v>
      </c>
    </row>
    <row r="768" spans="1:24" x14ac:dyDescent="0.25">
      <c r="A768" s="20">
        <v>42193</v>
      </c>
      <c r="B768" s="183" t="s">
        <v>3310</v>
      </c>
      <c r="C768" s="183" t="s">
        <v>1592</v>
      </c>
      <c r="D768" s="14" t="s">
        <v>23</v>
      </c>
      <c r="E768" s="105">
        <v>4233.3</v>
      </c>
      <c r="F768" s="23">
        <v>42193</v>
      </c>
      <c r="G768" s="106">
        <v>4233.3</v>
      </c>
      <c r="H768" s="31">
        <f t="shared" si="22"/>
        <v>0</v>
      </c>
      <c r="I768" s="39" t="s">
        <v>9</v>
      </c>
      <c r="L768" s="246"/>
      <c r="M768" s="20">
        <v>42191</v>
      </c>
      <c r="N768" s="183" t="s">
        <v>3113</v>
      </c>
      <c r="O768" s="183" t="s">
        <v>1592</v>
      </c>
      <c r="P768" s="14" t="s">
        <v>24</v>
      </c>
      <c r="Q768" s="105">
        <v>223066</v>
      </c>
      <c r="R768" s="23">
        <v>42201</v>
      </c>
      <c r="S768" s="106">
        <v>223066</v>
      </c>
      <c r="T768" s="31">
        <f t="shared" si="23"/>
        <v>0</v>
      </c>
      <c r="U768" s="39" t="s">
        <v>9</v>
      </c>
      <c r="X768" s="105">
        <v>134791.75</v>
      </c>
    </row>
    <row r="769" spans="1:24" x14ac:dyDescent="0.25">
      <c r="A769" s="20">
        <v>42193</v>
      </c>
      <c r="B769" s="183" t="s">
        <v>3311</v>
      </c>
      <c r="C769" s="183" t="s">
        <v>1592</v>
      </c>
      <c r="D769" s="14" t="s">
        <v>3312</v>
      </c>
      <c r="E769" s="105">
        <v>861</v>
      </c>
      <c r="F769" s="23">
        <v>42193</v>
      </c>
      <c r="G769" s="106">
        <v>861</v>
      </c>
      <c r="H769" s="31">
        <f t="shared" si="22"/>
        <v>0</v>
      </c>
      <c r="I769" s="39" t="s">
        <v>59</v>
      </c>
      <c r="L769" s="246"/>
      <c r="M769" s="20">
        <v>42191</v>
      </c>
      <c r="N769" s="183" t="s">
        <v>3119</v>
      </c>
      <c r="O769" s="183" t="s">
        <v>1592</v>
      </c>
      <c r="P769" s="14" t="s">
        <v>24</v>
      </c>
      <c r="Q769" s="105">
        <v>80934.399999999994</v>
      </c>
      <c r="R769" s="23">
        <v>42201</v>
      </c>
      <c r="S769" s="106">
        <v>80934.399999999994</v>
      </c>
      <c r="T769" s="31">
        <f t="shared" si="23"/>
        <v>0</v>
      </c>
      <c r="U769" s="39" t="s">
        <v>9</v>
      </c>
      <c r="X769" s="105">
        <v>130271.7</v>
      </c>
    </row>
    <row r="770" spans="1:24" x14ac:dyDescent="0.25">
      <c r="A770" s="20">
        <v>42193</v>
      </c>
      <c r="B770" s="183" t="s">
        <v>3313</v>
      </c>
      <c r="C770" s="183" t="s">
        <v>1592</v>
      </c>
      <c r="D770" s="14" t="s">
        <v>169</v>
      </c>
      <c r="E770" s="105">
        <v>2530</v>
      </c>
      <c r="F770" s="23">
        <v>42194</v>
      </c>
      <c r="G770" s="106">
        <v>2530</v>
      </c>
      <c r="H770" s="31">
        <f t="shared" si="22"/>
        <v>0</v>
      </c>
      <c r="I770" s="39" t="s">
        <v>59</v>
      </c>
      <c r="L770" s="246"/>
      <c r="M770" s="20">
        <v>42191</v>
      </c>
      <c r="N770" s="183" t="s">
        <v>3122</v>
      </c>
      <c r="O770" s="183" t="s">
        <v>1592</v>
      </c>
      <c r="P770" s="14" t="s">
        <v>24</v>
      </c>
      <c r="Q770" s="105">
        <v>93626.52</v>
      </c>
      <c r="R770" s="23">
        <v>42201</v>
      </c>
      <c r="S770" s="106">
        <v>93626.52</v>
      </c>
      <c r="T770" s="31">
        <f t="shared" si="23"/>
        <v>0</v>
      </c>
      <c r="U770" s="39" t="s">
        <v>9</v>
      </c>
      <c r="X770" s="105">
        <v>21168</v>
      </c>
    </row>
    <row r="771" spans="1:24" x14ac:dyDescent="0.25">
      <c r="A771" s="20">
        <v>42193</v>
      </c>
      <c r="B771" s="183" t="s">
        <v>3314</v>
      </c>
      <c r="C771" s="183" t="s">
        <v>1592</v>
      </c>
      <c r="D771" s="14" t="s">
        <v>120</v>
      </c>
      <c r="E771" s="105">
        <v>1132.4000000000001</v>
      </c>
      <c r="F771" s="23">
        <v>42193</v>
      </c>
      <c r="G771" s="106">
        <v>1132.4000000000001</v>
      </c>
      <c r="H771" s="31">
        <f t="shared" ref="H771:H834" si="24">E771-G771</f>
        <v>0</v>
      </c>
      <c r="I771" s="39" t="s">
        <v>59</v>
      </c>
      <c r="L771" s="246"/>
      <c r="M771" s="20">
        <v>42191</v>
      </c>
      <c r="N771" s="183" t="s">
        <v>3136</v>
      </c>
      <c r="O771" s="183" t="s">
        <v>1592</v>
      </c>
      <c r="P771" s="14" t="s">
        <v>24</v>
      </c>
      <c r="Q771" s="105">
        <v>20595</v>
      </c>
      <c r="R771" s="23">
        <v>42201</v>
      </c>
      <c r="S771" s="106">
        <v>20595</v>
      </c>
      <c r="T771" s="31">
        <f t="shared" ref="T771:T834" si="25">Q771-S771</f>
        <v>0</v>
      </c>
      <c r="U771" s="39" t="s">
        <v>17</v>
      </c>
      <c r="X771" s="105">
        <v>115648.3</v>
      </c>
    </row>
    <row r="772" spans="1:24" x14ac:dyDescent="0.25">
      <c r="A772" s="20">
        <v>42193</v>
      </c>
      <c r="B772" s="183" t="s">
        <v>3315</v>
      </c>
      <c r="C772" s="183" t="s">
        <v>1592</v>
      </c>
      <c r="D772" s="14" t="s">
        <v>82</v>
      </c>
      <c r="E772" s="105">
        <v>3508.8</v>
      </c>
      <c r="F772" s="23">
        <v>42193</v>
      </c>
      <c r="G772" s="106">
        <v>3508.8</v>
      </c>
      <c r="H772" s="31">
        <f t="shared" si="24"/>
        <v>0</v>
      </c>
      <c r="I772" s="39" t="s">
        <v>59</v>
      </c>
      <c r="L772" s="246"/>
      <c r="M772" s="20">
        <v>42192</v>
      </c>
      <c r="N772" s="183" t="s">
        <v>3245</v>
      </c>
      <c r="O772" s="183" t="s">
        <v>1592</v>
      </c>
      <c r="P772" s="14" t="s">
        <v>24</v>
      </c>
      <c r="Q772" s="105">
        <v>11620.8</v>
      </c>
      <c r="R772" s="23">
        <v>42201</v>
      </c>
      <c r="S772" s="106">
        <v>11620.8</v>
      </c>
      <c r="T772" s="31">
        <f t="shared" si="25"/>
        <v>0</v>
      </c>
      <c r="U772" s="39" t="s">
        <v>19</v>
      </c>
      <c r="X772" s="105">
        <v>86851.199999999997</v>
      </c>
    </row>
    <row r="773" spans="1:24" x14ac:dyDescent="0.25">
      <c r="A773" s="20">
        <v>42193</v>
      </c>
      <c r="B773" s="183" t="s">
        <v>3316</v>
      </c>
      <c r="C773" s="183" t="s">
        <v>1592</v>
      </c>
      <c r="D773" s="14" t="s">
        <v>81</v>
      </c>
      <c r="E773" s="105">
        <v>2289</v>
      </c>
      <c r="F773" s="30">
        <v>42193</v>
      </c>
      <c r="G773" s="106">
        <v>2289</v>
      </c>
      <c r="H773" s="31">
        <f t="shared" si="24"/>
        <v>0</v>
      </c>
      <c r="I773" s="39" t="s">
        <v>59</v>
      </c>
      <c r="L773" s="246"/>
      <c r="M773" s="20">
        <v>42192</v>
      </c>
      <c r="N773" s="183" t="s">
        <v>3246</v>
      </c>
      <c r="O773" s="183" t="s">
        <v>1592</v>
      </c>
      <c r="P773" s="14" t="s">
        <v>24</v>
      </c>
      <c r="Q773" s="105">
        <v>4977</v>
      </c>
      <c r="R773" s="23">
        <v>42201</v>
      </c>
      <c r="S773" s="106">
        <v>4977</v>
      </c>
      <c r="T773" s="31">
        <f t="shared" si="25"/>
        <v>0</v>
      </c>
      <c r="U773" s="39" t="s">
        <v>19</v>
      </c>
      <c r="X773" s="105">
        <v>110248.65</v>
      </c>
    </row>
    <row r="774" spans="1:24" x14ac:dyDescent="0.25">
      <c r="A774" s="20">
        <v>42193</v>
      </c>
      <c r="B774" s="183" t="s">
        <v>3317</v>
      </c>
      <c r="C774" s="183" t="s">
        <v>1592</v>
      </c>
      <c r="D774" s="14" t="s">
        <v>45</v>
      </c>
      <c r="E774" s="105">
        <v>7742.8</v>
      </c>
      <c r="F774" s="23">
        <v>42211</v>
      </c>
      <c r="G774" s="106">
        <v>7742.8</v>
      </c>
      <c r="H774" s="31">
        <f t="shared" si="24"/>
        <v>0</v>
      </c>
      <c r="I774" s="39" t="s">
        <v>59</v>
      </c>
      <c r="L774" s="246"/>
      <c r="M774" s="20">
        <v>42192</v>
      </c>
      <c r="N774" s="183" t="s">
        <v>3252</v>
      </c>
      <c r="O774" s="183" t="s">
        <v>1592</v>
      </c>
      <c r="P774" s="14" t="s">
        <v>24</v>
      </c>
      <c r="Q774" s="105">
        <v>132770.9</v>
      </c>
      <c r="R774" s="23" t="s">
        <v>3253</v>
      </c>
      <c r="S774" s="106">
        <f>57619.06+72151.84+3000</f>
        <v>132770.9</v>
      </c>
      <c r="T774" s="31">
        <f t="shared" si="25"/>
        <v>0</v>
      </c>
      <c r="U774" s="39" t="s">
        <v>9</v>
      </c>
      <c r="X774" s="105">
        <v>31925.35</v>
      </c>
    </row>
    <row r="775" spans="1:24" x14ac:dyDescent="0.25">
      <c r="A775" s="20">
        <v>42193</v>
      </c>
      <c r="B775" s="183" t="s">
        <v>3318</v>
      </c>
      <c r="C775" s="183" t="s">
        <v>1592</v>
      </c>
      <c r="D775" s="150" t="s">
        <v>131</v>
      </c>
      <c r="E775" s="105">
        <v>3884.4</v>
      </c>
      <c r="F775" s="23">
        <v>42198</v>
      </c>
      <c r="G775" s="106">
        <v>3884</v>
      </c>
      <c r="H775" s="31">
        <f t="shared" si="24"/>
        <v>0.40000000000009095</v>
      </c>
      <c r="I775" s="39" t="s">
        <v>9</v>
      </c>
      <c r="L775" s="246"/>
      <c r="M775" s="20">
        <v>42192</v>
      </c>
      <c r="N775" s="183" t="s">
        <v>3257</v>
      </c>
      <c r="O775" s="183" t="s">
        <v>1592</v>
      </c>
      <c r="P775" s="14" t="s">
        <v>24</v>
      </c>
      <c r="Q775" s="105">
        <v>244852.05</v>
      </c>
      <c r="R775" s="23">
        <v>42208</v>
      </c>
      <c r="S775" s="106">
        <v>244852.05</v>
      </c>
      <c r="T775" s="31">
        <f t="shared" si="25"/>
        <v>0</v>
      </c>
      <c r="U775" s="39" t="s">
        <v>9</v>
      </c>
      <c r="X775" s="105">
        <v>57927.6</v>
      </c>
    </row>
    <row r="776" spans="1:24" x14ac:dyDescent="0.25">
      <c r="A776" s="20">
        <v>42193</v>
      </c>
      <c r="B776" s="183" t="s">
        <v>3319</v>
      </c>
      <c r="C776" s="183" t="s">
        <v>1592</v>
      </c>
      <c r="D776" s="14" t="s">
        <v>729</v>
      </c>
      <c r="E776" s="105">
        <v>1501</v>
      </c>
      <c r="F776" s="23">
        <v>42193</v>
      </c>
      <c r="G776" s="106">
        <v>1501</v>
      </c>
      <c r="H776" s="31">
        <f t="shared" si="24"/>
        <v>0</v>
      </c>
      <c r="I776" s="39" t="s">
        <v>59</v>
      </c>
      <c r="L776" s="246"/>
      <c r="M776" s="20">
        <v>42192</v>
      </c>
      <c r="N776" s="183" t="s">
        <v>3260</v>
      </c>
      <c r="O776" s="183" t="s">
        <v>1592</v>
      </c>
      <c r="P776" s="14" t="s">
        <v>24</v>
      </c>
      <c r="Q776" s="105">
        <v>60729.5</v>
      </c>
      <c r="R776" s="23">
        <v>42208</v>
      </c>
      <c r="S776" s="106">
        <v>60729.5</v>
      </c>
      <c r="T776" s="31">
        <f t="shared" si="25"/>
        <v>0</v>
      </c>
      <c r="U776" s="39" t="s">
        <v>2524</v>
      </c>
      <c r="X776" s="105">
        <v>126602.75</v>
      </c>
    </row>
    <row r="777" spans="1:24" x14ac:dyDescent="0.25">
      <c r="A777" s="20">
        <v>42193</v>
      </c>
      <c r="B777" s="183" t="s">
        <v>3320</v>
      </c>
      <c r="C777" s="183" t="s">
        <v>1592</v>
      </c>
      <c r="D777" s="14" t="s">
        <v>148</v>
      </c>
      <c r="E777" s="105">
        <v>4812.3</v>
      </c>
      <c r="F777" s="23">
        <v>42193</v>
      </c>
      <c r="G777" s="106">
        <v>4812.3</v>
      </c>
      <c r="H777" s="31">
        <f t="shared" si="24"/>
        <v>0</v>
      </c>
      <c r="I777" s="39" t="s">
        <v>59</v>
      </c>
      <c r="L777" s="246"/>
      <c r="M777" s="20">
        <v>42193</v>
      </c>
      <c r="N777" s="183" t="s">
        <v>3393</v>
      </c>
      <c r="O777" s="183" t="s">
        <v>1592</v>
      </c>
      <c r="P777" s="14" t="s">
        <v>24</v>
      </c>
      <c r="Q777" s="105">
        <v>258907.18</v>
      </c>
      <c r="R777" s="23">
        <v>42208</v>
      </c>
      <c r="S777" s="106">
        <v>258907.18</v>
      </c>
      <c r="T777" s="31">
        <f t="shared" si="25"/>
        <v>0</v>
      </c>
      <c r="U777" s="39" t="s">
        <v>2524</v>
      </c>
      <c r="X777" s="105">
        <v>39163.5</v>
      </c>
    </row>
    <row r="778" spans="1:24" x14ac:dyDescent="0.25">
      <c r="A778" s="20">
        <v>42193</v>
      </c>
      <c r="B778" s="183" t="s">
        <v>3321</v>
      </c>
      <c r="C778" s="183" t="s">
        <v>1592</v>
      </c>
      <c r="D778" s="14" t="s">
        <v>151</v>
      </c>
      <c r="E778" s="105">
        <v>2589.5500000000002</v>
      </c>
      <c r="F778" s="23">
        <v>42194</v>
      </c>
      <c r="G778" s="106">
        <v>2589.5500000000002</v>
      </c>
      <c r="H778" s="31">
        <f t="shared" si="24"/>
        <v>0</v>
      </c>
      <c r="I778" s="39" t="s">
        <v>9</v>
      </c>
      <c r="L778" s="246"/>
      <c r="M778" s="20">
        <v>42193</v>
      </c>
      <c r="N778" s="183" t="s">
        <v>3395</v>
      </c>
      <c r="O778" s="183" t="s">
        <v>1592</v>
      </c>
      <c r="P778" s="14" t="s">
        <v>24</v>
      </c>
      <c r="Q778" s="105">
        <v>96855.2</v>
      </c>
      <c r="R778" s="23">
        <v>42208</v>
      </c>
      <c r="S778" s="106">
        <v>96855.2</v>
      </c>
      <c r="T778" s="31">
        <f t="shared" si="25"/>
        <v>0</v>
      </c>
      <c r="U778" s="39" t="s">
        <v>2524</v>
      </c>
      <c r="X778" s="105">
        <v>47368.9</v>
      </c>
    </row>
    <row r="779" spans="1:24" x14ac:dyDescent="0.25">
      <c r="A779" s="20">
        <v>42193</v>
      </c>
      <c r="B779" s="183" t="s">
        <v>3322</v>
      </c>
      <c r="C779" s="183" t="s">
        <v>1592</v>
      </c>
      <c r="D779" s="14" t="s">
        <v>33</v>
      </c>
      <c r="E779" s="105">
        <v>13198.5</v>
      </c>
      <c r="F779" s="23">
        <v>42193</v>
      </c>
      <c r="G779" s="106">
        <v>13198.5</v>
      </c>
      <c r="H779" s="31">
        <f t="shared" si="24"/>
        <v>0</v>
      </c>
      <c r="I779" s="39" t="s">
        <v>9</v>
      </c>
      <c r="L779" s="246"/>
      <c r="M779" s="20">
        <v>42194</v>
      </c>
      <c r="N779" s="183" t="s">
        <v>3474</v>
      </c>
      <c r="O779" s="183" t="s">
        <v>1592</v>
      </c>
      <c r="P779" s="14" t="s">
        <v>24</v>
      </c>
      <c r="Q779" s="105">
        <v>14615</v>
      </c>
      <c r="R779" s="23">
        <v>42208</v>
      </c>
      <c r="S779" s="106">
        <v>14615</v>
      </c>
      <c r="T779" s="31">
        <f t="shared" si="25"/>
        <v>0</v>
      </c>
      <c r="U779" s="39" t="s">
        <v>9</v>
      </c>
      <c r="X779" s="105">
        <v>35821.519999999997</v>
      </c>
    </row>
    <row r="780" spans="1:24" x14ac:dyDescent="0.25">
      <c r="A780" s="20">
        <v>42193</v>
      </c>
      <c r="B780" s="183" t="s">
        <v>3323</v>
      </c>
      <c r="C780" s="183" t="s">
        <v>1592</v>
      </c>
      <c r="D780" s="14" t="s">
        <v>102</v>
      </c>
      <c r="E780" s="105">
        <v>1227.25</v>
      </c>
      <c r="F780" s="23">
        <v>42193</v>
      </c>
      <c r="G780" s="106">
        <v>1227.25</v>
      </c>
      <c r="H780" s="31">
        <f t="shared" si="24"/>
        <v>0</v>
      </c>
      <c r="I780" s="39" t="s">
        <v>9</v>
      </c>
      <c r="L780" s="246"/>
      <c r="M780" s="20">
        <v>42194</v>
      </c>
      <c r="N780" s="183" t="s">
        <v>3483</v>
      </c>
      <c r="O780" s="183" t="s">
        <v>1592</v>
      </c>
      <c r="P780" s="14" t="s">
        <v>24</v>
      </c>
      <c r="Q780" s="105">
        <v>3580.8</v>
      </c>
      <c r="R780" s="23">
        <v>42208</v>
      </c>
      <c r="S780" s="106">
        <v>3580.8</v>
      </c>
      <c r="T780" s="31">
        <f t="shared" si="25"/>
        <v>0</v>
      </c>
      <c r="U780" s="39" t="s">
        <v>9</v>
      </c>
      <c r="X780" s="105">
        <v>64217.8</v>
      </c>
    </row>
    <row r="781" spans="1:24" x14ac:dyDescent="0.25">
      <c r="A781" s="20">
        <v>42193</v>
      </c>
      <c r="B781" s="183" t="s">
        <v>3324</v>
      </c>
      <c r="C781" s="183" t="s">
        <v>1592</v>
      </c>
      <c r="D781" s="14" t="s">
        <v>125</v>
      </c>
      <c r="E781" s="105">
        <v>29036.34</v>
      </c>
      <c r="F781" s="23">
        <v>42197</v>
      </c>
      <c r="G781" s="106">
        <v>29036.34</v>
      </c>
      <c r="H781" s="31">
        <f t="shared" si="24"/>
        <v>0</v>
      </c>
      <c r="I781" s="39" t="s">
        <v>17</v>
      </c>
      <c r="L781" s="246"/>
      <c r="M781" s="20">
        <v>42194</v>
      </c>
      <c r="N781" s="183" t="s">
        <v>3506</v>
      </c>
      <c r="O781" s="183" t="s">
        <v>1592</v>
      </c>
      <c r="P781" s="14" t="s">
        <v>24</v>
      </c>
      <c r="Q781" s="105">
        <v>23665.599999999999</v>
      </c>
      <c r="R781" s="23">
        <v>42208</v>
      </c>
      <c r="S781" s="106">
        <v>23665.599999999999</v>
      </c>
      <c r="T781" s="31">
        <f t="shared" si="25"/>
        <v>0</v>
      </c>
      <c r="U781" s="39" t="s">
        <v>2524</v>
      </c>
      <c r="X781" s="122">
        <v>4748.8</v>
      </c>
    </row>
    <row r="782" spans="1:24" x14ac:dyDescent="0.25">
      <c r="A782" s="20">
        <v>42193</v>
      </c>
      <c r="B782" s="183" t="s">
        <v>3325</v>
      </c>
      <c r="C782" s="183" t="s">
        <v>1592</v>
      </c>
      <c r="D782" s="14" t="s">
        <v>305</v>
      </c>
      <c r="E782" s="105">
        <v>2372.1999999999998</v>
      </c>
      <c r="F782" s="23">
        <v>42193</v>
      </c>
      <c r="G782" s="106">
        <v>2372.1999999999998</v>
      </c>
      <c r="H782" s="31">
        <f t="shared" si="24"/>
        <v>0</v>
      </c>
      <c r="I782" s="39" t="s">
        <v>9</v>
      </c>
      <c r="L782" s="246"/>
      <c r="M782" s="20">
        <v>42194</v>
      </c>
      <c r="N782" s="183" t="s">
        <v>3507</v>
      </c>
      <c r="O782" s="183" t="s">
        <v>1592</v>
      </c>
      <c r="P782" s="14" t="s">
        <v>24</v>
      </c>
      <c r="Q782" s="105">
        <v>126144.8</v>
      </c>
      <c r="R782" s="23">
        <v>42208</v>
      </c>
      <c r="S782" s="106">
        <v>126144.8</v>
      </c>
      <c r="T782" s="31">
        <f t="shared" si="25"/>
        <v>0</v>
      </c>
      <c r="U782" s="39" t="s">
        <v>2524</v>
      </c>
      <c r="X782" s="122">
        <v>572.70000000000005</v>
      </c>
    </row>
    <row r="783" spans="1:24" x14ac:dyDescent="0.25">
      <c r="A783" s="20">
        <v>42193</v>
      </c>
      <c r="B783" s="183" t="s">
        <v>3326</v>
      </c>
      <c r="C783" s="183" t="s">
        <v>1592</v>
      </c>
      <c r="D783" s="14" t="s">
        <v>228</v>
      </c>
      <c r="E783" s="105">
        <v>3441.6</v>
      </c>
      <c r="F783" s="23">
        <v>42193</v>
      </c>
      <c r="G783" s="106">
        <v>3441.6</v>
      </c>
      <c r="H783" s="31">
        <f t="shared" si="24"/>
        <v>0</v>
      </c>
      <c r="I783" s="39" t="s">
        <v>9</v>
      </c>
      <c r="L783" s="246"/>
      <c r="M783" s="20">
        <v>42195</v>
      </c>
      <c r="N783" s="183" t="s">
        <v>3592</v>
      </c>
      <c r="O783" s="183" t="s">
        <v>1592</v>
      </c>
      <c r="P783" s="14" t="s">
        <v>24</v>
      </c>
      <c r="Q783" s="105">
        <v>2484</v>
      </c>
      <c r="R783" s="23">
        <v>42208</v>
      </c>
      <c r="S783" s="118">
        <v>2484</v>
      </c>
      <c r="T783" s="31">
        <f t="shared" si="25"/>
        <v>0</v>
      </c>
      <c r="U783" s="56" t="s">
        <v>9</v>
      </c>
      <c r="X783" s="122">
        <v>9651.6</v>
      </c>
    </row>
    <row r="784" spans="1:24" x14ac:dyDescent="0.25">
      <c r="A784" s="20">
        <v>42193</v>
      </c>
      <c r="B784" s="183" t="s">
        <v>3327</v>
      </c>
      <c r="C784" s="183" t="s">
        <v>1592</v>
      </c>
      <c r="D784" s="26" t="s">
        <v>3328</v>
      </c>
      <c r="E784" s="108">
        <v>0</v>
      </c>
      <c r="F784" s="232" t="s">
        <v>3329</v>
      </c>
      <c r="G784" s="233"/>
      <c r="H784" s="31">
        <f t="shared" si="24"/>
        <v>0</v>
      </c>
      <c r="I784" s="39" t="s">
        <v>62</v>
      </c>
      <c r="L784" s="246"/>
      <c r="M784" s="20">
        <v>42195</v>
      </c>
      <c r="N784" s="183" t="s">
        <v>3595</v>
      </c>
      <c r="O784" s="183" t="s">
        <v>1592</v>
      </c>
      <c r="P784" s="14" t="s">
        <v>24</v>
      </c>
      <c r="Q784" s="105">
        <v>17312.8</v>
      </c>
      <c r="R784" s="23">
        <v>42208</v>
      </c>
      <c r="S784" s="118">
        <v>17312.8</v>
      </c>
      <c r="T784" s="31">
        <f t="shared" si="25"/>
        <v>0</v>
      </c>
      <c r="U784" s="56" t="s">
        <v>9</v>
      </c>
      <c r="X784" s="122">
        <v>50886.400000000001</v>
      </c>
    </row>
    <row r="785" spans="1:24" x14ac:dyDescent="0.25">
      <c r="A785" s="20">
        <v>42193</v>
      </c>
      <c r="B785" s="183" t="s">
        <v>3330</v>
      </c>
      <c r="C785" s="183" t="s">
        <v>1592</v>
      </c>
      <c r="D785" s="14" t="s">
        <v>78</v>
      </c>
      <c r="E785" s="105">
        <v>7752.2</v>
      </c>
      <c r="F785" s="23">
        <v>42194</v>
      </c>
      <c r="G785" s="106">
        <v>7752.2</v>
      </c>
      <c r="H785" s="31">
        <f t="shared" si="24"/>
        <v>0</v>
      </c>
      <c r="I785" s="39" t="s">
        <v>62</v>
      </c>
      <c r="L785" s="246"/>
      <c r="M785" s="20">
        <v>42195</v>
      </c>
      <c r="N785" s="183" t="s">
        <v>3626</v>
      </c>
      <c r="O785" s="183" t="s">
        <v>1592</v>
      </c>
      <c r="P785" s="14" t="s">
        <v>24</v>
      </c>
      <c r="Q785" s="105">
        <v>45179.92</v>
      </c>
      <c r="R785" s="51" t="s">
        <v>3627</v>
      </c>
      <c r="S785" s="118">
        <f>38540.39+6639.53</f>
        <v>45179.92</v>
      </c>
      <c r="T785" s="31">
        <f t="shared" si="25"/>
        <v>0</v>
      </c>
      <c r="U785" s="56" t="s">
        <v>2524</v>
      </c>
      <c r="X785" s="122">
        <v>142058.13</v>
      </c>
    </row>
    <row r="786" spans="1:24" x14ac:dyDescent="0.25">
      <c r="A786" s="20">
        <v>42193</v>
      </c>
      <c r="B786" s="183" t="s">
        <v>3331</v>
      </c>
      <c r="C786" s="183" t="s">
        <v>1592</v>
      </c>
      <c r="D786" s="14" t="s">
        <v>67</v>
      </c>
      <c r="E786" s="105">
        <v>3305.6</v>
      </c>
      <c r="F786" s="23">
        <v>42194</v>
      </c>
      <c r="G786" s="106">
        <v>3305.6</v>
      </c>
      <c r="H786" s="31">
        <f t="shared" si="24"/>
        <v>0</v>
      </c>
      <c r="I786" s="39" t="s">
        <v>62</v>
      </c>
      <c r="L786" s="246"/>
      <c r="M786" s="20">
        <v>42195</v>
      </c>
      <c r="N786" s="183" t="s">
        <v>3647</v>
      </c>
      <c r="O786" s="183" t="s">
        <v>1592</v>
      </c>
      <c r="P786" s="14" t="s">
        <v>24</v>
      </c>
      <c r="Q786" s="105">
        <v>258397.7</v>
      </c>
      <c r="R786" s="23">
        <v>42216</v>
      </c>
      <c r="S786" s="106">
        <v>258397.7</v>
      </c>
      <c r="T786" s="31">
        <f t="shared" si="25"/>
        <v>0</v>
      </c>
      <c r="U786" s="39" t="s">
        <v>9</v>
      </c>
      <c r="X786" s="105">
        <v>3348.8</v>
      </c>
    </row>
    <row r="787" spans="1:24" x14ac:dyDescent="0.25">
      <c r="A787" s="20">
        <v>42193</v>
      </c>
      <c r="B787" s="183" t="s">
        <v>3332</v>
      </c>
      <c r="C787" s="183" t="s">
        <v>1592</v>
      </c>
      <c r="D787" s="14" t="s">
        <v>170</v>
      </c>
      <c r="E787" s="105">
        <v>9058</v>
      </c>
      <c r="F787" s="23">
        <v>42194</v>
      </c>
      <c r="G787" s="106">
        <v>9058</v>
      </c>
      <c r="H787" s="31">
        <f t="shared" si="24"/>
        <v>0</v>
      </c>
      <c r="I787" s="39" t="s">
        <v>62</v>
      </c>
      <c r="L787" s="246"/>
      <c r="M787" s="20">
        <v>42195</v>
      </c>
      <c r="N787" s="183" t="s">
        <v>3672</v>
      </c>
      <c r="O787" s="183" t="s">
        <v>1592</v>
      </c>
      <c r="P787" s="14" t="s">
        <v>24</v>
      </c>
      <c r="Q787" s="105">
        <v>155648.49</v>
      </c>
      <c r="R787" s="23">
        <v>42216</v>
      </c>
      <c r="S787" s="106">
        <v>155648.49</v>
      </c>
      <c r="T787" s="31">
        <f t="shared" si="25"/>
        <v>0</v>
      </c>
      <c r="U787" s="39" t="s">
        <v>9</v>
      </c>
      <c r="X787" s="105">
        <v>188088.63</v>
      </c>
    </row>
    <row r="788" spans="1:24" x14ac:dyDescent="0.25">
      <c r="A788" s="20">
        <v>42193</v>
      </c>
      <c r="B788" s="183" t="s">
        <v>3333</v>
      </c>
      <c r="C788" s="183" t="s">
        <v>1592</v>
      </c>
      <c r="D788" s="14" t="s">
        <v>1058</v>
      </c>
      <c r="E788" s="105">
        <v>4676.2</v>
      </c>
      <c r="F788" s="23">
        <v>42193</v>
      </c>
      <c r="G788" s="106">
        <v>4676.2</v>
      </c>
      <c r="H788" s="31">
        <f t="shared" si="24"/>
        <v>0</v>
      </c>
      <c r="I788" s="39" t="s">
        <v>9</v>
      </c>
      <c r="L788" s="246"/>
      <c r="M788" s="20">
        <v>42196</v>
      </c>
      <c r="N788" s="183" t="s">
        <v>3735</v>
      </c>
      <c r="O788" s="183" t="s">
        <v>1592</v>
      </c>
      <c r="P788" s="14" t="s">
        <v>24</v>
      </c>
      <c r="Q788" s="105">
        <v>44306.7</v>
      </c>
      <c r="R788" s="23">
        <v>42216</v>
      </c>
      <c r="S788" s="106">
        <v>44306.7</v>
      </c>
      <c r="T788" s="31">
        <f t="shared" si="25"/>
        <v>0</v>
      </c>
      <c r="U788" s="39" t="s">
        <v>9</v>
      </c>
      <c r="X788" s="105">
        <v>48743.4</v>
      </c>
    </row>
    <row r="789" spans="1:24" x14ac:dyDescent="0.25">
      <c r="A789" s="20">
        <v>42193</v>
      </c>
      <c r="B789" s="183" t="s">
        <v>3334</v>
      </c>
      <c r="C789" s="183" t="s">
        <v>1592</v>
      </c>
      <c r="D789" s="14" t="s">
        <v>215</v>
      </c>
      <c r="E789" s="105">
        <v>20247.8</v>
      </c>
      <c r="F789" s="23">
        <v>42193</v>
      </c>
      <c r="G789" s="106">
        <v>20247.8</v>
      </c>
      <c r="H789" s="31">
        <f t="shared" si="24"/>
        <v>0</v>
      </c>
      <c r="I789" s="39" t="s">
        <v>17</v>
      </c>
      <c r="L789" s="246"/>
      <c r="M789" s="20">
        <v>42196</v>
      </c>
      <c r="N789" s="183" t="s">
        <v>3783</v>
      </c>
      <c r="O789" s="183" t="s">
        <v>1592</v>
      </c>
      <c r="P789" s="14" t="s">
        <v>24</v>
      </c>
      <c r="Q789" s="105">
        <v>166349.25</v>
      </c>
      <c r="R789" s="23">
        <v>42216</v>
      </c>
      <c r="S789" s="106">
        <v>166349.25</v>
      </c>
      <c r="T789" s="31">
        <f t="shared" si="25"/>
        <v>0</v>
      </c>
      <c r="U789" s="39" t="s">
        <v>2524</v>
      </c>
      <c r="X789" s="105">
        <v>147246.44</v>
      </c>
    </row>
    <row r="790" spans="1:24" x14ac:dyDescent="0.25">
      <c r="A790" s="20">
        <v>42193</v>
      </c>
      <c r="B790" s="183" t="s">
        <v>3335</v>
      </c>
      <c r="C790" s="183" t="s">
        <v>1592</v>
      </c>
      <c r="D790" s="14" t="s">
        <v>332</v>
      </c>
      <c r="E790" s="105">
        <v>2763.9</v>
      </c>
      <c r="F790" s="23">
        <v>42193</v>
      </c>
      <c r="G790" s="106">
        <v>2763.9</v>
      </c>
      <c r="H790" s="31">
        <f t="shared" si="24"/>
        <v>0</v>
      </c>
      <c r="I790" s="39" t="s">
        <v>9</v>
      </c>
      <c r="L790" s="246"/>
      <c r="M790" s="20">
        <v>42196</v>
      </c>
      <c r="N790" s="183" t="s">
        <v>3796</v>
      </c>
      <c r="O790" s="183" t="s">
        <v>1592</v>
      </c>
      <c r="P790" s="14" t="s">
        <v>24</v>
      </c>
      <c r="Q790" s="105">
        <v>72224.399999999994</v>
      </c>
      <c r="R790" s="23">
        <v>42216</v>
      </c>
      <c r="S790" s="106">
        <v>72224.399999999994</v>
      </c>
      <c r="T790" s="31">
        <f t="shared" si="25"/>
        <v>0</v>
      </c>
      <c r="U790" s="39" t="s">
        <v>149</v>
      </c>
      <c r="X790" s="105">
        <v>159</v>
      </c>
    </row>
    <row r="791" spans="1:24" x14ac:dyDescent="0.25">
      <c r="A791" s="20">
        <v>42193</v>
      </c>
      <c r="B791" s="183" t="s">
        <v>3336</v>
      </c>
      <c r="C791" s="183" t="s">
        <v>1592</v>
      </c>
      <c r="D791" s="14" t="s">
        <v>178</v>
      </c>
      <c r="E791" s="105">
        <v>8761.6</v>
      </c>
      <c r="F791" s="23">
        <v>42194</v>
      </c>
      <c r="G791" s="106">
        <v>8761.6</v>
      </c>
      <c r="H791" s="31">
        <f t="shared" si="24"/>
        <v>0</v>
      </c>
      <c r="I791" s="39" t="s">
        <v>62</v>
      </c>
      <c r="L791" s="246"/>
      <c r="M791" s="20">
        <v>42196</v>
      </c>
      <c r="N791" s="183" t="s">
        <v>3797</v>
      </c>
      <c r="O791" s="183" t="s">
        <v>1592</v>
      </c>
      <c r="P791" s="14" t="s">
        <v>24</v>
      </c>
      <c r="Q791" s="105">
        <v>8762.4</v>
      </c>
      <c r="R791" s="23">
        <v>42216</v>
      </c>
      <c r="S791" s="106">
        <v>8762.4</v>
      </c>
      <c r="T791" s="31">
        <f t="shared" si="25"/>
        <v>0</v>
      </c>
      <c r="U791" s="39" t="s">
        <v>149</v>
      </c>
      <c r="X791" s="105">
        <v>670.8</v>
      </c>
    </row>
    <row r="792" spans="1:24" x14ac:dyDescent="0.25">
      <c r="A792" s="20">
        <v>42193</v>
      </c>
      <c r="B792" s="183" t="s">
        <v>3337</v>
      </c>
      <c r="C792" s="183" t="s">
        <v>1592</v>
      </c>
      <c r="D792" s="14" t="s">
        <v>1515</v>
      </c>
      <c r="E792" s="105">
        <v>3157.2</v>
      </c>
      <c r="F792" s="23">
        <v>42193</v>
      </c>
      <c r="G792" s="106">
        <v>3157.2</v>
      </c>
      <c r="H792" s="31">
        <f t="shared" si="24"/>
        <v>0</v>
      </c>
      <c r="I792" s="39" t="s">
        <v>17</v>
      </c>
      <c r="L792" s="246"/>
      <c r="M792" s="20">
        <v>42197</v>
      </c>
      <c r="N792" s="183" t="s">
        <v>3805</v>
      </c>
      <c r="O792" s="183" t="s">
        <v>1592</v>
      </c>
      <c r="P792" s="14" t="s">
        <v>24</v>
      </c>
      <c r="Q792" s="105">
        <v>2490.8000000000002</v>
      </c>
      <c r="R792" s="23">
        <v>42216</v>
      </c>
      <c r="S792" s="106">
        <v>2490.8000000000002</v>
      </c>
      <c r="T792" s="31">
        <f t="shared" si="25"/>
        <v>0</v>
      </c>
      <c r="U792" s="39" t="s">
        <v>9</v>
      </c>
      <c r="X792" s="105">
        <v>2447.3000000000002</v>
      </c>
    </row>
    <row r="793" spans="1:24" x14ac:dyDescent="0.25">
      <c r="A793" s="20">
        <v>42193</v>
      </c>
      <c r="B793" s="183" t="s">
        <v>3338</v>
      </c>
      <c r="C793" s="183" t="s">
        <v>1592</v>
      </c>
      <c r="D793" s="14" t="s">
        <v>130</v>
      </c>
      <c r="E793" s="105">
        <v>3603.2</v>
      </c>
      <c r="F793" s="23">
        <v>42194</v>
      </c>
      <c r="G793" s="106">
        <v>3603.2</v>
      </c>
      <c r="H793" s="31">
        <f t="shared" si="24"/>
        <v>0</v>
      </c>
      <c r="I793" s="39" t="s">
        <v>17</v>
      </c>
      <c r="L793" s="246"/>
      <c r="M793" s="20">
        <v>42198</v>
      </c>
      <c r="N793" s="183" t="s">
        <v>3860</v>
      </c>
      <c r="O793" s="183" t="s">
        <v>1592</v>
      </c>
      <c r="P793" s="14" t="s">
        <v>24</v>
      </c>
      <c r="Q793" s="105">
        <v>196770.33</v>
      </c>
      <c r="R793" s="23">
        <v>42216</v>
      </c>
      <c r="S793" s="106">
        <v>196770.33</v>
      </c>
      <c r="T793" s="31">
        <f t="shared" si="25"/>
        <v>0</v>
      </c>
      <c r="U793" s="39" t="s">
        <v>9</v>
      </c>
      <c r="X793" s="105">
        <v>2581.8000000000002</v>
      </c>
    </row>
    <row r="794" spans="1:24" x14ac:dyDescent="0.25">
      <c r="A794" s="20">
        <v>42193</v>
      </c>
      <c r="B794" s="183" t="s">
        <v>3339</v>
      </c>
      <c r="C794" s="183" t="s">
        <v>1592</v>
      </c>
      <c r="D794" s="14" t="s">
        <v>75</v>
      </c>
      <c r="E794" s="105">
        <v>27799.1</v>
      </c>
      <c r="F794" s="23" t="s">
        <v>3340</v>
      </c>
      <c r="G794" s="106">
        <f>22000+5799.1</f>
        <v>27799.1</v>
      </c>
      <c r="H794" s="31">
        <f t="shared" si="24"/>
        <v>0</v>
      </c>
      <c r="I794" s="39" t="s">
        <v>62</v>
      </c>
      <c r="L794" s="246"/>
      <c r="M794" s="20">
        <v>42198</v>
      </c>
      <c r="N794" s="183" t="s">
        <v>3939</v>
      </c>
      <c r="O794" s="183" t="s">
        <v>1592</v>
      </c>
      <c r="P794" s="14" t="s">
        <v>24</v>
      </c>
      <c r="Q794" s="105">
        <v>207572.82</v>
      </c>
      <c r="R794" s="23">
        <v>42216</v>
      </c>
      <c r="S794" s="106">
        <v>207572.82</v>
      </c>
      <c r="T794" s="31">
        <f t="shared" si="25"/>
        <v>0</v>
      </c>
      <c r="U794" s="39" t="s">
        <v>2524</v>
      </c>
      <c r="X794" s="105">
        <v>176438.57</v>
      </c>
    </row>
    <row r="795" spans="1:24" x14ac:dyDescent="0.25">
      <c r="A795" s="20">
        <v>42193</v>
      </c>
      <c r="B795" s="183" t="s">
        <v>3341</v>
      </c>
      <c r="C795" s="183" t="s">
        <v>1592</v>
      </c>
      <c r="D795" s="14" t="s">
        <v>143</v>
      </c>
      <c r="E795" s="105">
        <v>19810.8</v>
      </c>
      <c r="F795" s="23">
        <v>42193</v>
      </c>
      <c r="G795" s="106">
        <v>19810.8</v>
      </c>
      <c r="H795" s="31">
        <f t="shared" si="24"/>
        <v>0</v>
      </c>
      <c r="I795" s="39" t="s">
        <v>17</v>
      </c>
      <c r="L795" s="246"/>
      <c r="M795" s="20">
        <v>42198</v>
      </c>
      <c r="N795" s="183" t="s">
        <v>3941</v>
      </c>
      <c r="O795" s="183" t="s">
        <v>1592</v>
      </c>
      <c r="P795" s="14" t="s">
        <v>24</v>
      </c>
      <c r="Q795" s="105">
        <v>107072.8</v>
      </c>
      <c r="R795" s="23">
        <v>42216</v>
      </c>
      <c r="S795" s="106">
        <v>107072.8</v>
      </c>
      <c r="T795" s="31">
        <f t="shared" si="25"/>
        <v>0</v>
      </c>
      <c r="U795" s="39" t="s">
        <v>2524</v>
      </c>
      <c r="X795" s="105">
        <v>51341.2</v>
      </c>
    </row>
    <row r="796" spans="1:24" x14ac:dyDescent="0.25">
      <c r="A796" s="20">
        <v>42193</v>
      </c>
      <c r="B796" s="183" t="s">
        <v>3342</v>
      </c>
      <c r="C796" s="183" t="s">
        <v>1592</v>
      </c>
      <c r="D796" s="14" t="s">
        <v>65</v>
      </c>
      <c r="E796" s="105">
        <v>18779.8</v>
      </c>
      <c r="F796" s="23">
        <v>42194</v>
      </c>
      <c r="G796" s="106">
        <v>18779.8</v>
      </c>
      <c r="H796" s="31">
        <f t="shared" si="24"/>
        <v>0</v>
      </c>
      <c r="I796" s="39" t="s">
        <v>9</v>
      </c>
      <c r="L796" s="246"/>
      <c r="M796" s="20">
        <v>42198</v>
      </c>
      <c r="N796" s="183" t="s">
        <v>3952</v>
      </c>
      <c r="O796" s="183" t="s">
        <v>1592</v>
      </c>
      <c r="P796" s="14" t="s">
        <v>24</v>
      </c>
      <c r="Q796" s="105">
        <v>753</v>
      </c>
      <c r="R796" s="23">
        <v>42216</v>
      </c>
      <c r="S796" s="106">
        <v>753</v>
      </c>
      <c r="T796" s="31">
        <f t="shared" si="25"/>
        <v>0</v>
      </c>
      <c r="U796" s="39" t="s">
        <v>9</v>
      </c>
      <c r="X796" s="105">
        <v>43338.32</v>
      </c>
    </row>
    <row r="797" spans="1:24" x14ac:dyDescent="0.25">
      <c r="A797" s="20">
        <v>42193</v>
      </c>
      <c r="B797" s="183" t="s">
        <v>3343</v>
      </c>
      <c r="C797" s="183" t="s">
        <v>1592</v>
      </c>
      <c r="D797" s="14" t="s">
        <v>906</v>
      </c>
      <c r="E797" s="105">
        <v>1098</v>
      </c>
      <c r="F797" s="23">
        <v>42193</v>
      </c>
      <c r="G797" s="106">
        <v>1098</v>
      </c>
      <c r="H797" s="31">
        <f t="shared" si="24"/>
        <v>0</v>
      </c>
      <c r="I797" s="39" t="s">
        <v>27</v>
      </c>
      <c r="L797" s="246"/>
      <c r="M797" s="20">
        <v>42198</v>
      </c>
      <c r="N797" s="183" t="s">
        <v>3969</v>
      </c>
      <c r="O797" s="183" t="s">
        <v>1592</v>
      </c>
      <c r="P797" s="14" t="s">
        <v>24</v>
      </c>
      <c r="Q797" s="105">
        <v>42859</v>
      </c>
      <c r="R797" s="23">
        <v>42216</v>
      </c>
      <c r="S797" s="106">
        <v>42859</v>
      </c>
      <c r="T797" s="31">
        <f t="shared" si="25"/>
        <v>0</v>
      </c>
      <c r="U797" s="39" t="s">
        <v>3880</v>
      </c>
      <c r="X797" s="105">
        <v>67336.95</v>
      </c>
    </row>
    <row r="798" spans="1:24" x14ac:dyDescent="0.25">
      <c r="A798" s="20">
        <v>42193</v>
      </c>
      <c r="B798" s="183" t="s">
        <v>3344</v>
      </c>
      <c r="C798" s="183" t="s">
        <v>1592</v>
      </c>
      <c r="D798" s="14" t="s">
        <v>226</v>
      </c>
      <c r="E798" s="105">
        <v>564.29999999999995</v>
      </c>
      <c r="F798" s="234">
        <v>42193</v>
      </c>
      <c r="G798" s="106">
        <v>564.29999999999995</v>
      </c>
      <c r="H798" s="31">
        <f t="shared" si="24"/>
        <v>0</v>
      </c>
      <c r="I798" s="39" t="s">
        <v>27</v>
      </c>
      <c r="L798" s="246"/>
      <c r="M798" s="20">
        <v>42198</v>
      </c>
      <c r="N798" s="183" t="s">
        <v>3980</v>
      </c>
      <c r="O798" s="183" t="s">
        <v>1592</v>
      </c>
      <c r="P798" s="14" t="s">
        <v>24</v>
      </c>
      <c r="Q798" s="105">
        <v>29750.400000000001</v>
      </c>
      <c r="R798" s="23">
        <v>42216</v>
      </c>
      <c r="S798" s="106">
        <v>29750.400000000001</v>
      </c>
      <c r="T798" s="31">
        <f t="shared" si="25"/>
        <v>0</v>
      </c>
      <c r="U798" s="39" t="s">
        <v>17</v>
      </c>
      <c r="X798" s="105">
        <v>30802.799999999999</v>
      </c>
    </row>
    <row r="799" spans="1:24" x14ac:dyDescent="0.25">
      <c r="A799" s="20">
        <v>42193</v>
      </c>
      <c r="B799" s="183" t="s">
        <v>3345</v>
      </c>
      <c r="C799" s="183" t="s">
        <v>1592</v>
      </c>
      <c r="D799" s="14" t="s">
        <v>3346</v>
      </c>
      <c r="E799" s="105">
        <v>1416.8</v>
      </c>
      <c r="F799" s="23">
        <v>42194</v>
      </c>
      <c r="G799" s="106">
        <v>1416.8</v>
      </c>
      <c r="H799" s="31">
        <f t="shared" si="24"/>
        <v>0</v>
      </c>
      <c r="I799" s="39" t="s">
        <v>62</v>
      </c>
      <c r="L799" s="246"/>
      <c r="M799" s="20">
        <v>42199</v>
      </c>
      <c r="N799" s="183" t="s">
        <v>4010</v>
      </c>
      <c r="O799" s="183" t="s">
        <v>1592</v>
      </c>
      <c r="P799" s="14" t="s">
        <v>24</v>
      </c>
      <c r="Q799" s="105">
        <v>5556.4</v>
      </c>
      <c r="R799" s="23">
        <v>42216</v>
      </c>
      <c r="S799" s="106">
        <v>5556.4</v>
      </c>
      <c r="T799" s="48">
        <f t="shared" si="25"/>
        <v>0</v>
      </c>
      <c r="U799" s="39" t="s">
        <v>9</v>
      </c>
      <c r="X799" s="105">
        <v>180922.07</v>
      </c>
    </row>
    <row r="800" spans="1:24" x14ac:dyDescent="0.25">
      <c r="A800" s="20">
        <v>42193</v>
      </c>
      <c r="B800" s="183" t="s">
        <v>3347</v>
      </c>
      <c r="C800" s="183" t="s">
        <v>1592</v>
      </c>
      <c r="D800" s="14" t="s">
        <v>66</v>
      </c>
      <c r="E800" s="105">
        <v>1508.1</v>
      </c>
      <c r="F800" s="23">
        <v>42193</v>
      </c>
      <c r="G800" s="106">
        <v>1508.1</v>
      </c>
      <c r="H800" s="31">
        <f t="shared" si="24"/>
        <v>0</v>
      </c>
      <c r="I800" s="39" t="s">
        <v>9</v>
      </c>
      <c r="L800" s="246"/>
      <c r="M800" s="20">
        <v>42199</v>
      </c>
      <c r="N800" s="183" t="s">
        <v>4041</v>
      </c>
      <c r="O800" s="183" t="s">
        <v>1592</v>
      </c>
      <c r="P800" s="14" t="s">
        <v>24</v>
      </c>
      <c r="Q800" s="105">
        <v>30802.35</v>
      </c>
      <c r="R800" s="23">
        <v>42216</v>
      </c>
      <c r="S800" s="106">
        <v>30802.35</v>
      </c>
      <c r="T800" s="48">
        <f t="shared" si="25"/>
        <v>0</v>
      </c>
      <c r="U800" s="39" t="s">
        <v>17</v>
      </c>
      <c r="X800" s="105">
        <v>127823.4</v>
      </c>
    </row>
    <row r="801" spans="1:24" x14ac:dyDescent="0.25">
      <c r="A801" s="20">
        <v>42193</v>
      </c>
      <c r="B801" s="183" t="s">
        <v>3348</v>
      </c>
      <c r="C801" s="183" t="s">
        <v>1592</v>
      </c>
      <c r="D801" s="14" t="s">
        <v>173</v>
      </c>
      <c r="E801" s="105">
        <v>30744.799999999999</v>
      </c>
      <c r="F801" s="30" t="s">
        <v>6052</v>
      </c>
      <c r="G801" s="144">
        <v>30744.799999999999</v>
      </c>
      <c r="H801" s="31">
        <f t="shared" si="24"/>
        <v>0</v>
      </c>
      <c r="I801" s="39" t="s">
        <v>62</v>
      </c>
      <c r="L801" s="246"/>
      <c r="M801" s="20">
        <v>42199</v>
      </c>
      <c r="N801" s="183" t="s">
        <v>4050</v>
      </c>
      <c r="O801" s="183" t="s">
        <v>1592</v>
      </c>
      <c r="P801" s="14" t="s">
        <v>24</v>
      </c>
      <c r="Q801" s="105">
        <v>30621.9</v>
      </c>
      <c r="R801" s="23">
        <v>42216</v>
      </c>
      <c r="S801" s="106">
        <v>30621.9</v>
      </c>
      <c r="T801" s="48">
        <f t="shared" si="25"/>
        <v>0</v>
      </c>
      <c r="U801" s="39" t="s">
        <v>94</v>
      </c>
      <c r="X801" s="105">
        <v>39965</v>
      </c>
    </row>
    <row r="802" spans="1:24" x14ac:dyDescent="0.25">
      <c r="A802" s="20">
        <v>42193</v>
      </c>
      <c r="B802" s="183" t="s">
        <v>3349</v>
      </c>
      <c r="C802" s="183" t="s">
        <v>1592</v>
      </c>
      <c r="D802" s="14" t="s">
        <v>243</v>
      </c>
      <c r="E802" s="105">
        <v>1253.04</v>
      </c>
      <c r="F802" s="23">
        <v>42194</v>
      </c>
      <c r="G802" s="106">
        <v>1253.04</v>
      </c>
      <c r="H802" s="31">
        <f t="shared" si="24"/>
        <v>0</v>
      </c>
      <c r="I802" s="39" t="s">
        <v>62</v>
      </c>
      <c r="L802" s="246"/>
      <c r="M802" s="20">
        <v>42199</v>
      </c>
      <c r="N802" s="183" t="s">
        <v>4072</v>
      </c>
      <c r="O802" s="183" t="s">
        <v>1592</v>
      </c>
      <c r="P802" s="14" t="s">
        <v>24</v>
      </c>
      <c r="Q802" s="105">
        <v>50617.25</v>
      </c>
      <c r="R802" s="51">
        <v>42216</v>
      </c>
      <c r="S802" s="106">
        <v>50617.25</v>
      </c>
      <c r="T802" s="48">
        <f t="shared" si="25"/>
        <v>0</v>
      </c>
      <c r="U802" s="39" t="s">
        <v>62</v>
      </c>
      <c r="X802" s="105">
        <v>61493.3</v>
      </c>
    </row>
    <row r="803" spans="1:24" x14ac:dyDescent="0.25">
      <c r="A803" s="20">
        <v>42193</v>
      </c>
      <c r="B803" s="183" t="s">
        <v>3350</v>
      </c>
      <c r="C803" s="183" t="s">
        <v>1592</v>
      </c>
      <c r="D803" s="14" t="s">
        <v>137</v>
      </c>
      <c r="E803" s="105">
        <v>497</v>
      </c>
      <c r="F803" s="23">
        <v>42193</v>
      </c>
      <c r="G803" s="106">
        <v>497</v>
      </c>
      <c r="H803" s="31">
        <f t="shared" si="24"/>
        <v>0</v>
      </c>
      <c r="I803" s="39" t="s">
        <v>9</v>
      </c>
      <c r="L803" s="246"/>
      <c r="M803" s="20">
        <v>42199</v>
      </c>
      <c r="N803" s="183" t="s">
        <v>4080</v>
      </c>
      <c r="O803" s="183" t="s">
        <v>1592</v>
      </c>
      <c r="P803" s="14" t="s">
        <v>24</v>
      </c>
      <c r="Q803" s="105">
        <v>46709.62</v>
      </c>
      <c r="R803" s="23">
        <v>42216</v>
      </c>
      <c r="S803" s="106">
        <v>46709.62</v>
      </c>
      <c r="T803" s="48">
        <f t="shared" si="25"/>
        <v>0</v>
      </c>
      <c r="U803" s="39" t="s">
        <v>2524</v>
      </c>
      <c r="X803" s="105">
        <v>1915.2</v>
      </c>
    </row>
    <row r="804" spans="1:24" x14ac:dyDescent="0.25">
      <c r="A804" s="20">
        <v>42193</v>
      </c>
      <c r="B804" s="183" t="s">
        <v>3351</v>
      </c>
      <c r="C804" s="183" t="s">
        <v>1592</v>
      </c>
      <c r="D804" s="14" t="s">
        <v>103</v>
      </c>
      <c r="E804" s="105">
        <v>22902.799999999999</v>
      </c>
      <c r="F804" s="23">
        <v>42201</v>
      </c>
      <c r="G804" s="106">
        <v>22902.799999999999</v>
      </c>
      <c r="H804" s="31">
        <f t="shared" si="24"/>
        <v>0</v>
      </c>
      <c r="I804" s="39" t="s">
        <v>94</v>
      </c>
      <c r="L804" s="246"/>
      <c r="M804" s="20">
        <v>42200</v>
      </c>
      <c r="N804" s="183" t="s">
        <v>4089</v>
      </c>
      <c r="O804" s="183" t="s">
        <v>1592</v>
      </c>
      <c r="P804" s="14" t="s">
        <v>24</v>
      </c>
      <c r="Q804" s="105">
        <v>46844.1</v>
      </c>
      <c r="R804" s="23">
        <v>42216</v>
      </c>
      <c r="S804" s="106">
        <v>46844.1</v>
      </c>
      <c r="T804" s="48">
        <f t="shared" si="25"/>
        <v>0</v>
      </c>
      <c r="U804" s="39" t="s">
        <v>19</v>
      </c>
      <c r="X804" s="105">
        <v>15116.6</v>
      </c>
    </row>
    <row r="805" spans="1:24" x14ac:dyDescent="0.25">
      <c r="A805" s="20">
        <v>42193</v>
      </c>
      <c r="B805" s="183" t="s">
        <v>3352</v>
      </c>
      <c r="C805" s="183" t="s">
        <v>1592</v>
      </c>
      <c r="D805" s="14" t="s">
        <v>3353</v>
      </c>
      <c r="E805" s="105">
        <v>57683.9</v>
      </c>
      <c r="F805" s="23">
        <v>42193</v>
      </c>
      <c r="G805" s="106">
        <v>57683.9</v>
      </c>
      <c r="H805" s="48">
        <f t="shared" si="24"/>
        <v>0</v>
      </c>
      <c r="I805" s="39" t="s">
        <v>9</v>
      </c>
      <c r="L805" s="246"/>
      <c r="M805" s="20">
        <v>42200</v>
      </c>
      <c r="N805" s="183" t="s">
        <v>4149</v>
      </c>
      <c r="O805" s="183" t="s">
        <v>1592</v>
      </c>
      <c r="P805" s="14" t="s">
        <v>24</v>
      </c>
      <c r="Q805" s="105">
        <v>95870.81</v>
      </c>
      <c r="R805" s="23">
        <v>42216</v>
      </c>
      <c r="S805" s="106">
        <v>95870.81</v>
      </c>
      <c r="T805" s="48">
        <f t="shared" si="25"/>
        <v>0</v>
      </c>
      <c r="U805" s="39" t="s">
        <v>9</v>
      </c>
      <c r="X805" s="105">
        <v>175039.8</v>
      </c>
    </row>
    <row r="806" spans="1:24" x14ac:dyDescent="0.25">
      <c r="A806" s="20">
        <v>42193</v>
      </c>
      <c r="B806" s="183" t="s">
        <v>3354</v>
      </c>
      <c r="C806" s="183" t="s">
        <v>1592</v>
      </c>
      <c r="D806" s="14" t="s">
        <v>89</v>
      </c>
      <c r="E806" s="105">
        <v>3772.6</v>
      </c>
      <c r="F806" s="23">
        <v>42193</v>
      </c>
      <c r="G806" s="106">
        <v>3772.6</v>
      </c>
      <c r="H806" s="31">
        <f t="shared" si="24"/>
        <v>0</v>
      </c>
      <c r="I806" s="39" t="s">
        <v>9</v>
      </c>
      <c r="L806" s="246"/>
      <c r="M806" s="20">
        <v>42200</v>
      </c>
      <c r="N806" s="183" t="s">
        <v>4200</v>
      </c>
      <c r="O806" s="183" t="s">
        <v>1592</v>
      </c>
      <c r="P806" s="14" t="s">
        <v>24</v>
      </c>
      <c r="Q806" s="105">
        <v>313068.63</v>
      </c>
      <c r="R806" s="23">
        <v>42216</v>
      </c>
      <c r="S806" s="106">
        <v>313068.63</v>
      </c>
      <c r="T806" s="48">
        <f t="shared" si="25"/>
        <v>0</v>
      </c>
      <c r="U806" s="39" t="s">
        <v>2524</v>
      </c>
      <c r="X806" s="105">
        <v>214450.27</v>
      </c>
    </row>
    <row r="807" spans="1:24" x14ac:dyDescent="0.25">
      <c r="A807" s="20">
        <v>42193</v>
      </c>
      <c r="B807" s="183" t="s">
        <v>3355</v>
      </c>
      <c r="C807" s="183" t="s">
        <v>1592</v>
      </c>
      <c r="D807" s="14" t="s">
        <v>564</v>
      </c>
      <c r="E807" s="105">
        <v>2944.5</v>
      </c>
      <c r="F807" s="30" t="s">
        <v>3356</v>
      </c>
      <c r="G807" s="106">
        <v>2944.5</v>
      </c>
      <c r="H807" s="31">
        <f t="shared" si="24"/>
        <v>0</v>
      </c>
      <c r="I807" s="39" t="s">
        <v>9</v>
      </c>
      <c r="L807" s="246"/>
      <c r="M807" s="20">
        <v>42200</v>
      </c>
      <c r="N807" s="183" t="s">
        <v>4201</v>
      </c>
      <c r="O807" s="183" t="s">
        <v>1592</v>
      </c>
      <c r="P807" s="14" t="s">
        <v>24</v>
      </c>
      <c r="Q807" s="105">
        <v>26709.4</v>
      </c>
      <c r="R807" s="23">
        <v>42216</v>
      </c>
      <c r="S807" s="106">
        <v>26709.4</v>
      </c>
      <c r="T807" s="48">
        <f t="shared" si="25"/>
        <v>0</v>
      </c>
      <c r="U807" s="39" t="s">
        <v>2524</v>
      </c>
      <c r="X807" s="105">
        <v>133461.4</v>
      </c>
    </row>
    <row r="808" spans="1:24" x14ac:dyDescent="0.25">
      <c r="A808" s="20">
        <v>42193</v>
      </c>
      <c r="B808" s="183" t="s">
        <v>3357</v>
      </c>
      <c r="C808" s="183" t="s">
        <v>1592</v>
      </c>
      <c r="D808" s="14" t="s">
        <v>48</v>
      </c>
      <c r="E808" s="105">
        <v>4063.3</v>
      </c>
      <c r="F808" s="23">
        <v>42193</v>
      </c>
      <c r="G808" s="106">
        <v>4063.3</v>
      </c>
      <c r="H808" s="31">
        <f t="shared" si="24"/>
        <v>0</v>
      </c>
      <c r="I808" s="39" t="s">
        <v>9</v>
      </c>
      <c r="L808" s="246"/>
      <c r="M808" s="20">
        <v>42201</v>
      </c>
      <c r="N808" s="183" t="s">
        <v>4229</v>
      </c>
      <c r="O808" s="183" t="s">
        <v>1592</v>
      </c>
      <c r="P808" s="14" t="s">
        <v>24</v>
      </c>
      <c r="Q808" s="105">
        <v>12028.8</v>
      </c>
      <c r="R808" s="23">
        <v>42216</v>
      </c>
      <c r="S808" s="106">
        <v>12028.8</v>
      </c>
      <c r="T808" s="48">
        <f t="shared" si="25"/>
        <v>0</v>
      </c>
      <c r="U808" s="39" t="s">
        <v>9</v>
      </c>
      <c r="X808" s="105">
        <v>1255.9000000000001</v>
      </c>
    </row>
    <row r="809" spans="1:24" x14ac:dyDescent="0.25">
      <c r="A809" s="20">
        <v>42193</v>
      </c>
      <c r="B809" s="183" t="s">
        <v>3358</v>
      </c>
      <c r="C809" s="183" t="s">
        <v>1592</v>
      </c>
      <c r="D809" s="14" t="s">
        <v>128</v>
      </c>
      <c r="E809" s="105">
        <v>7180</v>
      </c>
      <c r="F809" s="23">
        <v>42193</v>
      </c>
      <c r="G809" s="106">
        <v>7180</v>
      </c>
      <c r="H809" s="31">
        <f t="shared" si="24"/>
        <v>0</v>
      </c>
      <c r="I809" s="39" t="s">
        <v>41</v>
      </c>
      <c r="L809" s="246"/>
      <c r="M809" s="20">
        <v>42201</v>
      </c>
      <c r="N809" s="183" t="s">
        <v>4298</v>
      </c>
      <c r="O809" s="183" t="s">
        <v>1592</v>
      </c>
      <c r="P809" s="14" t="s">
        <v>24</v>
      </c>
      <c r="Q809" s="105">
        <v>204460.39</v>
      </c>
      <c r="R809" s="23">
        <v>42216</v>
      </c>
      <c r="S809" s="124">
        <v>25956.62</v>
      </c>
      <c r="T809" s="55">
        <f t="shared" si="25"/>
        <v>178503.77000000002</v>
      </c>
      <c r="U809" s="56" t="s">
        <v>2524</v>
      </c>
      <c r="X809" s="105">
        <v>96983.3</v>
      </c>
    </row>
    <row r="810" spans="1:24" x14ac:dyDescent="0.25">
      <c r="A810" s="20">
        <v>42193</v>
      </c>
      <c r="B810" s="183" t="s">
        <v>3359</v>
      </c>
      <c r="C810" s="183" t="s">
        <v>1592</v>
      </c>
      <c r="D810" s="14" t="s">
        <v>1590</v>
      </c>
      <c r="E810" s="105">
        <v>778.8</v>
      </c>
      <c r="F810" s="23">
        <v>42193</v>
      </c>
      <c r="G810" s="106">
        <v>778.8</v>
      </c>
      <c r="H810" s="31">
        <f t="shared" si="24"/>
        <v>0</v>
      </c>
      <c r="I810" s="39" t="s">
        <v>62</v>
      </c>
      <c r="L810" s="246"/>
      <c r="M810" s="20">
        <v>42201</v>
      </c>
      <c r="N810" s="183" t="s">
        <v>4301</v>
      </c>
      <c r="O810" s="183" t="s">
        <v>1592</v>
      </c>
      <c r="P810" s="14" t="s">
        <v>24</v>
      </c>
      <c r="Q810" s="105">
        <v>118437.6</v>
      </c>
      <c r="R810" s="23"/>
      <c r="S810" s="118"/>
      <c r="T810" s="31">
        <f t="shared" si="25"/>
        <v>118437.6</v>
      </c>
      <c r="U810" s="56" t="s">
        <v>9</v>
      </c>
      <c r="X810" s="105">
        <v>47524.94</v>
      </c>
    </row>
    <row r="811" spans="1:24" x14ac:dyDescent="0.25">
      <c r="A811" s="20">
        <v>42193</v>
      </c>
      <c r="B811" s="183" t="s">
        <v>3360</v>
      </c>
      <c r="C811" s="183" t="s">
        <v>1592</v>
      </c>
      <c r="D811" s="150" t="s">
        <v>49</v>
      </c>
      <c r="E811" s="105">
        <v>1888.3</v>
      </c>
      <c r="F811" s="23">
        <v>42193</v>
      </c>
      <c r="G811" s="106">
        <v>1888.3</v>
      </c>
      <c r="H811" s="31">
        <f t="shared" si="24"/>
        <v>0</v>
      </c>
      <c r="I811" s="39" t="s">
        <v>41</v>
      </c>
      <c r="L811" s="246"/>
      <c r="M811" s="20">
        <v>42202</v>
      </c>
      <c r="N811" s="183" t="s">
        <v>4323</v>
      </c>
      <c r="O811" s="183" t="s">
        <v>1592</v>
      </c>
      <c r="P811" s="14" t="s">
        <v>24</v>
      </c>
      <c r="Q811" s="105">
        <v>72083.399999999994</v>
      </c>
      <c r="R811" s="23"/>
      <c r="S811" s="118"/>
      <c r="T811" s="31">
        <f t="shared" si="25"/>
        <v>72083.399999999994</v>
      </c>
      <c r="U811" s="56" t="s">
        <v>2524</v>
      </c>
      <c r="X811" s="105">
        <v>30470.799999999999</v>
      </c>
    </row>
    <row r="812" spans="1:24" x14ac:dyDescent="0.25">
      <c r="A812" s="20">
        <v>42193</v>
      </c>
      <c r="B812" s="183" t="s">
        <v>3361</v>
      </c>
      <c r="C812" s="183" t="s">
        <v>1592</v>
      </c>
      <c r="D812" s="14" t="s">
        <v>2609</v>
      </c>
      <c r="E812" s="105">
        <v>9282</v>
      </c>
      <c r="F812" s="23">
        <v>42193</v>
      </c>
      <c r="G812" s="106">
        <v>9282</v>
      </c>
      <c r="H812" s="31">
        <f t="shared" si="24"/>
        <v>0</v>
      </c>
      <c r="I812" s="39" t="s">
        <v>62</v>
      </c>
      <c r="L812" s="246"/>
      <c r="M812" s="20">
        <v>42202</v>
      </c>
      <c r="N812" s="183" t="s">
        <v>4345</v>
      </c>
      <c r="O812" s="183" t="s">
        <v>1592</v>
      </c>
      <c r="P812" s="150" t="s">
        <v>24</v>
      </c>
      <c r="Q812" s="105">
        <v>2815.2</v>
      </c>
      <c r="R812" s="23"/>
      <c r="S812" s="118"/>
      <c r="T812" s="31">
        <f t="shared" si="25"/>
        <v>2815.2</v>
      </c>
      <c r="U812" s="56" t="s">
        <v>9</v>
      </c>
      <c r="X812" s="105">
        <v>1992.8</v>
      </c>
    </row>
    <row r="813" spans="1:24" x14ac:dyDescent="0.25">
      <c r="A813" s="20">
        <v>42193</v>
      </c>
      <c r="B813" s="183" t="s">
        <v>3362</v>
      </c>
      <c r="C813" s="183" t="s">
        <v>1592</v>
      </c>
      <c r="D813" s="14" t="s">
        <v>426</v>
      </c>
      <c r="E813" s="105">
        <v>1483.5</v>
      </c>
      <c r="F813" s="23">
        <v>42194</v>
      </c>
      <c r="G813" s="106">
        <v>1483.5</v>
      </c>
      <c r="H813" s="31">
        <f t="shared" si="24"/>
        <v>0</v>
      </c>
      <c r="I813" s="39" t="s">
        <v>9</v>
      </c>
      <c r="L813" s="246"/>
      <c r="M813" s="20">
        <v>42202</v>
      </c>
      <c r="N813" s="183" t="s">
        <v>4449</v>
      </c>
      <c r="O813" s="183" t="s">
        <v>1592</v>
      </c>
      <c r="P813" s="14" t="s">
        <v>24</v>
      </c>
      <c r="Q813" s="105">
        <v>134791.75</v>
      </c>
      <c r="R813" s="23"/>
      <c r="S813" s="118"/>
      <c r="T813" s="31">
        <f t="shared" si="25"/>
        <v>134791.75</v>
      </c>
      <c r="U813" s="56" t="s">
        <v>2524</v>
      </c>
      <c r="X813" s="105">
        <v>588.6</v>
      </c>
    </row>
    <row r="814" spans="1:24" x14ac:dyDescent="0.25">
      <c r="A814" s="20">
        <v>42193</v>
      </c>
      <c r="B814" s="183" t="s">
        <v>3363</v>
      </c>
      <c r="C814" s="183" t="s">
        <v>1592</v>
      </c>
      <c r="D814" s="14" t="s">
        <v>375</v>
      </c>
      <c r="E814" s="105">
        <v>2634.4</v>
      </c>
      <c r="F814" s="23">
        <v>42193</v>
      </c>
      <c r="G814" s="106">
        <v>2634.4</v>
      </c>
      <c r="H814" s="31">
        <f t="shared" si="24"/>
        <v>0</v>
      </c>
      <c r="I814" s="39" t="s">
        <v>9</v>
      </c>
      <c r="L814" s="246"/>
      <c r="M814" s="20">
        <v>42202</v>
      </c>
      <c r="N814" s="183" t="s">
        <v>4451</v>
      </c>
      <c r="O814" s="183" t="s">
        <v>1592</v>
      </c>
      <c r="P814" s="14" t="s">
        <v>24</v>
      </c>
      <c r="Q814" s="105">
        <v>130271.7</v>
      </c>
      <c r="R814" s="23"/>
      <c r="S814" s="118"/>
      <c r="T814" s="31">
        <f t="shared" si="25"/>
        <v>130271.7</v>
      </c>
      <c r="U814" s="56" t="s">
        <v>2524</v>
      </c>
      <c r="X814" s="105">
        <v>42627.48</v>
      </c>
    </row>
    <row r="815" spans="1:24" x14ac:dyDescent="0.25">
      <c r="A815" s="20">
        <v>42193</v>
      </c>
      <c r="B815" s="183" t="s">
        <v>3364</v>
      </c>
      <c r="C815" s="183" t="s">
        <v>1592</v>
      </c>
      <c r="D815" s="14" t="s">
        <v>375</v>
      </c>
      <c r="E815" s="105">
        <v>200</v>
      </c>
      <c r="F815" s="23">
        <v>42193</v>
      </c>
      <c r="G815" s="106">
        <v>200</v>
      </c>
      <c r="H815" s="31">
        <f t="shared" si="24"/>
        <v>0</v>
      </c>
      <c r="I815" s="39" t="s">
        <v>9</v>
      </c>
      <c r="L815" s="246"/>
      <c r="M815" s="20">
        <v>42203</v>
      </c>
      <c r="N815" s="183" t="s">
        <v>4465</v>
      </c>
      <c r="O815" s="183" t="s">
        <v>1592</v>
      </c>
      <c r="P815" s="14" t="s">
        <v>24</v>
      </c>
      <c r="Q815" s="105">
        <v>21168</v>
      </c>
      <c r="R815" s="23"/>
      <c r="S815" s="118"/>
      <c r="T815" s="31">
        <f t="shared" si="25"/>
        <v>21168</v>
      </c>
      <c r="U815" s="56" t="s">
        <v>312</v>
      </c>
      <c r="X815" s="105">
        <v>153091.96</v>
      </c>
    </row>
    <row r="816" spans="1:24" x14ac:dyDescent="0.25">
      <c r="A816" s="20">
        <v>42193</v>
      </c>
      <c r="B816" s="183" t="s">
        <v>3365</v>
      </c>
      <c r="C816" s="183" t="s">
        <v>1592</v>
      </c>
      <c r="D816" s="14" t="s">
        <v>335</v>
      </c>
      <c r="E816" s="105">
        <v>680.7</v>
      </c>
      <c r="F816" s="23">
        <v>42193</v>
      </c>
      <c r="G816" s="106">
        <v>680.7</v>
      </c>
      <c r="H816" s="31">
        <f t="shared" si="24"/>
        <v>0</v>
      </c>
      <c r="I816" s="39" t="s">
        <v>9</v>
      </c>
      <c r="L816" s="246"/>
      <c r="M816" s="20">
        <v>42203</v>
      </c>
      <c r="N816" s="183" t="s">
        <v>4502</v>
      </c>
      <c r="O816" s="183" t="s">
        <v>1592</v>
      </c>
      <c r="P816" s="14" t="s">
        <v>24</v>
      </c>
      <c r="Q816" s="105">
        <v>115648.3</v>
      </c>
      <c r="R816" s="65"/>
      <c r="S816" s="106"/>
      <c r="T816" s="31">
        <f t="shared" si="25"/>
        <v>115648.3</v>
      </c>
      <c r="U816" s="39" t="s">
        <v>2524</v>
      </c>
      <c r="X816" s="105">
        <v>74907.899999999994</v>
      </c>
    </row>
    <row r="817" spans="1:24" x14ac:dyDescent="0.25">
      <c r="A817" s="20">
        <v>42193</v>
      </c>
      <c r="B817" s="183" t="s">
        <v>3366</v>
      </c>
      <c r="C817" s="183" t="s">
        <v>1592</v>
      </c>
      <c r="D817" s="150" t="s">
        <v>64</v>
      </c>
      <c r="E817" s="105">
        <v>532.79999999999995</v>
      </c>
      <c r="F817" s="23">
        <v>42193</v>
      </c>
      <c r="G817" s="106">
        <v>532.79999999999995</v>
      </c>
      <c r="H817" s="31">
        <f t="shared" si="24"/>
        <v>0</v>
      </c>
      <c r="I817" s="39" t="s">
        <v>9</v>
      </c>
      <c r="L817" s="246"/>
      <c r="M817" s="20">
        <v>42203</v>
      </c>
      <c r="N817" s="183" t="s">
        <v>4510</v>
      </c>
      <c r="O817" s="183" t="s">
        <v>1592</v>
      </c>
      <c r="P817" s="14" t="s">
        <v>24</v>
      </c>
      <c r="Q817" s="105">
        <v>86851.199999999997</v>
      </c>
      <c r="R817" s="65"/>
      <c r="S817" s="106"/>
      <c r="T817" s="31">
        <f t="shared" si="25"/>
        <v>86851.199999999997</v>
      </c>
      <c r="U817" s="39" t="s">
        <v>2524</v>
      </c>
      <c r="X817" s="105">
        <v>73492.399999999994</v>
      </c>
    </row>
    <row r="818" spans="1:24" x14ac:dyDescent="0.25">
      <c r="A818" s="20">
        <v>42193</v>
      </c>
      <c r="B818" s="183" t="s">
        <v>3367</v>
      </c>
      <c r="C818" s="183" t="s">
        <v>1592</v>
      </c>
      <c r="D818" s="14" t="s">
        <v>136</v>
      </c>
      <c r="E818" s="105">
        <v>40109.4</v>
      </c>
      <c r="F818" s="23">
        <v>42194</v>
      </c>
      <c r="G818" s="106">
        <v>40109.4</v>
      </c>
      <c r="H818" s="31">
        <f t="shared" si="24"/>
        <v>0</v>
      </c>
      <c r="I818" s="39" t="s">
        <v>9</v>
      </c>
      <c r="L818" s="246"/>
      <c r="M818" s="20">
        <v>42203</v>
      </c>
      <c r="N818" s="183" t="s">
        <v>4570</v>
      </c>
      <c r="O818" s="183" t="s">
        <v>1592</v>
      </c>
      <c r="P818" s="14" t="s">
        <v>24</v>
      </c>
      <c r="Q818" s="105">
        <v>110248.65</v>
      </c>
      <c r="R818" s="23"/>
      <c r="S818" s="118"/>
      <c r="T818" s="31">
        <f t="shared" si="25"/>
        <v>110248.65</v>
      </c>
      <c r="U818" s="56" t="s">
        <v>9</v>
      </c>
      <c r="X818" s="105">
        <v>78093.7</v>
      </c>
    </row>
    <row r="819" spans="1:24" x14ac:dyDescent="0.25">
      <c r="A819" s="20">
        <v>42193</v>
      </c>
      <c r="B819" s="183" t="s">
        <v>3368</v>
      </c>
      <c r="C819" s="183" t="s">
        <v>1592</v>
      </c>
      <c r="D819" s="14" t="s">
        <v>375</v>
      </c>
      <c r="E819" s="105">
        <v>499.2</v>
      </c>
      <c r="F819" s="23">
        <v>42193</v>
      </c>
      <c r="G819" s="106">
        <v>499.2</v>
      </c>
      <c r="H819" s="31">
        <f t="shared" si="24"/>
        <v>0</v>
      </c>
      <c r="I819" s="39" t="s">
        <v>9</v>
      </c>
      <c r="L819" s="246"/>
      <c r="M819" s="20">
        <v>42204</v>
      </c>
      <c r="N819" s="183" t="s">
        <v>4630</v>
      </c>
      <c r="O819" s="183" t="s">
        <v>1592</v>
      </c>
      <c r="P819" s="14" t="s">
        <v>24</v>
      </c>
      <c r="Q819" s="105">
        <v>31925.35</v>
      </c>
      <c r="R819" s="23"/>
      <c r="S819" s="118"/>
      <c r="T819" s="31">
        <f t="shared" si="25"/>
        <v>31925.35</v>
      </c>
      <c r="U819" s="56" t="s">
        <v>9</v>
      </c>
      <c r="X819" s="105">
        <v>55926.5</v>
      </c>
    </row>
    <row r="820" spans="1:24" x14ac:dyDescent="0.25">
      <c r="A820" s="20">
        <v>42193</v>
      </c>
      <c r="B820" s="183" t="s">
        <v>3369</v>
      </c>
      <c r="C820" s="183" t="s">
        <v>1592</v>
      </c>
      <c r="D820" s="14" t="s">
        <v>1059</v>
      </c>
      <c r="E820" s="105">
        <v>6881</v>
      </c>
      <c r="F820" s="23">
        <v>42193</v>
      </c>
      <c r="G820" s="106">
        <v>6881</v>
      </c>
      <c r="H820" s="31">
        <f t="shared" si="24"/>
        <v>0</v>
      </c>
      <c r="I820" s="39" t="s">
        <v>94</v>
      </c>
      <c r="L820" s="246"/>
      <c r="M820" s="20">
        <v>42204</v>
      </c>
      <c r="N820" s="183" t="s">
        <v>4642</v>
      </c>
      <c r="O820" s="183" t="s">
        <v>1592</v>
      </c>
      <c r="P820" s="14" t="s">
        <v>24</v>
      </c>
      <c r="Q820" s="105">
        <v>57927.6</v>
      </c>
      <c r="R820" s="23"/>
      <c r="S820" s="118"/>
      <c r="T820" s="31">
        <f t="shared" si="25"/>
        <v>57927.6</v>
      </c>
      <c r="U820" s="56" t="s">
        <v>9</v>
      </c>
      <c r="X820" s="105">
        <v>218239.32</v>
      </c>
    </row>
    <row r="821" spans="1:24" x14ac:dyDescent="0.25">
      <c r="A821" s="20">
        <v>42193</v>
      </c>
      <c r="B821" s="183" t="s">
        <v>3370</v>
      </c>
      <c r="C821" s="183" t="s">
        <v>1592</v>
      </c>
      <c r="D821" s="14" t="s">
        <v>651</v>
      </c>
      <c r="E821" s="105">
        <v>26149.200000000001</v>
      </c>
      <c r="F821" s="23">
        <v>42193</v>
      </c>
      <c r="G821" s="106">
        <v>26149.200000000001</v>
      </c>
      <c r="H821" s="31">
        <f t="shared" si="24"/>
        <v>0</v>
      </c>
      <c r="I821" s="39" t="s">
        <v>9</v>
      </c>
      <c r="L821" s="246"/>
      <c r="M821" s="20">
        <v>42204</v>
      </c>
      <c r="N821" s="183" t="s">
        <v>4651</v>
      </c>
      <c r="O821" s="183" t="s">
        <v>1592</v>
      </c>
      <c r="P821" s="14" t="s">
        <v>24</v>
      </c>
      <c r="Q821" s="105">
        <v>126602.75</v>
      </c>
      <c r="R821" s="23"/>
      <c r="S821" s="118"/>
      <c r="T821" s="31">
        <f t="shared" si="25"/>
        <v>126602.75</v>
      </c>
      <c r="U821" s="56" t="s">
        <v>9</v>
      </c>
      <c r="X821" s="105">
        <v>237626.75</v>
      </c>
    </row>
    <row r="822" spans="1:24" x14ac:dyDescent="0.25">
      <c r="A822" s="20">
        <v>42193</v>
      </c>
      <c r="B822" s="183" t="s">
        <v>3371</v>
      </c>
      <c r="C822" s="183" t="s">
        <v>1592</v>
      </c>
      <c r="D822" s="14" t="s">
        <v>158</v>
      </c>
      <c r="E822" s="105">
        <v>3252.4</v>
      </c>
      <c r="F822" s="23">
        <v>42193</v>
      </c>
      <c r="G822" s="106">
        <v>3252.4</v>
      </c>
      <c r="H822" s="31">
        <f t="shared" si="24"/>
        <v>0</v>
      </c>
      <c r="I822" s="39" t="s">
        <v>9</v>
      </c>
      <c r="L822" s="246"/>
      <c r="M822" s="20">
        <v>42205</v>
      </c>
      <c r="N822" s="183" t="s">
        <v>4762</v>
      </c>
      <c r="O822" s="183" t="s">
        <v>1592</v>
      </c>
      <c r="P822" s="14" t="s">
        <v>24</v>
      </c>
      <c r="Q822" s="105">
        <v>39163.5</v>
      </c>
      <c r="R822" s="23"/>
      <c r="S822" s="106"/>
      <c r="T822" s="31">
        <f t="shared" si="25"/>
        <v>39163.5</v>
      </c>
      <c r="U822" s="39" t="s">
        <v>17</v>
      </c>
      <c r="X822" s="105">
        <v>10902.6</v>
      </c>
    </row>
    <row r="823" spans="1:24" x14ac:dyDescent="0.25">
      <c r="A823" s="20">
        <v>42193</v>
      </c>
      <c r="B823" s="183" t="s">
        <v>3372</v>
      </c>
      <c r="C823" s="183" t="s">
        <v>1592</v>
      </c>
      <c r="D823" s="14" t="s">
        <v>37</v>
      </c>
      <c r="E823" s="105">
        <v>22145.65</v>
      </c>
      <c r="F823" s="23">
        <v>42201</v>
      </c>
      <c r="G823" s="106">
        <v>22145.65</v>
      </c>
      <c r="H823" s="31">
        <f t="shared" si="24"/>
        <v>0</v>
      </c>
      <c r="I823" s="39" t="s">
        <v>773</v>
      </c>
      <c r="L823" s="246"/>
      <c r="M823" s="20">
        <v>42205</v>
      </c>
      <c r="N823" s="183" t="s">
        <v>4771</v>
      </c>
      <c r="O823" s="183" t="s">
        <v>1592</v>
      </c>
      <c r="P823" s="14" t="s">
        <v>24</v>
      </c>
      <c r="Q823" s="105">
        <v>47368.9</v>
      </c>
      <c r="R823" s="23"/>
      <c r="S823" s="106"/>
      <c r="T823" s="31">
        <f t="shared" si="25"/>
        <v>47368.9</v>
      </c>
      <c r="U823" s="39" t="s">
        <v>4738</v>
      </c>
      <c r="X823" s="105">
        <v>8274.5</v>
      </c>
    </row>
    <row r="824" spans="1:24" x14ac:dyDescent="0.25">
      <c r="A824" s="20">
        <v>42193</v>
      </c>
      <c r="B824" s="183" t="s">
        <v>3373</v>
      </c>
      <c r="C824" s="183" t="s">
        <v>1592</v>
      </c>
      <c r="D824" s="150" t="s">
        <v>11</v>
      </c>
      <c r="E824" s="105">
        <v>6953.8</v>
      </c>
      <c r="F824" s="23">
        <v>42194</v>
      </c>
      <c r="G824" s="106">
        <v>6953.8</v>
      </c>
      <c r="H824" s="31">
        <f t="shared" si="24"/>
        <v>0</v>
      </c>
      <c r="I824" s="39" t="s">
        <v>19</v>
      </c>
      <c r="L824" s="246"/>
      <c r="M824" s="20">
        <v>42205</v>
      </c>
      <c r="N824" s="183" t="s">
        <v>4775</v>
      </c>
      <c r="O824" s="183" t="s">
        <v>1592</v>
      </c>
      <c r="P824" s="14" t="s">
        <v>24</v>
      </c>
      <c r="Q824" s="105">
        <v>35821.519999999997</v>
      </c>
      <c r="R824" s="23"/>
      <c r="S824" s="106"/>
      <c r="T824" s="31">
        <f t="shared" si="25"/>
        <v>35821.519999999997</v>
      </c>
      <c r="U824" s="39" t="s">
        <v>2524</v>
      </c>
      <c r="X824" s="105">
        <v>127350</v>
      </c>
    </row>
    <row r="825" spans="1:24" x14ac:dyDescent="0.25">
      <c r="A825" s="20">
        <v>42193</v>
      </c>
      <c r="B825" s="183" t="s">
        <v>3374</v>
      </c>
      <c r="C825" s="183" t="s">
        <v>1592</v>
      </c>
      <c r="D825" s="14" t="s">
        <v>361</v>
      </c>
      <c r="E825" s="105">
        <v>5855.2</v>
      </c>
      <c r="F825" s="23">
        <v>42194</v>
      </c>
      <c r="G825" s="106">
        <v>5855.2</v>
      </c>
      <c r="H825" s="31">
        <f t="shared" si="24"/>
        <v>0</v>
      </c>
      <c r="I825" s="39" t="s">
        <v>19</v>
      </c>
      <c r="L825" s="246"/>
      <c r="M825" s="20">
        <v>42205</v>
      </c>
      <c r="N825" s="183" t="s">
        <v>4776</v>
      </c>
      <c r="O825" s="183" t="s">
        <v>1592</v>
      </c>
      <c r="P825" s="14" t="s">
        <v>24</v>
      </c>
      <c r="Q825" s="105">
        <v>64217.8</v>
      </c>
      <c r="R825" s="23"/>
      <c r="S825" s="106"/>
      <c r="T825" s="31">
        <f t="shared" si="25"/>
        <v>64217.8</v>
      </c>
      <c r="U825" s="39" t="s">
        <v>2524</v>
      </c>
      <c r="X825" s="105">
        <v>86807.6</v>
      </c>
    </row>
    <row r="826" spans="1:24" x14ac:dyDescent="0.25">
      <c r="A826" s="20">
        <v>42193</v>
      </c>
      <c r="B826" s="183" t="s">
        <v>3375</v>
      </c>
      <c r="C826" s="183" t="s">
        <v>1592</v>
      </c>
      <c r="D826" s="14" t="s">
        <v>223</v>
      </c>
      <c r="E826" s="105">
        <v>1092</v>
      </c>
      <c r="F826" s="23">
        <v>42194</v>
      </c>
      <c r="G826" s="106">
        <v>1092</v>
      </c>
      <c r="H826" s="31">
        <f t="shared" si="24"/>
        <v>0</v>
      </c>
      <c r="I826" s="39" t="s">
        <v>19</v>
      </c>
      <c r="L826" s="246"/>
      <c r="M826" s="20">
        <v>42206</v>
      </c>
      <c r="N826" s="183" t="s">
        <v>4819</v>
      </c>
      <c r="O826" s="183" t="s">
        <v>1592</v>
      </c>
      <c r="P826" s="15" t="s">
        <v>24</v>
      </c>
      <c r="Q826" s="122">
        <v>4748.8</v>
      </c>
      <c r="R826" s="23"/>
      <c r="S826" s="118"/>
      <c r="T826" s="31">
        <f t="shared" si="25"/>
        <v>4748.8</v>
      </c>
      <c r="U826" s="68" t="s">
        <v>9</v>
      </c>
      <c r="X826" s="105">
        <v>14672</v>
      </c>
    </row>
    <row r="827" spans="1:24" x14ac:dyDescent="0.25">
      <c r="A827" s="20">
        <v>42193</v>
      </c>
      <c r="B827" s="183" t="s">
        <v>3376</v>
      </c>
      <c r="C827" s="183" t="s">
        <v>1592</v>
      </c>
      <c r="D827" s="14" t="s">
        <v>95</v>
      </c>
      <c r="E827" s="105">
        <v>1492.6</v>
      </c>
      <c r="F827" s="23">
        <v>42194</v>
      </c>
      <c r="G827" s="106">
        <v>1492.6</v>
      </c>
      <c r="H827" s="31">
        <f t="shared" si="24"/>
        <v>0</v>
      </c>
      <c r="I827" s="39" t="s">
        <v>19</v>
      </c>
      <c r="L827" s="246"/>
      <c r="M827" s="20">
        <v>42206</v>
      </c>
      <c r="N827" s="183" t="s">
        <v>4850</v>
      </c>
      <c r="O827" s="183" t="s">
        <v>1592</v>
      </c>
      <c r="P827" s="15" t="s">
        <v>24</v>
      </c>
      <c r="Q827" s="122">
        <v>572.70000000000005</v>
      </c>
      <c r="R827" s="23"/>
      <c r="S827" s="118"/>
      <c r="T827" s="31">
        <f t="shared" si="25"/>
        <v>572.70000000000005</v>
      </c>
      <c r="U827" s="68" t="s">
        <v>9</v>
      </c>
      <c r="X827" s="3">
        <v>0</v>
      </c>
    </row>
    <row r="828" spans="1:24" x14ac:dyDescent="0.25">
      <c r="A828" s="20">
        <v>42193</v>
      </c>
      <c r="B828" s="183" t="s">
        <v>3377</v>
      </c>
      <c r="C828" s="183" t="s">
        <v>1592</v>
      </c>
      <c r="D828" s="14" t="s">
        <v>250</v>
      </c>
      <c r="E828" s="105">
        <v>2316.1</v>
      </c>
      <c r="F828" s="23">
        <v>42194</v>
      </c>
      <c r="G828" s="106">
        <v>2316.1</v>
      </c>
      <c r="H828" s="31">
        <f t="shared" si="24"/>
        <v>0</v>
      </c>
      <c r="I828" s="39" t="s">
        <v>19</v>
      </c>
      <c r="L828" s="246"/>
      <c r="M828" s="20">
        <v>42206</v>
      </c>
      <c r="N828" s="183" t="s">
        <v>4880</v>
      </c>
      <c r="O828" s="183" t="s">
        <v>1592</v>
      </c>
      <c r="P828" s="15" t="s">
        <v>24</v>
      </c>
      <c r="Q828" s="122">
        <v>9651.6</v>
      </c>
      <c r="R828" s="23"/>
      <c r="S828" s="118"/>
      <c r="T828" s="31">
        <f t="shared" si="25"/>
        <v>9651.6</v>
      </c>
      <c r="U828" s="68" t="s">
        <v>9</v>
      </c>
      <c r="X828" s="245">
        <f>SUM(X698:X827)</f>
        <v>9328555.1599999983</v>
      </c>
    </row>
    <row r="829" spans="1:24" x14ac:dyDescent="0.25">
      <c r="A829" s="20">
        <v>42193</v>
      </c>
      <c r="B829" s="183" t="s">
        <v>3378</v>
      </c>
      <c r="C829" s="183" t="s">
        <v>1592</v>
      </c>
      <c r="D829" s="14" t="s">
        <v>285</v>
      </c>
      <c r="E829" s="105">
        <v>793.8</v>
      </c>
      <c r="F829" s="23">
        <v>42194</v>
      </c>
      <c r="G829" s="106">
        <v>793.8</v>
      </c>
      <c r="H829" s="31">
        <f t="shared" si="24"/>
        <v>0</v>
      </c>
      <c r="I829" s="39" t="s">
        <v>19</v>
      </c>
      <c r="L829" s="246"/>
      <c r="M829" s="20">
        <v>42206</v>
      </c>
      <c r="N829" s="183" t="s">
        <v>4890</v>
      </c>
      <c r="O829" s="183" t="s">
        <v>1592</v>
      </c>
      <c r="P829" s="15" t="s">
        <v>24</v>
      </c>
      <c r="Q829" s="122">
        <v>50886.400000000001</v>
      </c>
      <c r="R829" s="23"/>
      <c r="S829" s="118"/>
      <c r="T829" s="31">
        <f t="shared" si="25"/>
        <v>50886.400000000001</v>
      </c>
      <c r="U829" s="68" t="s">
        <v>4738</v>
      </c>
    </row>
    <row r="830" spans="1:24" x14ac:dyDescent="0.25">
      <c r="A830" s="20">
        <v>42193</v>
      </c>
      <c r="B830" s="183" t="s">
        <v>3379</v>
      </c>
      <c r="C830" s="183" t="s">
        <v>1592</v>
      </c>
      <c r="D830" s="14" t="s">
        <v>35</v>
      </c>
      <c r="E830" s="105">
        <v>23903.95</v>
      </c>
      <c r="F830" s="23">
        <v>42194</v>
      </c>
      <c r="G830" s="106">
        <v>23903.95</v>
      </c>
      <c r="H830" s="31">
        <f t="shared" si="24"/>
        <v>0</v>
      </c>
      <c r="I830" s="39" t="s">
        <v>773</v>
      </c>
      <c r="L830" s="246"/>
      <c r="M830" s="20">
        <v>42206</v>
      </c>
      <c r="N830" s="183" t="s">
        <v>4895</v>
      </c>
      <c r="O830" s="183" t="s">
        <v>1592</v>
      </c>
      <c r="P830" s="15" t="s">
        <v>24</v>
      </c>
      <c r="Q830" s="122">
        <v>142058.13</v>
      </c>
      <c r="R830" s="23"/>
      <c r="S830" s="118"/>
      <c r="T830" s="31">
        <f t="shared" si="25"/>
        <v>142058.13</v>
      </c>
      <c r="U830" s="68" t="s">
        <v>587</v>
      </c>
    </row>
    <row r="831" spans="1:24" x14ac:dyDescent="0.25">
      <c r="A831" s="20">
        <v>42193</v>
      </c>
      <c r="B831" s="183" t="s">
        <v>3380</v>
      </c>
      <c r="C831" s="183" t="s">
        <v>1592</v>
      </c>
      <c r="D831" s="14" t="s">
        <v>35</v>
      </c>
      <c r="E831" s="105">
        <v>357.5</v>
      </c>
      <c r="F831" s="30">
        <v>42194</v>
      </c>
      <c r="G831" s="106">
        <v>357.5</v>
      </c>
      <c r="H831" s="31">
        <f t="shared" si="24"/>
        <v>0</v>
      </c>
      <c r="I831" s="39" t="s">
        <v>773</v>
      </c>
      <c r="L831" s="246"/>
      <c r="M831" s="20">
        <v>42207</v>
      </c>
      <c r="N831" s="183" t="s">
        <v>4969</v>
      </c>
      <c r="O831" s="183" t="s">
        <v>1592</v>
      </c>
      <c r="P831" s="14" t="s">
        <v>24</v>
      </c>
      <c r="Q831" s="105">
        <v>3348.8</v>
      </c>
      <c r="R831" s="23"/>
      <c r="S831" s="106"/>
      <c r="T831" s="31">
        <f t="shared" si="25"/>
        <v>3348.8</v>
      </c>
      <c r="U831" s="39" t="s">
        <v>312</v>
      </c>
    </row>
    <row r="832" spans="1:24" x14ac:dyDescent="0.25">
      <c r="A832" s="20">
        <v>42193</v>
      </c>
      <c r="B832" s="183" t="s">
        <v>3381</v>
      </c>
      <c r="C832" s="183" t="s">
        <v>1592</v>
      </c>
      <c r="D832" s="14" t="s">
        <v>95</v>
      </c>
      <c r="E832" s="105">
        <v>1703.4</v>
      </c>
      <c r="F832" s="23">
        <v>42194</v>
      </c>
      <c r="G832" s="106">
        <v>1703.4</v>
      </c>
      <c r="H832" s="31">
        <f t="shared" si="24"/>
        <v>0</v>
      </c>
      <c r="I832" s="39" t="s">
        <v>19</v>
      </c>
      <c r="L832" s="246"/>
      <c r="M832" s="20">
        <v>42207</v>
      </c>
      <c r="N832" s="183" t="s">
        <v>5000</v>
      </c>
      <c r="O832" s="183" t="s">
        <v>1592</v>
      </c>
      <c r="P832" s="14" t="s">
        <v>24</v>
      </c>
      <c r="Q832" s="105">
        <v>188088.63</v>
      </c>
      <c r="R832" s="23"/>
      <c r="S832" s="106"/>
      <c r="T832" s="31">
        <f t="shared" si="25"/>
        <v>188088.63</v>
      </c>
      <c r="U832" s="39" t="s">
        <v>2524</v>
      </c>
    </row>
    <row r="833" spans="1:21" x14ac:dyDescent="0.25">
      <c r="A833" s="20">
        <v>42193</v>
      </c>
      <c r="B833" s="183" t="s">
        <v>3382</v>
      </c>
      <c r="C833" s="183" t="s">
        <v>1592</v>
      </c>
      <c r="D833" s="14" t="s">
        <v>158</v>
      </c>
      <c r="E833" s="105">
        <v>5439.6</v>
      </c>
      <c r="F833" s="23">
        <v>42193</v>
      </c>
      <c r="G833" s="106">
        <v>5439.6</v>
      </c>
      <c r="H833" s="31">
        <f t="shared" si="24"/>
        <v>0</v>
      </c>
      <c r="I833" s="39" t="s">
        <v>9</v>
      </c>
      <c r="L833" s="246"/>
      <c r="M833" s="20">
        <v>42207</v>
      </c>
      <c r="N833" s="183" t="s">
        <v>5026</v>
      </c>
      <c r="O833" s="183" t="s">
        <v>1592</v>
      </c>
      <c r="P833" s="14" t="s">
        <v>24</v>
      </c>
      <c r="Q833" s="105">
        <v>48743.4</v>
      </c>
      <c r="R833" s="65"/>
      <c r="S833" s="106"/>
      <c r="T833" s="31">
        <f t="shared" si="25"/>
        <v>48743.4</v>
      </c>
      <c r="U833" s="39" t="s">
        <v>19</v>
      </c>
    </row>
    <row r="834" spans="1:21" x14ac:dyDescent="0.25">
      <c r="A834" s="20">
        <v>42193</v>
      </c>
      <c r="B834" s="183" t="s">
        <v>3383</v>
      </c>
      <c r="C834" s="183" t="s">
        <v>1592</v>
      </c>
      <c r="D834" s="14" t="s">
        <v>32</v>
      </c>
      <c r="E834" s="105">
        <v>74286</v>
      </c>
      <c r="F834" s="23">
        <v>42206</v>
      </c>
      <c r="G834" s="106">
        <v>74286</v>
      </c>
      <c r="H834" s="31">
        <f t="shared" si="24"/>
        <v>0</v>
      </c>
      <c r="I834" s="39" t="s">
        <v>17</v>
      </c>
      <c r="L834" s="246"/>
      <c r="M834" s="20">
        <v>42207</v>
      </c>
      <c r="N834" s="183" t="s">
        <v>5027</v>
      </c>
      <c r="O834" s="183" t="s">
        <v>1592</v>
      </c>
      <c r="P834" s="14" t="s">
        <v>24</v>
      </c>
      <c r="Q834" s="105">
        <v>147246.44</v>
      </c>
      <c r="R834" s="65"/>
      <c r="S834" s="106"/>
      <c r="T834" s="31">
        <f t="shared" si="25"/>
        <v>147246.44</v>
      </c>
      <c r="U834" s="39" t="s">
        <v>15</v>
      </c>
    </row>
    <row r="835" spans="1:21" x14ac:dyDescent="0.25">
      <c r="A835" s="20">
        <v>42193</v>
      </c>
      <c r="B835" s="183" t="s">
        <v>3384</v>
      </c>
      <c r="C835" s="183" t="s">
        <v>1592</v>
      </c>
      <c r="D835" s="14" t="s">
        <v>1182</v>
      </c>
      <c r="E835" s="105">
        <v>17486</v>
      </c>
      <c r="F835" s="23">
        <v>42193</v>
      </c>
      <c r="G835" s="106">
        <v>17486</v>
      </c>
      <c r="H835" s="31">
        <f t="shared" ref="H835:H898" si="26">E835-G835</f>
        <v>0</v>
      </c>
      <c r="I835" s="39" t="s">
        <v>9</v>
      </c>
      <c r="L835" s="246"/>
      <c r="M835" s="20">
        <v>42208</v>
      </c>
      <c r="N835" s="183" t="s">
        <v>5052</v>
      </c>
      <c r="O835" s="183" t="s">
        <v>1592</v>
      </c>
      <c r="P835" s="14" t="s">
        <v>24</v>
      </c>
      <c r="Q835" s="105">
        <v>159</v>
      </c>
      <c r="R835" s="65"/>
      <c r="S835" s="106"/>
      <c r="T835" s="31">
        <f t="shared" ref="T835:T898" si="27">Q835-S835</f>
        <v>159</v>
      </c>
      <c r="U835" s="39" t="s">
        <v>9</v>
      </c>
    </row>
    <row r="836" spans="1:21" x14ac:dyDescent="0.25">
      <c r="A836" s="20">
        <v>42193</v>
      </c>
      <c r="B836" s="183" t="s">
        <v>3385</v>
      </c>
      <c r="C836" s="183" t="s">
        <v>1592</v>
      </c>
      <c r="D836" s="14" t="s">
        <v>854</v>
      </c>
      <c r="E836" s="105">
        <v>2634.4</v>
      </c>
      <c r="F836" s="23">
        <v>42193</v>
      </c>
      <c r="G836" s="106">
        <v>2634.4</v>
      </c>
      <c r="H836" s="31">
        <f t="shared" si="26"/>
        <v>0</v>
      </c>
      <c r="I836" s="39" t="s">
        <v>9</v>
      </c>
      <c r="L836" s="246"/>
      <c r="M836" s="20">
        <v>42208</v>
      </c>
      <c r="N836" s="183" t="s">
        <v>5064</v>
      </c>
      <c r="O836" s="183" t="s">
        <v>1592</v>
      </c>
      <c r="P836" s="14" t="s">
        <v>24</v>
      </c>
      <c r="Q836" s="105">
        <v>670.8</v>
      </c>
      <c r="R836" s="65"/>
      <c r="S836" s="106"/>
      <c r="T836" s="31">
        <f t="shared" si="27"/>
        <v>670.8</v>
      </c>
      <c r="U836" s="39" t="s">
        <v>9</v>
      </c>
    </row>
    <row r="837" spans="1:21" x14ac:dyDescent="0.25">
      <c r="A837" s="20">
        <v>42193</v>
      </c>
      <c r="B837" s="183" t="s">
        <v>3386</v>
      </c>
      <c r="C837" s="183" t="s">
        <v>1592</v>
      </c>
      <c r="D837" s="26" t="s">
        <v>12</v>
      </c>
      <c r="E837" s="108">
        <v>0</v>
      </c>
      <c r="F837" s="23"/>
      <c r="G837" s="106"/>
      <c r="H837" s="31">
        <f t="shared" si="26"/>
        <v>0</v>
      </c>
      <c r="I837" s="39" t="s">
        <v>13</v>
      </c>
      <c r="L837" s="246"/>
      <c r="M837" s="20">
        <v>42208</v>
      </c>
      <c r="N837" s="183" t="s">
        <v>5086</v>
      </c>
      <c r="O837" s="183" t="s">
        <v>1592</v>
      </c>
      <c r="P837" s="14" t="s">
        <v>24</v>
      </c>
      <c r="Q837" s="105">
        <v>2447.3000000000002</v>
      </c>
      <c r="R837" s="65"/>
      <c r="S837" s="106"/>
      <c r="T837" s="31">
        <f t="shared" si="27"/>
        <v>2447.3000000000002</v>
      </c>
      <c r="U837" s="39" t="s">
        <v>312</v>
      </c>
    </row>
    <row r="838" spans="1:21" x14ac:dyDescent="0.25">
      <c r="A838" s="20">
        <v>42193</v>
      </c>
      <c r="B838" s="183" t="s">
        <v>3387</v>
      </c>
      <c r="C838" s="183" t="s">
        <v>1592</v>
      </c>
      <c r="D838" s="14" t="s">
        <v>1182</v>
      </c>
      <c r="E838" s="105">
        <v>39</v>
      </c>
      <c r="F838" s="23">
        <v>42193</v>
      </c>
      <c r="G838" s="106">
        <v>39</v>
      </c>
      <c r="H838" s="31">
        <f t="shared" si="26"/>
        <v>0</v>
      </c>
      <c r="I838" s="39" t="s">
        <v>9</v>
      </c>
      <c r="L838" s="246"/>
      <c r="M838" s="20">
        <v>42208</v>
      </c>
      <c r="N838" s="183" t="s">
        <v>5107</v>
      </c>
      <c r="O838" s="183" t="s">
        <v>1592</v>
      </c>
      <c r="P838" s="14" t="s">
        <v>24</v>
      </c>
      <c r="Q838" s="105">
        <v>2581.8000000000002</v>
      </c>
      <c r="R838" s="65"/>
      <c r="S838" s="106"/>
      <c r="T838" s="31">
        <f t="shared" si="27"/>
        <v>2581.8000000000002</v>
      </c>
      <c r="U838" s="39" t="s">
        <v>9</v>
      </c>
    </row>
    <row r="839" spans="1:21" x14ac:dyDescent="0.25">
      <c r="A839" s="20">
        <v>42193</v>
      </c>
      <c r="B839" s="183" t="s">
        <v>3388</v>
      </c>
      <c r="C839" s="183" t="s">
        <v>1592</v>
      </c>
      <c r="D839" s="14" t="s">
        <v>419</v>
      </c>
      <c r="E839" s="105">
        <v>300.2</v>
      </c>
      <c r="F839" s="23">
        <v>42193</v>
      </c>
      <c r="G839" s="106">
        <v>300.2</v>
      </c>
      <c r="H839" s="31">
        <f t="shared" si="26"/>
        <v>0</v>
      </c>
      <c r="I839" s="39" t="s">
        <v>9</v>
      </c>
      <c r="L839" s="246"/>
      <c r="M839" s="20">
        <v>42208</v>
      </c>
      <c r="N839" s="183" t="s">
        <v>5119</v>
      </c>
      <c r="O839" s="183" t="s">
        <v>1592</v>
      </c>
      <c r="P839" s="14" t="s">
        <v>24</v>
      </c>
      <c r="Q839" s="105">
        <v>176438.57</v>
      </c>
      <c r="R839" s="65"/>
      <c r="S839" s="106"/>
      <c r="T839" s="31">
        <f t="shared" si="27"/>
        <v>176438.57</v>
      </c>
      <c r="U839" s="39" t="s">
        <v>4738</v>
      </c>
    </row>
    <row r="840" spans="1:21" x14ac:dyDescent="0.25">
      <c r="A840" s="20">
        <v>42193</v>
      </c>
      <c r="B840" s="183" t="s">
        <v>3389</v>
      </c>
      <c r="C840" s="183" t="s">
        <v>1592</v>
      </c>
      <c r="D840" s="14" t="s">
        <v>454</v>
      </c>
      <c r="E840" s="105">
        <v>2612.4</v>
      </c>
      <c r="F840" s="23">
        <v>42194</v>
      </c>
      <c r="G840" s="106">
        <v>2612.4</v>
      </c>
      <c r="H840" s="31">
        <f t="shared" si="26"/>
        <v>0</v>
      </c>
      <c r="I840" s="39" t="s">
        <v>59</v>
      </c>
      <c r="L840" s="246"/>
      <c r="M840" s="20">
        <v>42208</v>
      </c>
      <c r="N840" s="183" t="s">
        <v>5122</v>
      </c>
      <c r="O840" s="183" t="s">
        <v>1592</v>
      </c>
      <c r="P840" s="14" t="s">
        <v>24</v>
      </c>
      <c r="Q840" s="105">
        <v>51341.2</v>
      </c>
      <c r="R840" s="65"/>
      <c r="S840" s="106"/>
      <c r="T840" s="31">
        <f t="shared" si="27"/>
        <v>51341.2</v>
      </c>
      <c r="U840" s="39" t="s">
        <v>2524</v>
      </c>
    </row>
    <row r="841" spans="1:21" x14ac:dyDescent="0.25">
      <c r="A841" s="20">
        <v>42193</v>
      </c>
      <c r="B841" s="183" t="s">
        <v>3390</v>
      </c>
      <c r="C841" s="183" t="s">
        <v>1592</v>
      </c>
      <c r="D841" s="14" t="s">
        <v>818</v>
      </c>
      <c r="E841" s="105">
        <v>10178</v>
      </c>
      <c r="F841" s="23">
        <v>42193</v>
      </c>
      <c r="G841" s="106">
        <v>10178</v>
      </c>
      <c r="H841" s="31">
        <f t="shared" si="26"/>
        <v>0</v>
      </c>
      <c r="I841" s="39" t="s">
        <v>9</v>
      </c>
      <c r="L841" s="246"/>
      <c r="M841" s="20">
        <v>42208</v>
      </c>
      <c r="N841" s="183" t="s">
        <v>5144</v>
      </c>
      <c r="O841" s="183" t="s">
        <v>1592</v>
      </c>
      <c r="P841" s="14" t="s">
        <v>24</v>
      </c>
      <c r="Q841" s="105">
        <v>43338.32</v>
      </c>
      <c r="R841" s="65"/>
      <c r="S841" s="106"/>
      <c r="T841" s="31">
        <f t="shared" si="27"/>
        <v>43338.32</v>
      </c>
      <c r="U841" s="39" t="s">
        <v>9</v>
      </c>
    </row>
    <row r="842" spans="1:21" x14ac:dyDescent="0.25">
      <c r="A842" s="20">
        <v>42193</v>
      </c>
      <c r="B842" s="183" t="s">
        <v>3391</v>
      </c>
      <c r="C842" s="183" t="s">
        <v>1592</v>
      </c>
      <c r="D842" s="14" t="s">
        <v>851</v>
      </c>
      <c r="E842" s="105">
        <v>1864.8</v>
      </c>
      <c r="F842" s="23">
        <v>42194</v>
      </c>
      <c r="G842" s="106">
        <v>1864.8</v>
      </c>
      <c r="H842" s="31">
        <f t="shared" si="26"/>
        <v>0</v>
      </c>
      <c r="I842" s="39" t="s">
        <v>59</v>
      </c>
      <c r="L842" s="246"/>
      <c r="M842" s="20">
        <v>42208</v>
      </c>
      <c r="N842" s="183" t="s">
        <v>5149</v>
      </c>
      <c r="O842" s="183" t="s">
        <v>1592</v>
      </c>
      <c r="P842" s="14" t="s">
        <v>24</v>
      </c>
      <c r="Q842" s="105">
        <v>67336.95</v>
      </c>
      <c r="R842" s="65"/>
      <c r="S842" s="106"/>
      <c r="T842" s="31">
        <f t="shared" si="27"/>
        <v>67336.95</v>
      </c>
      <c r="U842" s="39" t="s">
        <v>312</v>
      </c>
    </row>
    <row r="843" spans="1:21" x14ac:dyDescent="0.25">
      <c r="A843" s="20">
        <v>42193</v>
      </c>
      <c r="B843" s="183" t="s">
        <v>3392</v>
      </c>
      <c r="C843" s="183" t="s">
        <v>1592</v>
      </c>
      <c r="D843" s="14" t="s">
        <v>80</v>
      </c>
      <c r="E843" s="105">
        <v>6414</v>
      </c>
      <c r="F843" s="23">
        <v>42193</v>
      </c>
      <c r="G843" s="106">
        <v>6414</v>
      </c>
      <c r="H843" s="31">
        <f t="shared" si="26"/>
        <v>0</v>
      </c>
      <c r="I843" s="39" t="s">
        <v>9</v>
      </c>
      <c r="L843" s="246"/>
      <c r="M843" s="20">
        <v>42208</v>
      </c>
      <c r="N843" s="183" t="s">
        <v>5156</v>
      </c>
      <c r="O843" s="183" t="s">
        <v>1592</v>
      </c>
      <c r="P843" s="14" t="s">
        <v>24</v>
      </c>
      <c r="Q843" s="105">
        <v>30802.799999999999</v>
      </c>
      <c r="R843" s="65"/>
      <c r="S843" s="106"/>
      <c r="T843" s="31">
        <f t="shared" si="27"/>
        <v>30802.799999999999</v>
      </c>
      <c r="U843" s="39" t="s">
        <v>4738</v>
      </c>
    </row>
    <row r="844" spans="1:21" x14ac:dyDescent="0.25">
      <c r="A844" s="20">
        <v>42193</v>
      </c>
      <c r="B844" s="183" t="s">
        <v>3393</v>
      </c>
      <c r="C844" s="183" t="s">
        <v>1592</v>
      </c>
      <c r="D844" s="14" t="s">
        <v>24</v>
      </c>
      <c r="E844" s="105">
        <v>258907.18</v>
      </c>
      <c r="F844" s="23">
        <v>42208</v>
      </c>
      <c r="G844" s="106">
        <v>258907.18</v>
      </c>
      <c r="H844" s="31">
        <f t="shared" si="26"/>
        <v>0</v>
      </c>
      <c r="I844" s="39" t="s">
        <v>2524</v>
      </c>
      <c r="L844" s="246"/>
      <c r="M844" s="20">
        <v>42209</v>
      </c>
      <c r="N844" s="183" t="s">
        <v>5284</v>
      </c>
      <c r="O844" s="183" t="s">
        <v>1592</v>
      </c>
      <c r="P844" s="14" t="s">
        <v>24</v>
      </c>
      <c r="Q844" s="105">
        <v>180922.07</v>
      </c>
      <c r="R844" s="65"/>
      <c r="S844" s="106"/>
      <c r="T844" s="31">
        <f t="shared" si="27"/>
        <v>180922.07</v>
      </c>
      <c r="U844" s="39" t="s">
        <v>9</v>
      </c>
    </row>
    <row r="845" spans="1:21" x14ac:dyDescent="0.25">
      <c r="A845" s="20">
        <v>42193</v>
      </c>
      <c r="B845" s="183" t="s">
        <v>3394</v>
      </c>
      <c r="C845" s="183" t="s">
        <v>1592</v>
      </c>
      <c r="D845" s="14" t="s">
        <v>1182</v>
      </c>
      <c r="E845" s="105">
        <v>300</v>
      </c>
      <c r="F845" s="23">
        <v>42193</v>
      </c>
      <c r="G845" s="106">
        <v>300</v>
      </c>
      <c r="H845" s="31">
        <f t="shared" si="26"/>
        <v>0</v>
      </c>
      <c r="I845" s="39" t="s">
        <v>9</v>
      </c>
      <c r="L845" s="246"/>
      <c r="M845" s="20">
        <v>42210</v>
      </c>
      <c r="N845" s="183" t="s">
        <v>5293</v>
      </c>
      <c r="O845" s="183" t="s">
        <v>1592</v>
      </c>
      <c r="P845" s="14" t="s">
        <v>24</v>
      </c>
      <c r="Q845" s="105">
        <v>127823.4</v>
      </c>
      <c r="R845" s="65"/>
      <c r="S845" s="106"/>
      <c r="T845" s="31">
        <f t="shared" si="27"/>
        <v>127823.4</v>
      </c>
      <c r="U845" s="39" t="s">
        <v>4738</v>
      </c>
    </row>
    <row r="846" spans="1:21" x14ac:dyDescent="0.25">
      <c r="A846" s="20">
        <v>42193</v>
      </c>
      <c r="B846" s="183" t="s">
        <v>3395</v>
      </c>
      <c r="C846" s="183" t="s">
        <v>1592</v>
      </c>
      <c r="D846" s="14" t="s">
        <v>24</v>
      </c>
      <c r="E846" s="105">
        <v>96855.2</v>
      </c>
      <c r="F846" s="23">
        <v>42208</v>
      </c>
      <c r="G846" s="106">
        <v>96855.2</v>
      </c>
      <c r="H846" s="31">
        <f t="shared" si="26"/>
        <v>0</v>
      </c>
      <c r="I846" s="39" t="s">
        <v>2524</v>
      </c>
      <c r="L846" s="246"/>
      <c r="M846" s="20">
        <v>42210</v>
      </c>
      <c r="N846" s="183" t="s">
        <v>5308</v>
      </c>
      <c r="O846" s="183" t="s">
        <v>1592</v>
      </c>
      <c r="P846" s="14" t="s">
        <v>24</v>
      </c>
      <c r="Q846" s="105">
        <v>39965</v>
      </c>
      <c r="R846" s="65"/>
      <c r="S846" s="106"/>
      <c r="T846" s="31">
        <f t="shared" si="27"/>
        <v>39965</v>
      </c>
      <c r="U846" s="39" t="s">
        <v>312</v>
      </c>
    </row>
    <row r="847" spans="1:21" x14ac:dyDescent="0.25">
      <c r="A847" s="20">
        <v>42193</v>
      </c>
      <c r="B847" s="183" t="s">
        <v>3396</v>
      </c>
      <c r="C847" s="183" t="s">
        <v>1592</v>
      </c>
      <c r="D847" s="14" t="s">
        <v>161</v>
      </c>
      <c r="E847" s="105">
        <v>26654.400000000001</v>
      </c>
      <c r="F847" s="23">
        <v>42193</v>
      </c>
      <c r="G847" s="106">
        <v>26654.400000000001</v>
      </c>
      <c r="H847" s="31">
        <f t="shared" si="26"/>
        <v>0</v>
      </c>
      <c r="I847" s="39" t="s">
        <v>9</v>
      </c>
      <c r="L847" s="246"/>
      <c r="M847" s="20">
        <v>42210</v>
      </c>
      <c r="N847" s="183" t="s">
        <v>5335</v>
      </c>
      <c r="O847" s="183" t="s">
        <v>1592</v>
      </c>
      <c r="P847" s="14" t="s">
        <v>24</v>
      </c>
      <c r="Q847" s="105">
        <v>61493.3</v>
      </c>
      <c r="R847" s="65"/>
      <c r="S847" s="106"/>
      <c r="T847" s="31">
        <f t="shared" si="27"/>
        <v>61493.3</v>
      </c>
      <c r="U847" s="39" t="s">
        <v>312</v>
      </c>
    </row>
    <row r="848" spans="1:21" x14ac:dyDescent="0.25">
      <c r="A848" s="20">
        <v>42193</v>
      </c>
      <c r="B848" s="183" t="s">
        <v>3397</v>
      </c>
      <c r="C848" s="183" t="s">
        <v>1592</v>
      </c>
      <c r="D848" s="14" t="s">
        <v>59</v>
      </c>
      <c r="E848" s="105">
        <v>468</v>
      </c>
      <c r="F848" s="23">
        <v>42194</v>
      </c>
      <c r="G848" s="106">
        <v>468</v>
      </c>
      <c r="H848" s="31">
        <f t="shared" si="26"/>
        <v>0</v>
      </c>
      <c r="I848" s="39" t="s">
        <v>9</v>
      </c>
      <c r="L848" s="246"/>
      <c r="M848" s="20">
        <v>42210</v>
      </c>
      <c r="N848" s="183" t="s">
        <v>5338</v>
      </c>
      <c r="O848" s="183" t="s">
        <v>1592</v>
      </c>
      <c r="P848" s="14" t="s">
        <v>24</v>
      </c>
      <c r="Q848" s="105">
        <v>1915.2</v>
      </c>
      <c r="R848" s="65"/>
      <c r="S848" s="106"/>
      <c r="T848" s="31">
        <f t="shared" si="27"/>
        <v>1915.2</v>
      </c>
      <c r="U848" s="39" t="s">
        <v>9</v>
      </c>
    </row>
    <row r="849" spans="1:21" x14ac:dyDescent="0.25">
      <c r="A849" s="20">
        <v>42193</v>
      </c>
      <c r="B849" s="183" t="s">
        <v>3398</v>
      </c>
      <c r="C849" s="183" t="s">
        <v>1592</v>
      </c>
      <c r="D849" s="14" t="s">
        <v>1182</v>
      </c>
      <c r="E849" s="105">
        <v>199.2</v>
      </c>
      <c r="F849" s="251">
        <v>42230</v>
      </c>
      <c r="G849" s="252">
        <v>199.2</v>
      </c>
      <c r="H849" s="31">
        <f t="shared" si="26"/>
        <v>0</v>
      </c>
      <c r="I849" s="236" t="s">
        <v>3399</v>
      </c>
      <c r="L849" s="246"/>
      <c r="M849" s="20">
        <v>42210</v>
      </c>
      <c r="N849" s="183" t="s">
        <v>5393</v>
      </c>
      <c r="O849" s="183" t="s">
        <v>1592</v>
      </c>
      <c r="P849" s="14" t="s">
        <v>24</v>
      </c>
      <c r="Q849" s="105">
        <v>15116.6</v>
      </c>
      <c r="R849" s="65"/>
      <c r="S849" s="106"/>
      <c r="T849" s="31">
        <f t="shared" si="27"/>
        <v>15116.6</v>
      </c>
      <c r="U849" s="39" t="s">
        <v>4738</v>
      </c>
    </row>
    <row r="850" spans="1:21" x14ac:dyDescent="0.25">
      <c r="A850" s="20">
        <v>42193</v>
      </c>
      <c r="B850" s="183" t="s">
        <v>3400</v>
      </c>
      <c r="C850" s="183" t="s">
        <v>1592</v>
      </c>
      <c r="D850" s="14" t="s">
        <v>213</v>
      </c>
      <c r="E850" s="105">
        <v>462835.81</v>
      </c>
      <c r="F850" s="23">
        <v>42200</v>
      </c>
      <c r="G850" s="106">
        <v>462835.81</v>
      </c>
      <c r="H850" s="31">
        <f t="shared" si="26"/>
        <v>0</v>
      </c>
      <c r="I850" s="39" t="s">
        <v>9</v>
      </c>
      <c r="J850" s="4"/>
      <c r="L850" s="246"/>
      <c r="M850" s="20">
        <v>42210</v>
      </c>
      <c r="N850" s="183" t="s">
        <v>5394</v>
      </c>
      <c r="O850" s="183" t="s">
        <v>1592</v>
      </c>
      <c r="P850" s="14" t="s">
        <v>24</v>
      </c>
      <c r="Q850" s="105">
        <v>175039.8</v>
      </c>
      <c r="R850" s="65"/>
      <c r="S850" s="106"/>
      <c r="T850" s="31">
        <f t="shared" si="27"/>
        <v>175039.8</v>
      </c>
      <c r="U850" s="39" t="s">
        <v>4738</v>
      </c>
    </row>
    <row r="851" spans="1:21" x14ac:dyDescent="0.25">
      <c r="A851" s="20">
        <v>42193</v>
      </c>
      <c r="B851" s="183" t="s">
        <v>3401</v>
      </c>
      <c r="C851" s="183" t="s">
        <v>1592</v>
      </c>
      <c r="D851" s="14" t="s">
        <v>110</v>
      </c>
      <c r="E851" s="105">
        <v>67359.12</v>
      </c>
      <c r="F851" s="23">
        <v>42201</v>
      </c>
      <c r="G851" s="106">
        <v>67359.12</v>
      </c>
      <c r="H851" s="31">
        <f t="shared" si="26"/>
        <v>0</v>
      </c>
      <c r="I851" s="39" t="s">
        <v>9</v>
      </c>
      <c r="L851" s="246"/>
      <c r="M851" s="20">
        <v>42210</v>
      </c>
      <c r="N851" s="183" t="s">
        <v>5405</v>
      </c>
      <c r="O851" s="183" t="s">
        <v>1592</v>
      </c>
      <c r="P851" s="14" t="s">
        <v>24</v>
      </c>
      <c r="Q851" s="105">
        <v>214450.27</v>
      </c>
      <c r="R851" s="65"/>
      <c r="S851" s="106"/>
      <c r="T851" s="31">
        <f t="shared" si="27"/>
        <v>214450.27</v>
      </c>
      <c r="U851" s="39" t="s">
        <v>2524</v>
      </c>
    </row>
    <row r="852" spans="1:21" x14ac:dyDescent="0.25">
      <c r="A852" s="20">
        <v>42193</v>
      </c>
      <c r="B852" s="183" t="s">
        <v>3402</v>
      </c>
      <c r="C852" s="183" t="s">
        <v>1592</v>
      </c>
      <c r="D852" s="14" t="s">
        <v>251</v>
      </c>
      <c r="E852" s="105">
        <v>33160.6</v>
      </c>
      <c r="F852" s="23">
        <v>42194</v>
      </c>
      <c r="G852" s="106">
        <v>33160.6</v>
      </c>
      <c r="H852" s="31">
        <f t="shared" si="26"/>
        <v>0</v>
      </c>
      <c r="I852" s="39" t="s">
        <v>94</v>
      </c>
      <c r="L852" s="246"/>
      <c r="M852" s="20">
        <v>42211</v>
      </c>
      <c r="N852" s="183" t="s">
        <v>5471</v>
      </c>
      <c r="O852" s="183" t="s">
        <v>1592</v>
      </c>
      <c r="P852" s="14" t="s">
        <v>24</v>
      </c>
      <c r="Q852" s="105">
        <v>133461.4</v>
      </c>
      <c r="R852" s="23"/>
      <c r="S852" s="106"/>
      <c r="T852" s="31">
        <f t="shared" si="27"/>
        <v>133461.4</v>
      </c>
      <c r="U852" s="39" t="s">
        <v>62</v>
      </c>
    </row>
    <row r="853" spans="1:21" x14ac:dyDescent="0.25">
      <c r="A853" s="20">
        <v>42193</v>
      </c>
      <c r="B853" s="183" t="s">
        <v>3403</v>
      </c>
      <c r="C853" s="183" t="s">
        <v>1592</v>
      </c>
      <c r="D853" s="14" t="s">
        <v>1101</v>
      </c>
      <c r="E853" s="105">
        <v>348.4</v>
      </c>
      <c r="F853" s="12">
        <v>42194</v>
      </c>
      <c r="G853" s="106">
        <v>348.4</v>
      </c>
      <c r="H853" s="31">
        <f t="shared" si="26"/>
        <v>0</v>
      </c>
      <c r="I853" s="39" t="s">
        <v>9</v>
      </c>
      <c r="L853" s="246"/>
      <c r="M853" s="20">
        <v>42212</v>
      </c>
      <c r="N853" s="183" t="s">
        <v>5548</v>
      </c>
      <c r="O853" s="183" t="s">
        <v>1592</v>
      </c>
      <c r="P853" s="14" t="s">
        <v>24</v>
      </c>
      <c r="Q853" s="105">
        <v>1255.9000000000001</v>
      </c>
      <c r="R853" s="23"/>
      <c r="S853" s="106"/>
      <c r="T853" s="31">
        <f t="shared" si="27"/>
        <v>1255.9000000000001</v>
      </c>
      <c r="U853" s="39" t="s">
        <v>9</v>
      </c>
    </row>
    <row r="854" spans="1:21" x14ac:dyDescent="0.25">
      <c r="A854" s="20">
        <v>42193</v>
      </c>
      <c r="B854" s="183" t="s">
        <v>3404</v>
      </c>
      <c r="C854" s="183" t="s">
        <v>1592</v>
      </c>
      <c r="D854" s="14" t="s">
        <v>286</v>
      </c>
      <c r="E854" s="105">
        <v>556.79999999999995</v>
      </c>
      <c r="F854" s="23">
        <v>42200</v>
      </c>
      <c r="G854" s="106">
        <v>556.79999999999995</v>
      </c>
      <c r="H854" s="31">
        <f t="shared" si="26"/>
        <v>0</v>
      </c>
      <c r="I854" s="39" t="s">
        <v>9</v>
      </c>
      <c r="L854" s="246"/>
      <c r="M854" s="20">
        <v>42212</v>
      </c>
      <c r="N854" s="183" t="s">
        <v>5570</v>
      </c>
      <c r="O854" s="183" t="s">
        <v>1592</v>
      </c>
      <c r="P854" s="14" t="s">
        <v>24</v>
      </c>
      <c r="Q854" s="105">
        <v>96983.3</v>
      </c>
      <c r="R854" s="23"/>
      <c r="S854" s="106"/>
      <c r="T854" s="31">
        <f t="shared" si="27"/>
        <v>96983.3</v>
      </c>
      <c r="U854" s="39" t="s">
        <v>19</v>
      </c>
    </row>
    <row r="855" spans="1:21" x14ac:dyDescent="0.25">
      <c r="A855" s="20">
        <v>42194</v>
      </c>
      <c r="B855" s="183" t="s">
        <v>3405</v>
      </c>
      <c r="C855" s="183" t="s">
        <v>1592</v>
      </c>
      <c r="D855" s="14" t="s">
        <v>2501</v>
      </c>
      <c r="E855" s="105">
        <v>10764.8</v>
      </c>
      <c r="F855" s="23">
        <v>42194</v>
      </c>
      <c r="G855" s="106">
        <v>10764.8</v>
      </c>
      <c r="H855" s="31">
        <f t="shared" si="26"/>
        <v>0</v>
      </c>
      <c r="I855" s="39" t="s">
        <v>17</v>
      </c>
      <c r="L855" s="246"/>
      <c r="M855" s="20">
        <v>42212</v>
      </c>
      <c r="N855" s="183" t="s">
        <v>5588</v>
      </c>
      <c r="O855" s="183" t="s">
        <v>1592</v>
      </c>
      <c r="P855" s="14" t="s">
        <v>24</v>
      </c>
      <c r="Q855" s="105">
        <v>47524.94</v>
      </c>
      <c r="R855" s="23"/>
      <c r="S855" s="106"/>
      <c r="T855" s="31">
        <f t="shared" si="27"/>
        <v>47524.94</v>
      </c>
      <c r="U855" s="39" t="s">
        <v>9</v>
      </c>
    </row>
    <row r="856" spans="1:21" x14ac:dyDescent="0.25">
      <c r="A856" s="20">
        <v>42194</v>
      </c>
      <c r="B856" s="183" t="s">
        <v>3406</v>
      </c>
      <c r="C856" s="183" t="s">
        <v>1592</v>
      </c>
      <c r="D856" s="14" t="s">
        <v>1172</v>
      </c>
      <c r="E856" s="105">
        <v>23425.83</v>
      </c>
      <c r="F856" s="23">
        <v>42194</v>
      </c>
      <c r="G856" s="106">
        <v>23425.83</v>
      </c>
      <c r="H856" s="31">
        <f t="shared" si="26"/>
        <v>0</v>
      </c>
      <c r="I856" s="39" t="s">
        <v>587</v>
      </c>
      <c r="L856" s="246"/>
      <c r="M856" s="20">
        <v>42213</v>
      </c>
      <c r="N856" s="183" t="s">
        <v>5606</v>
      </c>
      <c r="O856" s="183" t="s">
        <v>1592</v>
      </c>
      <c r="P856" s="14" t="s">
        <v>24</v>
      </c>
      <c r="Q856" s="105">
        <v>30470.799999999999</v>
      </c>
      <c r="R856" s="23"/>
      <c r="S856" s="106"/>
      <c r="T856" s="31">
        <f t="shared" si="27"/>
        <v>30470.799999999999</v>
      </c>
      <c r="U856" s="39" t="s">
        <v>9</v>
      </c>
    </row>
    <row r="857" spans="1:21" x14ac:dyDescent="0.25">
      <c r="A857" s="20">
        <v>42194</v>
      </c>
      <c r="B857" s="183" t="s">
        <v>3407</v>
      </c>
      <c r="C857" s="183" t="s">
        <v>1592</v>
      </c>
      <c r="D857" s="14" t="s">
        <v>320</v>
      </c>
      <c r="E857" s="105">
        <v>21648.799999999999</v>
      </c>
      <c r="F857" s="23">
        <v>42194</v>
      </c>
      <c r="G857" s="106">
        <v>21648.799999999999</v>
      </c>
      <c r="H857" s="31">
        <f t="shared" si="26"/>
        <v>0</v>
      </c>
      <c r="I857" s="39" t="s">
        <v>587</v>
      </c>
      <c r="L857" s="246"/>
      <c r="M857" s="20">
        <v>42213</v>
      </c>
      <c r="N857" s="183" t="s">
        <v>5608</v>
      </c>
      <c r="O857" s="183" t="s">
        <v>1592</v>
      </c>
      <c r="P857" s="14" t="s">
        <v>24</v>
      </c>
      <c r="Q857" s="105">
        <v>1992.8</v>
      </c>
      <c r="R857" s="23"/>
      <c r="S857" s="106"/>
      <c r="T857" s="31">
        <f t="shared" si="27"/>
        <v>1992.8</v>
      </c>
      <c r="U857" s="39" t="s">
        <v>9</v>
      </c>
    </row>
    <row r="858" spans="1:21" x14ac:dyDescent="0.25">
      <c r="A858" s="20">
        <v>42194</v>
      </c>
      <c r="B858" s="183" t="s">
        <v>3408</v>
      </c>
      <c r="C858" s="183" t="s">
        <v>1592</v>
      </c>
      <c r="D858" s="14" t="s">
        <v>940</v>
      </c>
      <c r="E858" s="105">
        <v>2821</v>
      </c>
      <c r="F858" s="23">
        <v>42194</v>
      </c>
      <c r="G858" s="106">
        <v>2821</v>
      </c>
      <c r="H858" s="31">
        <f t="shared" si="26"/>
        <v>0</v>
      </c>
      <c r="I858" s="39" t="s">
        <v>587</v>
      </c>
      <c r="L858" s="246"/>
      <c r="M858" s="20">
        <v>42213</v>
      </c>
      <c r="N858" s="183" t="s">
        <v>5654</v>
      </c>
      <c r="O858" s="183" t="s">
        <v>1592</v>
      </c>
      <c r="P858" s="14" t="s">
        <v>24</v>
      </c>
      <c r="Q858" s="105">
        <v>588.6</v>
      </c>
      <c r="R858" s="23"/>
      <c r="S858" s="106"/>
      <c r="T858" s="31">
        <f t="shared" si="27"/>
        <v>588.6</v>
      </c>
      <c r="U858" s="39" t="s">
        <v>9</v>
      </c>
    </row>
    <row r="859" spans="1:21" x14ac:dyDescent="0.25">
      <c r="A859" s="20">
        <v>42194</v>
      </c>
      <c r="B859" s="183" t="s">
        <v>3409</v>
      </c>
      <c r="C859" s="183" t="s">
        <v>1592</v>
      </c>
      <c r="D859" s="14" t="s">
        <v>49</v>
      </c>
      <c r="E859" s="105">
        <v>489.96</v>
      </c>
      <c r="F859" s="23">
        <v>42194</v>
      </c>
      <c r="G859" s="106">
        <v>489.96</v>
      </c>
      <c r="H859" s="31">
        <f t="shared" si="26"/>
        <v>0</v>
      </c>
      <c r="I859" s="39" t="s">
        <v>94</v>
      </c>
      <c r="L859" s="246"/>
      <c r="M859" s="20">
        <v>42213</v>
      </c>
      <c r="N859" s="183" t="s">
        <v>5676</v>
      </c>
      <c r="O859" s="183" t="s">
        <v>1592</v>
      </c>
      <c r="P859" s="14" t="s">
        <v>24</v>
      </c>
      <c r="Q859" s="105">
        <v>42627.48</v>
      </c>
      <c r="R859" s="23"/>
      <c r="S859" s="106"/>
      <c r="T859" s="31">
        <f t="shared" si="27"/>
        <v>42627.48</v>
      </c>
      <c r="U859" s="39" t="s">
        <v>9</v>
      </c>
    </row>
    <row r="860" spans="1:21" x14ac:dyDescent="0.25">
      <c r="A860" s="20">
        <v>42194</v>
      </c>
      <c r="B860" s="183" t="s">
        <v>3410</v>
      </c>
      <c r="C860" s="183" t="s">
        <v>1592</v>
      </c>
      <c r="D860" s="14" t="s">
        <v>383</v>
      </c>
      <c r="E860" s="105">
        <v>11316.7</v>
      </c>
      <c r="F860" s="72">
        <v>42194</v>
      </c>
      <c r="G860" s="106">
        <v>11316.7</v>
      </c>
      <c r="H860" s="31">
        <f t="shared" si="26"/>
        <v>0</v>
      </c>
      <c r="I860" s="39" t="s">
        <v>9</v>
      </c>
      <c r="L860" s="246"/>
      <c r="M860" s="20">
        <v>42213</v>
      </c>
      <c r="N860" s="183" t="s">
        <v>5679</v>
      </c>
      <c r="O860" s="183" t="s">
        <v>1592</v>
      </c>
      <c r="P860" s="14" t="s">
        <v>24</v>
      </c>
      <c r="Q860" s="105">
        <v>153091.96</v>
      </c>
      <c r="R860" s="23"/>
      <c r="S860" s="106"/>
      <c r="T860" s="31">
        <f t="shared" si="27"/>
        <v>153091.96</v>
      </c>
      <c r="U860" s="39" t="s">
        <v>19</v>
      </c>
    </row>
    <row r="861" spans="1:21" x14ac:dyDescent="0.25">
      <c r="A861" s="20">
        <v>42194</v>
      </c>
      <c r="B861" s="183" t="s">
        <v>3411</v>
      </c>
      <c r="C861" s="183" t="s">
        <v>1592</v>
      </c>
      <c r="D861" s="14" t="s">
        <v>50</v>
      </c>
      <c r="E861" s="105">
        <v>2279.1999999999998</v>
      </c>
      <c r="F861" s="23">
        <v>42194</v>
      </c>
      <c r="G861" s="106">
        <v>2279.1999999999998</v>
      </c>
      <c r="H861" s="31">
        <f t="shared" si="26"/>
        <v>0</v>
      </c>
      <c r="I861" s="39" t="s">
        <v>94</v>
      </c>
      <c r="L861" s="246"/>
      <c r="M861" s="20">
        <v>42214</v>
      </c>
      <c r="N861" s="183" t="s">
        <v>5718</v>
      </c>
      <c r="O861" s="183" t="s">
        <v>1592</v>
      </c>
      <c r="P861" s="14" t="s">
        <v>24</v>
      </c>
      <c r="Q861" s="105">
        <v>74907.899999999994</v>
      </c>
      <c r="R861" s="23"/>
      <c r="S861" s="106"/>
      <c r="T861" s="31">
        <f t="shared" si="27"/>
        <v>74907.899999999994</v>
      </c>
      <c r="U861" s="39" t="s">
        <v>4738</v>
      </c>
    </row>
    <row r="862" spans="1:21" x14ac:dyDescent="0.25">
      <c r="A862" s="20">
        <v>42194</v>
      </c>
      <c r="B862" s="183" t="s">
        <v>3412</v>
      </c>
      <c r="C862" s="183" t="s">
        <v>1592</v>
      </c>
      <c r="D862" s="14" t="s">
        <v>1175</v>
      </c>
      <c r="E862" s="105">
        <v>27066</v>
      </c>
      <c r="F862" s="23">
        <v>42194</v>
      </c>
      <c r="G862" s="106">
        <v>27066</v>
      </c>
      <c r="H862" s="31">
        <f t="shared" si="26"/>
        <v>0</v>
      </c>
      <c r="I862" s="39" t="s">
        <v>587</v>
      </c>
      <c r="L862" s="246"/>
      <c r="M862" s="20">
        <v>42214</v>
      </c>
      <c r="N862" s="183" t="s">
        <v>5788</v>
      </c>
      <c r="O862" s="183" t="s">
        <v>1592</v>
      </c>
      <c r="P862" s="14" t="s">
        <v>24</v>
      </c>
      <c r="Q862" s="105">
        <v>73492.399999999994</v>
      </c>
      <c r="R862" s="23"/>
      <c r="S862" s="106"/>
      <c r="T862" s="31">
        <f t="shared" si="27"/>
        <v>73492.399999999994</v>
      </c>
      <c r="U862" s="39" t="s">
        <v>9</v>
      </c>
    </row>
    <row r="863" spans="1:21" x14ac:dyDescent="0.25">
      <c r="A863" s="20">
        <v>42194</v>
      </c>
      <c r="B863" s="183" t="s">
        <v>3413</v>
      </c>
      <c r="C863" s="183" t="s">
        <v>1592</v>
      </c>
      <c r="D863" s="14" t="s">
        <v>1178</v>
      </c>
      <c r="E863" s="105">
        <v>24360</v>
      </c>
      <c r="F863" s="23">
        <v>42197</v>
      </c>
      <c r="G863" s="106">
        <v>24360</v>
      </c>
      <c r="H863" s="31">
        <f t="shared" si="26"/>
        <v>0</v>
      </c>
      <c r="I863" s="39" t="s">
        <v>94</v>
      </c>
      <c r="L863" s="246"/>
      <c r="M863" s="20">
        <v>42215</v>
      </c>
      <c r="N863" s="183" t="s">
        <v>5811</v>
      </c>
      <c r="O863" s="183" t="s">
        <v>1592</v>
      </c>
      <c r="P863" s="14" t="s">
        <v>24</v>
      </c>
      <c r="Q863" s="105">
        <v>78093.7</v>
      </c>
      <c r="R863" s="23"/>
      <c r="S863" s="106"/>
      <c r="T863" s="31">
        <f t="shared" si="27"/>
        <v>78093.7</v>
      </c>
      <c r="U863" s="39" t="s">
        <v>62</v>
      </c>
    </row>
    <row r="864" spans="1:21" x14ac:dyDescent="0.25">
      <c r="A864" s="20">
        <v>42194</v>
      </c>
      <c r="B864" s="183" t="s">
        <v>3414</v>
      </c>
      <c r="C864" s="183" t="s">
        <v>1592</v>
      </c>
      <c r="D864" s="14" t="s">
        <v>18</v>
      </c>
      <c r="E864" s="105">
        <v>3225.6</v>
      </c>
      <c r="F864" s="23">
        <v>42194</v>
      </c>
      <c r="G864" s="106">
        <v>3225.6</v>
      </c>
      <c r="H864" s="31">
        <f t="shared" si="26"/>
        <v>0</v>
      </c>
      <c r="I864" s="39" t="s">
        <v>9</v>
      </c>
      <c r="L864" s="246"/>
      <c r="M864" s="20">
        <v>42215</v>
      </c>
      <c r="N864" s="183" t="s">
        <v>5813</v>
      </c>
      <c r="O864" s="183" t="s">
        <v>1592</v>
      </c>
      <c r="P864" s="110" t="s">
        <v>24</v>
      </c>
      <c r="Q864" s="105">
        <v>55926.5</v>
      </c>
      <c r="R864" s="23"/>
      <c r="S864" s="106"/>
      <c r="T864" s="31">
        <f t="shared" si="27"/>
        <v>55926.5</v>
      </c>
      <c r="U864" s="39" t="s">
        <v>312</v>
      </c>
    </row>
    <row r="865" spans="1:21" x14ac:dyDescent="0.25">
      <c r="A865" s="20">
        <v>42194</v>
      </c>
      <c r="B865" s="183" t="s">
        <v>3415</v>
      </c>
      <c r="C865" s="183" t="s">
        <v>1592</v>
      </c>
      <c r="D865" s="14" t="s">
        <v>125</v>
      </c>
      <c r="E865" s="105">
        <v>16005.5</v>
      </c>
      <c r="F865" s="23">
        <v>42197</v>
      </c>
      <c r="G865" s="106">
        <v>16005.5</v>
      </c>
      <c r="H865" s="31">
        <f t="shared" si="26"/>
        <v>0</v>
      </c>
      <c r="I865" s="39" t="s">
        <v>94</v>
      </c>
      <c r="L865" s="246"/>
      <c r="M865" s="20">
        <v>42215</v>
      </c>
      <c r="N865" s="183" t="s">
        <v>5896</v>
      </c>
      <c r="O865" s="183" t="s">
        <v>1592</v>
      </c>
      <c r="P865" s="14" t="s">
        <v>24</v>
      </c>
      <c r="Q865" s="105">
        <v>218239.32</v>
      </c>
      <c r="R865" s="23"/>
      <c r="S865" s="106"/>
      <c r="T865" s="31">
        <f t="shared" si="27"/>
        <v>218239.32</v>
      </c>
      <c r="U865" s="39" t="s">
        <v>4738</v>
      </c>
    </row>
    <row r="866" spans="1:21" x14ac:dyDescent="0.25">
      <c r="A866" s="20">
        <v>42194</v>
      </c>
      <c r="B866" s="183" t="s">
        <v>3416</v>
      </c>
      <c r="C866" s="183" t="s">
        <v>1592</v>
      </c>
      <c r="D866" s="14" t="s">
        <v>91</v>
      </c>
      <c r="E866" s="105">
        <v>22415.77</v>
      </c>
      <c r="F866" s="23">
        <v>42194</v>
      </c>
      <c r="G866" s="106">
        <v>22415.77</v>
      </c>
      <c r="H866" s="31">
        <f t="shared" si="26"/>
        <v>0</v>
      </c>
      <c r="I866" s="39" t="s">
        <v>59</v>
      </c>
      <c r="L866" s="246"/>
      <c r="M866" s="20">
        <v>42215</v>
      </c>
      <c r="N866" s="183" t="s">
        <v>5902</v>
      </c>
      <c r="O866" s="183" t="s">
        <v>1592</v>
      </c>
      <c r="P866" s="14" t="s">
        <v>24</v>
      </c>
      <c r="Q866" s="105">
        <v>237626.75</v>
      </c>
      <c r="R866" s="23"/>
      <c r="S866" s="106"/>
      <c r="T866" s="31">
        <f t="shared" si="27"/>
        <v>237626.75</v>
      </c>
      <c r="U866" s="39" t="s">
        <v>4738</v>
      </c>
    </row>
    <row r="867" spans="1:21" x14ac:dyDescent="0.25">
      <c r="A867" s="20">
        <v>42194</v>
      </c>
      <c r="B867" s="183" t="s">
        <v>3417</v>
      </c>
      <c r="C867" s="183" t="s">
        <v>1592</v>
      </c>
      <c r="D867" s="14" t="s">
        <v>155</v>
      </c>
      <c r="E867" s="105">
        <v>270.89999999999998</v>
      </c>
      <c r="F867" s="23">
        <v>42194</v>
      </c>
      <c r="G867" s="106">
        <v>270.89999999999998</v>
      </c>
      <c r="H867" s="31">
        <f t="shared" si="26"/>
        <v>0</v>
      </c>
      <c r="I867" s="39" t="s">
        <v>59</v>
      </c>
      <c r="L867" s="246"/>
      <c r="M867" s="20">
        <v>42216</v>
      </c>
      <c r="N867" s="183" t="s">
        <v>5923</v>
      </c>
      <c r="O867" s="183" t="s">
        <v>1592</v>
      </c>
      <c r="P867" s="14" t="s">
        <v>24</v>
      </c>
      <c r="Q867" s="105">
        <v>10902.6</v>
      </c>
      <c r="R867" s="23"/>
      <c r="S867" s="106"/>
      <c r="T867" s="31">
        <f t="shared" si="27"/>
        <v>10902.6</v>
      </c>
      <c r="U867" s="39" t="s">
        <v>9</v>
      </c>
    </row>
    <row r="868" spans="1:21" x14ac:dyDescent="0.25">
      <c r="A868" s="20">
        <v>42194</v>
      </c>
      <c r="B868" s="183" t="s">
        <v>3418</v>
      </c>
      <c r="C868" s="183" t="s">
        <v>1592</v>
      </c>
      <c r="D868" s="14" t="s">
        <v>1261</v>
      </c>
      <c r="E868" s="105">
        <v>11744.6</v>
      </c>
      <c r="F868" s="23">
        <v>42194</v>
      </c>
      <c r="G868" s="106">
        <v>11744.6</v>
      </c>
      <c r="H868" s="31">
        <f t="shared" si="26"/>
        <v>0</v>
      </c>
      <c r="I868" s="39" t="s">
        <v>587</v>
      </c>
      <c r="L868" s="246"/>
      <c r="M868" s="20">
        <v>42216</v>
      </c>
      <c r="N868" s="183" t="s">
        <v>5958</v>
      </c>
      <c r="O868" s="183" t="s">
        <v>1592</v>
      </c>
      <c r="P868" s="14" t="s">
        <v>24</v>
      </c>
      <c r="Q868" s="105">
        <v>8274.5</v>
      </c>
      <c r="R868" s="23"/>
      <c r="S868" s="106"/>
      <c r="T868" s="31">
        <f t="shared" si="27"/>
        <v>8274.5</v>
      </c>
      <c r="U868" s="39" t="s">
        <v>9</v>
      </c>
    </row>
    <row r="869" spans="1:21" x14ac:dyDescent="0.25">
      <c r="A869" s="20">
        <v>42194</v>
      </c>
      <c r="B869" s="183" t="s">
        <v>3419</v>
      </c>
      <c r="C869" s="183" t="s">
        <v>1592</v>
      </c>
      <c r="D869" s="14" t="s">
        <v>1193</v>
      </c>
      <c r="E869" s="105">
        <v>2516.8000000000002</v>
      </c>
      <c r="F869" s="23">
        <v>42194</v>
      </c>
      <c r="G869" s="106">
        <v>2516.8000000000002</v>
      </c>
      <c r="H869" s="31">
        <f t="shared" si="26"/>
        <v>0</v>
      </c>
      <c r="I869" s="39" t="s">
        <v>587</v>
      </c>
      <c r="L869" s="246"/>
      <c r="M869" s="20">
        <v>42216</v>
      </c>
      <c r="N869" s="183" t="s">
        <v>6029</v>
      </c>
      <c r="O869" s="183" t="s">
        <v>1592</v>
      </c>
      <c r="P869" s="14" t="s">
        <v>24</v>
      </c>
      <c r="Q869" s="105">
        <v>127350</v>
      </c>
      <c r="R869" s="23"/>
      <c r="S869" s="106"/>
      <c r="T869" s="31">
        <f t="shared" si="27"/>
        <v>127350</v>
      </c>
      <c r="U869" s="39" t="s">
        <v>9</v>
      </c>
    </row>
    <row r="870" spans="1:21" x14ac:dyDescent="0.25">
      <c r="A870" s="20">
        <v>42194</v>
      </c>
      <c r="B870" s="183" t="s">
        <v>3420</v>
      </c>
      <c r="C870" s="183" t="s">
        <v>1592</v>
      </c>
      <c r="D870" s="14" t="s">
        <v>604</v>
      </c>
      <c r="E870" s="105">
        <v>3578.4</v>
      </c>
      <c r="F870" s="23">
        <v>42194</v>
      </c>
      <c r="G870" s="106">
        <v>3578.4</v>
      </c>
      <c r="H870" s="31">
        <f t="shared" si="26"/>
        <v>0</v>
      </c>
      <c r="I870" s="39" t="s">
        <v>9</v>
      </c>
      <c r="L870" s="246"/>
      <c r="M870" s="20">
        <v>42216</v>
      </c>
      <c r="N870" s="183" t="s">
        <v>6030</v>
      </c>
      <c r="O870" s="183" t="s">
        <v>1592</v>
      </c>
      <c r="P870" s="14" t="s">
        <v>24</v>
      </c>
      <c r="Q870" s="105">
        <v>86807.6</v>
      </c>
      <c r="R870" s="23"/>
      <c r="S870" s="106"/>
      <c r="T870" s="31">
        <f t="shared" si="27"/>
        <v>86807.6</v>
      </c>
      <c r="U870" s="39" t="s">
        <v>9</v>
      </c>
    </row>
    <row r="871" spans="1:21" x14ac:dyDescent="0.25">
      <c r="A871" s="20">
        <v>42194</v>
      </c>
      <c r="B871" s="183" t="s">
        <v>3421</v>
      </c>
      <c r="C871" s="183" t="s">
        <v>1592</v>
      </c>
      <c r="D871" s="14" t="s">
        <v>20</v>
      </c>
      <c r="E871" s="105">
        <v>4813</v>
      </c>
      <c r="F871" s="23">
        <v>42104</v>
      </c>
      <c r="G871" s="106">
        <v>4813</v>
      </c>
      <c r="H871" s="31">
        <f t="shared" si="26"/>
        <v>0</v>
      </c>
      <c r="I871" s="39" t="s">
        <v>9</v>
      </c>
      <c r="L871" s="246"/>
      <c r="M871" s="20">
        <v>42216</v>
      </c>
      <c r="N871" s="183" t="s">
        <v>6038</v>
      </c>
      <c r="O871" s="183" t="s">
        <v>1592</v>
      </c>
      <c r="P871" s="14" t="s">
        <v>24</v>
      </c>
      <c r="Q871" s="105">
        <v>14672</v>
      </c>
      <c r="R871" s="23"/>
      <c r="S871" s="106"/>
      <c r="T871" s="31">
        <f t="shared" si="27"/>
        <v>14672</v>
      </c>
      <c r="U871" s="39" t="s">
        <v>9</v>
      </c>
    </row>
    <row r="872" spans="1:21" x14ac:dyDescent="0.25">
      <c r="A872" s="20">
        <v>42194</v>
      </c>
      <c r="B872" s="183" t="s">
        <v>3422</v>
      </c>
      <c r="C872" s="183" t="s">
        <v>1592</v>
      </c>
      <c r="D872" s="14" t="s">
        <v>256</v>
      </c>
      <c r="E872" s="105">
        <v>5555</v>
      </c>
      <c r="F872" s="23">
        <v>42194</v>
      </c>
      <c r="G872" s="106">
        <v>5555</v>
      </c>
      <c r="H872" s="31">
        <f t="shared" si="26"/>
        <v>0</v>
      </c>
      <c r="I872" s="39" t="s">
        <v>773</v>
      </c>
      <c r="L872" s="246"/>
      <c r="M872" s="20">
        <v>42186</v>
      </c>
      <c r="N872" s="183" t="s">
        <v>2575</v>
      </c>
      <c r="O872" s="183" t="s">
        <v>1592</v>
      </c>
      <c r="P872" s="14" t="s">
        <v>50</v>
      </c>
      <c r="Q872" s="105">
        <v>2334.9</v>
      </c>
      <c r="R872" s="23">
        <v>42186</v>
      </c>
      <c r="S872" s="106">
        <v>2334.9</v>
      </c>
      <c r="T872" s="25">
        <f t="shared" si="27"/>
        <v>0</v>
      </c>
      <c r="U872" s="39" t="s">
        <v>9</v>
      </c>
    </row>
    <row r="873" spans="1:21" x14ac:dyDescent="0.25">
      <c r="A873" s="20">
        <v>42194</v>
      </c>
      <c r="B873" s="183" t="s">
        <v>3423</v>
      </c>
      <c r="C873" s="183" t="s">
        <v>1592</v>
      </c>
      <c r="D873" s="14" t="s">
        <v>114</v>
      </c>
      <c r="E873" s="105">
        <v>4406.95</v>
      </c>
      <c r="F873" s="23">
        <v>42194</v>
      </c>
      <c r="G873" s="106">
        <v>4406.95</v>
      </c>
      <c r="H873" s="31">
        <f t="shared" si="26"/>
        <v>0</v>
      </c>
      <c r="I873" s="39" t="s">
        <v>9</v>
      </c>
      <c r="L873" s="246"/>
      <c r="M873" s="20">
        <v>42187</v>
      </c>
      <c r="N873" s="183" t="s">
        <v>2689</v>
      </c>
      <c r="O873" s="183" t="s">
        <v>1592</v>
      </c>
      <c r="P873" s="14" t="s">
        <v>50</v>
      </c>
      <c r="Q873" s="105">
        <v>588.79999999999995</v>
      </c>
      <c r="R873" s="23">
        <v>42187</v>
      </c>
      <c r="S873" s="106">
        <v>588.79999999999995</v>
      </c>
      <c r="T873" s="25">
        <f t="shared" si="27"/>
        <v>0</v>
      </c>
      <c r="U873" s="39" t="s">
        <v>94</v>
      </c>
    </row>
    <row r="874" spans="1:21" x14ac:dyDescent="0.25">
      <c r="A874" s="20">
        <v>42194</v>
      </c>
      <c r="B874" s="183" t="s">
        <v>3424</v>
      </c>
      <c r="C874" s="183" t="s">
        <v>1592</v>
      </c>
      <c r="D874" s="14" t="s">
        <v>60</v>
      </c>
      <c r="E874" s="105">
        <v>5676.2</v>
      </c>
      <c r="F874" s="23">
        <v>42194</v>
      </c>
      <c r="G874" s="106">
        <v>5676.2</v>
      </c>
      <c r="H874" s="31">
        <f t="shared" si="26"/>
        <v>0</v>
      </c>
      <c r="I874" s="39" t="s">
        <v>773</v>
      </c>
      <c r="L874" s="246"/>
      <c r="M874" s="20">
        <v>42188</v>
      </c>
      <c r="N874" s="183" t="s">
        <v>2829</v>
      </c>
      <c r="O874" s="183" t="s">
        <v>1592</v>
      </c>
      <c r="P874" s="14" t="s">
        <v>50</v>
      </c>
      <c r="Q874" s="105">
        <v>3299.6</v>
      </c>
      <c r="R874" s="23">
        <v>42189</v>
      </c>
      <c r="S874" s="106">
        <v>3299.6</v>
      </c>
      <c r="T874" s="31">
        <f t="shared" si="27"/>
        <v>0</v>
      </c>
      <c r="U874" s="39" t="s">
        <v>94</v>
      </c>
    </row>
    <row r="875" spans="1:21" x14ac:dyDescent="0.25">
      <c r="A875" s="20">
        <v>42194</v>
      </c>
      <c r="B875" s="183" t="s">
        <v>3425</v>
      </c>
      <c r="C875" s="183" t="s">
        <v>1592</v>
      </c>
      <c r="D875" s="14" t="s">
        <v>56</v>
      </c>
      <c r="E875" s="105">
        <v>13928.2</v>
      </c>
      <c r="F875" s="23">
        <v>42194</v>
      </c>
      <c r="G875" s="106">
        <v>13928.2</v>
      </c>
      <c r="H875" s="31">
        <f t="shared" si="26"/>
        <v>0</v>
      </c>
      <c r="I875" s="39" t="s">
        <v>773</v>
      </c>
      <c r="L875" s="246"/>
      <c r="M875" s="20">
        <v>42189</v>
      </c>
      <c r="N875" s="183" t="s">
        <v>2900</v>
      </c>
      <c r="O875" s="183" t="s">
        <v>1592</v>
      </c>
      <c r="P875" s="14" t="s">
        <v>50</v>
      </c>
      <c r="Q875" s="105">
        <v>3173.4</v>
      </c>
      <c r="R875" s="23">
        <v>42190</v>
      </c>
      <c r="S875" s="106">
        <v>3173.4</v>
      </c>
      <c r="T875" s="31">
        <f t="shared" si="27"/>
        <v>0</v>
      </c>
      <c r="U875" s="39" t="s">
        <v>9</v>
      </c>
    </row>
    <row r="876" spans="1:21" x14ac:dyDescent="0.25">
      <c r="A876" s="20">
        <v>42194</v>
      </c>
      <c r="B876" s="183" t="s">
        <v>3426</v>
      </c>
      <c r="C876" s="183" t="s">
        <v>1592</v>
      </c>
      <c r="D876" s="14" t="s">
        <v>47</v>
      </c>
      <c r="E876" s="105">
        <v>25677.040000000001</v>
      </c>
      <c r="F876" s="23">
        <v>42201</v>
      </c>
      <c r="G876" s="106">
        <v>25677.040000000001</v>
      </c>
      <c r="H876" s="31">
        <f t="shared" si="26"/>
        <v>0</v>
      </c>
      <c r="I876" s="39" t="s">
        <v>773</v>
      </c>
      <c r="L876" s="246"/>
      <c r="M876" s="20">
        <v>42190</v>
      </c>
      <c r="N876" s="183" t="s">
        <v>3016</v>
      </c>
      <c r="O876" s="183" t="s">
        <v>1592</v>
      </c>
      <c r="P876" s="14" t="s">
        <v>50</v>
      </c>
      <c r="Q876" s="105">
        <v>2029.5</v>
      </c>
      <c r="R876" s="23">
        <v>42195</v>
      </c>
      <c r="S876" s="106">
        <v>2029.5</v>
      </c>
      <c r="T876" s="31">
        <f t="shared" si="27"/>
        <v>0</v>
      </c>
      <c r="U876" s="39" t="s">
        <v>17</v>
      </c>
    </row>
    <row r="877" spans="1:21" x14ac:dyDescent="0.25">
      <c r="A877" s="20">
        <v>42194</v>
      </c>
      <c r="B877" s="183" t="s">
        <v>3427</v>
      </c>
      <c r="C877" s="183" t="s">
        <v>1592</v>
      </c>
      <c r="D877" s="14" t="s">
        <v>334</v>
      </c>
      <c r="E877" s="105">
        <v>3076.9</v>
      </c>
      <c r="F877" s="23">
        <v>42194</v>
      </c>
      <c r="G877" s="106">
        <v>3076.9</v>
      </c>
      <c r="H877" s="31">
        <f t="shared" si="26"/>
        <v>0</v>
      </c>
      <c r="I877" s="39" t="s">
        <v>773</v>
      </c>
      <c r="L877" s="246"/>
      <c r="M877" s="20">
        <v>42192</v>
      </c>
      <c r="N877" s="183" t="s">
        <v>3217</v>
      </c>
      <c r="O877" s="183" t="s">
        <v>1592</v>
      </c>
      <c r="P877" s="14" t="s">
        <v>50</v>
      </c>
      <c r="Q877" s="105">
        <v>3136</v>
      </c>
      <c r="R877" s="23">
        <v>42192</v>
      </c>
      <c r="S877" s="106">
        <v>3136</v>
      </c>
      <c r="T877" s="31">
        <f t="shared" si="27"/>
        <v>0</v>
      </c>
      <c r="U877" s="39" t="s">
        <v>41</v>
      </c>
    </row>
    <row r="878" spans="1:21" x14ac:dyDescent="0.25">
      <c r="A878" s="20">
        <v>42194</v>
      </c>
      <c r="B878" s="183" t="s">
        <v>3428</v>
      </c>
      <c r="C878" s="183" t="s">
        <v>1592</v>
      </c>
      <c r="D878" s="14" t="s">
        <v>863</v>
      </c>
      <c r="E878" s="105">
        <v>7038.8</v>
      </c>
      <c r="F878" s="23">
        <v>42194</v>
      </c>
      <c r="G878" s="106">
        <v>7038.8</v>
      </c>
      <c r="H878" s="31">
        <f t="shared" si="26"/>
        <v>0</v>
      </c>
      <c r="I878" s="39" t="s">
        <v>9</v>
      </c>
      <c r="L878" s="246"/>
      <c r="M878" s="20">
        <v>42194</v>
      </c>
      <c r="N878" s="183" t="s">
        <v>3411</v>
      </c>
      <c r="O878" s="183" t="s">
        <v>1592</v>
      </c>
      <c r="P878" s="14" t="s">
        <v>50</v>
      </c>
      <c r="Q878" s="105">
        <v>2279.1999999999998</v>
      </c>
      <c r="R878" s="23">
        <v>42194</v>
      </c>
      <c r="S878" s="106">
        <v>2279.1999999999998</v>
      </c>
      <c r="T878" s="31">
        <f t="shared" si="27"/>
        <v>0</v>
      </c>
      <c r="U878" s="39" t="s">
        <v>94</v>
      </c>
    </row>
    <row r="879" spans="1:21" x14ac:dyDescent="0.25">
      <c r="A879" s="20">
        <v>42194</v>
      </c>
      <c r="B879" s="183" t="s">
        <v>3429</v>
      </c>
      <c r="C879" s="183" t="s">
        <v>1592</v>
      </c>
      <c r="D879" s="14" t="s">
        <v>81</v>
      </c>
      <c r="E879" s="105">
        <v>1855.6</v>
      </c>
      <c r="F879" s="23">
        <v>42194</v>
      </c>
      <c r="G879" s="106">
        <v>1855.6</v>
      </c>
      <c r="H879" s="31">
        <f t="shared" si="26"/>
        <v>0</v>
      </c>
      <c r="I879" s="39" t="s">
        <v>59</v>
      </c>
      <c r="L879" s="246"/>
      <c r="M879" s="20">
        <v>42195</v>
      </c>
      <c r="N879" s="183" t="s">
        <v>3573</v>
      </c>
      <c r="O879" s="183" t="s">
        <v>1592</v>
      </c>
      <c r="P879" s="14" t="s">
        <v>50</v>
      </c>
      <c r="Q879" s="105">
        <v>4494.05</v>
      </c>
      <c r="R879" s="23">
        <v>42195</v>
      </c>
      <c r="S879" s="106">
        <v>4494.05</v>
      </c>
      <c r="T879" s="31">
        <f t="shared" si="27"/>
        <v>0</v>
      </c>
      <c r="U879" s="39" t="s">
        <v>94</v>
      </c>
    </row>
    <row r="880" spans="1:21" x14ac:dyDescent="0.25">
      <c r="A880" s="20">
        <v>42194</v>
      </c>
      <c r="B880" s="183" t="s">
        <v>3430</v>
      </c>
      <c r="C880" s="183" t="s">
        <v>1592</v>
      </c>
      <c r="D880" s="14" t="s">
        <v>167</v>
      </c>
      <c r="E880" s="105">
        <v>496.8</v>
      </c>
      <c r="F880" s="23">
        <v>42194</v>
      </c>
      <c r="G880" s="106">
        <v>496.8</v>
      </c>
      <c r="H880" s="31">
        <f t="shared" si="26"/>
        <v>0</v>
      </c>
      <c r="I880" s="39" t="s">
        <v>59</v>
      </c>
      <c r="L880" s="246"/>
      <c r="M880" s="20">
        <v>42197</v>
      </c>
      <c r="N880" s="183" t="s">
        <v>3837</v>
      </c>
      <c r="O880" s="183" t="s">
        <v>1592</v>
      </c>
      <c r="P880" s="14" t="s">
        <v>50</v>
      </c>
      <c r="Q880" s="105">
        <v>1683</v>
      </c>
      <c r="R880" s="23">
        <v>42197</v>
      </c>
      <c r="S880" s="106">
        <v>1683</v>
      </c>
      <c r="T880" s="31">
        <f t="shared" si="27"/>
        <v>0</v>
      </c>
      <c r="U880" s="39" t="s">
        <v>9</v>
      </c>
    </row>
    <row r="881" spans="1:21" x14ac:dyDescent="0.25">
      <c r="A881" s="20">
        <v>42194</v>
      </c>
      <c r="B881" s="183" t="s">
        <v>3431</v>
      </c>
      <c r="C881" s="183" t="s">
        <v>1592</v>
      </c>
      <c r="D881" s="150" t="s">
        <v>3312</v>
      </c>
      <c r="E881" s="105">
        <v>896.8</v>
      </c>
      <c r="F881" s="23">
        <v>42194</v>
      </c>
      <c r="G881" s="106">
        <v>896.8</v>
      </c>
      <c r="H881" s="31">
        <f t="shared" si="26"/>
        <v>0</v>
      </c>
      <c r="I881" s="39" t="s">
        <v>59</v>
      </c>
      <c r="L881" s="246"/>
      <c r="M881" s="20">
        <v>42198</v>
      </c>
      <c r="N881" s="183" t="s">
        <v>3935</v>
      </c>
      <c r="O881" s="183" t="s">
        <v>1592</v>
      </c>
      <c r="P881" s="14" t="s">
        <v>50</v>
      </c>
      <c r="Q881" s="105">
        <v>3403.9</v>
      </c>
      <c r="R881" s="23">
        <v>42198</v>
      </c>
      <c r="S881" s="106">
        <v>3403.9</v>
      </c>
      <c r="T881" s="31">
        <f t="shared" si="27"/>
        <v>0</v>
      </c>
      <c r="U881" s="39" t="s">
        <v>9</v>
      </c>
    </row>
    <row r="882" spans="1:21" x14ac:dyDescent="0.25">
      <c r="A882" s="20">
        <v>42194</v>
      </c>
      <c r="B882" s="183" t="s">
        <v>3432</v>
      </c>
      <c r="C882" s="183" t="s">
        <v>1592</v>
      </c>
      <c r="D882" s="14" t="s">
        <v>82</v>
      </c>
      <c r="E882" s="105">
        <v>3992.4</v>
      </c>
      <c r="F882" s="23">
        <v>42194</v>
      </c>
      <c r="G882" s="106">
        <v>3992.4</v>
      </c>
      <c r="H882" s="31">
        <f t="shared" si="26"/>
        <v>0</v>
      </c>
      <c r="I882" s="39" t="s">
        <v>59</v>
      </c>
      <c r="L882" s="246"/>
      <c r="M882" s="20">
        <v>42201</v>
      </c>
      <c r="N882" s="183" t="s">
        <v>4252</v>
      </c>
      <c r="O882" s="183" t="s">
        <v>1592</v>
      </c>
      <c r="P882" s="14" t="s">
        <v>50</v>
      </c>
      <c r="Q882" s="105">
        <v>3174.2</v>
      </c>
      <c r="R882" s="23">
        <v>42202</v>
      </c>
      <c r="S882" s="106">
        <v>3174.2</v>
      </c>
      <c r="T882" s="48">
        <f t="shared" si="27"/>
        <v>0</v>
      </c>
      <c r="U882" s="39" t="s">
        <v>17</v>
      </c>
    </row>
    <row r="883" spans="1:21" x14ac:dyDescent="0.25">
      <c r="A883" s="20">
        <v>42194</v>
      </c>
      <c r="B883" s="183" t="s">
        <v>3433</v>
      </c>
      <c r="C883" s="183" t="s">
        <v>1592</v>
      </c>
      <c r="D883" s="14" t="s">
        <v>121</v>
      </c>
      <c r="E883" s="105">
        <v>3529.8</v>
      </c>
      <c r="F883" s="23">
        <v>42194</v>
      </c>
      <c r="G883" s="106">
        <v>3529.8</v>
      </c>
      <c r="H883" s="31">
        <f t="shared" si="26"/>
        <v>0</v>
      </c>
      <c r="I883" s="39" t="s">
        <v>9</v>
      </c>
      <c r="L883" s="246"/>
      <c r="M883" s="20">
        <v>42203</v>
      </c>
      <c r="N883" s="183" t="s">
        <v>4499</v>
      </c>
      <c r="O883" s="183" t="s">
        <v>1592</v>
      </c>
      <c r="P883" s="14" t="s">
        <v>50</v>
      </c>
      <c r="Q883" s="105">
        <v>3455.8</v>
      </c>
      <c r="R883" s="65">
        <v>42203</v>
      </c>
      <c r="S883" s="106">
        <v>3455.8</v>
      </c>
      <c r="T883" s="31">
        <f t="shared" si="27"/>
        <v>0</v>
      </c>
      <c r="U883" s="39" t="s">
        <v>94</v>
      </c>
    </row>
    <row r="884" spans="1:21" x14ac:dyDescent="0.25">
      <c r="A884" s="20">
        <v>42194</v>
      </c>
      <c r="B884" s="183" t="s">
        <v>3434</v>
      </c>
      <c r="C884" s="183" t="s">
        <v>1592</v>
      </c>
      <c r="D884" s="14" t="s">
        <v>148</v>
      </c>
      <c r="E884" s="105">
        <v>2413</v>
      </c>
      <c r="F884" s="72">
        <v>42194</v>
      </c>
      <c r="G884" s="106">
        <v>2413</v>
      </c>
      <c r="H884" s="31">
        <f t="shared" si="26"/>
        <v>0</v>
      </c>
      <c r="I884" s="39" t="s">
        <v>59</v>
      </c>
      <c r="L884" s="246"/>
      <c r="M884" s="20">
        <v>42204</v>
      </c>
      <c r="N884" s="183" t="s">
        <v>4624</v>
      </c>
      <c r="O884" s="183" t="s">
        <v>1592</v>
      </c>
      <c r="P884" s="14" t="s">
        <v>50</v>
      </c>
      <c r="Q884" s="105">
        <v>4288.3</v>
      </c>
      <c r="R884" s="23">
        <v>42204</v>
      </c>
      <c r="S884" s="106">
        <v>4288.3</v>
      </c>
      <c r="T884" s="31">
        <f t="shared" si="27"/>
        <v>0</v>
      </c>
      <c r="U884" s="56" t="s">
        <v>9</v>
      </c>
    </row>
    <row r="885" spans="1:21" x14ac:dyDescent="0.25">
      <c r="A885" s="20">
        <v>42194</v>
      </c>
      <c r="B885" s="183" t="s">
        <v>3435</v>
      </c>
      <c r="C885" s="183" t="s">
        <v>1592</v>
      </c>
      <c r="D885" s="14" t="s">
        <v>31</v>
      </c>
      <c r="E885" s="105">
        <v>2219.1</v>
      </c>
      <c r="F885" s="23">
        <v>42194</v>
      </c>
      <c r="G885" s="106">
        <v>2219.1</v>
      </c>
      <c r="H885" s="31">
        <f t="shared" si="26"/>
        <v>0</v>
      </c>
      <c r="I885" s="39" t="s">
        <v>59</v>
      </c>
      <c r="L885" s="246"/>
      <c r="M885" s="20">
        <v>42205</v>
      </c>
      <c r="N885" s="183" t="s">
        <v>4697</v>
      </c>
      <c r="O885" s="183" t="s">
        <v>1592</v>
      </c>
      <c r="P885" s="14" t="s">
        <v>50</v>
      </c>
      <c r="Q885" s="105">
        <v>1390.6</v>
      </c>
      <c r="R885" s="23">
        <v>42209</v>
      </c>
      <c r="S885" s="118">
        <v>1390.6</v>
      </c>
      <c r="T885" s="31">
        <f t="shared" si="27"/>
        <v>0</v>
      </c>
      <c r="U885" s="56" t="s">
        <v>94</v>
      </c>
    </row>
    <row r="886" spans="1:21" x14ac:dyDescent="0.25">
      <c r="A886" s="20">
        <v>42194</v>
      </c>
      <c r="B886" s="183" t="s">
        <v>3436</v>
      </c>
      <c r="C886" s="183" t="s">
        <v>1592</v>
      </c>
      <c r="D886" s="14" t="s">
        <v>145</v>
      </c>
      <c r="E886" s="105">
        <v>1575</v>
      </c>
      <c r="F886" s="23">
        <v>42194</v>
      </c>
      <c r="G886" s="106">
        <v>1575</v>
      </c>
      <c r="H886" s="31">
        <f t="shared" si="26"/>
        <v>0</v>
      </c>
      <c r="I886" s="39" t="s">
        <v>9</v>
      </c>
      <c r="L886" s="246"/>
      <c r="M886" s="20">
        <v>42207</v>
      </c>
      <c r="N886" s="183" t="s">
        <v>4982</v>
      </c>
      <c r="O886" s="183" t="s">
        <v>1592</v>
      </c>
      <c r="P886" s="14" t="s">
        <v>50</v>
      </c>
      <c r="Q886" s="105">
        <v>1417.5</v>
      </c>
      <c r="R886" s="23">
        <v>42207</v>
      </c>
      <c r="S886" s="106">
        <v>1417.5</v>
      </c>
      <c r="T886" s="31">
        <f t="shared" si="27"/>
        <v>0</v>
      </c>
      <c r="U886" s="39" t="s">
        <v>9</v>
      </c>
    </row>
    <row r="887" spans="1:21" x14ac:dyDescent="0.25">
      <c r="A887" s="20">
        <v>42194</v>
      </c>
      <c r="B887" s="183" t="s">
        <v>3437</v>
      </c>
      <c r="C887" s="183" t="s">
        <v>1592</v>
      </c>
      <c r="D887" s="14" t="s">
        <v>128</v>
      </c>
      <c r="E887" s="105">
        <v>9843</v>
      </c>
      <c r="F887" s="23">
        <v>42196</v>
      </c>
      <c r="G887" s="106">
        <v>9843</v>
      </c>
      <c r="H887" s="31">
        <f t="shared" si="26"/>
        <v>0</v>
      </c>
      <c r="I887" s="39" t="s">
        <v>17</v>
      </c>
      <c r="L887" s="246"/>
      <c r="M887" s="20">
        <v>42208</v>
      </c>
      <c r="N887" s="183" t="s">
        <v>5075</v>
      </c>
      <c r="O887" s="183" t="s">
        <v>1592</v>
      </c>
      <c r="P887" s="14" t="s">
        <v>50</v>
      </c>
      <c r="Q887" s="105">
        <v>1956.5</v>
      </c>
      <c r="R887" s="65">
        <v>42208</v>
      </c>
      <c r="S887" s="106">
        <v>1956.5</v>
      </c>
      <c r="T887" s="31">
        <f t="shared" si="27"/>
        <v>0</v>
      </c>
      <c r="U887" s="39" t="s">
        <v>41</v>
      </c>
    </row>
    <row r="888" spans="1:21" x14ac:dyDescent="0.25">
      <c r="A888" s="20">
        <v>42194</v>
      </c>
      <c r="B888" s="183" t="s">
        <v>3438</v>
      </c>
      <c r="C888" s="183" t="s">
        <v>1592</v>
      </c>
      <c r="D888" s="14" t="s">
        <v>45</v>
      </c>
      <c r="E888" s="105">
        <v>9117</v>
      </c>
      <c r="F888" s="23">
        <v>42211</v>
      </c>
      <c r="G888" s="106">
        <v>9117</v>
      </c>
      <c r="H888" s="31">
        <f t="shared" si="26"/>
        <v>0</v>
      </c>
      <c r="I888" s="39" t="s">
        <v>59</v>
      </c>
      <c r="L888" s="246"/>
      <c r="M888" s="20">
        <v>42209</v>
      </c>
      <c r="N888" s="183" t="s">
        <v>5232</v>
      </c>
      <c r="O888" s="183" t="s">
        <v>1592</v>
      </c>
      <c r="P888" s="14" t="s">
        <v>50</v>
      </c>
      <c r="Q888" s="105">
        <v>3399.4</v>
      </c>
      <c r="R888" s="65">
        <v>42209</v>
      </c>
      <c r="S888" s="106">
        <v>3399.4</v>
      </c>
      <c r="T888" s="31">
        <f t="shared" si="27"/>
        <v>0</v>
      </c>
      <c r="U888" s="39" t="s">
        <v>17</v>
      </c>
    </row>
    <row r="889" spans="1:21" x14ac:dyDescent="0.25">
      <c r="A889" s="20">
        <v>42194</v>
      </c>
      <c r="B889" s="183" t="s">
        <v>3439</v>
      </c>
      <c r="C889" s="183" t="s">
        <v>1592</v>
      </c>
      <c r="D889" s="14" t="s">
        <v>83</v>
      </c>
      <c r="E889" s="105">
        <v>5161.2</v>
      </c>
      <c r="F889" s="23">
        <v>42194</v>
      </c>
      <c r="G889" s="106">
        <v>5161.2</v>
      </c>
      <c r="H889" s="31">
        <f t="shared" si="26"/>
        <v>0</v>
      </c>
      <c r="I889" s="39" t="s">
        <v>59</v>
      </c>
      <c r="L889" s="246"/>
      <c r="M889" s="20">
        <v>42211</v>
      </c>
      <c r="N889" s="183" t="s">
        <v>5461</v>
      </c>
      <c r="O889" s="183" t="s">
        <v>1592</v>
      </c>
      <c r="P889" s="14" t="s">
        <v>50</v>
      </c>
      <c r="Q889" s="105">
        <v>1727.2</v>
      </c>
      <c r="R889" s="23">
        <v>42211</v>
      </c>
      <c r="S889" s="106">
        <v>1727.2</v>
      </c>
      <c r="T889" s="31">
        <f t="shared" si="27"/>
        <v>0</v>
      </c>
      <c r="U889" s="39" t="s">
        <v>17</v>
      </c>
    </row>
    <row r="890" spans="1:21" x14ac:dyDescent="0.25">
      <c r="A890" s="20">
        <v>42194</v>
      </c>
      <c r="B890" s="183" t="s">
        <v>3440</v>
      </c>
      <c r="C890" s="183" t="s">
        <v>1592</v>
      </c>
      <c r="D890" s="14" t="s">
        <v>1182</v>
      </c>
      <c r="E890" s="105">
        <v>3130.2</v>
      </c>
      <c r="F890" s="23">
        <v>42194</v>
      </c>
      <c r="G890" s="106">
        <v>3130.2</v>
      </c>
      <c r="H890" s="31">
        <f t="shared" si="26"/>
        <v>0</v>
      </c>
      <c r="I890" s="39" t="s">
        <v>9</v>
      </c>
      <c r="L890" s="246"/>
      <c r="M890" s="20">
        <v>42213</v>
      </c>
      <c r="N890" s="183" t="s">
        <v>5640</v>
      </c>
      <c r="O890" s="183" t="s">
        <v>1592</v>
      </c>
      <c r="P890" s="14" t="s">
        <v>50</v>
      </c>
      <c r="Q890" s="105">
        <v>3297</v>
      </c>
      <c r="R890" s="23">
        <v>42213</v>
      </c>
      <c r="S890" s="106">
        <v>3297</v>
      </c>
      <c r="T890" s="31">
        <f t="shared" si="27"/>
        <v>0</v>
      </c>
      <c r="U890" s="39" t="s">
        <v>9</v>
      </c>
    </row>
    <row r="891" spans="1:21" x14ac:dyDescent="0.25">
      <c r="A891" s="20">
        <v>42194</v>
      </c>
      <c r="B891" s="183" t="s">
        <v>3441</v>
      </c>
      <c r="C891" s="183" t="s">
        <v>1592</v>
      </c>
      <c r="D891" s="14" t="s">
        <v>131</v>
      </c>
      <c r="E891" s="105">
        <v>7327.67</v>
      </c>
      <c r="F891" s="23">
        <v>42194</v>
      </c>
      <c r="G891" s="106">
        <v>7327.67</v>
      </c>
      <c r="H891" s="31">
        <f t="shared" si="26"/>
        <v>0</v>
      </c>
      <c r="I891" s="39" t="s">
        <v>9</v>
      </c>
      <c r="L891" s="246"/>
      <c r="M891" s="20">
        <v>42215</v>
      </c>
      <c r="N891" s="183" t="s">
        <v>5845</v>
      </c>
      <c r="O891" s="183" t="s">
        <v>1592</v>
      </c>
      <c r="P891" s="14" t="s">
        <v>50</v>
      </c>
      <c r="Q891" s="105">
        <v>3963.6</v>
      </c>
      <c r="R891" s="23">
        <v>42215</v>
      </c>
      <c r="S891" s="106">
        <v>3963.6</v>
      </c>
      <c r="T891" s="31">
        <f t="shared" si="27"/>
        <v>0</v>
      </c>
      <c r="U891" s="39" t="s">
        <v>94</v>
      </c>
    </row>
    <row r="892" spans="1:21" x14ac:dyDescent="0.25">
      <c r="A892" s="20">
        <v>42194</v>
      </c>
      <c r="B892" s="183" t="s">
        <v>3442</v>
      </c>
      <c r="C892" s="183" t="s">
        <v>1592</v>
      </c>
      <c r="D892" s="26" t="s">
        <v>12</v>
      </c>
      <c r="E892" s="108">
        <v>0</v>
      </c>
      <c r="F892" s="23"/>
      <c r="G892" s="106"/>
      <c r="H892" s="31">
        <f t="shared" si="26"/>
        <v>0</v>
      </c>
      <c r="I892" s="39" t="s">
        <v>13</v>
      </c>
      <c r="L892" s="246"/>
      <c r="M892" s="20">
        <v>42216</v>
      </c>
      <c r="N892" s="183" t="s">
        <v>5984</v>
      </c>
      <c r="O892" s="183" t="s">
        <v>1592</v>
      </c>
      <c r="P892" s="14" t="s">
        <v>50</v>
      </c>
      <c r="Q892" s="105">
        <v>3538.8</v>
      </c>
      <c r="R892" s="23">
        <v>42216</v>
      </c>
      <c r="S892" s="106">
        <v>3538.8</v>
      </c>
      <c r="T892" s="31">
        <f t="shared" si="27"/>
        <v>0</v>
      </c>
      <c r="U892" s="39" t="s">
        <v>9</v>
      </c>
    </row>
    <row r="893" spans="1:21" x14ac:dyDescent="0.25">
      <c r="A893" s="20">
        <v>42194</v>
      </c>
      <c r="B893" s="183" t="s">
        <v>3443</v>
      </c>
      <c r="C893" s="183" t="s">
        <v>1592</v>
      </c>
      <c r="D893" s="14" t="s">
        <v>1187</v>
      </c>
      <c r="E893" s="105">
        <v>2921.6</v>
      </c>
      <c r="F893" s="23">
        <v>42197</v>
      </c>
      <c r="G893" s="106">
        <v>2921.6</v>
      </c>
      <c r="H893" s="31">
        <f t="shared" si="26"/>
        <v>0</v>
      </c>
      <c r="I893" s="39" t="s">
        <v>59</v>
      </c>
      <c r="L893" s="246"/>
      <c r="M893" s="20">
        <v>42216</v>
      </c>
      <c r="N893" s="183" t="s">
        <v>5985</v>
      </c>
      <c r="O893" s="183" t="s">
        <v>1592</v>
      </c>
      <c r="P893" s="14" t="s">
        <v>50</v>
      </c>
      <c r="Q893" s="105">
        <v>165</v>
      </c>
      <c r="R893" s="23">
        <v>42216</v>
      </c>
      <c r="S893" s="106">
        <v>165</v>
      </c>
      <c r="T893" s="31">
        <f t="shared" si="27"/>
        <v>0</v>
      </c>
      <c r="U893" s="39" t="s">
        <v>9</v>
      </c>
    </row>
    <row r="894" spans="1:21" x14ac:dyDescent="0.25">
      <c r="A894" s="20">
        <v>42194</v>
      </c>
      <c r="B894" s="183" t="s">
        <v>3444</v>
      </c>
      <c r="C894" s="183" t="s">
        <v>1592</v>
      </c>
      <c r="D894" s="14" t="s">
        <v>97</v>
      </c>
      <c r="E894" s="105">
        <v>464.6</v>
      </c>
      <c r="F894" s="23">
        <v>42194</v>
      </c>
      <c r="G894" s="106">
        <v>464.6</v>
      </c>
      <c r="H894" s="31">
        <f t="shared" si="26"/>
        <v>0</v>
      </c>
      <c r="I894" s="39" t="s">
        <v>9</v>
      </c>
      <c r="L894" s="246"/>
      <c r="M894" s="20">
        <v>42187</v>
      </c>
      <c r="N894" s="183" t="s">
        <v>2723</v>
      </c>
      <c r="O894" s="183" t="s">
        <v>1592</v>
      </c>
      <c r="P894" s="40" t="s">
        <v>353</v>
      </c>
      <c r="Q894" s="105">
        <v>1263.5999999999999</v>
      </c>
      <c r="R894" s="23">
        <v>42187</v>
      </c>
      <c r="S894" s="106">
        <v>1263.5999999999999</v>
      </c>
      <c r="T894" s="31">
        <f t="shared" si="27"/>
        <v>0</v>
      </c>
      <c r="U894" s="68" t="s">
        <v>9</v>
      </c>
    </row>
    <row r="895" spans="1:21" x14ac:dyDescent="0.25">
      <c r="A895" s="20">
        <v>42194</v>
      </c>
      <c r="B895" s="183" t="s">
        <v>3445</v>
      </c>
      <c r="C895" s="183" t="s">
        <v>1592</v>
      </c>
      <c r="D895" s="14" t="s">
        <v>422</v>
      </c>
      <c r="E895" s="105">
        <v>2520</v>
      </c>
      <c r="F895" s="23">
        <v>42194</v>
      </c>
      <c r="G895" s="106">
        <v>2520</v>
      </c>
      <c r="H895" s="31">
        <f t="shared" si="26"/>
        <v>0</v>
      </c>
      <c r="I895" s="39" t="s">
        <v>9</v>
      </c>
      <c r="L895" s="246"/>
      <c r="M895" s="20">
        <v>42200</v>
      </c>
      <c r="N895" s="183" t="s">
        <v>4186</v>
      </c>
      <c r="O895" s="183" t="s">
        <v>1592</v>
      </c>
      <c r="P895" s="14" t="s">
        <v>353</v>
      </c>
      <c r="Q895" s="105">
        <v>915.6</v>
      </c>
      <c r="R895" s="23">
        <v>42200</v>
      </c>
      <c r="S895" s="106">
        <v>915.6</v>
      </c>
      <c r="T895" s="48">
        <f t="shared" si="27"/>
        <v>0</v>
      </c>
      <c r="U895" s="39" t="s">
        <v>9</v>
      </c>
    </row>
    <row r="896" spans="1:21" x14ac:dyDescent="0.25">
      <c r="A896" s="20">
        <v>42194</v>
      </c>
      <c r="B896" s="183" t="s">
        <v>3446</v>
      </c>
      <c r="C896" s="183" t="s">
        <v>1592</v>
      </c>
      <c r="D896" s="14" t="s">
        <v>126</v>
      </c>
      <c r="E896" s="105">
        <v>3208</v>
      </c>
      <c r="F896" s="23">
        <v>42194</v>
      </c>
      <c r="G896" s="106">
        <v>3208</v>
      </c>
      <c r="H896" s="31">
        <f t="shared" si="26"/>
        <v>0</v>
      </c>
      <c r="I896" s="39" t="s">
        <v>59</v>
      </c>
      <c r="L896" s="246"/>
      <c r="M896" s="20">
        <v>42208</v>
      </c>
      <c r="N896" s="183" t="s">
        <v>5135</v>
      </c>
      <c r="O896" s="183" t="s">
        <v>1592</v>
      </c>
      <c r="P896" s="14" t="s">
        <v>353</v>
      </c>
      <c r="Q896" s="105">
        <v>1754.3</v>
      </c>
      <c r="R896" s="65">
        <v>42208</v>
      </c>
      <c r="S896" s="106">
        <v>1754.3</v>
      </c>
      <c r="T896" s="31">
        <f t="shared" si="27"/>
        <v>0</v>
      </c>
      <c r="U896" s="39" t="s">
        <v>9</v>
      </c>
    </row>
    <row r="897" spans="1:21" x14ac:dyDescent="0.25">
      <c r="A897" s="20">
        <v>42194</v>
      </c>
      <c r="B897" s="183" t="s">
        <v>3447</v>
      </c>
      <c r="C897" s="183" t="s">
        <v>1592</v>
      </c>
      <c r="D897" s="14" t="s">
        <v>226</v>
      </c>
      <c r="E897" s="105">
        <v>3001.5</v>
      </c>
      <c r="F897" s="23">
        <v>42194</v>
      </c>
      <c r="G897" s="106">
        <v>3001.5</v>
      </c>
      <c r="H897" s="31">
        <f t="shared" si="26"/>
        <v>0</v>
      </c>
      <c r="I897" s="39" t="s">
        <v>41</v>
      </c>
      <c r="L897" s="246"/>
      <c r="M897" s="20">
        <v>42215</v>
      </c>
      <c r="N897" s="183" t="s">
        <v>5899</v>
      </c>
      <c r="O897" s="183" t="s">
        <v>1592</v>
      </c>
      <c r="P897" s="14" t="s">
        <v>353</v>
      </c>
      <c r="Q897" s="105">
        <v>776</v>
      </c>
      <c r="R897" s="23">
        <v>42215</v>
      </c>
      <c r="S897" s="106">
        <v>776</v>
      </c>
      <c r="T897" s="31">
        <f t="shared" si="27"/>
        <v>0</v>
      </c>
      <c r="U897" s="39" t="s">
        <v>9</v>
      </c>
    </row>
    <row r="898" spans="1:21" x14ac:dyDescent="0.25">
      <c r="A898" s="20">
        <v>42194</v>
      </c>
      <c r="B898" s="183" t="s">
        <v>3448</v>
      </c>
      <c r="C898" s="183" t="s">
        <v>1592</v>
      </c>
      <c r="D898" s="14" t="s">
        <v>99</v>
      </c>
      <c r="E898" s="105">
        <v>2772</v>
      </c>
      <c r="F898" s="23">
        <v>42194</v>
      </c>
      <c r="G898" s="106">
        <v>2772</v>
      </c>
      <c r="H898" s="31">
        <f t="shared" si="26"/>
        <v>0</v>
      </c>
      <c r="I898" s="39" t="s">
        <v>41</v>
      </c>
      <c r="L898" s="246"/>
      <c r="M898" s="20">
        <v>42191</v>
      </c>
      <c r="N898" s="183" t="s">
        <v>3078</v>
      </c>
      <c r="O898" s="183" t="s">
        <v>1592</v>
      </c>
      <c r="P898" s="14" t="s">
        <v>143</v>
      </c>
      <c r="Q898" s="105">
        <v>1345</v>
      </c>
      <c r="R898" s="23">
        <v>42192</v>
      </c>
      <c r="S898" s="106">
        <v>1345</v>
      </c>
      <c r="T898" s="31">
        <f t="shared" si="27"/>
        <v>0</v>
      </c>
      <c r="U898" s="39" t="s">
        <v>17</v>
      </c>
    </row>
    <row r="899" spans="1:21" x14ac:dyDescent="0.25">
      <c r="A899" s="20">
        <v>42194</v>
      </c>
      <c r="B899" s="183" t="s">
        <v>3449</v>
      </c>
      <c r="C899" s="183" t="s">
        <v>1592</v>
      </c>
      <c r="D899" s="14" t="s">
        <v>53</v>
      </c>
      <c r="E899" s="105">
        <v>1315.8</v>
      </c>
      <c r="F899" s="23">
        <v>42194</v>
      </c>
      <c r="G899" s="106">
        <v>1315.8</v>
      </c>
      <c r="H899" s="31">
        <f t="shared" ref="H899:H962" si="28">E899-G899</f>
        <v>0</v>
      </c>
      <c r="I899" s="39" t="s">
        <v>59</v>
      </c>
      <c r="L899" s="246"/>
      <c r="M899" s="20">
        <v>42191</v>
      </c>
      <c r="N899" s="183" t="s">
        <v>3079</v>
      </c>
      <c r="O899" s="183" t="s">
        <v>1592</v>
      </c>
      <c r="P899" s="14" t="s">
        <v>143</v>
      </c>
      <c r="Q899" s="105">
        <v>313.60000000000002</v>
      </c>
      <c r="R899" s="23">
        <v>42192</v>
      </c>
      <c r="S899" s="106">
        <v>313.60000000000002</v>
      </c>
      <c r="T899" s="31">
        <f t="shared" ref="T899:T962" si="29">Q899-S899</f>
        <v>0</v>
      </c>
      <c r="U899" s="39" t="s">
        <v>17</v>
      </c>
    </row>
    <row r="900" spans="1:21" x14ac:dyDescent="0.25">
      <c r="A900" s="20">
        <v>42194</v>
      </c>
      <c r="B900" s="183" t="s">
        <v>3450</v>
      </c>
      <c r="C900" s="183" t="s">
        <v>1592</v>
      </c>
      <c r="D900" s="14" t="s">
        <v>285</v>
      </c>
      <c r="E900" s="105">
        <v>969.46</v>
      </c>
      <c r="F900" s="23">
        <v>42194</v>
      </c>
      <c r="G900" s="106">
        <v>969.46</v>
      </c>
      <c r="H900" s="31">
        <f t="shared" si="28"/>
        <v>0</v>
      </c>
      <c r="I900" s="39" t="s">
        <v>41</v>
      </c>
      <c r="L900" s="246"/>
      <c r="M900" s="20">
        <v>42193</v>
      </c>
      <c r="N900" s="183" t="s">
        <v>3341</v>
      </c>
      <c r="O900" s="183" t="s">
        <v>1592</v>
      </c>
      <c r="P900" s="14" t="s">
        <v>143</v>
      </c>
      <c r="Q900" s="105">
        <v>19810.8</v>
      </c>
      <c r="R900" s="23">
        <v>42193</v>
      </c>
      <c r="S900" s="106">
        <v>19810.8</v>
      </c>
      <c r="T900" s="31">
        <f t="shared" si="29"/>
        <v>0</v>
      </c>
      <c r="U900" s="39" t="s">
        <v>17</v>
      </c>
    </row>
    <row r="901" spans="1:21" x14ac:dyDescent="0.25">
      <c r="A901" s="20">
        <v>42194</v>
      </c>
      <c r="B901" s="183" t="s">
        <v>3451</v>
      </c>
      <c r="C901" s="183" t="s">
        <v>1592</v>
      </c>
      <c r="D901" s="14" t="s">
        <v>3452</v>
      </c>
      <c r="E901" s="105">
        <v>5819.03</v>
      </c>
      <c r="F901" s="23">
        <v>42194</v>
      </c>
      <c r="G901" s="106">
        <v>5819.03</v>
      </c>
      <c r="H901" s="31">
        <f t="shared" si="28"/>
        <v>0</v>
      </c>
      <c r="I901" s="39" t="s">
        <v>9</v>
      </c>
      <c r="L901" s="246"/>
      <c r="M901" s="20">
        <v>42197</v>
      </c>
      <c r="N901" s="183" t="s">
        <v>3820</v>
      </c>
      <c r="O901" s="183" t="s">
        <v>1592</v>
      </c>
      <c r="P901" s="14" t="s">
        <v>143</v>
      </c>
      <c r="Q901" s="105">
        <v>4100.2</v>
      </c>
      <c r="R901" s="23">
        <v>42203</v>
      </c>
      <c r="S901" s="106">
        <v>4100.2</v>
      </c>
      <c r="T901" s="31">
        <f t="shared" si="29"/>
        <v>0</v>
      </c>
      <c r="U901" s="39" t="s">
        <v>62</v>
      </c>
    </row>
    <row r="902" spans="1:21" x14ac:dyDescent="0.25">
      <c r="A902" s="20">
        <v>42194</v>
      </c>
      <c r="B902" s="183" t="s">
        <v>3453</v>
      </c>
      <c r="C902" s="183" t="s">
        <v>1592</v>
      </c>
      <c r="D902" s="14" t="s">
        <v>151</v>
      </c>
      <c r="E902" s="105">
        <v>2319.5</v>
      </c>
      <c r="F902" s="23">
        <v>42195</v>
      </c>
      <c r="G902" s="106">
        <v>2319.5</v>
      </c>
      <c r="H902" s="31">
        <f t="shared" si="28"/>
        <v>0</v>
      </c>
      <c r="I902" s="39" t="s">
        <v>9</v>
      </c>
      <c r="L902" s="246"/>
      <c r="M902" s="20">
        <v>42200</v>
      </c>
      <c r="N902" s="183" t="s">
        <v>4190</v>
      </c>
      <c r="O902" s="183" t="s">
        <v>1592</v>
      </c>
      <c r="P902" s="14" t="s">
        <v>143</v>
      </c>
      <c r="Q902" s="105">
        <v>11976.6</v>
      </c>
      <c r="R902" s="23">
        <v>42203</v>
      </c>
      <c r="S902" s="106">
        <v>11976.6</v>
      </c>
      <c r="T902" s="48">
        <f t="shared" si="29"/>
        <v>0</v>
      </c>
      <c r="U902" s="39" t="s">
        <v>19</v>
      </c>
    </row>
    <row r="903" spans="1:21" x14ac:dyDescent="0.25">
      <c r="A903" s="20">
        <v>42194</v>
      </c>
      <c r="B903" s="183" t="s">
        <v>3454</v>
      </c>
      <c r="C903" s="183" t="s">
        <v>1592</v>
      </c>
      <c r="D903" s="14" t="s">
        <v>1058</v>
      </c>
      <c r="E903" s="105">
        <v>3164</v>
      </c>
      <c r="F903" s="23">
        <v>42194</v>
      </c>
      <c r="G903" s="106">
        <v>3164</v>
      </c>
      <c r="H903" s="31">
        <f t="shared" si="28"/>
        <v>0</v>
      </c>
      <c r="I903" s="39" t="s">
        <v>9</v>
      </c>
      <c r="L903" s="246"/>
      <c r="M903" s="20">
        <v>42203</v>
      </c>
      <c r="N903" s="183" t="s">
        <v>4554</v>
      </c>
      <c r="O903" s="183" t="s">
        <v>1592</v>
      </c>
      <c r="P903" s="14" t="s">
        <v>143</v>
      </c>
      <c r="Q903" s="105">
        <v>3131.2</v>
      </c>
      <c r="R903" s="23">
        <v>42205</v>
      </c>
      <c r="S903" s="118">
        <v>3131.2</v>
      </c>
      <c r="T903" s="31">
        <f t="shared" si="29"/>
        <v>0</v>
      </c>
      <c r="U903" s="56" t="s">
        <v>17</v>
      </c>
    </row>
    <row r="904" spans="1:21" x14ac:dyDescent="0.25">
      <c r="A904" s="20">
        <v>42194</v>
      </c>
      <c r="B904" s="183" t="s">
        <v>3455</v>
      </c>
      <c r="C904" s="183" t="s">
        <v>1592</v>
      </c>
      <c r="D904" s="14" t="s">
        <v>133</v>
      </c>
      <c r="E904" s="105">
        <v>6973.7</v>
      </c>
      <c r="F904" s="23">
        <v>42194</v>
      </c>
      <c r="G904" s="106">
        <v>6973.7</v>
      </c>
      <c r="H904" s="31">
        <f t="shared" si="28"/>
        <v>0</v>
      </c>
      <c r="I904" s="39" t="s">
        <v>9</v>
      </c>
      <c r="L904" s="246"/>
      <c r="M904" s="20">
        <v>42204</v>
      </c>
      <c r="N904" s="183" t="s">
        <v>4633</v>
      </c>
      <c r="O904" s="183" t="s">
        <v>1592</v>
      </c>
      <c r="P904" s="14" t="s">
        <v>143</v>
      </c>
      <c r="Q904" s="105">
        <v>9591.2000000000007</v>
      </c>
      <c r="R904" s="23">
        <v>42205</v>
      </c>
      <c r="S904" s="118">
        <v>9591.2000000000007</v>
      </c>
      <c r="T904" s="31">
        <f t="shared" si="29"/>
        <v>0</v>
      </c>
      <c r="U904" s="56" t="s">
        <v>17</v>
      </c>
    </row>
    <row r="905" spans="1:21" x14ac:dyDescent="0.25">
      <c r="A905" s="20">
        <v>42194</v>
      </c>
      <c r="B905" s="183" t="s">
        <v>3456</v>
      </c>
      <c r="C905" s="183" t="s">
        <v>1592</v>
      </c>
      <c r="D905" s="14" t="s">
        <v>20</v>
      </c>
      <c r="E905" s="105">
        <v>5914.2</v>
      </c>
      <c r="F905" s="23">
        <v>42195</v>
      </c>
      <c r="G905" s="106">
        <v>5914.2</v>
      </c>
      <c r="H905" s="31">
        <f t="shared" si="28"/>
        <v>0</v>
      </c>
      <c r="I905" s="39" t="s">
        <v>9</v>
      </c>
      <c r="L905" s="246"/>
      <c r="M905" s="20">
        <v>42205</v>
      </c>
      <c r="N905" s="183" t="s">
        <v>4761</v>
      </c>
      <c r="O905" s="183" t="s">
        <v>1592</v>
      </c>
      <c r="P905" s="14" t="s">
        <v>143</v>
      </c>
      <c r="Q905" s="105">
        <v>11348.9</v>
      </c>
      <c r="R905" s="23">
        <v>42208</v>
      </c>
      <c r="S905" s="106">
        <v>11348.9</v>
      </c>
      <c r="T905" s="31">
        <f t="shared" si="29"/>
        <v>0</v>
      </c>
      <c r="U905" s="39" t="s">
        <v>17</v>
      </c>
    </row>
    <row r="906" spans="1:21" x14ac:dyDescent="0.25">
      <c r="A906" s="20">
        <v>42194</v>
      </c>
      <c r="B906" s="183" t="s">
        <v>3457</v>
      </c>
      <c r="C906" s="183" t="s">
        <v>1592</v>
      </c>
      <c r="D906" s="14" t="s">
        <v>32</v>
      </c>
      <c r="E906" s="105">
        <v>190227.6</v>
      </c>
      <c r="F906" s="23" t="s">
        <v>3458</v>
      </c>
      <c r="G906" s="106">
        <f>2608+187619.6</f>
        <v>190227.6</v>
      </c>
      <c r="H906" s="31">
        <f t="shared" si="28"/>
        <v>0</v>
      </c>
      <c r="I906" s="39" t="s">
        <v>19</v>
      </c>
      <c r="L906" s="246"/>
      <c r="M906" s="20">
        <v>42207</v>
      </c>
      <c r="N906" s="183" t="s">
        <v>4979</v>
      </c>
      <c r="O906" s="183" t="s">
        <v>1592</v>
      </c>
      <c r="P906" s="14" t="s">
        <v>143</v>
      </c>
      <c r="Q906" s="105">
        <v>12471.52</v>
      </c>
      <c r="R906" s="23">
        <v>42207</v>
      </c>
      <c r="S906" s="106">
        <v>12471.52</v>
      </c>
      <c r="T906" s="31">
        <f t="shared" si="29"/>
        <v>0</v>
      </c>
      <c r="U906" s="39" t="s">
        <v>94</v>
      </c>
    </row>
    <row r="907" spans="1:21" x14ac:dyDescent="0.25">
      <c r="A907" s="20">
        <v>42194</v>
      </c>
      <c r="B907" s="183" t="s">
        <v>3459</v>
      </c>
      <c r="C907" s="183" t="s">
        <v>1592</v>
      </c>
      <c r="D907" s="14" t="s">
        <v>1515</v>
      </c>
      <c r="E907" s="105">
        <v>3484.8</v>
      </c>
      <c r="F907" s="23">
        <v>42194</v>
      </c>
      <c r="G907" s="106">
        <v>3484.8</v>
      </c>
      <c r="H907" s="31">
        <f t="shared" si="28"/>
        <v>0</v>
      </c>
      <c r="I907" s="39" t="s">
        <v>9</v>
      </c>
      <c r="L907" s="246"/>
      <c r="M907" s="20">
        <v>42208</v>
      </c>
      <c r="N907" s="183" t="s">
        <v>5112</v>
      </c>
      <c r="O907" s="183" t="s">
        <v>1592</v>
      </c>
      <c r="P907" s="14" t="s">
        <v>143</v>
      </c>
      <c r="Q907" s="105">
        <v>16005.6</v>
      </c>
      <c r="R907" s="65">
        <v>42208</v>
      </c>
      <c r="S907" s="106">
        <v>16005.6</v>
      </c>
      <c r="T907" s="31">
        <f t="shared" si="29"/>
        <v>0</v>
      </c>
      <c r="U907" s="39" t="s">
        <v>17</v>
      </c>
    </row>
    <row r="908" spans="1:21" x14ac:dyDescent="0.25">
      <c r="A908" s="20">
        <v>42194</v>
      </c>
      <c r="B908" s="183" t="s">
        <v>3460</v>
      </c>
      <c r="C908" s="183" t="s">
        <v>1592</v>
      </c>
      <c r="D908" s="14" t="s">
        <v>130</v>
      </c>
      <c r="E908" s="105">
        <v>5266.5</v>
      </c>
      <c r="F908" s="23">
        <v>42195</v>
      </c>
      <c r="G908" s="106">
        <v>5266.5</v>
      </c>
      <c r="H908" s="31">
        <f t="shared" si="28"/>
        <v>0</v>
      </c>
      <c r="I908" s="39" t="s">
        <v>17</v>
      </c>
      <c r="L908" s="246"/>
      <c r="M908" s="20">
        <v>42213</v>
      </c>
      <c r="N908" s="183" t="s">
        <v>5635</v>
      </c>
      <c r="O908" s="183" t="s">
        <v>1592</v>
      </c>
      <c r="P908" s="14" t="s">
        <v>143</v>
      </c>
      <c r="Q908" s="105">
        <v>15971.6</v>
      </c>
      <c r="R908" s="23"/>
      <c r="S908" s="106"/>
      <c r="T908" s="31">
        <f t="shared" si="29"/>
        <v>15971.6</v>
      </c>
      <c r="U908" s="39" t="s">
        <v>17</v>
      </c>
    </row>
    <row r="909" spans="1:21" x14ac:dyDescent="0.25">
      <c r="A909" s="20">
        <v>42194</v>
      </c>
      <c r="B909" s="183" t="s">
        <v>3461</v>
      </c>
      <c r="C909" s="183" t="s">
        <v>1592</v>
      </c>
      <c r="D909" s="14" t="s">
        <v>3462</v>
      </c>
      <c r="E909" s="105">
        <v>5912.8</v>
      </c>
      <c r="F909" s="23">
        <v>42194</v>
      </c>
      <c r="G909" s="106">
        <v>5912.8</v>
      </c>
      <c r="H909" s="31">
        <f t="shared" si="28"/>
        <v>0</v>
      </c>
      <c r="I909" s="39" t="s">
        <v>149</v>
      </c>
      <c r="L909" s="246"/>
      <c r="M909" s="20">
        <v>42187</v>
      </c>
      <c r="N909" s="183" t="s">
        <v>2718</v>
      </c>
      <c r="O909" s="183" t="s">
        <v>1592</v>
      </c>
      <c r="P909" s="40" t="s">
        <v>195</v>
      </c>
      <c r="Q909" s="105">
        <v>148905.01999999999</v>
      </c>
      <c r="R909" s="97" t="s">
        <v>2719</v>
      </c>
      <c r="S909" s="106">
        <v>148905.01999999999</v>
      </c>
      <c r="T909" s="31">
        <f t="shared" si="29"/>
        <v>0</v>
      </c>
      <c r="U909" s="68" t="s">
        <v>149</v>
      </c>
    </row>
    <row r="910" spans="1:21" x14ac:dyDescent="0.25">
      <c r="A910" s="20">
        <v>42194</v>
      </c>
      <c r="B910" s="183" t="s">
        <v>3463</v>
      </c>
      <c r="C910" s="183" t="s">
        <v>1592</v>
      </c>
      <c r="D910" s="14" t="s">
        <v>131</v>
      </c>
      <c r="E910" s="105">
        <v>17907.599999999999</v>
      </c>
      <c r="F910" s="23">
        <v>42194</v>
      </c>
      <c r="G910" s="106">
        <v>17907.599999999999</v>
      </c>
      <c r="H910" s="31">
        <f t="shared" si="28"/>
        <v>0</v>
      </c>
      <c r="I910" s="39" t="s">
        <v>17</v>
      </c>
      <c r="L910" s="246"/>
      <c r="M910" s="20">
        <v>42191</v>
      </c>
      <c r="N910" s="183" t="s">
        <v>3180</v>
      </c>
      <c r="O910" s="183" t="s">
        <v>1592</v>
      </c>
      <c r="P910" s="14" t="s">
        <v>195</v>
      </c>
      <c r="Q910" s="105">
        <v>151310.78</v>
      </c>
      <c r="R910" s="30" t="s">
        <v>3181</v>
      </c>
      <c r="S910" s="106">
        <v>151310.78</v>
      </c>
      <c r="T910" s="31">
        <f t="shared" si="29"/>
        <v>0</v>
      </c>
      <c r="U910" s="39" t="s">
        <v>149</v>
      </c>
    </row>
    <row r="911" spans="1:21" x14ac:dyDescent="0.25">
      <c r="A911" s="20">
        <v>42194</v>
      </c>
      <c r="B911" s="183" t="s">
        <v>3464</v>
      </c>
      <c r="C911" s="183" t="s">
        <v>1592</v>
      </c>
      <c r="D911" s="14" t="s">
        <v>232</v>
      </c>
      <c r="E911" s="105">
        <v>41501</v>
      </c>
      <c r="F911" s="23">
        <v>42194</v>
      </c>
      <c r="G911" s="106">
        <v>41501</v>
      </c>
      <c r="H911" s="31">
        <f t="shared" si="28"/>
        <v>0</v>
      </c>
      <c r="I911" s="39" t="s">
        <v>17</v>
      </c>
      <c r="L911" s="246"/>
      <c r="M911" s="20">
        <v>42194</v>
      </c>
      <c r="N911" s="183" t="s">
        <v>3529</v>
      </c>
      <c r="O911" s="183" t="s">
        <v>1592</v>
      </c>
      <c r="P911" s="14" t="s">
        <v>195</v>
      </c>
      <c r="Q911" s="105">
        <v>182475.07</v>
      </c>
      <c r="R911" s="212" t="s">
        <v>3530</v>
      </c>
      <c r="S911" s="106">
        <v>182475.07</v>
      </c>
      <c r="T911" s="31">
        <f t="shared" si="29"/>
        <v>0</v>
      </c>
      <c r="U911" s="39" t="s">
        <v>149</v>
      </c>
    </row>
    <row r="912" spans="1:21" x14ac:dyDescent="0.25">
      <c r="A912" s="20">
        <v>42194</v>
      </c>
      <c r="B912" s="183" t="s">
        <v>3465</v>
      </c>
      <c r="C912" s="183" t="s">
        <v>1592</v>
      </c>
      <c r="D912" s="14" t="s">
        <v>114</v>
      </c>
      <c r="E912" s="105">
        <v>2496.3000000000002</v>
      </c>
      <c r="F912" s="23">
        <v>42194</v>
      </c>
      <c r="G912" s="106">
        <v>2496.3000000000002</v>
      </c>
      <c r="H912" s="31">
        <f t="shared" si="28"/>
        <v>0</v>
      </c>
      <c r="I912" s="39" t="s">
        <v>9</v>
      </c>
      <c r="L912" s="246"/>
      <c r="M912" s="20">
        <v>42198</v>
      </c>
      <c r="N912" s="183" t="s">
        <v>3970</v>
      </c>
      <c r="O912" s="183" t="s">
        <v>1592</v>
      </c>
      <c r="P912" s="14" t="s">
        <v>195</v>
      </c>
      <c r="Q912" s="105">
        <v>134338.60999999999</v>
      </c>
      <c r="R912" s="238" t="s">
        <v>3971</v>
      </c>
      <c r="S912" s="106">
        <f>3096+131242.61</f>
        <v>134338.60999999999</v>
      </c>
      <c r="T912" s="31">
        <f t="shared" si="29"/>
        <v>0</v>
      </c>
      <c r="U912" s="39" t="s">
        <v>149</v>
      </c>
    </row>
    <row r="913" spans="1:21" x14ac:dyDescent="0.25">
      <c r="A913" s="20">
        <v>42194</v>
      </c>
      <c r="B913" s="183" t="s">
        <v>3466</v>
      </c>
      <c r="C913" s="183" t="s">
        <v>1592</v>
      </c>
      <c r="D913" s="14" t="s">
        <v>332</v>
      </c>
      <c r="E913" s="105">
        <v>3100.6</v>
      </c>
      <c r="F913" s="23">
        <v>42194</v>
      </c>
      <c r="G913" s="106">
        <v>3100.6</v>
      </c>
      <c r="H913" s="31">
        <f t="shared" si="28"/>
        <v>0</v>
      </c>
      <c r="I913" s="39" t="s">
        <v>9</v>
      </c>
      <c r="L913" s="246"/>
      <c r="M913" s="20">
        <v>42202</v>
      </c>
      <c r="N913" s="183" t="s">
        <v>4324</v>
      </c>
      <c r="O913" s="183" t="s">
        <v>1592</v>
      </c>
      <c r="P913" s="14" t="s">
        <v>195</v>
      </c>
      <c r="Q913" s="105">
        <v>104916.15</v>
      </c>
      <c r="R913" s="30" t="s">
        <v>4325</v>
      </c>
      <c r="S913" s="118">
        <v>104916.15</v>
      </c>
      <c r="T913" s="31">
        <f t="shared" si="29"/>
        <v>0</v>
      </c>
      <c r="U913" s="56" t="s">
        <v>149</v>
      </c>
    </row>
    <row r="914" spans="1:21" x14ac:dyDescent="0.25">
      <c r="A914" s="20">
        <v>42194</v>
      </c>
      <c r="B914" s="183" t="s">
        <v>3467</v>
      </c>
      <c r="C914" s="183" t="s">
        <v>1592</v>
      </c>
      <c r="D914" s="14" t="s">
        <v>243</v>
      </c>
      <c r="E914" s="105">
        <v>2649.2</v>
      </c>
      <c r="F914" s="23">
        <v>42195</v>
      </c>
      <c r="G914" s="106">
        <v>2649.2</v>
      </c>
      <c r="H914" s="31">
        <f t="shared" si="28"/>
        <v>0</v>
      </c>
      <c r="I914" s="39" t="s">
        <v>62</v>
      </c>
      <c r="L914" s="246"/>
      <c r="M914" s="20">
        <v>42205</v>
      </c>
      <c r="N914" s="183" t="s">
        <v>4752</v>
      </c>
      <c r="O914" s="183" t="s">
        <v>1592</v>
      </c>
      <c r="P914" s="14" t="s">
        <v>195</v>
      </c>
      <c r="Q914" s="105">
        <v>162784.70000000001</v>
      </c>
      <c r="R914" s="30" t="s">
        <v>4753</v>
      </c>
      <c r="S914" s="106">
        <v>162784.70000000001</v>
      </c>
      <c r="T914" s="31">
        <f t="shared" si="29"/>
        <v>0</v>
      </c>
      <c r="U914" s="39" t="s">
        <v>9</v>
      </c>
    </row>
    <row r="915" spans="1:21" x14ac:dyDescent="0.25">
      <c r="A915" s="20">
        <v>42194</v>
      </c>
      <c r="B915" s="183" t="s">
        <v>3468</v>
      </c>
      <c r="C915" s="183" t="s">
        <v>1592</v>
      </c>
      <c r="D915" s="14" t="s">
        <v>375</v>
      </c>
      <c r="E915" s="105">
        <v>3402.6</v>
      </c>
      <c r="F915" s="23">
        <v>42194</v>
      </c>
      <c r="G915" s="106">
        <v>3402.6</v>
      </c>
      <c r="H915" s="31">
        <f t="shared" si="28"/>
        <v>0</v>
      </c>
      <c r="I915" s="39" t="s">
        <v>9</v>
      </c>
      <c r="L915" s="246"/>
      <c r="M915" s="20">
        <v>42208</v>
      </c>
      <c r="N915" s="183" t="s">
        <v>5138</v>
      </c>
      <c r="O915" s="183" t="s">
        <v>1592</v>
      </c>
      <c r="P915" s="14" t="s">
        <v>195</v>
      </c>
      <c r="Q915" s="105">
        <v>141972.9</v>
      </c>
      <c r="R915" s="74" t="s">
        <v>5139</v>
      </c>
      <c r="S915" s="106">
        <v>141972.9</v>
      </c>
      <c r="T915" s="31">
        <f t="shared" si="29"/>
        <v>0</v>
      </c>
      <c r="U915" s="39" t="s">
        <v>4996</v>
      </c>
    </row>
    <row r="916" spans="1:21" x14ac:dyDescent="0.25">
      <c r="A916" s="20">
        <v>42194</v>
      </c>
      <c r="B916" s="183" t="s">
        <v>3469</v>
      </c>
      <c r="C916" s="183" t="s">
        <v>1592</v>
      </c>
      <c r="D916" s="14" t="s">
        <v>89</v>
      </c>
      <c r="E916" s="105">
        <v>3182.7</v>
      </c>
      <c r="F916" s="23">
        <v>42194</v>
      </c>
      <c r="G916" s="106">
        <v>3182.7</v>
      </c>
      <c r="H916" s="31">
        <f t="shared" si="28"/>
        <v>0</v>
      </c>
      <c r="I916" s="39" t="s">
        <v>9</v>
      </c>
      <c r="L916" s="246"/>
      <c r="M916" s="20">
        <v>42212</v>
      </c>
      <c r="N916" s="183" t="s">
        <v>5589</v>
      </c>
      <c r="O916" s="183" t="s">
        <v>1592</v>
      </c>
      <c r="P916" s="14" t="s">
        <v>195</v>
      </c>
      <c r="Q916" s="105">
        <v>156004.44</v>
      </c>
      <c r="R916" s="23">
        <v>42215</v>
      </c>
      <c r="S916" s="106">
        <v>156004.44</v>
      </c>
      <c r="T916" s="31">
        <f t="shared" si="29"/>
        <v>0</v>
      </c>
      <c r="U916" s="39" t="s">
        <v>4996</v>
      </c>
    </row>
    <row r="917" spans="1:21" x14ac:dyDescent="0.25">
      <c r="A917" s="20">
        <v>42194</v>
      </c>
      <c r="B917" s="183" t="s">
        <v>3470</v>
      </c>
      <c r="C917" s="183" t="s">
        <v>1592</v>
      </c>
      <c r="D917" s="14" t="s">
        <v>1059</v>
      </c>
      <c r="E917" s="105">
        <v>10738</v>
      </c>
      <c r="F917" s="23">
        <v>42194</v>
      </c>
      <c r="G917" s="106">
        <v>10738</v>
      </c>
      <c r="H917" s="31">
        <f t="shared" si="28"/>
        <v>0</v>
      </c>
      <c r="I917" s="39" t="s">
        <v>9</v>
      </c>
      <c r="L917" s="246"/>
      <c r="M917" s="20">
        <v>42215</v>
      </c>
      <c r="N917" s="183" t="s">
        <v>5906</v>
      </c>
      <c r="O917" s="183" t="s">
        <v>1592</v>
      </c>
      <c r="P917" s="14" t="s">
        <v>195</v>
      </c>
      <c r="Q917" s="105">
        <v>168591.6</v>
      </c>
      <c r="R917" s="23"/>
      <c r="S917" s="106"/>
      <c r="T917" s="31">
        <f t="shared" si="29"/>
        <v>168591.6</v>
      </c>
      <c r="U917" s="39" t="s">
        <v>9</v>
      </c>
    </row>
    <row r="918" spans="1:21" x14ac:dyDescent="0.25">
      <c r="A918" s="20">
        <v>42194</v>
      </c>
      <c r="B918" s="183" t="s">
        <v>3471</v>
      </c>
      <c r="C918" s="183" t="s">
        <v>1592</v>
      </c>
      <c r="D918" s="14" t="s">
        <v>1188</v>
      </c>
      <c r="E918" s="105">
        <v>555</v>
      </c>
      <c r="F918" s="23">
        <v>42194</v>
      </c>
      <c r="G918" s="106">
        <v>555</v>
      </c>
      <c r="H918" s="31">
        <f t="shared" si="28"/>
        <v>0</v>
      </c>
      <c r="I918" s="39" t="s">
        <v>9</v>
      </c>
      <c r="L918" s="246"/>
      <c r="M918" s="20">
        <v>42196</v>
      </c>
      <c r="N918" s="183" t="s">
        <v>3686</v>
      </c>
      <c r="O918" s="183" t="s">
        <v>1592</v>
      </c>
      <c r="P918" s="14" t="s">
        <v>1128</v>
      </c>
      <c r="Q918" s="105">
        <v>2649.6</v>
      </c>
      <c r="R918" s="72">
        <v>42196</v>
      </c>
      <c r="S918" s="106">
        <v>2649.6</v>
      </c>
      <c r="T918" s="31">
        <f t="shared" si="29"/>
        <v>0</v>
      </c>
      <c r="U918" s="39" t="s">
        <v>9</v>
      </c>
    </row>
    <row r="919" spans="1:21" x14ac:dyDescent="0.25">
      <c r="A919" s="20">
        <v>42194</v>
      </c>
      <c r="B919" s="183" t="s">
        <v>3472</v>
      </c>
      <c r="C919" s="183" t="s">
        <v>1592</v>
      </c>
      <c r="D919" s="14" t="s">
        <v>100</v>
      </c>
      <c r="E919" s="105">
        <v>2863.8</v>
      </c>
      <c r="F919" s="23">
        <v>42194</v>
      </c>
      <c r="G919" s="106">
        <v>2863.8</v>
      </c>
      <c r="H919" s="31">
        <f t="shared" si="28"/>
        <v>0</v>
      </c>
      <c r="I919" s="39" t="s">
        <v>9</v>
      </c>
      <c r="L919" s="246"/>
      <c r="M919" s="20">
        <v>42199</v>
      </c>
      <c r="N919" s="183" t="s">
        <v>3987</v>
      </c>
      <c r="O919" s="183" t="s">
        <v>1592</v>
      </c>
      <c r="P919" s="14" t="s">
        <v>1128</v>
      </c>
      <c r="Q919" s="105">
        <v>2967.8</v>
      </c>
      <c r="R919" s="23">
        <v>42199</v>
      </c>
      <c r="S919" s="106">
        <v>2967.8</v>
      </c>
      <c r="T919" s="48">
        <f t="shared" si="29"/>
        <v>0</v>
      </c>
      <c r="U919" s="39" t="s">
        <v>9</v>
      </c>
    </row>
    <row r="920" spans="1:21" x14ac:dyDescent="0.25">
      <c r="A920" s="20">
        <v>42194</v>
      </c>
      <c r="B920" s="183" t="s">
        <v>3473</v>
      </c>
      <c r="C920" s="183" t="s">
        <v>1592</v>
      </c>
      <c r="D920" s="14" t="s">
        <v>125</v>
      </c>
      <c r="E920" s="105">
        <v>29654.91</v>
      </c>
      <c r="F920" s="23">
        <v>42197</v>
      </c>
      <c r="G920" s="106">
        <v>29654.91</v>
      </c>
      <c r="H920" s="31">
        <f t="shared" si="28"/>
        <v>0</v>
      </c>
      <c r="I920" s="39" t="s">
        <v>9</v>
      </c>
      <c r="L920" s="246"/>
      <c r="M920" s="20">
        <v>42209</v>
      </c>
      <c r="N920" s="183" t="s">
        <v>5162</v>
      </c>
      <c r="O920" s="183" t="s">
        <v>1592</v>
      </c>
      <c r="P920" s="14" t="s">
        <v>1128</v>
      </c>
      <c r="Q920" s="105">
        <v>2869.6</v>
      </c>
      <c r="R920" s="65">
        <v>42209</v>
      </c>
      <c r="S920" s="106">
        <v>2869.6</v>
      </c>
      <c r="T920" s="31">
        <f t="shared" si="29"/>
        <v>0</v>
      </c>
      <c r="U920" s="39" t="s">
        <v>9</v>
      </c>
    </row>
    <row r="921" spans="1:21" x14ac:dyDescent="0.25">
      <c r="A921" s="20">
        <v>42194</v>
      </c>
      <c r="B921" s="183" t="s">
        <v>3474</v>
      </c>
      <c r="C921" s="183" t="s">
        <v>1592</v>
      </c>
      <c r="D921" s="14" t="s">
        <v>24</v>
      </c>
      <c r="E921" s="105">
        <v>14615</v>
      </c>
      <c r="F921" s="23">
        <v>42208</v>
      </c>
      <c r="G921" s="106">
        <v>14615</v>
      </c>
      <c r="H921" s="31">
        <f t="shared" si="28"/>
        <v>0</v>
      </c>
      <c r="I921" s="39" t="s">
        <v>9</v>
      </c>
      <c r="L921" s="246"/>
      <c r="M921" s="20">
        <v>42213</v>
      </c>
      <c r="N921" s="183" t="s">
        <v>5600</v>
      </c>
      <c r="O921" s="183" t="s">
        <v>1592</v>
      </c>
      <c r="P921" s="14" t="s">
        <v>1128</v>
      </c>
      <c r="Q921" s="105">
        <v>3306.6</v>
      </c>
      <c r="R921" s="23">
        <v>42213</v>
      </c>
      <c r="S921" s="106">
        <v>3306.6</v>
      </c>
      <c r="T921" s="31">
        <f t="shared" si="29"/>
        <v>0</v>
      </c>
      <c r="U921" s="39" t="s">
        <v>9</v>
      </c>
    </row>
    <row r="922" spans="1:21" x14ac:dyDescent="0.25">
      <c r="A922" s="20">
        <v>42194</v>
      </c>
      <c r="B922" s="183" t="s">
        <v>3475</v>
      </c>
      <c r="C922" s="183" t="s">
        <v>1592</v>
      </c>
      <c r="D922" s="14" t="s">
        <v>335</v>
      </c>
      <c r="E922" s="105">
        <v>204.8</v>
      </c>
      <c r="F922" s="23">
        <v>42194</v>
      </c>
      <c r="G922" s="106">
        <v>204.8</v>
      </c>
      <c r="H922" s="31">
        <f t="shared" si="28"/>
        <v>0</v>
      </c>
      <c r="I922" s="39" t="s">
        <v>9</v>
      </c>
      <c r="L922" s="246"/>
      <c r="M922" s="20">
        <v>42205</v>
      </c>
      <c r="N922" s="183" t="s">
        <v>4657</v>
      </c>
      <c r="O922" s="183" t="s">
        <v>1592</v>
      </c>
      <c r="P922" s="14" t="s">
        <v>4658</v>
      </c>
      <c r="Q922" s="105">
        <v>2691</v>
      </c>
      <c r="R922" s="23">
        <v>42205</v>
      </c>
      <c r="S922" s="118">
        <v>2691</v>
      </c>
      <c r="T922" s="31">
        <f t="shared" si="29"/>
        <v>0</v>
      </c>
      <c r="U922" s="56" t="s">
        <v>9</v>
      </c>
    </row>
    <row r="923" spans="1:21" x14ac:dyDescent="0.25">
      <c r="A923" s="20">
        <v>42194</v>
      </c>
      <c r="B923" s="183" t="s">
        <v>3476</v>
      </c>
      <c r="C923" s="183" t="s">
        <v>1592</v>
      </c>
      <c r="D923" s="14" t="s">
        <v>141</v>
      </c>
      <c r="E923" s="105">
        <v>140.6</v>
      </c>
      <c r="F923" s="23">
        <v>42194</v>
      </c>
      <c r="G923" s="106">
        <v>140.6</v>
      </c>
      <c r="H923" s="31">
        <f t="shared" si="28"/>
        <v>0</v>
      </c>
      <c r="I923" s="39" t="s">
        <v>9</v>
      </c>
      <c r="L923" s="246"/>
      <c r="M923" s="20">
        <v>42199</v>
      </c>
      <c r="N923" s="183" t="s">
        <v>4051</v>
      </c>
      <c r="O923" s="183" t="s">
        <v>1592</v>
      </c>
      <c r="P923" s="14" t="s">
        <v>4052</v>
      </c>
      <c r="Q923" s="105">
        <v>11858</v>
      </c>
      <c r="R923" s="23">
        <v>42199</v>
      </c>
      <c r="S923" s="106">
        <v>11858</v>
      </c>
      <c r="T923" s="48">
        <f t="shared" si="29"/>
        <v>0</v>
      </c>
      <c r="U923" s="39" t="s">
        <v>19</v>
      </c>
    </row>
    <row r="924" spans="1:21" x14ac:dyDescent="0.25">
      <c r="A924" s="20">
        <v>42194</v>
      </c>
      <c r="B924" s="183" t="s">
        <v>3477</v>
      </c>
      <c r="C924" s="183" t="s">
        <v>1592</v>
      </c>
      <c r="D924" s="14" t="s">
        <v>103</v>
      </c>
      <c r="E924" s="105">
        <v>20784.599999999999</v>
      </c>
      <c r="F924" s="23">
        <v>42201</v>
      </c>
      <c r="G924" s="106">
        <v>20784.599999999999</v>
      </c>
      <c r="H924" s="31">
        <f t="shared" si="28"/>
        <v>0</v>
      </c>
      <c r="I924" s="39" t="s">
        <v>312</v>
      </c>
      <c r="L924" s="246"/>
      <c r="M924" s="20">
        <v>42200</v>
      </c>
      <c r="N924" s="183" t="s">
        <v>4192</v>
      </c>
      <c r="O924" s="183" t="s">
        <v>1592</v>
      </c>
      <c r="P924" s="14" t="s">
        <v>4052</v>
      </c>
      <c r="Q924" s="105">
        <v>47264.5</v>
      </c>
      <c r="R924" s="23"/>
      <c r="S924" s="106"/>
      <c r="T924" s="48">
        <f t="shared" si="29"/>
        <v>47264.5</v>
      </c>
      <c r="U924" s="39" t="s">
        <v>17</v>
      </c>
    </row>
    <row r="925" spans="1:21" x14ac:dyDescent="0.25">
      <c r="A925" s="20">
        <v>42194</v>
      </c>
      <c r="B925" s="183" t="s">
        <v>3478</v>
      </c>
      <c r="C925" s="183" t="s">
        <v>1592</v>
      </c>
      <c r="D925" s="14" t="s">
        <v>66</v>
      </c>
      <c r="E925" s="105">
        <v>1410.2</v>
      </c>
      <c r="F925" s="23">
        <v>42194</v>
      </c>
      <c r="G925" s="106">
        <v>1410.2</v>
      </c>
      <c r="H925" s="31">
        <f t="shared" si="28"/>
        <v>0</v>
      </c>
      <c r="I925" s="39" t="s">
        <v>9</v>
      </c>
      <c r="L925" s="246"/>
      <c r="M925" s="20">
        <v>42201</v>
      </c>
      <c r="N925" s="183" t="s">
        <v>4278</v>
      </c>
      <c r="O925" s="183" t="s">
        <v>1592</v>
      </c>
      <c r="P925" s="14" t="s">
        <v>4052</v>
      </c>
      <c r="Q925" s="105">
        <v>45351.040000000001</v>
      </c>
      <c r="R925" s="23">
        <v>42201</v>
      </c>
      <c r="S925" s="106">
        <v>45351.040000000001</v>
      </c>
      <c r="T925" s="31">
        <f t="shared" si="29"/>
        <v>0</v>
      </c>
      <c r="U925" s="56" t="s">
        <v>19</v>
      </c>
    </row>
    <row r="926" spans="1:21" x14ac:dyDescent="0.25">
      <c r="A926" s="20">
        <v>42194</v>
      </c>
      <c r="B926" s="183" t="s">
        <v>3479</v>
      </c>
      <c r="C926" s="183" t="s">
        <v>1592</v>
      </c>
      <c r="D926" s="14" t="s">
        <v>35</v>
      </c>
      <c r="E926" s="105">
        <v>23025.22</v>
      </c>
      <c r="F926" s="23">
        <v>42194</v>
      </c>
      <c r="G926" s="106">
        <v>23025.22</v>
      </c>
      <c r="H926" s="31">
        <f t="shared" si="28"/>
        <v>0</v>
      </c>
      <c r="I926" s="39" t="s">
        <v>773</v>
      </c>
      <c r="L926" s="246"/>
      <c r="M926" s="20">
        <v>42195</v>
      </c>
      <c r="N926" s="183" t="s">
        <v>3658</v>
      </c>
      <c r="O926" s="183" t="s">
        <v>1592</v>
      </c>
      <c r="P926" s="150" t="s">
        <v>3659</v>
      </c>
      <c r="Q926" s="105">
        <v>7500</v>
      </c>
      <c r="R926" s="23"/>
      <c r="S926" s="106"/>
      <c r="T926" s="31">
        <f t="shared" si="29"/>
        <v>7500</v>
      </c>
      <c r="U926" s="39" t="s">
        <v>9</v>
      </c>
    </row>
    <row r="927" spans="1:21" x14ac:dyDescent="0.25">
      <c r="A927" s="20">
        <v>42194</v>
      </c>
      <c r="B927" s="183" t="s">
        <v>3480</v>
      </c>
      <c r="C927" s="183" t="s">
        <v>1592</v>
      </c>
      <c r="D927" s="14" t="s">
        <v>294</v>
      </c>
      <c r="E927" s="105">
        <v>2320.1999999999998</v>
      </c>
      <c r="F927" s="72">
        <v>42194</v>
      </c>
      <c r="G927" s="106">
        <v>2320.1999999999998</v>
      </c>
      <c r="H927" s="31">
        <f t="shared" si="28"/>
        <v>0</v>
      </c>
      <c r="I927" s="39" t="s">
        <v>9</v>
      </c>
      <c r="L927" s="246"/>
      <c r="M927" s="20">
        <v>42187</v>
      </c>
      <c r="N927" s="183" t="s">
        <v>2635</v>
      </c>
      <c r="O927" s="183" t="s">
        <v>1592</v>
      </c>
      <c r="P927" s="40" t="s">
        <v>2636</v>
      </c>
      <c r="Q927" s="105">
        <v>89805.92</v>
      </c>
      <c r="R927" s="23">
        <v>42194</v>
      </c>
      <c r="S927" s="106">
        <v>89805.92</v>
      </c>
      <c r="T927" s="25">
        <f t="shared" si="29"/>
        <v>0</v>
      </c>
      <c r="U927" s="68" t="s">
        <v>9</v>
      </c>
    </row>
    <row r="928" spans="1:21" x14ac:dyDescent="0.25">
      <c r="A928" s="20">
        <v>42194</v>
      </c>
      <c r="B928" s="183" t="s">
        <v>3481</v>
      </c>
      <c r="C928" s="183" t="s">
        <v>1592</v>
      </c>
      <c r="D928" s="14" t="s">
        <v>64</v>
      </c>
      <c r="E928" s="105">
        <v>727.5</v>
      </c>
      <c r="F928" s="23">
        <v>42194</v>
      </c>
      <c r="G928" s="106">
        <v>727.5</v>
      </c>
      <c r="H928" s="31">
        <f t="shared" si="28"/>
        <v>0</v>
      </c>
      <c r="I928" s="39" t="s">
        <v>9</v>
      </c>
      <c r="L928" s="246"/>
      <c r="M928" s="20">
        <v>42188</v>
      </c>
      <c r="N928" s="183" t="s">
        <v>2792</v>
      </c>
      <c r="O928" s="183" t="s">
        <v>1592</v>
      </c>
      <c r="P928" s="217" t="s">
        <v>2636</v>
      </c>
      <c r="Q928" s="105">
        <v>7500</v>
      </c>
      <c r="R928" s="23">
        <v>42194</v>
      </c>
      <c r="S928" s="106">
        <v>7500</v>
      </c>
      <c r="T928" s="31">
        <f t="shared" si="29"/>
        <v>0</v>
      </c>
      <c r="U928" s="68" t="s">
        <v>9</v>
      </c>
    </row>
    <row r="929" spans="1:21" x14ac:dyDescent="0.25">
      <c r="A929" s="20">
        <v>42194</v>
      </c>
      <c r="B929" s="183" t="s">
        <v>3482</v>
      </c>
      <c r="C929" s="183" t="s">
        <v>1592</v>
      </c>
      <c r="D929" s="14" t="s">
        <v>286</v>
      </c>
      <c r="E929" s="105">
        <v>88.4</v>
      </c>
      <c r="F929" s="23">
        <v>42195</v>
      </c>
      <c r="G929" s="106">
        <v>88.4</v>
      </c>
      <c r="H929" s="31">
        <f t="shared" si="28"/>
        <v>0</v>
      </c>
      <c r="I929" s="39" t="s">
        <v>62</v>
      </c>
      <c r="L929" s="246"/>
      <c r="M929" s="20">
        <v>42191</v>
      </c>
      <c r="N929" s="183" t="s">
        <v>3105</v>
      </c>
      <c r="O929" s="183" t="s">
        <v>1592</v>
      </c>
      <c r="P929" s="14" t="s">
        <v>2636</v>
      </c>
      <c r="Q929" s="105">
        <v>79124.94</v>
      </c>
      <c r="R929" s="23">
        <v>42196</v>
      </c>
      <c r="S929" s="106">
        <v>79124.94</v>
      </c>
      <c r="T929" s="31">
        <f t="shared" si="29"/>
        <v>0</v>
      </c>
      <c r="U929" s="39" t="s">
        <v>149</v>
      </c>
    </row>
    <row r="930" spans="1:21" x14ac:dyDescent="0.25">
      <c r="A930" s="20">
        <v>42194</v>
      </c>
      <c r="B930" s="183" t="s">
        <v>3483</v>
      </c>
      <c r="C930" s="183" t="s">
        <v>1592</v>
      </c>
      <c r="D930" s="14" t="s">
        <v>24</v>
      </c>
      <c r="E930" s="105">
        <v>3580.8</v>
      </c>
      <c r="F930" s="23">
        <v>42208</v>
      </c>
      <c r="G930" s="106">
        <v>3580.8</v>
      </c>
      <c r="H930" s="31">
        <f t="shared" si="28"/>
        <v>0</v>
      </c>
      <c r="I930" s="39" t="s">
        <v>9</v>
      </c>
      <c r="L930" s="246"/>
      <c r="M930" s="20">
        <v>42204</v>
      </c>
      <c r="N930" s="183" t="s">
        <v>4637</v>
      </c>
      <c r="O930" s="183" t="s">
        <v>1592</v>
      </c>
      <c r="P930" s="14" t="s">
        <v>472</v>
      </c>
      <c r="Q930" s="105">
        <v>71484.66</v>
      </c>
      <c r="R930" s="23" t="s">
        <v>4638</v>
      </c>
      <c r="S930" s="118">
        <f>20484.36+51000.3</f>
        <v>71484.66</v>
      </c>
      <c r="T930" s="31">
        <f t="shared" si="29"/>
        <v>0</v>
      </c>
      <c r="U930" s="56" t="s">
        <v>17</v>
      </c>
    </row>
    <row r="931" spans="1:21" x14ac:dyDescent="0.25">
      <c r="A931" s="20">
        <v>42194</v>
      </c>
      <c r="B931" s="183" t="s">
        <v>3484</v>
      </c>
      <c r="C931" s="183" t="s">
        <v>1592</v>
      </c>
      <c r="D931" s="26" t="s">
        <v>12</v>
      </c>
      <c r="E931" s="108">
        <v>0</v>
      </c>
      <c r="F931" s="23"/>
      <c r="G931" s="106"/>
      <c r="H931" s="31">
        <f t="shared" si="28"/>
        <v>0</v>
      </c>
      <c r="I931" s="39" t="s">
        <v>13</v>
      </c>
      <c r="L931" s="246"/>
      <c r="M931" s="20">
        <v>42205</v>
      </c>
      <c r="N931" s="183" t="s">
        <v>4755</v>
      </c>
      <c r="O931" s="183" t="s">
        <v>1592</v>
      </c>
      <c r="P931" s="14" t="s">
        <v>472</v>
      </c>
      <c r="Q931" s="105">
        <v>8801</v>
      </c>
      <c r="R931" s="23">
        <v>42209</v>
      </c>
      <c r="S931" s="106">
        <v>8801</v>
      </c>
      <c r="T931" s="31">
        <f t="shared" si="29"/>
        <v>0</v>
      </c>
      <c r="U931" s="39" t="s">
        <v>17</v>
      </c>
    </row>
    <row r="932" spans="1:21" x14ac:dyDescent="0.25">
      <c r="A932" s="20">
        <v>42194</v>
      </c>
      <c r="B932" s="183" t="s">
        <v>3485</v>
      </c>
      <c r="C932" s="183" t="s">
        <v>1592</v>
      </c>
      <c r="D932" s="14" t="s">
        <v>65</v>
      </c>
      <c r="E932" s="105">
        <v>17458</v>
      </c>
      <c r="F932" s="23">
        <v>42195</v>
      </c>
      <c r="G932" s="106">
        <v>17458</v>
      </c>
      <c r="H932" s="31">
        <f t="shared" si="28"/>
        <v>0</v>
      </c>
      <c r="I932" s="39" t="s">
        <v>62</v>
      </c>
      <c r="L932" s="246"/>
      <c r="M932" s="20">
        <v>42206</v>
      </c>
      <c r="N932" s="183" t="s">
        <v>4870</v>
      </c>
      <c r="O932" s="183" t="s">
        <v>1592</v>
      </c>
      <c r="P932" s="15" t="s">
        <v>472</v>
      </c>
      <c r="Q932" s="122">
        <v>67160.179999999993</v>
      </c>
      <c r="R932" s="23">
        <v>42206</v>
      </c>
      <c r="S932" s="124">
        <v>35450</v>
      </c>
      <c r="T932" s="55">
        <f t="shared" si="29"/>
        <v>31710.179999999993</v>
      </c>
      <c r="U932" s="68" t="s">
        <v>62</v>
      </c>
    </row>
    <row r="933" spans="1:21" x14ac:dyDescent="0.25">
      <c r="A933" s="20">
        <v>42194</v>
      </c>
      <c r="B933" s="183" t="s">
        <v>3486</v>
      </c>
      <c r="C933" s="183" t="s">
        <v>1592</v>
      </c>
      <c r="D933" s="14" t="s">
        <v>84</v>
      </c>
      <c r="E933" s="105">
        <v>62642</v>
      </c>
      <c r="F933" s="23">
        <v>42203</v>
      </c>
      <c r="G933" s="106">
        <v>62642</v>
      </c>
      <c r="H933" s="31">
        <f t="shared" si="28"/>
        <v>0</v>
      </c>
      <c r="I933" s="39" t="s">
        <v>62</v>
      </c>
      <c r="L933" s="246"/>
      <c r="M933" s="20">
        <v>42207</v>
      </c>
      <c r="N933" s="183" t="s">
        <v>4992</v>
      </c>
      <c r="O933" s="183" t="s">
        <v>1592</v>
      </c>
      <c r="P933" s="14" t="s">
        <v>472</v>
      </c>
      <c r="Q933" s="105">
        <v>12530</v>
      </c>
      <c r="R933" s="23">
        <v>42207</v>
      </c>
      <c r="S933" s="106">
        <v>12530</v>
      </c>
      <c r="T933" s="31">
        <f t="shared" si="29"/>
        <v>0</v>
      </c>
      <c r="U933" s="39" t="s">
        <v>9</v>
      </c>
    </row>
    <row r="934" spans="1:21" x14ac:dyDescent="0.25">
      <c r="A934" s="20">
        <v>42194</v>
      </c>
      <c r="B934" s="183" t="s">
        <v>3487</v>
      </c>
      <c r="C934" s="183" t="s">
        <v>1592</v>
      </c>
      <c r="D934" s="14" t="s">
        <v>444</v>
      </c>
      <c r="E934" s="105">
        <v>25074.799999999999</v>
      </c>
      <c r="F934" s="23">
        <v>42195</v>
      </c>
      <c r="G934" s="106">
        <v>25074.799999999999</v>
      </c>
      <c r="H934" s="31">
        <f t="shared" si="28"/>
        <v>0</v>
      </c>
      <c r="I934" s="39" t="s">
        <v>62</v>
      </c>
      <c r="L934" s="246"/>
      <c r="M934" s="20">
        <v>42209</v>
      </c>
      <c r="N934" s="183" t="s">
        <v>5249</v>
      </c>
      <c r="O934" s="183" t="s">
        <v>1592</v>
      </c>
      <c r="P934" s="14" t="s">
        <v>472</v>
      </c>
      <c r="Q934" s="105">
        <v>31347.95</v>
      </c>
      <c r="R934" s="65"/>
      <c r="S934" s="106"/>
      <c r="T934" s="31">
        <f t="shared" si="29"/>
        <v>31347.95</v>
      </c>
      <c r="U934" s="39" t="s">
        <v>15</v>
      </c>
    </row>
    <row r="935" spans="1:21" x14ac:dyDescent="0.25">
      <c r="A935" s="20">
        <v>42194</v>
      </c>
      <c r="B935" s="183" t="s">
        <v>3488</v>
      </c>
      <c r="C935" s="183" t="s">
        <v>1592</v>
      </c>
      <c r="D935" s="14" t="s">
        <v>406</v>
      </c>
      <c r="E935" s="105">
        <v>14798.8</v>
      </c>
      <c r="F935" s="23">
        <v>42194</v>
      </c>
      <c r="G935" s="106">
        <v>14798.8</v>
      </c>
      <c r="H935" s="31">
        <f t="shared" si="28"/>
        <v>0</v>
      </c>
      <c r="I935" s="39" t="s">
        <v>773</v>
      </c>
      <c r="L935" s="246"/>
      <c r="M935" s="20">
        <v>42210</v>
      </c>
      <c r="N935" s="183" t="s">
        <v>5388</v>
      </c>
      <c r="O935" s="183" t="s">
        <v>1592</v>
      </c>
      <c r="P935" s="14" t="s">
        <v>472</v>
      </c>
      <c r="Q935" s="105">
        <v>23347.8</v>
      </c>
      <c r="R935" s="65">
        <v>42210</v>
      </c>
      <c r="S935" s="106">
        <v>23347.8</v>
      </c>
      <c r="T935" s="31">
        <f t="shared" si="29"/>
        <v>0</v>
      </c>
      <c r="U935" s="39" t="s">
        <v>94</v>
      </c>
    </row>
    <row r="936" spans="1:21" x14ac:dyDescent="0.25">
      <c r="A936" s="20">
        <v>42194</v>
      </c>
      <c r="B936" s="183" t="s">
        <v>3489</v>
      </c>
      <c r="C936" s="183" t="s">
        <v>1592</v>
      </c>
      <c r="D936" s="14" t="s">
        <v>136</v>
      </c>
      <c r="E936" s="105">
        <v>34870.400000000001</v>
      </c>
      <c r="F936" s="23" t="s">
        <v>3490</v>
      </c>
      <c r="G936" s="106">
        <f>14900+19970.4</f>
        <v>34870.400000000001</v>
      </c>
      <c r="H936" s="31">
        <f t="shared" si="28"/>
        <v>0</v>
      </c>
      <c r="I936" s="39" t="s">
        <v>9</v>
      </c>
      <c r="L936" s="246"/>
      <c r="M936" s="20">
        <v>42210</v>
      </c>
      <c r="N936" s="183" t="s">
        <v>5402</v>
      </c>
      <c r="O936" s="183" t="s">
        <v>1592</v>
      </c>
      <c r="P936" s="14" t="s">
        <v>472</v>
      </c>
      <c r="Q936" s="105">
        <v>100127.6</v>
      </c>
      <c r="R936" s="65"/>
      <c r="S936" s="106"/>
      <c r="T936" s="31">
        <f t="shared" si="29"/>
        <v>100127.6</v>
      </c>
      <c r="U936" s="39" t="s">
        <v>9</v>
      </c>
    </row>
    <row r="937" spans="1:21" x14ac:dyDescent="0.25">
      <c r="A937" s="20">
        <v>42194</v>
      </c>
      <c r="B937" s="183" t="s">
        <v>3491</v>
      </c>
      <c r="C937" s="183" t="s">
        <v>1592</v>
      </c>
      <c r="D937" s="14" t="s">
        <v>101</v>
      </c>
      <c r="E937" s="105">
        <v>1367.5</v>
      </c>
      <c r="F937" s="23">
        <v>42195</v>
      </c>
      <c r="G937" s="106">
        <v>1367.5</v>
      </c>
      <c r="H937" s="31">
        <f t="shared" si="28"/>
        <v>0</v>
      </c>
      <c r="I937" s="39" t="s">
        <v>94</v>
      </c>
      <c r="L937" s="246"/>
      <c r="M937" s="20">
        <v>42215</v>
      </c>
      <c r="N937" s="183" t="s">
        <v>5900</v>
      </c>
      <c r="O937" s="183" t="s">
        <v>1592</v>
      </c>
      <c r="P937" s="14" t="s">
        <v>472</v>
      </c>
      <c r="Q937" s="105">
        <v>9720.64</v>
      </c>
      <c r="R937" s="23"/>
      <c r="S937" s="106"/>
      <c r="T937" s="31">
        <f t="shared" si="29"/>
        <v>9720.64</v>
      </c>
      <c r="U937" s="39" t="s">
        <v>15</v>
      </c>
    </row>
    <row r="938" spans="1:21" x14ac:dyDescent="0.25">
      <c r="A938" s="20">
        <v>42194</v>
      </c>
      <c r="B938" s="183" t="s">
        <v>3492</v>
      </c>
      <c r="C938" s="183" t="s">
        <v>1592</v>
      </c>
      <c r="D938" s="14" t="s">
        <v>93</v>
      </c>
      <c r="E938" s="105">
        <v>1717</v>
      </c>
      <c r="F938" s="23">
        <v>42195</v>
      </c>
      <c r="G938" s="106">
        <v>1717</v>
      </c>
      <c r="H938" s="31">
        <f t="shared" si="28"/>
        <v>0</v>
      </c>
      <c r="I938" s="39" t="s">
        <v>94</v>
      </c>
      <c r="L938" s="246"/>
      <c r="M938" s="20">
        <v>42216</v>
      </c>
      <c r="N938" s="183" t="s">
        <v>6035</v>
      </c>
      <c r="O938" s="183" t="s">
        <v>1592</v>
      </c>
      <c r="P938" s="14" t="s">
        <v>472</v>
      </c>
      <c r="Q938" s="105">
        <v>29358</v>
      </c>
      <c r="R938" s="23"/>
      <c r="S938" s="106"/>
      <c r="T938" s="31">
        <f t="shared" si="29"/>
        <v>29358</v>
      </c>
      <c r="U938" s="39" t="s">
        <v>17</v>
      </c>
    </row>
    <row r="939" spans="1:21" x14ac:dyDescent="0.25">
      <c r="A939" s="20">
        <v>42194</v>
      </c>
      <c r="B939" s="183" t="s">
        <v>3493</v>
      </c>
      <c r="C939" s="183" t="s">
        <v>1592</v>
      </c>
      <c r="D939" s="14" t="s">
        <v>95</v>
      </c>
      <c r="E939" s="105">
        <v>1802</v>
      </c>
      <c r="F939" s="23">
        <v>42195</v>
      </c>
      <c r="G939" s="106">
        <v>1802</v>
      </c>
      <c r="H939" s="31">
        <f t="shared" si="28"/>
        <v>0</v>
      </c>
      <c r="I939" s="39" t="s">
        <v>94</v>
      </c>
      <c r="L939" s="246"/>
      <c r="M939" s="20">
        <v>42216</v>
      </c>
      <c r="N939" s="183" t="s">
        <v>6036</v>
      </c>
      <c r="O939" s="183" t="s">
        <v>1592</v>
      </c>
      <c r="P939" s="14" t="s">
        <v>472</v>
      </c>
      <c r="Q939" s="105">
        <v>5700</v>
      </c>
      <c r="R939" s="23"/>
      <c r="S939" s="106"/>
      <c r="T939" s="31">
        <f t="shared" si="29"/>
        <v>5700</v>
      </c>
      <c r="U939" s="39" t="s">
        <v>9</v>
      </c>
    </row>
    <row r="940" spans="1:21" x14ac:dyDescent="0.25">
      <c r="A940" s="20">
        <v>42194</v>
      </c>
      <c r="B940" s="183" t="s">
        <v>3494</v>
      </c>
      <c r="C940" s="183" t="s">
        <v>1592</v>
      </c>
      <c r="D940" s="14" t="s">
        <v>375</v>
      </c>
      <c r="E940" s="105">
        <v>8283.6</v>
      </c>
      <c r="F940" s="23">
        <v>42194</v>
      </c>
      <c r="G940" s="106">
        <v>8283.6</v>
      </c>
      <c r="H940" s="31">
        <f t="shared" si="28"/>
        <v>0</v>
      </c>
      <c r="I940" s="39" t="s">
        <v>9</v>
      </c>
      <c r="L940" s="246"/>
      <c r="M940" s="20">
        <v>42196</v>
      </c>
      <c r="N940" s="183" t="s">
        <v>3749</v>
      </c>
      <c r="O940" s="183" t="s">
        <v>1592</v>
      </c>
      <c r="P940" s="14" t="s">
        <v>571</v>
      </c>
      <c r="Q940" s="105">
        <v>39327</v>
      </c>
      <c r="R940" s="23">
        <v>42196</v>
      </c>
      <c r="S940" s="106">
        <v>39327</v>
      </c>
      <c r="T940" s="31">
        <f t="shared" si="29"/>
        <v>0</v>
      </c>
      <c r="U940" s="39" t="s">
        <v>15</v>
      </c>
    </row>
    <row r="941" spans="1:21" x14ac:dyDescent="0.25">
      <c r="A941" s="20">
        <v>42194</v>
      </c>
      <c r="B941" s="183" t="s">
        <v>3495</v>
      </c>
      <c r="C941" s="183" t="s">
        <v>1592</v>
      </c>
      <c r="D941" s="14" t="s">
        <v>11</v>
      </c>
      <c r="E941" s="105">
        <v>10591.9</v>
      </c>
      <c r="F941" s="23">
        <v>42195</v>
      </c>
      <c r="G941" s="106">
        <v>10591.9</v>
      </c>
      <c r="H941" s="31">
        <f t="shared" si="28"/>
        <v>0</v>
      </c>
      <c r="I941" s="39" t="s">
        <v>94</v>
      </c>
      <c r="L941" s="246"/>
      <c r="M941" s="20">
        <v>42196</v>
      </c>
      <c r="N941" s="183" t="s">
        <v>3786</v>
      </c>
      <c r="O941" s="183" t="s">
        <v>1592</v>
      </c>
      <c r="P941" s="14" t="s">
        <v>571</v>
      </c>
      <c r="Q941" s="105">
        <v>46209.84</v>
      </c>
      <c r="R941" s="23" t="s">
        <v>3787</v>
      </c>
      <c r="S941" s="106">
        <f>15050+31159.84</f>
        <v>46209.84</v>
      </c>
      <c r="T941" s="31">
        <f t="shared" si="29"/>
        <v>0</v>
      </c>
      <c r="U941" s="39" t="s">
        <v>9</v>
      </c>
    </row>
    <row r="942" spans="1:21" x14ac:dyDescent="0.25">
      <c r="A942" s="20">
        <v>42194</v>
      </c>
      <c r="B942" s="183" t="s">
        <v>3496</v>
      </c>
      <c r="C942" s="183" t="s">
        <v>1592</v>
      </c>
      <c r="D942" s="14" t="s">
        <v>361</v>
      </c>
      <c r="E942" s="105">
        <v>2914.5</v>
      </c>
      <c r="F942" s="23">
        <v>42195</v>
      </c>
      <c r="G942" s="106">
        <v>2914.5</v>
      </c>
      <c r="H942" s="31">
        <f t="shared" si="28"/>
        <v>0</v>
      </c>
      <c r="I942" s="39" t="s">
        <v>94</v>
      </c>
      <c r="L942" s="246"/>
      <c r="M942" s="20">
        <v>42193</v>
      </c>
      <c r="N942" s="183" t="s">
        <v>3305</v>
      </c>
      <c r="O942" s="183" t="s">
        <v>1592</v>
      </c>
      <c r="P942" s="14" t="s">
        <v>3306</v>
      </c>
      <c r="Q942" s="105">
        <v>1253.04</v>
      </c>
      <c r="R942" s="23">
        <v>42193</v>
      </c>
      <c r="S942" s="106">
        <v>1253.04</v>
      </c>
      <c r="T942" s="31">
        <f t="shared" si="29"/>
        <v>0</v>
      </c>
      <c r="U942" s="39" t="s">
        <v>9</v>
      </c>
    </row>
    <row r="943" spans="1:21" x14ac:dyDescent="0.25">
      <c r="A943" s="20">
        <v>42194</v>
      </c>
      <c r="B943" s="183" t="s">
        <v>3497</v>
      </c>
      <c r="C943" s="183" t="s">
        <v>1592</v>
      </c>
      <c r="D943" s="14" t="s">
        <v>363</v>
      </c>
      <c r="E943" s="105">
        <v>3112.2</v>
      </c>
      <c r="F943" s="23">
        <v>42195</v>
      </c>
      <c r="G943" s="106">
        <v>3112.2</v>
      </c>
      <c r="H943" s="31">
        <f t="shared" si="28"/>
        <v>0</v>
      </c>
      <c r="I943" s="39" t="s">
        <v>94</v>
      </c>
      <c r="L943" s="246"/>
      <c r="M943" s="20">
        <v>42187</v>
      </c>
      <c r="N943" s="183" t="s">
        <v>2654</v>
      </c>
      <c r="O943" s="183" t="s">
        <v>1592</v>
      </c>
      <c r="P943" s="40" t="s">
        <v>419</v>
      </c>
      <c r="Q943" s="105">
        <v>312</v>
      </c>
      <c r="R943" s="23">
        <v>42187</v>
      </c>
      <c r="S943" s="106">
        <v>312</v>
      </c>
      <c r="T943" s="25">
        <f t="shared" si="29"/>
        <v>0</v>
      </c>
      <c r="U943" s="68" t="s">
        <v>9</v>
      </c>
    </row>
    <row r="944" spans="1:21" x14ac:dyDescent="0.25">
      <c r="A944" s="20">
        <v>42194</v>
      </c>
      <c r="B944" s="183" t="s">
        <v>3498</v>
      </c>
      <c r="C944" s="183" t="s">
        <v>1592</v>
      </c>
      <c r="D944" s="14" t="s">
        <v>11</v>
      </c>
      <c r="E944" s="105">
        <v>640.29999999999995</v>
      </c>
      <c r="F944" s="23">
        <v>42195</v>
      </c>
      <c r="G944" s="106">
        <v>640.29999999999995</v>
      </c>
      <c r="H944" s="31">
        <f t="shared" si="28"/>
        <v>0</v>
      </c>
      <c r="I944" s="39" t="s">
        <v>94</v>
      </c>
      <c r="L944" s="246"/>
      <c r="M944" s="20">
        <v>42193</v>
      </c>
      <c r="N944" s="183" t="s">
        <v>3388</v>
      </c>
      <c r="O944" s="183" t="s">
        <v>1592</v>
      </c>
      <c r="P944" s="14" t="s">
        <v>419</v>
      </c>
      <c r="Q944" s="105">
        <v>300.2</v>
      </c>
      <c r="R944" s="23">
        <v>42193</v>
      </c>
      <c r="S944" s="106">
        <v>300.2</v>
      </c>
      <c r="T944" s="31">
        <f t="shared" si="29"/>
        <v>0</v>
      </c>
      <c r="U944" s="39" t="s">
        <v>9</v>
      </c>
    </row>
    <row r="945" spans="1:21" x14ac:dyDescent="0.25">
      <c r="A945" s="20">
        <v>42194</v>
      </c>
      <c r="B945" s="183" t="s">
        <v>3499</v>
      </c>
      <c r="C945" s="183" t="s">
        <v>1592</v>
      </c>
      <c r="D945" s="14" t="s">
        <v>334</v>
      </c>
      <c r="E945" s="105">
        <v>2016</v>
      </c>
      <c r="F945" s="23">
        <v>42194</v>
      </c>
      <c r="G945" s="106">
        <v>2016</v>
      </c>
      <c r="H945" s="31">
        <f t="shared" si="28"/>
        <v>0</v>
      </c>
      <c r="I945" s="39" t="s">
        <v>9</v>
      </c>
      <c r="L945" s="246"/>
      <c r="M945" s="20">
        <v>42188</v>
      </c>
      <c r="N945" s="183" t="s">
        <v>2841</v>
      </c>
      <c r="O945" s="183" t="s">
        <v>1592</v>
      </c>
      <c r="P945" s="150" t="s">
        <v>106</v>
      </c>
      <c r="Q945" s="105">
        <v>17074.8</v>
      </c>
      <c r="R945" s="23">
        <v>42209</v>
      </c>
      <c r="S945" s="106">
        <v>17074.8</v>
      </c>
      <c r="T945" s="31">
        <f t="shared" si="29"/>
        <v>0</v>
      </c>
      <c r="U945" s="39" t="s">
        <v>9</v>
      </c>
    </row>
    <row r="946" spans="1:21" x14ac:dyDescent="0.25">
      <c r="A946" s="20">
        <v>42194</v>
      </c>
      <c r="B946" s="183" t="s">
        <v>3500</v>
      </c>
      <c r="C946" s="183" t="s">
        <v>1592</v>
      </c>
      <c r="D946" s="26" t="s">
        <v>12</v>
      </c>
      <c r="E946" s="108">
        <v>0</v>
      </c>
      <c r="F946" s="23"/>
      <c r="G946" s="106"/>
      <c r="H946" s="31">
        <f t="shared" si="28"/>
        <v>0</v>
      </c>
      <c r="I946" s="39" t="s">
        <v>13</v>
      </c>
      <c r="L946" s="246"/>
      <c r="M946" s="20">
        <v>42189</v>
      </c>
      <c r="N946" s="183" t="s">
        <v>2939</v>
      </c>
      <c r="O946" s="183" t="s">
        <v>1592</v>
      </c>
      <c r="P946" s="14" t="s">
        <v>106</v>
      </c>
      <c r="Q946" s="105">
        <v>7152.2</v>
      </c>
      <c r="R946" s="23">
        <v>42191</v>
      </c>
      <c r="S946" s="106">
        <v>7152.2</v>
      </c>
      <c r="T946" s="31">
        <f t="shared" si="29"/>
        <v>0</v>
      </c>
      <c r="U946" s="39" t="s">
        <v>19</v>
      </c>
    </row>
    <row r="947" spans="1:21" x14ac:dyDescent="0.25">
      <c r="A947" s="20">
        <v>42194</v>
      </c>
      <c r="B947" s="183" t="s">
        <v>3501</v>
      </c>
      <c r="C947" s="183" t="s">
        <v>1592</v>
      </c>
      <c r="D947" s="14" t="s">
        <v>90</v>
      </c>
      <c r="E947" s="105">
        <v>786</v>
      </c>
      <c r="F947" s="23">
        <v>42194</v>
      </c>
      <c r="G947" s="106">
        <v>786</v>
      </c>
      <c r="H947" s="31">
        <f t="shared" si="28"/>
        <v>0</v>
      </c>
      <c r="I947" s="39" t="s">
        <v>9</v>
      </c>
      <c r="L947" s="246"/>
      <c r="M947" s="20">
        <v>42192</v>
      </c>
      <c r="N947" s="183" t="s">
        <v>3262</v>
      </c>
      <c r="O947" s="183" t="s">
        <v>1592</v>
      </c>
      <c r="P947" s="14" t="s">
        <v>106</v>
      </c>
      <c r="Q947" s="105">
        <v>3533.6</v>
      </c>
      <c r="R947" s="23">
        <v>42194</v>
      </c>
      <c r="S947" s="106">
        <v>3533.6</v>
      </c>
      <c r="T947" s="31">
        <f t="shared" si="29"/>
        <v>0</v>
      </c>
      <c r="U947" s="39" t="s">
        <v>19</v>
      </c>
    </row>
    <row r="948" spans="1:21" x14ac:dyDescent="0.25">
      <c r="A948" s="20">
        <v>42194</v>
      </c>
      <c r="B948" s="183" t="s">
        <v>3502</v>
      </c>
      <c r="C948" s="183" t="s">
        <v>1592</v>
      </c>
      <c r="D948" s="14" t="s">
        <v>383</v>
      </c>
      <c r="E948" s="105">
        <v>22441</v>
      </c>
      <c r="F948" s="23">
        <v>42194</v>
      </c>
      <c r="G948" s="106">
        <v>22441</v>
      </c>
      <c r="H948" s="31">
        <f t="shared" si="28"/>
        <v>0</v>
      </c>
      <c r="I948" s="39" t="s">
        <v>9</v>
      </c>
      <c r="L948" s="246"/>
      <c r="M948" s="20">
        <v>42194</v>
      </c>
      <c r="N948" s="183" t="s">
        <v>3513</v>
      </c>
      <c r="O948" s="183" t="s">
        <v>1592</v>
      </c>
      <c r="P948" s="14" t="s">
        <v>106</v>
      </c>
      <c r="Q948" s="105">
        <v>12989.8</v>
      </c>
      <c r="R948" s="23">
        <v>42209</v>
      </c>
      <c r="S948" s="106">
        <v>12989.8</v>
      </c>
      <c r="T948" s="31">
        <f t="shared" si="29"/>
        <v>0</v>
      </c>
      <c r="U948" s="39" t="s">
        <v>59</v>
      </c>
    </row>
    <row r="949" spans="1:21" x14ac:dyDescent="0.25">
      <c r="A949" s="20">
        <v>42194</v>
      </c>
      <c r="B949" s="183" t="s">
        <v>3503</v>
      </c>
      <c r="C949" s="183" t="s">
        <v>1592</v>
      </c>
      <c r="D949" s="14" t="s">
        <v>105</v>
      </c>
      <c r="E949" s="105">
        <v>4872.6499999999996</v>
      </c>
      <c r="F949" s="23">
        <v>42194</v>
      </c>
      <c r="G949" s="106">
        <v>4872.6499999999996</v>
      </c>
      <c r="H949" s="31">
        <f t="shared" si="28"/>
        <v>0</v>
      </c>
      <c r="I949" s="39" t="s">
        <v>9</v>
      </c>
      <c r="L949" s="246"/>
      <c r="M949" s="20">
        <v>42195</v>
      </c>
      <c r="N949" s="183" t="s">
        <v>3632</v>
      </c>
      <c r="O949" s="183" t="s">
        <v>1592</v>
      </c>
      <c r="P949" s="14" t="s">
        <v>106</v>
      </c>
      <c r="Q949" s="105">
        <v>3904.8</v>
      </c>
      <c r="R949" s="23">
        <v>42196</v>
      </c>
      <c r="S949" s="106">
        <v>3904.8</v>
      </c>
      <c r="T949" s="31">
        <f t="shared" si="29"/>
        <v>0</v>
      </c>
      <c r="U949" s="39" t="s">
        <v>19</v>
      </c>
    </row>
    <row r="950" spans="1:21" x14ac:dyDescent="0.25">
      <c r="A950" s="20">
        <v>42194</v>
      </c>
      <c r="B950" s="183" t="s">
        <v>3504</v>
      </c>
      <c r="C950" s="183" t="s">
        <v>1592</v>
      </c>
      <c r="D950" s="14" t="s">
        <v>1053</v>
      </c>
      <c r="E950" s="105">
        <v>63539</v>
      </c>
      <c r="F950" s="23">
        <v>42201</v>
      </c>
      <c r="G950" s="106">
        <v>63539</v>
      </c>
      <c r="H950" s="31">
        <f t="shared" si="28"/>
        <v>0</v>
      </c>
      <c r="I950" s="39" t="s">
        <v>19</v>
      </c>
      <c r="L950" s="246"/>
      <c r="M950" s="20">
        <v>42196</v>
      </c>
      <c r="N950" s="183" t="s">
        <v>3770</v>
      </c>
      <c r="O950" s="183" t="s">
        <v>1592</v>
      </c>
      <c r="P950" s="14" t="s">
        <v>106</v>
      </c>
      <c r="Q950" s="105">
        <v>1991</v>
      </c>
      <c r="R950" s="23">
        <v>42209</v>
      </c>
      <c r="S950" s="106">
        <v>1991</v>
      </c>
      <c r="T950" s="31">
        <f t="shared" si="29"/>
        <v>0</v>
      </c>
      <c r="U950" s="39" t="s">
        <v>17</v>
      </c>
    </row>
    <row r="951" spans="1:21" x14ac:dyDescent="0.25">
      <c r="A951" s="20">
        <v>42194</v>
      </c>
      <c r="B951" s="183" t="s">
        <v>3505</v>
      </c>
      <c r="C951" s="183" t="s">
        <v>1592</v>
      </c>
      <c r="D951" s="14" t="s">
        <v>112</v>
      </c>
      <c r="E951" s="105">
        <v>2887.2</v>
      </c>
      <c r="F951" s="23">
        <v>42194</v>
      </c>
      <c r="G951" s="106">
        <v>2887.2</v>
      </c>
      <c r="H951" s="31">
        <f t="shared" si="28"/>
        <v>0</v>
      </c>
      <c r="I951" s="39" t="s">
        <v>9</v>
      </c>
      <c r="L951" s="246"/>
      <c r="M951" s="20">
        <v>42200</v>
      </c>
      <c r="N951" s="183" t="s">
        <v>4199</v>
      </c>
      <c r="O951" s="183" t="s">
        <v>1592</v>
      </c>
      <c r="P951" s="14" t="s">
        <v>106</v>
      </c>
      <c r="Q951" s="105">
        <v>8964.7999999999993</v>
      </c>
      <c r="R951" s="23">
        <v>42209</v>
      </c>
      <c r="S951" s="106">
        <v>8964.7999999999993</v>
      </c>
      <c r="T951" s="48">
        <f t="shared" si="29"/>
        <v>0</v>
      </c>
      <c r="U951" s="39" t="s">
        <v>3880</v>
      </c>
    </row>
    <row r="952" spans="1:21" x14ac:dyDescent="0.25">
      <c r="A952" s="20">
        <v>42194</v>
      </c>
      <c r="B952" s="183" t="s">
        <v>3506</v>
      </c>
      <c r="C952" s="183" t="s">
        <v>1592</v>
      </c>
      <c r="D952" s="14" t="s">
        <v>24</v>
      </c>
      <c r="E952" s="105">
        <v>23665.599999999999</v>
      </c>
      <c r="F952" s="23">
        <v>42208</v>
      </c>
      <c r="G952" s="106">
        <v>23665.599999999999</v>
      </c>
      <c r="H952" s="31">
        <f t="shared" si="28"/>
        <v>0</v>
      </c>
      <c r="I952" s="39" t="s">
        <v>2524</v>
      </c>
      <c r="L952" s="246"/>
      <c r="M952" s="20">
        <v>42204</v>
      </c>
      <c r="N952" s="183" t="s">
        <v>4650</v>
      </c>
      <c r="O952" s="183" t="s">
        <v>1592</v>
      </c>
      <c r="P952" s="14" t="s">
        <v>106</v>
      </c>
      <c r="Q952" s="105">
        <v>12457.28</v>
      </c>
      <c r="R952" s="23">
        <v>42204</v>
      </c>
      <c r="S952" s="118">
        <v>12457.28</v>
      </c>
      <c r="T952" s="31">
        <f t="shared" si="29"/>
        <v>0</v>
      </c>
      <c r="U952" s="56" t="s">
        <v>9</v>
      </c>
    </row>
    <row r="953" spans="1:21" x14ac:dyDescent="0.25">
      <c r="A953" s="20">
        <v>42194</v>
      </c>
      <c r="B953" s="183" t="s">
        <v>3507</v>
      </c>
      <c r="C953" s="183" t="s">
        <v>1592</v>
      </c>
      <c r="D953" s="14" t="s">
        <v>24</v>
      </c>
      <c r="E953" s="105">
        <v>126144.8</v>
      </c>
      <c r="F953" s="23">
        <v>42208</v>
      </c>
      <c r="G953" s="106">
        <v>126144.8</v>
      </c>
      <c r="H953" s="31">
        <f t="shared" si="28"/>
        <v>0</v>
      </c>
      <c r="I953" s="39" t="s">
        <v>2524</v>
      </c>
      <c r="L953" s="246"/>
      <c r="M953" s="20">
        <v>42205</v>
      </c>
      <c r="N953" s="183" t="s">
        <v>4730</v>
      </c>
      <c r="O953" s="183" t="s">
        <v>1592</v>
      </c>
      <c r="P953" s="14" t="s">
        <v>106</v>
      </c>
      <c r="Q953" s="105">
        <v>43567.58</v>
      </c>
      <c r="R953" s="23">
        <v>42205</v>
      </c>
      <c r="S953" s="118">
        <v>43567.58</v>
      </c>
      <c r="T953" s="31">
        <f t="shared" si="29"/>
        <v>0</v>
      </c>
      <c r="U953" s="56" t="s">
        <v>312</v>
      </c>
    </row>
    <row r="954" spans="1:21" x14ac:dyDescent="0.25">
      <c r="A954" s="20">
        <v>42194</v>
      </c>
      <c r="B954" s="183" t="s">
        <v>3508</v>
      </c>
      <c r="C954" s="183" t="s">
        <v>1592</v>
      </c>
      <c r="D954" s="14" t="s">
        <v>114</v>
      </c>
      <c r="E954" s="105">
        <v>2414.15</v>
      </c>
      <c r="F954" s="23">
        <v>42194</v>
      </c>
      <c r="G954" s="106">
        <v>2414.15</v>
      </c>
      <c r="H954" s="31">
        <f t="shared" si="28"/>
        <v>0</v>
      </c>
      <c r="I954" s="39" t="s">
        <v>9</v>
      </c>
      <c r="L954" s="246"/>
      <c r="M954" s="20">
        <v>42207</v>
      </c>
      <c r="N954" s="183" t="s">
        <v>5013</v>
      </c>
      <c r="O954" s="183" t="s">
        <v>1592</v>
      </c>
      <c r="P954" s="14" t="s">
        <v>106</v>
      </c>
      <c r="Q954" s="105">
        <v>3916.8</v>
      </c>
      <c r="R954" s="23">
        <v>42208</v>
      </c>
      <c r="S954" s="106">
        <v>3916.8</v>
      </c>
      <c r="T954" s="31">
        <f t="shared" si="29"/>
        <v>0</v>
      </c>
      <c r="U954" s="39" t="s">
        <v>94</v>
      </c>
    </row>
    <row r="955" spans="1:21" x14ac:dyDescent="0.25">
      <c r="A955" s="20">
        <v>42194</v>
      </c>
      <c r="B955" s="183" t="s">
        <v>3509</v>
      </c>
      <c r="C955" s="183" t="s">
        <v>1592</v>
      </c>
      <c r="D955" s="14" t="s">
        <v>232</v>
      </c>
      <c r="E955" s="105">
        <v>27805.200000000001</v>
      </c>
      <c r="F955" s="23">
        <v>42195</v>
      </c>
      <c r="G955" s="106">
        <v>27805.200000000001</v>
      </c>
      <c r="H955" s="31">
        <f t="shared" si="28"/>
        <v>0</v>
      </c>
      <c r="I955" s="39" t="s">
        <v>17</v>
      </c>
      <c r="L955" s="246"/>
      <c r="M955" s="20">
        <v>42210</v>
      </c>
      <c r="N955" s="183" t="s">
        <v>5381</v>
      </c>
      <c r="O955" s="183" t="s">
        <v>1592</v>
      </c>
      <c r="P955" s="14" t="s">
        <v>106</v>
      </c>
      <c r="Q955" s="105">
        <v>1555.1</v>
      </c>
      <c r="R955" s="65">
        <v>42212</v>
      </c>
      <c r="S955" s="106">
        <v>1555.1</v>
      </c>
      <c r="T955" s="31">
        <f t="shared" si="29"/>
        <v>0</v>
      </c>
      <c r="U955" s="39" t="s">
        <v>19</v>
      </c>
    </row>
    <row r="956" spans="1:21" x14ac:dyDescent="0.25">
      <c r="A956" s="20">
        <v>42194</v>
      </c>
      <c r="B956" s="183" t="s">
        <v>3510</v>
      </c>
      <c r="C956" s="183" t="s">
        <v>1592</v>
      </c>
      <c r="D956" s="14" t="s">
        <v>282</v>
      </c>
      <c r="E956" s="105">
        <v>25760</v>
      </c>
      <c r="F956" s="23">
        <v>42209</v>
      </c>
      <c r="G956" s="106">
        <v>25760</v>
      </c>
      <c r="H956" s="31">
        <f t="shared" si="28"/>
        <v>0</v>
      </c>
      <c r="I956" s="39" t="s">
        <v>9</v>
      </c>
      <c r="L956" s="246"/>
      <c r="M956" s="20">
        <v>42213</v>
      </c>
      <c r="N956" s="183" t="s">
        <v>5661</v>
      </c>
      <c r="O956" s="183" t="s">
        <v>1592</v>
      </c>
      <c r="P956" s="14" t="s">
        <v>106</v>
      </c>
      <c r="Q956" s="105">
        <v>4067.2</v>
      </c>
      <c r="R956" s="23"/>
      <c r="S956" s="106"/>
      <c r="T956" s="31">
        <f t="shared" si="29"/>
        <v>4067.2</v>
      </c>
      <c r="U956" s="39" t="s">
        <v>94</v>
      </c>
    </row>
    <row r="957" spans="1:21" x14ac:dyDescent="0.25">
      <c r="A957" s="20">
        <v>42194</v>
      </c>
      <c r="B957" s="183" t="s">
        <v>3511</v>
      </c>
      <c r="C957" s="183" t="s">
        <v>1592</v>
      </c>
      <c r="D957" s="14" t="s">
        <v>224</v>
      </c>
      <c r="E957" s="105">
        <v>3321.94</v>
      </c>
      <c r="F957" s="23">
        <v>42197</v>
      </c>
      <c r="G957" s="106">
        <v>3321.94</v>
      </c>
      <c r="H957" s="31">
        <f t="shared" si="28"/>
        <v>0</v>
      </c>
      <c r="I957" s="39" t="s">
        <v>59</v>
      </c>
      <c r="L957" s="246"/>
      <c r="M957" s="20">
        <v>42215</v>
      </c>
      <c r="N957" s="183" t="s">
        <v>5875</v>
      </c>
      <c r="O957" s="183" t="s">
        <v>1592</v>
      </c>
      <c r="P957" s="14" t="s">
        <v>106</v>
      </c>
      <c r="Q957" s="105">
        <v>11307.6</v>
      </c>
      <c r="R957" s="23">
        <v>42216</v>
      </c>
      <c r="S957" s="106">
        <v>11307.6</v>
      </c>
      <c r="T957" s="31">
        <f t="shared" si="29"/>
        <v>0</v>
      </c>
      <c r="U957" s="39" t="s">
        <v>3880</v>
      </c>
    </row>
    <row r="958" spans="1:21" x14ac:dyDescent="0.25">
      <c r="A958" s="20">
        <v>42194</v>
      </c>
      <c r="B958" s="183" t="s">
        <v>3512</v>
      </c>
      <c r="C958" s="183" t="s">
        <v>1592</v>
      </c>
      <c r="D958" s="14" t="s">
        <v>1182</v>
      </c>
      <c r="E958" s="105">
        <v>21410</v>
      </c>
      <c r="F958" s="23">
        <v>42195</v>
      </c>
      <c r="G958" s="106">
        <v>21410</v>
      </c>
      <c r="H958" s="31">
        <f t="shared" si="28"/>
        <v>0</v>
      </c>
      <c r="I958" s="39" t="s">
        <v>773</v>
      </c>
      <c r="L958" s="246"/>
      <c r="M958" s="20">
        <v>42187</v>
      </c>
      <c r="N958" s="183" t="s">
        <v>2608</v>
      </c>
      <c r="O958" s="183" t="s">
        <v>1592</v>
      </c>
      <c r="P958" s="14" t="s">
        <v>2609</v>
      </c>
      <c r="Q958" s="105">
        <v>8932</v>
      </c>
      <c r="R958" s="23">
        <v>42187</v>
      </c>
      <c r="S958" s="106">
        <v>8932</v>
      </c>
      <c r="T958" s="25">
        <f t="shared" si="29"/>
        <v>0</v>
      </c>
      <c r="U958" s="39" t="s">
        <v>59</v>
      </c>
    </row>
    <row r="959" spans="1:21" x14ac:dyDescent="0.25">
      <c r="A959" s="20">
        <v>42194</v>
      </c>
      <c r="B959" s="183" t="s">
        <v>3513</v>
      </c>
      <c r="C959" s="183" t="s">
        <v>1592</v>
      </c>
      <c r="D959" s="14" t="s">
        <v>106</v>
      </c>
      <c r="E959" s="105">
        <v>12989.8</v>
      </c>
      <c r="F959" s="23">
        <v>42209</v>
      </c>
      <c r="G959" s="106">
        <v>12989.8</v>
      </c>
      <c r="H959" s="31">
        <f t="shared" si="28"/>
        <v>0</v>
      </c>
      <c r="I959" s="39" t="s">
        <v>59</v>
      </c>
      <c r="L959" s="246"/>
      <c r="M959" s="20">
        <v>42193</v>
      </c>
      <c r="N959" s="183" t="s">
        <v>3361</v>
      </c>
      <c r="O959" s="183" t="s">
        <v>1592</v>
      </c>
      <c r="P959" s="14" t="s">
        <v>2609</v>
      </c>
      <c r="Q959" s="105">
        <v>9282</v>
      </c>
      <c r="R959" s="23">
        <v>42193</v>
      </c>
      <c r="S959" s="106">
        <v>9282</v>
      </c>
      <c r="T959" s="31">
        <f t="shared" si="29"/>
        <v>0</v>
      </c>
      <c r="U959" s="39" t="s">
        <v>62</v>
      </c>
    </row>
    <row r="960" spans="1:21" x14ac:dyDescent="0.25">
      <c r="A960" s="20">
        <v>42194</v>
      </c>
      <c r="B960" s="183" t="s">
        <v>3514</v>
      </c>
      <c r="C960" s="183" t="s">
        <v>1592</v>
      </c>
      <c r="D960" s="14" t="s">
        <v>1101</v>
      </c>
      <c r="E960" s="105">
        <v>351</v>
      </c>
      <c r="F960" s="23">
        <v>42194</v>
      </c>
      <c r="G960" s="106">
        <v>351</v>
      </c>
      <c r="H960" s="31">
        <f t="shared" si="28"/>
        <v>0</v>
      </c>
      <c r="I960" s="39" t="s">
        <v>9</v>
      </c>
      <c r="L960" s="246"/>
      <c r="M960" s="20">
        <v>42200</v>
      </c>
      <c r="N960" s="183" t="s">
        <v>4138</v>
      </c>
      <c r="O960" s="183" t="s">
        <v>1592</v>
      </c>
      <c r="P960" s="14" t="s">
        <v>2609</v>
      </c>
      <c r="Q960" s="105">
        <v>11579.4</v>
      </c>
      <c r="R960" s="23">
        <v>42200</v>
      </c>
      <c r="S960" s="106">
        <v>11579.4</v>
      </c>
      <c r="T960" s="48">
        <f t="shared" si="29"/>
        <v>0</v>
      </c>
      <c r="U960" s="39" t="s">
        <v>149</v>
      </c>
    </row>
    <row r="961" spans="1:21" x14ac:dyDescent="0.25">
      <c r="A961" s="20">
        <v>42194</v>
      </c>
      <c r="B961" s="183" t="s">
        <v>3515</v>
      </c>
      <c r="C961" s="183" t="s">
        <v>1592</v>
      </c>
      <c r="D961" s="14" t="s">
        <v>552</v>
      </c>
      <c r="E961" s="105">
        <v>2253.9</v>
      </c>
      <c r="F961" s="23">
        <v>42196</v>
      </c>
      <c r="G961" s="106">
        <v>2253.9</v>
      </c>
      <c r="H961" s="31">
        <f t="shared" si="28"/>
        <v>0</v>
      </c>
      <c r="I961" s="39" t="s">
        <v>149</v>
      </c>
      <c r="L961" s="246"/>
      <c r="M961" s="20">
        <v>42207</v>
      </c>
      <c r="N961" s="183" t="s">
        <v>4930</v>
      </c>
      <c r="O961" s="183" t="s">
        <v>1592</v>
      </c>
      <c r="P961" s="14" t="s">
        <v>2609</v>
      </c>
      <c r="Q961" s="105">
        <v>2460</v>
      </c>
      <c r="R961" s="23">
        <v>42207</v>
      </c>
      <c r="S961" s="106">
        <v>2460</v>
      </c>
      <c r="T961" s="31">
        <f t="shared" si="29"/>
        <v>0</v>
      </c>
      <c r="U961" s="39" t="s">
        <v>41</v>
      </c>
    </row>
    <row r="962" spans="1:21" x14ac:dyDescent="0.25">
      <c r="A962" s="20">
        <v>42194</v>
      </c>
      <c r="B962" s="183" t="s">
        <v>3516</v>
      </c>
      <c r="C962" s="183" t="s">
        <v>1592</v>
      </c>
      <c r="D962" s="14" t="s">
        <v>552</v>
      </c>
      <c r="E962" s="105">
        <v>15652.6</v>
      </c>
      <c r="F962" s="23">
        <v>42196</v>
      </c>
      <c r="G962" s="106">
        <v>15652.6</v>
      </c>
      <c r="H962" s="31">
        <f t="shared" si="28"/>
        <v>0</v>
      </c>
      <c r="I962" s="39" t="s">
        <v>149</v>
      </c>
      <c r="L962" s="246"/>
      <c r="M962" s="20">
        <v>42207</v>
      </c>
      <c r="N962" s="183" t="s">
        <v>4931</v>
      </c>
      <c r="O962" s="183" t="s">
        <v>1592</v>
      </c>
      <c r="P962" s="14" t="s">
        <v>2609</v>
      </c>
      <c r="Q962" s="105">
        <v>8323</v>
      </c>
      <c r="R962" s="23">
        <v>42207</v>
      </c>
      <c r="S962" s="106">
        <v>8323</v>
      </c>
      <c r="T962" s="31">
        <f t="shared" si="29"/>
        <v>0</v>
      </c>
      <c r="U962" s="39" t="s">
        <v>41</v>
      </c>
    </row>
    <row r="963" spans="1:21" x14ac:dyDescent="0.25">
      <c r="A963" s="20">
        <v>42194</v>
      </c>
      <c r="B963" s="183" t="s">
        <v>3517</v>
      </c>
      <c r="C963" s="183" t="s">
        <v>1592</v>
      </c>
      <c r="D963" s="14" t="s">
        <v>877</v>
      </c>
      <c r="E963" s="105">
        <v>3746.5</v>
      </c>
      <c r="F963" s="23">
        <v>42196</v>
      </c>
      <c r="G963" s="106">
        <v>3746.5</v>
      </c>
      <c r="H963" s="31">
        <f t="shared" ref="H963:H1026" si="30">E963-G963</f>
        <v>0</v>
      </c>
      <c r="I963" s="39" t="s">
        <v>149</v>
      </c>
      <c r="L963" s="246"/>
      <c r="M963" s="20">
        <v>42214</v>
      </c>
      <c r="N963" s="183" t="s">
        <v>5719</v>
      </c>
      <c r="O963" s="183" t="s">
        <v>1592</v>
      </c>
      <c r="P963" s="14" t="s">
        <v>2609</v>
      </c>
      <c r="Q963" s="105">
        <v>2197.6</v>
      </c>
      <c r="R963" s="23">
        <v>42214</v>
      </c>
      <c r="S963" s="106">
        <v>2197.6</v>
      </c>
      <c r="T963" s="31">
        <f t="shared" ref="T963:T1026" si="31">Q963-S963</f>
        <v>0</v>
      </c>
      <c r="U963" s="39" t="s">
        <v>41</v>
      </c>
    </row>
    <row r="964" spans="1:21" x14ac:dyDescent="0.25">
      <c r="A964" s="20">
        <v>42194</v>
      </c>
      <c r="B964" s="183" t="s">
        <v>3518</v>
      </c>
      <c r="C964" s="183" t="s">
        <v>1592</v>
      </c>
      <c r="D964" s="14" t="s">
        <v>203</v>
      </c>
      <c r="E964" s="105">
        <v>9990</v>
      </c>
      <c r="F964" s="23">
        <v>42196</v>
      </c>
      <c r="G964" s="106">
        <v>9990</v>
      </c>
      <c r="H964" s="31">
        <f t="shared" si="30"/>
        <v>0</v>
      </c>
      <c r="I964" s="39" t="s">
        <v>149</v>
      </c>
      <c r="L964" s="246"/>
      <c r="M964" s="20">
        <v>42214</v>
      </c>
      <c r="N964" s="183" t="s">
        <v>5722</v>
      </c>
      <c r="O964" s="183" t="s">
        <v>1592</v>
      </c>
      <c r="P964" s="14" t="s">
        <v>2609</v>
      </c>
      <c r="Q964" s="105">
        <v>7216</v>
      </c>
      <c r="R964" s="23">
        <v>42214</v>
      </c>
      <c r="S964" s="106">
        <v>7216</v>
      </c>
      <c r="T964" s="31">
        <f t="shared" si="31"/>
        <v>0</v>
      </c>
      <c r="U964" s="39" t="s">
        <v>41</v>
      </c>
    </row>
    <row r="965" spans="1:21" x14ac:dyDescent="0.25">
      <c r="A965" s="20">
        <v>42194</v>
      </c>
      <c r="B965" s="183" t="s">
        <v>3519</v>
      </c>
      <c r="C965" s="183" t="s">
        <v>1592</v>
      </c>
      <c r="D965" s="14" t="s">
        <v>43</v>
      </c>
      <c r="E965" s="105">
        <v>18987.72</v>
      </c>
      <c r="F965" s="23">
        <v>42198</v>
      </c>
      <c r="G965" s="106">
        <v>18987.72</v>
      </c>
      <c r="H965" s="31">
        <f t="shared" si="30"/>
        <v>0</v>
      </c>
      <c r="I965" s="39" t="s">
        <v>9</v>
      </c>
      <c r="L965" s="246"/>
      <c r="M965" s="20">
        <v>42194</v>
      </c>
      <c r="N965" s="183" t="s">
        <v>3524</v>
      </c>
      <c r="O965" s="183" t="s">
        <v>1592</v>
      </c>
      <c r="P965" s="14" t="s">
        <v>249</v>
      </c>
      <c r="Q965" s="105">
        <v>3254.7</v>
      </c>
      <c r="R965" s="23">
        <v>42195</v>
      </c>
      <c r="S965" s="106">
        <v>3254.7</v>
      </c>
      <c r="T965" s="31">
        <f t="shared" si="31"/>
        <v>0</v>
      </c>
      <c r="U965" s="39" t="s">
        <v>9</v>
      </c>
    </row>
    <row r="966" spans="1:21" x14ac:dyDescent="0.25">
      <c r="A966" s="20">
        <v>42194</v>
      </c>
      <c r="B966" s="183" t="s">
        <v>3520</v>
      </c>
      <c r="C966" s="183" t="s">
        <v>1592</v>
      </c>
      <c r="D966" s="14" t="s">
        <v>43</v>
      </c>
      <c r="E966" s="105">
        <v>277.2</v>
      </c>
      <c r="F966" s="23">
        <v>42198</v>
      </c>
      <c r="G966" s="106">
        <v>277.2</v>
      </c>
      <c r="H966" s="31">
        <f t="shared" si="30"/>
        <v>0</v>
      </c>
      <c r="I966" s="39" t="s">
        <v>9</v>
      </c>
      <c r="L966" s="246"/>
      <c r="M966" s="20">
        <v>42200</v>
      </c>
      <c r="N966" s="183" t="s">
        <v>4177</v>
      </c>
      <c r="O966" s="183" t="s">
        <v>1592</v>
      </c>
      <c r="P966" s="14" t="s">
        <v>249</v>
      </c>
      <c r="Q966" s="105">
        <v>2732.2</v>
      </c>
      <c r="R966" s="23" t="s">
        <v>4178</v>
      </c>
      <c r="S966" s="106">
        <f>2200+532.2</f>
        <v>2732.2</v>
      </c>
      <c r="T966" s="48">
        <f t="shared" si="31"/>
        <v>0</v>
      </c>
      <c r="U966" s="39" t="s">
        <v>2524</v>
      </c>
    </row>
    <row r="967" spans="1:21" x14ac:dyDescent="0.25">
      <c r="A967" s="20">
        <v>42194</v>
      </c>
      <c r="B967" s="183" t="s">
        <v>3521</v>
      </c>
      <c r="C967" s="183" t="s">
        <v>1592</v>
      </c>
      <c r="D967" s="14" t="s">
        <v>420</v>
      </c>
      <c r="E967" s="105">
        <v>7374.1</v>
      </c>
      <c r="F967" s="23">
        <v>42196</v>
      </c>
      <c r="G967" s="106">
        <v>7374.1</v>
      </c>
      <c r="H967" s="31">
        <f t="shared" si="30"/>
        <v>0</v>
      </c>
      <c r="I967" s="39" t="s">
        <v>149</v>
      </c>
      <c r="L967" s="246"/>
      <c r="M967" s="20">
        <v>42207</v>
      </c>
      <c r="N967" s="183" t="s">
        <v>5004</v>
      </c>
      <c r="O967" s="183" t="s">
        <v>1592</v>
      </c>
      <c r="P967" s="14" t="s">
        <v>249</v>
      </c>
      <c r="Q967" s="105">
        <v>2337</v>
      </c>
      <c r="R967" s="23">
        <v>42207</v>
      </c>
      <c r="S967" s="106">
        <v>2337</v>
      </c>
      <c r="T967" s="31">
        <f t="shared" si="31"/>
        <v>0</v>
      </c>
      <c r="U967" s="39" t="s">
        <v>15</v>
      </c>
    </row>
    <row r="968" spans="1:21" x14ac:dyDescent="0.25">
      <c r="A968" s="20">
        <v>42194</v>
      </c>
      <c r="B968" s="183" t="s">
        <v>3522</v>
      </c>
      <c r="C968" s="183" t="s">
        <v>1592</v>
      </c>
      <c r="D968" s="14" t="s">
        <v>207</v>
      </c>
      <c r="E968" s="105">
        <v>5256</v>
      </c>
      <c r="F968" s="23">
        <v>42196</v>
      </c>
      <c r="G968" s="106">
        <v>5256</v>
      </c>
      <c r="H968" s="31">
        <f t="shared" si="30"/>
        <v>0</v>
      </c>
      <c r="I968" s="39" t="s">
        <v>149</v>
      </c>
      <c r="L968" s="246"/>
      <c r="M968" s="20">
        <v>42214</v>
      </c>
      <c r="N968" s="183" t="s">
        <v>5703</v>
      </c>
      <c r="O968" s="183" t="s">
        <v>1592</v>
      </c>
      <c r="P968" s="14" t="s">
        <v>249</v>
      </c>
      <c r="Q968" s="105">
        <v>3068</v>
      </c>
      <c r="R968" s="23">
        <v>42214</v>
      </c>
      <c r="S968" s="114">
        <v>2800</v>
      </c>
      <c r="T968" s="55">
        <f t="shared" si="31"/>
        <v>268</v>
      </c>
      <c r="U968" s="39" t="s">
        <v>9</v>
      </c>
    </row>
    <row r="969" spans="1:21" x14ac:dyDescent="0.25">
      <c r="A969" s="20">
        <v>42194</v>
      </c>
      <c r="B969" s="183" t="s">
        <v>3523</v>
      </c>
      <c r="C969" s="183" t="s">
        <v>1592</v>
      </c>
      <c r="D969" s="14" t="s">
        <v>204</v>
      </c>
      <c r="E969" s="105">
        <v>1026</v>
      </c>
      <c r="F969" s="23">
        <v>42196</v>
      </c>
      <c r="G969" s="106">
        <v>1026</v>
      </c>
      <c r="H969" s="31">
        <f t="shared" si="30"/>
        <v>0</v>
      </c>
      <c r="I969" s="39" t="s">
        <v>149</v>
      </c>
      <c r="L969" s="246"/>
      <c r="M969" s="20">
        <v>42187</v>
      </c>
      <c r="N969" s="183" t="s">
        <v>2701</v>
      </c>
      <c r="O969" s="183" t="s">
        <v>1592</v>
      </c>
      <c r="P969" s="217" t="s">
        <v>251</v>
      </c>
      <c r="Q969" s="105">
        <v>26462.1</v>
      </c>
      <c r="R969" s="23">
        <v>42188</v>
      </c>
      <c r="S969" s="106">
        <v>26462.1</v>
      </c>
      <c r="T969" s="25">
        <f t="shared" si="31"/>
        <v>0</v>
      </c>
      <c r="U969" s="68" t="s">
        <v>19</v>
      </c>
    </row>
    <row r="970" spans="1:21" x14ac:dyDescent="0.25">
      <c r="A970" s="20">
        <v>42194</v>
      </c>
      <c r="B970" s="183" t="s">
        <v>3524</v>
      </c>
      <c r="C970" s="183" t="s">
        <v>1592</v>
      </c>
      <c r="D970" s="14" t="s">
        <v>249</v>
      </c>
      <c r="E970" s="105">
        <v>3254.7</v>
      </c>
      <c r="F970" s="23">
        <v>42195</v>
      </c>
      <c r="G970" s="106">
        <v>3254.7</v>
      </c>
      <c r="H970" s="31">
        <f t="shared" si="30"/>
        <v>0</v>
      </c>
      <c r="I970" s="39" t="s">
        <v>9</v>
      </c>
      <c r="L970" s="246"/>
      <c r="M970" s="20">
        <v>42193</v>
      </c>
      <c r="N970" s="183" t="s">
        <v>3402</v>
      </c>
      <c r="O970" s="183" t="s">
        <v>1592</v>
      </c>
      <c r="P970" s="14" t="s">
        <v>251</v>
      </c>
      <c r="Q970" s="105">
        <v>33160.6</v>
      </c>
      <c r="R970" s="23">
        <v>42194</v>
      </c>
      <c r="S970" s="106">
        <v>33160.6</v>
      </c>
      <c r="T970" s="31">
        <f t="shared" si="31"/>
        <v>0</v>
      </c>
      <c r="U970" s="39" t="s">
        <v>94</v>
      </c>
    </row>
    <row r="971" spans="1:21" x14ac:dyDescent="0.25">
      <c r="A971" s="20">
        <v>42194</v>
      </c>
      <c r="B971" s="183" t="s">
        <v>3525</v>
      </c>
      <c r="C971" s="183" t="s">
        <v>1592</v>
      </c>
      <c r="D971" s="14" t="s">
        <v>574</v>
      </c>
      <c r="E971" s="105">
        <v>10247.16</v>
      </c>
      <c r="F971" s="23">
        <v>42196</v>
      </c>
      <c r="G971" s="106">
        <v>10247.16</v>
      </c>
      <c r="H971" s="31">
        <f t="shared" si="30"/>
        <v>0</v>
      </c>
      <c r="I971" s="39" t="s">
        <v>149</v>
      </c>
      <c r="L971" s="246"/>
      <c r="M971" s="20">
        <v>42200</v>
      </c>
      <c r="N971" s="183" t="s">
        <v>4202</v>
      </c>
      <c r="O971" s="183" t="s">
        <v>1592</v>
      </c>
      <c r="P971" s="150" t="s">
        <v>251</v>
      </c>
      <c r="Q971" s="105">
        <v>24301.8</v>
      </c>
      <c r="R971" s="23">
        <v>42201</v>
      </c>
      <c r="S971" s="106">
        <v>24301.8</v>
      </c>
      <c r="T971" s="48">
        <f t="shared" si="31"/>
        <v>0</v>
      </c>
      <c r="U971" s="39" t="s">
        <v>3880</v>
      </c>
    </row>
    <row r="972" spans="1:21" x14ac:dyDescent="0.25">
      <c r="A972" s="20">
        <v>42194</v>
      </c>
      <c r="B972" s="183" t="s">
        <v>3526</v>
      </c>
      <c r="C972" s="183" t="s">
        <v>1592</v>
      </c>
      <c r="D972" s="14" t="s">
        <v>200</v>
      </c>
      <c r="E972" s="105">
        <v>2258.1</v>
      </c>
      <c r="F972" s="23">
        <v>42196</v>
      </c>
      <c r="G972" s="106">
        <v>2258.1</v>
      </c>
      <c r="H972" s="31">
        <f t="shared" si="30"/>
        <v>0</v>
      </c>
      <c r="I972" s="39" t="s">
        <v>149</v>
      </c>
      <c r="L972" s="246"/>
      <c r="M972" s="20">
        <v>42208</v>
      </c>
      <c r="N972" s="183" t="s">
        <v>5111</v>
      </c>
      <c r="O972" s="183" t="s">
        <v>1592</v>
      </c>
      <c r="P972" s="14" t="s">
        <v>251</v>
      </c>
      <c r="Q972" s="105">
        <v>18477</v>
      </c>
      <c r="R972" s="65">
        <v>42209</v>
      </c>
      <c r="S972" s="106">
        <v>18477</v>
      </c>
      <c r="T972" s="31">
        <f t="shared" si="31"/>
        <v>0</v>
      </c>
      <c r="U972" s="39" t="s">
        <v>19</v>
      </c>
    </row>
    <row r="973" spans="1:21" x14ac:dyDescent="0.25">
      <c r="A973" s="20">
        <v>42194</v>
      </c>
      <c r="B973" s="183" t="s">
        <v>3527</v>
      </c>
      <c r="C973" s="183" t="s">
        <v>1592</v>
      </c>
      <c r="D973" s="14" t="s">
        <v>206</v>
      </c>
      <c r="E973" s="105">
        <v>16749.7</v>
      </c>
      <c r="F973" s="23">
        <v>42201</v>
      </c>
      <c r="G973" s="106">
        <v>16749.7</v>
      </c>
      <c r="H973" s="31">
        <f t="shared" si="30"/>
        <v>0</v>
      </c>
      <c r="I973" s="39" t="s">
        <v>149</v>
      </c>
      <c r="L973" s="246"/>
      <c r="M973" s="20">
        <v>42214</v>
      </c>
      <c r="N973" s="183" t="s">
        <v>5769</v>
      </c>
      <c r="O973" s="183" t="s">
        <v>1592</v>
      </c>
      <c r="P973" s="14" t="s">
        <v>251</v>
      </c>
      <c r="Q973" s="105">
        <v>18106.2</v>
      </c>
      <c r="R973" s="23">
        <v>42215</v>
      </c>
      <c r="S973" s="106">
        <v>18106.2</v>
      </c>
      <c r="T973" s="31">
        <f t="shared" si="31"/>
        <v>0</v>
      </c>
      <c r="U973" s="39" t="s">
        <v>94</v>
      </c>
    </row>
    <row r="974" spans="1:21" x14ac:dyDescent="0.25">
      <c r="A974" s="20">
        <v>42194</v>
      </c>
      <c r="B974" s="183" t="s">
        <v>3528</v>
      </c>
      <c r="C974" s="183" t="s">
        <v>1592</v>
      </c>
      <c r="D974" s="14" t="s">
        <v>1103</v>
      </c>
      <c r="E974" s="105">
        <v>18614.5</v>
      </c>
      <c r="F974" s="23">
        <v>42196</v>
      </c>
      <c r="G974" s="106">
        <v>18614.5</v>
      </c>
      <c r="H974" s="31">
        <f t="shared" si="30"/>
        <v>0</v>
      </c>
      <c r="I974" s="39" t="s">
        <v>149</v>
      </c>
      <c r="L974" s="246"/>
      <c r="M974" s="20">
        <v>42187</v>
      </c>
      <c r="N974" s="183" t="s">
        <v>2703</v>
      </c>
      <c r="O974" s="183" t="s">
        <v>1592</v>
      </c>
      <c r="P974" s="40" t="s">
        <v>689</v>
      </c>
      <c r="Q974" s="105">
        <v>6561.5</v>
      </c>
      <c r="R974" s="23">
        <v>42188</v>
      </c>
      <c r="S974" s="106">
        <v>6561.5</v>
      </c>
      <c r="T974" s="25">
        <f t="shared" si="31"/>
        <v>0</v>
      </c>
      <c r="U974" s="68" t="s">
        <v>19</v>
      </c>
    </row>
    <row r="975" spans="1:21" x14ac:dyDescent="0.25">
      <c r="A975" s="20">
        <v>42194</v>
      </c>
      <c r="B975" s="183" t="s">
        <v>3529</v>
      </c>
      <c r="C975" s="183" t="s">
        <v>1592</v>
      </c>
      <c r="D975" s="14" t="s">
        <v>195</v>
      </c>
      <c r="E975" s="105">
        <v>182475.07</v>
      </c>
      <c r="F975" s="212" t="s">
        <v>3530</v>
      </c>
      <c r="G975" s="106">
        <v>182475.07</v>
      </c>
      <c r="H975" s="31">
        <f t="shared" si="30"/>
        <v>0</v>
      </c>
      <c r="I975" s="39" t="s">
        <v>149</v>
      </c>
      <c r="L975" s="246"/>
      <c r="M975" s="20">
        <v>42195</v>
      </c>
      <c r="N975" s="183" t="s">
        <v>3636</v>
      </c>
      <c r="O975" s="183" t="s">
        <v>1592</v>
      </c>
      <c r="P975" s="14" t="s">
        <v>3637</v>
      </c>
      <c r="Q975" s="105">
        <v>11194</v>
      </c>
      <c r="R975" s="23">
        <v>42196</v>
      </c>
      <c r="S975" s="106">
        <v>11194</v>
      </c>
      <c r="T975" s="31">
        <f t="shared" si="31"/>
        <v>0</v>
      </c>
      <c r="U975" s="39" t="s">
        <v>19</v>
      </c>
    </row>
    <row r="976" spans="1:21" x14ac:dyDescent="0.25">
      <c r="A976" s="20">
        <v>42194</v>
      </c>
      <c r="B976" s="183" t="s">
        <v>3531</v>
      </c>
      <c r="C976" s="183" t="s">
        <v>1592</v>
      </c>
      <c r="D976" s="14" t="s">
        <v>198</v>
      </c>
      <c r="E976" s="105">
        <v>23927.200000000001</v>
      </c>
      <c r="F976" s="23">
        <v>42196</v>
      </c>
      <c r="G976" s="106">
        <v>23927.200000000001</v>
      </c>
      <c r="H976" s="31">
        <f t="shared" si="30"/>
        <v>0</v>
      </c>
      <c r="I976" s="39" t="s">
        <v>149</v>
      </c>
      <c r="L976" s="246"/>
      <c r="M976" s="20">
        <v>42186</v>
      </c>
      <c r="N976" s="183" t="s">
        <v>2494</v>
      </c>
      <c r="O976" s="183" t="s">
        <v>1592</v>
      </c>
      <c r="P976" s="14" t="s">
        <v>121</v>
      </c>
      <c r="Q976" s="105">
        <v>3543.6</v>
      </c>
      <c r="R976" s="23">
        <v>42186</v>
      </c>
      <c r="S976" s="106">
        <v>3543.6</v>
      </c>
      <c r="T976" s="25">
        <f t="shared" si="31"/>
        <v>0</v>
      </c>
      <c r="U976" s="39" t="s">
        <v>9</v>
      </c>
    </row>
    <row r="977" spans="1:21" x14ac:dyDescent="0.25">
      <c r="A977" s="20">
        <v>42194</v>
      </c>
      <c r="B977" s="183" t="s">
        <v>3532</v>
      </c>
      <c r="C977" s="183" t="s">
        <v>1592</v>
      </c>
      <c r="D977" s="14" t="s">
        <v>733</v>
      </c>
      <c r="E977" s="105">
        <v>5157.8</v>
      </c>
      <c r="F977" s="23">
        <v>42196</v>
      </c>
      <c r="G977" s="106">
        <v>5157.8</v>
      </c>
      <c r="H977" s="31">
        <f t="shared" si="30"/>
        <v>0</v>
      </c>
      <c r="I977" s="39" t="s">
        <v>9</v>
      </c>
      <c r="L977" s="246"/>
      <c r="M977" s="20">
        <v>42187</v>
      </c>
      <c r="N977" s="183" t="s">
        <v>2626</v>
      </c>
      <c r="O977" s="183" t="s">
        <v>1592</v>
      </c>
      <c r="P977" s="14" t="s">
        <v>121</v>
      </c>
      <c r="Q977" s="105">
        <v>3460.85</v>
      </c>
      <c r="R977" s="23">
        <v>42187</v>
      </c>
      <c r="S977" s="106">
        <v>3460.85</v>
      </c>
      <c r="T977" s="25">
        <f t="shared" si="31"/>
        <v>0</v>
      </c>
      <c r="U977" s="39" t="s">
        <v>9</v>
      </c>
    </row>
    <row r="978" spans="1:21" x14ac:dyDescent="0.25">
      <c r="A978" s="20">
        <v>42194</v>
      </c>
      <c r="B978" s="183" t="s">
        <v>3533</v>
      </c>
      <c r="C978" s="183" t="s">
        <v>1592</v>
      </c>
      <c r="D978" s="14" t="s">
        <v>449</v>
      </c>
      <c r="E978" s="105">
        <v>8693.2000000000007</v>
      </c>
      <c r="F978" s="23">
        <v>42196</v>
      </c>
      <c r="G978" s="106">
        <v>8693.2000000000007</v>
      </c>
      <c r="H978" s="31">
        <f t="shared" si="30"/>
        <v>0</v>
      </c>
      <c r="I978" s="39" t="s">
        <v>587</v>
      </c>
      <c r="L978" s="246"/>
      <c r="M978" s="20">
        <v>42189</v>
      </c>
      <c r="N978" s="183" t="s">
        <v>2860</v>
      </c>
      <c r="O978" s="183" t="s">
        <v>1592</v>
      </c>
      <c r="P978" s="14" t="s">
        <v>121</v>
      </c>
      <c r="Q978" s="105">
        <v>2819.6</v>
      </c>
      <c r="R978" s="23">
        <v>42189</v>
      </c>
      <c r="S978" s="106">
        <v>2819.6</v>
      </c>
      <c r="T978" s="31">
        <f t="shared" si="31"/>
        <v>0</v>
      </c>
      <c r="U978" s="39" t="s">
        <v>9</v>
      </c>
    </row>
    <row r="979" spans="1:21" x14ac:dyDescent="0.25">
      <c r="A979" s="20">
        <v>42195</v>
      </c>
      <c r="B979" s="183" t="s">
        <v>3534</v>
      </c>
      <c r="C979" s="183" t="s">
        <v>1592</v>
      </c>
      <c r="D979" s="14" t="s">
        <v>2501</v>
      </c>
      <c r="E979" s="105">
        <v>17209.599999999999</v>
      </c>
      <c r="F979" s="23">
        <v>42195</v>
      </c>
      <c r="G979" s="106">
        <v>17209.599999999999</v>
      </c>
      <c r="H979" s="31">
        <f t="shared" si="30"/>
        <v>0</v>
      </c>
      <c r="I979" s="39" t="s">
        <v>17</v>
      </c>
      <c r="L979" s="246"/>
      <c r="M979" s="20">
        <v>42190</v>
      </c>
      <c r="N979" s="183" t="s">
        <v>2977</v>
      </c>
      <c r="O979" s="183" t="s">
        <v>1592</v>
      </c>
      <c r="P979" s="14" t="s">
        <v>121</v>
      </c>
      <c r="Q979" s="105">
        <v>3359.2</v>
      </c>
      <c r="R979" s="23">
        <v>42190</v>
      </c>
      <c r="S979" s="106">
        <v>3359.2</v>
      </c>
      <c r="T979" s="31">
        <f t="shared" si="31"/>
        <v>0</v>
      </c>
      <c r="U979" s="39" t="s">
        <v>9</v>
      </c>
    </row>
    <row r="980" spans="1:21" x14ac:dyDescent="0.25">
      <c r="A980" s="20">
        <v>42195</v>
      </c>
      <c r="B980" s="183" t="s">
        <v>3535</v>
      </c>
      <c r="C980" s="183" t="s">
        <v>1592</v>
      </c>
      <c r="D980" s="14" t="s">
        <v>112</v>
      </c>
      <c r="E980" s="105">
        <v>28684.799999999999</v>
      </c>
      <c r="F980" s="23">
        <v>42195</v>
      </c>
      <c r="G980" s="106">
        <v>28684.799999999999</v>
      </c>
      <c r="H980" s="31">
        <f t="shared" si="30"/>
        <v>0</v>
      </c>
      <c r="I980" s="39" t="s">
        <v>9</v>
      </c>
      <c r="L980" s="246"/>
      <c r="M980" s="20">
        <v>42192</v>
      </c>
      <c r="N980" s="183" t="s">
        <v>3205</v>
      </c>
      <c r="O980" s="183" t="s">
        <v>1592</v>
      </c>
      <c r="P980" s="14" t="s">
        <v>121</v>
      </c>
      <c r="Q980" s="105">
        <v>3642.4</v>
      </c>
      <c r="R980" s="23">
        <v>42192</v>
      </c>
      <c r="S980" s="106">
        <v>3642.4</v>
      </c>
      <c r="T980" s="31">
        <f t="shared" si="31"/>
        <v>0</v>
      </c>
      <c r="U980" s="39" t="s">
        <v>9</v>
      </c>
    </row>
    <row r="981" spans="1:21" x14ac:dyDescent="0.25">
      <c r="A981" s="20">
        <v>42195</v>
      </c>
      <c r="B981" s="183" t="s">
        <v>3536</v>
      </c>
      <c r="C981" s="183" t="s">
        <v>1592</v>
      </c>
      <c r="D981" s="14" t="s">
        <v>1142</v>
      </c>
      <c r="E981" s="105">
        <v>3278.2</v>
      </c>
      <c r="F981" s="23">
        <v>42195</v>
      </c>
      <c r="G981" s="106">
        <v>3278.2</v>
      </c>
      <c r="H981" s="31">
        <f t="shared" si="30"/>
        <v>0</v>
      </c>
      <c r="I981" s="39" t="s">
        <v>9</v>
      </c>
      <c r="L981" s="246"/>
      <c r="M981" s="20">
        <v>42194</v>
      </c>
      <c r="N981" s="183" t="s">
        <v>3433</v>
      </c>
      <c r="O981" s="183" t="s">
        <v>1592</v>
      </c>
      <c r="P981" s="14" t="s">
        <v>121</v>
      </c>
      <c r="Q981" s="105">
        <v>3529.8</v>
      </c>
      <c r="R981" s="23">
        <v>42194</v>
      </c>
      <c r="S981" s="106">
        <v>3529.8</v>
      </c>
      <c r="T981" s="31">
        <f t="shared" si="31"/>
        <v>0</v>
      </c>
      <c r="U981" s="39" t="s">
        <v>9</v>
      </c>
    </row>
    <row r="982" spans="1:21" x14ac:dyDescent="0.25">
      <c r="A982" s="20">
        <v>42195</v>
      </c>
      <c r="B982" s="183" t="s">
        <v>3537</v>
      </c>
      <c r="C982" s="183" t="s">
        <v>1592</v>
      </c>
      <c r="D982" s="14" t="s">
        <v>1178</v>
      </c>
      <c r="E982" s="105">
        <v>31892</v>
      </c>
      <c r="F982" s="23" t="s">
        <v>3538</v>
      </c>
      <c r="G982" s="106">
        <f>22400+9492</f>
        <v>31892</v>
      </c>
      <c r="H982" s="31">
        <f t="shared" si="30"/>
        <v>0</v>
      </c>
      <c r="I982" s="39" t="s">
        <v>94</v>
      </c>
      <c r="L982" s="246"/>
      <c r="M982" s="20">
        <v>42196</v>
      </c>
      <c r="N982" s="183" t="s">
        <v>3683</v>
      </c>
      <c r="O982" s="183" t="s">
        <v>1592</v>
      </c>
      <c r="P982" s="14" t="s">
        <v>121</v>
      </c>
      <c r="Q982" s="105">
        <v>132</v>
      </c>
      <c r="R982" s="23">
        <v>42196</v>
      </c>
      <c r="S982" s="106">
        <v>132</v>
      </c>
      <c r="T982" s="31">
        <f t="shared" si="31"/>
        <v>0</v>
      </c>
      <c r="U982" s="39" t="s">
        <v>9</v>
      </c>
    </row>
    <row r="983" spans="1:21" x14ac:dyDescent="0.25">
      <c r="A983" s="20">
        <v>42195</v>
      </c>
      <c r="B983" s="183" t="s">
        <v>3539</v>
      </c>
      <c r="C983" s="183" t="s">
        <v>1592</v>
      </c>
      <c r="D983" s="14" t="s">
        <v>55</v>
      </c>
      <c r="E983" s="105">
        <v>23340.15</v>
      </c>
      <c r="F983" s="23">
        <v>42195</v>
      </c>
      <c r="G983" s="106">
        <v>23340.15</v>
      </c>
      <c r="H983" s="31">
        <f t="shared" si="30"/>
        <v>0</v>
      </c>
      <c r="I983" s="39" t="s">
        <v>773</v>
      </c>
      <c r="L983" s="246"/>
      <c r="M983" s="20">
        <v>42196</v>
      </c>
      <c r="N983" s="183" t="s">
        <v>3684</v>
      </c>
      <c r="O983" s="183" t="s">
        <v>1592</v>
      </c>
      <c r="P983" s="14" t="s">
        <v>121</v>
      </c>
      <c r="Q983" s="105">
        <v>2967.4</v>
      </c>
      <c r="R983" s="23">
        <v>42196</v>
      </c>
      <c r="S983" s="106">
        <v>2967.4</v>
      </c>
      <c r="T983" s="31">
        <f t="shared" si="31"/>
        <v>0</v>
      </c>
      <c r="U983" s="39" t="s">
        <v>9</v>
      </c>
    </row>
    <row r="984" spans="1:21" x14ac:dyDescent="0.25">
      <c r="A984" s="20">
        <v>42195</v>
      </c>
      <c r="B984" s="183" t="s">
        <v>3540</v>
      </c>
      <c r="C984" s="183" t="s">
        <v>1592</v>
      </c>
      <c r="D984" s="14" t="s">
        <v>256</v>
      </c>
      <c r="E984" s="105">
        <v>8806.6</v>
      </c>
      <c r="F984" s="23">
        <v>42195</v>
      </c>
      <c r="G984" s="106">
        <v>8806.6</v>
      </c>
      <c r="H984" s="31">
        <f t="shared" si="30"/>
        <v>0</v>
      </c>
      <c r="I984" s="39" t="s">
        <v>773</v>
      </c>
      <c r="L984" s="246"/>
      <c r="M984" s="20">
        <v>42197</v>
      </c>
      <c r="N984" s="183" t="s">
        <v>3801</v>
      </c>
      <c r="O984" s="183" t="s">
        <v>1592</v>
      </c>
      <c r="P984" s="14" t="s">
        <v>121</v>
      </c>
      <c r="Q984" s="105">
        <v>3374.4</v>
      </c>
      <c r="R984" s="23">
        <v>42197</v>
      </c>
      <c r="S984" s="106">
        <v>3374.4</v>
      </c>
      <c r="T984" s="31">
        <f t="shared" si="31"/>
        <v>0</v>
      </c>
      <c r="U984" s="39" t="s">
        <v>9</v>
      </c>
    </row>
    <row r="985" spans="1:21" x14ac:dyDescent="0.25">
      <c r="A985" s="20">
        <v>42195</v>
      </c>
      <c r="B985" s="183" t="s">
        <v>3541</v>
      </c>
      <c r="C985" s="183" t="s">
        <v>1592</v>
      </c>
      <c r="D985" s="14" t="s">
        <v>699</v>
      </c>
      <c r="E985" s="105">
        <v>345</v>
      </c>
      <c r="F985" s="23">
        <v>42195</v>
      </c>
      <c r="G985" s="106">
        <v>345</v>
      </c>
      <c r="H985" s="31">
        <f t="shared" si="30"/>
        <v>0</v>
      </c>
      <c r="I985" s="39" t="s">
        <v>9</v>
      </c>
      <c r="L985" s="246"/>
      <c r="M985" s="20">
        <v>42199</v>
      </c>
      <c r="N985" s="183" t="s">
        <v>4001</v>
      </c>
      <c r="O985" s="183" t="s">
        <v>1592</v>
      </c>
      <c r="P985" s="14" t="s">
        <v>121</v>
      </c>
      <c r="Q985" s="105">
        <v>2981.5</v>
      </c>
      <c r="R985" s="23">
        <v>42199</v>
      </c>
      <c r="S985" s="106">
        <v>2981.5</v>
      </c>
      <c r="T985" s="31">
        <f t="shared" si="31"/>
        <v>0</v>
      </c>
      <c r="U985" s="39" t="s">
        <v>9</v>
      </c>
    </row>
    <row r="986" spans="1:21" x14ac:dyDescent="0.25">
      <c r="A986" s="20">
        <v>42195</v>
      </c>
      <c r="B986" s="183" t="s">
        <v>3542</v>
      </c>
      <c r="C986" s="183" t="s">
        <v>1592</v>
      </c>
      <c r="D986" s="14" t="s">
        <v>1513</v>
      </c>
      <c r="E986" s="105">
        <v>1903.2</v>
      </c>
      <c r="F986" s="23">
        <v>42195</v>
      </c>
      <c r="G986" s="106">
        <v>1903.2</v>
      </c>
      <c r="H986" s="31">
        <f t="shared" si="30"/>
        <v>0</v>
      </c>
      <c r="I986" s="39" t="s">
        <v>9</v>
      </c>
      <c r="L986" s="246"/>
      <c r="M986" s="20">
        <v>42201</v>
      </c>
      <c r="N986" s="183" t="s">
        <v>4244</v>
      </c>
      <c r="O986" s="183" t="s">
        <v>1592</v>
      </c>
      <c r="P986" s="14" t="s">
        <v>121</v>
      </c>
      <c r="Q986" s="105">
        <v>3103.5</v>
      </c>
      <c r="R986" s="23">
        <v>42201</v>
      </c>
      <c r="S986" s="106">
        <v>3103.5</v>
      </c>
      <c r="T986" s="48">
        <f t="shared" si="31"/>
        <v>0</v>
      </c>
      <c r="U986" s="39" t="s">
        <v>9</v>
      </c>
    </row>
    <row r="987" spans="1:21" x14ac:dyDescent="0.25">
      <c r="A987" s="20">
        <v>42195</v>
      </c>
      <c r="B987" s="183" t="s">
        <v>3543</v>
      </c>
      <c r="C987" s="183" t="s">
        <v>1592</v>
      </c>
      <c r="D987" s="14" t="s">
        <v>1186</v>
      </c>
      <c r="E987" s="105">
        <v>12587.3</v>
      </c>
      <c r="F987" s="23">
        <v>42196</v>
      </c>
      <c r="G987" s="106">
        <v>12587.3</v>
      </c>
      <c r="H987" s="31">
        <f t="shared" si="30"/>
        <v>0</v>
      </c>
      <c r="I987" s="39" t="s">
        <v>587</v>
      </c>
      <c r="L987" s="246"/>
      <c r="M987" s="20">
        <v>42204</v>
      </c>
      <c r="N987" s="183" t="s">
        <v>4581</v>
      </c>
      <c r="O987" s="183" t="s">
        <v>1592</v>
      </c>
      <c r="P987" s="14" t="s">
        <v>121</v>
      </c>
      <c r="Q987" s="105">
        <v>2966.4</v>
      </c>
      <c r="R987" s="23">
        <v>42204</v>
      </c>
      <c r="S987" s="118">
        <v>2966.4</v>
      </c>
      <c r="T987" s="31">
        <f t="shared" si="31"/>
        <v>0</v>
      </c>
      <c r="U987" s="56" t="s">
        <v>9</v>
      </c>
    </row>
    <row r="988" spans="1:21" x14ac:dyDescent="0.25">
      <c r="A988" s="20">
        <v>42195</v>
      </c>
      <c r="B988" s="183" t="s">
        <v>3544</v>
      </c>
      <c r="C988" s="183" t="s">
        <v>1592</v>
      </c>
      <c r="D988" s="150" t="s">
        <v>1172</v>
      </c>
      <c r="E988" s="105">
        <v>54430.87</v>
      </c>
      <c r="F988" s="23">
        <v>42196</v>
      </c>
      <c r="G988" s="106">
        <v>54430.87</v>
      </c>
      <c r="H988" s="31">
        <f t="shared" si="30"/>
        <v>0</v>
      </c>
      <c r="I988" s="39" t="s">
        <v>587</v>
      </c>
      <c r="L988" s="246"/>
      <c r="M988" s="20">
        <v>42205</v>
      </c>
      <c r="N988" s="183" t="s">
        <v>4684</v>
      </c>
      <c r="O988" s="183" t="s">
        <v>1592</v>
      </c>
      <c r="P988" s="14" t="s">
        <v>121</v>
      </c>
      <c r="Q988" s="105">
        <v>2771.5</v>
      </c>
      <c r="R988" s="23">
        <v>42205</v>
      </c>
      <c r="S988" s="118">
        <v>2771.5</v>
      </c>
      <c r="T988" s="31">
        <f t="shared" si="31"/>
        <v>0</v>
      </c>
      <c r="U988" s="56" t="s">
        <v>9</v>
      </c>
    </row>
    <row r="989" spans="1:21" x14ac:dyDescent="0.25">
      <c r="A989" s="20">
        <v>42195</v>
      </c>
      <c r="B989" s="183" t="s">
        <v>3545</v>
      </c>
      <c r="C989" s="183" t="s">
        <v>1592</v>
      </c>
      <c r="D989" s="14" t="s">
        <v>940</v>
      </c>
      <c r="E989" s="105">
        <v>4580.6000000000004</v>
      </c>
      <c r="F989" s="23">
        <v>42196</v>
      </c>
      <c r="G989" s="106">
        <v>4580.6000000000004</v>
      </c>
      <c r="H989" s="31">
        <f t="shared" si="30"/>
        <v>0</v>
      </c>
      <c r="I989" s="39" t="s">
        <v>587</v>
      </c>
      <c r="L989" s="246"/>
      <c r="M989" s="20">
        <v>42206</v>
      </c>
      <c r="N989" s="183" t="s">
        <v>4831</v>
      </c>
      <c r="O989" s="183" t="s">
        <v>1592</v>
      </c>
      <c r="P989" s="15" t="s">
        <v>121</v>
      </c>
      <c r="Q989" s="122">
        <v>2835</v>
      </c>
      <c r="R989" s="23">
        <v>42206</v>
      </c>
      <c r="S989" s="118">
        <v>2835</v>
      </c>
      <c r="T989" s="31">
        <f t="shared" si="31"/>
        <v>0</v>
      </c>
      <c r="U989" s="68" t="s">
        <v>9</v>
      </c>
    </row>
    <row r="990" spans="1:21" x14ac:dyDescent="0.25">
      <c r="A990" s="20">
        <v>42195</v>
      </c>
      <c r="B990" s="183" t="s">
        <v>3546</v>
      </c>
      <c r="C990" s="183" t="s">
        <v>1592</v>
      </c>
      <c r="D990" s="14" t="s">
        <v>1290</v>
      </c>
      <c r="E990" s="105">
        <v>2590</v>
      </c>
      <c r="F990" s="23">
        <v>42196</v>
      </c>
      <c r="G990" s="106">
        <v>2590</v>
      </c>
      <c r="H990" s="31">
        <f t="shared" si="30"/>
        <v>0</v>
      </c>
      <c r="I990" s="39" t="s">
        <v>587</v>
      </c>
      <c r="L990" s="246"/>
      <c r="M990" s="20">
        <v>42208</v>
      </c>
      <c r="N990" s="183" t="s">
        <v>5035</v>
      </c>
      <c r="O990" s="183" t="s">
        <v>1592</v>
      </c>
      <c r="P990" s="14" t="s">
        <v>121</v>
      </c>
      <c r="Q990" s="105">
        <v>3102.3</v>
      </c>
      <c r="R990" s="65">
        <v>42208</v>
      </c>
      <c r="S990" s="106">
        <v>3102.3</v>
      </c>
      <c r="T990" s="31">
        <f t="shared" si="31"/>
        <v>0</v>
      </c>
      <c r="U990" s="39" t="s">
        <v>9</v>
      </c>
    </row>
    <row r="991" spans="1:21" x14ac:dyDescent="0.25">
      <c r="A991" s="20">
        <v>42195</v>
      </c>
      <c r="B991" s="183" t="s">
        <v>3547</v>
      </c>
      <c r="C991" s="183" t="s">
        <v>1592</v>
      </c>
      <c r="D991" s="14" t="s">
        <v>25</v>
      </c>
      <c r="E991" s="105">
        <v>1947.55</v>
      </c>
      <c r="F991" s="23">
        <v>42195</v>
      </c>
      <c r="G991" s="106">
        <v>1947.55</v>
      </c>
      <c r="H991" s="31">
        <f t="shared" si="30"/>
        <v>0</v>
      </c>
      <c r="I991" s="39" t="s">
        <v>9</v>
      </c>
      <c r="L991" s="246"/>
      <c r="M991" s="20">
        <v>42210</v>
      </c>
      <c r="N991" s="183" t="s">
        <v>5311</v>
      </c>
      <c r="O991" s="183" t="s">
        <v>1592</v>
      </c>
      <c r="P991" s="14" t="s">
        <v>121</v>
      </c>
      <c r="Q991" s="105">
        <v>2990</v>
      </c>
      <c r="R991" s="65">
        <v>42210</v>
      </c>
      <c r="S991" s="106">
        <v>2990</v>
      </c>
      <c r="T991" s="31">
        <f t="shared" si="31"/>
        <v>0</v>
      </c>
      <c r="U991" s="39" t="s">
        <v>9</v>
      </c>
    </row>
    <row r="992" spans="1:21" x14ac:dyDescent="0.25">
      <c r="A992" s="20">
        <v>42195</v>
      </c>
      <c r="B992" s="183" t="s">
        <v>3548</v>
      </c>
      <c r="C992" s="183" t="s">
        <v>1592</v>
      </c>
      <c r="D992" s="14" t="s">
        <v>341</v>
      </c>
      <c r="E992" s="105">
        <v>1234.8</v>
      </c>
      <c r="F992" s="23">
        <v>42195</v>
      </c>
      <c r="G992" s="106">
        <v>1234.8</v>
      </c>
      <c r="H992" s="31">
        <f t="shared" si="30"/>
        <v>0</v>
      </c>
      <c r="I992" s="39" t="s">
        <v>9</v>
      </c>
      <c r="L992" s="246"/>
      <c r="M992" s="20">
        <v>42211</v>
      </c>
      <c r="N992" s="183" t="s">
        <v>5411</v>
      </c>
      <c r="O992" s="183" t="s">
        <v>1592</v>
      </c>
      <c r="P992" s="14" t="s">
        <v>121</v>
      </c>
      <c r="Q992" s="105">
        <v>2331</v>
      </c>
      <c r="R992" s="65">
        <v>42211</v>
      </c>
      <c r="S992" s="106">
        <v>2331</v>
      </c>
      <c r="T992" s="31">
        <f t="shared" si="31"/>
        <v>0</v>
      </c>
      <c r="U992" s="39" t="s">
        <v>9</v>
      </c>
    </row>
    <row r="993" spans="1:21" x14ac:dyDescent="0.25">
      <c r="A993" s="20">
        <v>42195</v>
      </c>
      <c r="B993" s="183" t="s">
        <v>3549</v>
      </c>
      <c r="C993" s="183" t="s">
        <v>1592</v>
      </c>
      <c r="D993" s="14" t="s">
        <v>3190</v>
      </c>
      <c r="E993" s="105">
        <v>43389.3</v>
      </c>
      <c r="F993" s="23">
        <v>42212</v>
      </c>
      <c r="G993" s="106">
        <v>43389.3</v>
      </c>
      <c r="H993" s="31">
        <f t="shared" si="30"/>
        <v>0</v>
      </c>
      <c r="I993" s="39" t="s">
        <v>9</v>
      </c>
      <c r="L993" s="246"/>
      <c r="M993" s="20">
        <v>42212</v>
      </c>
      <c r="N993" s="183" t="s">
        <v>5482</v>
      </c>
      <c r="O993" s="183" t="s">
        <v>1592</v>
      </c>
      <c r="P993" s="14" t="s">
        <v>121</v>
      </c>
      <c r="Q993" s="105">
        <v>3121.2</v>
      </c>
      <c r="R993" s="23">
        <v>42212</v>
      </c>
      <c r="S993" s="106">
        <v>3121.2</v>
      </c>
      <c r="T993" s="31">
        <f t="shared" si="31"/>
        <v>0</v>
      </c>
      <c r="U993" s="39" t="s">
        <v>9</v>
      </c>
    </row>
    <row r="994" spans="1:21" x14ac:dyDescent="0.25">
      <c r="A994" s="20">
        <v>42195</v>
      </c>
      <c r="B994" s="183" t="s">
        <v>3550</v>
      </c>
      <c r="C994" s="183" t="s">
        <v>1592</v>
      </c>
      <c r="D994" s="14" t="s">
        <v>3551</v>
      </c>
      <c r="E994" s="105">
        <v>7800</v>
      </c>
      <c r="F994" s="23">
        <v>42195</v>
      </c>
      <c r="G994" s="106">
        <v>7800</v>
      </c>
      <c r="H994" s="31">
        <f t="shared" si="30"/>
        <v>0</v>
      </c>
      <c r="I994" s="39" t="s">
        <v>9</v>
      </c>
      <c r="L994" s="246"/>
      <c r="M994" s="20">
        <v>42214</v>
      </c>
      <c r="N994" s="183" t="s">
        <v>5696</v>
      </c>
      <c r="O994" s="183" t="s">
        <v>1592</v>
      </c>
      <c r="P994" s="14" t="s">
        <v>121</v>
      </c>
      <c r="Q994" s="105">
        <v>2744.1</v>
      </c>
      <c r="R994" s="23">
        <v>42214</v>
      </c>
      <c r="S994" s="106">
        <v>2744.1</v>
      </c>
      <c r="T994" s="31">
        <f t="shared" si="31"/>
        <v>0</v>
      </c>
      <c r="U994" s="39" t="s">
        <v>9</v>
      </c>
    </row>
    <row r="995" spans="1:21" x14ac:dyDescent="0.25">
      <c r="A995" s="20">
        <v>42195</v>
      </c>
      <c r="B995" s="183" t="s">
        <v>3552</v>
      </c>
      <c r="C995" s="183" t="s">
        <v>1592</v>
      </c>
      <c r="D995" s="14" t="s">
        <v>114</v>
      </c>
      <c r="E995" s="105">
        <v>3088.9</v>
      </c>
      <c r="F995" s="23">
        <v>42195</v>
      </c>
      <c r="G995" s="106">
        <v>3088.9</v>
      </c>
      <c r="H995" s="31">
        <f t="shared" si="30"/>
        <v>0</v>
      </c>
      <c r="I995" s="39" t="s">
        <v>9</v>
      </c>
      <c r="L995" s="246"/>
      <c r="M995" s="20">
        <v>42216</v>
      </c>
      <c r="N995" s="183" t="s">
        <v>5918</v>
      </c>
      <c r="O995" s="183" t="s">
        <v>1592</v>
      </c>
      <c r="P995" s="14" t="s">
        <v>121</v>
      </c>
      <c r="Q995" s="105">
        <v>2543.1999999999998</v>
      </c>
      <c r="R995" s="23">
        <v>42216</v>
      </c>
      <c r="S995" s="106">
        <v>2543.1999999999998</v>
      </c>
      <c r="T995" s="31">
        <f t="shared" si="31"/>
        <v>0</v>
      </c>
      <c r="U995" s="39" t="s">
        <v>9</v>
      </c>
    </row>
    <row r="996" spans="1:21" x14ac:dyDescent="0.25">
      <c r="A996" s="20">
        <v>42195</v>
      </c>
      <c r="B996" s="183" t="s">
        <v>3553</v>
      </c>
      <c r="C996" s="183" t="s">
        <v>1592</v>
      </c>
      <c r="D996" s="14" t="s">
        <v>320</v>
      </c>
      <c r="E996" s="105">
        <v>23296.639999999999</v>
      </c>
      <c r="F996" s="23">
        <v>42196</v>
      </c>
      <c r="G996" s="106">
        <v>23296.639999999999</v>
      </c>
      <c r="H996" s="31">
        <f t="shared" si="30"/>
        <v>0</v>
      </c>
      <c r="I996" s="39" t="s">
        <v>587</v>
      </c>
      <c r="L996" s="246"/>
      <c r="M996" s="20">
        <v>42196</v>
      </c>
      <c r="N996" s="183" t="s">
        <v>3682</v>
      </c>
      <c r="O996" s="183" t="s">
        <v>1592</v>
      </c>
      <c r="P996" s="14" t="s">
        <v>1371</v>
      </c>
      <c r="Q996" s="105">
        <v>590.95000000000005</v>
      </c>
      <c r="R996" s="23">
        <v>42196</v>
      </c>
      <c r="S996" s="106">
        <v>590.95000000000005</v>
      </c>
      <c r="T996" s="31">
        <f t="shared" si="31"/>
        <v>0</v>
      </c>
      <c r="U996" s="39" t="s">
        <v>9</v>
      </c>
    </row>
    <row r="997" spans="1:21" x14ac:dyDescent="0.25">
      <c r="A997" s="20">
        <v>42195</v>
      </c>
      <c r="B997" s="183" t="s">
        <v>3554</v>
      </c>
      <c r="C997" s="183" t="s">
        <v>1592</v>
      </c>
      <c r="D997" s="14" t="s">
        <v>1175</v>
      </c>
      <c r="E997" s="105">
        <v>28378.6</v>
      </c>
      <c r="F997" s="23">
        <v>42196</v>
      </c>
      <c r="G997" s="106">
        <v>28378.6</v>
      </c>
      <c r="H997" s="31">
        <f t="shared" si="30"/>
        <v>0</v>
      </c>
      <c r="I997" s="39" t="s">
        <v>587</v>
      </c>
      <c r="L997" s="246"/>
      <c r="M997" s="20">
        <v>42188</v>
      </c>
      <c r="N997" s="183" t="s">
        <v>2839</v>
      </c>
      <c r="O997" s="183" t="s">
        <v>1592</v>
      </c>
      <c r="P997" s="14" t="s">
        <v>250</v>
      </c>
      <c r="Q997" s="105">
        <v>3572.8</v>
      </c>
      <c r="R997" s="23">
        <v>42189</v>
      </c>
      <c r="S997" s="106">
        <v>3572.8</v>
      </c>
      <c r="T997" s="31">
        <f t="shared" si="31"/>
        <v>0</v>
      </c>
      <c r="U997" s="39" t="s">
        <v>19</v>
      </c>
    </row>
    <row r="998" spans="1:21" x14ac:dyDescent="0.25">
      <c r="A998" s="20">
        <v>42195</v>
      </c>
      <c r="B998" s="183" t="s">
        <v>3555</v>
      </c>
      <c r="C998" s="183" t="s">
        <v>1592</v>
      </c>
      <c r="D998" s="14" t="s">
        <v>3200</v>
      </c>
      <c r="E998" s="105">
        <v>3741.8</v>
      </c>
      <c r="F998" s="23">
        <v>42195</v>
      </c>
      <c r="G998" s="106">
        <v>3741.8</v>
      </c>
      <c r="H998" s="31">
        <f t="shared" si="30"/>
        <v>0</v>
      </c>
      <c r="I998" s="39" t="s">
        <v>9</v>
      </c>
      <c r="L998" s="246"/>
      <c r="M998" s="20">
        <v>42189</v>
      </c>
      <c r="N998" s="183" t="s">
        <v>2941</v>
      </c>
      <c r="O998" s="183" t="s">
        <v>1592</v>
      </c>
      <c r="P998" s="14" t="s">
        <v>250</v>
      </c>
      <c r="Q998" s="105">
        <v>4112.8</v>
      </c>
      <c r="R998" s="23">
        <v>42191</v>
      </c>
      <c r="S998" s="106">
        <v>4112.8</v>
      </c>
      <c r="T998" s="31">
        <f t="shared" si="31"/>
        <v>0</v>
      </c>
      <c r="U998" s="39" t="s">
        <v>19</v>
      </c>
    </row>
    <row r="999" spans="1:21" x14ac:dyDescent="0.25">
      <c r="A999" s="20">
        <v>42195</v>
      </c>
      <c r="B999" s="183" t="s">
        <v>3556</v>
      </c>
      <c r="C999" s="183" t="s">
        <v>1592</v>
      </c>
      <c r="D999" s="14" t="s">
        <v>110</v>
      </c>
      <c r="E999" s="105">
        <v>69655.06</v>
      </c>
      <c r="F999" s="23">
        <v>42201</v>
      </c>
      <c r="G999" s="106">
        <v>69655.06</v>
      </c>
      <c r="H999" s="31">
        <f t="shared" si="30"/>
        <v>0</v>
      </c>
      <c r="I999" s="39" t="s">
        <v>62</v>
      </c>
      <c r="L999" s="246"/>
      <c r="M999" s="20">
        <v>42191</v>
      </c>
      <c r="N999" s="183" t="s">
        <v>3128</v>
      </c>
      <c r="O999" s="183" t="s">
        <v>1592</v>
      </c>
      <c r="P999" s="14" t="s">
        <v>250</v>
      </c>
      <c r="Q999" s="105">
        <v>5909.2</v>
      </c>
      <c r="R999" s="23">
        <v>42192</v>
      </c>
      <c r="S999" s="106">
        <v>5909.2</v>
      </c>
      <c r="T999" s="31">
        <f t="shared" si="31"/>
        <v>0</v>
      </c>
      <c r="U999" s="39" t="s">
        <v>19</v>
      </c>
    </row>
    <row r="1000" spans="1:21" x14ac:dyDescent="0.25">
      <c r="A1000" s="20">
        <v>42195</v>
      </c>
      <c r="B1000" s="183" t="s">
        <v>3557</v>
      </c>
      <c r="C1000" s="183" t="s">
        <v>1592</v>
      </c>
      <c r="D1000" s="14" t="s">
        <v>383</v>
      </c>
      <c r="E1000" s="105">
        <v>2973.3</v>
      </c>
      <c r="F1000" s="23">
        <v>42195</v>
      </c>
      <c r="G1000" s="106">
        <v>2973.3</v>
      </c>
      <c r="H1000" s="31">
        <f t="shared" si="30"/>
        <v>0</v>
      </c>
      <c r="I1000" s="39" t="s">
        <v>62</v>
      </c>
      <c r="L1000" s="246"/>
      <c r="M1000" s="20">
        <v>42192</v>
      </c>
      <c r="N1000" s="183" t="s">
        <v>3266</v>
      </c>
      <c r="O1000" s="183" t="s">
        <v>1592</v>
      </c>
      <c r="P1000" s="14" t="s">
        <v>250</v>
      </c>
      <c r="Q1000" s="105">
        <v>1200.5999999999999</v>
      </c>
      <c r="R1000" s="23">
        <v>42193</v>
      </c>
      <c r="S1000" s="106">
        <v>1200.5999999999999</v>
      </c>
      <c r="T1000" s="31">
        <f t="shared" si="31"/>
        <v>0</v>
      </c>
      <c r="U1000" s="39" t="s">
        <v>19</v>
      </c>
    </row>
    <row r="1001" spans="1:21" x14ac:dyDescent="0.25">
      <c r="A1001" s="20">
        <v>42195</v>
      </c>
      <c r="B1001" s="183" t="s">
        <v>3558</v>
      </c>
      <c r="C1001" s="183" t="s">
        <v>1592</v>
      </c>
      <c r="D1001" s="14" t="s">
        <v>179</v>
      </c>
      <c r="E1001" s="105">
        <v>3515.2</v>
      </c>
      <c r="F1001" s="23">
        <v>42195</v>
      </c>
      <c r="G1001" s="106">
        <v>3515.2</v>
      </c>
      <c r="H1001" s="31">
        <f t="shared" si="30"/>
        <v>0</v>
      </c>
      <c r="I1001" s="39" t="s">
        <v>41</v>
      </c>
      <c r="L1001" s="246"/>
      <c r="M1001" s="20">
        <v>42193</v>
      </c>
      <c r="N1001" s="183" t="s">
        <v>3377</v>
      </c>
      <c r="O1001" s="183" t="s">
        <v>1592</v>
      </c>
      <c r="P1001" s="14" t="s">
        <v>250</v>
      </c>
      <c r="Q1001" s="105">
        <v>2316.1</v>
      </c>
      <c r="R1001" s="23">
        <v>42194</v>
      </c>
      <c r="S1001" s="106">
        <v>2316.1</v>
      </c>
      <c r="T1001" s="31">
        <f t="shared" si="31"/>
        <v>0</v>
      </c>
      <c r="U1001" s="39" t="s">
        <v>19</v>
      </c>
    </row>
    <row r="1002" spans="1:21" x14ac:dyDescent="0.25">
      <c r="A1002" s="20">
        <v>42195</v>
      </c>
      <c r="B1002" s="183" t="s">
        <v>3559</v>
      </c>
      <c r="C1002" s="183" t="s">
        <v>1592</v>
      </c>
      <c r="D1002" s="14" t="s">
        <v>854</v>
      </c>
      <c r="E1002" s="105">
        <v>2741.6</v>
      </c>
      <c r="F1002" s="23">
        <v>42195</v>
      </c>
      <c r="G1002" s="106">
        <v>2741.6</v>
      </c>
      <c r="H1002" s="31">
        <f t="shared" si="30"/>
        <v>0</v>
      </c>
      <c r="I1002" s="39" t="s">
        <v>9</v>
      </c>
      <c r="L1002" s="246"/>
      <c r="M1002" s="20">
        <v>42195</v>
      </c>
      <c r="N1002" s="183" t="s">
        <v>3633</v>
      </c>
      <c r="O1002" s="183" t="s">
        <v>1592</v>
      </c>
      <c r="P1002" s="14" t="s">
        <v>250</v>
      </c>
      <c r="Q1002" s="105">
        <v>3433.05</v>
      </c>
      <c r="R1002" s="23">
        <v>42196</v>
      </c>
      <c r="S1002" s="106">
        <v>3433.05</v>
      </c>
      <c r="T1002" s="31">
        <f t="shared" si="31"/>
        <v>0</v>
      </c>
      <c r="U1002" s="39" t="s">
        <v>19</v>
      </c>
    </row>
    <row r="1003" spans="1:21" x14ac:dyDescent="0.25">
      <c r="A1003" s="20">
        <v>42195</v>
      </c>
      <c r="B1003" s="183" t="s">
        <v>3560</v>
      </c>
      <c r="C1003" s="183" t="s">
        <v>1592</v>
      </c>
      <c r="D1003" s="14" t="s">
        <v>270</v>
      </c>
      <c r="E1003" s="105">
        <v>390</v>
      </c>
      <c r="F1003" s="23">
        <v>42195</v>
      </c>
      <c r="G1003" s="106">
        <v>390</v>
      </c>
      <c r="H1003" s="31">
        <f t="shared" si="30"/>
        <v>0</v>
      </c>
      <c r="I1003" s="39" t="s">
        <v>9</v>
      </c>
      <c r="L1003" s="246"/>
      <c r="M1003" s="20">
        <v>42199</v>
      </c>
      <c r="N1003" s="183" t="s">
        <v>4066</v>
      </c>
      <c r="O1003" s="183" t="s">
        <v>1592</v>
      </c>
      <c r="P1003" s="14" t="s">
        <v>250</v>
      </c>
      <c r="Q1003" s="105">
        <v>3104</v>
      </c>
      <c r="R1003" s="23">
        <v>42200</v>
      </c>
      <c r="S1003" s="106">
        <v>3104</v>
      </c>
      <c r="T1003" s="48">
        <f t="shared" si="31"/>
        <v>0</v>
      </c>
      <c r="U1003" s="39" t="s">
        <v>19</v>
      </c>
    </row>
    <row r="1004" spans="1:21" x14ac:dyDescent="0.25">
      <c r="A1004" s="20">
        <v>42195</v>
      </c>
      <c r="B1004" s="183" t="s">
        <v>3561</v>
      </c>
      <c r="C1004" s="183" t="s">
        <v>1592</v>
      </c>
      <c r="D1004" s="14" t="s">
        <v>18</v>
      </c>
      <c r="E1004" s="105">
        <v>974.3</v>
      </c>
      <c r="F1004" s="23">
        <v>42195</v>
      </c>
      <c r="G1004" s="106">
        <v>974.3</v>
      </c>
      <c r="H1004" s="31">
        <f t="shared" si="30"/>
        <v>0</v>
      </c>
      <c r="I1004" s="39" t="s">
        <v>9</v>
      </c>
      <c r="L1004" s="246"/>
      <c r="M1004" s="20">
        <v>42200</v>
      </c>
      <c r="N1004" s="183" t="s">
        <v>4181</v>
      </c>
      <c r="O1004" s="183" t="s">
        <v>1592</v>
      </c>
      <c r="P1004" s="14" t="s">
        <v>250</v>
      </c>
      <c r="Q1004" s="105">
        <v>3497.3</v>
      </c>
      <c r="R1004" s="23">
        <v>42201</v>
      </c>
      <c r="S1004" s="106">
        <v>3497.3</v>
      </c>
      <c r="T1004" s="48">
        <f t="shared" si="31"/>
        <v>0</v>
      </c>
      <c r="U1004" s="39" t="s">
        <v>94</v>
      </c>
    </row>
    <row r="1005" spans="1:21" x14ac:dyDescent="0.25">
      <c r="A1005" s="20">
        <v>42195</v>
      </c>
      <c r="B1005" s="183" t="s">
        <v>3562</v>
      </c>
      <c r="C1005" s="183" t="s">
        <v>1592</v>
      </c>
      <c r="D1005" s="14" t="s">
        <v>215</v>
      </c>
      <c r="E1005" s="105">
        <v>11684.94</v>
      </c>
      <c r="F1005" s="23">
        <v>42195</v>
      </c>
      <c r="G1005" s="106">
        <v>11684.94</v>
      </c>
      <c r="H1005" s="31">
        <f t="shared" si="30"/>
        <v>0</v>
      </c>
      <c r="I1005" s="39" t="s">
        <v>9</v>
      </c>
      <c r="L1005" s="246"/>
      <c r="M1005" s="20">
        <v>42206</v>
      </c>
      <c r="N1005" s="183" t="s">
        <v>4876</v>
      </c>
      <c r="O1005" s="183" t="s">
        <v>1592</v>
      </c>
      <c r="P1005" s="15" t="s">
        <v>250</v>
      </c>
      <c r="Q1005" s="122">
        <v>5665</v>
      </c>
      <c r="R1005" s="23">
        <v>42207</v>
      </c>
      <c r="S1005" s="118">
        <v>5665</v>
      </c>
      <c r="T1005" s="31">
        <f t="shared" si="31"/>
        <v>0</v>
      </c>
      <c r="U1005" s="68" t="s">
        <v>94</v>
      </c>
    </row>
    <row r="1006" spans="1:21" x14ac:dyDescent="0.25">
      <c r="A1006" s="20">
        <v>42195</v>
      </c>
      <c r="B1006" s="183" t="s">
        <v>3563</v>
      </c>
      <c r="C1006" s="183" t="s">
        <v>1592</v>
      </c>
      <c r="D1006" s="14" t="s">
        <v>20</v>
      </c>
      <c r="E1006" s="105">
        <v>2932.8</v>
      </c>
      <c r="F1006" s="12">
        <v>42195</v>
      </c>
      <c r="G1006" s="106">
        <v>2932.8</v>
      </c>
      <c r="H1006" s="31">
        <f t="shared" si="30"/>
        <v>0</v>
      </c>
      <c r="I1006" s="39" t="s">
        <v>94</v>
      </c>
      <c r="L1006" s="246"/>
      <c r="M1006" s="20">
        <v>42207</v>
      </c>
      <c r="N1006" s="183" t="s">
        <v>5015</v>
      </c>
      <c r="O1006" s="183" t="s">
        <v>1592</v>
      </c>
      <c r="P1006" s="14" t="s">
        <v>250</v>
      </c>
      <c r="Q1006" s="105">
        <v>1887.6</v>
      </c>
      <c r="R1006" s="23">
        <v>42208</v>
      </c>
      <c r="S1006" s="106">
        <v>1887.6</v>
      </c>
      <c r="T1006" s="31">
        <f t="shared" si="31"/>
        <v>0</v>
      </c>
      <c r="U1006" s="39" t="s">
        <v>94</v>
      </c>
    </row>
    <row r="1007" spans="1:21" x14ac:dyDescent="0.25">
      <c r="A1007" s="20">
        <v>42195</v>
      </c>
      <c r="B1007" s="183" t="s">
        <v>3564</v>
      </c>
      <c r="C1007" s="183" t="s">
        <v>1592</v>
      </c>
      <c r="D1007" s="14" t="s">
        <v>236</v>
      </c>
      <c r="E1007" s="105">
        <v>50608.5</v>
      </c>
      <c r="F1007" s="30" t="s">
        <v>6093</v>
      </c>
      <c r="G1007" s="144">
        <f>50000+608.5</f>
        <v>50608.5</v>
      </c>
      <c r="H1007" s="31">
        <f t="shared" si="30"/>
        <v>0</v>
      </c>
      <c r="I1007" s="39" t="s">
        <v>312</v>
      </c>
      <c r="L1007" s="246"/>
      <c r="M1007" s="20">
        <v>42209</v>
      </c>
      <c r="N1007" s="183" t="s">
        <v>5271</v>
      </c>
      <c r="O1007" s="183" t="s">
        <v>1592</v>
      </c>
      <c r="P1007" s="14" t="s">
        <v>250</v>
      </c>
      <c r="Q1007" s="105">
        <v>11300.8</v>
      </c>
      <c r="R1007" s="65">
        <v>42210</v>
      </c>
      <c r="S1007" s="106">
        <v>11300.8</v>
      </c>
      <c r="T1007" s="31">
        <f t="shared" si="31"/>
        <v>0</v>
      </c>
      <c r="U1007" s="39" t="s">
        <v>19</v>
      </c>
    </row>
    <row r="1008" spans="1:21" x14ac:dyDescent="0.25">
      <c r="A1008" s="20">
        <v>42195</v>
      </c>
      <c r="B1008" s="183" t="s">
        <v>3565</v>
      </c>
      <c r="C1008" s="183" t="s">
        <v>1592</v>
      </c>
      <c r="D1008" s="14" t="s">
        <v>3566</v>
      </c>
      <c r="E1008" s="105">
        <v>729.1</v>
      </c>
      <c r="F1008" s="23">
        <v>42195</v>
      </c>
      <c r="G1008" s="106">
        <v>729.1</v>
      </c>
      <c r="H1008" s="31">
        <f t="shared" si="30"/>
        <v>0</v>
      </c>
      <c r="I1008" s="39" t="s">
        <v>9</v>
      </c>
      <c r="L1008" s="246"/>
      <c r="M1008" s="20">
        <v>42210</v>
      </c>
      <c r="N1008" s="183" t="s">
        <v>5382</v>
      </c>
      <c r="O1008" s="183" t="s">
        <v>1592</v>
      </c>
      <c r="P1008" s="14" t="s">
        <v>250</v>
      </c>
      <c r="Q1008" s="105">
        <v>1922.7</v>
      </c>
      <c r="R1008" s="65">
        <v>42212</v>
      </c>
      <c r="S1008" s="106">
        <v>1922.7</v>
      </c>
      <c r="T1008" s="31">
        <f t="shared" si="31"/>
        <v>0</v>
      </c>
      <c r="U1008" s="39" t="s">
        <v>19</v>
      </c>
    </row>
    <row r="1009" spans="1:21" x14ac:dyDescent="0.25">
      <c r="A1009" s="20">
        <v>42195</v>
      </c>
      <c r="B1009" s="183" t="s">
        <v>3567</v>
      </c>
      <c r="C1009" s="183" t="s">
        <v>1592</v>
      </c>
      <c r="D1009" s="14" t="s">
        <v>125</v>
      </c>
      <c r="E1009" s="105">
        <v>18515</v>
      </c>
      <c r="F1009" s="23" t="s">
        <v>3568</v>
      </c>
      <c r="G1009" s="106">
        <f>6500+12015</f>
        <v>18515</v>
      </c>
      <c r="H1009" s="31">
        <f t="shared" si="30"/>
        <v>0</v>
      </c>
      <c r="I1009" s="39" t="s">
        <v>94</v>
      </c>
      <c r="L1009" s="246"/>
      <c r="M1009" s="20">
        <v>42215</v>
      </c>
      <c r="N1009" s="183" t="s">
        <v>5866</v>
      </c>
      <c r="O1009" s="183" t="s">
        <v>1592</v>
      </c>
      <c r="P1009" s="14" t="s">
        <v>250</v>
      </c>
      <c r="Q1009" s="105">
        <v>5698.2</v>
      </c>
      <c r="R1009" s="23">
        <v>42216</v>
      </c>
      <c r="S1009" s="106">
        <v>5698.2</v>
      </c>
      <c r="T1009" s="31">
        <f t="shared" si="31"/>
        <v>0</v>
      </c>
      <c r="U1009" s="39" t="s">
        <v>62</v>
      </c>
    </row>
    <row r="1010" spans="1:21" x14ac:dyDescent="0.25">
      <c r="A1010" s="20">
        <v>42195</v>
      </c>
      <c r="B1010" s="183" t="s">
        <v>3569</v>
      </c>
      <c r="C1010" s="183" t="s">
        <v>1592</v>
      </c>
      <c r="D1010" s="14" t="s">
        <v>215</v>
      </c>
      <c r="E1010" s="105">
        <v>3254.4</v>
      </c>
      <c r="F1010" s="23">
        <v>42195</v>
      </c>
      <c r="G1010" s="106">
        <v>3254.4</v>
      </c>
      <c r="H1010" s="31">
        <f t="shared" si="30"/>
        <v>0</v>
      </c>
      <c r="I1010" s="39" t="s">
        <v>9</v>
      </c>
      <c r="L1010" s="246"/>
      <c r="M1010" s="20">
        <v>42187</v>
      </c>
      <c r="N1010" s="183" t="s">
        <v>2694</v>
      </c>
      <c r="O1010" s="183" t="s">
        <v>1592</v>
      </c>
      <c r="P1010" s="40" t="s">
        <v>305</v>
      </c>
      <c r="Q1010" s="105">
        <v>1596.4</v>
      </c>
      <c r="R1010" s="23">
        <v>42187</v>
      </c>
      <c r="S1010" s="106">
        <v>1596.4</v>
      </c>
      <c r="T1010" s="25">
        <f t="shared" si="31"/>
        <v>0</v>
      </c>
      <c r="U1010" s="68" t="s">
        <v>9</v>
      </c>
    </row>
    <row r="1011" spans="1:21" x14ac:dyDescent="0.25">
      <c r="A1011" s="20">
        <v>42195</v>
      </c>
      <c r="B1011" s="183" t="s">
        <v>3570</v>
      </c>
      <c r="C1011" s="183" t="s">
        <v>1592</v>
      </c>
      <c r="D1011" s="14" t="s">
        <v>23</v>
      </c>
      <c r="E1011" s="105">
        <v>17788.22</v>
      </c>
      <c r="F1011" s="23">
        <v>42195</v>
      </c>
      <c r="G1011" s="106">
        <v>17788.22</v>
      </c>
      <c r="H1011" s="31">
        <f t="shared" si="30"/>
        <v>0</v>
      </c>
      <c r="I1011" s="39" t="s">
        <v>9</v>
      </c>
      <c r="L1011" s="246"/>
      <c r="M1011" s="20">
        <v>42190</v>
      </c>
      <c r="N1011" s="183" t="s">
        <v>3031</v>
      </c>
      <c r="O1011" s="183" t="s">
        <v>1592</v>
      </c>
      <c r="P1011" s="14" t="s">
        <v>305</v>
      </c>
      <c r="Q1011" s="105">
        <v>1110</v>
      </c>
      <c r="R1011" s="23">
        <v>42190</v>
      </c>
      <c r="S1011" s="106">
        <v>1110</v>
      </c>
      <c r="T1011" s="31">
        <f t="shared" si="31"/>
        <v>0</v>
      </c>
      <c r="U1011" s="39" t="s">
        <v>9</v>
      </c>
    </row>
    <row r="1012" spans="1:21" x14ac:dyDescent="0.25">
      <c r="A1012" s="20">
        <v>42195</v>
      </c>
      <c r="B1012" s="183" t="s">
        <v>3571</v>
      </c>
      <c r="C1012" s="183" t="s">
        <v>1592</v>
      </c>
      <c r="D1012" s="14" t="s">
        <v>454</v>
      </c>
      <c r="E1012" s="105">
        <v>2612.4</v>
      </c>
      <c r="F1012" s="23">
        <v>42195</v>
      </c>
      <c r="G1012" s="106">
        <v>2612.4</v>
      </c>
      <c r="H1012" s="31">
        <f t="shared" si="30"/>
        <v>0</v>
      </c>
      <c r="I1012" s="39" t="s">
        <v>94</v>
      </c>
      <c r="L1012" s="246"/>
      <c r="M1012" s="20">
        <v>42193</v>
      </c>
      <c r="N1012" s="183" t="s">
        <v>3325</v>
      </c>
      <c r="O1012" s="183" t="s">
        <v>1592</v>
      </c>
      <c r="P1012" s="14" t="s">
        <v>305</v>
      </c>
      <c r="Q1012" s="105">
        <v>2372.1999999999998</v>
      </c>
      <c r="R1012" s="23">
        <v>42193</v>
      </c>
      <c r="S1012" s="106">
        <v>2372.1999999999998</v>
      </c>
      <c r="T1012" s="31">
        <f t="shared" si="31"/>
        <v>0</v>
      </c>
      <c r="U1012" s="39" t="s">
        <v>9</v>
      </c>
    </row>
    <row r="1013" spans="1:21" x14ac:dyDescent="0.25">
      <c r="A1013" s="20">
        <v>42195</v>
      </c>
      <c r="B1013" s="183" t="s">
        <v>3572</v>
      </c>
      <c r="C1013" s="183" t="s">
        <v>1592</v>
      </c>
      <c r="D1013" s="14" t="s">
        <v>49</v>
      </c>
      <c r="E1013" s="105">
        <v>1224</v>
      </c>
      <c r="F1013" s="23">
        <v>42195</v>
      </c>
      <c r="G1013" s="106">
        <v>1224</v>
      </c>
      <c r="H1013" s="31">
        <f t="shared" si="30"/>
        <v>0</v>
      </c>
      <c r="I1013" s="39" t="s">
        <v>94</v>
      </c>
      <c r="L1013" s="246"/>
      <c r="M1013" s="20">
        <v>42195</v>
      </c>
      <c r="N1013" s="183" t="s">
        <v>3625</v>
      </c>
      <c r="O1013" s="183" t="s">
        <v>1592</v>
      </c>
      <c r="P1013" s="14" t="s">
        <v>305</v>
      </c>
      <c r="Q1013" s="105">
        <v>4837.2</v>
      </c>
      <c r="R1013" s="23">
        <v>42195</v>
      </c>
      <c r="S1013" s="118">
        <v>4837.2</v>
      </c>
      <c r="T1013" s="31">
        <f t="shared" si="31"/>
        <v>0</v>
      </c>
      <c r="U1013" s="56" t="s">
        <v>9</v>
      </c>
    </row>
    <row r="1014" spans="1:21" x14ac:dyDescent="0.25">
      <c r="A1014" s="20">
        <v>42195</v>
      </c>
      <c r="B1014" s="183" t="s">
        <v>3573</v>
      </c>
      <c r="C1014" s="183" t="s">
        <v>1592</v>
      </c>
      <c r="D1014" s="14" t="s">
        <v>50</v>
      </c>
      <c r="E1014" s="105">
        <v>4494.05</v>
      </c>
      <c r="F1014" s="23">
        <v>42195</v>
      </c>
      <c r="G1014" s="106">
        <v>4494.05</v>
      </c>
      <c r="H1014" s="31">
        <f t="shared" si="30"/>
        <v>0</v>
      </c>
      <c r="I1014" s="39" t="s">
        <v>94</v>
      </c>
      <c r="L1014" s="246"/>
      <c r="M1014" s="20">
        <v>42203</v>
      </c>
      <c r="N1014" s="183" t="s">
        <v>4565</v>
      </c>
      <c r="O1014" s="183" t="s">
        <v>1592</v>
      </c>
      <c r="P1014" s="14" t="s">
        <v>305</v>
      </c>
      <c r="Q1014" s="105">
        <v>1844.4</v>
      </c>
      <c r="R1014" s="23">
        <v>42112</v>
      </c>
      <c r="S1014" s="118">
        <v>1844.4</v>
      </c>
      <c r="T1014" s="31">
        <f t="shared" si="31"/>
        <v>0</v>
      </c>
      <c r="U1014" s="56" t="s">
        <v>9</v>
      </c>
    </row>
    <row r="1015" spans="1:21" x14ac:dyDescent="0.25">
      <c r="A1015" s="20">
        <v>42195</v>
      </c>
      <c r="B1015" s="183" t="s">
        <v>3574</v>
      </c>
      <c r="C1015" s="183" t="s">
        <v>1592</v>
      </c>
      <c r="D1015" s="14" t="s">
        <v>422</v>
      </c>
      <c r="E1015" s="105">
        <v>590.29999999999995</v>
      </c>
      <c r="F1015" s="23">
        <v>42195</v>
      </c>
      <c r="G1015" s="106">
        <v>590.29999999999995</v>
      </c>
      <c r="H1015" s="31">
        <f t="shared" si="30"/>
        <v>0</v>
      </c>
      <c r="I1015" s="39" t="s">
        <v>9</v>
      </c>
      <c r="L1015" s="246"/>
      <c r="M1015" s="20">
        <v>42208</v>
      </c>
      <c r="N1015" s="183" t="s">
        <v>5130</v>
      </c>
      <c r="O1015" s="183" t="s">
        <v>1592</v>
      </c>
      <c r="P1015" s="14" t="s">
        <v>305</v>
      </c>
      <c r="Q1015" s="105">
        <v>2267.8000000000002</v>
      </c>
      <c r="R1015" s="65">
        <v>42208</v>
      </c>
      <c r="S1015" s="106">
        <v>2267.8000000000002</v>
      </c>
      <c r="T1015" s="31">
        <f t="shared" si="31"/>
        <v>0</v>
      </c>
      <c r="U1015" s="39" t="s">
        <v>9</v>
      </c>
    </row>
    <row r="1016" spans="1:21" x14ac:dyDescent="0.25">
      <c r="A1016" s="20">
        <v>42195</v>
      </c>
      <c r="B1016" s="183" t="s">
        <v>3575</v>
      </c>
      <c r="C1016" s="183" t="s">
        <v>1592</v>
      </c>
      <c r="D1016" s="14" t="s">
        <v>112</v>
      </c>
      <c r="E1016" s="105">
        <v>18466.560000000001</v>
      </c>
      <c r="F1016" s="51" t="s">
        <v>3576</v>
      </c>
      <c r="G1016" s="106">
        <f>9000+9466.56</f>
        <v>18466.559999999998</v>
      </c>
      <c r="H1016" s="31">
        <f t="shared" si="30"/>
        <v>0</v>
      </c>
      <c r="I1016" s="39" t="s">
        <v>9</v>
      </c>
      <c r="L1016" s="246"/>
      <c r="M1016" s="20">
        <v>42213</v>
      </c>
      <c r="N1016" s="183" t="s">
        <v>5683</v>
      </c>
      <c r="O1016" s="183" t="s">
        <v>1592</v>
      </c>
      <c r="P1016" s="14" t="s">
        <v>305</v>
      </c>
      <c r="Q1016" s="105">
        <v>1698</v>
      </c>
      <c r="R1016" s="23">
        <v>42214</v>
      </c>
      <c r="S1016" s="106">
        <v>1698</v>
      </c>
      <c r="T1016" s="31">
        <f t="shared" si="31"/>
        <v>0</v>
      </c>
      <c r="U1016" s="39" t="s">
        <v>4738</v>
      </c>
    </row>
    <row r="1017" spans="1:21" x14ac:dyDescent="0.25">
      <c r="A1017" s="20">
        <v>42195</v>
      </c>
      <c r="B1017" s="183" t="s">
        <v>3577</v>
      </c>
      <c r="C1017" s="183" t="s">
        <v>1592</v>
      </c>
      <c r="D1017" s="150" t="s">
        <v>100</v>
      </c>
      <c r="E1017" s="105">
        <v>3984.9</v>
      </c>
      <c r="F1017" s="23">
        <v>42195</v>
      </c>
      <c r="G1017" s="106">
        <v>3984.9</v>
      </c>
      <c r="H1017" s="31">
        <f t="shared" si="30"/>
        <v>0</v>
      </c>
      <c r="I1017" s="39" t="s">
        <v>9</v>
      </c>
      <c r="L1017" s="246"/>
      <c r="M1017" s="20">
        <v>42215</v>
      </c>
      <c r="N1017" s="183" t="s">
        <v>5893</v>
      </c>
      <c r="O1017" s="183" t="s">
        <v>1592</v>
      </c>
      <c r="P1017" s="14" t="s">
        <v>305</v>
      </c>
      <c r="Q1017" s="105">
        <v>500</v>
      </c>
      <c r="R1017" s="23">
        <v>42215</v>
      </c>
      <c r="S1017" s="106">
        <v>500</v>
      </c>
      <c r="T1017" s="31">
        <f t="shared" si="31"/>
        <v>0</v>
      </c>
      <c r="U1017" s="39" t="s">
        <v>9</v>
      </c>
    </row>
    <row r="1018" spans="1:21" x14ac:dyDescent="0.25">
      <c r="A1018" s="20">
        <v>42195</v>
      </c>
      <c r="B1018" s="183" t="s">
        <v>3578</v>
      </c>
      <c r="C1018" s="183" t="s">
        <v>1592</v>
      </c>
      <c r="D1018" s="14" t="s">
        <v>1187</v>
      </c>
      <c r="E1018" s="105">
        <v>2731.5</v>
      </c>
      <c r="F1018" s="23">
        <v>42198</v>
      </c>
      <c r="G1018" s="106">
        <v>2731.5</v>
      </c>
      <c r="H1018" s="31">
        <f t="shared" si="30"/>
        <v>0</v>
      </c>
      <c r="I1018" s="39" t="s">
        <v>41</v>
      </c>
      <c r="L1018" s="246"/>
      <c r="M1018" s="20">
        <v>42191</v>
      </c>
      <c r="N1018" s="183" t="s">
        <v>3183</v>
      </c>
      <c r="O1018" s="183" t="s">
        <v>1592</v>
      </c>
      <c r="P1018" s="14" t="s">
        <v>3184</v>
      </c>
      <c r="Q1018" s="105">
        <v>6638.5</v>
      </c>
      <c r="R1018" s="23">
        <v>42193</v>
      </c>
      <c r="S1018" s="106">
        <v>6638.5</v>
      </c>
      <c r="T1018" s="31">
        <f t="shared" si="31"/>
        <v>0</v>
      </c>
      <c r="U1018" s="39" t="s">
        <v>149</v>
      </c>
    </row>
    <row r="1019" spans="1:21" x14ac:dyDescent="0.25">
      <c r="A1019" s="20">
        <v>42195</v>
      </c>
      <c r="B1019" s="183" t="s">
        <v>3579</v>
      </c>
      <c r="C1019" s="183" t="s">
        <v>1592</v>
      </c>
      <c r="D1019" s="14" t="s">
        <v>1058</v>
      </c>
      <c r="E1019" s="105">
        <v>4007.1</v>
      </c>
      <c r="F1019" s="23">
        <v>42195</v>
      </c>
      <c r="G1019" s="106">
        <v>4007.1</v>
      </c>
      <c r="H1019" s="31">
        <f t="shared" si="30"/>
        <v>0</v>
      </c>
      <c r="I1019" s="39" t="s">
        <v>9</v>
      </c>
      <c r="L1019" s="246"/>
      <c r="M1019" s="20">
        <v>42186</v>
      </c>
      <c r="N1019" s="183" t="s">
        <v>2583</v>
      </c>
      <c r="O1019" s="183" t="s">
        <v>1592</v>
      </c>
      <c r="P1019" s="14" t="s">
        <v>93</v>
      </c>
      <c r="Q1019" s="105">
        <v>1609.2</v>
      </c>
      <c r="R1019" s="23">
        <v>42187</v>
      </c>
      <c r="S1019" s="106">
        <v>1609.2</v>
      </c>
      <c r="T1019" s="25">
        <f t="shared" si="31"/>
        <v>0</v>
      </c>
      <c r="U1019" s="39" t="s">
        <v>19</v>
      </c>
    </row>
    <row r="1020" spans="1:21" x14ac:dyDescent="0.25">
      <c r="A1020" s="20">
        <v>42195</v>
      </c>
      <c r="B1020" s="183" t="s">
        <v>3580</v>
      </c>
      <c r="C1020" s="183" t="s">
        <v>1592</v>
      </c>
      <c r="D1020" s="14" t="s">
        <v>103</v>
      </c>
      <c r="E1020" s="105">
        <v>43041.440000000002</v>
      </c>
      <c r="F1020" s="23">
        <v>42201</v>
      </c>
      <c r="G1020" s="106">
        <v>43041.440000000002</v>
      </c>
      <c r="H1020" s="31">
        <f t="shared" si="30"/>
        <v>0</v>
      </c>
      <c r="I1020" s="56" t="s">
        <v>19</v>
      </c>
      <c r="L1020" s="246"/>
      <c r="M1020" s="20">
        <v>42187</v>
      </c>
      <c r="N1020" s="183" t="s">
        <v>2692</v>
      </c>
      <c r="O1020" s="183" t="s">
        <v>1592</v>
      </c>
      <c r="P1020" s="40" t="s">
        <v>93</v>
      </c>
      <c r="Q1020" s="105">
        <v>1602</v>
      </c>
      <c r="R1020" s="23">
        <v>42188</v>
      </c>
      <c r="S1020" s="106">
        <v>1602</v>
      </c>
      <c r="T1020" s="25">
        <f t="shared" si="31"/>
        <v>0</v>
      </c>
      <c r="U1020" s="68" t="s">
        <v>19</v>
      </c>
    </row>
    <row r="1021" spans="1:21" x14ac:dyDescent="0.25">
      <c r="A1021" s="20">
        <v>42195</v>
      </c>
      <c r="B1021" s="183" t="s">
        <v>3581</v>
      </c>
      <c r="C1021" s="183" t="s">
        <v>1592</v>
      </c>
      <c r="D1021" s="14" t="s">
        <v>151</v>
      </c>
      <c r="E1021" s="105">
        <v>6085.6</v>
      </c>
      <c r="F1021" s="23">
        <v>42196</v>
      </c>
      <c r="G1021" s="106">
        <v>6085.6</v>
      </c>
      <c r="H1021" s="31">
        <f t="shared" si="30"/>
        <v>0</v>
      </c>
      <c r="I1021" s="39" t="s">
        <v>9</v>
      </c>
      <c r="L1021" s="246"/>
      <c r="M1021" s="20">
        <v>42188</v>
      </c>
      <c r="N1021" s="183" t="s">
        <v>2836</v>
      </c>
      <c r="O1021" s="183" t="s">
        <v>1592</v>
      </c>
      <c r="P1021" s="14" t="s">
        <v>93</v>
      </c>
      <c r="Q1021" s="105">
        <v>3596.4</v>
      </c>
      <c r="R1021" s="23">
        <v>42189</v>
      </c>
      <c r="S1021" s="106">
        <v>3596.4</v>
      </c>
      <c r="T1021" s="31">
        <f t="shared" si="31"/>
        <v>0</v>
      </c>
      <c r="U1021" s="39" t="s">
        <v>19</v>
      </c>
    </row>
    <row r="1022" spans="1:21" x14ac:dyDescent="0.25">
      <c r="A1022" s="20">
        <v>42195</v>
      </c>
      <c r="B1022" s="183" t="s">
        <v>3582</v>
      </c>
      <c r="C1022" s="183" t="s">
        <v>1592</v>
      </c>
      <c r="D1022" s="14" t="s">
        <v>829</v>
      </c>
      <c r="E1022" s="105">
        <v>12879.3</v>
      </c>
      <c r="F1022" s="23">
        <v>42195</v>
      </c>
      <c r="G1022" s="106">
        <v>12879.3</v>
      </c>
      <c r="H1022" s="31">
        <f t="shared" si="30"/>
        <v>0</v>
      </c>
      <c r="I1022" s="56" t="s">
        <v>9</v>
      </c>
      <c r="L1022" s="246"/>
      <c r="M1022" s="20">
        <v>42189</v>
      </c>
      <c r="N1022" s="183" t="s">
        <v>2940</v>
      </c>
      <c r="O1022" s="183" t="s">
        <v>1592</v>
      </c>
      <c r="P1022" s="14" t="s">
        <v>93</v>
      </c>
      <c r="Q1022" s="105">
        <v>1479.6</v>
      </c>
      <c r="R1022" s="23">
        <v>42191</v>
      </c>
      <c r="S1022" s="106">
        <v>1479.6</v>
      </c>
      <c r="T1022" s="31">
        <f t="shared" si="31"/>
        <v>0</v>
      </c>
      <c r="U1022" s="39" t="s">
        <v>19</v>
      </c>
    </row>
    <row r="1023" spans="1:21" x14ac:dyDescent="0.25">
      <c r="A1023" s="20">
        <v>42195</v>
      </c>
      <c r="B1023" s="183" t="s">
        <v>3583</v>
      </c>
      <c r="C1023" s="183" t="s">
        <v>1592</v>
      </c>
      <c r="D1023" s="14" t="s">
        <v>14</v>
      </c>
      <c r="E1023" s="105">
        <v>30110.799999999999</v>
      </c>
      <c r="F1023" s="23">
        <v>42209</v>
      </c>
      <c r="G1023" s="106">
        <v>30110.799999999999</v>
      </c>
      <c r="H1023" s="31">
        <f t="shared" si="30"/>
        <v>0</v>
      </c>
      <c r="I1023" s="56" t="s">
        <v>9</v>
      </c>
      <c r="L1023" s="246"/>
      <c r="M1023" s="20">
        <v>42194</v>
      </c>
      <c r="N1023" s="183" t="s">
        <v>3492</v>
      </c>
      <c r="O1023" s="183" t="s">
        <v>1592</v>
      </c>
      <c r="P1023" s="14" t="s">
        <v>93</v>
      </c>
      <c r="Q1023" s="105">
        <v>1717</v>
      </c>
      <c r="R1023" s="23">
        <v>42195</v>
      </c>
      <c r="S1023" s="106">
        <v>1717</v>
      </c>
      <c r="T1023" s="31">
        <f t="shared" si="31"/>
        <v>0</v>
      </c>
      <c r="U1023" s="39" t="s">
        <v>94</v>
      </c>
    </row>
    <row r="1024" spans="1:21" x14ac:dyDescent="0.25">
      <c r="A1024" s="20">
        <v>42195</v>
      </c>
      <c r="B1024" s="183" t="s">
        <v>3584</v>
      </c>
      <c r="C1024" s="183" t="s">
        <v>1592</v>
      </c>
      <c r="D1024" s="14" t="s">
        <v>131</v>
      </c>
      <c r="E1024" s="105">
        <v>11747.8</v>
      </c>
      <c r="F1024" s="23">
        <v>42198</v>
      </c>
      <c r="G1024" s="106">
        <v>11747.8</v>
      </c>
      <c r="H1024" s="31">
        <f t="shared" si="30"/>
        <v>0</v>
      </c>
      <c r="I1024" s="56" t="s">
        <v>9</v>
      </c>
      <c r="L1024" s="246"/>
      <c r="M1024" s="20">
        <v>42195</v>
      </c>
      <c r="N1024" s="183" t="s">
        <v>3644</v>
      </c>
      <c r="O1024" s="183" t="s">
        <v>1592</v>
      </c>
      <c r="P1024" s="14" t="s">
        <v>93</v>
      </c>
      <c r="Q1024" s="105">
        <v>3590.4</v>
      </c>
      <c r="R1024" s="23">
        <v>42196</v>
      </c>
      <c r="S1024" s="106">
        <v>3590.4</v>
      </c>
      <c r="T1024" s="31">
        <f t="shared" si="31"/>
        <v>0</v>
      </c>
      <c r="U1024" s="39" t="s">
        <v>19</v>
      </c>
    </row>
    <row r="1025" spans="1:21" x14ac:dyDescent="0.25">
      <c r="A1025" s="20">
        <v>42195</v>
      </c>
      <c r="B1025" s="183" t="s">
        <v>3585</v>
      </c>
      <c r="C1025" s="183" t="s">
        <v>1592</v>
      </c>
      <c r="D1025" s="14" t="s">
        <v>56</v>
      </c>
      <c r="E1025" s="105">
        <v>7280.8</v>
      </c>
      <c r="F1025" s="23">
        <v>42195</v>
      </c>
      <c r="G1025" s="106">
        <v>7280.8</v>
      </c>
      <c r="H1025" s="31">
        <f t="shared" si="30"/>
        <v>0</v>
      </c>
      <c r="I1025" s="56" t="s">
        <v>773</v>
      </c>
      <c r="L1025" s="246"/>
      <c r="M1025" s="20">
        <v>42196</v>
      </c>
      <c r="N1025" s="183" t="s">
        <v>3763</v>
      </c>
      <c r="O1025" s="183" t="s">
        <v>1592</v>
      </c>
      <c r="P1025" s="14" t="s">
        <v>93</v>
      </c>
      <c r="Q1025" s="105">
        <v>1785</v>
      </c>
      <c r="R1025" s="23">
        <v>42198</v>
      </c>
      <c r="S1025" s="106">
        <v>1785</v>
      </c>
      <c r="T1025" s="31">
        <f t="shared" si="31"/>
        <v>0</v>
      </c>
      <c r="U1025" s="39" t="s">
        <v>17</v>
      </c>
    </row>
    <row r="1026" spans="1:21" x14ac:dyDescent="0.25">
      <c r="A1026" s="20">
        <v>42195</v>
      </c>
      <c r="B1026" s="183" t="s">
        <v>3586</v>
      </c>
      <c r="C1026" s="183" t="s">
        <v>1592</v>
      </c>
      <c r="D1026" s="14" t="s">
        <v>114</v>
      </c>
      <c r="E1026" s="105">
        <v>2506.9</v>
      </c>
      <c r="F1026" s="23">
        <v>42195</v>
      </c>
      <c r="G1026" s="106">
        <v>2506.9</v>
      </c>
      <c r="H1026" s="31">
        <f t="shared" si="30"/>
        <v>0</v>
      </c>
      <c r="I1026" s="56" t="s">
        <v>9</v>
      </c>
      <c r="L1026" s="246"/>
      <c r="M1026" s="20">
        <v>42201</v>
      </c>
      <c r="N1026" s="183" t="s">
        <v>4291</v>
      </c>
      <c r="O1026" s="183" t="s">
        <v>1592</v>
      </c>
      <c r="P1026" s="14" t="s">
        <v>93</v>
      </c>
      <c r="Q1026" s="105">
        <v>1332.8</v>
      </c>
      <c r="R1026" s="23">
        <v>42202</v>
      </c>
      <c r="S1026" s="106">
        <v>1332.8</v>
      </c>
      <c r="T1026" s="31">
        <f t="shared" si="31"/>
        <v>0</v>
      </c>
      <c r="U1026" s="56" t="s">
        <v>17</v>
      </c>
    </row>
    <row r="1027" spans="1:21" x14ac:dyDescent="0.25">
      <c r="A1027" s="20">
        <v>42195</v>
      </c>
      <c r="B1027" s="183" t="s">
        <v>3587</v>
      </c>
      <c r="C1027" s="183" t="s">
        <v>1592</v>
      </c>
      <c r="D1027" s="14" t="s">
        <v>164</v>
      </c>
      <c r="E1027" s="105">
        <v>1915</v>
      </c>
      <c r="F1027" s="23">
        <v>42195</v>
      </c>
      <c r="G1027" s="118">
        <v>1915</v>
      </c>
      <c r="H1027" s="31">
        <f t="shared" ref="H1027:H1090" si="32">E1027-G1027</f>
        <v>0</v>
      </c>
      <c r="I1027" s="56" t="s">
        <v>9</v>
      </c>
      <c r="L1027" s="246"/>
      <c r="M1027" s="20">
        <v>42202</v>
      </c>
      <c r="N1027" s="183" t="s">
        <v>4414</v>
      </c>
      <c r="O1027" s="183" t="s">
        <v>1592</v>
      </c>
      <c r="P1027" s="14" t="s">
        <v>93</v>
      </c>
      <c r="Q1027" s="105">
        <v>2944.4</v>
      </c>
      <c r="R1027" s="30">
        <v>42203</v>
      </c>
      <c r="S1027" s="118">
        <v>2944.4</v>
      </c>
      <c r="T1027" s="31">
        <f t="shared" ref="T1027:T1090" si="33">Q1027-S1027</f>
        <v>0</v>
      </c>
      <c r="U1027" s="56" t="s">
        <v>94</v>
      </c>
    </row>
    <row r="1028" spans="1:21" x14ac:dyDescent="0.25">
      <c r="A1028" s="20">
        <v>42195</v>
      </c>
      <c r="B1028" s="183" t="s">
        <v>3588</v>
      </c>
      <c r="C1028" s="183" t="s">
        <v>1592</v>
      </c>
      <c r="D1028" s="14" t="s">
        <v>1182</v>
      </c>
      <c r="E1028" s="105">
        <v>3182.4</v>
      </c>
      <c r="F1028" s="72">
        <v>42195</v>
      </c>
      <c r="G1028" s="118">
        <v>3182.4</v>
      </c>
      <c r="H1028" s="31">
        <f t="shared" si="32"/>
        <v>0</v>
      </c>
      <c r="I1028" s="56" t="s">
        <v>9</v>
      </c>
      <c r="L1028" s="246"/>
      <c r="M1028" s="20">
        <v>42203</v>
      </c>
      <c r="N1028" s="183" t="s">
        <v>4562</v>
      </c>
      <c r="O1028" s="183" t="s">
        <v>1592</v>
      </c>
      <c r="P1028" s="14" t="s">
        <v>93</v>
      </c>
      <c r="Q1028" s="105">
        <v>2155.6</v>
      </c>
      <c r="R1028" s="23">
        <v>42205</v>
      </c>
      <c r="S1028" s="118">
        <v>2155.6</v>
      </c>
      <c r="T1028" s="31">
        <f t="shared" si="33"/>
        <v>0</v>
      </c>
      <c r="U1028" s="56" t="s">
        <v>94</v>
      </c>
    </row>
    <row r="1029" spans="1:21" x14ac:dyDescent="0.25">
      <c r="A1029" s="20">
        <v>42195</v>
      </c>
      <c r="B1029" s="183" t="s">
        <v>3589</v>
      </c>
      <c r="C1029" s="183" t="s">
        <v>1592</v>
      </c>
      <c r="D1029" s="14" t="s">
        <v>332</v>
      </c>
      <c r="E1029" s="105">
        <v>3152.4</v>
      </c>
      <c r="F1029" s="23">
        <v>42195</v>
      </c>
      <c r="G1029" s="118">
        <v>3152.4</v>
      </c>
      <c r="H1029" s="31">
        <f t="shared" si="32"/>
        <v>0</v>
      </c>
      <c r="I1029" s="56" t="s">
        <v>9</v>
      </c>
      <c r="L1029" s="246"/>
      <c r="M1029" s="20">
        <v>42207</v>
      </c>
      <c r="N1029" s="183" t="s">
        <v>5006</v>
      </c>
      <c r="O1029" s="183" t="s">
        <v>1592</v>
      </c>
      <c r="P1029" s="14" t="s">
        <v>93</v>
      </c>
      <c r="Q1029" s="105">
        <v>1489.2</v>
      </c>
      <c r="R1029" s="23">
        <v>42208</v>
      </c>
      <c r="S1029" s="106">
        <v>1489.2</v>
      </c>
      <c r="T1029" s="31">
        <f t="shared" si="33"/>
        <v>0</v>
      </c>
      <c r="U1029" s="39" t="s">
        <v>94</v>
      </c>
    </row>
    <row r="1030" spans="1:21" x14ac:dyDescent="0.25">
      <c r="A1030" s="20">
        <v>42195</v>
      </c>
      <c r="B1030" s="183" t="s">
        <v>3590</v>
      </c>
      <c r="C1030" s="183" t="s">
        <v>1592</v>
      </c>
      <c r="D1030" s="14" t="s">
        <v>335</v>
      </c>
      <c r="E1030" s="105">
        <v>876.55</v>
      </c>
      <c r="F1030" s="23">
        <v>42195</v>
      </c>
      <c r="G1030" s="118">
        <v>876.55</v>
      </c>
      <c r="H1030" s="31">
        <f t="shared" si="32"/>
        <v>0</v>
      </c>
      <c r="I1030" s="56" t="s">
        <v>9</v>
      </c>
      <c r="L1030" s="246"/>
      <c r="M1030" s="20">
        <v>42208</v>
      </c>
      <c r="N1030" s="183" t="s">
        <v>5105</v>
      </c>
      <c r="O1030" s="183" t="s">
        <v>1592</v>
      </c>
      <c r="P1030" s="14" t="s">
        <v>93</v>
      </c>
      <c r="Q1030" s="105">
        <v>1340.5</v>
      </c>
      <c r="R1030" s="65">
        <v>42209</v>
      </c>
      <c r="S1030" s="106">
        <v>1340.5</v>
      </c>
      <c r="T1030" s="31">
        <f t="shared" si="33"/>
        <v>0</v>
      </c>
      <c r="U1030" s="39" t="s">
        <v>9</v>
      </c>
    </row>
    <row r="1031" spans="1:21" x14ac:dyDescent="0.25">
      <c r="A1031" s="20">
        <v>42195</v>
      </c>
      <c r="B1031" s="183" t="s">
        <v>3591</v>
      </c>
      <c r="C1031" s="183" t="s">
        <v>1592</v>
      </c>
      <c r="D1031" s="14" t="s">
        <v>130</v>
      </c>
      <c r="E1031" s="105">
        <v>4439.8</v>
      </c>
      <c r="F1031" s="23">
        <v>42198</v>
      </c>
      <c r="G1031" s="118">
        <v>4439.8</v>
      </c>
      <c r="H1031" s="31">
        <f t="shared" si="32"/>
        <v>0</v>
      </c>
      <c r="I1031" s="56" t="s">
        <v>9</v>
      </c>
      <c r="L1031" s="246"/>
      <c r="M1031" s="20">
        <v>42209</v>
      </c>
      <c r="N1031" s="183" t="s">
        <v>5269</v>
      </c>
      <c r="O1031" s="183" t="s">
        <v>1592</v>
      </c>
      <c r="P1031" s="14" t="s">
        <v>93</v>
      </c>
      <c r="Q1031" s="105">
        <v>1470</v>
      </c>
      <c r="R1031" s="65">
        <v>42210</v>
      </c>
      <c r="S1031" s="106">
        <v>1470</v>
      </c>
      <c r="T1031" s="31">
        <f t="shared" si="33"/>
        <v>0</v>
      </c>
      <c r="U1031" s="39" t="s">
        <v>19</v>
      </c>
    </row>
    <row r="1032" spans="1:21" x14ac:dyDescent="0.25">
      <c r="A1032" s="20">
        <v>42195</v>
      </c>
      <c r="B1032" s="183" t="s">
        <v>3592</v>
      </c>
      <c r="C1032" s="183" t="s">
        <v>1592</v>
      </c>
      <c r="D1032" s="14" t="s">
        <v>24</v>
      </c>
      <c r="E1032" s="105">
        <v>2484</v>
      </c>
      <c r="F1032" s="23">
        <v>42208</v>
      </c>
      <c r="G1032" s="118">
        <v>2484</v>
      </c>
      <c r="H1032" s="31">
        <f t="shared" si="32"/>
        <v>0</v>
      </c>
      <c r="I1032" s="56" t="s">
        <v>9</v>
      </c>
      <c r="L1032" s="246"/>
      <c r="M1032" s="20">
        <v>42210</v>
      </c>
      <c r="N1032" s="183" t="s">
        <v>5376</v>
      </c>
      <c r="O1032" s="183" t="s">
        <v>1592</v>
      </c>
      <c r="P1032" s="14" t="s">
        <v>93</v>
      </c>
      <c r="Q1032" s="105">
        <v>1417.5</v>
      </c>
      <c r="R1032" s="65">
        <v>42212</v>
      </c>
      <c r="S1032" s="106">
        <v>1417.5</v>
      </c>
      <c r="T1032" s="31">
        <f t="shared" si="33"/>
        <v>0</v>
      </c>
      <c r="U1032" s="39" t="s">
        <v>19</v>
      </c>
    </row>
    <row r="1033" spans="1:21" x14ac:dyDescent="0.25">
      <c r="A1033" s="20">
        <v>42195</v>
      </c>
      <c r="B1033" s="183" t="s">
        <v>3593</v>
      </c>
      <c r="C1033" s="183" t="s">
        <v>1592</v>
      </c>
      <c r="D1033" s="14" t="s">
        <v>130</v>
      </c>
      <c r="E1033" s="105">
        <v>1455.2</v>
      </c>
      <c r="F1033" s="23">
        <v>42198</v>
      </c>
      <c r="G1033" s="118">
        <v>1455.2</v>
      </c>
      <c r="H1033" s="31">
        <f t="shared" si="32"/>
        <v>0</v>
      </c>
      <c r="I1033" s="56" t="s">
        <v>9</v>
      </c>
      <c r="L1033" s="246"/>
      <c r="M1033" s="20">
        <v>42212</v>
      </c>
      <c r="N1033" s="183" t="s">
        <v>5536</v>
      </c>
      <c r="O1033" s="183" t="s">
        <v>1592</v>
      </c>
      <c r="P1033" s="14" t="s">
        <v>93</v>
      </c>
      <c r="Q1033" s="105">
        <v>1461.6</v>
      </c>
      <c r="R1033" s="23">
        <v>42212</v>
      </c>
      <c r="S1033" s="106">
        <v>1461.6</v>
      </c>
      <c r="T1033" s="31">
        <f t="shared" si="33"/>
        <v>0</v>
      </c>
      <c r="U1033" s="39" t="s">
        <v>94</v>
      </c>
    </row>
    <row r="1034" spans="1:21" x14ac:dyDescent="0.25">
      <c r="A1034" s="20">
        <v>42195</v>
      </c>
      <c r="B1034" s="183" t="s">
        <v>3594</v>
      </c>
      <c r="C1034" s="183" t="s">
        <v>1592</v>
      </c>
      <c r="D1034" s="14" t="s">
        <v>125</v>
      </c>
      <c r="E1034" s="105">
        <v>6944</v>
      </c>
      <c r="F1034" s="23">
        <v>42200</v>
      </c>
      <c r="G1034" s="118">
        <v>6944</v>
      </c>
      <c r="H1034" s="31">
        <f t="shared" si="32"/>
        <v>0</v>
      </c>
      <c r="I1034" s="56" t="s">
        <v>9</v>
      </c>
      <c r="L1034" s="246"/>
      <c r="M1034" s="20">
        <v>42214</v>
      </c>
      <c r="N1034" s="183" t="s">
        <v>5770</v>
      </c>
      <c r="O1034" s="183" t="s">
        <v>1592</v>
      </c>
      <c r="P1034" s="14" t="s">
        <v>93</v>
      </c>
      <c r="Q1034" s="105">
        <v>1861.2</v>
      </c>
      <c r="R1034" s="23">
        <v>42215</v>
      </c>
      <c r="S1034" s="106">
        <v>1861.2</v>
      </c>
      <c r="T1034" s="31">
        <f t="shared" si="33"/>
        <v>0</v>
      </c>
      <c r="U1034" s="39" t="s">
        <v>94</v>
      </c>
    </row>
    <row r="1035" spans="1:21" x14ac:dyDescent="0.25">
      <c r="A1035" s="20">
        <v>42195</v>
      </c>
      <c r="B1035" s="183" t="s">
        <v>3595</v>
      </c>
      <c r="C1035" s="183" t="s">
        <v>1592</v>
      </c>
      <c r="D1035" s="14" t="s">
        <v>24</v>
      </c>
      <c r="E1035" s="105">
        <v>17312.8</v>
      </c>
      <c r="F1035" s="23">
        <v>42208</v>
      </c>
      <c r="G1035" s="118">
        <v>17312.8</v>
      </c>
      <c r="H1035" s="31">
        <f t="shared" si="32"/>
        <v>0</v>
      </c>
      <c r="I1035" s="56" t="s">
        <v>9</v>
      </c>
      <c r="L1035" s="246"/>
      <c r="M1035" s="20">
        <v>42215</v>
      </c>
      <c r="N1035" s="183" t="s">
        <v>5867</v>
      </c>
      <c r="O1035" s="183" t="s">
        <v>1592</v>
      </c>
      <c r="P1035" s="14" t="s">
        <v>93</v>
      </c>
      <c r="Q1035" s="105">
        <v>1509.6</v>
      </c>
      <c r="R1035" s="23">
        <v>42216</v>
      </c>
      <c r="S1035" s="106">
        <v>1509.6</v>
      </c>
      <c r="T1035" s="31">
        <f t="shared" si="33"/>
        <v>0</v>
      </c>
      <c r="U1035" s="39" t="s">
        <v>62</v>
      </c>
    </row>
    <row r="1036" spans="1:21" x14ac:dyDescent="0.25">
      <c r="A1036" s="20">
        <v>42195</v>
      </c>
      <c r="B1036" s="183" t="s">
        <v>3596</v>
      </c>
      <c r="C1036" s="183" t="s">
        <v>1592</v>
      </c>
      <c r="D1036" s="14" t="s">
        <v>91</v>
      </c>
      <c r="E1036" s="105">
        <v>11897.96</v>
      </c>
      <c r="F1036" s="23">
        <v>42196</v>
      </c>
      <c r="G1036" s="118">
        <v>11897.96</v>
      </c>
      <c r="H1036" s="31">
        <f t="shared" si="32"/>
        <v>0</v>
      </c>
      <c r="I1036" s="56" t="s">
        <v>9</v>
      </c>
      <c r="L1036" s="246"/>
      <c r="M1036" s="20">
        <v>42216</v>
      </c>
      <c r="N1036" s="183" t="s">
        <v>6011</v>
      </c>
      <c r="O1036" s="183" t="s">
        <v>1592</v>
      </c>
      <c r="P1036" s="14" t="s">
        <v>93</v>
      </c>
      <c r="Q1036" s="105">
        <v>3011.8</v>
      </c>
      <c r="R1036" s="23">
        <v>42216</v>
      </c>
      <c r="S1036" s="106">
        <v>3011.8</v>
      </c>
      <c r="T1036" s="31">
        <f t="shared" si="33"/>
        <v>0</v>
      </c>
      <c r="U1036" s="39" t="s">
        <v>94</v>
      </c>
    </row>
    <row r="1037" spans="1:21" x14ac:dyDescent="0.25">
      <c r="A1037" s="20">
        <v>42195</v>
      </c>
      <c r="B1037" s="183" t="s">
        <v>3597</v>
      </c>
      <c r="C1037" s="183" t="s">
        <v>1592</v>
      </c>
      <c r="D1037" s="14" t="s">
        <v>155</v>
      </c>
      <c r="E1037" s="105">
        <v>4742.5</v>
      </c>
      <c r="F1037" s="23">
        <v>42196</v>
      </c>
      <c r="G1037" s="118">
        <v>4742.5</v>
      </c>
      <c r="H1037" s="31">
        <f t="shared" si="32"/>
        <v>0</v>
      </c>
      <c r="I1037" s="56" t="s">
        <v>17</v>
      </c>
      <c r="L1037" s="246"/>
      <c r="M1037" s="20">
        <v>42186</v>
      </c>
      <c r="N1037" s="183" t="s">
        <v>2584</v>
      </c>
      <c r="O1037" s="183" t="s">
        <v>1592</v>
      </c>
      <c r="P1037" s="14" t="s">
        <v>95</v>
      </c>
      <c r="Q1037" s="105">
        <v>1936.8</v>
      </c>
      <c r="R1037" s="23">
        <v>42187</v>
      </c>
      <c r="S1037" s="106">
        <v>1936.8</v>
      </c>
      <c r="T1037" s="25">
        <f t="shared" si="33"/>
        <v>0</v>
      </c>
      <c r="U1037" s="39" t="s">
        <v>19</v>
      </c>
    </row>
    <row r="1038" spans="1:21" x14ac:dyDescent="0.25">
      <c r="A1038" s="20">
        <v>42195</v>
      </c>
      <c r="B1038" s="183" t="s">
        <v>3598</v>
      </c>
      <c r="C1038" s="183" t="s">
        <v>1592</v>
      </c>
      <c r="D1038" s="14" t="s">
        <v>3312</v>
      </c>
      <c r="E1038" s="105">
        <v>308</v>
      </c>
      <c r="F1038" s="23">
        <v>42196</v>
      </c>
      <c r="G1038" s="118">
        <v>308</v>
      </c>
      <c r="H1038" s="31">
        <f t="shared" si="32"/>
        <v>0</v>
      </c>
      <c r="I1038" s="56" t="s">
        <v>17</v>
      </c>
      <c r="L1038" s="246"/>
      <c r="M1038" s="20">
        <v>42187</v>
      </c>
      <c r="N1038" s="183" t="s">
        <v>2702</v>
      </c>
      <c r="O1038" s="183" t="s">
        <v>1592</v>
      </c>
      <c r="P1038" s="40" t="s">
        <v>95</v>
      </c>
      <c r="Q1038" s="105">
        <v>1998</v>
      </c>
      <c r="R1038" s="23">
        <v>42188</v>
      </c>
      <c r="S1038" s="106">
        <v>1998</v>
      </c>
      <c r="T1038" s="25">
        <f t="shared" si="33"/>
        <v>0</v>
      </c>
      <c r="U1038" s="68" t="s">
        <v>62</v>
      </c>
    </row>
    <row r="1039" spans="1:21" x14ac:dyDescent="0.25">
      <c r="A1039" s="20">
        <v>42195</v>
      </c>
      <c r="B1039" s="183" t="s">
        <v>3599</v>
      </c>
      <c r="C1039" s="183" t="s">
        <v>1592</v>
      </c>
      <c r="D1039" s="14" t="s">
        <v>1188</v>
      </c>
      <c r="E1039" s="105">
        <v>558.70000000000005</v>
      </c>
      <c r="F1039" s="23">
        <v>42195</v>
      </c>
      <c r="G1039" s="118">
        <v>558.70000000000005</v>
      </c>
      <c r="H1039" s="31">
        <f t="shared" si="32"/>
        <v>0</v>
      </c>
      <c r="I1039" s="56" t="s">
        <v>9</v>
      </c>
      <c r="L1039" s="246"/>
      <c r="M1039" s="20">
        <v>42188</v>
      </c>
      <c r="N1039" s="183" t="s">
        <v>2837</v>
      </c>
      <c r="O1039" s="183" t="s">
        <v>1592</v>
      </c>
      <c r="P1039" s="14" t="s">
        <v>95</v>
      </c>
      <c r="Q1039" s="105">
        <v>3024</v>
      </c>
      <c r="R1039" s="23">
        <v>42189</v>
      </c>
      <c r="S1039" s="106">
        <v>3024</v>
      </c>
      <c r="T1039" s="31">
        <f t="shared" si="33"/>
        <v>0</v>
      </c>
      <c r="U1039" s="39" t="s">
        <v>19</v>
      </c>
    </row>
    <row r="1040" spans="1:21" x14ac:dyDescent="0.25">
      <c r="A1040" s="20">
        <v>42195</v>
      </c>
      <c r="B1040" s="183" t="s">
        <v>3600</v>
      </c>
      <c r="C1040" s="183" t="s">
        <v>1592</v>
      </c>
      <c r="D1040" s="14" t="s">
        <v>78</v>
      </c>
      <c r="E1040" s="105">
        <v>8723.2000000000007</v>
      </c>
      <c r="F1040" s="23">
        <v>42198</v>
      </c>
      <c r="G1040" s="118">
        <v>8723.2000000000007</v>
      </c>
      <c r="H1040" s="31">
        <f t="shared" si="32"/>
        <v>0</v>
      </c>
      <c r="I1040" s="56" t="s">
        <v>62</v>
      </c>
      <c r="L1040" s="246"/>
      <c r="M1040" s="20">
        <v>42189</v>
      </c>
      <c r="N1040" s="183" t="s">
        <v>2942</v>
      </c>
      <c r="O1040" s="183" t="s">
        <v>1592</v>
      </c>
      <c r="P1040" s="14" t="s">
        <v>95</v>
      </c>
      <c r="Q1040" s="105">
        <v>4658.3999999999996</v>
      </c>
      <c r="R1040" s="23">
        <v>42191</v>
      </c>
      <c r="S1040" s="106">
        <v>4658.3999999999996</v>
      </c>
      <c r="T1040" s="31">
        <f t="shared" si="33"/>
        <v>0</v>
      </c>
      <c r="U1040" s="39" t="s">
        <v>19</v>
      </c>
    </row>
    <row r="1041" spans="1:21" x14ac:dyDescent="0.25">
      <c r="A1041" s="20">
        <v>42195</v>
      </c>
      <c r="B1041" s="183" t="s">
        <v>3601</v>
      </c>
      <c r="C1041" s="183" t="s">
        <v>1592</v>
      </c>
      <c r="D1041" s="14" t="s">
        <v>12</v>
      </c>
      <c r="E1041" s="105">
        <v>0</v>
      </c>
      <c r="F1041" s="23"/>
      <c r="G1041" s="118"/>
      <c r="H1041" s="31">
        <f t="shared" si="32"/>
        <v>0</v>
      </c>
      <c r="I1041" s="56" t="s">
        <v>13</v>
      </c>
      <c r="L1041" s="246"/>
      <c r="M1041" s="20">
        <v>42191</v>
      </c>
      <c r="N1041" s="183" t="s">
        <v>3134</v>
      </c>
      <c r="O1041" s="183" t="s">
        <v>1592</v>
      </c>
      <c r="P1041" s="14" t="s">
        <v>95</v>
      </c>
      <c r="Q1041" s="105">
        <v>1821.6</v>
      </c>
      <c r="R1041" s="23">
        <v>42192</v>
      </c>
      <c r="S1041" s="106">
        <v>1821.6</v>
      </c>
      <c r="T1041" s="31">
        <f t="shared" si="33"/>
        <v>0</v>
      </c>
      <c r="U1041" s="39" t="s">
        <v>19</v>
      </c>
    </row>
    <row r="1042" spans="1:21" x14ac:dyDescent="0.25">
      <c r="A1042" s="20">
        <v>42195</v>
      </c>
      <c r="B1042" s="183" t="s">
        <v>3602</v>
      </c>
      <c r="C1042" s="183" t="s">
        <v>1592</v>
      </c>
      <c r="D1042" s="14" t="s">
        <v>729</v>
      </c>
      <c r="E1042" s="105">
        <v>1075.4000000000001</v>
      </c>
      <c r="F1042" s="23">
        <v>42196</v>
      </c>
      <c r="G1042" s="118">
        <v>1075.4000000000001</v>
      </c>
      <c r="H1042" s="31">
        <f t="shared" si="32"/>
        <v>0</v>
      </c>
      <c r="I1042" s="56" t="s">
        <v>17</v>
      </c>
      <c r="L1042" s="246"/>
      <c r="M1042" s="20">
        <v>42193</v>
      </c>
      <c r="N1042" s="183" t="s">
        <v>3376</v>
      </c>
      <c r="O1042" s="183" t="s">
        <v>1592</v>
      </c>
      <c r="P1042" s="14" t="s">
        <v>95</v>
      </c>
      <c r="Q1042" s="105">
        <v>1492.6</v>
      </c>
      <c r="R1042" s="23">
        <v>42194</v>
      </c>
      <c r="S1042" s="106">
        <v>1492.6</v>
      </c>
      <c r="T1042" s="31">
        <f t="shared" si="33"/>
        <v>0</v>
      </c>
      <c r="U1042" s="39" t="s">
        <v>19</v>
      </c>
    </row>
    <row r="1043" spans="1:21" x14ac:dyDescent="0.25">
      <c r="A1043" s="20">
        <v>42195</v>
      </c>
      <c r="B1043" s="183" t="s">
        <v>3603</v>
      </c>
      <c r="C1043" s="183" t="s">
        <v>1592</v>
      </c>
      <c r="D1043" s="14" t="s">
        <v>67</v>
      </c>
      <c r="E1043" s="105">
        <v>3881.8</v>
      </c>
      <c r="F1043" s="23">
        <v>42198</v>
      </c>
      <c r="G1043" s="118">
        <v>3881.8</v>
      </c>
      <c r="H1043" s="31">
        <f t="shared" si="32"/>
        <v>0</v>
      </c>
      <c r="I1043" s="56" t="s">
        <v>62</v>
      </c>
      <c r="L1043" s="246"/>
      <c r="M1043" s="20">
        <v>42193</v>
      </c>
      <c r="N1043" s="183" t="s">
        <v>3381</v>
      </c>
      <c r="O1043" s="183" t="s">
        <v>1592</v>
      </c>
      <c r="P1043" s="14" t="s">
        <v>95</v>
      </c>
      <c r="Q1043" s="105">
        <v>1703.4</v>
      </c>
      <c r="R1043" s="23">
        <v>42194</v>
      </c>
      <c r="S1043" s="106">
        <v>1703.4</v>
      </c>
      <c r="T1043" s="31">
        <f t="shared" si="33"/>
        <v>0</v>
      </c>
      <c r="U1043" s="39" t="s">
        <v>19</v>
      </c>
    </row>
    <row r="1044" spans="1:21" x14ac:dyDescent="0.25">
      <c r="A1044" s="20">
        <v>42195</v>
      </c>
      <c r="B1044" s="183" t="s">
        <v>3604</v>
      </c>
      <c r="C1044" s="183" t="s">
        <v>1592</v>
      </c>
      <c r="D1044" s="14" t="s">
        <v>116</v>
      </c>
      <c r="E1044" s="105">
        <v>3037.7</v>
      </c>
      <c r="F1044" s="23">
        <v>42196</v>
      </c>
      <c r="G1044" s="118">
        <v>3037.7</v>
      </c>
      <c r="H1044" s="31">
        <f t="shared" si="32"/>
        <v>0</v>
      </c>
      <c r="I1044" s="56" t="s">
        <v>17</v>
      </c>
      <c r="L1044" s="246"/>
      <c r="M1044" s="20">
        <v>42194</v>
      </c>
      <c r="N1044" s="183" t="s">
        <v>3493</v>
      </c>
      <c r="O1044" s="183" t="s">
        <v>1592</v>
      </c>
      <c r="P1044" s="14" t="s">
        <v>95</v>
      </c>
      <c r="Q1044" s="105">
        <v>1802</v>
      </c>
      <c r="R1044" s="23">
        <v>42195</v>
      </c>
      <c r="S1044" s="106">
        <v>1802</v>
      </c>
      <c r="T1044" s="31">
        <f t="shared" si="33"/>
        <v>0</v>
      </c>
      <c r="U1044" s="39" t="s">
        <v>94</v>
      </c>
    </row>
    <row r="1045" spans="1:21" x14ac:dyDescent="0.25">
      <c r="A1045" s="20">
        <v>42195</v>
      </c>
      <c r="B1045" s="183" t="s">
        <v>3605</v>
      </c>
      <c r="C1045" s="183" t="s">
        <v>1592</v>
      </c>
      <c r="D1045" s="14" t="s">
        <v>148</v>
      </c>
      <c r="E1045" s="105">
        <v>2831</v>
      </c>
      <c r="F1045" s="23">
        <v>42196</v>
      </c>
      <c r="G1045" s="118">
        <v>2831</v>
      </c>
      <c r="H1045" s="31">
        <f t="shared" si="32"/>
        <v>0</v>
      </c>
      <c r="I1045" s="56" t="s">
        <v>9</v>
      </c>
      <c r="L1045" s="246"/>
      <c r="M1045" s="20">
        <v>42195</v>
      </c>
      <c r="N1045" s="183" t="s">
        <v>3642</v>
      </c>
      <c r="O1045" s="183" t="s">
        <v>1592</v>
      </c>
      <c r="P1045" s="14" t="s">
        <v>95</v>
      </c>
      <c r="Q1045" s="105">
        <v>1893.8</v>
      </c>
      <c r="R1045" s="23">
        <v>42196</v>
      </c>
      <c r="S1045" s="106">
        <v>1893.8</v>
      </c>
      <c r="T1045" s="31">
        <f t="shared" si="33"/>
        <v>0</v>
      </c>
      <c r="U1045" s="39" t="s">
        <v>19</v>
      </c>
    </row>
    <row r="1046" spans="1:21" x14ac:dyDescent="0.25">
      <c r="A1046" s="20">
        <v>42195</v>
      </c>
      <c r="B1046" s="183" t="s">
        <v>3606</v>
      </c>
      <c r="C1046" s="183" t="s">
        <v>1592</v>
      </c>
      <c r="D1046" s="14" t="s">
        <v>170</v>
      </c>
      <c r="E1046" s="105">
        <v>8848</v>
      </c>
      <c r="F1046" s="23">
        <v>42198</v>
      </c>
      <c r="G1046" s="118">
        <v>8848</v>
      </c>
      <c r="H1046" s="31">
        <f t="shared" si="32"/>
        <v>0</v>
      </c>
      <c r="I1046" s="56" t="s">
        <v>62</v>
      </c>
      <c r="L1046" s="246"/>
      <c r="M1046" s="20">
        <v>42196</v>
      </c>
      <c r="N1046" s="183" t="s">
        <v>3765</v>
      </c>
      <c r="O1046" s="183" t="s">
        <v>1592</v>
      </c>
      <c r="P1046" s="14" t="s">
        <v>95</v>
      </c>
      <c r="Q1046" s="105">
        <v>4970.8</v>
      </c>
      <c r="R1046" s="23">
        <v>42198</v>
      </c>
      <c r="S1046" s="106">
        <v>4970.8</v>
      </c>
      <c r="T1046" s="31">
        <f t="shared" si="33"/>
        <v>0</v>
      </c>
      <c r="U1046" s="39" t="s">
        <v>9</v>
      </c>
    </row>
    <row r="1047" spans="1:21" x14ac:dyDescent="0.25">
      <c r="A1047" s="20">
        <v>42195</v>
      </c>
      <c r="B1047" s="183" t="s">
        <v>3607</v>
      </c>
      <c r="C1047" s="183" t="s">
        <v>1592</v>
      </c>
      <c r="D1047" s="14" t="s">
        <v>82</v>
      </c>
      <c r="E1047" s="105">
        <v>5449.2</v>
      </c>
      <c r="F1047" s="23">
        <v>42196</v>
      </c>
      <c r="G1047" s="118">
        <v>5449.2</v>
      </c>
      <c r="H1047" s="31">
        <f t="shared" si="32"/>
        <v>0</v>
      </c>
      <c r="I1047" s="56" t="s">
        <v>17</v>
      </c>
      <c r="L1047" s="246"/>
      <c r="M1047" s="20">
        <v>42200</v>
      </c>
      <c r="N1047" s="183" t="s">
        <v>4180</v>
      </c>
      <c r="O1047" s="183" t="s">
        <v>1592</v>
      </c>
      <c r="P1047" s="14" t="s">
        <v>95</v>
      </c>
      <c r="Q1047" s="105">
        <v>2186.1999999999998</v>
      </c>
      <c r="R1047" s="23">
        <v>42201</v>
      </c>
      <c r="S1047" s="106">
        <v>2186.1999999999998</v>
      </c>
      <c r="T1047" s="48">
        <f t="shared" si="33"/>
        <v>0</v>
      </c>
      <c r="U1047" s="39" t="s">
        <v>94</v>
      </c>
    </row>
    <row r="1048" spans="1:21" x14ac:dyDescent="0.25">
      <c r="A1048" s="20">
        <v>42195</v>
      </c>
      <c r="B1048" s="183" t="s">
        <v>3608</v>
      </c>
      <c r="C1048" s="183" t="s">
        <v>1592</v>
      </c>
      <c r="D1048" s="14" t="s">
        <v>292</v>
      </c>
      <c r="E1048" s="105">
        <v>2804.4</v>
      </c>
      <c r="F1048" s="23">
        <v>42196</v>
      </c>
      <c r="G1048" s="118">
        <v>2804.4</v>
      </c>
      <c r="H1048" s="31">
        <f t="shared" si="32"/>
        <v>0</v>
      </c>
      <c r="I1048" s="56" t="s">
        <v>17</v>
      </c>
      <c r="L1048" s="246"/>
      <c r="M1048" s="20">
        <v>42201</v>
      </c>
      <c r="N1048" s="183" t="s">
        <v>4292</v>
      </c>
      <c r="O1048" s="183" t="s">
        <v>1592</v>
      </c>
      <c r="P1048" s="14" t="s">
        <v>95</v>
      </c>
      <c r="Q1048" s="105">
        <v>1829.2</v>
      </c>
      <c r="R1048" s="23">
        <v>42202</v>
      </c>
      <c r="S1048" s="106">
        <v>1829.2</v>
      </c>
      <c r="T1048" s="31">
        <f t="shared" si="33"/>
        <v>0</v>
      </c>
      <c r="U1048" s="56" t="s">
        <v>17</v>
      </c>
    </row>
    <row r="1049" spans="1:21" x14ac:dyDescent="0.25">
      <c r="A1049" s="20">
        <v>42195</v>
      </c>
      <c r="B1049" s="183" t="s">
        <v>3609</v>
      </c>
      <c r="C1049" s="183" t="s">
        <v>1592</v>
      </c>
      <c r="D1049" s="14" t="s">
        <v>75</v>
      </c>
      <c r="E1049" s="105">
        <v>7303.2</v>
      </c>
      <c r="F1049" s="23">
        <v>42198</v>
      </c>
      <c r="G1049" s="118">
        <v>7303.2</v>
      </c>
      <c r="H1049" s="31">
        <f t="shared" si="32"/>
        <v>0</v>
      </c>
      <c r="I1049" s="56" t="s">
        <v>62</v>
      </c>
      <c r="L1049" s="246"/>
      <c r="M1049" s="20">
        <v>42202</v>
      </c>
      <c r="N1049" s="183" t="s">
        <v>4413</v>
      </c>
      <c r="O1049" s="183" t="s">
        <v>1592</v>
      </c>
      <c r="P1049" s="14" t="s">
        <v>95</v>
      </c>
      <c r="Q1049" s="105">
        <v>2890</v>
      </c>
      <c r="R1049" s="23">
        <v>42203</v>
      </c>
      <c r="S1049" s="118">
        <v>2890</v>
      </c>
      <c r="T1049" s="31">
        <f t="shared" si="33"/>
        <v>0</v>
      </c>
      <c r="U1049" s="56" t="s">
        <v>94</v>
      </c>
    </row>
    <row r="1050" spans="1:21" x14ac:dyDescent="0.25">
      <c r="A1050" s="20">
        <v>42195</v>
      </c>
      <c r="B1050" s="183" t="s">
        <v>3610</v>
      </c>
      <c r="C1050" s="183" t="s">
        <v>1592</v>
      </c>
      <c r="D1050" s="14" t="s">
        <v>89</v>
      </c>
      <c r="E1050" s="105">
        <v>3400.2</v>
      </c>
      <c r="F1050" s="23">
        <v>42195</v>
      </c>
      <c r="G1050" s="118">
        <v>3400.2</v>
      </c>
      <c r="H1050" s="31">
        <f t="shared" si="32"/>
        <v>0</v>
      </c>
      <c r="I1050" s="56" t="s">
        <v>9</v>
      </c>
      <c r="L1050" s="246"/>
      <c r="M1050" s="20">
        <v>42203</v>
      </c>
      <c r="N1050" s="183" t="s">
        <v>4563</v>
      </c>
      <c r="O1050" s="183" t="s">
        <v>1592</v>
      </c>
      <c r="P1050" s="14" t="s">
        <v>95</v>
      </c>
      <c r="Q1050" s="105">
        <v>3318.4</v>
      </c>
      <c r="R1050" s="23">
        <v>42205</v>
      </c>
      <c r="S1050" s="118">
        <v>3318.4</v>
      </c>
      <c r="T1050" s="31">
        <f t="shared" si="33"/>
        <v>0</v>
      </c>
      <c r="U1050" s="56" t="s">
        <v>94</v>
      </c>
    </row>
    <row r="1051" spans="1:21" x14ac:dyDescent="0.25">
      <c r="A1051" s="20">
        <v>42195</v>
      </c>
      <c r="B1051" s="183" t="s">
        <v>3611</v>
      </c>
      <c r="C1051" s="183" t="s">
        <v>1592</v>
      </c>
      <c r="D1051" s="14" t="s">
        <v>65</v>
      </c>
      <c r="E1051" s="105">
        <v>14825.6</v>
      </c>
      <c r="F1051" s="23">
        <v>42198</v>
      </c>
      <c r="G1051" s="118">
        <v>14825.6</v>
      </c>
      <c r="H1051" s="31">
        <f t="shared" si="32"/>
        <v>0</v>
      </c>
      <c r="I1051" s="56" t="s">
        <v>62</v>
      </c>
      <c r="L1051" s="246"/>
      <c r="M1051" s="20">
        <v>42205</v>
      </c>
      <c r="N1051" s="183" t="s">
        <v>4739</v>
      </c>
      <c r="O1051" s="183" t="s">
        <v>1592</v>
      </c>
      <c r="P1051" s="14" t="s">
        <v>95</v>
      </c>
      <c r="Q1051" s="105">
        <v>1142.4000000000001</v>
      </c>
      <c r="R1051" s="23">
        <v>42205</v>
      </c>
      <c r="S1051" s="106">
        <v>1142.4000000000001</v>
      </c>
      <c r="T1051" s="31">
        <f t="shared" si="33"/>
        <v>0</v>
      </c>
      <c r="U1051" s="39" t="s">
        <v>4738</v>
      </c>
    </row>
    <row r="1052" spans="1:21" x14ac:dyDescent="0.25">
      <c r="A1052" s="20">
        <v>42195</v>
      </c>
      <c r="B1052" s="183" t="s">
        <v>3612</v>
      </c>
      <c r="C1052" s="183" t="s">
        <v>1592</v>
      </c>
      <c r="D1052" s="14" t="s">
        <v>45</v>
      </c>
      <c r="E1052" s="105">
        <v>16209.16</v>
      </c>
      <c r="F1052" s="23">
        <v>42211</v>
      </c>
      <c r="G1052" s="118">
        <v>16209.16</v>
      </c>
      <c r="H1052" s="31">
        <f t="shared" si="32"/>
        <v>0</v>
      </c>
      <c r="I1052" s="56" t="s">
        <v>17</v>
      </c>
      <c r="L1052" s="246"/>
      <c r="M1052" s="20">
        <v>42206</v>
      </c>
      <c r="N1052" s="183" t="s">
        <v>4878</v>
      </c>
      <c r="O1052" s="183" t="s">
        <v>1592</v>
      </c>
      <c r="P1052" s="15" t="s">
        <v>95</v>
      </c>
      <c r="Q1052" s="122">
        <v>1747.6</v>
      </c>
      <c r="R1052" s="23">
        <v>42207</v>
      </c>
      <c r="S1052" s="118">
        <v>1747.6</v>
      </c>
      <c r="T1052" s="31">
        <f t="shared" si="33"/>
        <v>0</v>
      </c>
      <c r="U1052" s="68" t="s">
        <v>94</v>
      </c>
    </row>
    <row r="1053" spans="1:21" x14ac:dyDescent="0.25">
      <c r="A1053" s="20">
        <v>42195</v>
      </c>
      <c r="B1053" s="183" t="s">
        <v>3613</v>
      </c>
      <c r="C1053" s="183" t="s">
        <v>1592</v>
      </c>
      <c r="D1053" s="14" t="s">
        <v>75</v>
      </c>
      <c r="E1053" s="105">
        <v>19937.89</v>
      </c>
      <c r="F1053" s="23">
        <v>42198</v>
      </c>
      <c r="G1053" s="118">
        <v>19937.89</v>
      </c>
      <c r="H1053" s="31">
        <f t="shared" si="32"/>
        <v>0</v>
      </c>
      <c r="I1053" s="56" t="s">
        <v>62</v>
      </c>
      <c r="L1053" s="246"/>
      <c r="M1053" s="20">
        <v>42208</v>
      </c>
      <c r="N1053" s="183" t="s">
        <v>5100</v>
      </c>
      <c r="O1053" s="183" t="s">
        <v>1592</v>
      </c>
      <c r="P1053" s="14" t="s">
        <v>95</v>
      </c>
      <c r="Q1053" s="105">
        <v>2800</v>
      </c>
      <c r="R1053" s="65">
        <v>42209</v>
      </c>
      <c r="S1053" s="106">
        <v>2800</v>
      </c>
      <c r="T1053" s="31">
        <f t="shared" si="33"/>
        <v>0</v>
      </c>
      <c r="U1053" s="39" t="s">
        <v>19</v>
      </c>
    </row>
    <row r="1054" spans="1:21" x14ac:dyDescent="0.25">
      <c r="A1054" s="20">
        <v>42195</v>
      </c>
      <c r="B1054" s="183" t="s">
        <v>3614</v>
      </c>
      <c r="C1054" s="183" t="s">
        <v>1592</v>
      </c>
      <c r="D1054" s="14" t="s">
        <v>375</v>
      </c>
      <c r="E1054" s="105">
        <v>3233.8</v>
      </c>
      <c r="F1054" s="23">
        <v>42195</v>
      </c>
      <c r="G1054" s="118">
        <v>3233.8</v>
      </c>
      <c r="H1054" s="31">
        <f t="shared" si="32"/>
        <v>0</v>
      </c>
      <c r="I1054" s="56" t="s">
        <v>9</v>
      </c>
      <c r="L1054" s="246"/>
      <c r="M1054" s="20">
        <v>42209</v>
      </c>
      <c r="N1054" s="183" t="s">
        <v>5270</v>
      </c>
      <c r="O1054" s="183" t="s">
        <v>1592</v>
      </c>
      <c r="P1054" s="14" t="s">
        <v>95</v>
      </c>
      <c r="Q1054" s="105">
        <v>2891</v>
      </c>
      <c r="R1054" s="65">
        <v>42210</v>
      </c>
      <c r="S1054" s="106">
        <v>2891</v>
      </c>
      <c r="T1054" s="31">
        <f t="shared" si="33"/>
        <v>0</v>
      </c>
      <c r="U1054" s="39" t="s">
        <v>19</v>
      </c>
    </row>
    <row r="1055" spans="1:21" x14ac:dyDescent="0.25">
      <c r="A1055" s="20">
        <v>42195</v>
      </c>
      <c r="B1055" s="183" t="s">
        <v>3615</v>
      </c>
      <c r="C1055" s="183" t="s">
        <v>1592</v>
      </c>
      <c r="D1055" s="14" t="s">
        <v>102</v>
      </c>
      <c r="E1055" s="105">
        <v>2828</v>
      </c>
      <c r="F1055" s="23">
        <v>42195</v>
      </c>
      <c r="G1055" s="118">
        <v>2828</v>
      </c>
      <c r="H1055" s="31">
        <f t="shared" si="32"/>
        <v>0</v>
      </c>
      <c r="I1055" s="56" t="s">
        <v>9</v>
      </c>
      <c r="L1055" s="246"/>
      <c r="M1055" s="20">
        <v>42210</v>
      </c>
      <c r="N1055" s="183" t="s">
        <v>5377</v>
      </c>
      <c r="O1055" s="183" t="s">
        <v>1592</v>
      </c>
      <c r="P1055" s="14" t="s">
        <v>95</v>
      </c>
      <c r="Q1055" s="105">
        <v>2884</v>
      </c>
      <c r="R1055" s="65">
        <v>42212</v>
      </c>
      <c r="S1055" s="106">
        <v>2884</v>
      </c>
      <c r="T1055" s="31">
        <f t="shared" si="33"/>
        <v>0</v>
      </c>
      <c r="U1055" s="39" t="s">
        <v>19</v>
      </c>
    </row>
    <row r="1056" spans="1:21" x14ac:dyDescent="0.25">
      <c r="A1056" s="20">
        <v>42195</v>
      </c>
      <c r="B1056" s="183" t="s">
        <v>3616</v>
      </c>
      <c r="C1056" s="183" t="s">
        <v>1592</v>
      </c>
      <c r="D1056" s="26" t="s">
        <v>12</v>
      </c>
      <c r="E1056" s="108">
        <v>0</v>
      </c>
      <c r="F1056" s="23" t="s">
        <v>3617</v>
      </c>
      <c r="G1056" s="118"/>
      <c r="H1056" s="31">
        <f t="shared" si="32"/>
        <v>0</v>
      </c>
      <c r="I1056" s="56" t="s">
        <v>13</v>
      </c>
      <c r="L1056" s="246"/>
      <c r="M1056" s="20">
        <v>42213</v>
      </c>
      <c r="N1056" s="183" t="s">
        <v>5688</v>
      </c>
      <c r="O1056" s="183" t="s">
        <v>1592</v>
      </c>
      <c r="P1056" s="14" t="s">
        <v>95</v>
      </c>
      <c r="Q1056" s="105">
        <v>1918.8</v>
      </c>
      <c r="R1056" s="23">
        <v>42214</v>
      </c>
      <c r="S1056" s="106">
        <v>1918.8</v>
      </c>
      <c r="T1056" s="31">
        <f t="shared" si="33"/>
        <v>0</v>
      </c>
      <c r="U1056" s="39" t="s">
        <v>19</v>
      </c>
    </row>
    <row r="1057" spans="1:21" x14ac:dyDescent="0.25">
      <c r="A1057" s="20">
        <v>42195</v>
      </c>
      <c r="B1057" s="183" t="s">
        <v>3618</v>
      </c>
      <c r="C1057" s="183" t="s">
        <v>1592</v>
      </c>
      <c r="D1057" s="14" t="s">
        <v>173</v>
      </c>
      <c r="E1057" s="105">
        <v>39879.199999999997</v>
      </c>
      <c r="F1057" s="30" t="s">
        <v>6053</v>
      </c>
      <c r="G1057" s="145">
        <v>39879.199999999997</v>
      </c>
      <c r="H1057" s="31">
        <f t="shared" si="32"/>
        <v>0</v>
      </c>
      <c r="I1057" s="56" t="s">
        <v>62</v>
      </c>
      <c r="L1057" s="246"/>
      <c r="M1057" s="20">
        <v>42214</v>
      </c>
      <c r="N1057" s="183" t="s">
        <v>5771</v>
      </c>
      <c r="O1057" s="183" t="s">
        <v>1592</v>
      </c>
      <c r="P1057" s="14" t="s">
        <v>95</v>
      </c>
      <c r="Q1057" s="105">
        <v>1782</v>
      </c>
      <c r="R1057" s="23">
        <v>42215</v>
      </c>
      <c r="S1057" s="106">
        <v>1782</v>
      </c>
      <c r="T1057" s="31">
        <f t="shared" si="33"/>
        <v>0</v>
      </c>
      <c r="U1057" s="39" t="s">
        <v>94</v>
      </c>
    </row>
    <row r="1058" spans="1:21" x14ac:dyDescent="0.25">
      <c r="A1058" s="20">
        <v>42195</v>
      </c>
      <c r="B1058" s="183" t="s">
        <v>3619</v>
      </c>
      <c r="C1058" s="183" t="s">
        <v>1592</v>
      </c>
      <c r="D1058" s="14" t="s">
        <v>176</v>
      </c>
      <c r="E1058" s="105">
        <v>8905.2000000000007</v>
      </c>
      <c r="F1058" s="30" t="s">
        <v>3620</v>
      </c>
      <c r="G1058" s="118">
        <v>8905.2000000000007</v>
      </c>
      <c r="H1058" s="31">
        <f t="shared" si="32"/>
        <v>0</v>
      </c>
      <c r="I1058" s="56" t="s">
        <v>62</v>
      </c>
      <c r="L1058" s="246"/>
      <c r="M1058" s="20">
        <v>42215</v>
      </c>
      <c r="N1058" s="183" t="s">
        <v>5869</v>
      </c>
      <c r="O1058" s="183" t="s">
        <v>1592</v>
      </c>
      <c r="P1058" s="14" t="s">
        <v>95</v>
      </c>
      <c r="Q1058" s="105">
        <v>3907.2</v>
      </c>
      <c r="R1058" s="23">
        <v>42216</v>
      </c>
      <c r="S1058" s="106">
        <v>3907.2</v>
      </c>
      <c r="T1058" s="31">
        <f t="shared" si="33"/>
        <v>0</v>
      </c>
      <c r="U1058" s="39" t="s">
        <v>62</v>
      </c>
    </row>
    <row r="1059" spans="1:21" x14ac:dyDescent="0.25">
      <c r="A1059" s="20">
        <v>42195</v>
      </c>
      <c r="B1059" s="183" t="s">
        <v>3621</v>
      </c>
      <c r="C1059" s="183" t="s">
        <v>1592</v>
      </c>
      <c r="D1059" s="14" t="s">
        <v>294</v>
      </c>
      <c r="E1059" s="105">
        <v>2150.8000000000002</v>
      </c>
      <c r="F1059" s="23">
        <v>42195</v>
      </c>
      <c r="G1059" s="118">
        <v>2150.8000000000002</v>
      </c>
      <c r="H1059" s="31">
        <f t="shared" si="32"/>
        <v>0</v>
      </c>
      <c r="I1059" s="56" t="s">
        <v>9</v>
      </c>
      <c r="L1059" s="246"/>
      <c r="M1059" s="20">
        <v>42216</v>
      </c>
      <c r="N1059" s="183" t="s">
        <v>6008</v>
      </c>
      <c r="O1059" s="183" t="s">
        <v>1592</v>
      </c>
      <c r="P1059" s="14" t="s">
        <v>95</v>
      </c>
      <c r="Q1059" s="105">
        <v>2575.1999999999998</v>
      </c>
      <c r="R1059" s="23">
        <v>42216</v>
      </c>
      <c r="S1059" s="106">
        <v>2575.1999999999998</v>
      </c>
      <c r="T1059" s="31">
        <f t="shared" si="33"/>
        <v>0</v>
      </c>
      <c r="U1059" s="39" t="s">
        <v>94</v>
      </c>
    </row>
    <row r="1060" spans="1:21" x14ac:dyDescent="0.25">
      <c r="A1060" s="20">
        <v>42195</v>
      </c>
      <c r="B1060" s="183" t="s">
        <v>3622</v>
      </c>
      <c r="C1060" s="183" t="s">
        <v>1592</v>
      </c>
      <c r="D1060" s="14" t="s">
        <v>72</v>
      </c>
      <c r="E1060" s="105">
        <v>22778.799999999999</v>
      </c>
      <c r="F1060" s="30" t="s">
        <v>6054</v>
      </c>
      <c r="G1060" s="145">
        <v>22778.799999999999</v>
      </c>
      <c r="H1060" s="31">
        <f t="shared" si="32"/>
        <v>0</v>
      </c>
      <c r="I1060" s="56" t="s">
        <v>62</v>
      </c>
      <c r="L1060" s="246"/>
      <c r="M1060" s="20">
        <v>42192</v>
      </c>
      <c r="N1060" s="183" t="s">
        <v>3265</v>
      </c>
      <c r="O1060" s="183" t="s">
        <v>1592</v>
      </c>
      <c r="P1060" s="14" t="s">
        <v>363</v>
      </c>
      <c r="Q1060" s="105">
        <v>2570.1</v>
      </c>
      <c r="R1060" s="23">
        <v>42193</v>
      </c>
      <c r="S1060" s="106">
        <v>2570.1</v>
      </c>
      <c r="T1060" s="31">
        <f t="shared" si="33"/>
        <v>0</v>
      </c>
      <c r="U1060" s="39" t="s">
        <v>19</v>
      </c>
    </row>
    <row r="1061" spans="1:21" x14ac:dyDescent="0.25">
      <c r="A1061" s="20">
        <v>42195</v>
      </c>
      <c r="B1061" s="183" t="s">
        <v>3623</v>
      </c>
      <c r="C1061" s="183" t="s">
        <v>1592</v>
      </c>
      <c r="D1061" s="14" t="s">
        <v>108</v>
      </c>
      <c r="E1061" s="105">
        <v>24003</v>
      </c>
      <c r="F1061" s="23" t="s">
        <v>3624</v>
      </c>
      <c r="G1061" s="118">
        <f>5967+18036</f>
        <v>24003</v>
      </c>
      <c r="H1061" s="31">
        <f t="shared" si="32"/>
        <v>0</v>
      </c>
      <c r="I1061" s="56" t="s">
        <v>312</v>
      </c>
      <c r="L1061" s="246"/>
      <c r="M1061" s="20">
        <v>42194</v>
      </c>
      <c r="N1061" s="183" t="s">
        <v>3497</v>
      </c>
      <c r="O1061" s="183" t="s">
        <v>1592</v>
      </c>
      <c r="P1061" s="14" t="s">
        <v>363</v>
      </c>
      <c r="Q1061" s="105">
        <v>3112.2</v>
      </c>
      <c r="R1061" s="23">
        <v>42195</v>
      </c>
      <c r="S1061" s="106">
        <v>3112.2</v>
      </c>
      <c r="T1061" s="31">
        <f t="shared" si="33"/>
        <v>0</v>
      </c>
      <c r="U1061" s="39" t="s">
        <v>94</v>
      </c>
    </row>
    <row r="1062" spans="1:21" x14ac:dyDescent="0.25">
      <c r="A1062" s="20">
        <v>42195</v>
      </c>
      <c r="B1062" s="183" t="s">
        <v>3625</v>
      </c>
      <c r="C1062" s="183" t="s">
        <v>1592</v>
      </c>
      <c r="D1062" s="14" t="s">
        <v>305</v>
      </c>
      <c r="E1062" s="105">
        <v>4837.2</v>
      </c>
      <c r="F1062" s="23">
        <v>42195</v>
      </c>
      <c r="G1062" s="118">
        <v>4837.2</v>
      </c>
      <c r="H1062" s="31">
        <f t="shared" si="32"/>
        <v>0</v>
      </c>
      <c r="I1062" s="56" t="s">
        <v>9</v>
      </c>
      <c r="L1062" s="246"/>
      <c r="M1062" s="20">
        <v>42195</v>
      </c>
      <c r="N1062" s="183" t="s">
        <v>3640</v>
      </c>
      <c r="O1062" s="183" t="s">
        <v>1592</v>
      </c>
      <c r="P1062" s="14" t="s">
        <v>363</v>
      </c>
      <c r="Q1062" s="105">
        <v>1371.8</v>
      </c>
      <c r="R1062" s="23">
        <v>42196</v>
      </c>
      <c r="S1062" s="106">
        <v>1371.8</v>
      </c>
      <c r="T1062" s="31">
        <f t="shared" si="33"/>
        <v>0</v>
      </c>
      <c r="U1062" s="39" t="s">
        <v>19</v>
      </c>
    </row>
    <row r="1063" spans="1:21" x14ac:dyDescent="0.25">
      <c r="A1063" s="20">
        <v>42195</v>
      </c>
      <c r="B1063" s="183" t="s">
        <v>3626</v>
      </c>
      <c r="C1063" s="183" t="s">
        <v>1592</v>
      </c>
      <c r="D1063" s="14" t="s">
        <v>24</v>
      </c>
      <c r="E1063" s="105">
        <v>45179.92</v>
      </c>
      <c r="F1063" s="51" t="s">
        <v>3627</v>
      </c>
      <c r="G1063" s="118">
        <f>38540.39+6639.53</f>
        <v>45179.92</v>
      </c>
      <c r="H1063" s="31">
        <f t="shared" si="32"/>
        <v>0</v>
      </c>
      <c r="I1063" s="56" t="s">
        <v>2524</v>
      </c>
      <c r="L1063" s="246"/>
      <c r="M1063" s="20">
        <v>42198</v>
      </c>
      <c r="N1063" s="183" t="s">
        <v>3961</v>
      </c>
      <c r="O1063" s="183" t="s">
        <v>1592</v>
      </c>
      <c r="P1063" s="14" t="s">
        <v>363</v>
      </c>
      <c r="Q1063" s="105">
        <v>4582.88</v>
      </c>
      <c r="R1063" s="23">
        <v>42199</v>
      </c>
      <c r="S1063" s="106">
        <v>4582.88</v>
      </c>
      <c r="T1063" s="31">
        <f t="shared" si="33"/>
        <v>0</v>
      </c>
      <c r="U1063" s="39" t="s">
        <v>59</v>
      </c>
    </row>
    <row r="1064" spans="1:21" x14ac:dyDescent="0.25">
      <c r="A1064" s="20">
        <v>42195</v>
      </c>
      <c r="B1064" s="183" t="s">
        <v>3628</v>
      </c>
      <c r="C1064" s="183" t="s">
        <v>1592</v>
      </c>
      <c r="D1064" s="14" t="s">
        <v>136</v>
      </c>
      <c r="E1064" s="105">
        <v>3474.8</v>
      </c>
      <c r="F1064" s="23">
        <v>42195</v>
      </c>
      <c r="G1064" s="118">
        <v>3474.8</v>
      </c>
      <c r="H1064" s="31">
        <f t="shared" si="32"/>
        <v>0</v>
      </c>
      <c r="I1064" s="56" t="s">
        <v>9</v>
      </c>
      <c r="L1064" s="246"/>
      <c r="M1064" s="20">
        <v>42201</v>
      </c>
      <c r="N1064" s="183" t="s">
        <v>4293</v>
      </c>
      <c r="O1064" s="183" t="s">
        <v>1592</v>
      </c>
      <c r="P1064" s="14" t="s">
        <v>363</v>
      </c>
      <c r="Q1064" s="105">
        <v>4278.8</v>
      </c>
      <c r="R1064" s="23">
        <v>42202</v>
      </c>
      <c r="S1064" s="118">
        <v>4278.8</v>
      </c>
      <c r="T1064" s="31">
        <f t="shared" si="33"/>
        <v>0</v>
      </c>
      <c r="U1064" s="56" t="s">
        <v>17</v>
      </c>
    </row>
    <row r="1065" spans="1:21" x14ac:dyDescent="0.25">
      <c r="A1065" s="20">
        <v>42195</v>
      </c>
      <c r="B1065" s="183" t="s">
        <v>3629</v>
      </c>
      <c r="C1065" s="183" t="s">
        <v>1592</v>
      </c>
      <c r="D1065" s="150" t="s">
        <v>14</v>
      </c>
      <c r="E1065" s="105">
        <v>306728.5</v>
      </c>
      <c r="F1065" s="23">
        <v>42209</v>
      </c>
      <c r="G1065" s="118">
        <v>306728.5</v>
      </c>
      <c r="H1065" s="31">
        <f t="shared" si="32"/>
        <v>0</v>
      </c>
      <c r="I1065" s="56" t="s">
        <v>9</v>
      </c>
      <c r="L1065" s="246"/>
      <c r="M1065" s="20">
        <v>42205</v>
      </c>
      <c r="N1065" s="183" t="s">
        <v>4741</v>
      </c>
      <c r="O1065" s="183" t="s">
        <v>1592</v>
      </c>
      <c r="P1065" s="14" t="s">
        <v>363</v>
      </c>
      <c r="Q1065" s="105">
        <v>6617.6</v>
      </c>
      <c r="R1065" s="23">
        <v>42205</v>
      </c>
      <c r="S1065" s="106">
        <v>6617.6</v>
      </c>
      <c r="T1065" s="31">
        <f t="shared" si="33"/>
        <v>0</v>
      </c>
      <c r="U1065" s="39" t="s">
        <v>4738</v>
      </c>
    </row>
    <row r="1066" spans="1:21" x14ac:dyDescent="0.25">
      <c r="A1066" s="20">
        <v>42195</v>
      </c>
      <c r="B1066" s="183" t="s">
        <v>3630</v>
      </c>
      <c r="C1066" s="183" t="s">
        <v>1592</v>
      </c>
      <c r="D1066" s="14" t="s">
        <v>3631</v>
      </c>
      <c r="E1066" s="105">
        <v>165489.10999999999</v>
      </c>
      <c r="F1066" s="23">
        <v>42209</v>
      </c>
      <c r="G1066" s="106">
        <v>165489.10999999999</v>
      </c>
      <c r="H1066" s="31">
        <f t="shared" si="32"/>
        <v>0</v>
      </c>
      <c r="I1066" s="39" t="s">
        <v>9</v>
      </c>
      <c r="L1066" s="246"/>
      <c r="M1066" s="20">
        <v>42206</v>
      </c>
      <c r="N1066" s="183" t="s">
        <v>4847</v>
      </c>
      <c r="O1066" s="183" t="s">
        <v>1592</v>
      </c>
      <c r="P1066" s="15" t="s">
        <v>363</v>
      </c>
      <c r="Q1066" s="122">
        <v>8818</v>
      </c>
      <c r="R1066" s="23">
        <v>42206</v>
      </c>
      <c r="S1066" s="118">
        <v>8818</v>
      </c>
      <c r="T1066" s="31">
        <f t="shared" si="33"/>
        <v>0</v>
      </c>
      <c r="U1066" s="68" t="s">
        <v>4738</v>
      </c>
    </row>
    <row r="1067" spans="1:21" x14ac:dyDescent="0.25">
      <c r="A1067" s="20">
        <v>42195</v>
      </c>
      <c r="B1067" s="183" t="s">
        <v>3632</v>
      </c>
      <c r="C1067" s="183" t="s">
        <v>1592</v>
      </c>
      <c r="D1067" s="14" t="s">
        <v>106</v>
      </c>
      <c r="E1067" s="105">
        <v>3904.8</v>
      </c>
      <c r="F1067" s="23">
        <v>42196</v>
      </c>
      <c r="G1067" s="106">
        <v>3904.8</v>
      </c>
      <c r="H1067" s="31">
        <f t="shared" si="32"/>
        <v>0</v>
      </c>
      <c r="I1067" s="39" t="s">
        <v>19</v>
      </c>
      <c r="L1067" s="246"/>
      <c r="M1067" s="20">
        <v>42207</v>
      </c>
      <c r="N1067" s="183" t="s">
        <v>5016</v>
      </c>
      <c r="O1067" s="183" t="s">
        <v>1592</v>
      </c>
      <c r="P1067" s="14" t="s">
        <v>363</v>
      </c>
      <c r="Q1067" s="105">
        <v>6036</v>
      </c>
      <c r="R1067" s="65">
        <v>42208</v>
      </c>
      <c r="S1067" s="106">
        <v>6036</v>
      </c>
      <c r="T1067" s="31">
        <f t="shared" si="33"/>
        <v>0</v>
      </c>
      <c r="U1067" s="39" t="s">
        <v>94</v>
      </c>
    </row>
    <row r="1068" spans="1:21" x14ac:dyDescent="0.25">
      <c r="A1068" s="20">
        <v>42195</v>
      </c>
      <c r="B1068" s="183" t="s">
        <v>3633</v>
      </c>
      <c r="C1068" s="183" t="s">
        <v>1592</v>
      </c>
      <c r="D1068" s="14" t="s">
        <v>250</v>
      </c>
      <c r="E1068" s="105">
        <v>3433.05</v>
      </c>
      <c r="F1068" s="23">
        <v>42196</v>
      </c>
      <c r="G1068" s="106">
        <v>3433.05</v>
      </c>
      <c r="H1068" s="31">
        <f t="shared" si="32"/>
        <v>0</v>
      </c>
      <c r="I1068" s="39" t="s">
        <v>19</v>
      </c>
      <c r="L1068" s="246"/>
      <c r="M1068" s="20">
        <v>42213</v>
      </c>
      <c r="N1068" s="183" t="s">
        <v>5656</v>
      </c>
      <c r="O1068" s="183" t="s">
        <v>1592</v>
      </c>
      <c r="P1068" s="14" t="s">
        <v>363</v>
      </c>
      <c r="Q1068" s="105">
        <v>4506.68</v>
      </c>
      <c r="R1068" s="23">
        <v>42214</v>
      </c>
      <c r="S1068" s="106">
        <v>4506.68</v>
      </c>
      <c r="T1068" s="31">
        <f t="shared" si="33"/>
        <v>0</v>
      </c>
      <c r="U1068" s="39" t="s">
        <v>94</v>
      </c>
    </row>
    <row r="1069" spans="1:21" x14ac:dyDescent="0.25">
      <c r="A1069" s="20">
        <v>42195</v>
      </c>
      <c r="B1069" s="183" t="s">
        <v>3634</v>
      </c>
      <c r="C1069" s="183" t="s">
        <v>1592</v>
      </c>
      <c r="D1069" s="14" t="s">
        <v>1290</v>
      </c>
      <c r="E1069" s="105">
        <v>2629.6</v>
      </c>
      <c r="F1069" s="30">
        <v>42196</v>
      </c>
      <c r="G1069" s="106">
        <v>2629.6</v>
      </c>
      <c r="H1069" s="31">
        <f t="shared" si="32"/>
        <v>0</v>
      </c>
      <c r="I1069" s="39" t="s">
        <v>587</v>
      </c>
      <c r="L1069" s="246"/>
      <c r="M1069" s="20">
        <v>42214</v>
      </c>
      <c r="N1069" s="183" t="s">
        <v>5772</v>
      </c>
      <c r="O1069" s="183" t="s">
        <v>1592</v>
      </c>
      <c r="P1069" s="14" t="s">
        <v>363</v>
      </c>
      <c r="Q1069" s="105">
        <v>2248</v>
      </c>
      <c r="R1069" s="23">
        <v>42215</v>
      </c>
      <c r="S1069" s="106">
        <v>2248</v>
      </c>
      <c r="T1069" s="31">
        <f t="shared" si="33"/>
        <v>0</v>
      </c>
      <c r="U1069" s="39" t="s">
        <v>94</v>
      </c>
    </row>
    <row r="1070" spans="1:21" x14ac:dyDescent="0.25">
      <c r="A1070" s="20">
        <v>42195</v>
      </c>
      <c r="B1070" s="183" t="s">
        <v>3635</v>
      </c>
      <c r="C1070" s="183" t="s">
        <v>1592</v>
      </c>
      <c r="D1070" s="14" t="s">
        <v>1174</v>
      </c>
      <c r="E1070" s="105">
        <v>5891.6</v>
      </c>
      <c r="F1070" s="23">
        <v>42196</v>
      </c>
      <c r="G1070" s="106">
        <v>5891.6</v>
      </c>
      <c r="H1070" s="31">
        <f t="shared" si="32"/>
        <v>0</v>
      </c>
      <c r="I1070" s="39" t="s">
        <v>587</v>
      </c>
      <c r="L1070" s="246"/>
      <c r="M1070" s="20">
        <v>42191</v>
      </c>
      <c r="N1070" s="183" t="s">
        <v>3140</v>
      </c>
      <c r="O1070" s="183" t="s">
        <v>1592</v>
      </c>
      <c r="P1070" s="14" t="s">
        <v>549</v>
      </c>
      <c r="Q1070" s="105">
        <v>13013</v>
      </c>
      <c r="R1070" s="23">
        <v>42192</v>
      </c>
      <c r="S1070" s="106">
        <v>13013</v>
      </c>
      <c r="T1070" s="31">
        <f t="shared" si="33"/>
        <v>0</v>
      </c>
      <c r="U1070" s="39" t="s">
        <v>2524</v>
      </c>
    </row>
    <row r="1071" spans="1:21" x14ac:dyDescent="0.25">
      <c r="A1071" s="20">
        <v>42195</v>
      </c>
      <c r="B1071" s="183" t="s">
        <v>3636</v>
      </c>
      <c r="C1071" s="183" t="s">
        <v>1592</v>
      </c>
      <c r="D1071" s="14" t="s">
        <v>3637</v>
      </c>
      <c r="E1071" s="105">
        <v>11194</v>
      </c>
      <c r="F1071" s="23">
        <v>42196</v>
      </c>
      <c r="G1071" s="106">
        <v>11194</v>
      </c>
      <c r="H1071" s="31">
        <f t="shared" si="32"/>
        <v>0</v>
      </c>
      <c r="I1071" s="39" t="s">
        <v>19</v>
      </c>
      <c r="L1071" s="246"/>
      <c r="M1071" s="20">
        <v>42192</v>
      </c>
      <c r="N1071" s="183" t="s">
        <v>3268</v>
      </c>
      <c r="O1071" s="183" t="s">
        <v>1592</v>
      </c>
      <c r="P1071" s="14" t="s">
        <v>549</v>
      </c>
      <c r="Q1071" s="105">
        <v>17928.2</v>
      </c>
      <c r="R1071" s="23">
        <v>42193</v>
      </c>
      <c r="S1071" s="106">
        <v>17928.2</v>
      </c>
      <c r="T1071" s="31">
        <f t="shared" si="33"/>
        <v>0</v>
      </c>
      <c r="U1071" s="39" t="s">
        <v>62</v>
      </c>
    </row>
    <row r="1072" spans="1:21" x14ac:dyDescent="0.25">
      <c r="A1072" s="20">
        <v>42195</v>
      </c>
      <c r="B1072" s="183" t="s">
        <v>3638</v>
      </c>
      <c r="C1072" s="183" t="s">
        <v>1592</v>
      </c>
      <c r="D1072" s="14" t="s">
        <v>98</v>
      </c>
      <c r="E1072" s="105">
        <v>3625.4</v>
      </c>
      <c r="F1072" s="23">
        <v>42196</v>
      </c>
      <c r="G1072" s="106">
        <v>3625.4</v>
      </c>
      <c r="H1072" s="31">
        <f t="shared" si="32"/>
        <v>0</v>
      </c>
      <c r="I1072" s="39" t="s">
        <v>19</v>
      </c>
      <c r="L1072" s="246"/>
      <c r="M1072" s="20">
        <v>42195</v>
      </c>
      <c r="N1072" s="183" t="s">
        <v>3668</v>
      </c>
      <c r="O1072" s="183" t="s">
        <v>1592</v>
      </c>
      <c r="P1072" s="14" t="s">
        <v>549</v>
      </c>
      <c r="Q1072" s="105">
        <v>13535.6</v>
      </c>
      <c r="R1072" s="23">
        <v>42196</v>
      </c>
      <c r="S1072" s="106">
        <v>13535.6</v>
      </c>
      <c r="T1072" s="31">
        <f t="shared" si="33"/>
        <v>0</v>
      </c>
      <c r="U1072" s="39" t="s">
        <v>2524</v>
      </c>
    </row>
    <row r="1073" spans="1:21" x14ac:dyDescent="0.25">
      <c r="A1073" s="20">
        <v>42195</v>
      </c>
      <c r="B1073" s="183" t="s">
        <v>3639</v>
      </c>
      <c r="C1073" s="183" t="s">
        <v>1592</v>
      </c>
      <c r="D1073" s="150" t="s">
        <v>1261</v>
      </c>
      <c r="E1073" s="105">
        <v>8794.4</v>
      </c>
      <c r="F1073" s="23">
        <v>42196</v>
      </c>
      <c r="G1073" s="106">
        <v>8794.4</v>
      </c>
      <c r="H1073" s="31">
        <f t="shared" si="32"/>
        <v>0</v>
      </c>
      <c r="I1073" s="39" t="s">
        <v>587</v>
      </c>
      <c r="L1073" s="246"/>
      <c r="M1073" s="20">
        <v>42200</v>
      </c>
      <c r="N1073" s="183" t="s">
        <v>4172</v>
      </c>
      <c r="O1073" s="183" t="s">
        <v>1592</v>
      </c>
      <c r="P1073" s="14" t="s">
        <v>549</v>
      </c>
      <c r="Q1073" s="105">
        <v>19760</v>
      </c>
      <c r="R1073" s="23">
        <v>42200</v>
      </c>
      <c r="S1073" s="106">
        <v>19760</v>
      </c>
      <c r="T1073" s="48">
        <f t="shared" si="33"/>
        <v>0</v>
      </c>
      <c r="U1073" s="39" t="s">
        <v>17</v>
      </c>
    </row>
    <row r="1074" spans="1:21" x14ac:dyDescent="0.25">
      <c r="A1074" s="20">
        <v>42195</v>
      </c>
      <c r="B1074" s="183" t="s">
        <v>3640</v>
      </c>
      <c r="C1074" s="183" t="s">
        <v>1592</v>
      </c>
      <c r="D1074" s="14" t="s">
        <v>363</v>
      </c>
      <c r="E1074" s="105">
        <v>1371.8</v>
      </c>
      <c r="F1074" s="23">
        <v>42196</v>
      </c>
      <c r="G1074" s="106">
        <v>1371.8</v>
      </c>
      <c r="H1074" s="31">
        <f t="shared" si="32"/>
        <v>0</v>
      </c>
      <c r="I1074" s="39" t="s">
        <v>19</v>
      </c>
      <c r="L1074" s="246"/>
      <c r="M1074" s="20">
        <v>42207</v>
      </c>
      <c r="N1074" s="183" t="s">
        <v>5023</v>
      </c>
      <c r="O1074" s="183" t="s">
        <v>1592</v>
      </c>
      <c r="P1074" s="14" t="s">
        <v>549</v>
      </c>
      <c r="Q1074" s="105">
        <v>9583.6</v>
      </c>
      <c r="R1074" s="65"/>
      <c r="S1074" s="106"/>
      <c r="T1074" s="31">
        <f t="shared" si="33"/>
        <v>9583.6</v>
      </c>
      <c r="U1074" s="39" t="s">
        <v>17</v>
      </c>
    </row>
    <row r="1075" spans="1:21" x14ac:dyDescent="0.25">
      <c r="A1075" s="20">
        <v>42195</v>
      </c>
      <c r="B1075" s="183" t="s">
        <v>3641</v>
      </c>
      <c r="C1075" s="183" t="s">
        <v>1592</v>
      </c>
      <c r="D1075" s="14" t="s">
        <v>912</v>
      </c>
      <c r="E1075" s="105">
        <v>3511.2</v>
      </c>
      <c r="F1075" s="23">
        <v>42195</v>
      </c>
      <c r="G1075" s="106">
        <v>3511.2</v>
      </c>
      <c r="H1075" s="31">
        <f t="shared" si="32"/>
        <v>0</v>
      </c>
      <c r="I1075" s="39" t="s">
        <v>9</v>
      </c>
      <c r="L1075" s="246"/>
      <c r="M1075" s="20">
        <v>42208</v>
      </c>
      <c r="N1075" s="183" t="s">
        <v>5116</v>
      </c>
      <c r="O1075" s="183" t="s">
        <v>1592</v>
      </c>
      <c r="P1075" s="14" t="s">
        <v>549</v>
      </c>
      <c r="Q1075" s="105">
        <v>17587.5</v>
      </c>
      <c r="R1075" s="65">
        <v>42208</v>
      </c>
      <c r="S1075" s="106">
        <v>17587.5</v>
      </c>
      <c r="T1075" s="31">
        <f t="shared" si="33"/>
        <v>0</v>
      </c>
      <c r="U1075" s="39" t="s">
        <v>94</v>
      </c>
    </row>
    <row r="1076" spans="1:21" x14ac:dyDescent="0.25">
      <c r="A1076" s="20">
        <v>42195</v>
      </c>
      <c r="B1076" s="183" t="s">
        <v>3642</v>
      </c>
      <c r="C1076" s="183" t="s">
        <v>1592</v>
      </c>
      <c r="D1076" s="14" t="s">
        <v>95</v>
      </c>
      <c r="E1076" s="105">
        <v>1893.8</v>
      </c>
      <c r="F1076" s="23">
        <v>42196</v>
      </c>
      <c r="G1076" s="106">
        <v>1893.8</v>
      </c>
      <c r="H1076" s="31">
        <f t="shared" si="32"/>
        <v>0</v>
      </c>
      <c r="I1076" s="39" t="s">
        <v>19</v>
      </c>
      <c r="L1076" s="246"/>
      <c r="M1076" s="20">
        <v>42215</v>
      </c>
      <c r="N1076" s="183" t="s">
        <v>5883</v>
      </c>
      <c r="O1076" s="183" t="s">
        <v>1592</v>
      </c>
      <c r="P1076" s="14" t="s">
        <v>549</v>
      </c>
      <c r="Q1076" s="105">
        <v>24822.9</v>
      </c>
      <c r="R1076" s="23">
        <v>42215</v>
      </c>
      <c r="S1076" s="106">
        <v>24822.9</v>
      </c>
      <c r="T1076" s="31">
        <f t="shared" si="33"/>
        <v>0</v>
      </c>
      <c r="U1076" s="39" t="s">
        <v>17</v>
      </c>
    </row>
    <row r="1077" spans="1:21" x14ac:dyDescent="0.25">
      <c r="A1077" s="20">
        <v>42195</v>
      </c>
      <c r="B1077" s="183" t="s">
        <v>3643</v>
      </c>
      <c r="C1077" s="183" t="s">
        <v>1592</v>
      </c>
      <c r="D1077" s="14" t="s">
        <v>86</v>
      </c>
      <c r="E1077" s="105">
        <v>427.85</v>
      </c>
      <c r="F1077" s="23">
        <v>42195</v>
      </c>
      <c r="G1077" s="106">
        <v>427.85</v>
      </c>
      <c r="H1077" s="31">
        <f t="shared" si="32"/>
        <v>0</v>
      </c>
      <c r="I1077" s="39" t="s">
        <v>9</v>
      </c>
      <c r="L1077" s="246"/>
      <c r="M1077" s="20">
        <v>42199</v>
      </c>
      <c r="N1077" s="183" t="s">
        <v>4070</v>
      </c>
      <c r="O1077" s="183" t="s">
        <v>1592</v>
      </c>
      <c r="P1077" s="14" t="s">
        <v>138</v>
      </c>
      <c r="Q1077" s="105">
        <v>4458</v>
      </c>
      <c r="R1077" s="23">
        <v>42200</v>
      </c>
      <c r="S1077" s="106">
        <v>4458</v>
      </c>
      <c r="T1077" s="48">
        <f t="shared" si="33"/>
        <v>0</v>
      </c>
      <c r="U1077" s="39" t="s">
        <v>62</v>
      </c>
    </row>
    <row r="1078" spans="1:21" x14ac:dyDescent="0.25">
      <c r="A1078" s="20">
        <v>42195</v>
      </c>
      <c r="B1078" s="183" t="s">
        <v>3644</v>
      </c>
      <c r="C1078" s="183" t="s">
        <v>1592</v>
      </c>
      <c r="D1078" s="14" t="s">
        <v>93</v>
      </c>
      <c r="E1078" s="105">
        <v>3590.4</v>
      </c>
      <c r="F1078" s="23">
        <v>42196</v>
      </c>
      <c r="G1078" s="106">
        <v>3590.4</v>
      </c>
      <c r="H1078" s="31">
        <f t="shared" si="32"/>
        <v>0</v>
      </c>
      <c r="I1078" s="39" t="s">
        <v>19</v>
      </c>
      <c r="L1078" s="246"/>
      <c r="M1078" s="20">
        <v>42192</v>
      </c>
      <c r="N1078" s="183" t="s">
        <v>3254</v>
      </c>
      <c r="O1078" s="183" t="s">
        <v>1592</v>
      </c>
      <c r="P1078" s="14" t="s">
        <v>624</v>
      </c>
      <c r="Q1078" s="105">
        <v>4452</v>
      </c>
      <c r="R1078" s="23">
        <v>42192</v>
      </c>
      <c r="S1078" s="106">
        <v>4452</v>
      </c>
      <c r="T1078" s="31">
        <f t="shared" si="33"/>
        <v>0</v>
      </c>
      <c r="U1078" s="39" t="s">
        <v>9</v>
      </c>
    </row>
    <row r="1079" spans="1:21" x14ac:dyDescent="0.25">
      <c r="A1079" s="20">
        <v>42195</v>
      </c>
      <c r="B1079" s="183" t="s">
        <v>3645</v>
      </c>
      <c r="C1079" s="183" t="s">
        <v>1592</v>
      </c>
      <c r="D1079" s="14" t="s">
        <v>32</v>
      </c>
      <c r="E1079" s="105">
        <v>4585</v>
      </c>
      <c r="F1079" s="23">
        <v>42206</v>
      </c>
      <c r="G1079" s="106">
        <v>4585</v>
      </c>
      <c r="H1079" s="31">
        <f t="shared" si="32"/>
        <v>0</v>
      </c>
      <c r="I1079" s="39" t="s">
        <v>19</v>
      </c>
      <c r="L1079" s="246"/>
      <c r="M1079" s="20">
        <v>42206</v>
      </c>
      <c r="N1079" s="183" t="s">
        <v>4877</v>
      </c>
      <c r="O1079" s="183" t="s">
        <v>1592</v>
      </c>
      <c r="P1079" s="15" t="s">
        <v>624</v>
      </c>
      <c r="Q1079" s="122">
        <v>4110</v>
      </c>
      <c r="R1079" s="23">
        <v>42206</v>
      </c>
      <c r="S1079" s="118">
        <v>4110</v>
      </c>
      <c r="T1079" s="31">
        <f t="shared" si="33"/>
        <v>0</v>
      </c>
      <c r="U1079" s="68" t="s">
        <v>9</v>
      </c>
    </row>
    <row r="1080" spans="1:21" x14ac:dyDescent="0.25">
      <c r="A1080" s="20">
        <v>42195</v>
      </c>
      <c r="B1080" s="183" t="s">
        <v>3646</v>
      </c>
      <c r="C1080" s="183" t="s">
        <v>1592</v>
      </c>
      <c r="D1080" s="14" t="s">
        <v>1182</v>
      </c>
      <c r="E1080" s="105">
        <v>499.2</v>
      </c>
      <c r="F1080" s="23">
        <v>42196</v>
      </c>
      <c r="G1080" s="106">
        <v>499.2</v>
      </c>
      <c r="H1080" s="31">
        <f t="shared" si="32"/>
        <v>0</v>
      </c>
      <c r="I1080" s="39" t="s">
        <v>19</v>
      </c>
      <c r="L1080" s="246"/>
      <c r="M1080" s="20">
        <v>42213</v>
      </c>
      <c r="N1080" s="183" t="s">
        <v>5666</v>
      </c>
      <c r="O1080" s="183" t="s">
        <v>1592</v>
      </c>
      <c r="P1080" s="14" t="s">
        <v>624</v>
      </c>
      <c r="Q1080" s="105">
        <v>4518</v>
      </c>
      <c r="R1080" s="23">
        <v>42213</v>
      </c>
      <c r="S1080" s="106">
        <v>4518</v>
      </c>
      <c r="T1080" s="31">
        <f t="shared" si="33"/>
        <v>0</v>
      </c>
      <c r="U1080" s="39" t="s">
        <v>9</v>
      </c>
    </row>
    <row r="1081" spans="1:21" x14ac:dyDescent="0.25">
      <c r="A1081" s="20">
        <v>42195</v>
      </c>
      <c r="B1081" s="183" t="s">
        <v>3647</v>
      </c>
      <c r="C1081" s="183" t="s">
        <v>1592</v>
      </c>
      <c r="D1081" s="14" t="s">
        <v>24</v>
      </c>
      <c r="E1081" s="105">
        <v>258397.7</v>
      </c>
      <c r="F1081" s="23">
        <v>42216</v>
      </c>
      <c r="G1081" s="106">
        <v>258397.7</v>
      </c>
      <c r="H1081" s="31">
        <f t="shared" si="32"/>
        <v>0</v>
      </c>
      <c r="I1081" s="39" t="s">
        <v>9</v>
      </c>
      <c r="L1081" s="246"/>
      <c r="M1081" s="20">
        <v>42190</v>
      </c>
      <c r="N1081" s="183" t="s">
        <v>3010</v>
      </c>
      <c r="O1081" s="183" t="s">
        <v>1592</v>
      </c>
      <c r="P1081" s="14" t="s">
        <v>100</v>
      </c>
      <c r="Q1081" s="105">
        <v>3169.2</v>
      </c>
      <c r="R1081" s="23">
        <v>42190</v>
      </c>
      <c r="S1081" s="106">
        <v>3169.2</v>
      </c>
      <c r="T1081" s="31">
        <f t="shared" si="33"/>
        <v>0</v>
      </c>
      <c r="U1081" s="39" t="s">
        <v>9</v>
      </c>
    </row>
    <row r="1082" spans="1:21" x14ac:dyDescent="0.25">
      <c r="A1082" s="20">
        <v>42195</v>
      </c>
      <c r="B1082" s="183" t="s">
        <v>3648</v>
      </c>
      <c r="C1082" s="183" t="s">
        <v>1592</v>
      </c>
      <c r="D1082" s="14" t="s">
        <v>1175</v>
      </c>
      <c r="E1082" s="105">
        <v>16030.8</v>
      </c>
      <c r="F1082" s="23">
        <v>42196</v>
      </c>
      <c r="G1082" s="106">
        <v>16030.8</v>
      </c>
      <c r="H1082" s="31">
        <f t="shared" si="32"/>
        <v>0</v>
      </c>
      <c r="I1082" s="39" t="s">
        <v>587</v>
      </c>
      <c r="L1082" s="246"/>
      <c r="M1082" s="20">
        <v>42194</v>
      </c>
      <c r="N1082" s="183" t="s">
        <v>3472</v>
      </c>
      <c r="O1082" s="183" t="s">
        <v>1592</v>
      </c>
      <c r="P1082" s="14" t="s">
        <v>100</v>
      </c>
      <c r="Q1082" s="105">
        <v>2863.8</v>
      </c>
      <c r="R1082" s="23">
        <v>42194</v>
      </c>
      <c r="S1082" s="106">
        <v>2863.8</v>
      </c>
      <c r="T1082" s="31">
        <f t="shared" si="33"/>
        <v>0</v>
      </c>
      <c r="U1082" s="39" t="s">
        <v>9</v>
      </c>
    </row>
    <row r="1083" spans="1:21" x14ac:dyDescent="0.25">
      <c r="A1083" s="20">
        <v>42195</v>
      </c>
      <c r="B1083" s="183" t="s">
        <v>3649</v>
      </c>
      <c r="C1083" s="183" t="s">
        <v>1592</v>
      </c>
      <c r="D1083" s="14" t="s">
        <v>114</v>
      </c>
      <c r="E1083" s="105">
        <v>3026.3</v>
      </c>
      <c r="F1083" s="23">
        <v>42195</v>
      </c>
      <c r="G1083" s="106">
        <v>3026.3</v>
      </c>
      <c r="H1083" s="31">
        <f t="shared" si="32"/>
        <v>0</v>
      </c>
      <c r="I1083" s="39" t="s">
        <v>9</v>
      </c>
      <c r="L1083" s="246"/>
      <c r="M1083" s="20">
        <v>42195</v>
      </c>
      <c r="N1083" s="183" t="s">
        <v>3577</v>
      </c>
      <c r="O1083" s="183" t="s">
        <v>1592</v>
      </c>
      <c r="P1083" s="150" t="s">
        <v>100</v>
      </c>
      <c r="Q1083" s="105">
        <v>3984.9</v>
      </c>
      <c r="R1083" s="23">
        <v>42195</v>
      </c>
      <c r="S1083" s="106">
        <v>3984.9</v>
      </c>
      <c r="T1083" s="31">
        <f t="shared" si="33"/>
        <v>0</v>
      </c>
      <c r="U1083" s="39" t="s">
        <v>9</v>
      </c>
    </row>
    <row r="1084" spans="1:21" x14ac:dyDescent="0.25">
      <c r="A1084" s="20">
        <v>42195</v>
      </c>
      <c r="B1084" s="183" t="s">
        <v>3650</v>
      </c>
      <c r="C1084" s="183" t="s">
        <v>1592</v>
      </c>
      <c r="D1084" s="14" t="s">
        <v>45</v>
      </c>
      <c r="E1084" s="105">
        <v>24291.3</v>
      </c>
      <c r="F1084" s="23">
        <v>42211</v>
      </c>
      <c r="G1084" s="106">
        <v>24291.3</v>
      </c>
      <c r="H1084" s="31">
        <f t="shared" si="32"/>
        <v>0</v>
      </c>
      <c r="I1084" s="39" t="s">
        <v>94</v>
      </c>
      <c r="L1084" s="246"/>
      <c r="M1084" s="20">
        <v>42187</v>
      </c>
      <c r="N1084" s="183" t="s">
        <v>2697</v>
      </c>
      <c r="O1084" s="183" t="s">
        <v>1592</v>
      </c>
      <c r="P1084" s="40" t="s">
        <v>224</v>
      </c>
      <c r="Q1084" s="105">
        <v>2684.3</v>
      </c>
      <c r="R1084" s="23">
        <v>42188</v>
      </c>
      <c r="S1084" s="106">
        <v>2684.3</v>
      </c>
      <c r="T1084" s="25">
        <f t="shared" si="33"/>
        <v>0</v>
      </c>
      <c r="U1084" s="68" t="s">
        <v>19</v>
      </c>
    </row>
    <row r="1085" spans="1:21" x14ac:dyDescent="0.25">
      <c r="A1085" s="20">
        <v>42195</v>
      </c>
      <c r="B1085" s="183" t="s">
        <v>3651</v>
      </c>
      <c r="C1085" s="183" t="s">
        <v>1592</v>
      </c>
      <c r="D1085" s="14" t="s">
        <v>118</v>
      </c>
      <c r="E1085" s="105">
        <v>13233.9</v>
      </c>
      <c r="F1085" s="23">
        <v>42210</v>
      </c>
      <c r="G1085" s="106">
        <v>13233.9</v>
      </c>
      <c r="H1085" s="31">
        <f t="shared" si="32"/>
        <v>0</v>
      </c>
      <c r="I1085" s="39" t="s">
        <v>94</v>
      </c>
      <c r="L1085" s="246"/>
      <c r="M1085" s="20">
        <v>42194</v>
      </c>
      <c r="N1085" s="183" t="s">
        <v>3511</v>
      </c>
      <c r="O1085" s="183" t="s">
        <v>1592</v>
      </c>
      <c r="P1085" s="14" t="s">
        <v>224</v>
      </c>
      <c r="Q1085" s="105">
        <v>3321.94</v>
      </c>
      <c r="R1085" s="23">
        <v>42197</v>
      </c>
      <c r="S1085" s="106">
        <v>3321.94</v>
      </c>
      <c r="T1085" s="31">
        <f t="shared" si="33"/>
        <v>0</v>
      </c>
      <c r="U1085" s="39" t="s">
        <v>59</v>
      </c>
    </row>
    <row r="1086" spans="1:21" x14ac:dyDescent="0.25">
      <c r="A1086" s="20">
        <v>42195</v>
      </c>
      <c r="B1086" s="183" t="s">
        <v>3652</v>
      </c>
      <c r="C1086" s="183" t="s">
        <v>1592</v>
      </c>
      <c r="D1086" s="14" t="s">
        <v>126</v>
      </c>
      <c r="E1086" s="105">
        <v>1170.4000000000001</v>
      </c>
      <c r="F1086" s="23">
        <v>42196</v>
      </c>
      <c r="G1086" s="106">
        <v>1170.4000000000001</v>
      </c>
      <c r="H1086" s="31">
        <f t="shared" si="32"/>
        <v>0</v>
      </c>
      <c r="I1086" s="39" t="s">
        <v>94</v>
      </c>
      <c r="L1086" s="246"/>
      <c r="M1086" s="20">
        <v>42186</v>
      </c>
      <c r="N1086" s="183" t="s">
        <v>2545</v>
      </c>
      <c r="O1086" s="183" t="s">
        <v>1592</v>
      </c>
      <c r="P1086" s="14" t="s">
        <v>148</v>
      </c>
      <c r="Q1086" s="105">
        <v>4932.8</v>
      </c>
      <c r="R1086" s="23">
        <v>42186</v>
      </c>
      <c r="S1086" s="106">
        <v>4932.8</v>
      </c>
      <c r="T1086" s="25">
        <f t="shared" si="33"/>
        <v>0</v>
      </c>
      <c r="U1086" s="39" t="s">
        <v>46</v>
      </c>
    </row>
    <row r="1087" spans="1:21" x14ac:dyDescent="0.25">
      <c r="A1087" s="20">
        <v>42195</v>
      </c>
      <c r="B1087" s="183" t="s">
        <v>3653</v>
      </c>
      <c r="C1087" s="183" t="s">
        <v>1592</v>
      </c>
      <c r="D1087" s="14" t="s">
        <v>111</v>
      </c>
      <c r="E1087" s="105">
        <v>140851</v>
      </c>
      <c r="F1087" s="23">
        <v>42196</v>
      </c>
      <c r="G1087" s="229">
        <v>140851</v>
      </c>
      <c r="H1087" s="31">
        <f t="shared" si="32"/>
        <v>0</v>
      </c>
      <c r="I1087" s="39" t="s">
        <v>9</v>
      </c>
      <c r="L1087" s="246"/>
      <c r="M1087" s="20">
        <v>42187</v>
      </c>
      <c r="N1087" s="183" t="s">
        <v>2655</v>
      </c>
      <c r="O1087" s="183" t="s">
        <v>1592</v>
      </c>
      <c r="P1087" s="40" t="s">
        <v>148</v>
      </c>
      <c r="Q1087" s="105">
        <v>2592</v>
      </c>
      <c r="R1087" s="23">
        <v>42187</v>
      </c>
      <c r="S1087" s="106">
        <v>2592</v>
      </c>
      <c r="T1087" s="25">
        <f t="shared" si="33"/>
        <v>0</v>
      </c>
      <c r="U1087" s="68" t="s">
        <v>59</v>
      </c>
    </row>
    <row r="1088" spans="1:21" x14ac:dyDescent="0.25">
      <c r="A1088" s="20">
        <v>42195</v>
      </c>
      <c r="B1088" s="183" t="s">
        <v>3654</v>
      </c>
      <c r="C1088" s="183" t="s">
        <v>1592</v>
      </c>
      <c r="D1088" s="14" t="s">
        <v>111</v>
      </c>
      <c r="E1088" s="105">
        <v>150700.79999999999</v>
      </c>
      <c r="F1088" s="23">
        <v>42196</v>
      </c>
      <c r="G1088" s="229">
        <v>150700.79999999999</v>
      </c>
      <c r="H1088" s="31">
        <f t="shared" si="32"/>
        <v>0</v>
      </c>
      <c r="I1088" s="39" t="s">
        <v>9</v>
      </c>
      <c r="L1088" s="246"/>
      <c r="M1088" s="20">
        <v>42188</v>
      </c>
      <c r="N1088" s="183" t="s">
        <v>2775</v>
      </c>
      <c r="O1088" s="183" t="s">
        <v>1592</v>
      </c>
      <c r="P1088" s="40" t="s">
        <v>148</v>
      </c>
      <c r="Q1088" s="105">
        <v>4176</v>
      </c>
      <c r="R1088" s="23">
        <v>42188</v>
      </c>
      <c r="S1088" s="106">
        <v>4176</v>
      </c>
      <c r="T1088" s="31">
        <f t="shared" si="33"/>
        <v>0</v>
      </c>
      <c r="U1088" s="68" t="s">
        <v>59</v>
      </c>
    </row>
    <row r="1089" spans="1:21" x14ac:dyDescent="0.25">
      <c r="A1089" s="20">
        <v>42195</v>
      </c>
      <c r="B1089" s="183" t="s">
        <v>3655</v>
      </c>
      <c r="C1089" s="183" t="s">
        <v>1592</v>
      </c>
      <c r="D1089" s="14" t="s">
        <v>111</v>
      </c>
      <c r="E1089" s="105">
        <v>158880</v>
      </c>
      <c r="F1089" s="23">
        <v>42196</v>
      </c>
      <c r="G1089" s="229">
        <v>158880</v>
      </c>
      <c r="H1089" s="31">
        <f t="shared" si="32"/>
        <v>0</v>
      </c>
      <c r="I1089" s="39" t="s">
        <v>9</v>
      </c>
      <c r="L1089" s="246"/>
      <c r="M1089" s="20">
        <v>42189</v>
      </c>
      <c r="N1089" s="183" t="s">
        <v>2908</v>
      </c>
      <c r="O1089" s="183" t="s">
        <v>1592</v>
      </c>
      <c r="P1089" s="14" t="s">
        <v>148</v>
      </c>
      <c r="Q1089" s="105">
        <v>6922.1</v>
      </c>
      <c r="R1089" s="23">
        <v>42189</v>
      </c>
      <c r="S1089" s="106">
        <v>6922.1</v>
      </c>
      <c r="T1089" s="31">
        <f t="shared" si="33"/>
        <v>0</v>
      </c>
      <c r="U1089" s="39" t="s">
        <v>59</v>
      </c>
    </row>
    <row r="1090" spans="1:21" x14ac:dyDescent="0.25">
      <c r="A1090" s="20">
        <v>42195</v>
      </c>
      <c r="B1090" s="183" t="s">
        <v>3656</v>
      </c>
      <c r="C1090" s="183" t="s">
        <v>1592</v>
      </c>
      <c r="D1090" s="14" t="s">
        <v>111</v>
      </c>
      <c r="E1090" s="105">
        <v>10000</v>
      </c>
      <c r="F1090" s="23">
        <v>42196</v>
      </c>
      <c r="G1090" s="229">
        <v>10000</v>
      </c>
      <c r="H1090" s="31">
        <f t="shared" si="32"/>
        <v>0</v>
      </c>
      <c r="I1090" s="39" t="s">
        <v>9</v>
      </c>
      <c r="L1090" s="246"/>
      <c r="M1090" s="20">
        <v>42190</v>
      </c>
      <c r="N1090" s="183" t="s">
        <v>3006</v>
      </c>
      <c r="O1090" s="183" t="s">
        <v>1592</v>
      </c>
      <c r="P1090" s="14" t="s">
        <v>148</v>
      </c>
      <c r="Q1090" s="105">
        <v>4176</v>
      </c>
      <c r="R1090" s="23">
        <v>42190</v>
      </c>
      <c r="S1090" s="106">
        <v>4176</v>
      </c>
      <c r="T1090" s="31">
        <f t="shared" si="33"/>
        <v>0</v>
      </c>
      <c r="U1090" s="39" t="s">
        <v>59</v>
      </c>
    </row>
    <row r="1091" spans="1:21" x14ac:dyDescent="0.25">
      <c r="A1091" s="20">
        <v>42195</v>
      </c>
      <c r="B1091" s="183" t="s">
        <v>3657</v>
      </c>
      <c r="C1091" s="183" t="s">
        <v>1592</v>
      </c>
      <c r="D1091" s="14" t="s">
        <v>213</v>
      </c>
      <c r="E1091" s="105">
        <v>10000</v>
      </c>
      <c r="F1091" s="30">
        <v>42234</v>
      </c>
      <c r="G1091" s="144">
        <v>10000</v>
      </c>
      <c r="H1091" s="31">
        <f t="shared" ref="H1091:H1154" si="34">E1091-G1091</f>
        <v>0</v>
      </c>
      <c r="I1091" s="39" t="s">
        <v>9</v>
      </c>
      <c r="L1091" s="246"/>
      <c r="M1091" s="20">
        <v>42191</v>
      </c>
      <c r="N1091" s="183" t="s">
        <v>3070</v>
      </c>
      <c r="O1091" s="183" t="s">
        <v>1592</v>
      </c>
      <c r="P1091" s="14" t="s">
        <v>148</v>
      </c>
      <c r="Q1091" s="105">
        <v>2500</v>
      </c>
      <c r="R1091" s="23">
        <v>42191</v>
      </c>
      <c r="S1091" s="106">
        <v>2500</v>
      </c>
      <c r="T1091" s="31">
        <f t="shared" ref="T1091:T1154" si="35">Q1091-S1091</f>
        <v>0</v>
      </c>
      <c r="U1091" s="39" t="s">
        <v>59</v>
      </c>
    </row>
    <row r="1092" spans="1:21" x14ac:dyDescent="0.25">
      <c r="A1092" s="20">
        <v>42195</v>
      </c>
      <c r="B1092" s="183" t="s">
        <v>3658</v>
      </c>
      <c r="C1092" s="183" t="s">
        <v>1592</v>
      </c>
      <c r="D1092" s="150" t="s">
        <v>3659</v>
      </c>
      <c r="E1092" s="105">
        <v>7500</v>
      </c>
      <c r="F1092" s="212" t="s">
        <v>6095</v>
      </c>
      <c r="G1092" s="144">
        <f>6500+1000</f>
        <v>7500</v>
      </c>
      <c r="H1092" s="31">
        <f t="shared" si="34"/>
        <v>0</v>
      </c>
      <c r="I1092" s="39" t="s">
        <v>9</v>
      </c>
      <c r="L1092" s="246"/>
      <c r="M1092" s="20">
        <v>42192</v>
      </c>
      <c r="N1092" s="183" t="s">
        <v>3222</v>
      </c>
      <c r="O1092" s="183" t="s">
        <v>1592</v>
      </c>
      <c r="P1092" s="14" t="s">
        <v>148</v>
      </c>
      <c r="Q1092" s="105">
        <v>2691</v>
      </c>
      <c r="R1092" s="23">
        <v>42192</v>
      </c>
      <c r="S1092" s="106">
        <v>2691</v>
      </c>
      <c r="T1092" s="31">
        <f t="shared" si="35"/>
        <v>0</v>
      </c>
      <c r="U1092" s="39" t="s">
        <v>59</v>
      </c>
    </row>
    <row r="1093" spans="1:21" x14ac:dyDescent="0.25">
      <c r="A1093" s="20">
        <v>42195</v>
      </c>
      <c r="B1093" s="183" t="s">
        <v>3660</v>
      </c>
      <c r="C1093" s="183" t="s">
        <v>1592</v>
      </c>
      <c r="D1093" s="14" t="s">
        <v>122</v>
      </c>
      <c r="E1093" s="105">
        <v>7866</v>
      </c>
      <c r="F1093" s="23">
        <v>42195</v>
      </c>
      <c r="G1093" s="106">
        <v>7866</v>
      </c>
      <c r="H1093" s="31">
        <f t="shared" si="34"/>
        <v>0</v>
      </c>
      <c r="I1093" s="39" t="s">
        <v>9</v>
      </c>
      <c r="L1093" s="246"/>
      <c r="M1093" s="20">
        <v>42193</v>
      </c>
      <c r="N1093" s="183" t="s">
        <v>3320</v>
      </c>
      <c r="O1093" s="183" t="s">
        <v>1592</v>
      </c>
      <c r="P1093" s="14" t="s">
        <v>148</v>
      </c>
      <c r="Q1093" s="105">
        <v>4812.3</v>
      </c>
      <c r="R1093" s="23">
        <v>42193</v>
      </c>
      <c r="S1093" s="106">
        <v>4812.3</v>
      </c>
      <c r="T1093" s="31">
        <f t="shared" si="35"/>
        <v>0</v>
      </c>
      <c r="U1093" s="39" t="s">
        <v>59</v>
      </c>
    </row>
    <row r="1094" spans="1:21" x14ac:dyDescent="0.25">
      <c r="A1094" s="20">
        <v>42195</v>
      </c>
      <c r="B1094" s="183" t="s">
        <v>3661</v>
      </c>
      <c r="C1094" s="183" t="s">
        <v>1592</v>
      </c>
      <c r="D1094" s="14" t="s">
        <v>367</v>
      </c>
      <c r="E1094" s="105">
        <v>31626</v>
      </c>
      <c r="F1094" s="30">
        <v>42225</v>
      </c>
      <c r="G1094" s="144">
        <v>31626</v>
      </c>
      <c r="H1094" s="31">
        <f t="shared" si="34"/>
        <v>0</v>
      </c>
      <c r="I1094" s="39" t="s">
        <v>9</v>
      </c>
      <c r="L1094" s="246"/>
      <c r="M1094" s="20">
        <v>42194</v>
      </c>
      <c r="N1094" s="183" t="s">
        <v>3434</v>
      </c>
      <c r="O1094" s="183" t="s">
        <v>1592</v>
      </c>
      <c r="P1094" s="14" t="s">
        <v>148</v>
      </c>
      <c r="Q1094" s="105">
        <v>2413</v>
      </c>
      <c r="R1094" s="72">
        <v>42194</v>
      </c>
      <c r="S1094" s="106">
        <v>2413</v>
      </c>
      <c r="T1094" s="31">
        <f t="shared" si="35"/>
        <v>0</v>
      </c>
      <c r="U1094" s="39" t="s">
        <v>59</v>
      </c>
    </row>
    <row r="1095" spans="1:21" x14ac:dyDescent="0.25">
      <c r="A1095" s="20">
        <v>42195</v>
      </c>
      <c r="B1095" s="183" t="s">
        <v>3662</v>
      </c>
      <c r="C1095" s="183" t="s">
        <v>1592</v>
      </c>
      <c r="D1095" s="14" t="s">
        <v>1726</v>
      </c>
      <c r="E1095" s="105">
        <v>2103.6</v>
      </c>
      <c r="F1095" s="23">
        <v>42195</v>
      </c>
      <c r="G1095" s="106">
        <v>2103.6</v>
      </c>
      <c r="H1095" s="31">
        <f t="shared" si="34"/>
        <v>0</v>
      </c>
      <c r="I1095" s="39" t="s">
        <v>9</v>
      </c>
      <c r="L1095" s="246"/>
      <c r="M1095" s="20">
        <v>42195</v>
      </c>
      <c r="N1095" s="183" t="s">
        <v>3605</v>
      </c>
      <c r="O1095" s="183" t="s">
        <v>1592</v>
      </c>
      <c r="P1095" s="14" t="s">
        <v>148</v>
      </c>
      <c r="Q1095" s="105">
        <v>2831</v>
      </c>
      <c r="R1095" s="23">
        <v>42196</v>
      </c>
      <c r="S1095" s="118">
        <v>2831</v>
      </c>
      <c r="T1095" s="31">
        <f t="shared" si="35"/>
        <v>0</v>
      </c>
      <c r="U1095" s="56" t="s">
        <v>9</v>
      </c>
    </row>
    <row r="1096" spans="1:21" x14ac:dyDescent="0.25">
      <c r="A1096" s="20">
        <v>42195</v>
      </c>
      <c r="B1096" s="183" t="s">
        <v>3663</v>
      </c>
      <c r="C1096" s="183" t="s">
        <v>1592</v>
      </c>
      <c r="D1096" s="26" t="s">
        <v>3664</v>
      </c>
      <c r="E1096" s="105">
        <v>0</v>
      </c>
      <c r="F1096" s="237" t="s">
        <v>3665</v>
      </c>
      <c r="G1096" s="106"/>
      <c r="H1096" s="31">
        <f t="shared" si="34"/>
        <v>0</v>
      </c>
      <c r="I1096" s="39" t="s">
        <v>13</v>
      </c>
      <c r="L1096" s="246"/>
      <c r="M1096" s="20">
        <v>42197</v>
      </c>
      <c r="N1096" s="183" t="s">
        <v>3811</v>
      </c>
      <c r="O1096" s="183" t="s">
        <v>1592</v>
      </c>
      <c r="P1096" s="14" t="s">
        <v>148</v>
      </c>
      <c r="Q1096" s="105">
        <v>3914</v>
      </c>
      <c r="R1096" s="23">
        <v>42197</v>
      </c>
      <c r="S1096" s="106">
        <v>3914</v>
      </c>
      <c r="T1096" s="31">
        <f t="shared" si="35"/>
        <v>0</v>
      </c>
      <c r="U1096" s="39" t="s">
        <v>59</v>
      </c>
    </row>
    <row r="1097" spans="1:21" x14ac:dyDescent="0.25">
      <c r="A1097" s="20">
        <v>42195</v>
      </c>
      <c r="B1097" s="183" t="s">
        <v>3666</v>
      </c>
      <c r="C1097" s="183" t="s">
        <v>1592</v>
      </c>
      <c r="D1097" s="14" t="s">
        <v>47</v>
      </c>
      <c r="E1097" s="105">
        <v>22791.599999999999</v>
      </c>
      <c r="F1097" s="23">
        <v>42201</v>
      </c>
      <c r="G1097" s="106">
        <v>22791.599999999999</v>
      </c>
      <c r="H1097" s="31">
        <f t="shared" si="34"/>
        <v>0</v>
      </c>
      <c r="I1097" s="39" t="s">
        <v>773</v>
      </c>
      <c r="L1097" s="246"/>
      <c r="M1097" s="20">
        <v>42198</v>
      </c>
      <c r="N1097" s="183" t="s">
        <v>3874</v>
      </c>
      <c r="O1097" s="183" t="s">
        <v>1592</v>
      </c>
      <c r="P1097" s="14" t="s">
        <v>148</v>
      </c>
      <c r="Q1097" s="105">
        <v>2857.6</v>
      </c>
      <c r="R1097" s="23">
        <v>42198</v>
      </c>
      <c r="S1097" s="106">
        <v>2857.6</v>
      </c>
      <c r="T1097" s="31">
        <f t="shared" si="35"/>
        <v>0</v>
      </c>
      <c r="U1097" s="39" t="s">
        <v>59</v>
      </c>
    </row>
    <row r="1098" spans="1:21" x14ac:dyDescent="0.25">
      <c r="A1098" s="20">
        <v>42195</v>
      </c>
      <c r="B1098" s="183" t="s">
        <v>3667</v>
      </c>
      <c r="C1098" s="183" t="s">
        <v>1592</v>
      </c>
      <c r="D1098" s="14" t="s">
        <v>145</v>
      </c>
      <c r="E1098" s="105">
        <v>2358</v>
      </c>
      <c r="F1098" s="23">
        <v>42195</v>
      </c>
      <c r="G1098" s="106">
        <v>2358</v>
      </c>
      <c r="H1098" s="31">
        <f t="shared" si="34"/>
        <v>0</v>
      </c>
      <c r="I1098" s="39" t="s">
        <v>9</v>
      </c>
      <c r="L1098" s="246"/>
      <c r="M1098" s="20">
        <v>42199</v>
      </c>
      <c r="N1098" s="183" t="s">
        <v>4029</v>
      </c>
      <c r="O1098" s="183" t="s">
        <v>1592</v>
      </c>
      <c r="P1098" s="14" t="s">
        <v>148</v>
      </c>
      <c r="Q1098" s="105">
        <v>3579.6</v>
      </c>
      <c r="R1098" s="23">
        <v>42199</v>
      </c>
      <c r="S1098" s="106">
        <v>3579.6</v>
      </c>
      <c r="T1098" s="48">
        <f t="shared" si="35"/>
        <v>0</v>
      </c>
      <c r="U1098" s="39" t="s">
        <v>59</v>
      </c>
    </row>
    <row r="1099" spans="1:21" x14ac:dyDescent="0.25">
      <c r="A1099" s="20">
        <v>42195</v>
      </c>
      <c r="B1099" s="183" t="s">
        <v>3668</v>
      </c>
      <c r="C1099" s="183" t="s">
        <v>1592</v>
      </c>
      <c r="D1099" s="14" t="s">
        <v>549</v>
      </c>
      <c r="E1099" s="105">
        <v>13535.6</v>
      </c>
      <c r="F1099" s="23">
        <v>42196</v>
      </c>
      <c r="G1099" s="106">
        <v>13535.6</v>
      </c>
      <c r="H1099" s="31">
        <f t="shared" si="34"/>
        <v>0</v>
      </c>
      <c r="I1099" s="39" t="s">
        <v>2524</v>
      </c>
      <c r="L1099" s="246"/>
      <c r="M1099" s="20">
        <v>42200</v>
      </c>
      <c r="N1099" s="183" t="s">
        <v>4118</v>
      </c>
      <c r="O1099" s="183" t="s">
        <v>1592</v>
      </c>
      <c r="P1099" s="14" t="s">
        <v>148</v>
      </c>
      <c r="Q1099" s="105">
        <v>5590.7</v>
      </c>
      <c r="R1099" s="23">
        <v>42200</v>
      </c>
      <c r="S1099" s="106">
        <v>5590.7</v>
      </c>
      <c r="T1099" s="48">
        <f t="shared" si="35"/>
        <v>0</v>
      </c>
      <c r="U1099" s="39" t="s">
        <v>19</v>
      </c>
    </row>
    <row r="1100" spans="1:21" x14ac:dyDescent="0.25">
      <c r="A1100" s="20">
        <v>42195</v>
      </c>
      <c r="B1100" s="183" t="s">
        <v>3669</v>
      </c>
      <c r="C1100" s="183" t="s">
        <v>1592</v>
      </c>
      <c r="D1100" s="14" t="s">
        <v>80</v>
      </c>
      <c r="E1100" s="105">
        <v>6102</v>
      </c>
      <c r="F1100" s="23">
        <v>42195</v>
      </c>
      <c r="G1100" s="106">
        <v>6102</v>
      </c>
      <c r="H1100" s="31">
        <f t="shared" si="34"/>
        <v>0</v>
      </c>
      <c r="I1100" s="39" t="s">
        <v>9</v>
      </c>
      <c r="L1100" s="246"/>
      <c r="M1100" s="20">
        <v>42201</v>
      </c>
      <c r="N1100" s="183" t="s">
        <v>4241</v>
      </c>
      <c r="O1100" s="183" t="s">
        <v>1592</v>
      </c>
      <c r="P1100" s="14" t="s">
        <v>148</v>
      </c>
      <c r="Q1100" s="105">
        <v>5095.8</v>
      </c>
      <c r="R1100" s="23">
        <v>42201</v>
      </c>
      <c r="S1100" s="106">
        <v>5095.8</v>
      </c>
      <c r="T1100" s="48">
        <f t="shared" si="35"/>
        <v>0</v>
      </c>
      <c r="U1100" s="39" t="s">
        <v>59</v>
      </c>
    </row>
    <row r="1101" spans="1:21" x14ac:dyDescent="0.25">
      <c r="A1101" s="20">
        <v>42195</v>
      </c>
      <c r="B1101" s="183" t="s">
        <v>3670</v>
      </c>
      <c r="C1101" s="183" t="s">
        <v>1592</v>
      </c>
      <c r="D1101" s="14" t="s">
        <v>90</v>
      </c>
      <c r="E1101" s="105">
        <v>917.3</v>
      </c>
      <c r="F1101" s="23">
        <v>42195</v>
      </c>
      <c r="G1101" s="106">
        <v>917.3</v>
      </c>
      <c r="H1101" s="31">
        <f t="shared" si="34"/>
        <v>0</v>
      </c>
      <c r="I1101" s="39" t="s">
        <v>9</v>
      </c>
      <c r="L1101" s="246"/>
      <c r="M1101" s="20">
        <v>42202</v>
      </c>
      <c r="N1101" s="183" t="s">
        <v>4371</v>
      </c>
      <c r="O1101" s="183" t="s">
        <v>1592</v>
      </c>
      <c r="P1101" s="14" t="s">
        <v>148</v>
      </c>
      <c r="Q1101" s="105">
        <v>6545.4</v>
      </c>
      <c r="R1101" s="23">
        <v>42203</v>
      </c>
      <c r="S1101" s="118">
        <v>6545.4</v>
      </c>
      <c r="T1101" s="31">
        <f t="shared" si="35"/>
        <v>0</v>
      </c>
      <c r="U1101" s="56" t="s">
        <v>59</v>
      </c>
    </row>
    <row r="1102" spans="1:21" x14ac:dyDescent="0.25">
      <c r="A1102" s="20">
        <v>42195</v>
      </c>
      <c r="B1102" s="183" t="s">
        <v>3671</v>
      </c>
      <c r="C1102" s="183" t="s">
        <v>1592</v>
      </c>
      <c r="D1102" s="14" t="s">
        <v>136</v>
      </c>
      <c r="E1102" s="105">
        <v>17074.8</v>
      </c>
      <c r="F1102" s="23">
        <v>42196</v>
      </c>
      <c r="G1102" s="106">
        <v>17074.8</v>
      </c>
      <c r="H1102" s="31">
        <f t="shared" si="34"/>
        <v>0</v>
      </c>
      <c r="I1102" s="39" t="s">
        <v>9</v>
      </c>
      <c r="L1102" s="246"/>
      <c r="M1102" s="20">
        <v>42203</v>
      </c>
      <c r="N1102" s="183" t="s">
        <v>4486</v>
      </c>
      <c r="O1102" s="183" t="s">
        <v>1592</v>
      </c>
      <c r="P1102" s="14" t="s">
        <v>148</v>
      </c>
      <c r="Q1102" s="105">
        <v>5266.6</v>
      </c>
      <c r="R1102" s="65">
        <v>42204</v>
      </c>
      <c r="S1102" s="106">
        <v>5266.6</v>
      </c>
      <c r="T1102" s="31">
        <f t="shared" si="35"/>
        <v>0</v>
      </c>
      <c r="U1102" s="39" t="s">
        <v>59</v>
      </c>
    </row>
    <row r="1103" spans="1:21" x14ac:dyDescent="0.25">
      <c r="A1103" s="20">
        <v>42195</v>
      </c>
      <c r="B1103" s="183" t="s">
        <v>3672</v>
      </c>
      <c r="C1103" s="183" t="s">
        <v>1592</v>
      </c>
      <c r="D1103" s="14" t="s">
        <v>24</v>
      </c>
      <c r="E1103" s="105">
        <v>155648.49</v>
      </c>
      <c r="F1103" s="23">
        <v>42216</v>
      </c>
      <c r="G1103" s="106">
        <v>155648.49</v>
      </c>
      <c r="H1103" s="31">
        <f t="shared" si="34"/>
        <v>0</v>
      </c>
      <c r="I1103" s="39" t="s">
        <v>9</v>
      </c>
      <c r="L1103" s="246"/>
      <c r="M1103" s="20">
        <v>42204</v>
      </c>
      <c r="N1103" s="183" t="s">
        <v>4616</v>
      </c>
      <c r="O1103" s="183" t="s">
        <v>1592</v>
      </c>
      <c r="P1103" s="14" t="s">
        <v>148</v>
      </c>
      <c r="Q1103" s="105">
        <v>4096.3999999999996</v>
      </c>
      <c r="R1103" s="23">
        <v>42204</v>
      </c>
      <c r="S1103" s="106">
        <v>4096.3999999999996</v>
      </c>
      <c r="T1103" s="31">
        <f t="shared" si="35"/>
        <v>0</v>
      </c>
      <c r="U1103" s="56" t="s">
        <v>9</v>
      </c>
    </row>
    <row r="1104" spans="1:21" x14ac:dyDescent="0.25">
      <c r="A1104" s="20">
        <v>42195</v>
      </c>
      <c r="B1104" s="183" t="s">
        <v>3673</v>
      </c>
      <c r="C1104" s="183" t="s">
        <v>1592</v>
      </c>
      <c r="D1104" s="14" t="s">
        <v>375</v>
      </c>
      <c r="E1104" s="105">
        <v>5420.5</v>
      </c>
      <c r="F1104" s="23">
        <v>42195</v>
      </c>
      <c r="G1104" s="106">
        <v>5420.5</v>
      </c>
      <c r="H1104" s="31">
        <f t="shared" si="34"/>
        <v>0</v>
      </c>
      <c r="I1104" s="39" t="s">
        <v>9</v>
      </c>
      <c r="L1104" s="246"/>
      <c r="M1104" s="20">
        <v>42205</v>
      </c>
      <c r="N1104" s="183" t="s">
        <v>4672</v>
      </c>
      <c r="O1104" s="183" t="s">
        <v>1592</v>
      </c>
      <c r="P1104" s="14" t="s">
        <v>148</v>
      </c>
      <c r="Q1104" s="105">
        <v>4005.2</v>
      </c>
      <c r="R1104" s="23">
        <v>42205</v>
      </c>
      <c r="S1104" s="118">
        <v>4005.2</v>
      </c>
      <c r="T1104" s="31">
        <f t="shared" si="35"/>
        <v>0</v>
      </c>
      <c r="U1104" s="56" t="s">
        <v>59</v>
      </c>
    </row>
    <row r="1105" spans="1:21" x14ac:dyDescent="0.25">
      <c r="A1105" s="20">
        <v>42195</v>
      </c>
      <c r="B1105" s="183" t="s">
        <v>3674</v>
      </c>
      <c r="C1105" s="183" t="s">
        <v>1592</v>
      </c>
      <c r="D1105" s="14" t="s">
        <v>1020</v>
      </c>
      <c r="E1105" s="105">
        <v>4364.88</v>
      </c>
      <c r="F1105" s="23">
        <v>42195</v>
      </c>
      <c r="G1105" s="106">
        <v>4364.88</v>
      </c>
      <c r="H1105" s="31">
        <f t="shared" si="34"/>
        <v>0</v>
      </c>
      <c r="I1105" s="39" t="s">
        <v>9</v>
      </c>
      <c r="L1105" s="246"/>
      <c r="M1105" s="20">
        <v>42206</v>
      </c>
      <c r="N1105" s="183" t="s">
        <v>4808</v>
      </c>
      <c r="O1105" s="183" t="s">
        <v>1592</v>
      </c>
      <c r="P1105" s="15" t="s">
        <v>148</v>
      </c>
      <c r="Q1105" s="122">
        <v>3701.2</v>
      </c>
      <c r="R1105" s="23">
        <v>42206</v>
      </c>
      <c r="S1105" s="118">
        <v>3701.2</v>
      </c>
      <c r="T1105" s="31">
        <f t="shared" si="35"/>
        <v>0</v>
      </c>
      <c r="U1105" s="68" t="s">
        <v>59</v>
      </c>
    </row>
    <row r="1106" spans="1:21" x14ac:dyDescent="0.25">
      <c r="A1106" s="20">
        <v>42195</v>
      </c>
      <c r="B1106" s="183" t="s">
        <v>3675</v>
      </c>
      <c r="C1106" s="183" t="s">
        <v>1592</v>
      </c>
      <c r="D1106" s="14" t="s">
        <v>375</v>
      </c>
      <c r="E1106" s="105">
        <v>249.6</v>
      </c>
      <c r="F1106" s="23">
        <v>42195</v>
      </c>
      <c r="G1106" s="106">
        <v>249.6</v>
      </c>
      <c r="H1106" s="31">
        <f t="shared" si="34"/>
        <v>0</v>
      </c>
      <c r="I1106" s="39" t="s">
        <v>9</v>
      </c>
      <c r="L1106" s="246"/>
      <c r="M1106" s="20">
        <v>42207</v>
      </c>
      <c r="N1106" s="183" t="s">
        <v>4946</v>
      </c>
      <c r="O1106" s="183" t="s">
        <v>1592</v>
      </c>
      <c r="P1106" s="14" t="s">
        <v>148</v>
      </c>
      <c r="Q1106" s="105">
        <v>5423.6</v>
      </c>
      <c r="R1106" s="23">
        <v>42207</v>
      </c>
      <c r="S1106" s="106">
        <v>5423.6</v>
      </c>
      <c r="T1106" s="31">
        <f t="shared" si="35"/>
        <v>0</v>
      </c>
      <c r="U1106" s="39" t="s">
        <v>17</v>
      </c>
    </row>
    <row r="1107" spans="1:21" x14ac:dyDescent="0.25">
      <c r="A1107" s="20">
        <v>42195</v>
      </c>
      <c r="B1107" s="183" t="s">
        <v>3676</v>
      </c>
      <c r="C1107" s="183" t="s">
        <v>1592</v>
      </c>
      <c r="D1107" s="14" t="s">
        <v>383</v>
      </c>
      <c r="E1107" s="105">
        <v>307.39999999999998</v>
      </c>
      <c r="F1107" s="23">
        <v>42195</v>
      </c>
      <c r="G1107" s="106">
        <v>307.39999999999998</v>
      </c>
      <c r="H1107" s="31">
        <f t="shared" si="34"/>
        <v>0</v>
      </c>
      <c r="I1107" s="39" t="s">
        <v>9</v>
      </c>
      <c r="L1107" s="246"/>
      <c r="M1107" s="20">
        <v>42208</v>
      </c>
      <c r="N1107" s="183" t="s">
        <v>5057</v>
      </c>
      <c r="O1107" s="183" t="s">
        <v>1592</v>
      </c>
      <c r="P1107" s="14" t="s">
        <v>148</v>
      </c>
      <c r="Q1107" s="105">
        <v>3900</v>
      </c>
      <c r="R1107" s="65">
        <v>42208</v>
      </c>
      <c r="S1107" s="106">
        <v>3900</v>
      </c>
      <c r="T1107" s="31">
        <f t="shared" si="35"/>
        <v>0</v>
      </c>
      <c r="U1107" s="39" t="s">
        <v>59</v>
      </c>
    </row>
    <row r="1108" spans="1:21" x14ac:dyDescent="0.25">
      <c r="A1108" s="20">
        <v>42196</v>
      </c>
      <c r="B1108" s="183" t="s">
        <v>3677</v>
      </c>
      <c r="C1108" s="183" t="s">
        <v>1592</v>
      </c>
      <c r="D1108" s="14" t="s">
        <v>2607</v>
      </c>
      <c r="E1108" s="105">
        <v>2873</v>
      </c>
      <c r="F1108" s="23">
        <v>42196</v>
      </c>
      <c r="G1108" s="106">
        <v>2873</v>
      </c>
      <c r="H1108" s="31">
        <f t="shared" si="34"/>
        <v>0</v>
      </c>
      <c r="I1108" s="39" t="s">
        <v>9</v>
      </c>
      <c r="L1108" s="246"/>
      <c r="M1108" s="20">
        <v>42209</v>
      </c>
      <c r="N1108" s="183" t="s">
        <v>5214</v>
      </c>
      <c r="O1108" s="183" t="s">
        <v>1592</v>
      </c>
      <c r="P1108" s="14" t="s">
        <v>148</v>
      </c>
      <c r="Q1108" s="105">
        <v>5450.7</v>
      </c>
      <c r="R1108" s="65">
        <v>42211</v>
      </c>
      <c r="S1108" s="106">
        <v>5450.7</v>
      </c>
      <c r="T1108" s="31">
        <f t="shared" si="35"/>
        <v>0</v>
      </c>
      <c r="U1108" s="39" t="s">
        <v>59</v>
      </c>
    </row>
    <row r="1109" spans="1:21" x14ac:dyDescent="0.25">
      <c r="A1109" s="20">
        <v>42196</v>
      </c>
      <c r="B1109" s="183" t="s">
        <v>3678</v>
      </c>
      <c r="C1109" s="183" t="s">
        <v>1592</v>
      </c>
      <c r="D1109" s="14" t="s">
        <v>720</v>
      </c>
      <c r="E1109" s="105">
        <v>19888.8</v>
      </c>
      <c r="F1109" s="23">
        <v>42196</v>
      </c>
      <c r="G1109" s="106">
        <v>19888.8</v>
      </c>
      <c r="H1109" s="31">
        <f t="shared" si="34"/>
        <v>0</v>
      </c>
      <c r="I1109" s="39" t="s">
        <v>9</v>
      </c>
      <c r="L1109" s="246"/>
      <c r="M1109" s="20">
        <v>42210</v>
      </c>
      <c r="N1109" s="183" t="s">
        <v>5350</v>
      </c>
      <c r="O1109" s="183" t="s">
        <v>1592</v>
      </c>
      <c r="P1109" s="14" t="s">
        <v>148</v>
      </c>
      <c r="Q1109" s="105">
        <v>3900</v>
      </c>
      <c r="R1109" s="65">
        <v>42212</v>
      </c>
      <c r="S1109" s="106">
        <v>3900</v>
      </c>
      <c r="T1109" s="31">
        <f t="shared" si="35"/>
        <v>0</v>
      </c>
      <c r="U1109" s="39" t="s">
        <v>59</v>
      </c>
    </row>
    <row r="1110" spans="1:21" x14ac:dyDescent="0.25">
      <c r="A1110" s="20">
        <v>42196</v>
      </c>
      <c r="B1110" s="183" t="s">
        <v>3679</v>
      </c>
      <c r="C1110" s="183" t="s">
        <v>1592</v>
      </c>
      <c r="D1110" s="14" t="s">
        <v>161</v>
      </c>
      <c r="E1110" s="105">
        <v>23618.1</v>
      </c>
      <c r="F1110" s="23">
        <v>42196</v>
      </c>
      <c r="G1110" s="106">
        <v>23618.1</v>
      </c>
      <c r="H1110" s="31">
        <f t="shared" si="34"/>
        <v>0</v>
      </c>
      <c r="I1110" s="39" t="s">
        <v>9</v>
      </c>
      <c r="L1110" s="246"/>
      <c r="M1110" s="20">
        <v>42211</v>
      </c>
      <c r="N1110" s="183" t="s">
        <v>5445</v>
      </c>
      <c r="O1110" s="183" t="s">
        <v>1592</v>
      </c>
      <c r="P1110" s="150" t="s">
        <v>148</v>
      </c>
      <c r="Q1110" s="105">
        <v>5534.1</v>
      </c>
      <c r="R1110" s="65">
        <v>42212</v>
      </c>
      <c r="S1110" s="106">
        <v>5534.1</v>
      </c>
      <c r="T1110" s="31">
        <f t="shared" si="35"/>
        <v>0</v>
      </c>
      <c r="U1110" s="39" t="s">
        <v>59</v>
      </c>
    </row>
    <row r="1111" spans="1:21" x14ac:dyDescent="0.25">
      <c r="A1111" s="20">
        <v>42196</v>
      </c>
      <c r="B1111" s="183" t="s">
        <v>3680</v>
      </c>
      <c r="C1111" s="183" t="s">
        <v>1592</v>
      </c>
      <c r="D1111" s="14" t="s">
        <v>1290</v>
      </c>
      <c r="E1111" s="105">
        <v>2904</v>
      </c>
      <c r="F1111" s="23">
        <v>42196</v>
      </c>
      <c r="G1111" s="106">
        <v>2904</v>
      </c>
      <c r="H1111" s="31">
        <f t="shared" si="34"/>
        <v>0</v>
      </c>
      <c r="I1111" s="39" t="s">
        <v>587</v>
      </c>
      <c r="L1111" s="246"/>
      <c r="M1111" s="20">
        <v>42212</v>
      </c>
      <c r="N1111" s="183" t="s">
        <v>5508</v>
      </c>
      <c r="O1111" s="183" t="s">
        <v>1592</v>
      </c>
      <c r="P1111" s="14" t="s">
        <v>148</v>
      </c>
      <c r="Q1111" s="105">
        <v>4216</v>
      </c>
      <c r="R1111" s="23">
        <v>42212</v>
      </c>
      <c r="S1111" s="106">
        <v>4216</v>
      </c>
      <c r="T1111" s="31">
        <f t="shared" si="35"/>
        <v>0</v>
      </c>
      <c r="U1111" s="39" t="s">
        <v>59</v>
      </c>
    </row>
    <row r="1112" spans="1:21" x14ac:dyDescent="0.25">
      <c r="A1112" s="20">
        <v>42196</v>
      </c>
      <c r="B1112" s="183" t="s">
        <v>3681</v>
      </c>
      <c r="C1112" s="183" t="s">
        <v>1592</v>
      </c>
      <c r="D1112" s="14" t="s">
        <v>383</v>
      </c>
      <c r="E1112" s="105">
        <v>12330.7</v>
      </c>
      <c r="F1112" s="23">
        <v>42196</v>
      </c>
      <c r="G1112" s="106">
        <v>12330.7</v>
      </c>
      <c r="H1112" s="31">
        <f t="shared" si="34"/>
        <v>0</v>
      </c>
      <c r="I1112" s="39" t="s">
        <v>9</v>
      </c>
      <c r="L1112" s="246"/>
      <c r="M1112" s="20">
        <v>42216</v>
      </c>
      <c r="N1112" s="183" t="s">
        <v>5966</v>
      </c>
      <c r="O1112" s="183" t="s">
        <v>1592</v>
      </c>
      <c r="P1112" s="14" t="s">
        <v>148</v>
      </c>
      <c r="Q1112" s="105">
        <v>2352</v>
      </c>
      <c r="R1112" s="23">
        <v>42216</v>
      </c>
      <c r="S1112" s="106">
        <v>2352</v>
      </c>
      <c r="T1112" s="31">
        <f t="shared" si="35"/>
        <v>0</v>
      </c>
      <c r="U1112" s="39" t="s">
        <v>59</v>
      </c>
    </row>
    <row r="1113" spans="1:21" x14ac:dyDescent="0.25">
      <c r="A1113" s="20">
        <v>42196</v>
      </c>
      <c r="B1113" s="183" t="s">
        <v>3682</v>
      </c>
      <c r="C1113" s="183" t="s">
        <v>1592</v>
      </c>
      <c r="D1113" s="14" t="s">
        <v>1371</v>
      </c>
      <c r="E1113" s="105">
        <v>590.95000000000005</v>
      </c>
      <c r="F1113" s="23">
        <v>42196</v>
      </c>
      <c r="G1113" s="106">
        <v>590.95000000000005</v>
      </c>
      <c r="H1113" s="31">
        <f t="shared" si="34"/>
        <v>0</v>
      </c>
      <c r="I1113" s="39" t="s">
        <v>9</v>
      </c>
      <c r="L1113" s="246"/>
      <c r="M1113" s="20">
        <v>42216</v>
      </c>
      <c r="N1113" s="183" t="s">
        <v>6032</v>
      </c>
      <c r="O1113" s="183" t="s">
        <v>1592</v>
      </c>
      <c r="P1113" s="14" t="s">
        <v>148</v>
      </c>
      <c r="Q1113" s="105">
        <v>8020.8</v>
      </c>
      <c r="R1113" s="23"/>
      <c r="S1113" s="106"/>
      <c r="T1113" s="31">
        <f t="shared" si="35"/>
        <v>8020.8</v>
      </c>
      <c r="U1113" s="39" t="s">
        <v>59</v>
      </c>
    </row>
    <row r="1114" spans="1:21" x14ac:dyDescent="0.25">
      <c r="A1114" s="20">
        <v>42196</v>
      </c>
      <c r="B1114" s="183" t="s">
        <v>3683</v>
      </c>
      <c r="C1114" s="183" t="s">
        <v>1592</v>
      </c>
      <c r="D1114" s="14" t="s">
        <v>121</v>
      </c>
      <c r="E1114" s="105">
        <v>132</v>
      </c>
      <c r="F1114" s="23">
        <v>42196</v>
      </c>
      <c r="G1114" s="106">
        <v>132</v>
      </c>
      <c r="H1114" s="31">
        <f t="shared" si="34"/>
        <v>0</v>
      </c>
      <c r="I1114" s="39" t="s">
        <v>9</v>
      </c>
      <c r="L1114" s="246"/>
      <c r="M1114" s="20">
        <v>42196</v>
      </c>
      <c r="N1114" s="183" t="s">
        <v>3726</v>
      </c>
      <c r="O1114" s="183" t="s">
        <v>1592</v>
      </c>
      <c r="P1114" s="14" t="s">
        <v>3727</v>
      </c>
      <c r="Q1114" s="105">
        <v>7341.2</v>
      </c>
      <c r="R1114" s="23">
        <v>42197</v>
      </c>
      <c r="S1114" s="106">
        <v>7341.2</v>
      </c>
      <c r="T1114" s="31">
        <f t="shared" si="35"/>
        <v>0</v>
      </c>
      <c r="U1114" s="39" t="s">
        <v>59</v>
      </c>
    </row>
    <row r="1115" spans="1:21" x14ac:dyDescent="0.25">
      <c r="A1115" s="20">
        <v>42196</v>
      </c>
      <c r="B1115" s="183" t="s">
        <v>3684</v>
      </c>
      <c r="C1115" s="183" t="s">
        <v>1592</v>
      </c>
      <c r="D1115" s="14" t="s">
        <v>121</v>
      </c>
      <c r="E1115" s="105">
        <v>2967.4</v>
      </c>
      <c r="F1115" s="23">
        <v>42196</v>
      </c>
      <c r="G1115" s="106">
        <v>2967.4</v>
      </c>
      <c r="H1115" s="31">
        <f t="shared" si="34"/>
        <v>0</v>
      </c>
      <c r="I1115" s="39" t="s">
        <v>9</v>
      </c>
      <c r="L1115" s="246"/>
      <c r="M1115" s="20">
        <v>42186</v>
      </c>
      <c r="N1115" s="183" t="s">
        <v>2538</v>
      </c>
      <c r="O1115" s="183" t="s">
        <v>1592</v>
      </c>
      <c r="P1115" s="14" t="s">
        <v>135</v>
      </c>
      <c r="Q1115" s="105">
        <v>2263.1</v>
      </c>
      <c r="R1115" s="23">
        <v>42186</v>
      </c>
      <c r="S1115" s="106">
        <v>2263.1</v>
      </c>
      <c r="T1115" s="25">
        <f t="shared" si="35"/>
        <v>0</v>
      </c>
      <c r="U1115" s="39" t="s">
        <v>9</v>
      </c>
    </row>
    <row r="1116" spans="1:21" x14ac:dyDescent="0.25">
      <c r="A1116" s="20">
        <v>42196</v>
      </c>
      <c r="B1116" s="183" t="s">
        <v>3685</v>
      </c>
      <c r="C1116" s="183" t="s">
        <v>1592</v>
      </c>
      <c r="D1116" s="14" t="s">
        <v>114</v>
      </c>
      <c r="E1116" s="105">
        <v>2183</v>
      </c>
      <c r="F1116" s="23">
        <v>42196</v>
      </c>
      <c r="G1116" s="106">
        <v>2183</v>
      </c>
      <c r="H1116" s="31">
        <f t="shared" si="34"/>
        <v>0</v>
      </c>
      <c r="I1116" s="39" t="s">
        <v>9</v>
      </c>
      <c r="L1116" s="246"/>
      <c r="M1116" s="20">
        <v>42187</v>
      </c>
      <c r="N1116" s="183" t="s">
        <v>2629</v>
      </c>
      <c r="O1116" s="183" t="s">
        <v>1592</v>
      </c>
      <c r="P1116" s="40" t="s">
        <v>135</v>
      </c>
      <c r="Q1116" s="105">
        <v>1920.6</v>
      </c>
      <c r="R1116" s="23">
        <v>42187</v>
      </c>
      <c r="S1116" s="106">
        <v>1920.6</v>
      </c>
      <c r="T1116" s="25">
        <f t="shared" si="35"/>
        <v>0</v>
      </c>
      <c r="U1116" s="68" t="s">
        <v>9</v>
      </c>
    </row>
    <row r="1117" spans="1:21" x14ac:dyDescent="0.25">
      <c r="A1117" s="20">
        <v>42196</v>
      </c>
      <c r="B1117" s="183" t="s">
        <v>3686</v>
      </c>
      <c r="C1117" s="183" t="s">
        <v>1592</v>
      </c>
      <c r="D1117" s="14" t="s">
        <v>1128</v>
      </c>
      <c r="E1117" s="105">
        <v>2649.6</v>
      </c>
      <c r="F1117" s="72">
        <v>42196</v>
      </c>
      <c r="G1117" s="106">
        <v>2649.6</v>
      </c>
      <c r="H1117" s="31">
        <f t="shared" si="34"/>
        <v>0</v>
      </c>
      <c r="I1117" s="39" t="s">
        <v>9</v>
      </c>
      <c r="L1117" s="246"/>
      <c r="M1117" s="20">
        <v>42189</v>
      </c>
      <c r="N1117" s="183" t="s">
        <v>2929</v>
      </c>
      <c r="O1117" s="183" t="s">
        <v>1592</v>
      </c>
      <c r="P1117" s="14" t="s">
        <v>135</v>
      </c>
      <c r="Q1117" s="105">
        <v>1582.7</v>
      </c>
      <c r="R1117" s="23">
        <v>42189</v>
      </c>
      <c r="S1117" s="106">
        <v>1582.7</v>
      </c>
      <c r="T1117" s="31">
        <f t="shared" si="35"/>
        <v>0</v>
      </c>
      <c r="U1117" s="39" t="s">
        <v>9</v>
      </c>
    </row>
    <row r="1118" spans="1:21" x14ac:dyDescent="0.25">
      <c r="A1118" s="20">
        <v>42196</v>
      </c>
      <c r="B1118" s="183" t="s">
        <v>3687</v>
      </c>
      <c r="C1118" s="183" t="s">
        <v>1592</v>
      </c>
      <c r="D1118" s="14" t="s">
        <v>863</v>
      </c>
      <c r="E1118" s="105">
        <v>5230.6000000000004</v>
      </c>
      <c r="F1118" s="23">
        <v>42196</v>
      </c>
      <c r="G1118" s="106">
        <v>5230.6000000000004</v>
      </c>
      <c r="H1118" s="31">
        <f t="shared" si="34"/>
        <v>0</v>
      </c>
      <c r="I1118" s="39" t="s">
        <v>9</v>
      </c>
      <c r="L1118" s="246"/>
      <c r="M1118" s="20">
        <v>42191</v>
      </c>
      <c r="N1118" s="183" t="s">
        <v>3064</v>
      </c>
      <c r="O1118" s="183" t="s">
        <v>1592</v>
      </c>
      <c r="P1118" s="14" t="s">
        <v>135</v>
      </c>
      <c r="Q1118" s="105">
        <v>13514.2</v>
      </c>
      <c r="R1118" s="23">
        <v>42191</v>
      </c>
      <c r="S1118" s="106">
        <v>13514.2</v>
      </c>
      <c r="T1118" s="31">
        <f t="shared" si="35"/>
        <v>0</v>
      </c>
      <c r="U1118" s="39" t="s">
        <v>9</v>
      </c>
    </row>
    <row r="1119" spans="1:21" x14ac:dyDescent="0.25">
      <c r="A1119" s="20">
        <v>42196</v>
      </c>
      <c r="B1119" s="183" t="s">
        <v>3688</v>
      </c>
      <c r="C1119" s="183" t="s">
        <v>1592</v>
      </c>
      <c r="D1119" s="14" t="s">
        <v>114</v>
      </c>
      <c r="E1119" s="105">
        <v>5607.4</v>
      </c>
      <c r="F1119" s="23">
        <v>42196</v>
      </c>
      <c r="G1119" s="106">
        <v>5607.4</v>
      </c>
      <c r="H1119" s="31">
        <f t="shared" si="34"/>
        <v>0</v>
      </c>
      <c r="I1119" s="39" t="s">
        <v>9</v>
      </c>
      <c r="L1119" s="246"/>
      <c r="M1119" s="20">
        <v>42193</v>
      </c>
      <c r="N1119" s="183" t="s">
        <v>3300</v>
      </c>
      <c r="O1119" s="183" t="s">
        <v>1592</v>
      </c>
      <c r="P1119" s="14" t="s">
        <v>135</v>
      </c>
      <c r="Q1119" s="105">
        <v>5420.4</v>
      </c>
      <c r="R1119" s="23">
        <v>42193</v>
      </c>
      <c r="S1119" s="106">
        <v>5420.4</v>
      </c>
      <c r="T1119" s="31">
        <f t="shared" si="35"/>
        <v>0</v>
      </c>
      <c r="U1119" s="39" t="s">
        <v>9</v>
      </c>
    </row>
    <row r="1120" spans="1:21" x14ac:dyDescent="0.25">
      <c r="A1120" s="20">
        <v>42196</v>
      </c>
      <c r="B1120" s="183" t="s">
        <v>3689</v>
      </c>
      <c r="C1120" s="183" t="s">
        <v>1592</v>
      </c>
      <c r="D1120" s="14" t="s">
        <v>1175</v>
      </c>
      <c r="E1120" s="105">
        <v>15078</v>
      </c>
      <c r="F1120" s="23">
        <v>42196</v>
      </c>
      <c r="G1120" s="106">
        <v>15078</v>
      </c>
      <c r="H1120" s="31">
        <f t="shared" si="34"/>
        <v>0</v>
      </c>
      <c r="I1120" s="39" t="s">
        <v>587</v>
      </c>
      <c r="L1120" s="246"/>
      <c r="M1120" s="20">
        <v>42196</v>
      </c>
      <c r="N1120" s="183" t="s">
        <v>3754</v>
      </c>
      <c r="O1120" s="183" t="s">
        <v>1592</v>
      </c>
      <c r="P1120" s="14" t="s">
        <v>135</v>
      </c>
      <c r="Q1120" s="105">
        <v>1512</v>
      </c>
      <c r="R1120" s="23">
        <v>42196</v>
      </c>
      <c r="S1120" s="106">
        <v>1512</v>
      </c>
      <c r="T1120" s="31">
        <f t="shared" si="35"/>
        <v>0</v>
      </c>
      <c r="U1120" s="39" t="s">
        <v>9</v>
      </c>
    </row>
    <row r="1121" spans="1:21" x14ac:dyDescent="0.25">
      <c r="A1121" s="20">
        <v>42196</v>
      </c>
      <c r="B1121" s="183" t="s">
        <v>3690</v>
      </c>
      <c r="C1121" s="183" t="s">
        <v>1592</v>
      </c>
      <c r="D1121" s="14" t="s">
        <v>1172</v>
      </c>
      <c r="E1121" s="105">
        <v>57671.4</v>
      </c>
      <c r="F1121" s="23">
        <v>42196</v>
      </c>
      <c r="G1121" s="106">
        <v>57671.4</v>
      </c>
      <c r="H1121" s="31">
        <f t="shared" si="34"/>
        <v>0</v>
      </c>
      <c r="I1121" s="39" t="s">
        <v>587</v>
      </c>
      <c r="L1121" s="246"/>
      <c r="M1121" s="20">
        <v>42198</v>
      </c>
      <c r="N1121" s="183" t="s">
        <v>3896</v>
      </c>
      <c r="O1121" s="183" t="s">
        <v>1592</v>
      </c>
      <c r="P1121" s="14" t="s">
        <v>135</v>
      </c>
      <c r="Q1121" s="105">
        <v>1420.8</v>
      </c>
      <c r="R1121" s="23">
        <v>42198</v>
      </c>
      <c r="S1121" s="106">
        <v>1420.8</v>
      </c>
      <c r="T1121" s="31">
        <f t="shared" si="35"/>
        <v>0</v>
      </c>
      <c r="U1121" s="39" t="s">
        <v>9</v>
      </c>
    </row>
    <row r="1122" spans="1:21" x14ac:dyDescent="0.25">
      <c r="A1122" s="20">
        <v>42196</v>
      </c>
      <c r="B1122" s="183" t="s">
        <v>3691</v>
      </c>
      <c r="C1122" s="183" t="s">
        <v>1592</v>
      </c>
      <c r="D1122" s="14" t="s">
        <v>320</v>
      </c>
      <c r="E1122" s="105">
        <v>17570.900000000001</v>
      </c>
      <c r="F1122" s="23">
        <v>42196</v>
      </c>
      <c r="G1122" s="106">
        <v>11570.9</v>
      </c>
      <c r="H1122" s="31">
        <f t="shared" si="34"/>
        <v>6000.0000000000018</v>
      </c>
      <c r="I1122" s="39" t="s">
        <v>587</v>
      </c>
      <c r="L1122" s="246"/>
      <c r="M1122" s="20">
        <v>42199</v>
      </c>
      <c r="N1122" s="183" t="s">
        <v>4043</v>
      </c>
      <c r="O1122" s="183" t="s">
        <v>1592</v>
      </c>
      <c r="P1122" s="14" t="s">
        <v>135</v>
      </c>
      <c r="Q1122" s="105">
        <v>1392</v>
      </c>
      <c r="R1122" s="23">
        <v>42199</v>
      </c>
      <c r="S1122" s="106">
        <v>1392</v>
      </c>
      <c r="T1122" s="48">
        <f t="shared" si="35"/>
        <v>0</v>
      </c>
      <c r="U1122" s="39" t="s">
        <v>9</v>
      </c>
    </row>
    <row r="1123" spans="1:21" x14ac:dyDescent="0.25">
      <c r="A1123" s="20">
        <v>42196</v>
      </c>
      <c r="B1123" s="183" t="s">
        <v>3692</v>
      </c>
      <c r="C1123" s="183" t="s">
        <v>1592</v>
      </c>
      <c r="D1123" s="26" t="s">
        <v>12</v>
      </c>
      <c r="E1123" s="108">
        <v>0</v>
      </c>
      <c r="F1123" s="23"/>
      <c r="G1123" s="106"/>
      <c r="H1123" s="31">
        <f t="shared" si="34"/>
        <v>0</v>
      </c>
      <c r="I1123" s="39" t="s">
        <v>13</v>
      </c>
      <c r="L1123" s="246"/>
      <c r="M1123" s="20">
        <v>42201</v>
      </c>
      <c r="N1123" s="183" t="s">
        <v>4268</v>
      </c>
      <c r="O1123" s="183" t="s">
        <v>1592</v>
      </c>
      <c r="P1123" s="14" t="s">
        <v>135</v>
      </c>
      <c r="Q1123" s="105">
        <v>6163.56</v>
      </c>
      <c r="R1123" s="23">
        <v>42201</v>
      </c>
      <c r="S1123" s="106">
        <v>6163.56</v>
      </c>
      <c r="T1123" s="48">
        <f t="shared" si="35"/>
        <v>0</v>
      </c>
      <c r="U1123" s="39" t="s">
        <v>9</v>
      </c>
    </row>
    <row r="1124" spans="1:21" x14ac:dyDescent="0.25">
      <c r="A1124" s="20">
        <v>42196</v>
      </c>
      <c r="B1124" s="183" t="s">
        <v>3693</v>
      </c>
      <c r="C1124" s="183" t="s">
        <v>1592</v>
      </c>
      <c r="D1124" s="14" t="s">
        <v>1186</v>
      </c>
      <c r="E1124" s="105">
        <v>14223.7</v>
      </c>
      <c r="F1124" s="23">
        <v>42196</v>
      </c>
      <c r="G1124" s="106">
        <v>14223.7</v>
      </c>
      <c r="H1124" s="31">
        <f t="shared" si="34"/>
        <v>0</v>
      </c>
      <c r="I1124" s="39" t="s">
        <v>587</v>
      </c>
      <c r="L1124" s="246"/>
      <c r="M1124" s="20">
        <v>42202</v>
      </c>
      <c r="N1124" s="183" t="s">
        <v>4402</v>
      </c>
      <c r="O1124" s="183" t="s">
        <v>1592</v>
      </c>
      <c r="P1124" s="14" t="s">
        <v>135</v>
      </c>
      <c r="Q1124" s="105">
        <v>12030.2</v>
      </c>
      <c r="R1124" s="23">
        <v>42202</v>
      </c>
      <c r="S1124" s="118">
        <v>12030.2</v>
      </c>
      <c r="T1124" s="31">
        <f t="shared" si="35"/>
        <v>0</v>
      </c>
      <c r="U1124" s="56" t="s">
        <v>9</v>
      </c>
    </row>
    <row r="1125" spans="1:21" x14ac:dyDescent="0.25">
      <c r="A1125" s="20">
        <v>42196</v>
      </c>
      <c r="B1125" s="183" t="s">
        <v>3694</v>
      </c>
      <c r="C1125" s="183" t="s">
        <v>1592</v>
      </c>
      <c r="D1125" s="14" t="s">
        <v>1261</v>
      </c>
      <c r="E1125" s="105">
        <v>10338.120000000001</v>
      </c>
      <c r="F1125" s="23">
        <v>42196</v>
      </c>
      <c r="G1125" s="106">
        <v>10338.120000000001</v>
      </c>
      <c r="H1125" s="31">
        <f t="shared" si="34"/>
        <v>0</v>
      </c>
      <c r="I1125" s="39" t="s">
        <v>587</v>
      </c>
      <c r="L1125" s="246"/>
      <c r="M1125" s="20">
        <v>42203</v>
      </c>
      <c r="N1125" s="183" t="s">
        <v>4535</v>
      </c>
      <c r="O1125" s="183" t="s">
        <v>1592</v>
      </c>
      <c r="P1125" s="14" t="s">
        <v>135</v>
      </c>
      <c r="Q1125" s="105">
        <v>1168.4000000000001</v>
      </c>
      <c r="R1125" s="23">
        <v>42203</v>
      </c>
      <c r="S1125" s="106">
        <v>1168.4000000000001</v>
      </c>
      <c r="T1125" s="31">
        <f t="shared" si="35"/>
        <v>0</v>
      </c>
      <c r="U1125" s="39" t="s">
        <v>9</v>
      </c>
    </row>
    <row r="1126" spans="1:21" x14ac:dyDescent="0.25">
      <c r="A1126" s="20">
        <v>42196</v>
      </c>
      <c r="B1126" s="183" t="s">
        <v>3695</v>
      </c>
      <c r="C1126" s="183" t="s">
        <v>1592</v>
      </c>
      <c r="D1126" s="14" t="s">
        <v>1290</v>
      </c>
      <c r="E1126" s="105">
        <v>1492.5</v>
      </c>
      <c r="F1126" s="23">
        <v>42196</v>
      </c>
      <c r="G1126" s="106">
        <v>1492.5</v>
      </c>
      <c r="H1126" s="31">
        <f t="shared" si="34"/>
        <v>0</v>
      </c>
      <c r="I1126" s="39" t="s">
        <v>587</v>
      </c>
      <c r="L1126" s="246"/>
      <c r="M1126" s="20">
        <v>42205</v>
      </c>
      <c r="N1126" s="183" t="s">
        <v>4726</v>
      </c>
      <c r="O1126" s="183" t="s">
        <v>1592</v>
      </c>
      <c r="P1126" s="14" t="s">
        <v>135</v>
      </c>
      <c r="Q1126" s="122">
        <v>13644.8</v>
      </c>
      <c r="R1126" s="23">
        <v>42205</v>
      </c>
      <c r="S1126" s="118">
        <v>13644.8</v>
      </c>
      <c r="T1126" s="31">
        <f t="shared" si="35"/>
        <v>0</v>
      </c>
      <c r="U1126" s="56" t="s">
        <v>9</v>
      </c>
    </row>
    <row r="1127" spans="1:21" x14ac:dyDescent="0.25">
      <c r="A1127" s="20">
        <v>42196</v>
      </c>
      <c r="B1127" s="183" t="s">
        <v>3696</v>
      </c>
      <c r="C1127" s="183" t="s">
        <v>1592</v>
      </c>
      <c r="D1127" s="14" t="s">
        <v>125</v>
      </c>
      <c r="E1127" s="105">
        <v>40873.449999999997</v>
      </c>
      <c r="F1127" s="23">
        <v>42203</v>
      </c>
      <c r="G1127" s="106">
        <v>40873.449999999997</v>
      </c>
      <c r="H1127" s="31">
        <f t="shared" si="34"/>
        <v>0</v>
      </c>
      <c r="I1127" s="39" t="s">
        <v>94</v>
      </c>
      <c r="L1127" s="246"/>
      <c r="M1127" s="20">
        <v>42207</v>
      </c>
      <c r="N1127" s="183" t="s">
        <v>4968</v>
      </c>
      <c r="O1127" s="183" t="s">
        <v>1592</v>
      </c>
      <c r="P1127" s="14" t="s">
        <v>135</v>
      </c>
      <c r="Q1127" s="105">
        <v>13097.6</v>
      </c>
      <c r="R1127" s="23">
        <v>42207</v>
      </c>
      <c r="S1127" s="106">
        <v>13097.6</v>
      </c>
      <c r="T1127" s="31">
        <f t="shared" si="35"/>
        <v>0</v>
      </c>
      <c r="U1127" s="39" t="s">
        <v>9</v>
      </c>
    </row>
    <row r="1128" spans="1:21" x14ac:dyDescent="0.25">
      <c r="A1128" s="20">
        <v>42196</v>
      </c>
      <c r="B1128" s="183" t="s">
        <v>3697</v>
      </c>
      <c r="C1128" s="183" t="s">
        <v>1592</v>
      </c>
      <c r="D1128" s="14" t="s">
        <v>20</v>
      </c>
      <c r="E1128" s="105">
        <v>13692</v>
      </c>
      <c r="F1128" s="23">
        <v>42196</v>
      </c>
      <c r="G1128" s="106">
        <v>13692</v>
      </c>
      <c r="H1128" s="31">
        <f t="shared" si="34"/>
        <v>0</v>
      </c>
      <c r="I1128" s="39" t="s">
        <v>94</v>
      </c>
      <c r="L1128" s="246"/>
      <c r="M1128" s="20">
        <v>42209</v>
      </c>
      <c r="N1128" s="183" t="s">
        <v>5215</v>
      </c>
      <c r="O1128" s="183" t="s">
        <v>1592</v>
      </c>
      <c r="P1128" s="14" t="s">
        <v>135</v>
      </c>
      <c r="Q1128" s="105">
        <v>1738.8</v>
      </c>
      <c r="R1128" s="65">
        <v>42209</v>
      </c>
      <c r="S1128" s="106">
        <v>1738.8</v>
      </c>
      <c r="T1128" s="31">
        <f t="shared" si="35"/>
        <v>0</v>
      </c>
      <c r="U1128" s="39" t="s">
        <v>9</v>
      </c>
    </row>
    <row r="1129" spans="1:21" x14ac:dyDescent="0.25">
      <c r="A1129" s="20">
        <v>42196</v>
      </c>
      <c r="B1129" s="183" t="s">
        <v>3698</v>
      </c>
      <c r="C1129" s="183" t="s">
        <v>1592</v>
      </c>
      <c r="D1129" s="14" t="s">
        <v>1515</v>
      </c>
      <c r="E1129" s="105">
        <v>3225.6</v>
      </c>
      <c r="F1129" s="23">
        <v>42196</v>
      </c>
      <c r="G1129" s="106">
        <v>3225.6</v>
      </c>
      <c r="H1129" s="31">
        <f t="shared" si="34"/>
        <v>0</v>
      </c>
      <c r="I1129" s="39" t="s">
        <v>17</v>
      </c>
      <c r="L1129" s="246"/>
      <c r="M1129" s="20">
        <v>42210</v>
      </c>
      <c r="N1129" s="183" t="s">
        <v>5348</v>
      </c>
      <c r="O1129" s="183" t="s">
        <v>1592</v>
      </c>
      <c r="P1129" s="14" t="s">
        <v>135</v>
      </c>
      <c r="Q1129" s="105">
        <v>10728.8</v>
      </c>
      <c r="R1129" s="65">
        <v>42210</v>
      </c>
      <c r="S1129" s="106">
        <v>10728.8</v>
      </c>
      <c r="T1129" s="31">
        <f t="shared" si="35"/>
        <v>0</v>
      </c>
      <c r="U1129" s="39" t="s">
        <v>9</v>
      </c>
    </row>
    <row r="1130" spans="1:21" x14ac:dyDescent="0.25">
      <c r="A1130" s="20">
        <v>42196</v>
      </c>
      <c r="B1130" s="183" t="s">
        <v>3699</v>
      </c>
      <c r="C1130" s="183" t="s">
        <v>1592</v>
      </c>
      <c r="D1130" s="14" t="s">
        <v>130</v>
      </c>
      <c r="E1130" s="105">
        <v>8002.3</v>
      </c>
      <c r="F1130" s="23">
        <v>42198</v>
      </c>
      <c r="G1130" s="106">
        <v>8002.3</v>
      </c>
      <c r="H1130" s="31">
        <f t="shared" si="34"/>
        <v>0</v>
      </c>
      <c r="I1130" s="39" t="s">
        <v>17</v>
      </c>
      <c r="L1130" s="246"/>
      <c r="M1130" s="20">
        <v>42212</v>
      </c>
      <c r="N1130" s="183" t="s">
        <v>5540</v>
      </c>
      <c r="O1130" s="183" t="s">
        <v>1592</v>
      </c>
      <c r="P1130" s="14" t="s">
        <v>135</v>
      </c>
      <c r="Q1130" s="105">
        <v>1283.4000000000001</v>
      </c>
      <c r="R1130" s="23">
        <v>42212</v>
      </c>
      <c r="S1130" s="106">
        <v>1283.4000000000001</v>
      </c>
      <c r="T1130" s="31">
        <f t="shared" si="35"/>
        <v>0</v>
      </c>
      <c r="U1130" s="39" t="s">
        <v>9</v>
      </c>
    </row>
    <row r="1131" spans="1:21" x14ac:dyDescent="0.25">
      <c r="A1131" s="20">
        <v>42196</v>
      </c>
      <c r="B1131" s="183" t="s">
        <v>3700</v>
      </c>
      <c r="C1131" s="183" t="s">
        <v>1592</v>
      </c>
      <c r="D1131" s="14" t="s">
        <v>1550</v>
      </c>
      <c r="E1131" s="105">
        <v>1541.4</v>
      </c>
      <c r="F1131" s="23">
        <v>42196</v>
      </c>
      <c r="G1131" s="106">
        <v>1541.4</v>
      </c>
      <c r="H1131" s="31">
        <f t="shared" si="34"/>
        <v>0</v>
      </c>
      <c r="I1131" s="39" t="s">
        <v>9</v>
      </c>
      <c r="L1131" s="246"/>
      <c r="M1131" s="20">
        <v>42214</v>
      </c>
      <c r="N1131" s="183" t="s">
        <v>5751</v>
      </c>
      <c r="O1131" s="183" t="s">
        <v>1592</v>
      </c>
      <c r="P1131" s="14" t="s">
        <v>135</v>
      </c>
      <c r="Q1131" s="105">
        <v>1338.6</v>
      </c>
      <c r="R1131" s="23">
        <v>42214</v>
      </c>
      <c r="S1131" s="106">
        <v>1338.6</v>
      </c>
      <c r="T1131" s="31">
        <f t="shared" si="35"/>
        <v>0</v>
      </c>
      <c r="U1131" s="39" t="s">
        <v>9</v>
      </c>
    </row>
    <row r="1132" spans="1:21" x14ac:dyDescent="0.25">
      <c r="A1132" s="20">
        <v>42196</v>
      </c>
      <c r="B1132" s="183" t="s">
        <v>3701</v>
      </c>
      <c r="C1132" s="183" t="s">
        <v>1592</v>
      </c>
      <c r="D1132" s="14" t="s">
        <v>131</v>
      </c>
      <c r="E1132" s="105">
        <v>11586.6</v>
      </c>
      <c r="F1132" s="23">
        <v>42198</v>
      </c>
      <c r="G1132" s="106">
        <v>11586.6</v>
      </c>
      <c r="H1132" s="31">
        <f t="shared" si="34"/>
        <v>0</v>
      </c>
      <c r="I1132" s="39" t="s">
        <v>94</v>
      </c>
      <c r="L1132" s="246"/>
      <c r="M1132" s="20">
        <v>42216</v>
      </c>
      <c r="N1132" s="183" t="s">
        <v>5988</v>
      </c>
      <c r="O1132" s="183" t="s">
        <v>1592</v>
      </c>
      <c r="P1132" s="14" t="s">
        <v>135</v>
      </c>
      <c r="Q1132" s="105">
        <v>17291.599999999999</v>
      </c>
      <c r="R1132" s="23">
        <v>42216</v>
      </c>
      <c r="S1132" s="106">
        <v>17291.599999999999</v>
      </c>
      <c r="T1132" s="31">
        <f t="shared" si="35"/>
        <v>0</v>
      </c>
      <c r="U1132" s="39" t="s">
        <v>9</v>
      </c>
    </row>
    <row r="1133" spans="1:21" x14ac:dyDescent="0.25">
      <c r="A1133" s="20">
        <v>42196</v>
      </c>
      <c r="B1133" s="183" t="s">
        <v>3702</v>
      </c>
      <c r="C1133" s="183" t="s">
        <v>1592</v>
      </c>
      <c r="D1133" s="14" t="s">
        <v>128</v>
      </c>
      <c r="E1133" s="105">
        <v>6300</v>
      </c>
      <c r="F1133" s="23">
        <v>42196</v>
      </c>
      <c r="G1133" s="106">
        <v>6300</v>
      </c>
      <c r="H1133" s="31">
        <f t="shared" si="34"/>
        <v>0</v>
      </c>
      <c r="I1133" s="39" t="s">
        <v>17</v>
      </c>
      <c r="L1133" s="246"/>
      <c r="M1133" s="20">
        <v>42205</v>
      </c>
      <c r="N1133" s="183" t="s">
        <v>4780</v>
      </c>
      <c r="O1133" s="183" t="s">
        <v>1592</v>
      </c>
      <c r="P1133" s="14" t="s">
        <v>261</v>
      </c>
      <c r="Q1133" s="105">
        <v>12205.6</v>
      </c>
      <c r="R1133" s="23">
        <v>42207</v>
      </c>
      <c r="S1133" s="106">
        <v>12205.6</v>
      </c>
      <c r="T1133" s="31">
        <f t="shared" si="35"/>
        <v>0</v>
      </c>
      <c r="U1133" s="39" t="s">
        <v>4779</v>
      </c>
    </row>
    <row r="1134" spans="1:21" x14ac:dyDescent="0.25">
      <c r="A1134" s="20">
        <v>42196</v>
      </c>
      <c r="B1134" s="183" t="s">
        <v>3703</v>
      </c>
      <c r="C1134" s="183" t="s">
        <v>1592</v>
      </c>
      <c r="D1134" s="14" t="s">
        <v>20</v>
      </c>
      <c r="E1134" s="105">
        <v>4607.6000000000004</v>
      </c>
      <c r="F1134" s="23">
        <v>42196</v>
      </c>
      <c r="G1134" s="106">
        <v>4607.6000000000004</v>
      </c>
      <c r="H1134" s="31">
        <f t="shared" si="34"/>
        <v>0</v>
      </c>
      <c r="I1134" s="39" t="s">
        <v>94</v>
      </c>
      <c r="L1134" s="246"/>
      <c r="M1134" s="20">
        <v>42193</v>
      </c>
      <c r="N1134" s="183" t="s">
        <v>3352</v>
      </c>
      <c r="O1134" s="183" t="s">
        <v>1592</v>
      </c>
      <c r="P1134" s="14" t="s">
        <v>3353</v>
      </c>
      <c r="Q1134" s="105">
        <v>57683.9</v>
      </c>
      <c r="R1134" s="23">
        <v>42193</v>
      </c>
      <c r="S1134" s="106">
        <v>57683.9</v>
      </c>
      <c r="T1134" s="48">
        <f t="shared" si="35"/>
        <v>0</v>
      </c>
      <c r="U1134" s="39" t="s">
        <v>9</v>
      </c>
    </row>
    <row r="1135" spans="1:21" x14ac:dyDescent="0.25">
      <c r="A1135" s="20">
        <v>42196</v>
      </c>
      <c r="B1135" s="183" t="s">
        <v>3704</v>
      </c>
      <c r="C1135" s="183" t="s">
        <v>1592</v>
      </c>
      <c r="D1135" s="14" t="s">
        <v>294</v>
      </c>
      <c r="E1135" s="105">
        <v>10209</v>
      </c>
      <c r="F1135" s="234">
        <v>42196</v>
      </c>
      <c r="G1135" s="106">
        <v>10209</v>
      </c>
      <c r="H1135" s="31">
        <f t="shared" si="34"/>
        <v>0</v>
      </c>
      <c r="I1135" s="39" t="s">
        <v>9</v>
      </c>
      <c r="L1135" s="246"/>
      <c r="M1135" s="20">
        <v>42186</v>
      </c>
      <c r="N1135" s="183" t="s">
        <v>2560</v>
      </c>
      <c r="O1135" s="183" t="s">
        <v>1592</v>
      </c>
      <c r="P1135" s="14" t="s">
        <v>47</v>
      </c>
      <c r="Q1135" s="105">
        <v>53617.8</v>
      </c>
      <c r="R1135" s="23">
        <v>42186</v>
      </c>
      <c r="S1135" s="106">
        <v>53617.8</v>
      </c>
      <c r="T1135" s="25">
        <f t="shared" si="35"/>
        <v>0</v>
      </c>
      <c r="U1135" s="39" t="s">
        <v>9</v>
      </c>
    </row>
    <row r="1136" spans="1:21" x14ac:dyDescent="0.25">
      <c r="A1136" s="20">
        <v>42196</v>
      </c>
      <c r="B1136" s="183" t="s">
        <v>3705</v>
      </c>
      <c r="C1136" s="183" t="s">
        <v>1592</v>
      </c>
      <c r="D1136" s="14" t="s">
        <v>151</v>
      </c>
      <c r="E1136" s="105">
        <v>3844.5</v>
      </c>
      <c r="F1136" s="23">
        <v>42198</v>
      </c>
      <c r="G1136" s="106">
        <v>3844.5</v>
      </c>
      <c r="H1136" s="31">
        <f t="shared" si="34"/>
        <v>0</v>
      </c>
      <c r="I1136" s="39" t="s">
        <v>9</v>
      </c>
      <c r="L1136" s="246"/>
      <c r="M1136" s="20">
        <v>42187</v>
      </c>
      <c r="N1136" s="183" t="s">
        <v>2690</v>
      </c>
      <c r="O1136" s="183" t="s">
        <v>1592</v>
      </c>
      <c r="P1136" s="40" t="s">
        <v>47</v>
      </c>
      <c r="Q1136" s="105">
        <v>4947</v>
      </c>
      <c r="R1136" s="23">
        <v>42187</v>
      </c>
      <c r="S1136" s="106">
        <v>4947</v>
      </c>
      <c r="T1136" s="25">
        <f t="shared" si="35"/>
        <v>0</v>
      </c>
      <c r="U1136" s="68" t="s">
        <v>9</v>
      </c>
    </row>
    <row r="1137" spans="1:21" x14ac:dyDescent="0.25">
      <c r="A1137" s="20">
        <v>42196</v>
      </c>
      <c r="B1137" s="183" t="s">
        <v>3706</v>
      </c>
      <c r="C1137" s="183" t="s">
        <v>1592</v>
      </c>
      <c r="D1137" s="110" t="s">
        <v>2501</v>
      </c>
      <c r="E1137" s="105">
        <v>17772.8</v>
      </c>
      <c r="F1137" s="23">
        <v>42196</v>
      </c>
      <c r="G1137" s="106">
        <v>17772.8</v>
      </c>
      <c r="H1137" s="31">
        <f t="shared" si="34"/>
        <v>0</v>
      </c>
      <c r="I1137" s="39" t="s">
        <v>17</v>
      </c>
      <c r="L1137" s="246"/>
      <c r="M1137" s="20">
        <v>42187</v>
      </c>
      <c r="N1137" s="183" t="s">
        <v>2724</v>
      </c>
      <c r="O1137" s="183" t="s">
        <v>1592</v>
      </c>
      <c r="P1137" s="40" t="s">
        <v>47</v>
      </c>
      <c r="Q1137" s="105">
        <v>21172.799999999999</v>
      </c>
      <c r="R1137" s="23">
        <v>42191</v>
      </c>
      <c r="S1137" s="106">
        <v>21172.799999999999</v>
      </c>
      <c r="T1137" s="31">
        <f t="shared" si="35"/>
        <v>0</v>
      </c>
      <c r="U1137" s="68" t="s">
        <v>19</v>
      </c>
    </row>
    <row r="1138" spans="1:21" x14ac:dyDescent="0.25">
      <c r="A1138" s="20">
        <v>42196</v>
      </c>
      <c r="B1138" s="183" t="s">
        <v>3707</v>
      </c>
      <c r="C1138" s="183" t="s">
        <v>1592</v>
      </c>
      <c r="D1138" s="14" t="s">
        <v>375</v>
      </c>
      <c r="E1138" s="105">
        <v>5461.2</v>
      </c>
      <c r="F1138" s="23">
        <v>42196</v>
      </c>
      <c r="G1138" s="106">
        <v>5461.2</v>
      </c>
      <c r="H1138" s="31">
        <f t="shared" si="34"/>
        <v>0</v>
      </c>
      <c r="I1138" s="39" t="s">
        <v>9</v>
      </c>
      <c r="L1138" s="246"/>
      <c r="M1138" s="20">
        <v>42188</v>
      </c>
      <c r="N1138" s="183" t="s">
        <v>2843</v>
      </c>
      <c r="O1138" s="183" t="s">
        <v>1592</v>
      </c>
      <c r="P1138" s="14" t="s">
        <v>47</v>
      </c>
      <c r="Q1138" s="105">
        <v>23809.8</v>
      </c>
      <c r="R1138" s="23">
        <v>42191</v>
      </c>
      <c r="S1138" s="106">
        <v>23809.8</v>
      </c>
      <c r="T1138" s="31">
        <f t="shared" si="35"/>
        <v>0</v>
      </c>
      <c r="U1138" s="39" t="s">
        <v>773</v>
      </c>
    </row>
    <row r="1139" spans="1:21" x14ac:dyDescent="0.25">
      <c r="A1139" s="20">
        <v>42196</v>
      </c>
      <c r="B1139" s="183" t="s">
        <v>3708</v>
      </c>
      <c r="C1139" s="183" t="s">
        <v>1592</v>
      </c>
      <c r="D1139" s="14" t="s">
        <v>1193</v>
      </c>
      <c r="E1139" s="105">
        <v>5944</v>
      </c>
      <c r="F1139" s="23">
        <v>42196</v>
      </c>
      <c r="G1139" s="106">
        <v>5944</v>
      </c>
      <c r="H1139" s="31">
        <f t="shared" si="34"/>
        <v>0</v>
      </c>
      <c r="I1139" s="39" t="s">
        <v>587</v>
      </c>
      <c r="L1139" s="246"/>
      <c r="M1139" s="20">
        <v>42189</v>
      </c>
      <c r="N1139" s="183" t="s">
        <v>2957</v>
      </c>
      <c r="O1139" s="183" t="s">
        <v>1592</v>
      </c>
      <c r="P1139" s="14" t="s">
        <v>47</v>
      </c>
      <c r="Q1139" s="105">
        <v>27017.599999999999</v>
      </c>
      <c r="R1139" s="23">
        <v>42191</v>
      </c>
      <c r="S1139" s="106">
        <v>27017.599999999999</v>
      </c>
      <c r="T1139" s="31">
        <f t="shared" si="35"/>
        <v>0</v>
      </c>
      <c r="U1139" s="39" t="s">
        <v>312</v>
      </c>
    </row>
    <row r="1140" spans="1:21" x14ac:dyDescent="0.25">
      <c r="A1140" s="20">
        <v>42196</v>
      </c>
      <c r="B1140" s="183" t="s">
        <v>3709</v>
      </c>
      <c r="C1140" s="183" t="s">
        <v>1592</v>
      </c>
      <c r="D1140" s="14" t="s">
        <v>32</v>
      </c>
      <c r="E1140" s="105">
        <v>112801.5</v>
      </c>
      <c r="F1140" s="23">
        <v>42206</v>
      </c>
      <c r="G1140" s="106">
        <v>112801.5</v>
      </c>
      <c r="H1140" s="31">
        <f t="shared" si="34"/>
        <v>0</v>
      </c>
      <c r="I1140" s="39" t="s">
        <v>9</v>
      </c>
      <c r="L1140" s="246"/>
      <c r="M1140" s="20">
        <v>42191</v>
      </c>
      <c r="N1140" s="183" t="s">
        <v>3147</v>
      </c>
      <c r="O1140" s="183" t="s">
        <v>1592</v>
      </c>
      <c r="P1140" s="14" t="s">
        <v>47</v>
      </c>
      <c r="Q1140" s="105">
        <v>5542.4</v>
      </c>
      <c r="R1140" s="23">
        <v>42201</v>
      </c>
      <c r="S1140" s="106">
        <v>5542.4</v>
      </c>
      <c r="T1140" s="31">
        <f t="shared" si="35"/>
        <v>0</v>
      </c>
      <c r="U1140" s="39" t="s">
        <v>9</v>
      </c>
    </row>
    <row r="1141" spans="1:21" x14ac:dyDescent="0.25">
      <c r="A1141" s="20">
        <v>42196</v>
      </c>
      <c r="B1141" s="183" t="s">
        <v>3710</v>
      </c>
      <c r="C1141" s="183" t="s">
        <v>1592</v>
      </c>
      <c r="D1141" s="14" t="s">
        <v>906</v>
      </c>
      <c r="E1141" s="105">
        <v>1197</v>
      </c>
      <c r="F1141" s="23">
        <v>42196</v>
      </c>
      <c r="G1141" s="106">
        <v>1197</v>
      </c>
      <c r="H1141" s="31">
        <f t="shared" si="34"/>
        <v>0</v>
      </c>
      <c r="I1141" s="39" t="s">
        <v>41</v>
      </c>
      <c r="L1141" s="246"/>
      <c r="M1141" s="20">
        <v>42194</v>
      </c>
      <c r="N1141" s="183" t="s">
        <v>3426</v>
      </c>
      <c r="O1141" s="183" t="s">
        <v>1592</v>
      </c>
      <c r="P1141" s="14" t="s">
        <v>47</v>
      </c>
      <c r="Q1141" s="105">
        <v>25677.040000000001</v>
      </c>
      <c r="R1141" s="23">
        <v>42201</v>
      </c>
      <c r="S1141" s="106">
        <v>25677.040000000001</v>
      </c>
      <c r="T1141" s="31">
        <f t="shared" si="35"/>
        <v>0</v>
      </c>
      <c r="U1141" s="39" t="s">
        <v>773</v>
      </c>
    </row>
    <row r="1142" spans="1:21" x14ac:dyDescent="0.25">
      <c r="A1142" s="20">
        <v>42196</v>
      </c>
      <c r="B1142" s="183" t="s">
        <v>3711</v>
      </c>
      <c r="C1142" s="183" t="s">
        <v>1592</v>
      </c>
      <c r="D1142" s="14" t="s">
        <v>226</v>
      </c>
      <c r="E1142" s="105">
        <v>611.79999999999995</v>
      </c>
      <c r="F1142" s="23">
        <v>42196</v>
      </c>
      <c r="G1142" s="106">
        <v>611.79999999999995</v>
      </c>
      <c r="H1142" s="31">
        <f t="shared" si="34"/>
        <v>0</v>
      </c>
      <c r="I1142" s="39" t="s">
        <v>41</v>
      </c>
      <c r="L1142" s="246"/>
      <c r="M1142" s="20">
        <v>42195</v>
      </c>
      <c r="N1142" s="183" t="s">
        <v>3666</v>
      </c>
      <c r="O1142" s="183" t="s">
        <v>1592</v>
      </c>
      <c r="P1142" s="14" t="s">
        <v>47</v>
      </c>
      <c r="Q1142" s="105">
        <v>22791.599999999999</v>
      </c>
      <c r="R1142" s="23">
        <v>42201</v>
      </c>
      <c r="S1142" s="106">
        <v>22791.599999999999</v>
      </c>
      <c r="T1142" s="31">
        <f t="shared" si="35"/>
        <v>0</v>
      </c>
      <c r="U1142" s="39" t="s">
        <v>773</v>
      </c>
    </row>
    <row r="1143" spans="1:21" x14ac:dyDescent="0.25">
      <c r="A1143" s="20">
        <v>42196</v>
      </c>
      <c r="B1143" s="183" t="s">
        <v>3712</v>
      </c>
      <c r="C1143" s="183" t="s">
        <v>1592</v>
      </c>
      <c r="D1143" s="14" t="s">
        <v>137</v>
      </c>
      <c r="E1143" s="105">
        <v>1974.5</v>
      </c>
      <c r="F1143" s="23">
        <v>42196</v>
      </c>
      <c r="G1143" s="106">
        <v>1974.5</v>
      </c>
      <c r="H1143" s="31">
        <f t="shared" si="34"/>
        <v>0</v>
      </c>
      <c r="I1143" s="39" t="s">
        <v>9</v>
      </c>
      <c r="L1143" s="246"/>
      <c r="M1143" s="20">
        <v>42196</v>
      </c>
      <c r="N1143" s="183" t="s">
        <v>3793</v>
      </c>
      <c r="O1143" s="183" t="s">
        <v>1592</v>
      </c>
      <c r="P1143" s="14" t="s">
        <v>47</v>
      </c>
      <c r="Q1143" s="105">
        <v>26124.400000000001</v>
      </c>
      <c r="R1143" s="23">
        <v>42201</v>
      </c>
      <c r="S1143" s="106">
        <v>26124.400000000001</v>
      </c>
      <c r="T1143" s="31">
        <f t="shared" si="35"/>
        <v>0</v>
      </c>
      <c r="U1143" s="39" t="s">
        <v>19</v>
      </c>
    </row>
    <row r="1144" spans="1:21" x14ac:dyDescent="0.25">
      <c r="A1144" s="20">
        <v>42196</v>
      </c>
      <c r="B1144" s="183" t="s">
        <v>3713</v>
      </c>
      <c r="C1144" s="183" t="s">
        <v>1592</v>
      </c>
      <c r="D1144" s="14" t="s">
        <v>285</v>
      </c>
      <c r="E1144" s="105">
        <v>1306.9000000000001</v>
      </c>
      <c r="F1144" s="23">
        <v>42196</v>
      </c>
      <c r="G1144" s="106">
        <v>1306.9000000000001</v>
      </c>
      <c r="H1144" s="48">
        <f t="shared" si="34"/>
        <v>0</v>
      </c>
      <c r="I1144" s="39" t="s">
        <v>41</v>
      </c>
      <c r="L1144" s="246"/>
      <c r="M1144" s="20">
        <v>42198</v>
      </c>
      <c r="N1144" s="183" t="s">
        <v>3958</v>
      </c>
      <c r="O1144" s="183" t="s">
        <v>1592</v>
      </c>
      <c r="P1144" s="14" t="s">
        <v>47</v>
      </c>
      <c r="Q1144" s="105">
        <v>5456</v>
      </c>
      <c r="R1144" s="23">
        <v>42201</v>
      </c>
      <c r="S1144" s="106">
        <v>5456</v>
      </c>
      <c r="T1144" s="31">
        <f t="shared" si="35"/>
        <v>0</v>
      </c>
      <c r="U1144" s="39" t="s">
        <v>9</v>
      </c>
    </row>
    <row r="1145" spans="1:21" x14ac:dyDescent="0.25">
      <c r="A1145" s="20">
        <v>42196</v>
      </c>
      <c r="B1145" s="183" t="s">
        <v>3714</v>
      </c>
      <c r="C1145" s="183" t="s">
        <v>1592</v>
      </c>
      <c r="D1145" s="14" t="s">
        <v>91</v>
      </c>
      <c r="E1145" s="105">
        <v>23271.3</v>
      </c>
      <c r="F1145" s="23">
        <v>42197</v>
      </c>
      <c r="G1145" s="106">
        <v>23271.3</v>
      </c>
      <c r="H1145" s="31">
        <f t="shared" si="34"/>
        <v>0</v>
      </c>
      <c r="I1145" s="39" t="s">
        <v>59</v>
      </c>
      <c r="L1145" s="246"/>
      <c r="M1145" s="20">
        <v>42200</v>
      </c>
      <c r="N1145" s="183" t="s">
        <v>4162</v>
      </c>
      <c r="O1145" s="183" t="s">
        <v>1592</v>
      </c>
      <c r="P1145" s="14" t="s">
        <v>47</v>
      </c>
      <c r="Q1145" s="105">
        <v>57847.06</v>
      </c>
      <c r="R1145" s="23">
        <v>42201</v>
      </c>
      <c r="S1145" s="106">
        <v>57847.06</v>
      </c>
      <c r="T1145" s="48">
        <f t="shared" si="35"/>
        <v>0</v>
      </c>
      <c r="U1145" s="39" t="s">
        <v>9</v>
      </c>
    </row>
    <row r="1146" spans="1:21" x14ac:dyDescent="0.25">
      <c r="A1146" s="20">
        <v>42196</v>
      </c>
      <c r="B1146" s="183" t="s">
        <v>3715</v>
      </c>
      <c r="C1146" s="183" t="s">
        <v>1592</v>
      </c>
      <c r="D1146" s="14" t="s">
        <v>103</v>
      </c>
      <c r="E1146" s="105">
        <v>61342.1</v>
      </c>
      <c r="F1146" s="23">
        <v>42201</v>
      </c>
      <c r="G1146" s="106">
        <v>61342.1</v>
      </c>
      <c r="H1146" s="31">
        <f t="shared" si="34"/>
        <v>0</v>
      </c>
      <c r="I1146" s="39" t="s">
        <v>312</v>
      </c>
      <c r="L1146" s="246"/>
      <c r="M1146" s="20">
        <v>42201</v>
      </c>
      <c r="N1146" s="183" t="s">
        <v>4265</v>
      </c>
      <c r="O1146" s="183" t="s">
        <v>1592</v>
      </c>
      <c r="P1146" s="14" t="s">
        <v>47</v>
      </c>
      <c r="Q1146" s="105">
        <v>19968</v>
      </c>
      <c r="R1146" s="23">
        <v>42205</v>
      </c>
      <c r="S1146" s="106">
        <v>19968</v>
      </c>
      <c r="T1146" s="48">
        <f t="shared" si="35"/>
        <v>0</v>
      </c>
      <c r="U1146" s="39" t="s">
        <v>3880</v>
      </c>
    </row>
    <row r="1147" spans="1:21" x14ac:dyDescent="0.25">
      <c r="A1147" s="20">
        <v>42196</v>
      </c>
      <c r="B1147" s="183" t="s">
        <v>3716</v>
      </c>
      <c r="C1147" s="183" t="s">
        <v>1592</v>
      </c>
      <c r="D1147" s="14" t="s">
        <v>14</v>
      </c>
      <c r="E1147" s="105">
        <v>16419.599999999999</v>
      </c>
      <c r="F1147" s="23">
        <v>42209</v>
      </c>
      <c r="G1147" s="106">
        <v>16419.599999999999</v>
      </c>
      <c r="H1147" s="31">
        <f t="shared" si="34"/>
        <v>0</v>
      </c>
      <c r="I1147" s="39" t="s">
        <v>187</v>
      </c>
      <c r="L1147" s="246"/>
      <c r="M1147" s="20">
        <v>42202</v>
      </c>
      <c r="N1147" s="183" t="s">
        <v>4415</v>
      </c>
      <c r="O1147" s="183" t="s">
        <v>1592</v>
      </c>
      <c r="P1147" s="14" t="s">
        <v>47</v>
      </c>
      <c r="Q1147" s="105">
        <v>22644</v>
      </c>
      <c r="R1147" s="23">
        <v>42205</v>
      </c>
      <c r="S1147" s="118">
        <v>22644</v>
      </c>
      <c r="T1147" s="48">
        <f t="shared" si="35"/>
        <v>0</v>
      </c>
      <c r="U1147" s="56" t="s">
        <v>3880</v>
      </c>
    </row>
    <row r="1148" spans="1:21" x14ac:dyDescent="0.25">
      <c r="A1148" s="20">
        <v>42196</v>
      </c>
      <c r="B1148" s="183" t="s">
        <v>3717</v>
      </c>
      <c r="C1148" s="183" t="s">
        <v>1592</v>
      </c>
      <c r="D1148" s="14" t="s">
        <v>435</v>
      </c>
      <c r="E1148" s="105">
        <v>1252.0999999999999</v>
      </c>
      <c r="F1148" s="23">
        <v>42196</v>
      </c>
      <c r="G1148" s="106">
        <v>1252.0999999999999</v>
      </c>
      <c r="H1148" s="48">
        <f t="shared" si="34"/>
        <v>0</v>
      </c>
      <c r="I1148" s="39" t="s">
        <v>9</v>
      </c>
      <c r="L1148" s="246"/>
      <c r="M1148" s="20">
        <v>42203</v>
      </c>
      <c r="N1148" s="183" t="s">
        <v>4547</v>
      </c>
      <c r="O1148" s="183" t="s">
        <v>1592</v>
      </c>
      <c r="P1148" s="14" t="s">
        <v>47</v>
      </c>
      <c r="Q1148" s="105">
        <v>22092</v>
      </c>
      <c r="R1148" s="23">
        <v>42205</v>
      </c>
      <c r="S1148" s="106">
        <v>22092</v>
      </c>
      <c r="T1148" s="31">
        <f t="shared" si="35"/>
        <v>0</v>
      </c>
      <c r="U1148" s="39" t="s">
        <v>3880</v>
      </c>
    </row>
    <row r="1149" spans="1:21" x14ac:dyDescent="0.25">
      <c r="A1149" s="20">
        <v>42196</v>
      </c>
      <c r="B1149" s="183" t="s">
        <v>3718</v>
      </c>
      <c r="C1149" s="183" t="s">
        <v>1592</v>
      </c>
      <c r="D1149" s="14" t="s">
        <v>1058</v>
      </c>
      <c r="E1149" s="105">
        <v>6516.8</v>
      </c>
      <c r="F1149" s="23">
        <v>42196</v>
      </c>
      <c r="G1149" s="106">
        <v>6516.8</v>
      </c>
      <c r="H1149" s="31">
        <f t="shared" si="34"/>
        <v>0</v>
      </c>
      <c r="I1149" s="39" t="s">
        <v>9</v>
      </c>
      <c r="L1149" s="246"/>
      <c r="M1149" s="20">
        <v>42203</v>
      </c>
      <c r="N1149" s="183" t="s">
        <v>4557</v>
      </c>
      <c r="O1149" s="183" t="s">
        <v>1592</v>
      </c>
      <c r="P1149" s="14" t="s">
        <v>47</v>
      </c>
      <c r="Q1149" s="105">
        <v>626.05999999999995</v>
      </c>
      <c r="R1149" s="23">
        <v>42205</v>
      </c>
      <c r="S1149" s="118">
        <v>626.05999999999995</v>
      </c>
      <c r="T1149" s="31">
        <f t="shared" si="35"/>
        <v>0</v>
      </c>
      <c r="U1149" s="56" t="s">
        <v>3880</v>
      </c>
    </row>
    <row r="1150" spans="1:21" x14ac:dyDescent="0.25">
      <c r="A1150" s="20">
        <v>42196</v>
      </c>
      <c r="B1150" s="183" t="s">
        <v>3719</v>
      </c>
      <c r="C1150" s="183" t="s">
        <v>1592</v>
      </c>
      <c r="D1150" s="14" t="s">
        <v>116</v>
      </c>
      <c r="E1150" s="105">
        <v>5565.45</v>
      </c>
      <c r="F1150" s="23">
        <v>42197</v>
      </c>
      <c r="G1150" s="106">
        <v>5565.45</v>
      </c>
      <c r="H1150" s="31">
        <f t="shared" si="34"/>
        <v>0</v>
      </c>
      <c r="I1150" s="39" t="s">
        <v>59</v>
      </c>
      <c r="L1150" s="246"/>
      <c r="M1150" s="20">
        <v>42205</v>
      </c>
      <c r="N1150" s="183" t="s">
        <v>4756</v>
      </c>
      <c r="O1150" s="183" t="s">
        <v>1592</v>
      </c>
      <c r="P1150" s="14" t="s">
        <v>47</v>
      </c>
      <c r="Q1150" s="105">
        <v>5622.4</v>
      </c>
      <c r="R1150" s="23">
        <v>42211</v>
      </c>
      <c r="S1150" s="106">
        <v>5622.4</v>
      </c>
      <c r="T1150" s="31">
        <f t="shared" si="35"/>
        <v>0</v>
      </c>
      <c r="U1150" s="39" t="s">
        <v>9</v>
      </c>
    </row>
    <row r="1151" spans="1:21" x14ac:dyDescent="0.25">
      <c r="A1151" s="20">
        <v>42196</v>
      </c>
      <c r="B1151" s="183" t="s">
        <v>3720</v>
      </c>
      <c r="C1151" s="183" t="s">
        <v>1592</v>
      </c>
      <c r="D1151" s="14" t="s">
        <v>332</v>
      </c>
      <c r="E1151" s="105">
        <v>2937.8</v>
      </c>
      <c r="F1151" s="23">
        <v>42196</v>
      </c>
      <c r="G1151" s="106">
        <v>2937.8</v>
      </c>
      <c r="H1151" s="31">
        <f t="shared" si="34"/>
        <v>0</v>
      </c>
      <c r="I1151" s="39" t="s">
        <v>9</v>
      </c>
      <c r="L1151" s="246"/>
      <c r="M1151" s="20">
        <v>42207</v>
      </c>
      <c r="N1151" s="183" t="s">
        <v>4957</v>
      </c>
      <c r="O1151" s="183" t="s">
        <v>1592</v>
      </c>
      <c r="P1151" s="14" t="s">
        <v>47</v>
      </c>
      <c r="Q1151" s="105">
        <v>49584.92</v>
      </c>
      <c r="R1151" s="23">
        <v>42211</v>
      </c>
      <c r="S1151" s="106">
        <v>49584.92</v>
      </c>
      <c r="T1151" s="31">
        <f t="shared" si="35"/>
        <v>0</v>
      </c>
      <c r="U1151" s="39" t="s">
        <v>9</v>
      </c>
    </row>
    <row r="1152" spans="1:21" x14ac:dyDescent="0.25">
      <c r="A1152" s="20">
        <v>42196</v>
      </c>
      <c r="B1152" s="183" t="s">
        <v>3721</v>
      </c>
      <c r="C1152" s="183" t="s">
        <v>1592</v>
      </c>
      <c r="D1152" s="14" t="s">
        <v>292</v>
      </c>
      <c r="E1152" s="105">
        <v>2245.8000000000002</v>
      </c>
      <c r="F1152" s="23">
        <v>42197</v>
      </c>
      <c r="G1152" s="106">
        <v>2245.8000000000002</v>
      </c>
      <c r="H1152" s="31">
        <f t="shared" si="34"/>
        <v>0</v>
      </c>
      <c r="I1152" s="39" t="s">
        <v>59</v>
      </c>
      <c r="L1152" s="246"/>
      <c r="M1152" s="20">
        <v>42208</v>
      </c>
      <c r="N1152" s="183" t="s">
        <v>5083</v>
      </c>
      <c r="O1152" s="183" t="s">
        <v>1592</v>
      </c>
      <c r="P1152" s="14" t="s">
        <v>47</v>
      </c>
      <c r="Q1152" s="105">
        <v>23600.799999999999</v>
      </c>
      <c r="R1152" s="65" t="s">
        <v>5084</v>
      </c>
      <c r="S1152" s="106">
        <f>4046.4+19554.4</f>
        <v>23600.800000000003</v>
      </c>
      <c r="T1152" s="31">
        <f t="shared" si="35"/>
        <v>0</v>
      </c>
      <c r="U1152" s="39" t="s">
        <v>9</v>
      </c>
    </row>
    <row r="1153" spans="1:21" x14ac:dyDescent="0.25">
      <c r="A1153" s="20">
        <v>42196</v>
      </c>
      <c r="B1153" s="183" t="s">
        <v>3722</v>
      </c>
      <c r="C1153" s="183" t="s">
        <v>1592</v>
      </c>
      <c r="D1153" s="14" t="s">
        <v>164</v>
      </c>
      <c r="E1153" s="105">
        <v>3850.3</v>
      </c>
      <c r="F1153" s="23">
        <v>42196</v>
      </c>
      <c r="G1153" s="106">
        <v>3850.3</v>
      </c>
      <c r="H1153" s="31">
        <f t="shared" si="34"/>
        <v>0</v>
      </c>
      <c r="I1153" s="39" t="s">
        <v>9</v>
      </c>
      <c r="L1153" s="246"/>
      <c r="M1153" s="20">
        <v>42209</v>
      </c>
      <c r="N1153" s="183" t="s">
        <v>5222</v>
      </c>
      <c r="O1153" s="183" t="s">
        <v>1592</v>
      </c>
      <c r="P1153" s="14" t="s">
        <v>47</v>
      </c>
      <c r="Q1153" s="105">
        <v>19388.400000000001</v>
      </c>
      <c r="R1153" s="65">
        <v>42211</v>
      </c>
      <c r="S1153" s="106">
        <v>19388.400000000001</v>
      </c>
      <c r="T1153" s="31">
        <f t="shared" si="35"/>
        <v>0</v>
      </c>
      <c r="U1153" s="39" t="s">
        <v>3880</v>
      </c>
    </row>
    <row r="1154" spans="1:21" x14ac:dyDescent="0.25">
      <c r="A1154" s="20">
        <v>42196</v>
      </c>
      <c r="B1154" s="183" t="s">
        <v>3723</v>
      </c>
      <c r="C1154" s="183" t="s">
        <v>1592</v>
      </c>
      <c r="D1154" s="14" t="s">
        <v>185</v>
      </c>
      <c r="E1154" s="105">
        <v>48714</v>
      </c>
      <c r="F1154" s="23">
        <v>42196</v>
      </c>
      <c r="G1154" s="106">
        <v>48714</v>
      </c>
      <c r="H1154" s="48">
        <f t="shared" si="34"/>
        <v>0</v>
      </c>
      <c r="I1154" s="39" t="s">
        <v>2524</v>
      </c>
      <c r="L1154" s="246"/>
      <c r="M1154" s="20">
        <v>42209</v>
      </c>
      <c r="N1154" s="183" t="s">
        <v>5275</v>
      </c>
      <c r="O1154" s="183" t="s">
        <v>1592</v>
      </c>
      <c r="P1154" s="14" t="s">
        <v>47</v>
      </c>
      <c r="Q1154" s="105">
        <v>1187.2</v>
      </c>
      <c r="R1154" s="65">
        <v>42209</v>
      </c>
      <c r="S1154" s="106">
        <v>1187.2</v>
      </c>
      <c r="T1154" s="31">
        <f t="shared" si="35"/>
        <v>0</v>
      </c>
      <c r="U1154" s="39" t="s">
        <v>9</v>
      </c>
    </row>
    <row r="1155" spans="1:21" x14ac:dyDescent="0.25">
      <c r="A1155" s="20">
        <v>42196</v>
      </c>
      <c r="B1155" s="183" t="s">
        <v>3724</v>
      </c>
      <c r="C1155" s="183" t="s">
        <v>1592</v>
      </c>
      <c r="D1155" s="14" t="s">
        <v>829</v>
      </c>
      <c r="E1155" s="105">
        <v>8418.9</v>
      </c>
      <c r="F1155" s="23">
        <v>42196</v>
      </c>
      <c r="G1155" s="106">
        <v>8418.9</v>
      </c>
      <c r="H1155" s="31">
        <f t="shared" ref="H1155:H1218" si="36">E1155-G1155</f>
        <v>0</v>
      </c>
      <c r="I1155" s="39" t="s">
        <v>9</v>
      </c>
      <c r="L1155" s="246"/>
      <c r="M1155" s="20">
        <v>42209</v>
      </c>
      <c r="N1155" s="183" t="s">
        <v>5277</v>
      </c>
      <c r="O1155" s="183" t="s">
        <v>1592</v>
      </c>
      <c r="P1155" s="14" t="s">
        <v>47</v>
      </c>
      <c r="Q1155" s="105">
        <v>346.8</v>
      </c>
      <c r="R1155" s="65">
        <v>42209</v>
      </c>
      <c r="S1155" s="106">
        <v>346.8</v>
      </c>
      <c r="T1155" s="31">
        <f t="shared" ref="T1155:T1218" si="37">Q1155-S1155</f>
        <v>0</v>
      </c>
      <c r="U1155" s="39" t="s">
        <v>9</v>
      </c>
    </row>
    <row r="1156" spans="1:21" x14ac:dyDescent="0.25">
      <c r="A1156" s="20">
        <v>42196</v>
      </c>
      <c r="B1156" s="183" t="s">
        <v>3725</v>
      </c>
      <c r="C1156" s="183" t="s">
        <v>1592</v>
      </c>
      <c r="D1156" s="14" t="s">
        <v>82</v>
      </c>
      <c r="E1156" s="105">
        <v>4043.2</v>
      </c>
      <c r="F1156" s="23">
        <v>42197</v>
      </c>
      <c r="G1156" s="106">
        <v>4043.2</v>
      </c>
      <c r="H1156" s="31">
        <f t="shared" si="36"/>
        <v>0</v>
      </c>
      <c r="I1156" s="39" t="s">
        <v>59</v>
      </c>
      <c r="L1156" s="246"/>
      <c r="M1156" s="20">
        <v>42210</v>
      </c>
      <c r="N1156" s="183" t="s">
        <v>5358</v>
      </c>
      <c r="O1156" s="183" t="s">
        <v>1592</v>
      </c>
      <c r="P1156" s="14" t="s">
        <v>47</v>
      </c>
      <c r="Q1156" s="105">
        <v>25071.200000000001</v>
      </c>
      <c r="R1156" s="65">
        <v>42211</v>
      </c>
      <c r="S1156" s="106">
        <v>25071.200000000001</v>
      </c>
      <c r="T1156" s="31">
        <f t="shared" si="37"/>
        <v>0</v>
      </c>
      <c r="U1156" s="39" t="s">
        <v>3880</v>
      </c>
    </row>
    <row r="1157" spans="1:21" x14ac:dyDescent="0.25">
      <c r="A1157" s="20">
        <v>42196</v>
      </c>
      <c r="B1157" s="183" t="s">
        <v>3726</v>
      </c>
      <c r="C1157" s="183" t="s">
        <v>1592</v>
      </c>
      <c r="D1157" s="14" t="s">
        <v>3727</v>
      </c>
      <c r="E1157" s="105">
        <v>7341.2</v>
      </c>
      <c r="F1157" s="23">
        <v>42197</v>
      </c>
      <c r="G1157" s="106">
        <v>7341.2</v>
      </c>
      <c r="H1157" s="31">
        <f t="shared" si="36"/>
        <v>0</v>
      </c>
      <c r="I1157" s="39" t="s">
        <v>59</v>
      </c>
      <c r="L1157" s="246"/>
      <c r="M1157" s="20">
        <v>42212</v>
      </c>
      <c r="N1157" s="183" t="s">
        <v>5572</v>
      </c>
      <c r="O1157" s="183" t="s">
        <v>1592</v>
      </c>
      <c r="P1157" s="14" t="s">
        <v>47</v>
      </c>
      <c r="Q1157" s="105">
        <v>5658</v>
      </c>
      <c r="R1157" s="23"/>
      <c r="S1157" s="106"/>
      <c r="T1157" s="31">
        <f t="shared" si="37"/>
        <v>5658</v>
      </c>
      <c r="U1157" s="39" t="s">
        <v>9</v>
      </c>
    </row>
    <row r="1158" spans="1:21" x14ac:dyDescent="0.25">
      <c r="A1158" s="20">
        <v>42196</v>
      </c>
      <c r="B1158" s="183" t="s">
        <v>3728</v>
      </c>
      <c r="C1158" s="183" t="s">
        <v>1592</v>
      </c>
      <c r="D1158" s="14" t="s">
        <v>83</v>
      </c>
      <c r="E1158" s="105">
        <v>8241.6</v>
      </c>
      <c r="F1158" s="23">
        <v>42197</v>
      </c>
      <c r="G1158" s="106">
        <v>8241.6</v>
      </c>
      <c r="H1158" s="31">
        <f t="shared" si="36"/>
        <v>0</v>
      </c>
      <c r="I1158" s="39" t="s">
        <v>59</v>
      </c>
      <c r="L1158" s="246"/>
      <c r="M1158" s="20">
        <v>42214</v>
      </c>
      <c r="N1158" s="183" t="s">
        <v>5744</v>
      </c>
      <c r="O1158" s="183" t="s">
        <v>1592</v>
      </c>
      <c r="P1158" s="14" t="s">
        <v>47</v>
      </c>
      <c r="Q1158" s="105">
        <v>50076.18</v>
      </c>
      <c r="R1158" s="23"/>
      <c r="S1158" s="106"/>
      <c r="T1158" s="31">
        <f t="shared" si="37"/>
        <v>50076.18</v>
      </c>
      <c r="U1158" s="39" t="s">
        <v>9</v>
      </c>
    </row>
    <row r="1159" spans="1:21" x14ac:dyDescent="0.25">
      <c r="A1159" s="20">
        <v>42196</v>
      </c>
      <c r="B1159" s="183" t="s">
        <v>3729</v>
      </c>
      <c r="C1159" s="183" t="s">
        <v>1592</v>
      </c>
      <c r="D1159" s="14" t="s">
        <v>440</v>
      </c>
      <c r="E1159" s="105">
        <v>14500.2</v>
      </c>
      <c r="F1159" s="23">
        <v>42196</v>
      </c>
      <c r="G1159" s="106">
        <v>14500.2</v>
      </c>
      <c r="H1159" s="31">
        <f t="shared" si="36"/>
        <v>0</v>
      </c>
      <c r="I1159" s="39" t="s">
        <v>9</v>
      </c>
      <c r="L1159" s="246"/>
      <c r="M1159" s="20">
        <v>42215</v>
      </c>
      <c r="N1159" s="183" t="s">
        <v>5871</v>
      </c>
      <c r="O1159" s="183" t="s">
        <v>1592</v>
      </c>
      <c r="P1159" s="14" t="s">
        <v>47</v>
      </c>
      <c r="Q1159" s="105">
        <v>19987.599999999999</v>
      </c>
      <c r="R1159" s="23"/>
      <c r="S1159" s="106"/>
      <c r="T1159" s="31">
        <f t="shared" si="37"/>
        <v>19987.599999999999</v>
      </c>
      <c r="U1159" s="39" t="s">
        <v>3880</v>
      </c>
    </row>
    <row r="1160" spans="1:21" x14ac:dyDescent="0.25">
      <c r="A1160" s="20">
        <v>42196</v>
      </c>
      <c r="B1160" s="183" t="s">
        <v>3730</v>
      </c>
      <c r="C1160" s="183" t="s">
        <v>1592</v>
      </c>
      <c r="D1160" s="14" t="s">
        <v>169</v>
      </c>
      <c r="E1160" s="105">
        <v>695.4</v>
      </c>
      <c r="F1160" s="23">
        <v>42197</v>
      </c>
      <c r="G1160" s="106">
        <v>695.4</v>
      </c>
      <c r="H1160" s="31">
        <f t="shared" si="36"/>
        <v>0</v>
      </c>
      <c r="I1160" s="39" t="s">
        <v>59</v>
      </c>
      <c r="L1160" s="246"/>
      <c r="M1160" s="20">
        <v>42216</v>
      </c>
      <c r="N1160" s="183" t="s">
        <v>6028</v>
      </c>
      <c r="O1160" s="183" t="s">
        <v>1592</v>
      </c>
      <c r="P1160" s="14" t="s">
        <v>47</v>
      </c>
      <c r="Q1160" s="105">
        <v>17208.400000000001</v>
      </c>
      <c r="R1160" s="23"/>
      <c r="S1160" s="106"/>
      <c r="T1160" s="31">
        <f t="shared" si="37"/>
        <v>17208.400000000001</v>
      </c>
      <c r="U1160" s="39" t="s">
        <v>3880</v>
      </c>
    </row>
    <row r="1161" spans="1:21" x14ac:dyDescent="0.25">
      <c r="A1161" s="20">
        <v>42196</v>
      </c>
      <c r="B1161" s="183" t="s">
        <v>3731</v>
      </c>
      <c r="C1161" s="183" t="s">
        <v>1592</v>
      </c>
      <c r="D1161" s="14" t="s">
        <v>81</v>
      </c>
      <c r="E1161" s="105">
        <v>2283.8000000000002</v>
      </c>
      <c r="F1161" s="23">
        <v>42197</v>
      </c>
      <c r="G1161" s="106">
        <v>2283.8000000000002</v>
      </c>
      <c r="H1161" s="31">
        <f t="shared" si="36"/>
        <v>0</v>
      </c>
      <c r="I1161" s="39" t="s">
        <v>59</v>
      </c>
      <c r="L1161" s="246"/>
      <c r="M1161" s="20">
        <v>42203</v>
      </c>
      <c r="N1161" s="183" t="s">
        <v>4545</v>
      </c>
      <c r="O1161" s="183" t="s">
        <v>1592</v>
      </c>
      <c r="P1161" s="14" t="s">
        <v>368</v>
      </c>
      <c r="Q1161" s="105">
        <v>23898.6</v>
      </c>
      <c r="R1161" s="23">
        <v>42203</v>
      </c>
      <c r="S1161" s="106">
        <v>23898.6</v>
      </c>
      <c r="T1161" s="31">
        <f t="shared" si="37"/>
        <v>0</v>
      </c>
      <c r="U1161" s="39" t="s">
        <v>9</v>
      </c>
    </row>
    <row r="1162" spans="1:21" x14ac:dyDescent="0.25">
      <c r="A1162" s="20">
        <v>42196</v>
      </c>
      <c r="B1162" s="183" t="s">
        <v>3732</v>
      </c>
      <c r="C1162" s="183" t="s">
        <v>1592</v>
      </c>
      <c r="D1162" s="14" t="s">
        <v>110</v>
      </c>
      <c r="E1162" s="105">
        <v>76226.3</v>
      </c>
      <c r="F1162" s="23">
        <v>42201</v>
      </c>
      <c r="G1162" s="106">
        <v>76226.3</v>
      </c>
      <c r="H1162" s="31">
        <f t="shared" si="36"/>
        <v>0</v>
      </c>
      <c r="I1162" s="39" t="s">
        <v>9</v>
      </c>
      <c r="L1162" s="246"/>
      <c r="M1162" s="20">
        <v>42203</v>
      </c>
      <c r="N1162" s="183" t="s">
        <v>4568</v>
      </c>
      <c r="O1162" s="183" t="s">
        <v>1592</v>
      </c>
      <c r="P1162" s="14" t="s">
        <v>368</v>
      </c>
      <c r="Q1162" s="105">
        <v>22832.7</v>
      </c>
      <c r="R1162" s="23">
        <v>42203</v>
      </c>
      <c r="S1162" s="118">
        <v>22832.7</v>
      </c>
      <c r="T1162" s="31">
        <f t="shared" si="37"/>
        <v>0</v>
      </c>
      <c r="U1162" s="56" t="s">
        <v>9</v>
      </c>
    </row>
    <row r="1163" spans="1:21" x14ac:dyDescent="0.25">
      <c r="A1163" s="20">
        <v>42196</v>
      </c>
      <c r="B1163" s="183" t="s">
        <v>3733</v>
      </c>
      <c r="C1163" s="183" t="s">
        <v>1592</v>
      </c>
      <c r="D1163" s="14" t="s">
        <v>120</v>
      </c>
      <c r="E1163" s="105">
        <v>1691</v>
      </c>
      <c r="F1163" s="23">
        <v>42197</v>
      </c>
      <c r="G1163" s="106">
        <v>1691</v>
      </c>
      <c r="H1163" s="31">
        <f t="shared" si="36"/>
        <v>0</v>
      </c>
      <c r="I1163" s="39" t="s">
        <v>59</v>
      </c>
      <c r="L1163" s="246"/>
      <c r="M1163" s="20">
        <v>42187</v>
      </c>
      <c r="N1163" s="183" t="s">
        <v>2695</v>
      </c>
      <c r="O1163" s="183" t="s">
        <v>1592</v>
      </c>
      <c r="P1163" s="40" t="s">
        <v>252</v>
      </c>
      <c r="Q1163" s="105">
        <v>1154.4000000000001</v>
      </c>
      <c r="R1163" s="23">
        <v>42187</v>
      </c>
      <c r="S1163" s="106">
        <v>1154.4000000000001</v>
      </c>
      <c r="T1163" s="25">
        <f t="shared" si="37"/>
        <v>0</v>
      </c>
      <c r="U1163" s="68" t="s">
        <v>9</v>
      </c>
    </row>
    <row r="1164" spans="1:21" x14ac:dyDescent="0.25">
      <c r="A1164" s="20">
        <v>42196</v>
      </c>
      <c r="B1164" s="183" t="s">
        <v>3734</v>
      </c>
      <c r="C1164" s="183" t="s">
        <v>1592</v>
      </c>
      <c r="D1164" s="14" t="s">
        <v>217</v>
      </c>
      <c r="E1164" s="105">
        <v>6439</v>
      </c>
      <c r="F1164" s="23">
        <v>42197</v>
      </c>
      <c r="G1164" s="106">
        <v>6439</v>
      </c>
      <c r="H1164" s="31">
        <f t="shared" si="36"/>
        <v>0</v>
      </c>
      <c r="I1164" s="39" t="s">
        <v>59</v>
      </c>
      <c r="L1164" s="246"/>
      <c r="M1164" s="20">
        <v>42191</v>
      </c>
      <c r="N1164" s="183" t="s">
        <v>3089</v>
      </c>
      <c r="O1164" s="183" t="s">
        <v>1592</v>
      </c>
      <c r="P1164" s="14" t="s">
        <v>252</v>
      </c>
      <c r="Q1164" s="105">
        <v>7534.8</v>
      </c>
      <c r="R1164" s="23">
        <v>42191</v>
      </c>
      <c r="S1164" s="106">
        <v>7534.8</v>
      </c>
      <c r="T1164" s="31">
        <f t="shared" si="37"/>
        <v>0</v>
      </c>
      <c r="U1164" s="39" t="s">
        <v>9</v>
      </c>
    </row>
    <row r="1165" spans="1:21" x14ac:dyDescent="0.25">
      <c r="A1165" s="20">
        <v>42196</v>
      </c>
      <c r="B1165" s="183" t="s">
        <v>3735</v>
      </c>
      <c r="C1165" s="183" t="s">
        <v>1592</v>
      </c>
      <c r="D1165" s="14" t="s">
        <v>24</v>
      </c>
      <c r="E1165" s="105">
        <v>44306.7</v>
      </c>
      <c r="F1165" s="23">
        <v>42216</v>
      </c>
      <c r="G1165" s="106">
        <v>44306.7</v>
      </c>
      <c r="H1165" s="31">
        <f t="shared" si="36"/>
        <v>0</v>
      </c>
      <c r="I1165" s="39" t="s">
        <v>9</v>
      </c>
      <c r="L1165" s="246"/>
      <c r="M1165" s="20">
        <v>42198</v>
      </c>
      <c r="N1165" s="183" t="s">
        <v>3957</v>
      </c>
      <c r="O1165" s="183" t="s">
        <v>1592</v>
      </c>
      <c r="P1165" s="14" t="s">
        <v>252</v>
      </c>
      <c r="Q1165" s="105">
        <v>9494.2000000000007</v>
      </c>
      <c r="R1165" s="23">
        <v>42198</v>
      </c>
      <c r="S1165" s="106">
        <v>9494.2000000000007</v>
      </c>
      <c r="T1165" s="31">
        <f t="shared" si="37"/>
        <v>0</v>
      </c>
      <c r="U1165" s="39" t="s">
        <v>9</v>
      </c>
    </row>
    <row r="1166" spans="1:21" x14ac:dyDescent="0.25">
      <c r="A1166" s="20">
        <v>42196</v>
      </c>
      <c r="B1166" s="183" t="s">
        <v>3736</v>
      </c>
      <c r="C1166" s="183" t="s">
        <v>1592</v>
      </c>
      <c r="D1166" s="14" t="s">
        <v>215</v>
      </c>
      <c r="E1166" s="105">
        <v>29780</v>
      </c>
      <c r="F1166" s="23">
        <v>42196</v>
      </c>
      <c r="G1166" s="106">
        <v>29780</v>
      </c>
      <c r="H1166" s="31">
        <f t="shared" si="36"/>
        <v>0</v>
      </c>
      <c r="I1166" s="39" t="s">
        <v>2524</v>
      </c>
      <c r="L1166" s="246"/>
      <c r="M1166" s="20">
        <v>42208</v>
      </c>
      <c r="N1166" s="183" t="s">
        <v>5040</v>
      </c>
      <c r="O1166" s="183" t="s">
        <v>1592</v>
      </c>
      <c r="P1166" s="14" t="s">
        <v>252</v>
      </c>
      <c r="Q1166" s="105">
        <v>2468.6999999999998</v>
      </c>
      <c r="R1166" s="65">
        <v>42208</v>
      </c>
      <c r="S1166" s="106">
        <v>2468.6999999999998</v>
      </c>
      <c r="T1166" s="31">
        <f t="shared" si="37"/>
        <v>0</v>
      </c>
      <c r="U1166" s="39" t="s">
        <v>9</v>
      </c>
    </row>
    <row r="1167" spans="1:21" x14ac:dyDescent="0.25">
      <c r="A1167" s="20">
        <v>42196</v>
      </c>
      <c r="B1167" s="183" t="s">
        <v>3737</v>
      </c>
      <c r="C1167" s="183" t="s">
        <v>1592</v>
      </c>
      <c r="D1167" s="14" t="s">
        <v>215</v>
      </c>
      <c r="E1167" s="105">
        <v>21000</v>
      </c>
      <c r="F1167" s="23">
        <v>42196</v>
      </c>
      <c r="G1167" s="106">
        <v>21000</v>
      </c>
      <c r="H1167" s="31">
        <f t="shared" si="36"/>
        <v>0</v>
      </c>
      <c r="I1167" s="39" t="s">
        <v>2524</v>
      </c>
      <c r="L1167" s="246"/>
      <c r="M1167" s="20">
        <v>42213</v>
      </c>
      <c r="N1167" s="183" t="s">
        <v>5651</v>
      </c>
      <c r="O1167" s="183" t="s">
        <v>1592</v>
      </c>
      <c r="P1167" s="14" t="s">
        <v>252</v>
      </c>
      <c r="Q1167" s="105">
        <v>6786</v>
      </c>
      <c r="R1167" s="23">
        <v>42213</v>
      </c>
      <c r="S1167" s="106">
        <v>6786</v>
      </c>
      <c r="T1167" s="31">
        <f t="shared" si="37"/>
        <v>0</v>
      </c>
      <c r="U1167" s="39" t="s">
        <v>9</v>
      </c>
    </row>
    <row r="1168" spans="1:21" x14ac:dyDescent="0.25">
      <c r="A1168" s="20">
        <v>42196</v>
      </c>
      <c r="B1168" s="183" t="s">
        <v>3738</v>
      </c>
      <c r="C1168" s="183" t="s">
        <v>1592</v>
      </c>
      <c r="D1168" s="14" t="s">
        <v>215</v>
      </c>
      <c r="E1168" s="105">
        <v>280</v>
      </c>
      <c r="F1168" s="23">
        <v>42196</v>
      </c>
      <c r="G1168" s="106">
        <v>280</v>
      </c>
      <c r="H1168" s="31">
        <f t="shared" si="36"/>
        <v>0</v>
      </c>
      <c r="I1168" s="39" t="s">
        <v>2524</v>
      </c>
      <c r="L1168" s="246"/>
      <c r="M1168" s="20">
        <v>42214</v>
      </c>
      <c r="N1168" s="183" t="s">
        <v>5786</v>
      </c>
      <c r="O1168" s="183" t="s">
        <v>1592</v>
      </c>
      <c r="P1168" s="14" t="s">
        <v>252</v>
      </c>
      <c r="Q1168" s="105">
        <v>8002.8</v>
      </c>
      <c r="R1168" s="23">
        <v>42214</v>
      </c>
      <c r="S1168" s="106">
        <v>8002.8</v>
      </c>
      <c r="T1168" s="31">
        <f t="shared" si="37"/>
        <v>0</v>
      </c>
      <c r="U1168" s="39" t="s">
        <v>9</v>
      </c>
    </row>
    <row r="1169" spans="1:21" x14ac:dyDescent="0.25">
      <c r="A1169" s="20">
        <v>42196</v>
      </c>
      <c r="B1169" s="183" t="s">
        <v>3739</v>
      </c>
      <c r="C1169" s="183" t="s">
        <v>1592</v>
      </c>
      <c r="D1169" s="14" t="s">
        <v>1182</v>
      </c>
      <c r="E1169" s="105">
        <v>1922.5</v>
      </c>
      <c r="F1169" s="23">
        <v>42196</v>
      </c>
      <c r="G1169" s="106">
        <v>1922.5</v>
      </c>
      <c r="H1169" s="31">
        <f t="shared" si="36"/>
        <v>0</v>
      </c>
      <c r="I1169" s="39" t="s">
        <v>9</v>
      </c>
      <c r="L1169" s="246"/>
      <c r="M1169" s="20">
        <v>42216</v>
      </c>
      <c r="N1169" s="183" t="s">
        <v>6039</v>
      </c>
      <c r="O1169" s="183" t="s">
        <v>1592</v>
      </c>
      <c r="P1169" s="14" t="s">
        <v>252</v>
      </c>
      <c r="Q1169" s="105">
        <v>2032.8</v>
      </c>
      <c r="R1169" s="23">
        <v>42216</v>
      </c>
      <c r="S1169" s="106">
        <v>2032.8</v>
      </c>
      <c r="T1169" s="31">
        <f t="shared" si="37"/>
        <v>0</v>
      </c>
      <c r="U1169" s="39" t="s">
        <v>9</v>
      </c>
    </row>
    <row r="1170" spans="1:21" x14ac:dyDescent="0.25">
      <c r="A1170" s="20">
        <v>42196</v>
      </c>
      <c r="B1170" s="183" t="s">
        <v>3740</v>
      </c>
      <c r="C1170" s="183" t="s">
        <v>1592</v>
      </c>
      <c r="D1170" s="26" t="s">
        <v>12</v>
      </c>
      <c r="E1170" s="108">
        <v>0</v>
      </c>
      <c r="F1170" s="23"/>
      <c r="G1170" s="106"/>
      <c r="H1170" s="31">
        <f t="shared" si="36"/>
        <v>0</v>
      </c>
      <c r="I1170" s="39" t="s">
        <v>13</v>
      </c>
      <c r="L1170" s="246"/>
      <c r="M1170" s="20">
        <v>42186</v>
      </c>
      <c r="N1170" s="183" t="s">
        <v>2546</v>
      </c>
      <c r="O1170" s="183" t="s">
        <v>1592</v>
      </c>
      <c r="P1170" s="14" t="s">
        <v>130</v>
      </c>
      <c r="Q1170" s="105">
        <v>3277.5</v>
      </c>
      <c r="R1170" s="23">
        <v>42187</v>
      </c>
      <c r="S1170" s="106">
        <v>3277.5</v>
      </c>
      <c r="T1170" s="25">
        <f t="shared" si="37"/>
        <v>0</v>
      </c>
      <c r="U1170" s="39" t="s">
        <v>17</v>
      </c>
    </row>
    <row r="1171" spans="1:21" x14ac:dyDescent="0.25">
      <c r="A1171" s="20">
        <v>42196</v>
      </c>
      <c r="B1171" s="183" t="s">
        <v>3741</v>
      </c>
      <c r="C1171" s="183" t="s">
        <v>1592</v>
      </c>
      <c r="D1171" s="14" t="s">
        <v>225</v>
      </c>
      <c r="E1171" s="105">
        <v>3486.9</v>
      </c>
      <c r="F1171" s="23">
        <v>42196</v>
      </c>
      <c r="G1171" s="106">
        <v>3486.9</v>
      </c>
      <c r="H1171" s="31">
        <f t="shared" si="36"/>
        <v>0</v>
      </c>
      <c r="I1171" s="39" t="s">
        <v>9</v>
      </c>
      <c r="L1171" s="246"/>
      <c r="M1171" s="20">
        <v>42187</v>
      </c>
      <c r="N1171" s="183" t="s">
        <v>2663</v>
      </c>
      <c r="O1171" s="183" t="s">
        <v>1592</v>
      </c>
      <c r="P1171" s="40" t="s">
        <v>130</v>
      </c>
      <c r="Q1171" s="105">
        <v>6974.2</v>
      </c>
      <c r="R1171" s="23">
        <v>42189</v>
      </c>
      <c r="S1171" s="106">
        <v>6974.2</v>
      </c>
      <c r="T1171" s="25">
        <f t="shared" si="37"/>
        <v>0</v>
      </c>
      <c r="U1171" s="68" t="s">
        <v>62</v>
      </c>
    </row>
    <row r="1172" spans="1:21" x14ac:dyDescent="0.25">
      <c r="A1172" s="20">
        <v>42196</v>
      </c>
      <c r="B1172" s="183" t="s">
        <v>3742</v>
      </c>
      <c r="C1172" s="183" t="s">
        <v>1592</v>
      </c>
      <c r="D1172" s="14" t="s">
        <v>1182</v>
      </c>
      <c r="E1172" s="105">
        <v>161.6</v>
      </c>
      <c r="F1172" s="23">
        <v>42196</v>
      </c>
      <c r="G1172" s="106">
        <v>161.6</v>
      </c>
      <c r="H1172" s="31">
        <f t="shared" si="36"/>
        <v>0</v>
      </c>
      <c r="I1172" s="39" t="s">
        <v>9</v>
      </c>
      <c r="L1172" s="246"/>
      <c r="M1172" s="20">
        <v>42187</v>
      </c>
      <c r="N1172" s="183" t="s">
        <v>2669</v>
      </c>
      <c r="O1172" s="183" t="s">
        <v>1592</v>
      </c>
      <c r="P1172" s="40" t="s">
        <v>130</v>
      </c>
      <c r="Q1172" s="105">
        <v>364</v>
      </c>
      <c r="R1172" s="23">
        <v>42191</v>
      </c>
      <c r="S1172" s="106">
        <v>364</v>
      </c>
      <c r="T1172" s="25">
        <f t="shared" si="37"/>
        <v>0</v>
      </c>
      <c r="U1172" s="68" t="s">
        <v>9</v>
      </c>
    </row>
    <row r="1173" spans="1:21" x14ac:dyDescent="0.25">
      <c r="A1173" s="20">
        <v>42196</v>
      </c>
      <c r="B1173" s="183" t="s">
        <v>3743</v>
      </c>
      <c r="C1173" s="183" t="s">
        <v>1592</v>
      </c>
      <c r="D1173" s="14" t="s">
        <v>675</v>
      </c>
      <c r="E1173" s="105">
        <v>105</v>
      </c>
      <c r="F1173" s="23">
        <v>42196</v>
      </c>
      <c r="G1173" s="106">
        <v>105</v>
      </c>
      <c r="H1173" s="31">
        <f t="shared" si="36"/>
        <v>0</v>
      </c>
      <c r="I1173" s="39" t="s">
        <v>9</v>
      </c>
      <c r="L1173" s="246"/>
      <c r="M1173" s="20">
        <v>42188</v>
      </c>
      <c r="N1173" s="183" t="s">
        <v>2794</v>
      </c>
      <c r="O1173" s="183" t="s">
        <v>1592</v>
      </c>
      <c r="P1173" s="40" t="s">
        <v>130</v>
      </c>
      <c r="Q1173" s="105">
        <v>4933.3999999999996</v>
      </c>
      <c r="R1173" s="23">
        <v>42189</v>
      </c>
      <c r="S1173" s="106">
        <v>4933.3999999999996</v>
      </c>
      <c r="T1173" s="31">
        <f t="shared" si="37"/>
        <v>0</v>
      </c>
      <c r="U1173" s="68" t="s">
        <v>9</v>
      </c>
    </row>
    <row r="1174" spans="1:21" x14ac:dyDescent="0.25">
      <c r="A1174" s="20">
        <v>42196</v>
      </c>
      <c r="B1174" s="183" t="s">
        <v>3744</v>
      </c>
      <c r="C1174" s="183" t="s">
        <v>1592</v>
      </c>
      <c r="D1174" s="14" t="s">
        <v>35</v>
      </c>
      <c r="E1174" s="105">
        <v>23248.35</v>
      </c>
      <c r="F1174" s="23">
        <v>42196</v>
      </c>
      <c r="G1174" s="106">
        <v>23248.35</v>
      </c>
      <c r="H1174" s="31">
        <f t="shared" si="36"/>
        <v>0</v>
      </c>
      <c r="I1174" s="39" t="s">
        <v>41</v>
      </c>
      <c r="L1174" s="246"/>
      <c r="M1174" s="20">
        <v>42189</v>
      </c>
      <c r="N1174" s="183" t="s">
        <v>2919</v>
      </c>
      <c r="O1174" s="183" t="s">
        <v>1592</v>
      </c>
      <c r="P1174" s="14" t="s">
        <v>130</v>
      </c>
      <c r="Q1174" s="105">
        <v>7850.6</v>
      </c>
      <c r="R1174" s="23">
        <v>42191</v>
      </c>
      <c r="S1174" s="106">
        <v>7850.6</v>
      </c>
      <c r="T1174" s="31">
        <f t="shared" si="37"/>
        <v>0</v>
      </c>
      <c r="U1174" s="39" t="s">
        <v>9</v>
      </c>
    </row>
    <row r="1175" spans="1:21" x14ac:dyDescent="0.25">
      <c r="A1175" s="20">
        <v>42196</v>
      </c>
      <c r="B1175" s="183" t="s">
        <v>3745</v>
      </c>
      <c r="C1175" s="183" t="s">
        <v>1592</v>
      </c>
      <c r="D1175" s="14" t="s">
        <v>14</v>
      </c>
      <c r="E1175" s="105">
        <v>9252.1</v>
      </c>
      <c r="F1175" s="23">
        <v>42209</v>
      </c>
      <c r="G1175" s="106">
        <v>9252.1</v>
      </c>
      <c r="H1175" s="31">
        <f t="shared" si="36"/>
        <v>0</v>
      </c>
      <c r="I1175" s="39" t="s">
        <v>15</v>
      </c>
      <c r="L1175" s="246"/>
      <c r="M1175" s="20">
        <v>42190</v>
      </c>
      <c r="N1175" s="183" t="s">
        <v>3014</v>
      </c>
      <c r="O1175" s="183" t="s">
        <v>1592</v>
      </c>
      <c r="P1175" s="150" t="s">
        <v>130</v>
      </c>
      <c r="Q1175" s="105">
        <v>9576.4</v>
      </c>
      <c r="R1175" s="23">
        <v>42191</v>
      </c>
      <c r="S1175" s="106">
        <v>9576.4</v>
      </c>
      <c r="T1175" s="31">
        <f t="shared" si="37"/>
        <v>0</v>
      </c>
      <c r="U1175" s="39" t="s">
        <v>17</v>
      </c>
    </row>
    <row r="1176" spans="1:21" x14ac:dyDescent="0.25">
      <c r="A1176" s="20">
        <v>42196</v>
      </c>
      <c r="B1176" s="183" t="s">
        <v>3746</v>
      </c>
      <c r="C1176" s="183" t="s">
        <v>1592</v>
      </c>
      <c r="D1176" s="14" t="s">
        <v>66</v>
      </c>
      <c r="E1176" s="105">
        <v>130.6</v>
      </c>
      <c r="F1176" s="23">
        <v>42196</v>
      </c>
      <c r="G1176" s="106">
        <v>130.6</v>
      </c>
      <c r="H1176" s="31">
        <f t="shared" si="36"/>
        <v>0</v>
      </c>
      <c r="I1176" s="39" t="s">
        <v>9</v>
      </c>
      <c r="L1176" s="246"/>
      <c r="M1176" s="20">
        <v>42191</v>
      </c>
      <c r="N1176" s="183" t="s">
        <v>3075</v>
      </c>
      <c r="O1176" s="183" t="s">
        <v>1592</v>
      </c>
      <c r="P1176" s="14" t="s">
        <v>130</v>
      </c>
      <c r="Q1176" s="105">
        <v>4193.8</v>
      </c>
      <c r="R1176" s="23">
        <v>42193</v>
      </c>
      <c r="S1176" s="106">
        <v>4193.8</v>
      </c>
      <c r="T1176" s="31">
        <f t="shared" si="37"/>
        <v>0</v>
      </c>
      <c r="U1176" s="39" t="s">
        <v>17</v>
      </c>
    </row>
    <row r="1177" spans="1:21" x14ac:dyDescent="0.25">
      <c r="A1177" s="20">
        <v>42196</v>
      </c>
      <c r="B1177" s="183" t="s">
        <v>3747</v>
      </c>
      <c r="C1177" s="183" t="s">
        <v>1592</v>
      </c>
      <c r="D1177" s="14" t="s">
        <v>162</v>
      </c>
      <c r="E1177" s="105">
        <v>1345.2</v>
      </c>
      <c r="F1177" s="23">
        <v>42196</v>
      </c>
      <c r="G1177" s="106">
        <v>1345.2</v>
      </c>
      <c r="H1177" s="31">
        <f t="shared" si="36"/>
        <v>0</v>
      </c>
      <c r="I1177" s="39" t="s">
        <v>19</v>
      </c>
      <c r="L1177" s="246"/>
      <c r="M1177" s="20">
        <v>42192</v>
      </c>
      <c r="N1177" s="183" t="s">
        <v>3237</v>
      </c>
      <c r="O1177" s="183" t="s">
        <v>1592</v>
      </c>
      <c r="P1177" s="14" t="s">
        <v>130</v>
      </c>
      <c r="Q1177" s="105">
        <v>3775</v>
      </c>
      <c r="R1177" s="23"/>
      <c r="S1177" s="106"/>
      <c r="T1177" s="31">
        <f t="shared" si="37"/>
        <v>3775</v>
      </c>
      <c r="U1177" s="39" t="s">
        <v>59</v>
      </c>
    </row>
    <row r="1178" spans="1:21" x14ac:dyDescent="0.25">
      <c r="A1178" s="20">
        <v>42196</v>
      </c>
      <c r="B1178" s="183" t="s">
        <v>3748</v>
      </c>
      <c r="C1178" s="183" t="s">
        <v>1592</v>
      </c>
      <c r="D1178" s="14" t="s">
        <v>282</v>
      </c>
      <c r="E1178" s="105">
        <v>6197.8</v>
      </c>
      <c r="F1178" s="23">
        <v>42209</v>
      </c>
      <c r="G1178" s="106">
        <v>6197.8</v>
      </c>
      <c r="H1178" s="31">
        <f t="shared" si="36"/>
        <v>0</v>
      </c>
      <c r="I1178" s="39" t="s">
        <v>9</v>
      </c>
      <c r="L1178" s="246"/>
      <c r="M1178" s="20">
        <v>42193</v>
      </c>
      <c r="N1178" s="183" t="s">
        <v>3338</v>
      </c>
      <c r="O1178" s="183" t="s">
        <v>1592</v>
      </c>
      <c r="P1178" s="14" t="s">
        <v>130</v>
      </c>
      <c r="Q1178" s="105">
        <v>3603.2</v>
      </c>
      <c r="R1178" s="23">
        <v>42194</v>
      </c>
      <c r="S1178" s="106">
        <v>3603.2</v>
      </c>
      <c r="T1178" s="31">
        <f t="shared" si="37"/>
        <v>0</v>
      </c>
      <c r="U1178" s="39" t="s">
        <v>17</v>
      </c>
    </row>
    <row r="1179" spans="1:21" x14ac:dyDescent="0.25">
      <c r="A1179" s="20">
        <v>42196</v>
      </c>
      <c r="B1179" s="183" t="s">
        <v>3749</v>
      </c>
      <c r="C1179" s="183" t="s">
        <v>1592</v>
      </c>
      <c r="D1179" s="14" t="s">
        <v>571</v>
      </c>
      <c r="E1179" s="105">
        <v>39327</v>
      </c>
      <c r="F1179" s="23">
        <v>42196</v>
      </c>
      <c r="G1179" s="106">
        <v>39327</v>
      </c>
      <c r="H1179" s="31">
        <f t="shared" si="36"/>
        <v>0</v>
      </c>
      <c r="I1179" s="39" t="s">
        <v>15</v>
      </c>
      <c r="L1179" s="246"/>
      <c r="M1179" s="20">
        <v>42194</v>
      </c>
      <c r="N1179" s="183" t="s">
        <v>3460</v>
      </c>
      <c r="O1179" s="183" t="s">
        <v>1592</v>
      </c>
      <c r="P1179" s="14" t="s">
        <v>130</v>
      </c>
      <c r="Q1179" s="105">
        <v>5266.5</v>
      </c>
      <c r="R1179" s="23">
        <v>42195</v>
      </c>
      <c r="S1179" s="106">
        <v>5266.5</v>
      </c>
      <c r="T1179" s="31">
        <f t="shared" si="37"/>
        <v>0</v>
      </c>
      <c r="U1179" s="39" t="s">
        <v>17</v>
      </c>
    </row>
    <row r="1180" spans="1:21" x14ac:dyDescent="0.25">
      <c r="A1180" s="20">
        <v>42196</v>
      </c>
      <c r="B1180" s="183" t="s">
        <v>3750</v>
      </c>
      <c r="C1180" s="183" t="s">
        <v>1592</v>
      </c>
      <c r="D1180" s="14" t="s">
        <v>191</v>
      </c>
      <c r="E1180" s="105">
        <v>9107.7000000000007</v>
      </c>
      <c r="F1180" s="23">
        <v>42196</v>
      </c>
      <c r="G1180" s="106">
        <v>9107.7000000000007</v>
      </c>
      <c r="H1180" s="31">
        <f t="shared" si="36"/>
        <v>0</v>
      </c>
      <c r="I1180" s="39" t="s">
        <v>9</v>
      </c>
      <c r="L1180" s="246"/>
      <c r="M1180" s="20">
        <v>42195</v>
      </c>
      <c r="N1180" s="183" t="s">
        <v>3591</v>
      </c>
      <c r="O1180" s="183" t="s">
        <v>1592</v>
      </c>
      <c r="P1180" s="14" t="s">
        <v>130</v>
      </c>
      <c r="Q1180" s="105">
        <v>4439.8</v>
      </c>
      <c r="R1180" s="23">
        <v>42198</v>
      </c>
      <c r="S1180" s="118">
        <v>4439.8</v>
      </c>
      <c r="T1180" s="31">
        <f t="shared" si="37"/>
        <v>0</v>
      </c>
      <c r="U1180" s="56" t="s">
        <v>9</v>
      </c>
    </row>
    <row r="1181" spans="1:21" x14ac:dyDescent="0.25">
      <c r="A1181" s="20">
        <v>42196</v>
      </c>
      <c r="B1181" s="183" t="s">
        <v>3751</v>
      </c>
      <c r="C1181" s="183" t="s">
        <v>1592</v>
      </c>
      <c r="D1181" s="14" t="s">
        <v>89</v>
      </c>
      <c r="E1181" s="105">
        <v>3153.8</v>
      </c>
      <c r="F1181" s="23">
        <v>42196</v>
      </c>
      <c r="G1181" s="106">
        <v>3153.8</v>
      </c>
      <c r="H1181" s="31">
        <f t="shared" si="36"/>
        <v>0</v>
      </c>
      <c r="I1181" s="39" t="s">
        <v>9</v>
      </c>
      <c r="L1181" s="246"/>
      <c r="M1181" s="20">
        <v>42195</v>
      </c>
      <c r="N1181" s="183" t="s">
        <v>3593</v>
      </c>
      <c r="O1181" s="183" t="s">
        <v>1592</v>
      </c>
      <c r="P1181" s="14" t="s">
        <v>130</v>
      </c>
      <c r="Q1181" s="105">
        <v>1455.2</v>
      </c>
      <c r="R1181" s="23">
        <v>42198</v>
      </c>
      <c r="S1181" s="118">
        <v>1455.2</v>
      </c>
      <c r="T1181" s="31">
        <f t="shared" si="37"/>
        <v>0</v>
      </c>
      <c r="U1181" s="56" t="s">
        <v>9</v>
      </c>
    </row>
    <row r="1182" spans="1:21" x14ac:dyDescent="0.25">
      <c r="A1182" s="20">
        <v>42196</v>
      </c>
      <c r="B1182" s="183" t="s">
        <v>3752</v>
      </c>
      <c r="C1182" s="183" t="s">
        <v>1592</v>
      </c>
      <c r="D1182" s="14" t="s">
        <v>56</v>
      </c>
      <c r="E1182" s="105">
        <v>7488.8</v>
      </c>
      <c r="F1182" s="23">
        <v>42196</v>
      </c>
      <c r="G1182" s="106">
        <v>7488.8</v>
      </c>
      <c r="H1182" s="31">
        <f t="shared" si="36"/>
        <v>0</v>
      </c>
      <c r="I1182" s="39" t="s">
        <v>19</v>
      </c>
      <c r="L1182" s="246"/>
      <c r="M1182" s="20">
        <v>42196</v>
      </c>
      <c r="N1182" s="183" t="s">
        <v>3699</v>
      </c>
      <c r="O1182" s="183" t="s">
        <v>1592</v>
      </c>
      <c r="P1182" s="14" t="s">
        <v>130</v>
      </c>
      <c r="Q1182" s="105">
        <v>8002.3</v>
      </c>
      <c r="R1182" s="23">
        <v>42198</v>
      </c>
      <c r="S1182" s="106">
        <v>8002.3</v>
      </c>
      <c r="T1182" s="31">
        <f t="shared" si="37"/>
        <v>0</v>
      </c>
      <c r="U1182" s="39" t="s">
        <v>17</v>
      </c>
    </row>
    <row r="1183" spans="1:21" x14ac:dyDescent="0.25">
      <c r="A1183" s="20">
        <v>42196</v>
      </c>
      <c r="B1183" s="183" t="s">
        <v>3753</v>
      </c>
      <c r="C1183" s="183" t="s">
        <v>1592</v>
      </c>
      <c r="D1183" s="14" t="s">
        <v>256</v>
      </c>
      <c r="E1183" s="105">
        <v>8166.4</v>
      </c>
      <c r="F1183" s="23">
        <v>42196</v>
      </c>
      <c r="G1183" s="106">
        <v>8166.4</v>
      </c>
      <c r="H1183" s="31">
        <f t="shared" si="36"/>
        <v>0</v>
      </c>
      <c r="I1183" s="39" t="s">
        <v>19</v>
      </c>
      <c r="L1183" s="246"/>
      <c r="M1183" s="20">
        <v>42197</v>
      </c>
      <c r="N1183" s="183" t="s">
        <v>3833</v>
      </c>
      <c r="O1183" s="183" t="s">
        <v>1592</v>
      </c>
      <c r="P1183" s="14" t="s">
        <v>130</v>
      </c>
      <c r="Q1183" s="105">
        <v>5536.8</v>
      </c>
      <c r="R1183" s="23">
        <v>42198</v>
      </c>
      <c r="S1183" s="106">
        <v>5536.8</v>
      </c>
      <c r="T1183" s="31">
        <f t="shared" si="37"/>
        <v>0</v>
      </c>
      <c r="U1183" s="39" t="s">
        <v>9</v>
      </c>
    </row>
    <row r="1184" spans="1:21" x14ac:dyDescent="0.25">
      <c r="A1184" s="20">
        <v>42196</v>
      </c>
      <c r="B1184" s="183" t="s">
        <v>3754</v>
      </c>
      <c r="C1184" s="183" t="s">
        <v>1592</v>
      </c>
      <c r="D1184" s="14" t="s">
        <v>135</v>
      </c>
      <c r="E1184" s="105">
        <v>1512</v>
      </c>
      <c r="F1184" s="23">
        <v>42196</v>
      </c>
      <c r="G1184" s="106">
        <v>1512</v>
      </c>
      <c r="H1184" s="31">
        <f t="shared" si="36"/>
        <v>0</v>
      </c>
      <c r="I1184" s="39" t="s">
        <v>9</v>
      </c>
      <c r="L1184" s="246"/>
      <c r="M1184" s="20">
        <v>42198</v>
      </c>
      <c r="N1184" s="183" t="s">
        <v>3926</v>
      </c>
      <c r="O1184" s="183" t="s">
        <v>1592</v>
      </c>
      <c r="P1184" s="14" t="s">
        <v>130</v>
      </c>
      <c r="Q1184" s="105">
        <v>5115.3</v>
      </c>
      <c r="R1184" s="23">
        <v>42199</v>
      </c>
      <c r="S1184" s="106">
        <v>5115.3</v>
      </c>
      <c r="T1184" s="31">
        <f t="shared" si="37"/>
        <v>0</v>
      </c>
      <c r="U1184" s="39" t="s">
        <v>17</v>
      </c>
    </row>
    <row r="1185" spans="1:21" x14ac:dyDescent="0.25">
      <c r="A1185" s="20">
        <v>42196</v>
      </c>
      <c r="B1185" s="183" t="s">
        <v>3755</v>
      </c>
      <c r="C1185" s="183" t="s">
        <v>1592</v>
      </c>
      <c r="D1185" s="14" t="s">
        <v>45</v>
      </c>
      <c r="E1185" s="105">
        <v>57565.7</v>
      </c>
      <c r="F1185" s="23">
        <v>42211</v>
      </c>
      <c r="G1185" s="106">
        <v>57565.7</v>
      </c>
      <c r="H1185" s="31">
        <f t="shared" si="36"/>
        <v>0</v>
      </c>
      <c r="I1185" s="39" t="s">
        <v>94</v>
      </c>
      <c r="L1185" s="246"/>
      <c r="M1185" s="20">
        <v>42199</v>
      </c>
      <c r="N1185" s="183" t="s">
        <v>4040</v>
      </c>
      <c r="O1185" s="183" t="s">
        <v>1592</v>
      </c>
      <c r="P1185" s="14" t="s">
        <v>130</v>
      </c>
      <c r="Q1185" s="105">
        <v>5481.9</v>
      </c>
      <c r="R1185" s="23">
        <v>42203</v>
      </c>
      <c r="S1185" s="106">
        <v>5481.9</v>
      </c>
      <c r="T1185" s="48">
        <f t="shared" si="37"/>
        <v>0</v>
      </c>
      <c r="U1185" s="39" t="s">
        <v>17</v>
      </c>
    </row>
    <row r="1186" spans="1:21" x14ac:dyDescent="0.25">
      <c r="A1186" s="20">
        <v>42196</v>
      </c>
      <c r="B1186" s="183" t="s">
        <v>3756</v>
      </c>
      <c r="C1186" s="183" t="s">
        <v>1592</v>
      </c>
      <c r="D1186" s="14" t="s">
        <v>158</v>
      </c>
      <c r="E1186" s="105">
        <v>1236.5999999999999</v>
      </c>
      <c r="F1186" s="23">
        <v>42196</v>
      </c>
      <c r="G1186" s="106">
        <v>1236.5999999999999</v>
      </c>
      <c r="H1186" s="31">
        <f t="shared" si="36"/>
        <v>0</v>
      </c>
      <c r="I1186" s="39" t="s">
        <v>9</v>
      </c>
      <c r="L1186" s="246"/>
      <c r="M1186" s="20">
        <v>42200</v>
      </c>
      <c r="N1186" s="183" t="s">
        <v>4146</v>
      </c>
      <c r="O1186" s="183" t="s">
        <v>1592</v>
      </c>
      <c r="P1186" s="14" t="s">
        <v>130</v>
      </c>
      <c r="Q1186" s="105">
        <v>4347.6000000000004</v>
      </c>
      <c r="R1186" s="23">
        <v>42203</v>
      </c>
      <c r="S1186" s="106">
        <v>4347.6000000000004</v>
      </c>
      <c r="T1186" s="48">
        <f t="shared" si="37"/>
        <v>0</v>
      </c>
      <c r="U1186" s="39" t="s">
        <v>17</v>
      </c>
    </row>
    <row r="1187" spans="1:21" x14ac:dyDescent="0.25">
      <c r="A1187" s="20">
        <v>42196</v>
      </c>
      <c r="B1187" s="183" t="s">
        <v>3757</v>
      </c>
      <c r="C1187" s="183" t="s">
        <v>1592</v>
      </c>
      <c r="D1187" s="14" t="s">
        <v>1188</v>
      </c>
      <c r="E1187" s="105">
        <v>555</v>
      </c>
      <c r="F1187" s="23">
        <v>42196</v>
      </c>
      <c r="G1187" s="106">
        <v>555</v>
      </c>
      <c r="H1187" s="31">
        <f t="shared" si="36"/>
        <v>0</v>
      </c>
      <c r="I1187" s="39" t="s">
        <v>9</v>
      </c>
      <c r="L1187" s="246"/>
      <c r="M1187" s="20">
        <v>42200</v>
      </c>
      <c r="N1187" s="183" t="s">
        <v>4147</v>
      </c>
      <c r="O1187" s="183" t="s">
        <v>1592</v>
      </c>
      <c r="P1187" s="14" t="s">
        <v>130</v>
      </c>
      <c r="Q1187" s="105">
        <v>284.39999999999998</v>
      </c>
      <c r="R1187" s="23">
        <v>42203</v>
      </c>
      <c r="S1187" s="106">
        <v>284.39999999999998</v>
      </c>
      <c r="T1187" s="48">
        <f t="shared" si="37"/>
        <v>0</v>
      </c>
      <c r="U1187" s="39" t="s">
        <v>17</v>
      </c>
    </row>
    <row r="1188" spans="1:21" x14ac:dyDescent="0.25">
      <c r="A1188" s="20">
        <v>42196</v>
      </c>
      <c r="B1188" s="183" t="s">
        <v>3758</v>
      </c>
      <c r="C1188" s="183" t="s">
        <v>1592</v>
      </c>
      <c r="D1188" s="14" t="s">
        <v>64</v>
      </c>
      <c r="E1188" s="105">
        <v>1210.4000000000001</v>
      </c>
      <c r="F1188" s="23">
        <v>42196</v>
      </c>
      <c r="G1188" s="106">
        <v>1210.4000000000001</v>
      </c>
      <c r="H1188" s="31">
        <f t="shared" si="36"/>
        <v>0</v>
      </c>
      <c r="I1188" s="39" t="s">
        <v>9</v>
      </c>
      <c r="L1188" s="246"/>
      <c r="M1188" s="20">
        <v>42201</v>
      </c>
      <c r="N1188" s="183" t="s">
        <v>4249</v>
      </c>
      <c r="O1188" s="183" t="s">
        <v>1592</v>
      </c>
      <c r="P1188" s="14" t="s">
        <v>130</v>
      </c>
      <c r="Q1188" s="105">
        <v>5412.8</v>
      </c>
      <c r="R1188" s="23">
        <v>42203</v>
      </c>
      <c r="S1188" s="106">
        <v>5412.8</v>
      </c>
      <c r="T1188" s="48">
        <f t="shared" si="37"/>
        <v>0</v>
      </c>
      <c r="U1188" s="39" t="s">
        <v>17</v>
      </c>
    </row>
    <row r="1189" spans="1:21" x14ac:dyDescent="0.25">
      <c r="A1189" s="20">
        <v>42196</v>
      </c>
      <c r="B1189" s="183" t="s">
        <v>3759</v>
      </c>
      <c r="C1189" s="183" t="s">
        <v>1592</v>
      </c>
      <c r="D1189" s="14" t="s">
        <v>110</v>
      </c>
      <c r="E1189" s="105">
        <v>31381.200000000001</v>
      </c>
      <c r="F1189" s="23">
        <v>42201</v>
      </c>
      <c r="G1189" s="106">
        <v>31381.200000000001</v>
      </c>
      <c r="H1189" s="31">
        <f t="shared" si="36"/>
        <v>0</v>
      </c>
      <c r="I1189" s="39" t="s">
        <v>9</v>
      </c>
      <c r="L1189" s="246"/>
      <c r="M1189" s="20">
        <v>42202</v>
      </c>
      <c r="N1189" s="183" t="s">
        <v>4391</v>
      </c>
      <c r="O1189" s="183" t="s">
        <v>1592</v>
      </c>
      <c r="P1189" s="14" t="s">
        <v>130</v>
      </c>
      <c r="Q1189" s="105">
        <v>5205.8</v>
      </c>
      <c r="R1189" s="23">
        <v>42205</v>
      </c>
      <c r="S1189" s="118">
        <v>5205.8</v>
      </c>
      <c r="T1189" s="31">
        <f t="shared" si="37"/>
        <v>0</v>
      </c>
      <c r="U1189" s="56" t="s">
        <v>9</v>
      </c>
    </row>
    <row r="1190" spans="1:21" x14ac:dyDescent="0.25">
      <c r="A1190" s="20">
        <v>42196</v>
      </c>
      <c r="B1190" s="183" t="s">
        <v>3760</v>
      </c>
      <c r="C1190" s="183" t="s">
        <v>1592</v>
      </c>
      <c r="D1190" s="14" t="s">
        <v>14</v>
      </c>
      <c r="E1190" s="105">
        <v>5474.59</v>
      </c>
      <c r="F1190" s="23">
        <v>42209</v>
      </c>
      <c r="G1190" s="106">
        <v>5474.59</v>
      </c>
      <c r="H1190" s="31">
        <f t="shared" si="36"/>
        <v>0</v>
      </c>
      <c r="I1190" s="39" t="s">
        <v>9</v>
      </c>
      <c r="L1190" s="246"/>
      <c r="M1190" s="20">
        <v>42203</v>
      </c>
      <c r="N1190" s="183" t="s">
        <v>4516</v>
      </c>
      <c r="O1190" s="183" t="s">
        <v>1592</v>
      </c>
      <c r="P1190" s="14" t="s">
        <v>130</v>
      </c>
      <c r="Q1190" s="105">
        <v>9658.5</v>
      </c>
      <c r="R1190" s="65">
        <v>42205</v>
      </c>
      <c r="S1190" s="106">
        <v>9658.5</v>
      </c>
      <c r="T1190" s="31">
        <f t="shared" si="37"/>
        <v>0</v>
      </c>
      <c r="U1190" s="39" t="s">
        <v>17</v>
      </c>
    </row>
    <row r="1191" spans="1:21" x14ac:dyDescent="0.25">
      <c r="A1191" s="20">
        <v>42196</v>
      </c>
      <c r="B1191" s="183" t="s">
        <v>3761</v>
      </c>
      <c r="C1191" s="183" t="s">
        <v>1592</v>
      </c>
      <c r="D1191" s="26" t="s">
        <v>12</v>
      </c>
      <c r="E1191" s="108">
        <v>0</v>
      </c>
      <c r="F1191" s="23"/>
      <c r="G1191" s="106"/>
      <c r="H1191" s="31">
        <f t="shared" si="36"/>
        <v>0</v>
      </c>
      <c r="I1191" s="39" t="s">
        <v>13</v>
      </c>
      <c r="L1191" s="246"/>
      <c r="M1191" s="20">
        <v>42204</v>
      </c>
      <c r="N1191" s="183" t="s">
        <v>4588</v>
      </c>
      <c r="O1191" s="183" t="s">
        <v>1592</v>
      </c>
      <c r="P1191" s="14" t="s">
        <v>130</v>
      </c>
      <c r="Q1191" s="105">
        <v>9532.2000000000007</v>
      </c>
      <c r="R1191" s="23">
        <v>42205</v>
      </c>
      <c r="S1191" s="118">
        <v>9532.2000000000007</v>
      </c>
      <c r="T1191" s="31">
        <f t="shared" si="37"/>
        <v>0</v>
      </c>
      <c r="U1191" s="56" t="s">
        <v>17</v>
      </c>
    </row>
    <row r="1192" spans="1:21" x14ac:dyDescent="0.25">
      <c r="A1192" s="20">
        <v>42196</v>
      </c>
      <c r="B1192" s="183" t="s">
        <v>3762</v>
      </c>
      <c r="C1192" s="183" t="s">
        <v>1592</v>
      </c>
      <c r="D1192" s="14" t="s">
        <v>49</v>
      </c>
      <c r="E1192" s="105">
        <v>1372</v>
      </c>
      <c r="F1192" s="51">
        <v>42196</v>
      </c>
      <c r="G1192" s="106">
        <v>1372</v>
      </c>
      <c r="H1192" s="31">
        <f t="shared" si="36"/>
        <v>0</v>
      </c>
      <c r="I1192" s="39" t="s">
        <v>9</v>
      </c>
      <c r="L1192" s="246"/>
      <c r="M1192" s="20">
        <v>42205</v>
      </c>
      <c r="N1192" s="183" t="s">
        <v>4712</v>
      </c>
      <c r="O1192" s="183" t="s">
        <v>1592</v>
      </c>
      <c r="P1192" s="14" t="s">
        <v>130</v>
      </c>
      <c r="Q1192" s="105">
        <v>2182.6</v>
      </c>
      <c r="R1192" s="23">
        <v>42208</v>
      </c>
      <c r="S1192" s="118">
        <v>2182.6</v>
      </c>
      <c r="T1192" s="31">
        <f t="shared" si="37"/>
        <v>0</v>
      </c>
      <c r="U1192" s="56" t="s">
        <v>17</v>
      </c>
    </row>
    <row r="1193" spans="1:21" x14ac:dyDescent="0.25">
      <c r="A1193" s="20">
        <v>42196</v>
      </c>
      <c r="B1193" s="183" t="s">
        <v>3763</v>
      </c>
      <c r="C1193" s="183" t="s">
        <v>1592</v>
      </c>
      <c r="D1193" s="14" t="s">
        <v>93</v>
      </c>
      <c r="E1193" s="105">
        <v>1785</v>
      </c>
      <c r="F1193" s="23">
        <v>42198</v>
      </c>
      <c r="G1193" s="106">
        <v>1785</v>
      </c>
      <c r="H1193" s="31">
        <f t="shared" si="36"/>
        <v>0</v>
      </c>
      <c r="I1193" s="39" t="s">
        <v>17</v>
      </c>
      <c r="L1193" s="246"/>
      <c r="M1193" s="20">
        <v>42206</v>
      </c>
      <c r="N1193" s="183" t="s">
        <v>4844</v>
      </c>
      <c r="O1193" s="183" t="s">
        <v>1592</v>
      </c>
      <c r="P1193" s="15" t="s">
        <v>130</v>
      </c>
      <c r="Q1193" s="122">
        <v>3323.4</v>
      </c>
      <c r="R1193" s="23">
        <v>42208</v>
      </c>
      <c r="S1193" s="118">
        <v>3323.4</v>
      </c>
      <c r="T1193" s="31">
        <f t="shared" si="37"/>
        <v>0</v>
      </c>
      <c r="U1193" s="68" t="s">
        <v>17</v>
      </c>
    </row>
    <row r="1194" spans="1:21" x14ac:dyDescent="0.25">
      <c r="A1194" s="20">
        <v>42196</v>
      </c>
      <c r="B1194" s="183" t="s">
        <v>3764</v>
      </c>
      <c r="C1194" s="183" t="s">
        <v>1592</v>
      </c>
      <c r="D1194" s="150" t="s">
        <v>375</v>
      </c>
      <c r="E1194" s="105">
        <v>5137.1000000000004</v>
      </c>
      <c r="F1194" s="23">
        <v>42196</v>
      </c>
      <c r="G1194" s="106">
        <v>5137.1000000000004</v>
      </c>
      <c r="H1194" s="31">
        <f t="shared" si="36"/>
        <v>0</v>
      </c>
      <c r="I1194" s="39" t="s">
        <v>9</v>
      </c>
      <c r="L1194" s="246"/>
      <c r="M1194" s="20">
        <v>42207</v>
      </c>
      <c r="N1194" s="183" t="s">
        <v>4958</v>
      </c>
      <c r="O1194" s="183" t="s">
        <v>1592</v>
      </c>
      <c r="P1194" s="14" t="s">
        <v>130</v>
      </c>
      <c r="Q1194" s="105">
        <v>3471.6</v>
      </c>
      <c r="R1194" s="23">
        <v>42208</v>
      </c>
      <c r="S1194" s="106">
        <v>3471.6</v>
      </c>
      <c r="T1194" s="31">
        <f t="shared" si="37"/>
        <v>0</v>
      </c>
      <c r="U1194" s="39" t="s">
        <v>9</v>
      </c>
    </row>
    <row r="1195" spans="1:21" x14ac:dyDescent="0.25">
      <c r="A1195" s="20">
        <v>42196</v>
      </c>
      <c r="B1195" s="183" t="s">
        <v>3765</v>
      </c>
      <c r="C1195" s="183" t="s">
        <v>1592</v>
      </c>
      <c r="D1195" s="14" t="s">
        <v>95</v>
      </c>
      <c r="E1195" s="105">
        <v>4970.8</v>
      </c>
      <c r="F1195" s="23">
        <v>42198</v>
      </c>
      <c r="G1195" s="106">
        <v>4970.8</v>
      </c>
      <c r="H1195" s="31">
        <f t="shared" si="36"/>
        <v>0</v>
      </c>
      <c r="I1195" s="39" t="s">
        <v>9</v>
      </c>
      <c r="L1195" s="246"/>
      <c r="M1195" s="20">
        <v>42208</v>
      </c>
      <c r="N1195" s="183" t="s">
        <v>5067</v>
      </c>
      <c r="O1195" s="183" t="s">
        <v>1592</v>
      </c>
      <c r="P1195" s="14" t="s">
        <v>130</v>
      </c>
      <c r="Q1195" s="105">
        <v>4863.8</v>
      </c>
      <c r="R1195" s="65">
        <v>42212</v>
      </c>
      <c r="S1195" s="106">
        <v>4863.8</v>
      </c>
      <c r="T1195" s="31">
        <f t="shared" si="37"/>
        <v>0</v>
      </c>
      <c r="U1195" s="39" t="s">
        <v>9</v>
      </c>
    </row>
    <row r="1196" spans="1:21" x14ac:dyDescent="0.25">
      <c r="A1196" s="20">
        <v>42196</v>
      </c>
      <c r="B1196" s="183" t="s">
        <v>3766</v>
      </c>
      <c r="C1196" s="183" t="s">
        <v>1592</v>
      </c>
      <c r="D1196" s="14" t="s">
        <v>1590</v>
      </c>
      <c r="E1196" s="105">
        <v>693</v>
      </c>
      <c r="F1196" s="23">
        <v>42196</v>
      </c>
      <c r="G1196" s="106">
        <v>693</v>
      </c>
      <c r="H1196" s="31">
        <f t="shared" si="36"/>
        <v>0</v>
      </c>
      <c r="I1196" s="39" t="s">
        <v>149</v>
      </c>
      <c r="L1196" s="246"/>
      <c r="M1196" s="20">
        <v>42209</v>
      </c>
      <c r="N1196" s="183" t="s">
        <v>5201</v>
      </c>
      <c r="O1196" s="183" t="s">
        <v>1592</v>
      </c>
      <c r="P1196" s="150" t="s">
        <v>130</v>
      </c>
      <c r="Q1196" s="105">
        <v>3405.8</v>
      </c>
      <c r="R1196" s="65">
        <v>42212</v>
      </c>
      <c r="S1196" s="106">
        <v>3405.8</v>
      </c>
      <c r="T1196" s="31">
        <f t="shared" si="37"/>
        <v>0</v>
      </c>
      <c r="U1196" s="39" t="s">
        <v>17</v>
      </c>
    </row>
    <row r="1197" spans="1:21" x14ac:dyDescent="0.25">
      <c r="A1197" s="20">
        <v>42196</v>
      </c>
      <c r="B1197" s="183" t="s">
        <v>3767</v>
      </c>
      <c r="C1197" s="183" t="s">
        <v>1592</v>
      </c>
      <c r="D1197" s="14" t="s">
        <v>361</v>
      </c>
      <c r="E1197" s="105">
        <v>18182.400000000001</v>
      </c>
      <c r="F1197" s="23">
        <v>42198</v>
      </c>
      <c r="G1197" s="106">
        <v>18182.400000000001</v>
      </c>
      <c r="H1197" s="31">
        <f t="shared" si="36"/>
        <v>0</v>
      </c>
      <c r="I1197" s="39" t="s">
        <v>17</v>
      </c>
      <c r="L1197" s="246"/>
      <c r="M1197" s="20">
        <v>42210</v>
      </c>
      <c r="N1197" s="183" t="s">
        <v>5334</v>
      </c>
      <c r="O1197" s="183" t="s">
        <v>1592</v>
      </c>
      <c r="P1197" s="14" t="s">
        <v>130</v>
      </c>
      <c r="Q1197" s="105">
        <v>7853.2</v>
      </c>
      <c r="R1197" s="65">
        <v>42212</v>
      </c>
      <c r="S1197" s="106">
        <v>7853.2</v>
      </c>
      <c r="T1197" s="31">
        <f t="shared" si="37"/>
        <v>0</v>
      </c>
      <c r="U1197" s="39" t="s">
        <v>9</v>
      </c>
    </row>
    <row r="1198" spans="1:21" x14ac:dyDescent="0.25">
      <c r="A1198" s="20">
        <v>42196</v>
      </c>
      <c r="B1198" s="183" t="s">
        <v>3768</v>
      </c>
      <c r="C1198" s="183" t="s">
        <v>1592</v>
      </c>
      <c r="D1198" s="14" t="s">
        <v>98</v>
      </c>
      <c r="E1198" s="105">
        <v>2846.75</v>
      </c>
      <c r="F1198" s="23">
        <v>42198</v>
      </c>
      <c r="G1198" s="106">
        <v>2846.75</v>
      </c>
      <c r="H1198" s="31">
        <f t="shared" si="36"/>
        <v>0</v>
      </c>
      <c r="I1198" s="39" t="s">
        <v>17</v>
      </c>
      <c r="L1198" s="246"/>
      <c r="M1198" s="20">
        <v>42211</v>
      </c>
      <c r="N1198" s="183" t="s">
        <v>5426</v>
      </c>
      <c r="O1198" s="183" t="s">
        <v>1592</v>
      </c>
      <c r="P1198" s="14" t="s">
        <v>130</v>
      </c>
      <c r="Q1198" s="105">
        <v>7026.6</v>
      </c>
      <c r="R1198" s="65" t="s">
        <v>5427</v>
      </c>
      <c r="S1198" s="106">
        <f>521.6+6505</f>
        <v>7026.6</v>
      </c>
      <c r="T1198" s="31">
        <f t="shared" si="37"/>
        <v>0</v>
      </c>
      <c r="U1198" s="39" t="s">
        <v>17</v>
      </c>
    </row>
    <row r="1199" spans="1:21" x14ac:dyDescent="0.25">
      <c r="A1199" s="20">
        <v>42196</v>
      </c>
      <c r="B1199" s="183" t="s">
        <v>3769</v>
      </c>
      <c r="C1199" s="183" t="s">
        <v>1592</v>
      </c>
      <c r="D1199" s="14" t="s">
        <v>11</v>
      </c>
      <c r="E1199" s="105">
        <v>8655.1</v>
      </c>
      <c r="F1199" s="23">
        <v>42198</v>
      </c>
      <c r="G1199" s="106">
        <v>8655.1</v>
      </c>
      <c r="H1199" s="31">
        <f t="shared" si="36"/>
        <v>0</v>
      </c>
      <c r="I1199" s="39" t="s">
        <v>17</v>
      </c>
      <c r="L1199" s="246"/>
      <c r="M1199" s="20">
        <v>42212</v>
      </c>
      <c r="N1199" s="183" t="s">
        <v>5517</v>
      </c>
      <c r="O1199" s="183" t="s">
        <v>1592</v>
      </c>
      <c r="P1199" s="14" t="s">
        <v>130</v>
      </c>
      <c r="Q1199" s="105">
        <v>3441.2</v>
      </c>
      <c r="R1199" s="23">
        <v>42215</v>
      </c>
      <c r="S1199" s="106">
        <v>3441.2</v>
      </c>
      <c r="T1199" s="31">
        <f t="shared" si="37"/>
        <v>0</v>
      </c>
      <c r="U1199" s="39" t="s">
        <v>62</v>
      </c>
    </row>
    <row r="1200" spans="1:21" x14ac:dyDescent="0.25">
      <c r="A1200" s="20">
        <v>42196</v>
      </c>
      <c r="B1200" s="183" t="s">
        <v>3770</v>
      </c>
      <c r="C1200" s="183" t="s">
        <v>1592</v>
      </c>
      <c r="D1200" s="14" t="s">
        <v>106</v>
      </c>
      <c r="E1200" s="105">
        <v>1991</v>
      </c>
      <c r="F1200" s="23">
        <v>42209</v>
      </c>
      <c r="G1200" s="106">
        <v>1991</v>
      </c>
      <c r="H1200" s="31">
        <f t="shared" si="36"/>
        <v>0</v>
      </c>
      <c r="I1200" s="39" t="s">
        <v>17</v>
      </c>
      <c r="L1200" s="246"/>
      <c r="M1200" s="20">
        <v>42213</v>
      </c>
      <c r="N1200" s="183" t="s">
        <v>5632</v>
      </c>
      <c r="O1200" s="183" t="s">
        <v>1592</v>
      </c>
      <c r="P1200" s="150" t="s">
        <v>130</v>
      </c>
      <c r="Q1200" s="105">
        <v>3392.4</v>
      </c>
      <c r="R1200" s="23">
        <v>42215</v>
      </c>
      <c r="S1200" s="106">
        <v>3392.4</v>
      </c>
      <c r="T1200" s="31">
        <f t="shared" si="37"/>
        <v>0</v>
      </c>
      <c r="U1200" s="39" t="s">
        <v>17</v>
      </c>
    </row>
    <row r="1201" spans="1:21" x14ac:dyDescent="0.25">
      <c r="A1201" s="20">
        <v>42196</v>
      </c>
      <c r="B1201" s="183" t="s">
        <v>3771</v>
      </c>
      <c r="C1201" s="183" t="s">
        <v>1592</v>
      </c>
      <c r="D1201" s="14" t="s">
        <v>235</v>
      </c>
      <c r="E1201" s="105">
        <v>2012.8</v>
      </c>
      <c r="F1201" s="23">
        <v>42198</v>
      </c>
      <c r="G1201" s="106">
        <v>2012.8</v>
      </c>
      <c r="H1201" s="31">
        <f t="shared" si="36"/>
        <v>0</v>
      </c>
      <c r="I1201" s="39" t="s">
        <v>17</v>
      </c>
      <c r="L1201" s="246"/>
      <c r="M1201" s="20">
        <v>42214</v>
      </c>
      <c r="N1201" s="183" t="s">
        <v>5740</v>
      </c>
      <c r="O1201" s="183" t="s">
        <v>1592</v>
      </c>
      <c r="P1201" s="14" t="s">
        <v>130</v>
      </c>
      <c r="Q1201" s="105">
        <v>3108.6</v>
      </c>
      <c r="R1201" s="23">
        <v>42215</v>
      </c>
      <c r="S1201" s="106">
        <v>3108.6</v>
      </c>
      <c r="T1201" s="31">
        <f t="shared" si="37"/>
        <v>0</v>
      </c>
      <c r="U1201" s="39" t="s">
        <v>17</v>
      </c>
    </row>
    <row r="1202" spans="1:21" x14ac:dyDescent="0.25">
      <c r="A1202" s="20">
        <v>42196</v>
      </c>
      <c r="B1202" s="183" t="s">
        <v>3772</v>
      </c>
      <c r="C1202" s="183" t="s">
        <v>1592</v>
      </c>
      <c r="D1202" s="14" t="s">
        <v>102</v>
      </c>
      <c r="E1202" s="105">
        <v>2288</v>
      </c>
      <c r="F1202" s="23">
        <v>42196</v>
      </c>
      <c r="G1202" s="106">
        <v>2288</v>
      </c>
      <c r="H1202" s="31">
        <f t="shared" si="36"/>
        <v>0</v>
      </c>
      <c r="I1202" s="39" t="s">
        <v>9</v>
      </c>
      <c r="L1202" s="246"/>
      <c r="M1202" s="20">
        <v>42215</v>
      </c>
      <c r="N1202" s="183" t="s">
        <v>5833</v>
      </c>
      <c r="O1202" s="183" t="s">
        <v>1592</v>
      </c>
      <c r="P1202" s="14" t="s">
        <v>130</v>
      </c>
      <c r="Q1202" s="105">
        <v>4749.8999999999996</v>
      </c>
      <c r="R1202" s="23">
        <v>42215</v>
      </c>
      <c r="S1202" s="106">
        <v>4749.8999999999996</v>
      </c>
      <c r="T1202" s="31">
        <f t="shared" si="37"/>
        <v>0</v>
      </c>
      <c r="U1202" s="39" t="s">
        <v>17</v>
      </c>
    </row>
    <row r="1203" spans="1:21" x14ac:dyDescent="0.25">
      <c r="A1203" s="20">
        <v>42196</v>
      </c>
      <c r="B1203" s="183" t="s">
        <v>3773</v>
      </c>
      <c r="C1203" s="183" t="s">
        <v>1592</v>
      </c>
      <c r="D1203" s="14" t="s">
        <v>484</v>
      </c>
      <c r="E1203" s="105">
        <v>14098</v>
      </c>
      <c r="F1203" s="23">
        <v>42203</v>
      </c>
      <c r="G1203" s="106">
        <v>14098</v>
      </c>
      <c r="H1203" s="31">
        <f t="shared" si="36"/>
        <v>0</v>
      </c>
      <c r="I1203" s="39" t="s">
        <v>9</v>
      </c>
      <c r="L1203" s="246"/>
      <c r="M1203" s="20">
        <v>42216</v>
      </c>
      <c r="N1203" s="183" t="s">
        <v>5975</v>
      </c>
      <c r="O1203" s="183" t="s">
        <v>1592</v>
      </c>
      <c r="P1203" s="14" t="s">
        <v>130</v>
      </c>
      <c r="Q1203" s="105">
        <v>5289.4</v>
      </c>
      <c r="R1203" s="23"/>
      <c r="S1203" s="106"/>
      <c r="T1203" s="31">
        <f t="shared" si="37"/>
        <v>5289.4</v>
      </c>
      <c r="U1203" s="39" t="s">
        <v>17</v>
      </c>
    </row>
    <row r="1204" spans="1:21" x14ac:dyDescent="0.25">
      <c r="A1204" s="20">
        <v>42196</v>
      </c>
      <c r="B1204" s="183" t="s">
        <v>3774</v>
      </c>
      <c r="C1204" s="183" t="s">
        <v>1592</v>
      </c>
      <c r="D1204" s="14" t="s">
        <v>45</v>
      </c>
      <c r="E1204" s="105">
        <v>65010</v>
      </c>
      <c r="F1204" s="23">
        <v>42211</v>
      </c>
      <c r="G1204" s="106">
        <v>65010</v>
      </c>
      <c r="H1204" s="31">
        <f t="shared" si="36"/>
        <v>0</v>
      </c>
      <c r="I1204" s="39" t="s">
        <v>41</v>
      </c>
      <c r="L1204" s="246"/>
      <c r="M1204" s="20">
        <v>42187</v>
      </c>
      <c r="N1204" s="183" t="s">
        <v>2647</v>
      </c>
      <c r="O1204" s="183" t="s">
        <v>1592</v>
      </c>
      <c r="P1204" s="40" t="s">
        <v>83</v>
      </c>
      <c r="Q1204" s="105">
        <v>5299</v>
      </c>
      <c r="R1204" s="23">
        <v>42187</v>
      </c>
      <c r="S1204" s="106">
        <v>5299</v>
      </c>
      <c r="T1204" s="25">
        <f t="shared" si="37"/>
        <v>0</v>
      </c>
      <c r="U1204" s="68" t="s">
        <v>59</v>
      </c>
    </row>
    <row r="1205" spans="1:21" x14ac:dyDescent="0.25">
      <c r="A1205" s="20">
        <v>42196</v>
      </c>
      <c r="B1205" s="183" t="s">
        <v>3775</v>
      </c>
      <c r="C1205" s="183" t="s">
        <v>1592</v>
      </c>
      <c r="D1205" s="14" t="s">
        <v>114</v>
      </c>
      <c r="E1205" s="105">
        <v>3259.5</v>
      </c>
      <c r="F1205" s="23">
        <v>42196</v>
      </c>
      <c r="G1205" s="106">
        <v>3259.5</v>
      </c>
      <c r="H1205" s="31">
        <f t="shared" si="36"/>
        <v>0</v>
      </c>
      <c r="I1205" s="39" t="s">
        <v>9</v>
      </c>
      <c r="L1205" s="246"/>
      <c r="M1205" s="20">
        <v>42189</v>
      </c>
      <c r="N1205" s="183" t="s">
        <v>2918</v>
      </c>
      <c r="O1205" s="183" t="s">
        <v>1592</v>
      </c>
      <c r="P1205" s="14" t="s">
        <v>83</v>
      </c>
      <c r="Q1205" s="105">
        <v>6216</v>
      </c>
      <c r="R1205" s="23">
        <v>42189</v>
      </c>
      <c r="S1205" s="106">
        <v>6216</v>
      </c>
      <c r="T1205" s="31">
        <f t="shared" si="37"/>
        <v>0</v>
      </c>
      <c r="U1205" s="39" t="s">
        <v>59</v>
      </c>
    </row>
    <row r="1206" spans="1:21" x14ac:dyDescent="0.25">
      <c r="A1206" s="20">
        <v>42196</v>
      </c>
      <c r="B1206" s="183" t="s">
        <v>3776</v>
      </c>
      <c r="C1206" s="183" t="s">
        <v>1592</v>
      </c>
      <c r="D1206" s="14" t="s">
        <v>213</v>
      </c>
      <c r="E1206" s="105">
        <v>7800</v>
      </c>
      <c r="F1206" s="23">
        <v>42205</v>
      </c>
      <c r="G1206" s="106">
        <v>7800</v>
      </c>
      <c r="H1206" s="31">
        <f t="shared" si="36"/>
        <v>0</v>
      </c>
      <c r="I1206" s="39" t="s">
        <v>9</v>
      </c>
      <c r="L1206" s="246"/>
      <c r="M1206" s="20">
        <v>42192</v>
      </c>
      <c r="N1206" s="183" t="s">
        <v>3220</v>
      </c>
      <c r="O1206" s="183" t="s">
        <v>1592</v>
      </c>
      <c r="P1206" s="14" t="s">
        <v>83</v>
      </c>
      <c r="Q1206" s="105">
        <v>7003.8</v>
      </c>
      <c r="R1206" s="23">
        <v>42192</v>
      </c>
      <c r="S1206" s="106">
        <v>7003.8</v>
      </c>
      <c r="T1206" s="31">
        <f t="shared" si="37"/>
        <v>0</v>
      </c>
      <c r="U1206" s="39" t="s">
        <v>59</v>
      </c>
    </row>
    <row r="1207" spans="1:21" x14ac:dyDescent="0.25">
      <c r="A1207" s="20">
        <v>42196</v>
      </c>
      <c r="B1207" s="183" t="s">
        <v>3777</v>
      </c>
      <c r="C1207" s="183" t="s">
        <v>1592</v>
      </c>
      <c r="D1207" s="14" t="s">
        <v>1059</v>
      </c>
      <c r="E1207" s="105">
        <v>7063</v>
      </c>
      <c r="F1207" s="23">
        <v>42197</v>
      </c>
      <c r="G1207" s="106">
        <v>7063</v>
      </c>
      <c r="H1207" s="31">
        <f t="shared" si="36"/>
        <v>0</v>
      </c>
      <c r="I1207" s="39" t="s">
        <v>9</v>
      </c>
      <c r="L1207" s="246"/>
      <c r="M1207" s="20">
        <v>42194</v>
      </c>
      <c r="N1207" s="183" t="s">
        <v>3439</v>
      </c>
      <c r="O1207" s="183" t="s">
        <v>1592</v>
      </c>
      <c r="P1207" s="14" t="s">
        <v>83</v>
      </c>
      <c r="Q1207" s="105">
        <v>5161.2</v>
      </c>
      <c r="R1207" s="23">
        <v>42194</v>
      </c>
      <c r="S1207" s="106">
        <v>5161.2</v>
      </c>
      <c r="T1207" s="31">
        <f t="shared" si="37"/>
        <v>0</v>
      </c>
      <c r="U1207" s="39" t="s">
        <v>59</v>
      </c>
    </row>
    <row r="1208" spans="1:21" x14ac:dyDescent="0.25">
      <c r="A1208" s="20">
        <v>42196</v>
      </c>
      <c r="B1208" s="183" t="s">
        <v>3778</v>
      </c>
      <c r="C1208" s="183" t="s">
        <v>1592</v>
      </c>
      <c r="D1208" s="14" t="s">
        <v>1589</v>
      </c>
      <c r="E1208" s="105">
        <v>3148.8</v>
      </c>
      <c r="F1208" s="23">
        <v>42196</v>
      </c>
      <c r="G1208" s="106">
        <v>3148.8</v>
      </c>
      <c r="H1208" s="31">
        <f t="shared" si="36"/>
        <v>0</v>
      </c>
      <c r="I1208" s="39" t="s">
        <v>9</v>
      </c>
      <c r="L1208" s="246"/>
      <c r="M1208" s="20">
        <v>42196</v>
      </c>
      <c r="N1208" s="183" t="s">
        <v>3728</v>
      </c>
      <c r="O1208" s="183" t="s">
        <v>1592</v>
      </c>
      <c r="P1208" s="14" t="s">
        <v>83</v>
      </c>
      <c r="Q1208" s="105">
        <v>8241.6</v>
      </c>
      <c r="R1208" s="23">
        <v>42197</v>
      </c>
      <c r="S1208" s="106">
        <v>8241.6</v>
      </c>
      <c r="T1208" s="31">
        <f t="shared" si="37"/>
        <v>0</v>
      </c>
      <c r="U1208" s="39" t="s">
        <v>59</v>
      </c>
    </row>
    <row r="1209" spans="1:21" x14ac:dyDescent="0.25">
      <c r="A1209" s="20">
        <v>42196</v>
      </c>
      <c r="B1209" s="183" t="s">
        <v>3779</v>
      </c>
      <c r="C1209" s="183" t="s">
        <v>1592</v>
      </c>
      <c r="D1209" s="150" t="s">
        <v>104</v>
      </c>
      <c r="E1209" s="105">
        <v>3158.4</v>
      </c>
      <c r="F1209" s="23">
        <v>42198</v>
      </c>
      <c r="G1209" s="106">
        <v>3158.4</v>
      </c>
      <c r="H1209" s="31">
        <f t="shared" si="36"/>
        <v>0</v>
      </c>
      <c r="I1209" s="39" t="s">
        <v>9</v>
      </c>
      <c r="L1209" s="246"/>
      <c r="M1209" s="20">
        <v>42199</v>
      </c>
      <c r="N1209" s="183" t="s">
        <v>4022</v>
      </c>
      <c r="O1209" s="183" t="s">
        <v>1592</v>
      </c>
      <c r="P1209" s="14" t="s">
        <v>83</v>
      </c>
      <c r="Q1209" s="105">
        <v>4787.2</v>
      </c>
      <c r="R1209" s="23">
        <v>42199</v>
      </c>
      <c r="S1209" s="106">
        <v>4787.2</v>
      </c>
      <c r="T1209" s="48">
        <f t="shared" si="37"/>
        <v>0</v>
      </c>
      <c r="U1209" s="39" t="s">
        <v>59</v>
      </c>
    </row>
    <row r="1210" spans="1:21" x14ac:dyDescent="0.25">
      <c r="A1210" s="20">
        <v>42196</v>
      </c>
      <c r="B1210" s="183" t="s">
        <v>3780</v>
      </c>
      <c r="C1210" s="183" t="s">
        <v>1592</v>
      </c>
      <c r="D1210" s="14" t="s">
        <v>60</v>
      </c>
      <c r="E1210" s="105">
        <v>6086</v>
      </c>
      <c r="F1210" s="23">
        <v>42196</v>
      </c>
      <c r="G1210" s="106">
        <v>6086</v>
      </c>
      <c r="H1210" s="31">
        <f t="shared" si="36"/>
        <v>0</v>
      </c>
      <c r="I1210" s="39" t="s">
        <v>312</v>
      </c>
      <c r="L1210" s="246"/>
      <c r="M1210" s="20">
        <v>42201</v>
      </c>
      <c r="N1210" s="183" t="s">
        <v>4242</v>
      </c>
      <c r="O1210" s="183" t="s">
        <v>1592</v>
      </c>
      <c r="P1210" s="14" t="s">
        <v>83</v>
      </c>
      <c r="Q1210" s="105">
        <v>5589.6</v>
      </c>
      <c r="R1210" s="23">
        <v>42201</v>
      </c>
      <c r="S1210" s="106">
        <v>5589.6</v>
      </c>
      <c r="T1210" s="48">
        <f t="shared" si="37"/>
        <v>0</v>
      </c>
      <c r="U1210" s="39" t="s">
        <v>59</v>
      </c>
    </row>
    <row r="1211" spans="1:21" x14ac:dyDescent="0.25">
      <c r="A1211" s="20">
        <v>42196</v>
      </c>
      <c r="B1211" s="183" t="s">
        <v>3781</v>
      </c>
      <c r="C1211" s="183" t="s">
        <v>1592</v>
      </c>
      <c r="D1211" s="14" t="s">
        <v>3782</v>
      </c>
      <c r="E1211" s="105">
        <v>3132.3</v>
      </c>
      <c r="F1211" s="23">
        <v>42196</v>
      </c>
      <c r="G1211" s="106">
        <v>3132.3</v>
      </c>
      <c r="H1211" s="31">
        <f t="shared" si="36"/>
        <v>0</v>
      </c>
      <c r="I1211" s="39" t="s">
        <v>9</v>
      </c>
      <c r="L1211" s="246"/>
      <c r="M1211" s="20">
        <v>42203</v>
      </c>
      <c r="N1211" s="183" t="s">
        <v>4495</v>
      </c>
      <c r="O1211" s="183" t="s">
        <v>1592</v>
      </c>
      <c r="P1211" s="14" t="s">
        <v>83</v>
      </c>
      <c r="Q1211" s="105">
        <v>6748.8</v>
      </c>
      <c r="R1211" s="65">
        <v>42204</v>
      </c>
      <c r="S1211" s="106">
        <v>6748.8</v>
      </c>
      <c r="T1211" s="31">
        <f t="shared" si="37"/>
        <v>0</v>
      </c>
      <c r="U1211" s="39" t="s">
        <v>59</v>
      </c>
    </row>
    <row r="1212" spans="1:21" x14ac:dyDescent="0.25">
      <c r="A1212" s="20">
        <v>42196</v>
      </c>
      <c r="B1212" s="183" t="s">
        <v>3783</v>
      </c>
      <c r="C1212" s="183" t="s">
        <v>1592</v>
      </c>
      <c r="D1212" s="14" t="s">
        <v>24</v>
      </c>
      <c r="E1212" s="105">
        <v>166349.25</v>
      </c>
      <c r="F1212" s="23">
        <v>42216</v>
      </c>
      <c r="G1212" s="106">
        <v>166349.25</v>
      </c>
      <c r="H1212" s="31">
        <f t="shared" si="36"/>
        <v>0</v>
      </c>
      <c r="I1212" s="39" t="s">
        <v>2524</v>
      </c>
      <c r="L1212" s="246"/>
      <c r="M1212" s="20">
        <v>42205</v>
      </c>
      <c r="N1212" s="183" t="s">
        <v>4680</v>
      </c>
      <c r="O1212" s="183" t="s">
        <v>1592</v>
      </c>
      <c r="P1212" s="14" t="s">
        <v>83</v>
      </c>
      <c r="Q1212" s="105">
        <v>3814.8</v>
      </c>
      <c r="R1212" s="23">
        <v>42205</v>
      </c>
      <c r="S1212" s="118">
        <v>3814.8</v>
      </c>
      <c r="T1212" s="31">
        <f t="shared" si="37"/>
        <v>0</v>
      </c>
      <c r="U1212" s="56" t="s">
        <v>59</v>
      </c>
    </row>
    <row r="1213" spans="1:21" x14ac:dyDescent="0.25">
      <c r="A1213" s="20">
        <v>42196</v>
      </c>
      <c r="B1213" s="183" t="s">
        <v>3784</v>
      </c>
      <c r="C1213" s="183" t="s">
        <v>1592</v>
      </c>
      <c r="D1213" s="26" t="s">
        <v>12</v>
      </c>
      <c r="E1213" s="108">
        <v>0</v>
      </c>
      <c r="F1213" s="23"/>
      <c r="G1213" s="106"/>
      <c r="H1213" s="31">
        <f t="shared" si="36"/>
        <v>0</v>
      </c>
      <c r="I1213" s="39" t="s">
        <v>13</v>
      </c>
      <c r="L1213" s="246"/>
      <c r="M1213" s="20">
        <v>42206</v>
      </c>
      <c r="N1213" s="183" t="s">
        <v>4810</v>
      </c>
      <c r="O1213" s="183" t="s">
        <v>1592</v>
      </c>
      <c r="P1213" s="15" t="s">
        <v>83</v>
      </c>
      <c r="Q1213" s="122">
        <v>4501.6000000000004</v>
      </c>
      <c r="R1213" s="23">
        <v>42206</v>
      </c>
      <c r="S1213" s="118">
        <v>4501.6000000000004</v>
      </c>
      <c r="T1213" s="31">
        <f t="shared" si="37"/>
        <v>0</v>
      </c>
      <c r="U1213" s="68" t="s">
        <v>59</v>
      </c>
    </row>
    <row r="1214" spans="1:21" x14ac:dyDescent="0.25">
      <c r="A1214" s="20">
        <v>42196</v>
      </c>
      <c r="B1214" s="183" t="s">
        <v>3785</v>
      </c>
      <c r="C1214" s="183" t="s">
        <v>1592</v>
      </c>
      <c r="D1214" s="14" t="s">
        <v>294</v>
      </c>
      <c r="E1214" s="105">
        <v>5194.92</v>
      </c>
      <c r="F1214" s="23">
        <v>42196</v>
      </c>
      <c r="G1214" s="106">
        <v>5194.92</v>
      </c>
      <c r="H1214" s="31">
        <f t="shared" si="36"/>
        <v>0</v>
      </c>
      <c r="I1214" s="39" t="s">
        <v>9</v>
      </c>
      <c r="L1214" s="246"/>
      <c r="M1214" s="20">
        <v>42209</v>
      </c>
      <c r="N1214" s="183" t="s">
        <v>5217</v>
      </c>
      <c r="O1214" s="183" t="s">
        <v>1592</v>
      </c>
      <c r="P1214" s="14" t="s">
        <v>83</v>
      </c>
      <c r="Q1214" s="105">
        <v>3920</v>
      </c>
      <c r="R1214" s="65">
        <v>42209</v>
      </c>
      <c r="S1214" s="106">
        <v>3920</v>
      </c>
      <c r="T1214" s="31">
        <f t="shared" si="37"/>
        <v>0</v>
      </c>
      <c r="U1214" s="39" t="s">
        <v>59</v>
      </c>
    </row>
    <row r="1215" spans="1:21" x14ac:dyDescent="0.25">
      <c r="A1215" s="20">
        <v>42196</v>
      </c>
      <c r="B1215" s="183" t="s">
        <v>3786</v>
      </c>
      <c r="C1215" s="183" t="s">
        <v>1592</v>
      </c>
      <c r="D1215" s="14" t="s">
        <v>571</v>
      </c>
      <c r="E1215" s="105">
        <v>46209.84</v>
      </c>
      <c r="F1215" s="23" t="s">
        <v>3787</v>
      </c>
      <c r="G1215" s="106">
        <f>15050+31159.84</f>
        <v>46209.84</v>
      </c>
      <c r="H1215" s="31">
        <f t="shared" si="36"/>
        <v>0</v>
      </c>
      <c r="I1215" s="39" t="s">
        <v>9</v>
      </c>
      <c r="L1215" s="246"/>
      <c r="M1215" s="20">
        <v>42210</v>
      </c>
      <c r="N1215" s="183" t="s">
        <v>5354</v>
      </c>
      <c r="O1215" s="183" t="s">
        <v>1592</v>
      </c>
      <c r="P1215" s="14" t="s">
        <v>83</v>
      </c>
      <c r="Q1215" s="105">
        <v>6636</v>
      </c>
      <c r="R1215" s="65">
        <v>42211</v>
      </c>
      <c r="S1215" s="106">
        <v>6636</v>
      </c>
      <c r="T1215" s="31">
        <f t="shared" si="37"/>
        <v>0</v>
      </c>
      <c r="U1215" s="39" t="s">
        <v>59</v>
      </c>
    </row>
    <row r="1216" spans="1:21" x14ac:dyDescent="0.25">
      <c r="A1216" s="20">
        <v>42196</v>
      </c>
      <c r="B1216" s="183" t="s">
        <v>3788</v>
      </c>
      <c r="C1216" s="183" t="s">
        <v>1592</v>
      </c>
      <c r="D1216" s="26" t="s">
        <v>12</v>
      </c>
      <c r="E1216" s="108">
        <v>0</v>
      </c>
      <c r="F1216" s="23"/>
      <c r="G1216" s="106"/>
      <c r="H1216" s="31">
        <f t="shared" si="36"/>
        <v>0</v>
      </c>
      <c r="I1216" s="39" t="s">
        <v>13</v>
      </c>
      <c r="L1216" s="246"/>
      <c r="M1216" s="20">
        <v>42212</v>
      </c>
      <c r="N1216" s="183" t="s">
        <v>5504</v>
      </c>
      <c r="O1216" s="183" t="s">
        <v>1592</v>
      </c>
      <c r="P1216" s="14" t="s">
        <v>1387</v>
      </c>
      <c r="Q1216" s="105">
        <v>680.4</v>
      </c>
      <c r="R1216" s="23">
        <v>42212</v>
      </c>
      <c r="S1216" s="106">
        <v>680.4</v>
      </c>
      <c r="T1216" s="31">
        <f t="shared" si="37"/>
        <v>0</v>
      </c>
      <c r="U1216" s="39" t="s">
        <v>59</v>
      </c>
    </row>
    <row r="1217" spans="1:21" x14ac:dyDescent="0.25">
      <c r="A1217" s="20">
        <v>42196</v>
      </c>
      <c r="B1217" s="183" t="s">
        <v>3789</v>
      </c>
      <c r="C1217" s="183" t="s">
        <v>1592</v>
      </c>
      <c r="D1217" s="14" t="s">
        <v>136</v>
      </c>
      <c r="E1217" s="105">
        <v>34163.199999999997</v>
      </c>
      <c r="F1217" s="23">
        <v>42198</v>
      </c>
      <c r="G1217" s="106">
        <v>34163.199999999997</v>
      </c>
      <c r="H1217" s="31">
        <f t="shared" si="36"/>
        <v>0</v>
      </c>
      <c r="I1217" s="39" t="s">
        <v>9</v>
      </c>
      <c r="L1217" s="246"/>
      <c r="M1217" s="20">
        <v>42213</v>
      </c>
      <c r="N1217" s="183" t="s">
        <v>5620</v>
      </c>
      <c r="O1217" s="183" t="s">
        <v>1592</v>
      </c>
      <c r="P1217" s="14" t="s">
        <v>1387</v>
      </c>
      <c r="Q1217" s="105">
        <v>4572</v>
      </c>
      <c r="R1217" s="23">
        <v>42213</v>
      </c>
      <c r="S1217" s="106">
        <v>4572</v>
      </c>
      <c r="T1217" s="31">
        <f t="shared" si="37"/>
        <v>0</v>
      </c>
      <c r="U1217" s="39" t="s">
        <v>59</v>
      </c>
    </row>
    <row r="1218" spans="1:21" x14ac:dyDescent="0.25">
      <c r="A1218" s="20">
        <v>42196</v>
      </c>
      <c r="B1218" s="183" t="s">
        <v>3790</v>
      </c>
      <c r="C1218" s="183" t="s">
        <v>1592</v>
      </c>
      <c r="D1218" s="14" t="s">
        <v>111</v>
      </c>
      <c r="E1218" s="105">
        <v>349800</v>
      </c>
      <c r="F1218" s="23">
        <v>42199</v>
      </c>
      <c r="G1218" s="106">
        <v>349800</v>
      </c>
      <c r="H1218" s="31">
        <f t="shared" si="36"/>
        <v>0</v>
      </c>
      <c r="I1218" s="39" t="s">
        <v>312</v>
      </c>
      <c r="L1218" s="246"/>
      <c r="M1218" s="20">
        <v>42215</v>
      </c>
      <c r="N1218" s="183" t="s">
        <v>5828</v>
      </c>
      <c r="O1218" s="183" t="s">
        <v>1592</v>
      </c>
      <c r="P1218" s="14" t="s">
        <v>1387</v>
      </c>
      <c r="Q1218" s="105">
        <v>6645.2</v>
      </c>
      <c r="R1218" s="23">
        <v>42215</v>
      </c>
      <c r="S1218" s="106">
        <v>6645.2</v>
      </c>
      <c r="T1218" s="31">
        <f t="shared" si="37"/>
        <v>0</v>
      </c>
      <c r="U1218" s="39" t="s">
        <v>59</v>
      </c>
    </row>
    <row r="1219" spans="1:21" x14ac:dyDescent="0.25">
      <c r="A1219" s="20">
        <v>42196</v>
      </c>
      <c r="B1219" s="183" t="s">
        <v>3791</v>
      </c>
      <c r="C1219" s="183" t="s">
        <v>1592</v>
      </c>
      <c r="D1219" s="14" t="s">
        <v>55</v>
      </c>
      <c r="E1219" s="105">
        <v>24177.45</v>
      </c>
      <c r="F1219" s="23">
        <v>42198</v>
      </c>
      <c r="G1219" s="106">
        <v>24177.45</v>
      </c>
      <c r="H1219" s="31">
        <f t="shared" ref="H1219:H1282" si="38">E1219-G1219</f>
        <v>0</v>
      </c>
      <c r="I1219" s="39" t="s">
        <v>19</v>
      </c>
      <c r="L1219" s="246"/>
      <c r="M1219" s="20">
        <v>42195</v>
      </c>
      <c r="N1219" s="183" t="s">
        <v>3604</v>
      </c>
      <c r="O1219" s="183" t="s">
        <v>1592</v>
      </c>
      <c r="P1219" s="14" t="s">
        <v>116</v>
      </c>
      <c r="Q1219" s="105">
        <v>3037.7</v>
      </c>
      <c r="R1219" s="23">
        <v>42196</v>
      </c>
      <c r="S1219" s="118">
        <v>3037.7</v>
      </c>
      <c r="T1219" s="31">
        <f t="shared" ref="T1219:T1282" si="39">Q1219-S1219</f>
        <v>0</v>
      </c>
      <c r="U1219" s="56" t="s">
        <v>17</v>
      </c>
    </row>
    <row r="1220" spans="1:21" x14ac:dyDescent="0.25">
      <c r="A1220" s="20">
        <v>42196</v>
      </c>
      <c r="B1220" s="183" t="s">
        <v>3792</v>
      </c>
      <c r="C1220" s="183" t="s">
        <v>1592</v>
      </c>
      <c r="D1220" s="14" t="s">
        <v>570</v>
      </c>
      <c r="E1220" s="105">
        <v>737.6</v>
      </c>
      <c r="F1220" s="23">
        <v>42196</v>
      </c>
      <c r="G1220" s="106">
        <v>737.6</v>
      </c>
      <c r="H1220" s="31">
        <f t="shared" si="38"/>
        <v>0</v>
      </c>
      <c r="I1220" s="39" t="s">
        <v>9</v>
      </c>
      <c r="L1220" s="246"/>
      <c r="M1220" s="20">
        <v>42196</v>
      </c>
      <c r="N1220" s="183" t="s">
        <v>3719</v>
      </c>
      <c r="O1220" s="183" t="s">
        <v>1592</v>
      </c>
      <c r="P1220" s="14" t="s">
        <v>116</v>
      </c>
      <c r="Q1220" s="105">
        <v>5565.45</v>
      </c>
      <c r="R1220" s="23">
        <v>42197</v>
      </c>
      <c r="S1220" s="106">
        <v>5565.45</v>
      </c>
      <c r="T1220" s="31">
        <f t="shared" si="39"/>
        <v>0</v>
      </c>
      <c r="U1220" s="39" t="s">
        <v>59</v>
      </c>
    </row>
    <row r="1221" spans="1:21" x14ac:dyDescent="0.25">
      <c r="A1221" s="20">
        <v>42196</v>
      </c>
      <c r="B1221" s="183" t="s">
        <v>3793</v>
      </c>
      <c r="C1221" s="183" t="s">
        <v>1592</v>
      </c>
      <c r="D1221" s="14" t="s">
        <v>47</v>
      </c>
      <c r="E1221" s="105">
        <v>26124.400000000001</v>
      </c>
      <c r="F1221" s="23">
        <v>42201</v>
      </c>
      <c r="G1221" s="106">
        <v>26124.400000000001</v>
      </c>
      <c r="H1221" s="31">
        <f t="shared" si="38"/>
        <v>0</v>
      </c>
      <c r="I1221" s="39" t="s">
        <v>19</v>
      </c>
      <c r="L1221" s="246"/>
      <c r="M1221" s="20">
        <v>42207</v>
      </c>
      <c r="N1221" s="183" t="s">
        <v>4943</v>
      </c>
      <c r="O1221" s="183" t="s">
        <v>1592</v>
      </c>
      <c r="P1221" s="14" t="s">
        <v>116</v>
      </c>
      <c r="Q1221" s="105">
        <v>2613.1999999999998</v>
      </c>
      <c r="R1221" s="23">
        <v>42207</v>
      </c>
      <c r="S1221" s="106">
        <v>2613.1999999999998</v>
      </c>
      <c r="T1221" s="31">
        <f t="shared" si="39"/>
        <v>0</v>
      </c>
      <c r="U1221" s="39" t="s">
        <v>17</v>
      </c>
    </row>
    <row r="1222" spans="1:21" x14ac:dyDescent="0.25">
      <c r="A1222" s="20">
        <v>42196</v>
      </c>
      <c r="B1222" s="183" t="s">
        <v>3794</v>
      </c>
      <c r="C1222" s="183" t="s">
        <v>1592</v>
      </c>
      <c r="D1222" s="14" t="s">
        <v>215</v>
      </c>
      <c r="E1222" s="105">
        <v>312</v>
      </c>
      <c r="F1222" s="23">
        <v>42196</v>
      </c>
      <c r="G1222" s="106">
        <v>312</v>
      </c>
      <c r="H1222" s="31">
        <f t="shared" si="38"/>
        <v>0</v>
      </c>
      <c r="I1222" s="39" t="s">
        <v>9</v>
      </c>
      <c r="L1222" s="246"/>
      <c r="M1222" s="20">
        <v>42210</v>
      </c>
      <c r="N1222" s="183" t="s">
        <v>5306</v>
      </c>
      <c r="O1222" s="183" t="s">
        <v>1592</v>
      </c>
      <c r="P1222" s="14" t="s">
        <v>116</v>
      </c>
      <c r="Q1222" s="105">
        <v>10157.5</v>
      </c>
      <c r="R1222" s="65">
        <v>42210</v>
      </c>
      <c r="S1222" s="106">
        <v>10157.5</v>
      </c>
      <c r="T1222" s="31">
        <f t="shared" si="39"/>
        <v>0</v>
      </c>
      <c r="U1222" s="39" t="s">
        <v>9</v>
      </c>
    </row>
    <row r="1223" spans="1:21" x14ac:dyDescent="0.25">
      <c r="A1223" s="20">
        <v>42196</v>
      </c>
      <c r="B1223" s="183" t="s">
        <v>3795</v>
      </c>
      <c r="C1223" s="183" t="s">
        <v>1592</v>
      </c>
      <c r="D1223" s="14" t="s">
        <v>111</v>
      </c>
      <c r="E1223" s="105">
        <v>1710</v>
      </c>
      <c r="F1223" s="23">
        <v>42199</v>
      </c>
      <c r="G1223" s="106">
        <v>1710</v>
      </c>
      <c r="H1223" s="31">
        <f t="shared" si="38"/>
        <v>0</v>
      </c>
      <c r="I1223" s="39" t="s">
        <v>9</v>
      </c>
      <c r="L1223" s="246"/>
      <c r="M1223" s="20">
        <v>42212</v>
      </c>
      <c r="N1223" s="183" t="s">
        <v>5502</v>
      </c>
      <c r="O1223" s="183" t="s">
        <v>1592</v>
      </c>
      <c r="P1223" s="14" t="s">
        <v>116</v>
      </c>
      <c r="Q1223" s="105">
        <v>1645</v>
      </c>
      <c r="R1223" s="23">
        <v>42212</v>
      </c>
      <c r="S1223" s="106">
        <v>1645</v>
      </c>
      <c r="T1223" s="31">
        <f t="shared" si="39"/>
        <v>0</v>
      </c>
      <c r="U1223" s="39" t="s">
        <v>59</v>
      </c>
    </row>
    <row r="1224" spans="1:21" x14ac:dyDescent="0.25">
      <c r="A1224" s="20">
        <v>42196</v>
      </c>
      <c r="B1224" s="183" t="s">
        <v>3796</v>
      </c>
      <c r="C1224" s="183" t="s">
        <v>1592</v>
      </c>
      <c r="D1224" s="14" t="s">
        <v>24</v>
      </c>
      <c r="E1224" s="105">
        <v>72224.399999999994</v>
      </c>
      <c r="F1224" s="23">
        <v>42216</v>
      </c>
      <c r="G1224" s="106">
        <v>72224.399999999994</v>
      </c>
      <c r="H1224" s="31">
        <f t="shared" si="38"/>
        <v>0</v>
      </c>
      <c r="I1224" s="39" t="s">
        <v>149</v>
      </c>
      <c r="L1224" s="246"/>
      <c r="M1224" s="20">
        <v>42192</v>
      </c>
      <c r="N1224" s="183" t="s">
        <v>3209</v>
      </c>
      <c r="O1224" s="183" t="s">
        <v>1592</v>
      </c>
      <c r="P1224" s="14" t="s">
        <v>3210</v>
      </c>
      <c r="Q1224" s="105">
        <v>1906.4</v>
      </c>
      <c r="R1224" s="23">
        <v>42192</v>
      </c>
      <c r="S1224" s="106">
        <v>1906.4</v>
      </c>
      <c r="T1224" s="31">
        <f t="shared" si="39"/>
        <v>0</v>
      </c>
      <c r="U1224" s="39" t="s">
        <v>59</v>
      </c>
    </row>
    <row r="1225" spans="1:21" x14ac:dyDescent="0.25">
      <c r="A1225" s="20">
        <v>42196</v>
      </c>
      <c r="B1225" s="183" t="s">
        <v>3797</v>
      </c>
      <c r="C1225" s="183" t="s">
        <v>1592</v>
      </c>
      <c r="D1225" s="14" t="s">
        <v>24</v>
      </c>
      <c r="E1225" s="105">
        <v>8762.4</v>
      </c>
      <c r="F1225" s="23">
        <v>42216</v>
      </c>
      <c r="G1225" s="106">
        <v>8762.4</v>
      </c>
      <c r="H1225" s="31">
        <f t="shared" si="38"/>
        <v>0</v>
      </c>
      <c r="I1225" s="39" t="s">
        <v>149</v>
      </c>
      <c r="L1225" s="246"/>
      <c r="M1225" s="20">
        <v>42192</v>
      </c>
      <c r="N1225" s="183" t="s">
        <v>3232</v>
      </c>
      <c r="O1225" s="183" t="s">
        <v>1592</v>
      </c>
      <c r="P1225" s="14" t="s">
        <v>3210</v>
      </c>
      <c r="Q1225" s="105">
        <v>1466.4</v>
      </c>
      <c r="R1225" s="23">
        <v>42192</v>
      </c>
      <c r="S1225" s="106">
        <v>1466.4</v>
      </c>
      <c r="T1225" s="31">
        <f t="shared" si="39"/>
        <v>0</v>
      </c>
      <c r="U1225" s="39" t="s">
        <v>59</v>
      </c>
    </row>
    <row r="1226" spans="1:21" x14ac:dyDescent="0.25">
      <c r="A1226" s="20">
        <v>42196</v>
      </c>
      <c r="B1226" s="183" t="s">
        <v>3798</v>
      </c>
      <c r="C1226" s="183" t="s">
        <v>1592</v>
      </c>
      <c r="D1226" s="14" t="s">
        <v>266</v>
      </c>
      <c r="E1226" s="105">
        <v>244.2</v>
      </c>
      <c r="F1226" s="23">
        <v>42196</v>
      </c>
      <c r="G1226" s="106">
        <v>244.2</v>
      </c>
      <c r="H1226" s="31">
        <f t="shared" si="38"/>
        <v>0</v>
      </c>
      <c r="I1226" s="39" t="s">
        <v>9</v>
      </c>
      <c r="L1226" s="246"/>
      <c r="M1226" s="20">
        <v>42187</v>
      </c>
      <c r="N1226" s="183" t="s">
        <v>2683</v>
      </c>
      <c r="O1226" s="183" t="s">
        <v>1592</v>
      </c>
      <c r="P1226" s="40" t="s">
        <v>1197</v>
      </c>
      <c r="Q1226" s="105">
        <v>674.8</v>
      </c>
      <c r="R1226" s="23">
        <v>42187</v>
      </c>
      <c r="S1226" s="106">
        <v>674.8</v>
      </c>
      <c r="T1226" s="25">
        <f t="shared" si="39"/>
        <v>0</v>
      </c>
      <c r="U1226" s="68" t="s">
        <v>9</v>
      </c>
    </row>
    <row r="1227" spans="1:21" x14ac:dyDescent="0.25">
      <c r="A1227" s="20">
        <v>42197</v>
      </c>
      <c r="B1227" s="183" t="s">
        <v>3799</v>
      </c>
      <c r="C1227" s="183" t="s">
        <v>1592</v>
      </c>
      <c r="D1227" s="14" t="s">
        <v>2607</v>
      </c>
      <c r="E1227" s="105">
        <v>3140.8</v>
      </c>
      <c r="F1227" s="23">
        <v>42197</v>
      </c>
      <c r="G1227" s="106">
        <v>3140.8</v>
      </c>
      <c r="H1227" s="31">
        <f t="shared" si="38"/>
        <v>0</v>
      </c>
      <c r="I1227" s="39" t="s">
        <v>9</v>
      </c>
      <c r="L1227" s="246"/>
      <c r="M1227" s="20">
        <v>42189</v>
      </c>
      <c r="N1227" s="183" t="s">
        <v>2905</v>
      </c>
      <c r="O1227" s="183" t="s">
        <v>1592</v>
      </c>
      <c r="P1227" s="14" t="s">
        <v>1197</v>
      </c>
      <c r="Q1227" s="105">
        <v>5346</v>
      </c>
      <c r="R1227" s="23">
        <v>42189</v>
      </c>
      <c r="S1227" s="106">
        <v>5346</v>
      </c>
      <c r="T1227" s="31">
        <f t="shared" si="39"/>
        <v>0</v>
      </c>
      <c r="U1227" s="39" t="s">
        <v>59</v>
      </c>
    </row>
    <row r="1228" spans="1:21" x14ac:dyDescent="0.25">
      <c r="A1228" s="20">
        <v>42197</v>
      </c>
      <c r="B1228" s="183" t="s">
        <v>3800</v>
      </c>
      <c r="C1228" s="183" t="s">
        <v>1592</v>
      </c>
      <c r="D1228" s="14" t="s">
        <v>31</v>
      </c>
      <c r="E1228" s="105">
        <v>3972.6</v>
      </c>
      <c r="F1228" s="23">
        <v>42197</v>
      </c>
      <c r="G1228" s="106">
        <v>3972.6</v>
      </c>
      <c r="H1228" s="31">
        <f t="shared" si="38"/>
        <v>0</v>
      </c>
      <c r="I1228" s="39" t="s">
        <v>59</v>
      </c>
      <c r="L1228" s="246"/>
      <c r="M1228" s="20">
        <v>42197</v>
      </c>
      <c r="N1228" s="183" t="s">
        <v>3810</v>
      </c>
      <c r="O1228" s="183" t="s">
        <v>1592</v>
      </c>
      <c r="P1228" s="14" t="s">
        <v>1197</v>
      </c>
      <c r="Q1228" s="105">
        <v>2178.3000000000002</v>
      </c>
      <c r="R1228" s="23">
        <v>42197</v>
      </c>
      <c r="S1228" s="106">
        <v>2178.3000000000002</v>
      </c>
      <c r="T1228" s="31">
        <f t="shared" si="39"/>
        <v>0</v>
      </c>
      <c r="U1228" s="39" t="s">
        <v>59</v>
      </c>
    </row>
    <row r="1229" spans="1:21" x14ac:dyDescent="0.25">
      <c r="A1229" s="20">
        <v>42197</v>
      </c>
      <c r="B1229" s="183" t="s">
        <v>3801</v>
      </c>
      <c r="C1229" s="183" t="s">
        <v>1592</v>
      </c>
      <c r="D1229" s="14" t="s">
        <v>121</v>
      </c>
      <c r="E1229" s="105">
        <v>3374.4</v>
      </c>
      <c r="F1229" s="23">
        <v>42197</v>
      </c>
      <c r="G1229" s="106">
        <v>3374.4</v>
      </c>
      <c r="H1229" s="31">
        <f t="shared" si="38"/>
        <v>0</v>
      </c>
      <c r="I1229" s="39" t="s">
        <v>9</v>
      </c>
      <c r="L1229" s="246"/>
      <c r="M1229" s="20">
        <v>42198</v>
      </c>
      <c r="N1229" s="183" t="s">
        <v>3888</v>
      </c>
      <c r="O1229" s="183" t="s">
        <v>1592</v>
      </c>
      <c r="P1229" s="14" t="s">
        <v>1197</v>
      </c>
      <c r="Q1229" s="105">
        <v>3789.8</v>
      </c>
      <c r="R1229" s="23">
        <v>42198</v>
      </c>
      <c r="S1229" s="106">
        <v>3789.8</v>
      </c>
      <c r="T1229" s="31">
        <f t="shared" si="39"/>
        <v>0</v>
      </c>
      <c r="U1229" s="39" t="s">
        <v>9</v>
      </c>
    </row>
    <row r="1230" spans="1:21" x14ac:dyDescent="0.25">
      <c r="A1230" s="20">
        <v>42197</v>
      </c>
      <c r="B1230" s="183" t="s">
        <v>3802</v>
      </c>
      <c r="C1230" s="183" t="s">
        <v>1592</v>
      </c>
      <c r="D1230" s="14" t="s">
        <v>1182</v>
      </c>
      <c r="E1230" s="105">
        <v>581.15</v>
      </c>
      <c r="F1230" s="23">
        <v>42198</v>
      </c>
      <c r="G1230" s="106">
        <v>581.15</v>
      </c>
      <c r="H1230" s="31">
        <f t="shared" si="38"/>
        <v>0</v>
      </c>
      <c r="I1230" s="39" t="s">
        <v>9</v>
      </c>
      <c r="L1230" s="246"/>
      <c r="M1230" s="20">
        <v>42201</v>
      </c>
      <c r="N1230" s="183" t="s">
        <v>4251</v>
      </c>
      <c r="O1230" s="183" t="s">
        <v>1592</v>
      </c>
      <c r="P1230" s="14" t="s">
        <v>1197</v>
      </c>
      <c r="Q1230" s="105">
        <v>2607.1999999999998</v>
      </c>
      <c r="R1230" s="23">
        <v>42201</v>
      </c>
      <c r="S1230" s="106">
        <v>2607.1999999999998</v>
      </c>
      <c r="T1230" s="48">
        <f t="shared" si="39"/>
        <v>0</v>
      </c>
      <c r="U1230" s="39" t="s">
        <v>59</v>
      </c>
    </row>
    <row r="1231" spans="1:21" x14ac:dyDescent="0.25">
      <c r="A1231" s="20">
        <v>42197</v>
      </c>
      <c r="B1231" s="183" t="s">
        <v>3803</v>
      </c>
      <c r="C1231" s="183" t="s">
        <v>1592</v>
      </c>
      <c r="D1231" s="14" t="s">
        <v>383</v>
      </c>
      <c r="E1231" s="105">
        <v>9089.4</v>
      </c>
      <c r="F1231" s="23">
        <v>42197</v>
      </c>
      <c r="G1231" s="106">
        <v>9089.4</v>
      </c>
      <c r="H1231" s="31">
        <f t="shared" si="38"/>
        <v>0</v>
      </c>
      <c r="I1231" s="39" t="s">
        <v>9</v>
      </c>
      <c r="L1231" s="246"/>
      <c r="M1231" s="20">
        <v>42203</v>
      </c>
      <c r="N1231" s="183" t="s">
        <v>4462</v>
      </c>
      <c r="O1231" s="183" t="s">
        <v>1592</v>
      </c>
      <c r="P1231" s="14" t="s">
        <v>1197</v>
      </c>
      <c r="Q1231" s="105">
        <v>8215.75</v>
      </c>
      <c r="R1231" s="23">
        <v>42203</v>
      </c>
      <c r="S1231" s="118">
        <v>8215.75</v>
      </c>
      <c r="T1231" s="31">
        <f t="shared" si="39"/>
        <v>0</v>
      </c>
      <c r="U1231" s="56" t="s">
        <v>9</v>
      </c>
    </row>
    <row r="1232" spans="1:21" x14ac:dyDescent="0.25">
      <c r="A1232" s="20">
        <v>42197</v>
      </c>
      <c r="B1232" s="183" t="s">
        <v>3804</v>
      </c>
      <c r="C1232" s="183" t="s">
        <v>1592</v>
      </c>
      <c r="D1232" s="14" t="s">
        <v>114</v>
      </c>
      <c r="E1232" s="105">
        <v>2533.4</v>
      </c>
      <c r="F1232" s="23">
        <v>42197</v>
      </c>
      <c r="G1232" s="106">
        <v>2533.4</v>
      </c>
      <c r="H1232" s="31">
        <f t="shared" si="38"/>
        <v>0</v>
      </c>
      <c r="I1232" s="39" t="s">
        <v>9</v>
      </c>
      <c r="L1232" s="246"/>
      <c r="M1232" s="20">
        <v>42215</v>
      </c>
      <c r="N1232" s="183" t="s">
        <v>5834</v>
      </c>
      <c r="O1232" s="183" t="s">
        <v>1592</v>
      </c>
      <c r="P1232" s="14" t="s">
        <v>1197</v>
      </c>
      <c r="Q1232" s="105">
        <v>2012.9</v>
      </c>
      <c r="R1232" s="23">
        <v>42215</v>
      </c>
      <c r="S1232" s="106">
        <v>2012.9</v>
      </c>
      <c r="T1232" s="31">
        <f t="shared" si="39"/>
        <v>0</v>
      </c>
      <c r="U1232" s="39" t="s">
        <v>59</v>
      </c>
    </row>
    <row r="1233" spans="1:21" x14ac:dyDescent="0.25">
      <c r="A1233" s="20">
        <v>42197</v>
      </c>
      <c r="B1233" s="183" t="s">
        <v>3805</v>
      </c>
      <c r="C1233" s="183" t="s">
        <v>1592</v>
      </c>
      <c r="D1233" s="14" t="s">
        <v>24</v>
      </c>
      <c r="E1233" s="105">
        <v>2490.8000000000002</v>
      </c>
      <c r="F1233" s="23">
        <v>42216</v>
      </c>
      <c r="G1233" s="106">
        <v>2490.8000000000002</v>
      </c>
      <c r="H1233" s="31">
        <f t="shared" si="38"/>
        <v>0</v>
      </c>
      <c r="I1233" s="39" t="s">
        <v>9</v>
      </c>
      <c r="L1233" s="246"/>
      <c r="M1233" s="20">
        <v>42198</v>
      </c>
      <c r="N1233" s="183" t="s">
        <v>3967</v>
      </c>
      <c r="O1233" s="183" t="s">
        <v>1592</v>
      </c>
      <c r="P1233" s="14" t="s">
        <v>284</v>
      </c>
      <c r="Q1233" s="105">
        <v>1482</v>
      </c>
      <c r="R1233" s="23">
        <v>42198</v>
      </c>
      <c r="S1233" s="106">
        <v>1482</v>
      </c>
      <c r="T1233" s="31">
        <f t="shared" si="39"/>
        <v>0</v>
      </c>
      <c r="U1233" s="39" t="s">
        <v>9</v>
      </c>
    </row>
    <row r="1234" spans="1:21" x14ac:dyDescent="0.25">
      <c r="A1234" s="20">
        <v>42197</v>
      </c>
      <c r="B1234" s="183" t="s">
        <v>3806</v>
      </c>
      <c r="C1234" s="183" t="s">
        <v>1592</v>
      </c>
      <c r="D1234" s="14" t="s">
        <v>102</v>
      </c>
      <c r="E1234" s="105">
        <v>990.3</v>
      </c>
      <c r="F1234" s="23">
        <v>42197</v>
      </c>
      <c r="G1234" s="106">
        <v>990.3</v>
      </c>
      <c r="H1234" s="31">
        <f t="shared" si="38"/>
        <v>0</v>
      </c>
      <c r="I1234" s="39" t="s">
        <v>9</v>
      </c>
      <c r="L1234" s="246"/>
      <c r="M1234" s="20">
        <v>42212</v>
      </c>
      <c r="N1234" s="183" t="s">
        <v>5564</v>
      </c>
      <c r="O1234" s="183" t="s">
        <v>1592</v>
      </c>
      <c r="P1234" s="14" t="s">
        <v>284</v>
      </c>
      <c r="Q1234" s="105">
        <v>525</v>
      </c>
      <c r="R1234" s="23">
        <v>42212</v>
      </c>
      <c r="S1234" s="106">
        <v>525</v>
      </c>
      <c r="T1234" s="31">
        <f t="shared" si="39"/>
        <v>0</v>
      </c>
      <c r="U1234" s="39" t="s">
        <v>9</v>
      </c>
    </row>
    <row r="1235" spans="1:21" x14ac:dyDescent="0.25">
      <c r="A1235" s="20">
        <v>42197</v>
      </c>
      <c r="B1235" s="183" t="s">
        <v>3807</v>
      </c>
      <c r="C1235" s="183" t="s">
        <v>1592</v>
      </c>
      <c r="D1235" s="14" t="s">
        <v>120</v>
      </c>
      <c r="E1235" s="105">
        <v>1561.8</v>
      </c>
      <c r="F1235" s="23">
        <v>42199</v>
      </c>
      <c r="G1235" s="106">
        <v>1561.8</v>
      </c>
      <c r="H1235" s="31">
        <f t="shared" si="38"/>
        <v>0</v>
      </c>
      <c r="I1235" s="39" t="s">
        <v>59</v>
      </c>
      <c r="L1235" s="246"/>
      <c r="M1235" s="20">
        <v>42205</v>
      </c>
      <c r="N1235" s="183" t="s">
        <v>4688</v>
      </c>
      <c r="O1235" s="183" t="s">
        <v>1592</v>
      </c>
      <c r="P1235" s="14" t="s">
        <v>4689</v>
      </c>
      <c r="Q1235" s="105">
        <v>4513.6000000000004</v>
      </c>
      <c r="R1235" s="23">
        <v>42205</v>
      </c>
      <c r="S1235" s="118">
        <v>4513.6000000000004</v>
      </c>
      <c r="T1235" s="31">
        <f t="shared" si="39"/>
        <v>0</v>
      </c>
      <c r="U1235" s="56" t="s">
        <v>3880</v>
      </c>
    </row>
    <row r="1236" spans="1:21" x14ac:dyDescent="0.25">
      <c r="A1236" s="20">
        <v>42197</v>
      </c>
      <c r="B1236" s="183" t="s">
        <v>3808</v>
      </c>
      <c r="C1236" s="183" t="s">
        <v>1592</v>
      </c>
      <c r="D1236" s="14" t="s">
        <v>141</v>
      </c>
      <c r="E1236" s="105">
        <v>3120.8</v>
      </c>
      <c r="F1236" s="23">
        <v>42202</v>
      </c>
      <c r="G1236" s="106">
        <v>3120.8</v>
      </c>
      <c r="H1236" s="31">
        <f t="shared" si="38"/>
        <v>0</v>
      </c>
      <c r="I1236" s="39" t="s">
        <v>9</v>
      </c>
      <c r="L1236" s="246"/>
      <c r="M1236" s="20">
        <v>42186</v>
      </c>
      <c r="N1236" s="183" t="s">
        <v>2571</v>
      </c>
      <c r="O1236" s="183" t="s">
        <v>1592</v>
      </c>
      <c r="P1236" s="14" t="s">
        <v>1188</v>
      </c>
      <c r="Q1236" s="105">
        <v>780</v>
      </c>
      <c r="R1236" s="23">
        <v>42186</v>
      </c>
      <c r="S1236" s="106">
        <v>780</v>
      </c>
      <c r="T1236" s="25">
        <f t="shared" si="39"/>
        <v>0</v>
      </c>
      <c r="U1236" s="39" t="s">
        <v>9</v>
      </c>
    </row>
    <row r="1237" spans="1:21" x14ac:dyDescent="0.25">
      <c r="A1237" s="20">
        <v>42197</v>
      </c>
      <c r="B1237" s="183" t="s">
        <v>3809</v>
      </c>
      <c r="C1237" s="183" t="s">
        <v>1592</v>
      </c>
      <c r="D1237" s="14" t="s">
        <v>20</v>
      </c>
      <c r="E1237" s="105">
        <v>4019.6</v>
      </c>
      <c r="F1237" s="23">
        <v>42197</v>
      </c>
      <c r="G1237" s="106">
        <v>4019.6</v>
      </c>
      <c r="H1237" s="31">
        <f t="shared" si="38"/>
        <v>0</v>
      </c>
      <c r="I1237" s="39" t="s">
        <v>9</v>
      </c>
      <c r="L1237" s="246"/>
      <c r="M1237" s="20">
        <v>42187</v>
      </c>
      <c r="N1237" s="183" t="s">
        <v>2676</v>
      </c>
      <c r="O1237" s="183" t="s">
        <v>1592</v>
      </c>
      <c r="P1237" s="40" t="s">
        <v>1188</v>
      </c>
      <c r="Q1237" s="105">
        <v>585</v>
      </c>
      <c r="R1237" s="23">
        <v>42187</v>
      </c>
      <c r="S1237" s="106">
        <v>585</v>
      </c>
      <c r="T1237" s="25">
        <f t="shared" si="39"/>
        <v>0</v>
      </c>
      <c r="U1237" s="68" t="s">
        <v>9</v>
      </c>
    </row>
    <row r="1238" spans="1:21" x14ac:dyDescent="0.25">
      <c r="A1238" s="20">
        <v>42197</v>
      </c>
      <c r="B1238" s="183" t="s">
        <v>3810</v>
      </c>
      <c r="C1238" s="183" t="s">
        <v>1592</v>
      </c>
      <c r="D1238" s="14" t="s">
        <v>1197</v>
      </c>
      <c r="E1238" s="105">
        <v>2178.3000000000002</v>
      </c>
      <c r="F1238" s="23">
        <v>42197</v>
      </c>
      <c r="G1238" s="106">
        <v>2178.3000000000002</v>
      </c>
      <c r="H1238" s="31">
        <f t="shared" si="38"/>
        <v>0</v>
      </c>
      <c r="I1238" s="39" t="s">
        <v>59</v>
      </c>
      <c r="L1238" s="246"/>
      <c r="M1238" s="20">
        <v>42188</v>
      </c>
      <c r="N1238" s="183" t="s">
        <v>2801</v>
      </c>
      <c r="O1238" s="183" t="s">
        <v>1592</v>
      </c>
      <c r="P1238" s="40" t="s">
        <v>1188</v>
      </c>
      <c r="Q1238" s="105">
        <v>585</v>
      </c>
      <c r="R1238" s="23">
        <v>42188</v>
      </c>
      <c r="S1238" s="106">
        <v>585</v>
      </c>
      <c r="T1238" s="31">
        <f t="shared" si="39"/>
        <v>0</v>
      </c>
      <c r="U1238" s="68" t="s">
        <v>9</v>
      </c>
    </row>
    <row r="1239" spans="1:21" x14ac:dyDescent="0.25">
      <c r="A1239" s="20">
        <v>42197</v>
      </c>
      <c r="B1239" s="183" t="s">
        <v>3811</v>
      </c>
      <c r="C1239" s="183" t="s">
        <v>1592</v>
      </c>
      <c r="D1239" s="14" t="s">
        <v>148</v>
      </c>
      <c r="E1239" s="105">
        <v>3914</v>
      </c>
      <c r="F1239" s="23">
        <v>42197</v>
      </c>
      <c r="G1239" s="106">
        <v>3914</v>
      </c>
      <c r="H1239" s="31">
        <f t="shared" si="38"/>
        <v>0</v>
      </c>
      <c r="I1239" s="39" t="s">
        <v>59</v>
      </c>
      <c r="L1239" s="246"/>
      <c r="M1239" s="20">
        <v>42189</v>
      </c>
      <c r="N1239" s="183" t="s">
        <v>2923</v>
      </c>
      <c r="O1239" s="183" t="s">
        <v>1592</v>
      </c>
      <c r="P1239" s="14" t="s">
        <v>1188</v>
      </c>
      <c r="Q1239" s="105">
        <v>585</v>
      </c>
      <c r="R1239" s="23">
        <v>42189</v>
      </c>
      <c r="S1239" s="106">
        <v>585</v>
      </c>
      <c r="T1239" s="31">
        <f t="shared" si="39"/>
        <v>0</v>
      </c>
      <c r="U1239" s="39" t="s">
        <v>9</v>
      </c>
    </row>
    <row r="1240" spans="1:21" x14ac:dyDescent="0.25">
      <c r="A1240" s="20">
        <v>42197</v>
      </c>
      <c r="B1240" s="183" t="s">
        <v>3812</v>
      </c>
      <c r="C1240" s="183" t="s">
        <v>1592</v>
      </c>
      <c r="D1240" s="14" t="s">
        <v>589</v>
      </c>
      <c r="E1240" s="105">
        <v>17445.599999999999</v>
      </c>
      <c r="F1240" s="23">
        <v>42198</v>
      </c>
      <c r="G1240" s="106">
        <v>17445.599999999999</v>
      </c>
      <c r="H1240" s="31">
        <f t="shared" si="38"/>
        <v>0</v>
      </c>
      <c r="I1240" s="39" t="s">
        <v>62</v>
      </c>
      <c r="L1240" s="246"/>
      <c r="M1240" s="20">
        <v>42190</v>
      </c>
      <c r="N1240" s="183" t="s">
        <v>3021</v>
      </c>
      <c r="O1240" s="183" t="s">
        <v>1592</v>
      </c>
      <c r="P1240" s="14" t="s">
        <v>1188</v>
      </c>
      <c r="Q1240" s="105">
        <v>585</v>
      </c>
      <c r="R1240" s="23">
        <v>42190</v>
      </c>
      <c r="S1240" s="106">
        <v>585</v>
      </c>
      <c r="T1240" s="31">
        <f t="shared" si="39"/>
        <v>0</v>
      </c>
      <c r="U1240" s="39" t="s">
        <v>9</v>
      </c>
    </row>
    <row r="1241" spans="1:21" x14ac:dyDescent="0.25">
      <c r="A1241" s="20">
        <v>42197</v>
      </c>
      <c r="B1241" s="183" t="s">
        <v>3813</v>
      </c>
      <c r="C1241" s="183" t="s">
        <v>1592</v>
      </c>
      <c r="D1241" s="14" t="s">
        <v>82</v>
      </c>
      <c r="E1241" s="105">
        <v>2705.6</v>
      </c>
      <c r="F1241" s="23">
        <v>42197</v>
      </c>
      <c r="G1241" s="106">
        <v>2705.6</v>
      </c>
      <c r="H1241" s="31">
        <f t="shared" si="38"/>
        <v>0</v>
      </c>
      <c r="I1241" s="39" t="s">
        <v>59</v>
      </c>
      <c r="L1241" s="246"/>
      <c r="M1241" s="20">
        <v>42191</v>
      </c>
      <c r="N1241" s="183" t="s">
        <v>3092</v>
      </c>
      <c r="O1241" s="183" t="s">
        <v>1592</v>
      </c>
      <c r="P1241" s="14" t="s">
        <v>1188</v>
      </c>
      <c r="Q1241" s="105">
        <v>585</v>
      </c>
      <c r="R1241" s="23">
        <v>42191</v>
      </c>
      <c r="S1241" s="106">
        <v>585</v>
      </c>
      <c r="T1241" s="31">
        <f t="shared" si="39"/>
        <v>0</v>
      </c>
      <c r="U1241" s="39" t="s">
        <v>9</v>
      </c>
    </row>
    <row r="1242" spans="1:21" x14ac:dyDescent="0.25">
      <c r="A1242" s="20">
        <v>42197</v>
      </c>
      <c r="B1242" s="183" t="s">
        <v>3814</v>
      </c>
      <c r="C1242" s="183" t="s">
        <v>1592</v>
      </c>
      <c r="D1242" s="14" t="s">
        <v>82</v>
      </c>
      <c r="E1242" s="105">
        <v>2705.6</v>
      </c>
      <c r="F1242" s="23">
        <v>42197</v>
      </c>
      <c r="G1242" s="106">
        <v>2705.6</v>
      </c>
      <c r="H1242" s="31">
        <f t="shared" si="38"/>
        <v>0</v>
      </c>
      <c r="I1242" s="39" t="s">
        <v>59</v>
      </c>
      <c r="L1242" s="246"/>
      <c r="M1242" s="20">
        <v>42192</v>
      </c>
      <c r="N1242" s="183" t="s">
        <v>3247</v>
      </c>
      <c r="O1242" s="183" t="s">
        <v>1592</v>
      </c>
      <c r="P1242" s="14" t="s">
        <v>1188</v>
      </c>
      <c r="Q1242" s="105">
        <v>380</v>
      </c>
      <c r="R1242" s="23">
        <v>42192</v>
      </c>
      <c r="S1242" s="106">
        <v>380</v>
      </c>
      <c r="T1242" s="31">
        <f t="shared" si="39"/>
        <v>0</v>
      </c>
      <c r="U1242" s="39" t="s">
        <v>9</v>
      </c>
    </row>
    <row r="1243" spans="1:21" x14ac:dyDescent="0.25">
      <c r="A1243" s="20">
        <v>42197</v>
      </c>
      <c r="B1243" s="183" t="s">
        <v>3815</v>
      </c>
      <c r="C1243" s="183" t="s">
        <v>1592</v>
      </c>
      <c r="D1243" s="14" t="s">
        <v>152</v>
      </c>
      <c r="E1243" s="105">
        <v>10168</v>
      </c>
      <c r="F1243" s="23">
        <v>42197</v>
      </c>
      <c r="G1243" s="106">
        <v>10168</v>
      </c>
      <c r="H1243" s="31">
        <f t="shared" si="38"/>
        <v>0</v>
      </c>
      <c r="I1243" s="39" t="s">
        <v>59</v>
      </c>
      <c r="L1243" s="246"/>
      <c r="M1243" s="20">
        <v>42194</v>
      </c>
      <c r="N1243" s="183" t="s">
        <v>3471</v>
      </c>
      <c r="O1243" s="183" t="s">
        <v>1592</v>
      </c>
      <c r="P1243" s="14" t="s">
        <v>1188</v>
      </c>
      <c r="Q1243" s="105">
        <v>555</v>
      </c>
      <c r="R1243" s="23">
        <v>42194</v>
      </c>
      <c r="S1243" s="106">
        <v>555</v>
      </c>
      <c r="T1243" s="31">
        <f t="shared" si="39"/>
        <v>0</v>
      </c>
      <c r="U1243" s="39" t="s">
        <v>9</v>
      </c>
    </row>
    <row r="1244" spans="1:21" x14ac:dyDescent="0.25">
      <c r="A1244" s="20">
        <v>42197</v>
      </c>
      <c r="B1244" s="183" t="s">
        <v>3816</v>
      </c>
      <c r="C1244" s="183" t="s">
        <v>1592</v>
      </c>
      <c r="D1244" s="14" t="s">
        <v>168</v>
      </c>
      <c r="E1244" s="105">
        <v>9018</v>
      </c>
      <c r="F1244" s="23">
        <v>42197</v>
      </c>
      <c r="G1244" s="106">
        <v>9018</v>
      </c>
      <c r="H1244" s="31">
        <f t="shared" si="38"/>
        <v>0</v>
      </c>
      <c r="I1244" s="39" t="s">
        <v>59</v>
      </c>
      <c r="L1244" s="246"/>
      <c r="M1244" s="20">
        <v>42195</v>
      </c>
      <c r="N1244" s="183" t="s">
        <v>3599</v>
      </c>
      <c r="O1244" s="183" t="s">
        <v>1592</v>
      </c>
      <c r="P1244" s="14" t="s">
        <v>1188</v>
      </c>
      <c r="Q1244" s="105">
        <v>558.70000000000005</v>
      </c>
      <c r="R1244" s="23">
        <v>42195</v>
      </c>
      <c r="S1244" s="118">
        <v>558.70000000000005</v>
      </c>
      <c r="T1244" s="31">
        <f t="shared" si="39"/>
        <v>0</v>
      </c>
      <c r="U1244" s="56" t="s">
        <v>9</v>
      </c>
    </row>
    <row r="1245" spans="1:21" x14ac:dyDescent="0.25">
      <c r="A1245" s="20">
        <v>42197</v>
      </c>
      <c r="B1245" s="183" t="s">
        <v>3817</v>
      </c>
      <c r="C1245" s="183" t="s">
        <v>1592</v>
      </c>
      <c r="D1245" s="14" t="s">
        <v>1515</v>
      </c>
      <c r="E1245" s="105">
        <v>1645.8</v>
      </c>
      <c r="F1245" s="23">
        <v>42198</v>
      </c>
      <c r="G1245" s="106">
        <v>1645.8</v>
      </c>
      <c r="H1245" s="31">
        <f t="shared" si="38"/>
        <v>0</v>
      </c>
      <c r="I1245" s="39" t="s">
        <v>62</v>
      </c>
      <c r="L1245" s="246"/>
      <c r="M1245" s="20">
        <v>42196</v>
      </c>
      <c r="N1245" s="183" t="s">
        <v>3757</v>
      </c>
      <c r="O1245" s="183" t="s">
        <v>1592</v>
      </c>
      <c r="P1245" s="14" t="s">
        <v>1188</v>
      </c>
      <c r="Q1245" s="105">
        <v>555</v>
      </c>
      <c r="R1245" s="23">
        <v>42196</v>
      </c>
      <c r="S1245" s="106">
        <v>555</v>
      </c>
      <c r="T1245" s="31">
        <f t="shared" si="39"/>
        <v>0</v>
      </c>
      <c r="U1245" s="39" t="s">
        <v>9</v>
      </c>
    </row>
    <row r="1246" spans="1:21" x14ac:dyDescent="0.25">
      <c r="A1246" s="20">
        <v>42197</v>
      </c>
      <c r="B1246" s="183" t="s">
        <v>3818</v>
      </c>
      <c r="C1246" s="183" t="s">
        <v>1592</v>
      </c>
      <c r="D1246" s="14" t="s">
        <v>854</v>
      </c>
      <c r="E1246" s="105">
        <v>2649.6</v>
      </c>
      <c r="F1246" s="23">
        <v>42197</v>
      </c>
      <c r="G1246" s="106">
        <v>2649.6</v>
      </c>
      <c r="H1246" s="31">
        <f t="shared" si="38"/>
        <v>0</v>
      </c>
      <c r="I1246" s="39" t="s">
        <v>9</v>
      </c>
      <c r="L1246" s="246"/>
      <c r="M1246" s="20">
        <v>42197</v>
      </c>
      <c r="N1246" s="183" t="s">
        <v>3844</v>
      </c>
      <c r="O1246" s="183" t="s">
        <v>1592</v>
      </c>
      <c r="P1246" s="14" t="s">
        <v>1188</v>
      </c>
      <c r="Q1246" s="105">
        <v>555</v>
      </c>
      <c r="R1246" s="23">
        <v>42197</v>
      </c>
      <c r="S1246" s="106">
        <v>555</v>
      </c>
      <c r="T1246" s="31">
        <f t="shared" si="39"/>
        <v>0</v>
      </c>
      <c r="U1246" s="39" t="s">
        <v>9</v>
      </c>
    </row>
    <row r="1247" spans="1:21" x14ac:dyDescent="0.25">
      <c r="A1247" s="20">
        <v>42197</v>
      </c>
      <c r="B1247" s="183" t="s">
        <v>3819</v>
      </c>
      <c r="C1247" s="183" t="s">
        <v>1592</v>
      </c>
      <c r="D1247" s="14" t="s">
        <v>2501</v>
      </c>
      <c r="E1247" s="105">
        <v>16140.8</v>
      </c>
      <c r="F1247" s="23">
        <v>42197</v>
      </c>
      <c r="G1247" s="106">
        <v>16140.8</v>
      </c>
      <c r="H1247" s="31">
        <f t="shared" si="38"/>
        <v>0</v>
      </c>
      <c r="I1247" s="39" t="s">
        <v>59</v>
      </c>
      <c r="L1247" s="246"/>
      <c r="M1247" s="20">
        <v>42198</v>
      </c>
      <c r="N1247" s="183" t="s">
        <v>3942</v>
      </c>
      <c r="O1247" s="183" t="s">
        <v>1592</v>
      </c>
      <c r="P1247" s="14" t="s">
        <v>1188</v>
      </c>
      <c r="Q1247" s="105">
        <v>555</v>
      </c>
      <c r="R1247" s="23">
        <v>42198</v>
      </c>
      <c r="S1247" s="106">
        <v>555</v>
      </c>
      <c r="T1247" s="31">
        <f t="shared" si="39"/>
        <v>0</v>
      </c>
      <c r="U1247" s="39" t="s">
        <v>9</v>
      </c>
    </row>
    <row r="1248" spans="1:21" x14ac:dyDescent="0.25">
      <c r="A1248" s="20">
        <v>42197</v>
      </c>
      <c r="B1248" s="183" t="s">
        <v>3820</v>
      </c>
      <c r="C1248" s="183" t="s">
        <v>1592</v>
      </c>
      <c r="D1248" s="14" t="s">
        <v>143</v>
      </c>
      <c r="E1248" s="105">
        <v>4100.2</v>
      </c>
      <c r="F1248" s="23">
        <v>42203</v>
      </c>
      <c r="G1248" s="106">
        <v>4100.2</v>
      </c>
      <c r="H1248" s="31">
        <f t="shared" si="38"/>
        <v>0</v>
      </c>
      <c r="I1248" s="39" t="s">
        <v>62</v>
      </c>
      <c r="L1248" s="246"/>
      <c r="M1248" s="20">
        <v>42201</v>
      </c>
      <c r="N1248" s="183" t="s">
        <v>4271</v>
      </c>
      <c r="O1248" s="183" t="s">
        <v>1592</v>
      </c>
      <c r="P1248" s="14" t="s">
        <v>1188</v>
      </c>
      <c r="Q1248" s="105">
        <v>370</v>
      </c>
      <c r="R1248" s="23">
        <v>42201</v>
      </c>
      <c r="S1248" s="106">
        <v>370</v>
      </c>
      <c r="T1248" s="31">
        <f t="shared" si="39"/>
        <v>0</v>
      </c>
      <c r="U1248" s="39" t="s">
        <v>9</v>
      </c>
    </row>
    <row r="1249" spans="1:21" x14ac:dyDescent="0.25">
      <c r="A1249" s="20">
        <v>42197</v>
      </c>
      <c r="B1249" s="183" t="s">
        <v>3821</v>
      </c>
      <c r="C1249" s="183" t="s">
        <v>1592</v>
      </c>
      <c r="D1249" s="14" t="s">
        <v>294</v>
      </c>
      <c r="E1249" s="105">
        <v>8068.5</v>
      </c>
      <c r="F1249" s="23">
        <v>42197</v>
      </c>
      <c r="G1249" s="106">
        <v>8068.5</v>
      </c>
      <c r="H1249" s="31">
        <f t="shared" si="38"/>
        <v>0</v>
      </c>
      <c r="I1249" s="39" t="s">
        <v>9</v>
      </c>
      <c r="L1249" s="246"/>
      <c r="M1249" s="20">
        <v>42203</v>
      </c>
      <c r="N1249" s="183" t="s">
        <v>4530</v>
      </c>
      <c r="O1249" s="183" t="s">
        <v>1592</v>
      </c>
      <c r="P1249" s="14" t="s">
        <v>1188</v>
      </c>
      <c r="Q1249" s="105">
        <v>555</v>
      </c>
      <c r="R1249" s="65">
        <v>42203</v>
      </c>
      <c r="S1249" s="106">
        <v>555</v>
      </c>
      <c r="T1249" s="31">
        <f t="shared" si="39"/>
        <v>0</v>
      </c>
      <c r="U1249" s="39" t="s">
        <v>9</v>
      </c>
    </row>
    <row r="1250" spans="1:21" x14ac:dyDescent="0.25">
      <c r="A1250" s="20">
        <v>42197</v>
      </c>
      <c r="B1250" s="183" t="s">
        <v>3822</v>
      </c>
      <c r="C1250" s="183" t="s">
        <v>1592</v>
      </c>
      <c r="D1250" s="14" t="s">
        <v>854</v>
      </c>
      <c r="E1250" s="105">
        <v>2456.4</v>
      </c>
      <c r="F1250" s="23">
        <v>42197</v>
      </c>
      <c r="G1250" s="106">
        <v>2456.4</v>
      </c>
      <c r="H1250" s="31">
        <f t="shared" si="38"/>
        <v>0</v>
      </c>
      <c r="I1250" s="39" t="s">
        <v>9</v>
      </c>
      <c r="L1250" s="246"/>
      <c r="M1250" s="20">
        <v>42205</v>
      </c>
      <c r="N1250" s="183" t="s">
        <v>4731</v>
      </c>
      <c r="O1250" s="183" t="s">
        <v>1592</v>
      </c>
      <c r="P1250" s="14" t="s">
        <v>1188</v>
      </c>
      <c r="Q1250" s="105">
        <v>555</v>
      </c>
      <c r="R1250" s="23">
        <v>42205</v>
      </c>
      <c r="S1250" s="118">
        <v>555</v>
      </c>
      <c r="T1250" s="31">
        <f t="shared" si="39"/>
        <v>0</v>
      </c>
      <c r="U1250" s="56" t="s">
        <v>9</v>
      </c>
    </row>
    <row r="1251" spans="1:21" x14ac:dyDescent="0.25">
      <c r="A1251" s="20">
        <v>42197</v>
      </c>
      <c r="B1251" s="183" t="s">
        <v>3823</v>
      </c>
      <c r="C1251" s="183" t="s">
        <v>1592</v>
      </c>
      <c r="D1251" s="14" t="s">
        <v>164</v>
      </c>
      <c r="E1251" s="105">
        <v>4083.3</v>
      </c>
      <c r="F1251" s="23">
        <v>42197</v>
      </c>
      <c r="G1251" s="106">
        <v>4083.3</v>
      </c>
      <c r="H1251" s="31">
        <f t="shared" si="38"/>
        <v>0</v>
      </c>
      <c r="I1251" s="39" t="s">
        <v>9</v>
      </c>
      <c r="L1251" s="246"/>
      <c r="M1251" s="20">
        <v>42206</v>
      </c>
      <c r="N1251" s="183" t="s">
        <v>4862</v>
      </c>
      <c r="O1251" s="183" t="s">
        <v>1592</v>
      </c>
      <c r="P1251" s="15" t="s">
        <v>1188</v>
      </c>
      <c r="Q1251" s="122">
        <v>370</v>
      </c>
      <c r="R1251" s="23">
        <v>42206</v>
      </c>
      <c r="S1251" s="118">
        <v>370</v>
      </c>
      <c r="T1251" s="31">
        <f t="shared" si="39"/>
        <v>0</v>
      </c>
      <c r="U1251" s="68" t="s">
        <v>9</v>
      </c>
    </row>
    <row r="1252" spans="1:21" x14ac:dyDescent="0.25">
      <c r="A1252" s="20">
        <v>42197</v>
      </c>
      <c r="B1252" s="183" t="s">
        <v>3824</v>
      </c>
      <c r="C1252" s="183" t="s">
        <v>1592</v>
      </c>
      <c r="D1252" s="14" t="s">
        <v>33</v>
      </c>
      <c r="E1252" s="105">
        <v>6403.7</v>
      </c>
      <c r="F1252" s="23">
        <v>42197</v>
      </c>
      <c r="G1252" s="106">
        <v>6403.7</v>
      </c>
      <c r="H1252" s="31">
        <f t="shared" si="38"/>
        <v>0</v>
      </c>
      <c r="I1252" s="39" t="s">
        <v>9</v>
      </c>
      <c r="L1252" s="246"/>
      <c r="M1252" s="20">
        <v>42208</v>
      </c>
      <c r="N1252" s="183" t="s">
        <v>5113</v>
      </c>
      <c r="O1252" s="183" t="s">
        <v>1592</v>
      </c>
      <c r="P1252" s="14" t="s">
        <v>1188</v>
      </c>
      <c r="Q1252" s="105">
        <v>380</v>
      </c>
      <c r="R1252" s="65">
        <v>42208</v>
      </c>
      <c r="S1252" s="106">
        <v>380</v>
      </c>
      <c r="T1252" s="31">
        <f t="shared" si="39"/>
        <v>0</v>
      </c>
      <c r="U1252" s="39" t="s">
        <v>9</v>
      </c>
    </row>
    <row r="1253" spans="1:21" x14ac:dyDescent="0.25">
      <c r="A1253" s="20">
        <v>42197</v>
      </c>
      <c r="B1253" s="183" t="s">
        <v>3825</v>
      </c>
      <c r="C1253" s="183" t="s">
        <v>1592</v>
      </c>
      <c r="D1253" s="14" t="s">
        <v>137</v>
      </c>
      <c r="E1253" s="105">
        <v>1205.05</v>
      </c>
      <c r="F1253" s="23">
        <v>42197</v>
      </c>
      <c r="G1253" s="106">
        <v>1205.05</v>
      </c>
      <c r="H1253" s="31">
        <f t="shared" si="38"/>
        <v>0</v>
      </c>
      <c r="I1253" s="39" t="s">
        <v>9</v>
      </c>
      <c r="L1253" s="246"/>
      <c r="M1253" s="20">
        <v>42209</v>
      </c>
      <c r="N1253" s="183" t="s">
        <v>5257</v>
      </c>
      <c r="O1253" s="183" t="s">
        <v>1592</v>
      </c>
      <c r="P1253" s="14" t="s">
        <v>1188</v>
      </c>
      <c r="Q1253" s="105">
        <v>380</v>
      </c>
      <c r="R1253" s="65">
        <v>42209</v>
      </c>
      <c r="S1253" s="106">
        <v>380</v>
      </c>
      <c r="T1253" s="31">
        <f t="shared" si="39"/>
        <v>0</v>
      </c>
      <c r="U1253" s="39" t="s">
        <v>9</v>
      </c>
    </row>
    <row r="1254" spans="1:21" x14ac:dyDescent="0.25">
      <c r="A1254" s="20">
        <v>42197</v>
      </c>
      <c r="B1254" s="183" t="s">
        <v>3826</v>
      </c>
      <c r="C1254" s="183" t="s">
        <v>1592</v>
      </c>
      <c r="D1254" s="14" t="s">
        <v>131</v>
      </c>
      <c r="E1254" s="105">
        <v>8050.4</v>
      </c>
      <c r="F1254" s="23">
        <v>42197</v>
      </c>
      <c r="G1254" s="106">
        <v>8050.4</v>
      </c>
      <c r="H1254" s="31">
        <f t="shared" si="38"/>
        <v>0</v>
      </c>
      <c r="I1254" s="39" t="s">
        <v>9</v>
      </c>
      <c r="L1254" s="246"/>
      <c r="M1254" s="20">
        <v>42211</v>
      </c>
      <c r="N1254" s="183" t="s">
        <v>5460</v>
      </c>
      <c r="O1254" s="183" t="s">
        <v>1592</v>
      </c>
      <c r="P1254" s="14" t="s">
        <v>1188</v>
      </c>
      <c r="Q1254" s="105">
        <v>380</v>
      </c>
      <c r="R1254" s="23">
        <v>42211</v>
      </c>
      <c r="S1254" s="106">
        <v>380</v>
      </c>
      <c r="T1254" s="31">
        <f t="shared" si="39"/>
        <v>0</v>
      </c>
      <c r="U1254" s="39" t="s">
        <v>9</v>
      </c>
    </row>
    <row r="1255" spans="1:21" x14ac:dyDescent="0.25">
      <c r="A1255" s="20">
        <v>42197</v>
      </c>
      <c r="B1255" s="183" t="s">
        <v>3827</v>
      </c>
      <c r="C1255" s="183" t="s">
        <v>1592</v>
      </c>
      <c r="D1255" s="14" t="s">
        <v>125</v>
      </c>
      <c r="E1255" s="105">
        <v>39475.1</v>
      </c>
      <c r="F1255" s="23" t="s">
        <v>3828</v>
      </c>
      <c r="G1255" s="106">
        <f>192.5+18000+21282.6</f>
        <v>39475.1</v>
      </c>
      <c r="H1255" s="31">
        <f t="shared" si="38"/>
        <v>0</v>
      </c>
      <c r="I1255" s="39" t="s">
        <v>15</v>
      </c>
      <c r="L1255" s="246"/>
      <c r="M1255" s="20">
        <v>42212</v>
      </c>
      <c r="N1255" s="183" t="s">
        <v>5541</v>
      </c>
      <c r="O1255" s="183" t="s">
        <v>1592</v>
      </c>
      <c r="P1255" s="14" t="s">
        <v>1188</v>
      </c>
      <c r="Q1255" s="105">
        <v>390</v>
      </c>
      <c r="R1255" s="23">
        <v>42212</v>
      </c>
      <c r="S1255" s="106">
        <v>390</v>
      </c>
      <c r="T1255" s="31">
        <f t="shared" si="39"/>
        <v>0</v>
      </c>
      <c r="U1255" s="39" t="s">
        <v>9</v>
      </c>
    </row>
    <row r="1256" spans="1:21" x14ac:dyDescent="0.25">
      <c r="A1256" s="20">
        <v>42197</v>
      </c>
      <c r="B1256" s="183" t="s">
        <v>3829</v>
      </c>
      <c r="C1256" s="183" t="s">
        <v>1592</v>
      </c>
      <c r="D1256" s="14" t="s">
        <v>20</v>
      </c>
      <c r="E1256" s="105">
        <v>3094</v>
      </c>
      <c r="F1256" s="23">
        <v>42197</v>
      </c>
      <c r="G1256" s="106">
        <v>3094</v>
      </c>
      <c r="H1256" s="31">
        <f t="shared" si="38"/>
        <v>0</v>
      </c>
      <c r="I1256" s="39" t="s">
        <v>15</v>
      </c>
      <c r="L1256" s="246"/>
      <c r="M1256" s="20">
        <v>42213</v>
      </c>
      <c r="N1256" s="183" t="s">
        <v>5667</v>
      </c>
      <c r="O1256" s="183" t="s">
        <v>1592</v>
      </c>
      <c r="P1256" s="14" t="s">
        <v>1188</v>
      </c>
      <c r="Q1256" s="105">
        <v>390</v>
      </c>
      <c r="R1256" s="23">
        <v>42213</v>
      </c>
      <c r="S1256" s="106">
        <v>390</v>
      </c>
      <c r="T1256" s="31">
        <f t="shared" si="39"/>
        <v>0</v>
      </c>
      <c r="U1256" s="39" t="s">
        <v>9</v>
      </c>
    </row>
    <row r="1257" spans="1:21" x14ac:dyDescent="0.25">
      <c r="A1257" s="20">
        <v>42197</v>
      </c>
      <c r="B1257" s="183" t="s">
        <v>3830</v>
      </c>
      <c r="C1257" s="183" t="s">
        <v>1592</v>
      </c>
      <c r="D1257" s="14" t="s">
        <v>66</v>
      </c>
      <c r="E1257" s="105">
        <v>1795.3</v>
      </c>
      <c r="F1257" s="23">
        <v>42197</v>
      </c>
      <c r="G1257" s="106">
        <v>1795.3</v>
      </c>
      <c r="H1257" s="31">
        <f t="shared" si="38"/>
        <v>0</v>
      </c>
      <c r="I1257" s="39" t="s">
        <v>9</v>
      </c>
      <c r="L1257" s="246"/>
      <c r="M1257" s="20">
        <v>42215</v>
      </c>
      <c r="N1257" s="183" t="s">
        <v>5844</v>
      </c>
      <c r="O1257" s="183" t="s">
        <v>1592</v>
      </c>
      <c r="P1257" s="14" t="s">
        <v>1188</v>
      </c>
      <c r="Q1257" s="105">
        <v>400</v>
      </c>
      <c r="R1257" s="23">
        <v>42215</v>
      </c>
      <c r="S1257" s="106">
        <v>400</v>
      </c>
      <c r="T1257" s="31">
        <f t="shared" si="39"/>
        <v>0</v>
      </c>
      <c r="U1257" s="39" t="s">
        <v>9</v>
      </c>
    </row>
    <row r="1258" spans="1:21" x14ac:dyDescent="0.25">
      <c r="A1258" s="20">
        <v>42197</v>
      </c>
      <c r="B1258" s="183" t="s">
        <v>3831</v>
      </c>
      <c r="C1258" s="183" t="s">
        <v>1592</v>
      </c>
      <c r="D1258" s="14" t="s">
        <v>737</v>
      </c>
      <c r="E1258" s="105">
        <v>182</v>
      </c>
      <c r="F1258" s="23">
        <v>42197</v>
      </c>
      <c r="G1258" s="106">
        <v>182</v>
      </c>
      <c r="H1258" s="31">
        <f t="shared" si="38"/>
        <v>0</v>
      </c>
      <c r="I1258" s="39" t="s">
        <v>9</v>
      </c>
      <c r="L1258" s="246"/>
      <c r="M1258" s="20">
        <v>42216</v>
      </c>
      <c r="N1258" s="183" t="s">
        <v>5981</v>
      </c>
      <c r="O1258" s="183" t="s">
        <v>1592</v>
      </c>
      <c r="P1258" s="14" t="s">
        <v>1188</v>
      </c>
      <c r="Q1258" s="105">
        <v>400</v>
      </c>
      <c r="R1258" s="23">
        <v>42216</v>
      </c>
      <c r="S1258" s="106">
        <v>400</v>
      </c>
      <c r="T1258" s="31">
        <f t="shared" si="39"/>
        <v>0</v>
      </c>
      <c r="U1258" s="39" t="s">
        <v>9</v>
      </c>
    </row>
    <row r="1259" spans="1:21" x14ac:dyDescent="0.25">
      <c r="A1259" s="20">
        <v>42197</v>
      </c>
      <c r="B1259" s="183" t="s">
        <v>3832</v>
      </c>
      <c r="C1259" s="183" t="s">
        <v>1592</v>
      </c>
      <c r="D1259" s="14" t="s">
        <v>89</v>
      </c>
      <c r="E1259" s="105">
        <v>2319.9</v>
      </c>
      <c r="F1259" s="23">
        <v>42197</v>
      </c>
      <c r="G1259" s="106">
        <v>2319.9</v>
      </c>
      <c r="H1259" s="31">
        <f t="shared" si="38"/>
        <v>0</v>
      </c>
      <c r="I1259" s="39" t="s">
        <v>9</v>
      </c>
      <c r="L1259" s="246"/>
      <c r="M1259" s="20">
        <v>42186</v>
      </c>
      <c r="N1259" s="183" t="s">
        <v>2548</v>
      </c>
      <c r="O1259" s="183" t="s">
        <v>1592</v>
      </c>
      <c r="P1259" s="150" t="s">
        <v>155</v>
      </c>
      <c r="Q1259" s="105">
        <v>1440</v>
      </c>
      <c r="R1259" s="23">
        <v>42186</v>
      </c>
      <c r="S1259" s="106">
        <v>1440</v>
      </c>
      <c r="T1259" s="25">
        <f t="shared" si="39"/>
        <v>0</v>
      </c>
      <c r="U1259" s="39" t="s">
        <v>46</v>
      </c>
    </row>
    <row r="1260" spans="1:21" x14ac:dyDescent="0.25">
      <c r="A1260" s="20">
        <v>42197</v>
      </c>
      <c r="B1260" s="183" t="s">
        <v>3833</v>
      </c>
      <c r="C1260" s="183" t="s">
        <v>1592</v>
      </c>
      <c r="D1260" s="14" t="s">
        <v>130</v>
      </c>
      <c r="E1260" s="105">
        <v>5536.8</v>
      </c>
      <c r="F1260" s="23">
        <v>42198</v>
      </c>
      <c r="G1260" s="106">
        <v>5536.8</v>
      </c>
      <c r="H1260" s="31">
        <f t="shared" si="38"/>
        <v>0</v>
      </c>
      <c r="I1260" s="39" t="s">
        <v>9</v>
      </c>
      <c r="L1260" s="246"/>
      <c r="M1260" s="20">
        <v>42187</v>
      </c>
      <c r="N1260" s="183" t="s">
        <v>2650</v>
      </c>
      <c r="O1260" s="183" t="s">
        <v>1592</v>
      </c>
      <c r="P1260" s="40" t="s">
        <v>155</v>
      </c>
      <c r="Q1260" s="105">
        <v>250</v>
      </c>
      <c r="R1260" s="23">
        <v>42187</v>
      </c>
      <c r="S1260" s="106">
        <v>250</v>
      </c>
      <c r="T1260" s="25">
        <f t="shared" si="39"/>
        <v>0</v>
      </c>
      <c r="U1260" s="68" t="s">
        <v>59</v>
      </c>
    </row>
    <row r="1261" spans="1:21" x14ac:dyDescent="0.25">
      <c r="A1261" s="20">
        <v>42197</v>
      </c>
      <c r="B1261" s="183" t="s">
        <v>3834</v>
      </c>
      <c r="C1261" s="183" t="s">
        <v>1592</v>
      </c>
      <c r="D1261" s="14" t="s">
        <v>102</v>
      </c>
      <c r="E1261" s="105">
        <v>2216</v>
      </c>
      <c r="F1261" s="23">
        <v>42197</v>
      </c>
      <c r="G1261" s="106">
        <v>2216</v>
      </c>
      <c r="H1261" s="31">
        <f t="shared" si="38"/>
        <v>0</v>
      </c>
      <c r="I1261" s="39" t="s">
        <v>9</v>
      </c>
      <c r="L1261" s="246"/>
      <c r="M1261" s="20">
        <v>42189</v>
      </c>
      <c r="N1261" s="183" t="s">
        <v>2907</v>
      </c>
      <c r="O1261" s="183" t="s">
        <v>1592</v>
      </c>
      <c r="P1261" s="14" t="s">
        <v>155</v>
      </c>
      <c r="Q1261" s="105">
        <v>1700</v>
      </c>
      <c r="R1261" s="23">
        <v>42189</v>
      </c>
      <c r="S1261" s="106">
        <v>1700</v>
      </c>
      <c r="T1261" s="31">
        <f t="shared" si="39"/>
        <v>0</v>
      </c>
      <c r="U1261" s="39" t="s">
        <v>59</v>
      </c>
    </row>
    <row r="1262" spans="1:21" x14ac:dyDescent="0.25">
      <c r="A1262" s="20">
        <v>42197</v>
      </c>
      <c r="B1262" s="183" t="s">
        <v>3835</v>
      </c>
      <c r="C1262" s="183" t="s">
        <v>1592</v>
      </c>
      <c r="D1262" s="14" t="s">
        <v>32</v>
      </c>
      <c r="E1262" s="105">
        <v>6380.7</v>
      </c>
      <c r="F1262" s="23">
        <v>42206</v>
      </c>
      <c r="G1262" s="106">
        <v>6380.7</v>
      </c>
      <c r="H1262" s="31">
        <f t="shared" si="38"/>
        <v>0</v>
      </c>
      <c r="I1262" s="39" t="s">
        <v>9</v>
      </c>
      <c r="L1262" s="246"/>
      <c r="M1262" s="20">
        <v>42192</v>
      </c>
      <c r="N1262" s="183" t="s">
        <v>3234</v>
      </c>
      <c r="O1262" s="183" t="s">
        <v>1592</v>
      </c>
      <c r="P1262" s="14" t="s">
        <v>155</v>
      </c>
      <c r="Q1262" s="105">
        <v>1528.8</v>
      </c>
      <c r="R1262" s="23">
        <v>42192</v>
      </c>
      <c r="S1262" s="106">
        <v>1528.8</v>
      </c>
      <c r="T1262" s="31">
        <f t="shared" si="39"/>
        <v>0</v>
      </c>
      <c r="U1262" s="39" t="s">
        <v>59</v>
      </c>
    </row>
    <row r="1263" spans="1:21" x14ac:dyDescent="0.25">
      <c r="A1263" s="20">
        <v>42197</v>
      </c>
      <c r="B1263" s="183" t="s">
        <v>3836</v>
      </c>
      <c r="C1263" s="183" t="s">
        <v>1592</v>
      </c>
      <c r="D1263" s="14" t="s">
        <v>256</v>
      </c>
      <c r="E1263" s="105">
        <v>6903.6</v>
      </c>
      <c r="F1263" s="51">
        <v>42198</v>
      </c>
      <c r="G1263" s="106">
        <v>6903.6</v>
      </c>
      <c r="H1263" s="31">
        <f t="shared" si="38"/>
        <v>0</v>
      </c>
      <c r="I1263" s="39" t="s">
        <v>62</v>
      </c>
      <c r="L1263" s="246"/>
      <c r="M1263" s="20">
        <v>42194</v>
      </c>
      <c r="N1263" s="183" t="s">
        <v>3417</v>
      </c>
      <c r="O1263" s="183" t="s">
        <v>1592</v>
      </c>
      <c r="P1263" s="14" t="s">
        <v>155</v>
      </c>
      <c r="Q1263" s="105">
        <v>270.89999999999998</v>
      </c>
      <c r="R1263" s="23">
        <v>42194</v>
      </c>
      <c r="S1263" s="106">
        <v>270.89999999999998</v>
      </c>
      <c r="T1263" s="31">
        <f t="shared" si="39"/>
        <v>0</v>
      </c>
      <c r="U1263" s="39" t="s">
        <v>59</v>
      </c>
    </row>
    <row r="1264" spans="1:21" x14ac:dyDescent="0.25">
      <c r="A1264" s="20">
        <v>42197</v>
      </c>
      <c r="B1264" s="183" t="s">
        <v>3837</v>
      </c>
      <c r="C1264" s="183" t="s">
        <v>1592</v>
      </c>
      <c r="D1264" s="14" t="s">
        <v>50</v>
      </c>
      <c r="E1264" s="105">
        <v>1683</v>
      </c>
      <c r="F1264" s="23">
        <v>42197</v>
      </c>
      <c r="G1264" s="106">
        <v>1683</v>
      </c>
      <c r="H1264" s="31">
        <f t="shared" si="38"/>
        <v>0</v>
      </c>
      <c r="I1264" s="39" t="s">
        <v>9</v>
      </c>
      <c r="L1264" s="246"/>
      <c r="M1264" s="20">
        <v>42195</v>
      </c>
      <c r="N1264" s="183" t="s">
        <v>3597</v>
      </c>
      <c r="O1264" s="183" t="s">
        <v>1592</v>
      </c>
      <c r="P1264" s="14" t="s">
        <v>155</v>
      </c>
      <c r="Q1264" s="105">
        <v>4742.5</v>
      </c>
      <c r="R1264" s="23">
        <v>42196</v>
      </c>
      <c r="S1264" s="118">
        <v>4742.5</v>
      </c>
      <c r="T1264" s="31">
        <f t="shared" si="39"/>
        <v>0</v>
      </c>
      <c r="U1264" s="56" t="s">
        <v>17</v>
      </c>
    </row>
    <row r="1265" spans="1:21" x14ac:dyDescent="0.25">
      <c r="A1265" s="20">
        <v>42197</v>
      </c>
      <c r="B1265" s="183" t="s">
        <v>3838</v>
      </c>
      <c r="C1265" s="183" t="s">
        <v>1592</v>
      </c>
      <c r="D1265" s="14" t="s">
        <v>35</v>
      </c>
      <c r="E1265" s="105">
        <v>23641.05</v>
      </c>
      <c r="F1265" s="23">
        <v>42198</v>
      </c>
      <c r="G1265" s="106">
        <v>23641.05</v>
      </c>
      <c r="H1265" s="31">
        <f t="shared" si="38"/>
        <v>0</v>
      </c>
      <c r="I1265" s="39" t="s">
        <v>62</v>
      </c>
      <c r="L1265" s="246"/>
      <c r="M1265" s="20">
        <v>42201</v>
      </c>
      <c r="N1265" s="183" t="s">
        <v>4243</v>
      </c>
      <c r="O1265" s="183" t="s">
        <v>1592</v>
      </c>
      <c r="P1265" s="14" t="s">
        <v>155</v>
      </c>
      <c r="Q1265" s="105">
        <v>1450.4</v>
      </c>
      <c r="R1265" s="23">
        <v>42201</v>
      </c>
      <c r="S1265" s="106">
        <v>1450.4</v>
      </c>
      <c r="T1265" s="48">
        <f t="shared" si="39"/>
        <v>0</v>
      </c>
      <c r="U1265" s="39" t="s">
        <v>59</v>
      </c>
    </row>
    <row r="1266" spans="1:21" x14ac:dyDescent="0.25">
      <c r="A1266" s="20">
        <v>42197</v>
      </c>
      <c r="B1266" s="183" t="s">
        <v>3839</v>
      </c>
      <c r="C1266" s="183" t="s">
        <v>1592</v>
      </c>
      <c r="D1266" s="14" t="s">
        <v>114</v>
      </c>
      <c r="E1266" s="105">
        <v>3630.5</v>
      </c>
      <c r="F1266" s="23">
        <v>42197</v>
      </c>
      <c r="G1266" s="106">
        <v>3630.5</v>
      </c>
      <c r="H1266" s="31">
        <f t="shared" si="38"/>
        <v>0</v>
      </c>
      <c r="I1266" s="39" t="s">
        <v>9</v>
      </c>
      <c r="L1266" s="246"/>
      <c r="M1266" s="20">
        <v>42203</v>
      </c>
      <c r="N1266" s="183" t="s">
        <v>4491</v>
      </c>
      <c r="O1266" s="183" t="s">
        <v>1592</v>
      </c>
      <c r="P1266" s="14" t="s">
        <v>155</v>
      </c>
      <c r="Q1266" s="105">
        <v>1395.9</v>
      </c>
      <c r="R1266" s="65">
        <v>42204</v>
      </c>
      <c r="S1266" s="106">
        <v>1395.9</v>
      </c>
      <c r="T1266" s="31">
        <f t="shared" si="39"/>
        <v>0</v>
      </c>
      <c r="U1266" s="39" t="s">
        <v>59</v>
      </c>
    </row>
    <row r="1267" spans="1:21" x14ac:dyDescent="0.25">
      <c r="A1267" s="20">
        <v>42197</v>
      </c>
      <c r="B1267" s="183" t="s">
        <v>3840</v>
      </c>
      <c r="C1267" s="183" t="s">
        <v>1592</v>
      </c>
      <c r="D1267" s="14" t="s">
        <v>229</v>
      </c>
      <c r="E1267" s="105">
        <v>5752.63</v>
      </c>
      <c r="F1267" s="23">
        <v>42197</v>
      </c>
      <c r="G1267" s="106">
        <v>5752.63</v>
      </c>
      <c r="H1267" s="31">
        <f t="shared" si="38"/>
        <v>0</v>
      </c>
      <c r="I1267" s="39" t="s">
        <v>9</v>
      </c>
      <c r="L1267" s="246"/>
      <c r="M1267" s="20">
        <v>42208</v>
      </c>
      <c r="N1267" s="183" t="s">
        <v>5062</v>
      </c>
      <c r="O1267" s="183" t="s">
        <v>1592</v>
      </c>
      <c r="P1267" s="14" t="s">
        <v>155</v>
      </c>
      <c r="Q1267" s="105">
        <v>1217.3</v>
      </c>
      <c r="R1267" s="65">
        <v>42208</v>
      </c>
      <c r="S1267" s="106">
        <v>1217.3</v>
      </c>
      <c r="T1267" s="31">
        <f t="shared" si="39"/>
        <v>0</v>
      </c>
      <c r="U1267" s="39" t="s">
        <v>59</v>
      </c>
    </row>
    <row r="1268" spans="1:21" x14ac:dyDescent="0.25">
      <c r="A1268" s="20">
        <v>42197</v>
      </c>
      <c r="B1268" s="183" t="s">
        <v>3841</v>
      </c>
      <c r="C1268" s="183" t="s">
        <v>1592</v>
      </c>
      <c r="D1268" s="14" t="s">
        <v>375</v>
      </c>
      <c r="E1268" s="105">
        <v>2673</v>
      </c>
      <c r="F1268" s="23">
        <v>42197</v>
      </c>
      <c r="G1268" s="106">
        <v>2673</v>
      </c>
      <c r="H1268" s="31">
        <f t="shared" si="38"/>
        <v>0</v>
      </c>
      <c r="I1268" s="39" t="s">
        <v>9</v>
      </c>
      <c r="L1268" s="246"/>
      <c r="M1268" s="20">
        <v>42209</v>
      </c>
      <c r="N1268" s="183" t="s">
        <v>5220</v>
      </c>
      <c r="O1268" s="183" t="s">
        <v>1592</v>
      </c>
      <c r="P1268" s="14" t="s">
        <v>155</v>
      </c>
      <c r="Q1268" s="105">
        <v>3256.2</v>
      </c>
      <c r="R1268" s="65">
        <v>42209</v>
      </c>
      <c r="S1268" s="106">
        <v>3256.2</v>
      </c>
      <c r="T1268" s="31">
        <f t="shared" si="39"/>
        <v>0</v>
      </c>
      <c r="U1268" s="39" t="s">
        <v>59</v>
      </c>
    </row>
    <row r="1269" spans="1:21" x14ac:dyDescent="0.25">
      <c r="A1269" s="20">
        <v>42197</v>
      </c>
      <c r="B1269" s="183" t="s">
        <v>3842</v>
      </c>
      <c r="C1269" s="183" t="s">
        <v>1592</v>
      </c>
      <c r="D1269" s="150" t="s">
        <v>56</v>
      </c>
      <c r="E1269" s="105">
        <v>8044.6</v>
      </c>
      <c r="F1269" s="23">
        <v>42198</v>
      </c>
      <c r="G1269" s="106">
        <v>8044.6</v>
      </c>
      <c r="H1269" s="31">
        <f t="shared" si="38"/>
        <v>0</v>
      </c>
      <c r="I1269" s="39" t="s">
        <v>62</v>
      </c>
      <c r="L1269" s="246"/>
      <c r="M1269" s="20">
        <v>42214</v>
      </c>
      <c r="N1269" s="183" t="s">
        <v>5733</v>
      </c>
      <c r="O1269" s="183" t="s">
        <v>1592</v>
      </c>
      <c r="P1269" s="14" t="s">
        <v>155</v>
      </c>
      <c r="Q1269" s="105">
        <v>1294.5999999999999</v>
      </c>
      <c r="R1269" s="23">
        <v>42214</v>
      </c>
      <c r="S1269" s="106">
        <v>1294.5999999999999</v>
      </c>
      <c r="T1269" s="31">
        <f t="shared" si="39"/>
        <v>0</v>
      </c>
      <c r="U1269" s="39" t="s">
        <v>17</v>
      </c>
    </row>
    <row r="1270" spans="1:21" x14ac:dyDescent="0.25">
      <c r="A1270" s="20">
        <v>42197</v>
      </c>
      <c r="B1270" s="183" t="s">
        <v>3843</v>
      </c>
      <c r="C1270" s="183" t="s">
        <v>1592</v>
      </c>
      <c r="D1270" s="14" t="s">
        <v>161</v>
      </c>
      <c r="E1270" s="105">
        <v>22600.65</v>
      </c>
      <c r="F1270" s="23">
        <v>42197</v>
      </c>
      <c r="G1270" s="106">
        <v>22600.65</v>
      </c>
      <c r="H1270" s="31">
        <f t="shared" si="38"/>
        <v>0</v>
      </c>
      <c r="I1270" s="39" t="s">
        <v>9</v>
      </c>
      <c r="L1270" s="246"/>
      <c r="M1270" s="20">
        <v>42216</v>
      </c>
      <c r="N1270" s="183" t="s">
        <v>5970</v>
      </c>
      <c r="O1270" s="183" t="s">
        <v>1592</v>
      </c>
      <c r="P1270" s="14" t="s">
        <v>155</v>
      </c>
      <c r="Q1270" s="105">
        <v>1512.2</v>
      </c>
      <c r="R1270" s="23">
        <v>42216</v>
      </c>
      <c r="S1270" s="106">
        <v>1512.2</v>
      </c>
      <c r="T1270" s="31">
        <f t="shared" si="39"/>
        <v>0</v>
      </c>
      <c r="U1270" s="39" t="s">
        <v>59</v>
      </c>
    </row>
    <row r="1271" spans="1:21" x14ac:dyDescent="0.25">
      <c r="A1271" s="20">
        <v>42197</v>
      </c>
      <c r="B1271" s="183" t="s">
        <v>3844</v>
      </c>
      <c r="C1271" s="183" t="s">
        <v>1592</v>
      </c>
      <c r="D1271" s="14" t="s">
        <v>1188</v>
      </c>
      <c r="E1271" s="105">
        <v>555</v>
      </c>
      <c r="F1271" s="23">
        <v>42197</v>
      </c>
      <c r="G1271" s="106">
        <v>555</v>
      </c>
      <c r="H1271" s="31">
        <f t="shared" si="38"/>
        <v>0</v>
      </c>
      <c r="I1271" s="39" t="s">
        <v>9</v>
      </c>
      <c r="L1271" s="246"/>
      <c r="M1271" s="20">
        <v>42189</v>
      </c>
      <c r="N1271" s="183" t="s">
        <v>2932</v>
      </c>
      <c r="O1271" s="183" t="s">
        <v>1592</v>
      </c>
      <c r="P1271" s="14" t="s">
        <v>191</v>
      </c>
      <c r="Q1271" s="105">
        <v>13916</v>
      </c>
      <c r="R1271" s="23">
        <v>42189</v>
      </c>
      <c r="S1271" s="106">
        <v>13916</v>
      </c>
      <c r="T1271" s="31">
        <f t="shared" si="39"/>
        <v>0</v>
      </c>
      <c r="U1271" s="39" t="s">
        <v>9</v>
      </c>
    </row>
    <row r="1272" spans="1:21" x14ac:dyDescent="0.25">
      <c r="A1272" s="20">
        <v>42197</v>
      </c>
      <c r="B1272" s="183" t="s">
        <v>3845</v>
      </c>
      <c r="C1272" s="183" t="s">
        <v>1592</v>
      </c>
      <c r="D1272" s="14" t="s">
        <v>111</v>
      </c>
      <c r="E1272" s="105">
        <v>2158.1999999999998</v>
      </c>
      <c r="F1272" s="23" t="s">
        <v>3846</v>
      </c>
      <c r="G1272" s="106">
        <f>1045.44+1112.76</f>
        <v>2158.1999999999998</v>
      </c>
      <c r="H1272" s="31">
        <f t="shared" si="38"/>
        <v>0</v>
      </c>
      <c r="I1272" s="39" t="s">
        <v>15</v>
      </c>
      <c r="L1272" s="246"/>
      <c r="M1272" s="20">
        <v>42196</v>
      </c>
      <c r="N1272" s="183" t="s">
        <v>3750</v>
      </c>
      <c r="O1272" s="183" t="s">
        <v>1592</v>
      </c>
      <c r="P1272" s="14" t="s">
        <v>191</v>
      </c>
      <c r="Q1272" s="105">
        <v>9107.7000000000007</v>
      </c>
      <c r="R1272" s="23">
        <v>42196</v>
      </c>
      <c r="S1272" s="106">
        <v>9107.7000000000007</v>
      </c>
      <c r="T1272" s="31">
        <f t="shared" si="39"/>
        <v>0</v>
      </c>
      <c r="U1272" s="39" t="s">
        <v>9</v>
      </c>
    </row>
    <row r="1273" spans="1:21" x14ac:dyDescent="0.25">
      <c r="A1273" s="20">
        <v>42197</v>
      </c>
      <c r="B1273" s="183" t="s">
        <v>3847</v>
      </c>
      <c r="C1273" s="183" t="s">
        <v>1592</v>
      </c>
      <c r="D1273" s="14" t="s">
        <v>32</v>
      </c>
      <c r="E1273" s="105">
        <v>5250.6</v>
      </c>
      <c r="F1273" s="23">
        <v>42206</v>
      </c>
      <c r="G1273" s="106">
        <v>5250.6</v>
      </c>
      <c r="H1273" s="31">
        <f t="shared" si="38"/>
        <v>0</v>
      </c>
      <c r="I1273" s="39" t="s">
        <v>9</v>
      </c>
      <c r="L1273" s="246"/>
      <c r="M1273" s="20">
        <v>42203</v>
      </c>
      <c r="N1273" s="183" t="s">
        <v>4541</v>
      </c>
      <c r="O1273" s="183" t="s">
        <v>1592</v>
      </c>
      <c r="P1273" s="14" t="s">
        <v>191</v>
      </c>
      <c r="Q1273" s="105">
        <v>16266.4</v>
      </c>
      <c r="R1273" s="23">
        <v>42203</v>
      </c>
      <c r="S1273" s="106">
        <v>16266.4</v>
      </c>
      <c r="T1273" s="31">
        <f t="shared" si="39"/>
        <v>0</v>
      </c>
      <c r="U1273" s="39" t="s">
        <v>9</v>
      </c>
    </row>
    <row r="1274" spans="1:21" x14ac:dyDescent="0.25">
      <c r="A1274" s="20">
        <v>42197</v>
      </c>
      <c r="B1274" s="183" t="s">
        <v>3848</v>
      </c>
      <c r="C1274" s="183" t="s">
        <v>1592</v>
      </c>
      <c r="D1274" s="14" t="s">
        <v>32</v>
      </c>
      <c r="E1274" s="105">
        <v>896.4</v>
      </c>
      <c r="F1274" s="23">
        <v>42206</v>
      </c>
      <c r="G1274" s="106">
        <v>896.4</v>
      </c>
      <c r="H1274" s="31">
        <f t="shared" si="38"/>
        <v>0</v>
      </c>
      <c r="I1274" s="39" t="s">
        <v>9</v>
      </c>
      <c r="L1274" s="246"/>
      <c r="M1274" s="20">
        <v>42196</v>
      </c>
      <c r="N1274" s="183" t="s">
        <v>3778</v>
      </c>
      <c r="O1274" s="183" t="s">
        <v>1592</v>
      </c>
      <c r="P1274" s="14" t="s">
        <v>1589</v>
      </c>
      <c r="Q1274" s="105">
        <v>3148.8</v>
      </c>
      <c r="R1274" s="23">
        <v>42196</v>
      </c>
      <c r="S1274" s="106">
        <v>3148.8</v>
      </c>
      <c r="T1274" s="31">
        <f t="shared" si="39"/>
        <v>0</v>
      </c>
      <c r="U1274" s="39" t="s">
        <v>9</v>
      </c>
    </row>
    <row r="1275" spans="1:21" x14ac:dyDescent="0.25">
      <c r="A1275" s="20">
        <v>42197</v>
      </c>
      <c r="B1275" s="183" t="s">
        <v>3849</v>
      </c>
      <c r="C1275" s="183" t="s">
        <v>1592</v>
      </c>
      <c r="D1275" s="14" t="s">
        <v>64</v>
      </c>
      <c r="E1275" s="105">
        <v>2155.6</v>
      </c>
      <c r="F1275" s="23">
        <v>42197</v>
      </c>
      <c r="G1275" s="106">
        <v>2155.6</v>
      </c>
      <c r="H1275" s="31">
        <f t="shared" si="38"/>
        <v>0</v>
      </c>
      <c r="I1275" s="39" t="s">
        <v>9</v>
      </c>
      <c r="L1275" s="246"/>
      <c r="M1275" s="20">
        <v>42186</v>
      </c>
      <c r="N1275" s="183" t="s">
        <v>2602</v>
      </c>
      <c r="O1275" s="183" t="s">
        <v>1592</v>
      </c>
      <c r="P1275" s="14" t="s">
        <v>43</v>
      </c>
      <c r="Q1275" s="105">
        <v>20820.52</v>
      </c>
      <c r="R1275" s="23">
        <v>42189</v>
      </c>
      <c r="S1275" s="106">
        <v>20820.52</v>
      </c>
      <c r="T1275" s="25">
        <f t="shared" si="39"/>
        <v>0</v>
      </c>
      <c r="U1275" s="39" t="s">
        <v>9</v>
      </c>
    </row>
    <row r="1276" spans="1:21" x14ac:dyDescent="0.25">
      <c r="A1276" s="20">
        <v>42197</v>
      </c>
      <c r="B1276" s="183" t="s">
        <v>3850</v>
      </c>
      <c r="C1276" s="183" t="s">
        <v>1592</v>
      </c>
      <c r="D1276" s="14" t="s">
        <v>86</v>
      </c>
      <c r="E1276" s="105">
        <v>85.1</v>
      </c>
      <c r="F1276" s="23">
        <v>42197</v>
      </c>
      <c r="G1276" s="106">
        <v>85.1</v>
      </c>
      <c r="H1276" s="31">
        <f t="shared" si="38"/>
        <v>0</v>
      </c>
      <c r="I1276" s="39" t="s">
        <v>9</v>
      </c>
      <c r="L1276" s="246"/>
      <c r="M1276" s="20">
        <v>42189</v>
      </c>
      <c r="N1276" s="183" t="s">
        <v>2861</v>
      </c>
      <c r="O1276" s="183" t="s">
        <v>1592</v>
      </c>
      <c r="P1276" s="14" t="s">
        <v>43</v>
      </c>
      <c r="Q1276" s="105">
        <v>4130.5</v>
      </c>
      <c r="R1276" s="23">
        <v>42189</v>
      </c>
      <c r="S1276" s="106">
        <v>4130.5</v>
      </c>
      <c r="T1276" s="31">
        <f t="shared" si="39"/>
        <v>0</v>
      </c>
      <c r="U1276" s="39" t="s">
        <v>9</v>
      </c>
    </row>
    <row r="1277" spans="1:21" x14ac:dyDescent="0.25">
      <c r="A1277" s="20">
        <v>42197</v>
      </c>
      <c r="B1277" s="183" t="s">
        <v>3851</v>
      </c>
      <c r="C1277" s="183" t="s">
        <v>1592</v>
      </c>
      <c r="D1277" s="14" t="s">
        <v>136</v>
      </c>
      <c r="E1277" s="105">
        <v>34329.800000000003</v>
      </c>
      <c r="F1277" s="23" t="s">
        <v>3846</v>
      </c>
      <c r="G1277" s="106">
        <f>5400+28929.8</f>
        <v>34329.800000000003</v>
      </c>
      <c r="H1277" s="31">
        <f t="shared" si="38"/>
        <v>0</v>
      </c>
      <c r="I1277" s="39" t="s">
        <v>9</v>
      </c>
      <c r="L1277" s="246"/>
      <c r="M1277" s="20">
        <v>42190</v>
      </c>
      <c r="N1277" s="183" t="s">
        <v>3032</v>
      </c>
      <c r="O1277" s="183" t="s">
        <v>1592</v>
      </c>
      <c r="P1277" s="14" t="s">
        <v>43</v>
      </c>
      <c r="Q1277" s="105">
        <v>9319.6</v>
      </c>
      <c r="R1277" s="23">
        <v>42190</v>
      </c>
      <c r="S1277" s="106">
        <v>9319.6</v>
      </c>
      <c r="T1277" s="31">
        <f t="shared" si="39"/>
        <v>0</v>
      </c>
      <c r="U1277" s="39" t="s">
        <v>9</v>
      </c>
    </row>
    <row r="1278" spans="1:21" x14ac:dyDescent="0.25">
      <c r="A1278" s="20">
        <v>42197</v>
      </c>
      <c r="B1278" s="183" t="s">
        <v>3852</v>
      </c>
      <c r="C1278" s="183" t="s">
        <v>1592</v>
      </c>
      <c r="D1278" s="14" t="s">
        <v>1182</v>
      </c>
      <c r="E1278" s="105">
        <v>268</v>
      </c>
      <c r="F1278" s="23">
        <v>42198</v>
      </c>
      <c r="G1278" s="106">
        <v>268</v>
      </c>
      <c r="H1278" s="31">
        <f t="shared" si="38"/>
        <v>0</v>
      </c>
      <c r="I1278" s="39" t="s">
        <v>9</v>
      </c>
      <c r="L1278" s="246"/>
      <c r="M1278" s="20">
        <v>42192</v>
      </c>
      <c r="N1278" s="183" t="s">
        <v>3203</v>
      </c>
      <c r="O1278" s="183" t="s">
        <v>1592</v>
      </c>
      <c r="P1278" s="14" t="s">
        <v>43</v>
      </c>
      <c r="Q1278" s="105">
        <v>5704.14</v>
      </c>
      <c r="R1278" s="23">
        <v>42192</v>
      </c>
      <c r="S1278" s="106">
        <v>5704.14</v>
      </c>
      <c r="T1278" s="31">
        <f t="shared" si="39"/>
        <v>0</v>
      </c>
      <c r="U1278" s="39" t="s">
        <v>9</v>
      </c>
    </row>
    <row r="1279" spans="1:21" x14ac:dyDescent="0.25">
      <c r="A1279" s="20">
        <v>42197</v>
      </c>
      <c r="B1279" s="183" t="s">
        <v>3853</v>
      </c>
      <c r="C1279" s="183" t="s">
        <v>1592</v>
      </c>
      <c r="D1279" s="14" t="s">
        <v>1182</v>
      </c>
      <c r="E1279" s="105">
        <v>110.2</v>
      </c>
      <c r="F1279" s="23">
        <v>42197</v>
      </c>
      <c r="G1279" s="106">
        <v>110.2</v>
      </c>
      <c r="H1279" s="31">
        <f t="shared" si="38"/>
        <v>0</v>
      </c>
      <c r="I1279" s="39" t="s">
        <v>9</v>
      </c>
      <c r="L1279" s="246"/>
      <c r="M1279" s="20">
        <v>42193</v>
      </c>
      <c r="N1279" s="183" t="s">
        <v>3295</v>
      </c>
      <c r="O1279" s="183" t="s">
        <v>1592</v>
      </c>
      <c r="P1279" s="14" t="s">
        <v>43</v>
      </c>
      <c r="Q1279" s="105">
        <v>7927.2</v>
      </c>
      <c r="R1279" s="23">
        <v>42193</v>
      </c>
      <c r="S1279" s="106">
        <v>7927.2</v>
      </c>
      <c r="T1279" s="31">
        <f t="shared" si="39"/>
        <v>0</v>
      </c>
      <c r="U1279" s="39" t="s">
        <v>9</v>
      </c>
    </row>
    <row r="1280" spans="1:21" x14ac:dyDescent="0.25">
      <c r="A1280" s="20">
        <v>42197</v>
      </c>
      <c r="B1280" s="183" t="s">
        <v>3854</v>
      </c>
      <c r="C1280" s="183" t="s">
        <v>1592</v>
      </c>
      <c r="D1280" s="14" t="s">
        <v>110</v>
      </c>
      <c r="E1280" s="105">
        <v>76233.72</v>
      </c>
      <c r="F1280" s="23" t="s">
        <v>3253</v>
      </c>
      <c r="G1280" s="106">
        <f>49181.55+27051.97+0.2</f>
        <v>76233.72</v>
      </c>
      <c r="H1280" s="31">
        <f t="shared" si="38"/>
        <v>0</v>
      </c>
      <c r="I1280" s="39" t="s">
        <v>59</v>
      </c>
      <c r="L1280" s="246"/>
      <c r="M1280" s="20">
        <v>42194</v>
      </c>
      <c r="N1280" s="183" t="s">
        <v>3519</v>
      </c>
      <c r="O1280" s="183" t="s">
        <v>1592</v>
      </c>
      <c r="P1280" s="14" t="s">
        <v>43</v>
      </c>
      <c r="Q1280" s="105">
        <v>18987.72</v>
      </c>
      <c r="R1280" s="23">
        <v>42198</v>
      </c>
      <c r="S1280" s="106">
        <v>18987.72</v>
      </c>
      <c r="T1280" s="31">
        <f t="shared" si="39"/>
        <v>0</v>
      </c>
      <c r="U1280" s="39" t="s">
        <v>9</v>
      </c>
    </row>
    <row r="1281" spans="1:21" x14ac:dyDescent="0.25">
      <c r="A1281" s="20">
        <v>42197</v>
      </c>
      <c r="B1281" s="183" t="s">
        <v>3855</v>
      </c>
      <c r="C1281" s="183" t="s">
        <v>1592</v>
      </c>
      <c r="D1281" s="14" t="s">
        <v>158</v>
      </c>
      <c r="E1281" s="105">
        <v>3003.2</v>
      </c>
      <c r="F1281" s="23">
        <v>42197</v>
      </c>
      <c r="G1281" s="106">
        <v>3003.2</v>
      </c>
      <c r="H1281" s="31">
        <f t="shared" si="38"/>
        <v>0</v>
      </c>
      <c r="I1281" s="39" t="s">
        <v>9</v>
      </c>
      <c r="L1281" s="246"/>
      <c r="M1281" s="20">
        <v>42194</v>
      </c>
      <c r="N1281" s="183" t="s">
        <v>3520</v>
      </c>
      <c r="O1281" s="183" t="s">
        <v>1592</v>
      </c>
      <c r="P1281" s="14" t="s">
        <v>43</v>
      </c>
      <c r="Q1281" s="105">
        <v>277.2</v>
      </c>
      <c r="R1281" s="23">
        <v>42198</v>
      </c>
      <c r="S1281" s="106">
        <v>277.2</v>
      </c>
      <c r="T1281" s="31">
        <f t="shared" si="39"/>
        <v>0</v>
      </c>
      <c r="U1281" s="39" t="s">
        <v>9</v>
      </c>
    </row>
    <row r="1282" spans="1:21" x14ac:dyDescent="0.25">
      <c r="A1282" s="20">
        <v>42197</v>
      </c>
      <c r="B1282" s="183" t="s">
        <v>3856</v>
      </c>
      <c r="C1282" s="183" t="s">
        <v>1592</v>
      </c>
      <c r="D1282" s="14" t="s">
        <v>1101</v>
      </c>
      <c r="E1282" s="105">
        <v>341</v>
      </c>
      <c r="F1282" s="23">
        <v>42197</v>
      </c>
      <c r="G1282" s="106">
        <v>341</v>
      </c>
      <c r="H1282" s="31">
        <f t="shared" si="38"/>
        <v>0</v>
      </c>
      <c r="I1282" s="39" t="s">
        <v>9</v>
      </c>
      <c r="L1282" s="246"/>
      <c r="M1282" s="20">
        <v>42198</v>
      </c>
      <c r="N1282" s="183" t="s">
        <v>3895</v>
      </c>
      <c r="O1282" s="183" t="s">
        <v>1592</v>
      </c>
      <c r="P1282" s="14" t="s">
        <v>43</v>
      </c>
      <c r="Q1282" s="105">
        <v>12029.4</v>
      </c>
      <c r="R1282" s="23">
        <v>42198</v>
      </c>
      <c r="S1282" s="106">
        <v>12029.4</v>
      </c>
      <c r="T1282" s="31">
        <f t="shared" si="39"/>
        <v>0</v>
      </c>
      <c r="U1282" s="39" t="s">
        <v>9</v>
      </c>
    </row>
    <row r="1283" spans="1:21" x14ac:dyDescent="0.25">
      <c r="A1283" s="20">
        <v>42197</v>
      </c>
      <c r="B1283" s="183" t="s">
        <v>3857</v>
      </c>
      <c r="C1283" s="183" t="s">
        <v>1592</v>
      </c>
      <c r="D1283" s="14" t="s">
        <v>114</v>
      </c>
      <c r="E1283" s="105">
        <v>3593.4</v>
      </c>
      <c r="F1283" s="23">
        <v>42197</v>
      </c>
      <c r="G1283" s="106">
        <v>3593.4</v>
      </c>
      <c r="H1283" s="31">
        <f t="shared" ref="H1283:H1346" si="40">E1283-G1283</f>
        <v>0</v>
      </c>
      <c r="I1283" s="39" t="s">
        <v>9</v>
      </c>
      <c r="L1283" s="246"/>
      <c r="M1283" s="20">
        <v>42199</v>
      </c>
      <c r="N1283" s="183" t="s">
        <v>4079</v>
      </c>
      <c r="O1283" s="183" t="s">
        <v>1592</v>
      </c>
      <c r="P1283" s="14" t="s">
        <v>43</v>
      </c>
      <c r="Q1283" s="105">
        <v>13811.72</v>
      </c>
      <c r="R1283" s="23">
        <v>42200</v>
      </c>
      <c r="S1283" s="106">
        <v>13811.72</v>
      </c>
      <c r="T1283" s="48">
        <f t="shared" ref="T1283:T1346" si="41">Q1283-S1283</f>
        <v>0</v>
      </c>
      <c r="U1283" s="39" t="s">
        <v>9</v>
      </c>
    </row>
    <row r="1284" spans="1:21" x14ac:dyDescent="0.25">
      <c r="A1284" s="20">
        <v>42197</v>
      </c>
      <c r="B1284" s="183" t="s">
        <v>3858</v>
      </c>
      <c r="C1284" s="183" t="s">
        <v>1592</v>
      </c>
      <c r="D1284" s="14" t="s">
        <v>265</v>
      </c>
      <c r="E1284" s="105">
        <v>890.4</v>
      </c>
      <c r="F1284" s="23">
        <v>42198</v>
      </c>
      <c r="G1284" s="106">
        <v>890.4</v>
      </c>
      <c r="H1284" s="31">
        <f t="shared" si="40"/>
        <v>0</v>
      </c>
      <c r="I1284" s="39" t="s">
        <v>9</v>
      </c>
      <c r="L1284" s="246"/>
      <c r="M1284" s="20">
        <v>42199</v>
      </c>
      <c r="N1284" s="183" t="s">
        <v>4082</v>
      </c>
      <c r="O1284" s="183" t="s">
        <v>1592</v>
      </c>
      <c r="P1284" s="14" t="s">
        <v>43</v>
      </c>
      <c r="Q1284" s="105">
        <v>5575.2</v>
      </c>
      <c r="R1284" s="23">
        <v>42200</v>
      </c>
      <c r="S1284" s="106">
        <v>5575.2</v>
      </c>
      <c r="T1284" s="48">
        <f t="shared" si="41"/>
        <v>0</v>
      </c>
      <c r="U1284" s="39" t="s">
        <v>9</v>
      </c>
    </row>
    <row r="1285" spans="1:21" x14ac:dyDescent="0.25">
      <c r="A1285" s="20">
        <v>42198</v>
      </c>
      <c r="B1285" s="183" t="s">
        <v>3859</v>
      </c>
      <c r="C1285" s="183" t="s">
        <v>1592</v>
      </c>
      <c r="D1285" s="14" t="s">
        <v>1182</v>
      </c>
      <c r="E1285" s="105">
        <v>932.8</v>
      </c>
      <c r="F1285" s="23">
        <v>42198</v>
      </c>
      <c r="G1285" s="106">
        <v>932.8</v>
      </c>
      <c r="H1285" s="31">
        <f t="shared" si="40"/>
        <v>0</v>
      </c>
      <c r="I1285" s="39" t="s">
        <v>9</v>
      </c>
      <c r="L1285" s="246"/>
      <c r="M1285" s="20">
        <v>42200</v>
      </c>
      <c r="N1285" s="183" t="s">
        <v>4197</v>
      </c>
      <c r="O1285" s="183" t="s">
        <v>1592</v>
      </c>
      <c r="P1285" s="14" t="s">
        <v>43</v>
      </c>
      <c r="Q1285" s="105">
        <v>5317.9</v>
      </c>
      <c r="R1285" s="23">
        <v>42200</v>
      </c>
      <c r="S1285" s="106">
        <v>5317.9</v>
      </c>
      <c r="T1285" s="48">
        <f t="shared" si="41"/>
        <v>0</v>
      </c>
      <c r="U1285" s="39" t="s">
        <v>9</v>
      </c>
    </row>
    <row r="1286" spans="1:21" x14ac:dyDescent="0.25">
      <c r="A1286" s="20">
        <v>42198</v>
      </c>
      <c r="B1286" s="183" t="s">
        <v>3860</v>
      </c>
      <c r="C1286" s="183" t="s">
        <v>1592</v>
      </c>
      <c r="D1286" s="14" t="s">
        <v>24</v>
      </c>
      <c r="E1286" s="105">
        <v>196770.33</v>
      </c>
      <c r="F1286" s="23">
        <v>42216</v>
      </c>
      <c r="G1286" s="106">
        <v>196770.33</v>
      </c>
      <c r="H1286" s="31">
        <f t="shared" si="40"/>
        <v>0</v>
      </c>
      <c r="I1286" s="39" t="s">
        <v>9</v>
      </c>
      <c r="L1286" s="246"/>
      <c r="M1286" s="20">
        <v>42202</v>
      </c>
      <c r="N1286" s="183" t="s">
        <v>4418</v>
      </c>
      <c r="O1286" s="183" t="s">
        <v>1592</v>
      </c>
      <c r="P1286" s="14" t="s">
        <v>43</v>
      </c>
      <c r="Q1286" s="105">
        <v>3062.8</v>
      </c>
      <c r="R1286" s="23">
        <v>42203</v>
      </c>
      <c r="S1286" s="118">
        <v>3062.8</v>
      </c>
      <c r="T1286" s="31">
        <f t="shared" si="41"/>
        <v>0</v>
      </c>
      <c r="U1286" s="56" t="s">
        <v>3880</v>
      </c>
    </row>
    <row r="1287" spans="1:21" x14ac:dyDescent="0.25">
      <c r="A1287" s="20">
        <v>42198</v>
      </c>
      <c r="B1287" s="183" t="s">
        <v>3861</v>
      </c>
      <c r="C1287" s="183" t="s">
        <v>1592</v>
      </c>
      <c r="D1287" s="14" t="s">
        <v>11</v>
      </c>
      <c r="E1287" s="105">
        <v>17624.099999999999</v>
      </c>
      <c r="F1287" s="23">
        <v>42198</v>
      </c>
      <c r="G1287" s="106">
        <v>17624.099999999999</v>
      </c>
      <c r="H1287" s="31">
        <f t="shared" si="40"/>
        <v>0</v>
      </c>
      <c r="I1287" s="39" t="s">
        <v>9</v>
      </c>
      <c r="L1287" s="246"/>
      <c r="M1287" s="20">
        <v>42208</v>
      </c>
      <c r="N1287" s="183" t="s">
        <v>5041</v>
      </c>
      <c r="O1287" s="183" t="s">
        <v>1592</v>
      </c>
      <c r="P1287" s="14" t="s">
        <v>43</v>
      </c>
      <c r="Q1287" s="105">
        <v>5649.6</v>
      </c>
      <c r="R1287" s="65">
        <v>42208</v>
      </c>
      <c r="S1287" s="106">
        <v>5649.6</v>
      </c>
      <c r="T1287" s="31">
        <f t="shared" si="41"/>
        <v>0</v>
      </c>
      <c r="U1287" s="39" t="s">
        <v>9</v>
      </c>
    </row>
    <row r="1288" spans="1:21" x14ac:dyDescent="0.25">
      <c r="A1288" s="20">
        <v>42198</v>
      </c>
      <c r="B1288" s="183" t="s">
        <v>3862</v>
      </c>
      <c r="C1288" s="183" t="s">
        <v>1592</v>
      </c>
      <c r="D1288" s="14" t="s">
        <v>111</v>
      </c>
      <c r="E1288" s="105">
        <v>14129.56</v>
      </c>
      <c r="F1288" s="23">
        <v>42199</v>
      </c>
      <c r="G1288" s="106">
        <v>14129.56</v>
      </c>
      <c r="H1288" s="31">
        <f t="shared" si="40"/>
        <v>0</v>
      </c>
      <c r="I1288" s="39" t="s">
        <v>15</v>
      </c>
      <c r="L1288" s="246"/>
      <c r="M1288" s="20">
        <v>42208</v>
      </c>
      <c r="N1288" s="183" t="s">
        <v>5082</v>
      </c>
      <c r="O1288" s="183" t="s">
        <v>1592</v>
      </c>
      <c r="P1288" s="14" t="s">
        <v>43</v>
      </c>
      <c r="Q1288" s="105">
        <v>6758</v>
      </c>
      <c r="R1288" s="65">
        <v>42210</v>
      </c>
      <c r="S1288" s="106">
        <v>6758</v>
      </c>
      <c r="T1288" s="31">
        <f t="shared" si="41"/>
        <v>0</v>
      </c>
      <c r="U1288" s="39" t="s">
        <v>3880</v>
      </c>
    </row>
    <row r="1289" spans="1:21" x14ac:dyDescent="0.25">
      <c r="A1289" s="20">
        <v>42198</v>
      </c>
      <c r="B1289" s="183" t="s">
        <v>3863</v>
      </c>
      <c r="C1289" s="183" t="s">
        <v>1592</v>
      </c>
      <c r="D1289" s="14" t="s">
        <v>14</v>
      </c>
      <c r="E1289" s="105">
        <v>38498.400000000001</v>
      </c>
      <c r="F1289" s="23">
        <v>42209</v>
      </c>
      <c r="G1289" s="106">
        <v>38498.400000000001</v>
      </c>
      <c r="H1289" s="31">
        <f t="shared" si="40"/>
        <v>0</v>
      </c>
      <c r="I1289" s="39" t="s">
        <v>15</v>
      </c>
      <c r="L1289" s="246"/>
      <c r="M1289" s="20">
        <v>42209</v>
      </c>
      <c r="N1289" s="183" t="s">
        <v>5233</v>
      </c>
      <c r="O1289" s="183" t="s">
        <v>1592</v>
      </c>
      <c r="P1289" s="14" t="s">
        <v>43</v>
      </c>
      <c r="Q1289" s="105">
        <v>4498.04</v>
      </c>
      <c r="R1289" s="65">
        <v>42210</v>
      </c>
      <c r="S1289" s="106">
        <v>4498.04</v>
      </c>
      <c r="T1289" s="31">
        <f t="shared" si="41"/>
        <v>0</v>
      </c>
      <c r="U1289" s="39" t="s">
        <v>3880</v>
      </c>
    </row>
    <row r="1290" spans="1:21" x14ac:dyDescent="0.25">
      <c r="A1290" s="20">
        <v>42198</v>
      </c>
      <c r="B1290" s="183" t="s">
        <v>3864</v>
      </c>
      <c r="C1290" s="183" t="s">
        <v>1592</v>
      </c>
      <c r="D1290" s="14" t="s">
        <v>18</v>
      </c>
      <c r="E1290" s="105">
        <v>3139.3</v>
      </c>
      <c r="F1290" s="23">
        <v>42198</v>
      </c>
      <c r="G1290" s="106">
        <v>3139.3</v>
      </c>
      <c r="H1290" s="31">
        <f t="shared" si="40"/>
        <v>0</v>
      </c>
      <c r="I1290" s="39" t="s">
        <v>9</v>
      </c>
      <c r="L1290" s="246"/>
      <c r="M1290" s="20">
        <v>42212</v>
      </c>
      <c r="N1290" s="183" t="s">
        <v>5521</v>
      </c>
      <c r="O1290" s="183" t="s">
        <v>1592</v>
      </c>
      <c r="P1290" s="14" t="s">
        <v>43</v>
      </c>
      <c r="Q1290" s="105">
        <v>5909.24</v>
      </c>
      <c r="R1290" s="23">
        <v>42212</v>
      </c>
      <c r="S1290" s="106">
        <v>5909.24</v>
      </c>
      <c r="T1290" s="31">
        <f t="shared" si="41"/>
        <v>0</v>
      </c>
      <c r="U1290" s="39" t="s">
        <v>9</v>
      </c>
    </row>
    <row r="1291" spans="1:21" x14ac:dyDescent="0.25">
      <c r="A1291" s="20">
        <v>42198</v>
      </c>
      <c r="B1291" s="183" t="s">
        <v>3865</v>
      </c>
      <c r="C1291" s="183" t="s">
        <v>1592</v>
      </c>
      <c r="D1291" s="14" t="s">
        <v>2501</v>
      </c>
      <c r="E1291" s="105">
        <v>7142.4</v>
      </c>
      <c r="F1291" s="23">
        <v>42198</v>
      </c>
      <c r="G1291" s="106">
        <v>7142.4</v>
      </c>
      <c r="H1291" s="31">
        <f t="shared" si="40"/>
        <v>0</v>
      </c>
      <c r="I1291" s="39" t="s">
        <v>17</v>
      </c>
      <c r="L1291" s="246"/>
      <c r="M1291" s="20">
        <v>42214</v>
      </c>
      <c r="N1291" s="183" t="s">
        <v>5794</v>
      </c>
      <c r="O1291" s="183" t="s">
        <v>1592</v>
      </c>
      <c r="P1291" s="14" t="s">
        <v>43</v>
      </c>
      <c r="Q1291" s="105">
        <v>6348.8</v>
      </c>
      <c r="R1291" s="23">
        <v>42214</v>
      </c>
      <c r="S1291" s="106">
        <v>6348.8</v>
      </c>
      <c r="T1291" s="31">
        <f t="shared" si="41"/>
        <v>0</v>
      </c>
      <c r="U1291" s="39" t="s">
        <v>9</v>
      </c>
    </row>
    <row r="1292" spans="1:21" x14ac:dyDescent="0.25">
      <c r="A1292" s="20">
        <v>42198</v>
      </c>
      <c r="B1292" s="183" t="s">
        <v>3866</v>
      </c>
      <c r="C1292" s="183" t="s">
        <v>1592</v>
      </c>
      <c r="D1292" s="14" t="s">
        <v>11</v>
      </c>
      <c r="E1292" s="105">
        <v>1081.8</v>
      </c>
      <c r="F1292" s="23">
        <v>42198</v>
      </c>
      <c r="G1292" s="106">
        <v>1081.8</v>
      </c>
      <c r="H1292" s="31">
        <f t="shared" si="40"/>
        <v>0</v>
      </c>
      <c r="I1292" s="39" t="s">
        <v>9</v>
      </c>
      <c r="L1292" s="246"/>
      <c r="M1292" s="20">
        <v>42216</v>
      </c>
      <c r="N1292" s="183" t="s">
        <v>5994</v>
      </c>
      <c r="O1292" s="183" t="s">
        <v>1592</v>
      </c>
      <c r="P1292" s="14" t="s">
        <v>43</v>
      </c>
      <c r="Q1292" s="105">
        <v>6542.88</v>
      </c>
      <c r="R1292" s="23">
        <v>42216</v>
      </c>
      <c r="S1292" s="106">
        <v>6542.88</v>
      </c>
      <c r="T1292" s="31">
        <f t="shared" si="41"/>
        <v>0</v>
      </c>
      <c r="U1292" s="39" t="s">
        <v>3880</v>
      </c>
    </row>
    <row r="1293" spans="1:21" x14ac:dyDescent="0.25">
      <c r="A1293" s="20">
        <v>42198</v>
      </c>
      <c r="B1293" s="183" t="s">
        <v>3867</v>
      </c>
      <c r="C1293" s="183" t="s">
        <v>1592</v>
      </c>
      <c r="D1293" s="14" t="s">
        <v>125</v>
      </c>
      <c r="E1293" s="105">
        <v>13825</v>
      </c>
      <c r="F1293" s="23">
        <v>42203</v>
      </c>
      <c r="G1293" s="106">
        <v>13825</v>
      </c>
      <c r="H1293" s="31">
        <f t="shared" si="40"/>
        <v>0</v>
      </c>
      <c r="I1293" s="39" t="s">
        <v>94</v>
      </c>
      <c r="L1293" s="246"/>
      <c r="M1293" s="20">
        <v>42190</v>
      </c>
      <c r="N1293" s="183" t="s">
        <v>2994</v>
      </c>
      <c r="O1293" s="183" t="s">
        <v>1592</v>
      </c>
      <c r="P1293" s="14" t="s">
        <v>641</v>
      </c>
      <c r="Q1293" s="105">
        <v>9814.9</v>
      </c>
      <c r="R1293" s="23">
        <v>42190</v>
      </c>
      <c r="S1293" s="106">
        <v>9814.9</v>
      </c>
      <c r="T1293" s="31">
        <f t="shared" si="41"/>
        <v>0</v>
      </c>
      <c r="U1293" s="39" t="s">
        <v>773</v>
      </c>
    </row>
    <row r="1294" spans="1:21" x14ac:dyDescent="0.25">
      <c r="A1294" s="20">
        <v>42198</v>
      </c>
      <c r="B1294" s="183" t="s">
        <v>3868</v>
      </c>
      <c r="C1294" s="183" t="s">
        <v>1592</v>
      </c>
      <c r="D1294" s="14" t="s">
        <v>383</v>
      </c>
      <c r="E1294" s="105">
        <v>9402.2999999999993</v>
      </c>
      <c r="F1294" s="23">
        <v>42198</v>
      </c>
      <c r="G1294" s="106">
        <v>9402.2999999999993</v>
      </c>
      <c r="H1294" s="31">
        <f t="shared" si="40"/>
        <v>0</v>
      </c>
      <c r="I1294" s="39" t="s">
        <v>9</v>
      </c>
      <c r="L1294" s="246"/>
      <c r="M1294" s="20">
        <v>42187</v>
      </c>
      <c r="N1294" s="183" t="s">
        <v>2646</v>
      </c>
      <c r="O1294" s="183" t="s">
        <v>1592</v>
      </c>
      <c r="P1294" s="40" t="s">
        <v>56</v>
      </c>
      <c r="Q1294" s="105">
        <v>14282.95</v>
      </c>
      <c r="R1294" s="23">
        <v>42187</v>
      </c>
      <c r="S1294" s="106">
        <v>14282.95</v>
      </c>
      <c r="T1294" s="25">
        <f t="shared" si="41"/>
        <v>0</v>
      </c>
      <c r="U1294" s="68" t="s">
        <v>9</v>
      </c>
    </row>
    <row r="1295" spans="1:21" x14ac:dyDescent="0.25">
      <c r="A1295" s="20">
        <v>42198</v>
      </c>
      <c r="B1295" s="183" t="s">
        <v>3869</v>
      </c>
      <c r="C1295" s="183" t="s">
        <v>1592</v>
      </c>
      <c r="D1295" s="14" t="s">
        <v>20</v>
      </c>
      <c r="E1295" s="105">
        <v>4792.2</v>
      </c>
      <c r="F1295" s="23">
        <v>42198</v>
      </c>
      <c r="G1295" s="106">
        <v>4792.2</v>
      </c>
      <c r="H1295" s="31">
        <f t="shared" si="40"/>
        <v>0</v>
      </c>
      <c r="I1295" s="39" t="s">
        <v>94</v>
      </c>
      <c r="L1295" s="246"/>
      <c r="M1295" s="20">
        <v>42188</v>
      </c>
      <c r="N1295" s="183" t="s">
        <v>2845</v>
      </c>
      <c r="O1295" s="183" t="s">
        <v>1592</v>
      </c>
      <c r="P1295" s="14" t="s">
        <v>56</v>
      </c>
      <c r="Q1295" s="105">
        <v>5522.4</v>
      </c>
      <c r="R1295" s="23">
        <v>42189</v>
      </c>
      <c r="S1295" s="106">
        <v>5522.4</v>
      </c>
      <c r="T1295" s="31">
        <f t="shared" si="41"/>
        <v>0</v>
      </c>
      <c r="U1295" s="39" t="s">
        <v>773</v>
      </c>
    </row>
    <row r="1296" spans="1:21" x14ac:dyDescent="0.25">
      <c r="A1296" s="20">
        <v>42198</v>
      </c>
      <c r="B1296" s="183" t="s">
        <v>3870</v>
      </c>
      <c r="C1296" s="183" t="s">
        <v>1592</v>
      </c>
      <c r="D1296" s="14" t="s">
        <v>91</v>
      </c>
      <c r="E1296" s="105">
        <v>23499.27</v>
      </c>
      <c r="F1296" s="23">
        <v>42198</v>
      </c>
      <c r="G1296" s="106">
        <v>23499.27</v>
      </c>
      <c r="H1296" s="31">
        <f t="shared" si="40"/>
        <v>0</v>
      </c>
      <c r="I1296" s="39" t="s">
        <v>59</v>
      </c>
      <c r="L1296" s="246"/>
      <c r="M1296" s="20">
        <v>42189</v>
      </c>
      <c r="N1296" s="183" t="s">
        <v>2876</v>
      </c>
      <c r="O1296" s="183" t="s">
        <v>1592</v>
      </c>
      <c r="P1296" s="14" t="s">
        <v>56</v>
      </c>
      <c r="Q1296" s="105">
        <v>9664.2000000000007</v>
      </c>
      <c r="R1296" s="23">
        <v>42189</v>
      </c>
      <c r="S1296" s="106">
        <v>9664.2000000000007</v>
      </c>
      <c r="T1296" s="31">
        <f t="shared" si="41"/>
        <v>0</v>
      </c>
      <c r="U1296" s="39" t="s">
        <v>773</v>
      </c>
    </row>
    <row r="1297" spans="1:21" x14ac:dyDescent="0.25">
      <c r="A1297" s="20">
        <v>42198</v>
      </c>
      <c r="B1297" s="183" t="s">
        <v>3871</v>
      </c>
      <c r="C1297" s="183" t="s">
        <v>1592</v>
      </c>
      <c r="D1297" s="14" t="s">
        <v>55</v>
      </c>
      <c r="E1297" s="105">
        <v>24242.85</v>
      </c>
      <c r="F1297" s="23">
        <v>42198</v>
      </c>
      <c r="G1297" s="106">
        <v>24242.85</v>
      </c>
      <c r="H1297" s="31">
        <f t="shared" si="40"/>
        <v>0</v>
      </c>
      <c r="I1297" s="39" t="s">
        <v>2524</v>
      </c>
      <c r="L1297" s="246"/>
      <c r="M1297" s="20">
        <v>42191</v>
      </c>
      <c r="N1297" s="183" t="s">
        <v>3104</v>
      </c>
      <c r="O1297" s="183" t="s">
        <v>1592</v>
      </c>
      <c r="P1297" s="150" t="s">
        <v>56</v>
      </c>
      <c r="Q1297" s="105">
        <v>7849.8</v>
      </c>
      <c r="R1297" s="23">
        <v>42191</v>
      </c>
      <c r="S1297" s="106">
        <v>7849.8</v>
      </c>
      <c r="T1297" s="31">
        <f t="shared" si="41"/>
        <v>0</v>
      </c>
      <c r="U1297" s="39" t="s">
        <v>9</v>
      </c>
    </row>
    <row r="1298" spans="1:21" x14ac:dyDescent="0.25">
      <c r="A1298" s="20">
        <v>42198</v>
      </c>
      <c r="B1298" s="183" t="s">
        <v>3872</v>
      </c>
      <c r="C1298" s="183" t="s">
        <v>1592</v>
      </c>
      <c r="D1298" s="14" t="s">
        <v>21</v>
      </c>
      <c r="E1298" s="105">
        <v>4614.1000000000004</v>
      </c>
      <c r="F1298" s="23">
        <v>42198</v>
      </c>
      <c r="G1298" s="106">
        <v>4614.1000000000004</v>
      </c>
      <c r="H1298" s="31">
        <f t="shared" si="40"/>
        <v>0</v>
      </c>
      <c r="I1298" s="39" t="s">
        <v>9</v>
      </c>
      <c r="L1298" s="246"/>
      <c r="M1298" s="20">
        <v>42192</v>
      </c>
      <c r="N1298" s="183" t="s">
        <v>3256</v>
      </c>
      <c r="O1298" s="183" t="s">
        <v>1592</v>
      </c>
      <c r="P1298" s="14" t="s">
        <v>56</v>
      </c>
      <c r="Q1298" s="105">
        <v>8052</v>
      </c>
      <c r="R1298" s="23">
        <v>42192</v>
      </c>
      <c r="S1298" s="106">
        <v>8052</v>
      </c>
      <c r="T1298" s="31">
        <f t="shared" si="41"/>
        <v>0</v>
      </c>
      <c r="U1298" s="39" t="s">
        <v>773</v>
      </c>
    </row>
    <row r="1299" spans="1:21" x14ac:dyDescent="0.25">
      <c r="A1299" s="20">
        <v>42198</v>
      </c>
      <c r="B1299" s="183" t="s">
        <v>3873</v>
      </c>
      <c r="C1299" s="183" t="s">
        <v>1592</v>
      </c>
      <c r="D1299" s="14" t="s">
        <v>114</v>
      </c>
      <c r="E1299" s="105">
        <v>2427.4</v>
      </c>
      <c r="F1299" s="51">
        <v>42198</v>
      </c>
      <c r="G1299" s="106">
        <v>2427.4</v>
      </c>
      <c r="H1299" s="31">
        <f t="shared" si="40"/>
        <v>0</v>
      </c>
      <c r="I1299" s="39" t="s">
        <v>9</v>
      </c>
      <c r="L1299" s="246"/>
      <c r="M1299" s="20">
        <v>42194</v>
      </c>
      <c r="N1299" s="183" t="s">
        <v>3425</v>
      </c>
      <c r="O1299" s="183" t="s">
        <v>1592</v>
      </c>
      <c r="P1299" s="14" t="s">
        <v>56</v>
      </c>
      <c r="Q1299" s="105">
        <v>13928.2</v>
      </c>
      <c r="R1299" s="23">
        <v>42194</v>
      </c>
      <c r="S1299" s="106">
        <v>13928.2</v>
      </c>
      <c r="T1299" s="31">
        <f t="shared" si="41"/>
        <v>0</v>
      </c>
      <c r="U1299" s="39" t="s">
        <v>773</v>
      </c>
    </row>
    <row r="1300" spans="1:21" x14ac:dyDescent="0.25">
      <c r="A1300" s="20">
        <v>42198</v>
      </c>
      <c r="B1300" s="183" t="s">
        <v>3874</v>
      </c>
      <c r="C1300" s="183" t="s">
        <v>1592</v>
      </c>
      <c r="D1300" s="14" t="s">
        <v>148</v>
      </c>
      <c r="E1300" s="105">
        <v>2857.6</v>
      </c>
      <c r="F1300" s="23">
        <v>42198</v>
      </c>
      <c r="G1300" s="106">
        <v>2857.6</v>
      </c>
      <c r="H1300" s="31">
        <f t="shared" si="40"/>
        <v>0</v>
      </c>
      <c r="I1300" s="39" t="s">
        <v>59</v>
      </c>
      <c r="L1300" s="246"/>
      <c r="M1300" s="20">
        <v>42195</v>
      </c>
      <c r="N1300" s="183" t="s">
        <v>3585</v>
      </c>
      <c r="O1300" s="183" t="s">
        <v>1592</v>
      </c>
      <c r="P1300" s="14" t="s">
        <v>56</v>
      </c>
      <c r="Q1300" s="105">
        <v>7280.8</v>
      </c>
      <c r="R1300" s="23">
        <v>42195</v>
      </c>
      <c r="S1300" s="106">
        <v>7280.8</v>
      </c>
      <c r="T1300" s="31">
        <f t="shared" si="41"/>
        <v>0</v>
      </c>
      <c r="U1300" s="56" t="s">
        <v>773</v>
      </c>
    </row>
    <row r="1301" spans="1:21" x14ac:dyDescent="0.25">
      <c r="A1301" s="20">
        <v>42198</v>
      </c>
      <c r="B1301" s="183" t="s">
        <v>3875</v>
      </c>
      <c r="C1301" s="183" t="s">
        <v>1592</v>
      </c>
      <c r="D1301" s="14" t="s">
        <v>53</v>
      </c>
      <c r="E1301" s="105">
        <v>567.79999999999995</v>
      </c>
      <c r="F1301" s="23">
        <v>42198</v>
      </c>
      <c r="G1301" s="106">
        <v>567.79999999999995</v>
      </c>
      <c r="H1301" s="31">
        <f t="shared" si="40"/>
        <v>0</v>
      </c>
      <c r="I1301" s="39" t="s">
        <v>59</v>
      </c>
      <c r="L1301" s="246"/>
      <c r="M1301" s="20">
        <v>42196</v>
      </c>
      <c r="N1301" s="183" t="s">
        <v>3752</v>
      </c>
      <c r="O1301" s="183" t="s">
        <v>1592</v>
      </c>
      <c r="P1301" s="14" t="s">
        <v>56</v>
      </c>
      <c r="Q1301" s="105">
        <v>7488.8</v>
      </c>
      <c r="R1301" s="23">
        <v>42196</v>
      </c>
      <c r="S1301" s="106">
        <v>7488.8</v>
      </c>
      <c r="T1301" s="31">
        <f t="shared" si="41"/>
        <v>0</v>
      </c>
      <c r="U1301" s="39" t="s">
        <v>19</v>
      </c>
    </row>
    <row r="1302" spans="1:21" x14ac:dyDescent="0.25">
      <c r="A1302" s="20">
        <v>42198</v>
      </c>
      <c r="B1302" s="183" t="s">
        <v>3876</v>
      </c>
      <c r="C1302" s="183" t="s">
        <v>1592</v>
      </c>
      <c r="D1302" s="14" t="s">
        <v>81</v>
      </c>
      <c r="E1302" s="105">
        <v>1444.3</v>
      </c>
      <c r="F1302" s="72">
        <v>42198</v>
      </c>
      <c r="G1302" s="106">
        <v>1444.3</v>
      </c>
      <c r="H1302" s="31">
        <f t="shared" si="40"/>
        <v>0</v>
      </c>
      <c r="I1302" s="39" t="s">
        <v>59</v>
      </c>
      <c r="L1302" s="246"/>
      <c r="M1302" s="20">
        <v>42197</v>
      </c>
      <c r="N1302" s="183" t="s">
        <v>3842</v>
      </c>
      <c r="O1302" s="183" t="s">
        <v>1592</v>
      </c>
      <c r="P1302" s="150" t="s">
        <v>56</v>
      </c>
      <c r="Q1302" s="105">
        <v>8044.6</v>
      </c>
      <c r="R1302" s="23">
        <v>42198</v>
      </c>
      <c r="S1302" s="106">
        <v>8044.6</v>
      </c>
      <c r="T1302" s="31">
        <f t="shared" si="41"/>
        <v>0</v>
      </c>
      <c r="U1302" s="39" t="s">
        <v>62</v>
      </c>
    </row>
    <row r="1303" spans="1:21" x14ac:dyDescent="0.25">
      <c r="A1303" s="20">
        <v>42198</v>
      </c>
      <c r="B1303" s="183" t="s">
        <v>3877</v>
      </c>
      <c r="C1303" s="183" t="s">
        <v>1592</v>
      </c>
      <c r="D1303" s="14" t="s">
        <v>167</v>
      </c>
      <c r="E1303" s="105">
        <v>585.6</v>
      </c>
      <c r="F1303" s="23">
        <v>42198</v>
      </c>
      <c r="G1303" s="106">
        <v>585.6</v>
      </c>
      <c r="H1303" s="31">
        <f t="shared" si="40"/>
        <v>0</v>
      </c>
      <c r="I1303" s="39" t="s">
        <v>59</v>
      </c>
      <c r="L1303" s="246"/>
      <c r="M1303" s="20">
        <v>42198</v>
      </c>
      <c r="N1303" s="183" t="s">
        <v>3890</v>
      </c>
      <c r="O1303" s="183" t="s">
        <v>1592</v>
      </c>
      <c r="P1303" s="14" t="s">
        <v>56</v>
      </c>
      <c r="Q1303" s="105">
        <v>3626</v>
      </c>
      <c r="R1303" s="23">
        <v>42198</v>
      </c>
      <c r="S1303" s="106">
        <v>3626</v>
      </c>
      <c r="T1303" s="31">
        <f t="shared" si="41"/>
        <v>0</v>
      </c>
      <c r="U1303" s="39" t="s">
        <v>3880</v>
      </c>
    </row>
    <row r="1304" spans="1:21" x14ac:dyDescent="0.25">
      <c r="A1304" s="20">
        <v>42198</v>
      </c>
      <c r="B1304" s="183" t="s">
        <v>3878</v>
      </c>
      <c r="C1304" s="183" t="s">
        <v>1592</v>
      </c>
      <c r="D1304" s="14" t="s">
        <v>32</v>
      </c>
      <c r="E1304" s="105">
        <v>83048</v>
      </c>
      <c r="F1304" s="23">
        <v>42206</v>
      </c>
      <c r="G1304" s="106">
        <v>83048</v>
      </c>
      <c r="H1304" s="31">
        <f t="shared" si="40"/>
        <v>0</v>
      </c>
      <c r="I1304" s="39" t="s">
        <v>149</v>
      </c>
      <c r="L1304" s="246"/>
      <c r="M1304" s="20">
        <v>42200</v>
      </c>
      <c r="N1304" s="183" t="s">
        <v>4140</v>
      </c>
      <c r="O1304" s="183" t="s">
        <v>1592</v>
      </c>
      <c r="P1304" s="14" t="s">
        <v>56</v>
      </c>
      <c r="Q1304" s="105">
        <v>15067.8</v>
      </c>
      <c r="R1304" s="23">
        <v>42201</v>
      </c>
      <c r="S1304" s="106">
        <v>15067.8</v>
      </c>
      <c r="T1304" s="48">
        <f t="shared" si="41"/>
        <v>0</v>
      </c>
      <c r="U1304" s="39" t="s">
        <v>3880</v>
      </c>
    </row>
    <row r="1305" spans="1:21" x14ac:dyDescent="0.25">
      <c r="A1305" s="20">
        <v>42198</v>
      </c>
      <c r="B1305" s="183" t="s">
        <v>3879</v>
      </c>
      <c r="C1305" s="183" t="s">
        <v>1592</v>
      </c>
      <c r="D1305" s="14" t="s">
        <v>233</v>
      </c>
      <c r="E1305" s="105">
        <v>14135</v>
      </c>
      <c r="F1305" s="23">
        <v>42198</v>
      </c>
      <c r="G1305" s="106">
        <v>14135</v>
      </c>
      <c r="H1305" s="31">
        <f t="shared" si="40"/>
        <v>0</v>
      </c>
      <c r="I1305" s="39" t="s">
        <v>3880</v>
      </c>
      <c r="L1305" s="246"/>
      <c r="M1305" s="20">
        <v>42201</v>
      </c>
      <c r="N1305" s="183" t="s">
        <v>4262</v>
      </c>
      <c r="O1305" s="183" t="s">
        <v>1592</v>
      </c>
      <c r="P1305" s="14" t="s">
        <v>56</v>
      </c>
      <c r="Q1305" s="105">
        <v>7148.4</v>
      </c>
      <c r="R1305" s="23">
        <v>42201</v>
      </c>
      <c r="S1305" s="106">
        <v>7148.4</v>
      </c>
      <c r="T1305" s="48">
        <f t="shared" si="41"/>
        <v>0</v>
      </c>
      <c r="U1305" s="39" t="s">
        <v>3880</v>
      </c>
    </row>
    <row r="1306" spans="1:21" x14ac:dyDescent="0.25">
      <c r="A1306" s="20">
        <v>42198</v>
      </c>
      <c r="B1306" s="183" t="s">
        <v>3881</v>
      </c>
      <c r="C1306" s="183" t="s">
        <v>1592</v>
      </c>
      <c r="D1306" s="14" t="s">
        <v>82</v>
      </c>
      <c r="E1306" s="105">
        <v>5102.12</v>
      </c>
      <c r="F1306" s="23">
        <v>42198</v>
      </c>
      <c r="G1306" s="106">
        <v>5102.12</v>
      </c>
      <c r="H1306" s="31">
        <f t="shared" si="40"/>
        <v>0</v>
      </c>
      <c r="I1306" s="39" t="s">
        <v>59</v>
      </c>
      <c r="L1306" s="246"/>
      <c r="M1306" s="20">
        <v>42202</v>
      </c>
      <c r="N1306" s="183" t="s">
        <v>4428</v>
      </c>
      <c r="O1306" s="183" t="s">
        <v>1592</v>
      </c>
      <c r="P1306" s="14" t="s">
        <v>56</v>
      </c>
      <c r="Q1306" s="105">
        <v>6608.2</v>
      </c>
      <c r="R1306" s="23">
        <v>42203</v>
      </c>
      <c r="S1306" s="118">
        <v>6608.2</v>
      </c>
      <c r="T1306" s="31">
        <f t="shared" si="41"/>
        <v>0</v>
      </c>
      <c r="U1306" s="56" t="s">
        <v>3880</v>
      </c>
    </row>
    <row r="1307" spans="1:21" x14ac:dyDescent="0.25">
      <c r="A1307" s="20">
        <v>42198</v>
      </c>
      <c r="B1307" s="183" t="s">
        <v>3882</v>
      </c>
      <c r="C1307" s="183" t="s">
        <v>1592</v>
      </c>
      <c r="D1307" s="14" t="s">
        <v>60</v>
      </c>
      <c r="E1307" s="105">
        <v>6990.4</v>
      </c>
      <c r="F1307" s="23">
        <v>42198</v>
      </c>
      <c r="G1307" s="106">
        <v>6990.4</v>
      </c>
      <c r="H1307" s="31">
        <f t="shared" si="40"/>
        <v>0</v>
      </c>
      <c r="I1307" s="39" t="s">
        <v>3880</v>
      </c>
      <c r="L1307" s="246"/>
      <c r="M1307" s="20">
        <v>42203</v>
      </c>
      <c r="N1307" s="183" t="s">
        <v>4472</v>
      </c>
      <c r="O1307" s="183" t="s">
        <v>1592</v>
      </c>
      <c r="P1307" s="14" t="s">
        <v>56</v>
      </c>
      <c r="Q1307" s="105">
        <v>8956</v>
      </c>
      <c r="R1307" s="23">
        <v>42203</v>
      </c>
      <c r="S1307" s="106">
        <v>8956</v>
      </c>
      <c r="T1307" s="31">
        <f t="shared" si="41"/>
        <v>0</v>
      </c>
      <c r="U1307" s="39" t="s">
        <v>9</v>
      </c>
    </row>
    <row r="1308" spans="1:21" x14ac:dyDescent="0.25">
      <c r="A1308" s="20">
        <v>42198</v>
      </c>
      <c r="B1308" s="183" t="s">
        <v>3883</v>
      </c>
      <c r="C1308" s="183" t="s">
        <v>1592</v>
      </c>
      <c r="D1308" s="14" t="s">
        <v>158</v>
      </c>
      <c r="E1308" s="105">
        <v>1942</v>
      </c>
      <c r="F1308" s="72">
        <v>42198</v>
      </c>
      <c r="G1308" s="106">
        <v>1942</v>
      </c>
      <c r="H1308" s="31">
        <f t="shared" si="40"/>
        <v>0</v>
      </c>
      <c r="I1308" s="39" t="s">
        <v>9</v>
      </c>
      <c r="L1308" s="246"/>
      <c r="M1308" s="20">
        <v>42204</v>
      </c>
      <c r="N1308" s="183" t="s">
        <v>4601</v>
      </c>
      <c r="O1308" s="183" t="s">
        <v>1592</v>
      </c>
      <c r="P1308" s="14" t="s">
        <v>56</v>
      </c>
      <c r="Q1308" s="105">
        <v>8010.2</v>
      </c>
      <c r="R1308" s="23">
        <v>42205</v>
      </c>
      <c r="S1308" s="118">
        <v>8010.2</v>
      </c>
      <c r="T1308" s="31">
        <f t="shared" si="41"/>
        <v>0</v>
      </c>
      <c r="U1308" s="56" t="s">
        <v>3880</v>
      </c>
    </row>
    <row r="1309" spans="1:21" x14ac:dyDescent="0.25">
      <c r="A1309" s="20">
        <v>42198</v>
      </c>
      <c r="B1309" s="183" t="s">
        <v>3884</v>
      </c>
      <c r="C1309" s="183" t="s">
        <v>1592</v>
      </c>
      <c r="D1309" s="14" t="s">
        <v>169</v>
      </c>
      <c r="E1309" s="105">
        <v>2684</v>
      </c>
      <c r="F1309" s="23">
        <v>42199</v>
      </c>
      <c r="G1309" s="106">
        <v>2684</v>
      </c>
      <c r="H1309" s="31">
        <f t="shared" si="40"/>
        <v>0</v>
      </c>
      <c r="I1309" s="39" t="s">
        <v>59</v>
      </c>
      <c r="L1309" s="246"/>
      <c r="M1309" s="20">
        <v>42207</v>
      </c>
      <c r="N1309" s="183" t="s">
        <v>4921</v>
      </c>
      <c r="O1309" s="183" t="s">
        <v>1592</v>
      </c>
      <c r="P1309" s="14" t="s">
        <v>56</v>
      </c>
      <c r="Q1309" s="105">
        <v>12902.6</v>
      </c>
      <c r="R1309" s="23">
        <v>42207</v>
      </c>
      <c r="S1309" s="106">
        <v>12902.6</v>
      </c>
      <c r="T1309" s="31">
        <f t="shared" si="41"/>
        <v>0</v>
      </c>
      <c r="U1309" s="39" t="s">
        <v>9</v>
      </c>
    </row>
    <row r="1310" spans="1:21" x14ac:dyDescent="0.25">
      <c r="A1310" s="20">
        <v>42198</v>
      </c>
      <c r="B1310" s="183" t="s">
        <v>3885</v>
      </c>
      <c r="C1310" s="183" t="s">
        <v>1592</v>
      </c>
      <c r="D1310" s="14" t="s">
        <v>1187</v>
      </c>
      <c r="E1310" s="105">
        <v>2807.2</v>
      </c>
      <c r="F1310" s="23">
        <v>42199</v>
      </c>
      <c r="G1310" s="106">
        <v>2807.2</v>
      </c>
      <c r="H1310" s="31">
        <f t="shared" si="40"/>
        <v>0</v>
      </c>
      <c r="I1310" s="39" t="s">
        <v>59</v>
      </c>
      <c r="L1310" s="246"/>
      <c r="M1310" s="20">
        <v>42208</v>
      </c>
      <c r="N1310" s="183" t="s">
        <v>5088</v>
      </c>
      <c r="O1310" s="183" t="s">
        <v>1592</v>
      </c>
      <c r="P1310" s="14" t="s">
        <v>56</v>
      </c>
      <c r="Q1310" s="105">
        <v>6475.2</v>
      </c>
      <c r="R1310" s="65">
        <v>42210</v>
      </c>
      <c r="S1310" s="106">
        <v>6475.2</v>
      </c>
      <c r="T1310" s="31">
        <f t="shared" si="41"/>
        <v>0</v>
      </c>
      <c r="U1310" s="39" t="s">
        <v>3880</v>
      </c>
    </row>
    <row r="1311" spans="1:21" x14ac:dyDescent="0.25">
      <c r="A1311" s="20">
        <v>42198</v>
      </c>
      <c r="B1311" s="183" t="s">
        <v>3886</v>
      </c>
      <c r="C1311" s="183" t="s">
        <v>1592</v>
      </c>
      <c r="D1311" s="14" t="s">
        <v>125</v>
      </c>
      <c r="E1311" s="105">
        <v>26346.6</v>
      </c>
      <c r="F1311" s="23" t="s">
        <v>3887</v>
      </c>
      <c r="G1311" s="106">
        <f>18316.9+8029.7</f>
        <v>26346.600000000002</v>
      </c>
      <c r="H1311" s="31">
        <f t="shared" si="40"/>
        <v>0</v>
      </c>
      <c r="I1311" s="221" t="s">
        <v>19</v>
      </c>
      <c r="L1311" s="246"/>
      <c r="M1311" s="20">
        <v>42208</v>
      </c>
      <c r="N1311" s="183" t="s">
        <v>5097</v>
      </c>
      <c r="O1311" s="183" t="s">
        <v>1592</v>
      </c>
      <c r="P1311" s="14" t="s">
        <v>56</v>
      </c>
      <c r="Q1311" s="105">
        <v>2459.1</v>
      </c>
      <c r="R1311" s="65">
        <v>42210</v>
      </c>
      <c r="S1311" s="106">
        <v>2459.1</v>
      </c>
      <c r="T1311" s="31">
        <f t="shared" si="41"/>
        <v>0</v>
      </c>
      <c r="U1311" s="39" t="s">
        <v>3880</v>
      </c>
    </row>
    <row r="1312" spans="1:21" x14ac:dyDescent="0.25">
      <c r="A1312" s="20">
        <v>42198</v>
      </c>
      <c r="B1312" s="183" t="s">
        <v>3888</v>
      </c>
      <c r="C1312" s="183" t="s">
        <v>1592</v>
      </c>
      <c r="D1312" s="14" t="s">
        <v>1197</v>
      </c>
      <c r="E1312" s="105">
        <v>3789.8</v>
      </c>
      <c r="F1312" s="23">
        <v>42198</v>
      </c>
      <c r="G1312" s="106">
        <v>3789.8</v>
      </c>
      <c r="H1312" s="31">
        <f t="shared" si="40"/>
        <v>0</v>
      </c>
      <c r="I1312" s="39" t="s">
        <v>9</v>
      </c>
      <c r="L1312" s="246"/>
      <c r="M1312" s="20">
        <v>42208</v>
      </c>
      <c r="N1312" s="183" t="s">
        <v>5102</v>
      </c>
      <c r="O1312" s="183" t="s">
        <v>1592</v>
      </c>
      <c r="P1312" s="14" t="s">
        <v>56</v>
      </c>
      <c r="Q1312" s="105">
        <v>2988.8</v>
      </c>
      <c r="R1312" s="65">
        <v>42210</v>
      </c>
      <c r="S1312" s="106">
        <v>2988.8</v>
      </c>
      <c r="T1312" s="31">
        <f t="shared" si="41"/>
        <v>0</v>
      </c>
      <c r="U1312" s="39" t="s">
        <v>9</v>
      </c>
    </row>
    <row r="1313" spans="1:21" x14ac:dyDescent="0.25">
      <c r="A1313" s="20">
        <v>42198</v>
      </c>
      <c r="B1313" s="183" t="s">
        <v>3889</v>
      </c>
      <c r="C1313" s="183" t="s">
        <v>1592</v>
      </c>
      <c r="D1313" s="14" t="s">
        <v>99</v>
      </c>
      <c r="E1313" s="105">
        <v>2921.2</v>
      </c>
      <c r="F1313" s="23">
        <v>42198</v>
      </c>
      <c r="G1313" s="106">
        <v>2921.2</v>
      </c>
      <c r="H1313" s="31">
        <f t="shared" si="40"/>
        <v>0</v>
      </c>
      <c r="I1313" s="39" t="s">
        <v>41</v>
      </c>
      <c r="L1313" s="246"/>
      <c r="M1313" s="20">
        <v>42209</v>
      </c>
      <c r="N1313" s="183" t="s">
        <v>5231</v>
      </c>
      <c r="O1313" s="183" t="s">
        <v>1592</v>
      </c>
      <c r="P1313" s="14" t="s">
        <v>56</v>
      </c>
      <c r="Q1313" s="105">
        <v>3640.4</v>
      </c>
      <c r="R1313" s="65">
        <v>42209</v>
      </c>
      <c r="S1313" s="106">
        <v>3640.4</v>
      </c>
      <c r="T1313" s="31">
        <f t="shared" si="41"/>
        <v>0</v>
      </c>
      <c r="U1313" s="39" t="s">
        <v>94</v>
      </c>
    </row>
    <row r="1314" spans="1:21" x14ac:dyDescent="0.25">
      <c r="A1314" s="20">
        <v>42198</v>
      </c>
      <c r="B1314" s="183" t="s">
        <v>3890</v>
      </c>
      <c r="C1314" s="183" t="s">
        <v>1592</v>
      </c>
      <c r="D1314" s="14" t="s">
        <v>56</v>
      </c>
      <c r="E1314" s="105">
        <v>3626</v>
      </c>
      <c r="F1314" s="23">
        <v>42198</v>
      </c>
      <c r="G1314" s="106">
        <v>3626</v>
      </c>
      <c r="H1314" s="31">
        <f t="shared" si="40"/>
        <v>0</v>
      </c>
      <c r="I1314" s="39" t="s">
        <v>3880</v>
      </c>
      <c r="L1314" s="246"/>
      <c r="M1314" s="20">
        <v>42210</v>
      </c>
      <c r="N1314" s="183" t="s">
        <v>5363</v>
      </c>
      <c r="O1314" s="183" t="s">
        <v>1592</v>
      </c>
      <c r="P1314" s="14" t="s">
        <v>56</v>
      </c>
      <c r="Q1314" s="105">
        <v>5761.2</v>
      </c>
      <c r="R1314" s="65">
        <v>42211</v>
      </c>
      <c r="S1314" s="106">
        <v>5761.2</v>
      </c>
      <c r="T1314" s="31">
        <f t="shared" si="41"/>
        <v>0</v>
      </c>
      <c r="U1314" s="39" t="s">
        <v>3880</v>
      </c>
    </row>
    <row r="1315" spans="1:21" x14ac:dyDescent="0.25">
      <c r="A1315" s="20">
        <v>42198</v>
      </c>
      <c r="B1315" s="183" t="s">
        <v>3891</v>
      </c>
      <c r="C1315" s="183" t="s">
        <v>1592</v>
      </c>
      <c r="D1315" s="14" t="s">
        <v>1058</v>
      </c>
      <c r="E1315" s="105">
        <v>5646.3</v>
      </c>
      <c r="F1315" s="23">
        <v>42198</v>
      </c>
      <c r="G1315" s="106">
        <v>5646.3</v>
      </c>
      <c r="H1315" s="31">
        <f t="shared" si="40"/>
        <v>0</v>
      </c>
      <c r="I1315" s="39" t="s">
        <v>9</v>
      </c>
      <c r="L1315" s="246"/>
      <c r="M1315" s="20">
        <v>42211</v>
      </c>
      <c r="N1315" s="183" t="s">
        <v>5458</v>
      </c>
      <c r="O1315" s="183" t="s">
        <v>1592</v>
      </c>
      <c r="P1315" s="14" t="s">
        <v>56</v>
      </c>
      <c r="Q1315" s="105">
        <v>8029.2</v>
      </c>
      <c r="R1315" s="23">
        <v>42212</v>
      </c>
      <c r="S1315" s="106">
        <v>8029.2</v>
      </c>
      <c r="T1315" s="31">
        <f t="shared" si="41"/>
        <v>0</v>
      </c>
      <c r="U1315" s="39" t="s">
        <v>3880</v>
      </c>
    </row>
    <row r="1316" spans="1:21" x14ac:dyDescent="0.25">
      <c r="A1316" s="20">
        <v>42198</v>
      </c>
      <c r="B1316" s="183" t="s">
        <v>3892</v>
      </c>
      <c r="C1316" s="183" t="s">
        <v>1592</v>
      </c>
      <c r="D1316" s="14" t="s">
        <v>3893</v>
      </c>
      <c r="E1316" s="105">
        <v>6704.5</v>
      </c>
      <c r="F1316" s="23">
        <v>42198</v>
      </c>
      <c r="G1316" s="106">
        <v>6704.5</v>
      </c>
      <c r="H1316" s="31">
        <f t="shared" si="40"/>
        <v>0</v>
      </c>
      <c r="I1316" s="39" t="s">
        <v>9</v>
      </c>
      <c r="L1316" s="246"/>
      <c r="M1316" s="20">
        <v>42214</v>
      </c>
      <c r="N1316" s="183" t="s">
        <v>5724</v>
      </c>
      <c r="O1316" s="183" t="s">
        <v>1592</v>
      </c>
      <c r="P1316" s="14" t="s">
        <v>56</v>
      </c>
      <c r="Q1316" s="105">
        <v>13642.9</v>
      </c>
      <c r="R1316" s="23">
        <v>42214</v>
      </c>
      <c r="S1316" s="106">
        <v>13642.9</v>
      </c>
      <c r="T1316" s="31">
        <f t="shared" si="41"/>
        <v>0</v>
      </c>
      <c r="U1316" s="39" t="s">
        <v>3880</v>
      </c>
    </row>
    <row r="1317" spans="1:21" x14ac:dyDescent="0.25">
      <c r="A1317" s="20">
        <v>42198</v>
      </c>
      <c r="B1317" s="183" t="s">
        <v>3894</v>
      </c>
      <c r="C1317" s="183" t="s">
        <v>1592</v>
      </c>
      <c r="D1317" s="14" t="s">
        <v>829</v>
      </c>
      <c r="E1317" s="105">
        <v>3024</v>
      </c>
      <c r="F1317" s="23">
        <v>42198</v>
      </c>
      <c r="G1317" s="106">
        <v>3024</v>
      </c>
      <c r="H1317" s="31">
        <f t="shared" si="40"/>
        <v>0</v>
      </c>
      <c r="I1317" s="39" t="s">
        <v>9</v>
      </c>
      <c r="L1317" s="246"/>
      <c r="M1317" s="20">
        <v>42215</v>
      </c>
      <c r="N1317" s="183" t="s">
        <v>5810</v>
      </c>
      <c r="O1317" s="183" t="s">
        <v>1592</v>
      </c>
      <c r="P1317" s="14" t="s">
        <v>56</v>
      </c>
      <c r="Q1317" s="105">
        <v>14439.8</v>
      </c>
      <c r="R1317" s="23">
        <v>42216</v>
      </c>
      <c r="S1317" s="106">
        <v>14439.8</v>
      </c>
      <c r="T1317" s="31">
        <f t="shared" si="41"/>
        <v>0</v>
      </c>
      <c r="U1317" s="39" t="s">
        <v>9</v>
      </c>
    </row>
    <row r="1318" spans="1:21" x14ac:dyDescent="0.25">
      <c r="A1318" s="20">
        <v>42198</v>
      </c>
      <c r="B1318" s="183" t="s">
        <v>3895</v>
      </c>
      <c r="C1318" s="183" t="s">
        <v>1592</v>
      </c>
      <c r="D1318" s="14" t="s">
        <v>43</v>
      </c>
      <c r="E1318" s="105">
        <v>12029.4</v>
      </c>
      <c r="F1318" s="23">
        <v>42198</v>
      </c>
      <c r="G1318" s="106">
        <v>12029.4</v>
      </c>
      <c r="H1318" s="31">
        <f t="shared" si="40"/>
        <v>0</v>
      </c>
      <c r="I1318" s="39" t="s">
        <v>9</v>
      </c>
      <c r="L1318" s="246"/>
      <c r="M1318" s="20">
        <v>42216</v>
      </c>
      <c r="N1318" s="183" t="s">
        <v>5974</v>
      </c>
      <c r="O1318" s="183" t="s">
        <v>1592</v>
      </c>
      <c r="P1318" s="14" t="s">
        <v>56</v>
      </c>
      <c r="Q1318" s="105">
        <v>8954.6</v>
      </c>
      <c r="R1318" s="23">
        <v>42216</v>
      </c>
      <c r="S1318" s="106">
        <v>8954.6</v>
      </c>
      <c r="T1318" s="31">
        <f t="shared" si="41"/>
        <v>0</v>
      </c>
      <c r="U1318" s="39" t="s">
        <v>9</v>
      </c>
    </row>
    <row r="1319" spans="1:21" x14ac:dyDescent="0.25">
      <c r="A1319" s="20">
        <v>42198</v>
      </c>
      <c r="B1319" s="183" t="s">
        <v>3896</v>
      </c>
      <c r="C1319" s="183" t="s">
        <v>1592</v>
      </c>
      <c r="D1319" s="14" t="s">
        <v>135</v>
      </c>
      <c r="E1319" s="105">
        <v>1420.8</v>
      </c>
      <c r="F1319" s="23">
        <v>42198</v>
      </c>
      <c r="G1319" s="106">
        <v>1420.8</v>
      </c>
      <c r="H1319" s="31">
        <f t="shared" si="40"/>
        <v>0</v>
      </c>
      <c r="I1319" s="39" t="s">
        <v>9</v>
      </c>
      <c r="L1319" s="246"/>
      <c r="M1319" s="20">
        <v>42186</v>
      </c>
      <c r="N1319" s="183" t="s">
        <v>2589</v>
      </c>
      <c r="O1319" s="183" t="s">
        <v>1592</v>
      </c>
      <c r="P1319" s="14" t="s">
        <v>103</v>
      </c>
      <c r="Q1319" s="105">
        <v>25148.47</v>
      </c>
      <c r="R1319" s="23">
        <v>42189</v>
      </c>
      <c r="S1319" s="106">
        <v>25148.47</v>
      </c>
      <c r="T1319" s="25">
        <f t="shared" si="41"/>
        <v>0</v>
      </c>
      <c r="U1319" s="39" t="s">
        <v>17</v>
      </c>
    </row>
    <row r="1320" spans="1:21" x14ac:dyDescent="0.25">
      <c r="A1320" s="20">
        <v>42198</v>
      </c>
      <c r="B1320" s="183" t="s">
        <v>3897</v>
      </c>
      <c r="C1320" s="183" t="s">
        <v>1592</v>
      </c>
      <c r="D1320" s="14" t="s">
        <v>854</v>
      </c>
      <c r="E1320" s="105">
        <v>5220</v>
      </c>
      <c r="F1320" s="23">
        <v>42198</v>
      </c>
      <c r="G1320" s="106">
        <v>5220</v>
      </c>
      <c r="H1320" s="31">
        <f t="shared" si="40"/>
        <v>0</v>
      </c>
      <c r="I1320" s="39" t="s">
        <v>9</v>
      </c>
      <c r="L1320" s="246"/>
      <c r="M1320" s="20">
        <v>42188</v>
      </c>
      <c r="N1320" s="183" t="s">
        <v>2789</v>
      </c>
      <c r="O1320" s="183" t="s">
        <v>1592</v>
      </c>
      <c r="P1320" s="40" t="s">
        <v>103</v>
      </c>
      <c r="Q1320" s="105">
        <v>52273.599999999999</v>
      </c>
      <c r="R1320" s="23">
        <v>42194</v>
      </c>
      <c r="S1320" s="106">
        <v>52273.599999999999</v>
      </c>
      <c r="T1320" s="31">
        <f t="shared" si="41"/>
        <v>0</v>
      </c>
      <c r="U1320" s="68" t="s">
        <v>46</v>
      </c>
    </row>
    <row r="1321" spans="1:21" x14ac:dyDescent="0.25">
      <c r="A1321" s="20">
        <v>42198</v>
      </c>
      <c r="B1321" s="183" t="s">
        <v>3898</v>
      </c>
      <c r="C1321" s="183" t="s">
        <v>1592</v>
      </c>
      <c r="D1321" s="14" t="s">
        <v>112</v>
      </c>
      <c r="E1321" s="105">
        <v>3968.8</v>
      </c>
      <c r="F1321" s="23">
        <v>42198</v>
      </c>
      <c r="G1321" s="106">
        <v>3968.8</v>
      </c>
      <c r="H1321" s="31">
        <f t="shared" si="40"/>
        <v>0</v>
      </c>
      <c r="I1321" s="39" t="s">
        <v>9</v>
      </c>
      <c r="L1321" s="246"/>
      <c r="M1321" s="20">
        <v>42191</v>
      </c>
      <c r="N1321" s="183" t="s">
        <v>3051</v>
      </c>
      <c r="O1321" s="183" t="s">
        <v>1592</v>
      </c>
      <c r="P1321" s="14" t="s">
        <v>103</v>
      </c>
      <c r="Q1321" s="105">
        <v>19439.8</v>
      </c>
      <c r="R1321" s="23">
        <v>42194</v>
      </c>
      <c r="S1321" s="106">
        <v>19439.8</v>
      </c>
      <c r="T1321" s="31">
        <f t="shared" si="41"/>
        <v>0</v>
      </c>
      <c r="U1321" s="39" t="s">
        <v>773</v>
      </c>
    </row>
    <row r="1322" spans="1:21" x14ac:dyDescent="0.25">
      <c r="A1322" s="20">
        <v>42198</v>
      </c>
      <c r="B1322" s="183" t="s">
        <v>3899</v>
      </c>
      <c r="C1322" s="183" t="s">
        <v>1592</v>
      </c>
      <c r="D1322" s="14" t="s">
        <v>23</v>
      </c>
      <c r="E1322" s="105">
        <v>1925</v>
      </c>
      <c r="F1322" s="23">
        <v>42198</v>
      </c>
      <c r="G1322" s="106">
        <v>1925</v>
      </c>
      <c r="H1322" s="31">
        <f t="shared" si="40"/>
        <v>0</v>
      </c>
      <c r="I1322" s="39" t="s">
        <v>9</v>
      </c>
      <c r="L1322" s="246"/>
      <c r="M1322" s="20">
        <v>42191</v>
      </c>
      <c r="N1322" s="183" t="s">
        <v>3143</v>
      </c>
      <c r="O1322" s="183" t="s">
        <v>1592</v>
      </c>
      <c r="P1322" s="14" t="s">
        <v>103</v>
      </c>
      <c r="Q1322" s="105">
        <v>36889</v>
      </c>
      <c r="R1322" s="23">
        <v>42194</v>
      </c>
      <c r="S1322" s="106">
        <v>36889</v>
      </c>
      <c r="T1322" s="31">
        <f t="shared" si="41"/>
        <v>0</v>
      </c>
      <c r="U1322" s="39" t="s">
        <v>17</v>
      </c>
    </row>
    <row r="1323" spans="1:21" x14ac:dyDescent="0.25">
      <c r="A1323" s="20">
        <v>42198</v>
      </c>
      <c r="B1323" s="183" t="s">
        <v>3900</v>
      </c>
      <c r="C1323" s="183" t="s">
        <v>1592</v>
      </c>
      <c r="D1323" s="14" t="s">
        <v>137</v>
      </c>
      <c r="E1323" s="105">
        <v>820.4</v>
      </c>
      <c r="F1323" s="23">
        <v>42198</v>
      </c>
      <c r="G1323" s="106">
        <v>820.4</v>
      </c>
      <c r="H1323" s="31">
        <f t="shared" si="40"/>
        <v>0</v>
      </c>
      <c r="I1323" s="39" t="s">
        <v>9</v>
      </c>
      <c r="L1323" s="246"/>
      <c r="M1323" s="20">
        <v>42193</v>
      </c>
      <c r="N1323" s="183" t="s">
        <v>3351</v>
      </c>
      <c r="O1323" s="183" t="s">
        <v>1592</v>
      </c>
      <c r="P1323" s="14" t="s">
        <v>103</v>
      </c>
      <c r="Q1323" s="105">
        <v>22902.799999999999</v>
      </c>
      <c r="R1323" s="23">
        <v>42201</v>
      </c>
      <c r="S1323" s="106">
        <v>22902.799999999999</v>
      </c>
      <c r="T1323" s="31">
        <f t="shared" si="41"/>
        <v>0</v>
      </c>
      <c r="U1323" s="39" t="s">
        <v>94</v>
      </c>
    </row>
    <row r="1324" spans="1:21" x14ac:dyDescent="0.25">
      <c r="A1324" s="20">
        <v>42198</v>
      </c>
      <c r="B1324" s="183" t="s">
        <v>3901</v>
      </c>
      <c r="C1324" s="183" t="s">
        <v>1592</v>
      </c>
      <c r="D1324" s="14" t="s">
        <v>270</v>
      </c>
      <c r="E1324" s="105">
        <v>327.60000000000002</v>
      </c>
      <c r="F1324" s="23">
        <v>42198</v>
      </c>
      <c r="G1324" s="106">
        <v>327.60000000000002</v>
      </c>
      <c r="H1324" s="31">
        <f t="shared" si="40"/>
        <v>0</v>
      </c>
      <c r="I1324" s="39" t="s">
        <v>9</v>
      </c>
      <c r="L1324" s="246"/>
      <c r="M1324" s="20">
        <v>42194</v>
      </c>
      <c r="N1324" s="183" t="s">
        <v>3477</v>
      </c>
      <c r="O1324" s="183" t="s">
        <v>1592</v>
      </c>
      <c r="P1324" s="14" t="s">
        <v>103</v>
      </c>
      <c r="Q1324" s="105">
        <v>20784.599999999999</v>
      </c>
      <c r="R1324" s="23">
        <v>42201</v>
      </c>
      <c r="S1324" s="106">
        <v>20784.599999999999</v>
      </c>
      <c r="T1324" s="31">
        <f t="shared" si="41"/>
        <v>0</v>
      </c>
      <c r="U1324" s="39" t="s">
        <v>312</v>
      </c>
    </row>
    <row r="1325" spans="1:21" x14ac:dyDescent="0.25">
      <c r="A1325" s="20">
        <v>42198</v>
      </c>
      <c r="B1325" s="183" t="s">
        <v>3902</v>
      </c>
      <c r="C1325" s="183" t="s">
        <v>1592</v>
      </c>
      <c r="D1325" s="14" t="s">
        <v>127</v>
      </c>
      <c r="E1325" s="105">
        <v>4781.3</v>
      </c>
      <c r="F1325" s="23">
        <v>42198</v>
      </c>
      <c r="G1325" s="106">
        <v>4781.3</v>
      </c>
      <c r="H1325" s="31">
        <f t="shared" si="40"/>
        <v>0</v>
      </c>
      <c r="I1325" s="39" t="s">
        <v>9</v>
      </c>
      <c r="L1325" s="246"/>
      <c r="M1325" s="20">
        <v>42195</v>
      </c>
      <c r="N1325" s="183" t="s">
        <v>3580</v>
      </c>
      <c r="O1325" s="183" t="s">
        <v>1592</v>
      </c>
      <c r="P1325" s="14" t="s">
        <v>103</v>
      </c>
      <c r="Q1325" s="105">
        <v>43041.440000000002</v>
      </c>
      <c r="R1325" s="23">
        <v>42201</v>
      </c>
      <c r="S1325" s="106">
        <v>43041.440000000002</v>
      </c>
      <c r="T1325" s="31">
        <f t="shared" si="41"/>
        <v>0</v>
      </c>
      <c r="U1325" s="56" t="s">
        <v>19</v>
      </c>
    </row>
    <row r="1326" spans="1:21" x14ac:dyDescent="0.25">
      <c r="A1326" s="20">
        <v>42198</v>
      </c>
      <c r="B1326" s="183" t="s">
        <v>3903</v>
      </c>
      <c r="C1326" s="183" t="s">
        <v>1592</v>
      </c>
      <c r="D1326" s="14" t="s">
        <v>1550</v>
      </c>
      <c r="E1326" s="105">
        <v>855.05</v>
      </c>
      <c r="F1326" s="23">
        <v>42198</v>
      </c>
      <c r="G1326" s="106">
        <v>855.05</v>
      </c>
      <c r="H1326" s="31">
        <f t="shared" si="40"/>
        <v>0</v>
      </c>
      <c r="I1326" s="39" t="s">
        <v>9</v>
      </c>
      <c r="L1326" s="246"/>
      <c r="M1326" s="20">
        <v>42196</v>
      </c>
      <c r="N1326" s="183" t="s">
        <v>3715</v>
      </c>
      <c r="O1326" s="183" t="s">
        <v>1592</v>
      </c>
      <c r="P1326" s="14" t="s">
        <v>103</v>
      </c>
      <c r="Q1326" s="105">
        <v>61342.1</v>
      </c>
      <c r="R1326" s="23">
        <v>42201</v>
      </c>
      <c r="S1326" s="106">
        <v>61342.1</v>
      </c>
      <c r="T1326" s="31">
        <f t="shared" si="41"/>
        <v>0</v>
      </c>
      <c r="U1326" s="39" t="s">
        <v>312</v>
      </c>
    </row>
    <row r="1327" spans="1:21" x14ac:dyDescent="0.25">
      <c r="A1327" s="20">
        <v>42198</v>
      </c>
      <c r="B1327" s="183" t="s">
        <v>3904</v>
      </c>
      <c r="C1327" s="183" t="s">
        <v>1592</v>
      </c>
      <c r="D1327" s="14" t="s">
        <v>294</v>
      </c>
      <c r="E1327" s="105">
        <v>3761.8</v>
      </c>
      <c r="F1327" s="23">
        <v>42198</v>
      </c>
      <c r="G1327" s="106">
        <v>3761.8</v>
      </c>
      <c r="H1327" s="31">
        <f t="shared" si="40"/>
        <v>0</v>
      </c>
      <c r="I1327" s="39" t="s">
        <v>9</v>
      </c>
      <c r="L1327" s="246"/>
      <c r="M1327" s="20">
        <v>42200</v>
      </c>
      <c r="N1327" s="183" t="s">
        <v>4150</v>
      </c>
      <c r="O1327" s="183" t="s">
        <v>1592</v>
      </c>
      <c r="P1327" s="14" t="s">
        <v>103</v>
      </c>
      <c r="Q1327" s="105">
        <v>28518.47</v>
      </c>
      <c r="R1327" s="23">
        <v>42212</v>
      </c>
      <c r="S1327" s="106">
        <v>28518.47</v>
      </c>
      <c r="T1327" s="48">
        <f t="shared" si="41"/>
        <v>0</v>
      </c>
      <c r="U1327" s="39" t="s">
        <v>94</v>
      </c>
    </row>
    <row r="1328" spans="1:21" x14ac:dyDescent="0.25">
      <c r="A1328" s="20">
        <v>42198</v>
      </c>
      <c r="B1328" s="183" t="s">
        <v>3905</v>
      </c>
      <c r="C1328" s="183" t="s">
        <v>1592</v>
      </c>
      <c r="D1328" s="14" t="s">
        <v>294</v>
      </c>
      <c r="E1328" s="105">
        <v>114.6</v>
      </c>
      <c r="F1328" s="23">
        <v>42198</v>
      </c>
      <c r="G1328" s="106">
        <v>114.6</v>
      </c>
      <c r="H1328" s="31">
        <f t="shared" si="40"/>
        <v>0</v>
      </c>
      <c r="I1328" s="39" t="s">
        <v>9</v>
      </c>
      <c r="L1328" s="246"/>
      <c r="M1328" s="20">
        <v>42201</v>
      </c>
      <c r="N1328" s="183" t="s">
        <v>4296</v>
      </c>
      <c r="O1328" s="183" t="s">
        <v>1592</v>
      </c>
      <c r="P1328" s="14" t="s">
        <v>103</v>
      </c>
      <c r="Q1328" s="105">
        <v>19717.8</v>
      </c>
      <c r="R1328" s="23">
        <v>42212</v>
      </c>
      <c r="S1328" s="118">
        <v>19717.8</v>
      </c>
      <c r="T1328" s="31">
        <f t="shared" si="41"/>
        <v>0</v>
      </c>
      <c r="U1328" s="56" t="s">
        <v>94</v>
      </c>
    </row>
    <row r="1329" spans="1:21" x14ac:dyDescent="0.25">
      <c r="A1329" s="20">
        <v>42198</v>
      </c>
      <c r="B1329" s="183" t="s">
        <v>3906</v>
      </c>
      <c r="C1329" s="183" t="s">
        <v>1592</v>
      </c>
      <c r="D1329" s="14" t="s">
        <v>1542</v>
      </c>
      <c r="E1329" s="105">
        <v>25752.45</v>
      </c>
      <c r="F1329" s="23">
        <v>42198</v>
      </c>
      <c r="G1329" s="106">
        <v>25752.45</v>
      </c>
      <c r="H1329" s="31">
        <f t="shared" si="40"/>
        <v>0</v>
      </c>
      <c r="I1329" s="39" t="s">
        <v>9</v>
      </c>
      <c r="L1329" s="246"/>
      <c r="M1329" s="20">
        <v>42202</v>
      </c>
      <c r="N1329" s="183" t="s">
        <v>4388</v>
      </c>
      <c r="O1329" s="183" t="s">
        <v>1592</v>
      </c>
      <c r="P1329" s="14" t="s">
        <v>103</v>
      </c>
      <c r="Q1329" s="105">
        <v>44570.45</v>
      </c>
      <c r="R1329" s="23"/>
      <c r="S1329" s="118"/>
      <c r="T1329" s="31">
        <f t="shared" si="41"/>
        <v>44570.45</v>
      </c>
      <c r="U1329" s="56" t="s">
        <v>94</v>
      </c>
    </row>
    <row r="1330" spans="1:21" x14ac:dyDescent="0.25">
      <c r="A1330" s="20">
        <v>42198</v>
      </c>
      <c r="B1330" s="183" t="s">
        <v>3907</v>
      </c>
      <c r="C1330" s="183" t="s">
        <v>1592</v>
      </c>
      <c r="D1330" s="14" t="s">
        <v>78</v>
      </c>
      <c r="E1330" s="105">
        <v>9518.7999999999993</v>
      </c>
      <c r="F1330" s="23">
        <v>42199</v>
      </c>
      <c r="G1330" s="106">
        <v>9518.7999999999993</v>
      </c>
      <c r="H1330" s="31">
        <f t="shared" si="40"/>
        <v>0</v>
      </c>
      <c r="I1330" s="39" t="s">
        <v>62</v>
      </c>
      <c r="L1330" s="246"/>
      <c r="M1330" s="20">
        <v>42202</v>
      </c>
      <c r="N1330" s="183" t="s">
        <v>4427</v>
      </c>
      <c r="O1330" s="183" t="s">
        <v>1592</v>
      </c>
      <c r="P1330" s="14" t="s">
        <v>103</v>
      </c>
      <c r="Q1330" s="105">
        <v>15351</v>
      </c>
      <c r="R1330" s="23">
        <v>42212</v>
      </c>
      <c r="S1330" s="118">
        <v>15351</v>
      </c>
      <c r="T1330" s="31">
        <f t="shared" si="41"/>
        <v>0</v>
      </c>
      <c r="U1330" s="56" t="s">
        <v>19</v>
      </c>
    </row>
    <row r="1331" spans="1:21" x14ac:dyDescent="0.25">
      <c r="A1331" s="20">
        <v>42198</v>
      </c>
      <c r="B1331" s="183" t="s">
        <v>3908</v>
      </c>
      <c r="C1331" s="183" t="s">
        <v>1592</v>
      </c>
      <c r="D1331" s="14" t="s">
        <v>67</v>
      </c>
      <c r="E1331" s="105">
        <v>3970.8</v>
      </c>
      <c r="F1331" s="23">
        <v>42199</v>
      </c>
      <c r="G1331" s="106">
        <v>3970.8</v>
      </c>
      <c r="H1331" s="31">
        <f t="shared" si="40"/>
        <v>0</v>
      </c>
      <c r="I1331" s="39" t="s">
        <v>62</v>
      </c>
      <c r="L1331" s="246"/>
      <c r="M1331" s="20">
        <v>42203</v>
      </c>
      <c r="N1331" s="183" t="s">
        <v>4475</v>
      </c>
      <c r="O1331" s="183" t="s">
        <v>1592</v>
      </c>
      <c r="P1331" s="14" t="s">
        <v>103</v>
      </c>
      <c r="Q1331" s="105">
        <v>35035</v>
      </c>
      <c r="R1331" s="65">
        <v>42212</v>
      </c>
      <c r="S1331" s="106">
        <v>35035</v>
      </c>
      <c r="T1331" s="31">
        <f t="shared" si="41"/>
        <v>0</v>
      </c>
      <c r="U1331" s="39" t="s">
        <v>3880</v>
      </c>
    </row>
    <row r="1332" spans="1:21" x14ac:dyDescent="0.25">
      <c r="A1332" s="20">
        <v>42198</v>
      </c>
      <c r="B1332" s="183" t="s">
        <v>3909</v>
      </c>
      <c r="C1332" s="183" t="s">
        <v>1592</v>
      </c>
      <c r="D1332" s="14" t="s">
        <v>170</v>
      </c>
      <c r="E1332" s="105">
        <v>7154</v>
      </c>
      <c r="F1332" s="23">
        <v>42199</v>
      </c>
      <c r="G1332" s="106">
        <v>7154</v>
      </c>
      <c r="H1332" s="31">
        <f t="shared" si="40"/>
        <v>0</v>
      </c>
      <c r="I1332" s="39" t="s">
        <v>62</v>
      </c>
      <c r="L1332" s="246"/>
      <c r="M1332" s="20">
        <v>42203</v>
      </c>
      <c r="N1332" s="183" t="s">
        <v>4478</v>
      </c>
      <c r="O1332" s="183" t="s">
        <v>1592</v>
      </c>
      <c r="P1332" s="14" t="s">
        <v>103</v>
      </c>
      <c r="Q1332" s="105">
        <v>5934.6</v>
      </c>
      <c r="R1332" s="65">
        <v>42212</v>
      </c>
      <c r="S1332" s="106">
        <v>5934.6</v>
      </c>
      <c r="T1332" s="31">
        <f t="shared" si="41"/>
        <v>0</v>
      </c>
      <c r="U1332" s="39" t="s">
        <v>3880</v>
      </c>
    </row>
    <row r="1333" spans="1:21" x14ac:dyDescent="0.25">
      <c r="A1333" s="20">
        <v>42198</v>
      </c>
      <c r="B1333" s="183" t="s">
        <v>3910</v>
      </c>
      <c r="C1333" s="183" t="s">
        <v>1592</v>
      </c>
      <c r="D1333" s="14" t="s">
        <v>1550</v>
      </c>
      <c r="E1333" s="105">
        <v>1602.3</v>
      </c>
      <c r="F1333" s="23">
        <v>42198</v>
      </c>
      <c r="G1333" s="106">
        <v>1602.3</v>
      </c>
      <c r="H1333" s="31">
        <f t="shared" si="40"/>
        <v>0</v>
      </c>
      <c r="I1333" s="39" t="s">
        <v>9</v>
      </c>
      <c r="L1333" s="246"/>
      <c r="M1333" s="20">
        <v>42204</v>
      </c>
      <c r="N1333" s="183" t="s">
        <v>4631</v>
      </c>
      <c r="O1333" s="183" t="s">
        <v>1592</v>
      </c>
      <c r="P1333" s="14" t="s">
        <v>103</v>
      </c>
      <c r="Q1333" s="105">
        <v>28790.2</v>
      </c>
      <c r="R1333" s="23">
        <v>42212</v>
      </c>
      <c r="S1333" s="118">
        <v>28790.2</v>
      </c>
      <c r="T1333" s="31">
        <f t="shared" si="41"/>
        <v>0</v>
      </c>
      <c r="U1333" s="56" t="s">
        <v>62</v>
      </c>
    </row>
    <row r="1334" spans="1:21" x14ac:dyDescent="0.25">
      <c r="A1334" s="20">
        <v>42198</v>
      </c>
      <c r="B1334" s="183" t="s">
        <v>3911</v>
      </c>
      <c r="C1334" s="183" t="s">
        <v>1592</v>
      </c>
      <c r="D1334" s="14" t="s">
        <v>375</v>
      </c>
      <c r="E1334" s="105">
        <v>6180.8</v>
      </c>
      <c r="F1334" s="23">
        <v>42198</v>
      </c>
      <c r="G1334" s="106">
        <v>6180.8</v>
      </c>
      <c r="H1334" s="31">
        <f t="shared" si="40"/>
        <v>0</v>
      </c>
      <c r="I1334" s="39" t="s">
        <v>9</v>
      </c>
      <c r="L1334" s="246"/>
      <c r="M1334" s="20">
        <v>42205</v>
      </c>
      <c r="N1334" s="183" t="s">
        <v>4683</v>
      </c>
      <c r="O1334" s="183" t="s">
        <v>1592</v>
      </c>
      <c r="P1334" s="14" t="s">
        <v>103</v>
      </c>
      <c r="Q1334" s="105">
        <v>37695</v>
      </c>
      <c r="R1334" s="23">
        <v>42212</v>
      </c>
      <c r="S1334" s="118">
        <v>37695</v>
      </c>
      <c r="T1334" s="31">
        <f t="shared" si="41"/>
        <v>0</v>
      </c>
      <c r="U1334" s="56" t="s">
        <v>3880</v>
      </c>
    </row>
    <row r="1335" spans="1:21" x14ac:dyDescent="0.25">
      <c r="A1335" s="20">
        <v>42198</v>
      </c>
      <c r="B1335" s="183" t="s">
        <v>3912</v>
      </c>
      <c r="C1335" s="183" t="s">
        <v>1592</v>
      </c>
      <c r="D1335" s="14" t="s">
        <v>75</v>
      </c>
      <c r="E1335" s="105">
        <v>24399.7</v>
      </c>
      <c r="F1335" s="23">
        <v>42199</v>
      </c>
      <c r="G1335" s="106">
        <v>24399.7</v>
      </c>
      <c r="H1335" s="31">
        <f t="shared" si="40"/>
        <v>0</v>
      </c>
      <c r="I1335" s="39" t="s">
        <v>62</v>
      </c>
      <c r="L1335" s="246"/>
      <c r="M1335" s="20">
        <v>42207</v>
      </c>
      <c r="N1335" s="183" t="s">
        <v>4913</v>
      </c>
      <c r="O1335" s="183" t="s">
        <v>1592</v>
      </c>
      <c r="P1335" s="14" t="s">
        <v>103</v>
      </c>
      <c r="Q1335" s="105">
        <v>56151.27</v>
      </c>
      <c r="R1335" s="23">
        <v>42215</v>
      </c>
      <c r="S1335" s="106">
        <v>56151.27</v>
      </c>
      <c r="T1335" s="31">
        <f t="shared" si="41"/>
        <v>0</v>
      </c>
      <c r="U1335" s="39" t="s">
        <v>3880</v>
      </c>
    </row>
    <row r="1336" spans="1:21" x14ac:dyDescent="0.25">
      <c r="A1336" s="20">
        <v>42198</v>
      </c>
      <c r="B1336" s="183" t="s">
        <v>3913</v>
      </c>
      <c r="C1336" s="183" t="s">
        <v>1592</v>
      </c>
      <c r="D1336" s="14" t="s">
        <v>79</v>
      </c>
      <c r="E1336" s="105">
        <v>1279.3399999999999</v>
      </c>
      <c r="F1336" s="23">
        <v>42199</v>
      </c>
      <c r="G1336" s="106">
        <v>1279.3399999999999</v>
      </c>
      <c r="H1336" s="31">
        <f t="shared" si="40"/>
        <v>0</v>
      </c>
      <c r="I1336" s="39" t="s">
        <v>62</v>
      </c>
      <c r="L1336" s="246"/>
      <c r="M1336" s="20">
        <v>42208</v>
      </c>
      <c r="N1336" s="183" t="s">
        <v>5037</v>
      </c>
      <c r="O1336" s="183" t="s">
        <v>1592</v>
      </c>
      <c r="P1336" s="14" t="s">
        <v>103</v>
      </c>
      <c r="Q1336" s="105">
        <v>37004.49</v>
      </c>
      <c r="R1336" s="186">
        <v>42215</v>
      </c>
      <c r="S1336" s="106">
        <v>37004.49</v>
      </c>
      <c r="T1336" s="31">
        <f t="shared" si="41"/>
        <v>0</v>
      </c>
      <c r="U1336" s="39" t="s">
        <v>4738</v>
      </c>
    </row>
    <row r="1337" spans="1:21" x14ac:dyDescent="0.25">
      <c r="A1337" s="20">
        <v>42198</v>
      </c>
      <c r="B1337" s="183" t="s">
        <v>3914</v>
      </c>
      <c r="C1337" s="183" t="s">
        <v>1592</v>
      </c>
      <c r="D1337" s="14" t="s">
        <v>3915</v>
      </c>
      <c r="E1337" s="105">
        <v>5353.3</v>
      </c>
      <c r="F1337" s="23">
        <v>42201</v>
      </c>
      <c r="G1337" s="106">
        <v>5353.3</v>
      </c>
      <c r="H1337" s="31">
        <f t="shared" si="40"/>
        <v>0</v>
      </c>
      <c r="I1337" s="39" t="s">
        <v>312</v>
      </c>
      <c r="L1337" s="246"/>
      <c r="M1337" s="20">
        <v>42209</v>
      </c>
      <c r="N1337" s="183" t="s">
        <v>5181</v>
      </c>
      <c r="O1337" s="183" t="s">
        <v>1592</v>
      </c>
      <c r="P1337" s="14" t="s">
        <v>103</v>
      </c>
      <c r="Q1337" s="105">
        <v>32407.85</v>
      </c>
      <c r="R1337" s="65">
        <v>42215</v>
      </c>
      <c r="S1337" s="106">
        <v>32407.85</v>
      </c>
      <c r="T1337" s="31">
        <f t="shared" si="41"/>
        <v>0</v>
      </c>
      <c r="U1337" s="39" t="s">
        <v>4738</v>
      </c>
    </row>
    <row r="1338" spans="1:21" x14ac:dyDescent="0.25">
      <c r="A1338" s="20">
        <v>42198</v>
      </c>
      <c r="B1338" s="183" t="s">
        <v>3916</v>
      </c>
      <c r="C1338" s="183" t="s">
        <v>1592</v>
      </c>
      <c r="D1338" s="14" t="s">
        <v>444</v>
      </c>
      <c r="E1338" s="105">
        <v>16079.08</v>
      </c>
      <c r="F1338" s="23">
        <v>42199</v>
      </c>
      <c r="G1338" s="106">
        <v>16079.08</v>
      </c>
      <c r="H1338" s="31">
        <f t="shared" si="40"/>
        <v>0</v>
      </c>
      <c r="I1338" s="39" t="s">
        <v>9</v>
      </c>
      <c r="L1338" s="246"/>
      <c r="M1338" s="20">
        <v>42211</v>
      </c>
      <c r="N1338" s="183" t="s">
        <v>5459</v>
      </c>
      <c r="O1338" s="183" t="s">
        <v>1592</v>
      </c>
      <c r="P1338" s="14" t="s">
        <v>103</v>
      </c>
      <c r="Q1338" s="105">
        <v>57520</v>
      </c>
      <c r="R1338" s="23">
        <v>42215</v>
      </c>
      <c r="S1338" s="106">
        <v>57520</v>
      </c>
      <c r="T1338" s="31">
        <f t="shared" si="41"/>
        <v>0</v>
      </c>
      <c r="U1338" s="39" t="s">
        <v>62</v>
      </c>
    </row>
    <row r="1339" spans="1:21" x14ac:dyDescent="0.25">
      <c r="A1339" s="20">
        <v>42198</v>
      </c>
      <c r="B1339" s="183" t="s">
        <v>3917</v>
      </c>
      <c r="C1339" s="183" t="s">
        <v>1592</v>
      </c>
      <c r="D1339" s="14" t="s">
        <v>45</v>
      </c>
      <c r="E1339" s="105">
        <v>40533.42</v>
      </c>
      <c r="F1339" s="23">
        <v>42211</v>
      </c>
      <c r="G1339" s="106">
        <v>40533.42</v>
      </c>
      <c r="H1339" s="31">
        <f t="shared" si="40"/>
        <v>0</v>
      </c>
      <c r="I1339" s="39" t="s">
        <v>17</v>
      </c>
      <c r="L1339" s="246"/>
      <c r="M1339" s="20">
        <v>42213</v>
      </c>
      <c r="N1339" s="183" t="s">
        <v>5605</v>
      </c>
      <c r="O1339" s="183" t="s">
        <v>1592</v>
      </c>
      <c r="P1339" s="14" t="s">
        <v>103</v>
      </c>
      <c r="Q1339" s="105">
        <v>49541.27</v>
      </c>
      <c r="R1339" s="23"/>
      <c r="S1339" s="106"/>
      <c r="T1339" s="31">
        <f t="shared" si="41"/>
        <v>49541.27</v>
      </c>
      <c r="U1339" s="39" t="s">
        <v>4738</v>
      </c>
    </row>
    <row r="1340" spans="1:21" x14ac:dyDescent="0.25">
      <c r="A1340" s="20">
        <v>42198</v>
      </c>
      <c r="B1340" s="183" t="s">
        <v>3918</v>
      </c>
      <c r="C1340" s="183" t="s">
        <v>1592</v>
      </c>
      <c r="D1340" s="14" t="s">
        <v>84</v>
      </c>
      <c r="E1340" s="105">
        <v>52408</v>
      </c>
      <c r="F1340" s="30" t="s">
        <v>3919</v>
      </c>
      <c r="G1340" s="106">
        <v>52408</v>
      </c>
      <c r="H1340" s="31">
        <f t="shared" si="40"/>
        <v>0</v>
      </c>
      <c r="I1340" s="39" t="s">
        <v>62</v>
      </c>
      <c r="L1340" s="246"/>
      <c r="M1340" s="20">
        <v>42215</v>
      </c>
      <c r="N1340" s="183" t="s">
        <v>5803</v>
      </c>
      <c r="O1340" s="183" t="s">
        <v>1592</v>
      </c>
      <c r="P1340" s="14" t="s">
        <v>103</v>
      </c>
      <c r="Q1340" s="105">
        <v>26121.67</v>
      </c>
      <c r="R1340" s="23">
        <v>42216</v>
      </c>
      <c r="S1340" s="106">
        <v>26121.67</v>
      </c>
      <c r="T1340" s="31">
        <f t="shared" si="41"/>
        <v>0</v>
      </c>
      <c r="U1340" s="39" t="s">
        <v>3880</v>
      </c>
    </row>
    <row r="1341" spans="1:21" x14ac:dyDescent="0.25">
      <c r="A1341" s="20">
        <v>42198</v>
      </c>
      <c r="B1341" s="183" t="s">
        <v>3920</v>
      </c>
      <c r="C1341" s="183" t="s">
        <v>1592</v>
      </c>
      <c r="D1341" s="14" t="s">
        <v>285</v>
      </c>
      <c r="E1341" s="105">
        <v>889.9</v>
      </c>
      <c r="F1341" s="23">
        <v>42201</v>
      </c>
      <c r="G1341" s="106">
        <v>889.9</v>
      </c>
      <c r="H1341" s="31">
        <f t="shared" si="40"/>
        <v>0</v>
      </c>
      <c r="I1341" s="39" t="s">
        <v>312</v>
      </c>
      <c r="L1341" s="246"/>
      <c r="M1341" s="20">
        <v>42216</v>
      </c>
      <c r="N1341" s="183" t="s">
        <v>6004</v>
      </c>
      <c r="O1341" s="183" t="s">
        <v>1592</v>
      </c>
      <c r="P1341" s="14" t="s">
        <v>103</v>
      </c>
      <c r="Q1341" s="105">
        <v>68426.3</v>
      </c>
      <c r="R1341" s="23"/>
      <c r="S1341" s="106"/>
      <c r="T1341" s="31">
        <f t="shared" si="41"/>
        <v>68426.3</v>
      </c>
      <c r="U1341" s="39" t="s">
        <v>4738</v>
      </c>
    </row>
    <row r="1342" spans="1:21" x14ac:dyDescent="0.25">
      <c r="A1342" s="20">
        <v>42198</v>
      </c>
      <c r="B1342" s="183" t="s">
        <v>3921</v>
      </c>
      <c r="C1342" s="183" t="s">
        <v>1592</v>
      </c>
      <c r="D1342" s="14" t="s">
        <v>173</v>
      </c>
      <c r="E1342" s="105">
        <v>23680.799999999999</v>
      </c>
      <c r="F1342" s="30" t="s">
        <v>6055</v>
      </c>
      <c r="G1342" s="144">
        <v>23680.799999999999</v>
      </c>
      <c r="H1342" s="31">
        <f t="shared" si="40"/>
        <v>0</v>
      </c>
      <c r="I1342" s="39" t="s">
        <v>62</v>
      </c>
      <c r="L1342" s="246"/>
      <c r="M1342" s="20">
        <v>42187</v>
      </c>
      <c r="N1342" s="183" t="s">
        <v>2714</v>
      </c>
      <c r="O1342" s="183" t="s">
        <v>1592</v>
      </c>
      <c r="P1342" s="40" t="s">
        <v>733</v>
      </c>
      <c r="Q1342" s="105">
        <v>4575.6000000000004</v>
      </c>
      <c r="R1342" s="23">
        <v>42189</v>
      </c>
      <c r="S1342" s="106">
        <v>4575.6000000000004</v>
      </c>
      <c r="T1342" s="31">
        <f t="shared" si="41"/>
        <v>0</v>
      </c>
      <c r="U1342" s="68" t="s">
        <v>149</v>
      </c>
    </row>
    <row r="1343" spans="1:21" x14ac:dyDescent="0.25">
      <c r="A1343" s="20">
        <v>42198</v>
      </c>
      <c r="B1343" s="183" t="s">
        <v>3922</v>
      </c>
      <c r="C1343" s="183" t="s">
        <v>1592</v>
      </c>
      <c r="D1343" s="14" t="s">
        <v>84</v>
      </c>
      <c r="E1343" s="105">
        <v>240</v>
      </c>
      <c r="F1343" s="30" t="s">
        <v>3919</v>
      </c>
      <c r="G1343" s="106">
        <v>240</v>
      </c>
      <c r="H1343" s="31">
        <f t="shared" si="40"/>
        <v>0</v>
      </c>
      <c r="I1343" s="39" t="s">
        <v>62</v>
      </c>
      <c r="L1343" s="246"/>
      <c r="M1343" s="20">
        <v>42194</v>
      </c>
      <c r="N1343" s="183" t="s">
        <v>3532</v>
      </c>
      <c r="O1343" s="183" t="s">
        <v>1592</v>
      </c>
      <c r="P1343" s="14" t="s">
        <v>733</v>
      </c>
      <c r="Q1343" s="105">
        <v>5157.8</v>
      </c>
      <c r="R1343" s="23">
        <v>42196</v>
      </c>
      <c r="S1343" s="106">
        <v>5157.8</v>
      </c>
      <c r="T1343" s="31">
        <f t="shared" si="41"/>
        <v>0</v>
      </c>
      <c r="U1343" s="39" t="s">
        <v>9</v>
      </c>
    </row>
    <row r="1344" spans="1:21" x14ac:dyDescent="0.25">
      <c r="A1344" s="20">
        <v>42198</v>
      </c>
      <c r="B1344" s="183" t="s">
        <v>3923</v>
      </c>
      <c r="C1344" s="183" t="s">
        <v>1592</v>
      </c>
      <c r="D1344" s="14" t="s">
        <v>131</v>
      </c>
      <c r="E1344" s="105">
        <v>12503.1</v>
      </c>
      <c r="F1344" s="23">
        <v>42199</v>
      </c>
      <c r="G1344" s="106">
        <v>12503.1</v>
      </c>
      <c r="H1344" s="31">
        <f t="shared" si="40"/>
        <v>0</v>
      </c>
      <c r="I1344" s="39" t="s">
        <v>17</v>
      </c>
      <c r="L1344" s="246"/>
      <c r="M1344" s="20">
        <v>42198</v>
      </c>
      <c r="N1344" s="183" t="s">
        <v>3978</v>
      </c>
      <c r="O1344" s="183" t="s">
        <v>1592</v>
      </c>
      <c r="P1344" s="14" t="s">
        <v>733</v>
      </c>
      <c r="Q1344" s="105">
        <v>8817.2000000000007</v>
      </c>
      <c r="R1344" s="23">
        <v>42200</v>
      </c>
      <c r="S1344" s="106">
        <v>8817.2000000000007</v>
      </c>
      <c r="T1344" s="31">
        <f t="shared" si="41"/>
        <v>0</v>
      </c>
      <c r="U1344" s="39" t="s">
        <v>149</v>
      </c>
    </row>
    <row r="1345" spans="1:21" x14ac:dyDescent="0.25">
      <c r="A1345" s="20">
        <v>42198</v>
      </c>
      <c r="B1345" s="183" t="s">
        <v>3924</v>
      </c>
      <c r="C1345" s="183" t="s">
        <v>1592</v>
      </c>
      <c r="D1345" s="14" t="s">
        <v>125</v>
      </c>
      <c r="E1345" s="105">
        <v>6268.5</v>
      </c>
      <c r="F1345" s="23">
        <v>42203</v>
      </c>
      <c r="G1345" s="106">
        <v>6268.5</v>
      </c>
      <c r="H1345" s="31">
        <f t="shared" si="40"/>
        <v>0</v>
      </c>
      <c r="I1345" s="39" t="s">
        <v>17</v>
      </c>
      <c r="L1345" s="246"/>
      <c r="M1345" s="20">
        <v>42201</v>
      </c>
      <c r="N1345" s="183" t="s">
        <v>4319</v>
      </c>
      <c r="O1345" s="183" t="s">
        <v>1592</v>
      </c>
      <c r="P1345" s="14" t="s">
        <v>733</v>
      </c>
      <c r="Q1345" s="105">
        <v>6107.4</v>
      </c>
      <c r="R1345" s="23">
        <v>42203</v>
      </c>
      <c r="S1345" s="118">
        <v>6107.4</v>
      </c>
      <c r="T1345" s="48">
        <f t="shared" si="41"/>
        <v>0</v>
      </c>
      <c r="U1345" s="56" t="s">
        <v>149</v>
      </c>
    </row>
    <row r="1346" spans="1:21" x14ac:dyDescent="0.25">
      <c r="A1346" s="20">
        <v>42198</v>
      </c>
      <c r="B1346" s="183" t="s">
        <v>3925</v>
      </c>
      <c r="C1346" s="183" t="s">
        <v>1592</v>
      </c>
      <c r="D1346" s="14" t="s">
        <v>1515</v>
      </c>
      <c r="E1346" s="105">
        <v>1253.2</v>
      </c>
      <c r="F1346" s="23">
        <v>42198</v>
      </c>
      <c r="G1346" s="106">
        <v>1253.2</v>
      </c>
      <c r="H1346" s="48">
        <f t="shared" si="40"/>
        <v>0</v>
      </c>
      <c r="I1346" s="39" t="s">
        <v>17</v>
      </c>
      <c r="L1346" s="246"/>
      <c r="M1346" s="20">
        <v>42205</v>
      </c>
      <c r="N1346" s="183" t="s">
        <v>4750</v>
      </c>
      <c r="O1346" s="183" t="s">
        <v>1592</v>
      </c>
      <c r="P1346" s="14" t="s">
        <v>733</v>
      </c>
      <c r="Q1346" s="105">
        <v>20689.900000000001</v>
      </c>
      <c r="R1346" s="23">
        <v>42207</v>
      </c>
      <c r="S1346" s="106">
        <v>20689.900000000001</v>
      </c>
      <c r="T1346" s="31">
        <f t="shared" si="41"/>
        <v>0</v>
      </c>
      <c r="U1346" s="39" t="s">
        <v>94</v>
      </c>
    </row>
    <row r="1347" spans="1:21" x14ac:dyDescent="0.25">
      <c r="A1347" s="20">
        <v>42198</v>
      </c>
      <c r="B1347" s="183" t="s">
        <v>3926</v>
      </c>
      <c r="C1347" s="183" t="s">
        <v>1592</v>
      </c>
      <c r="D1347" s="14" t="s">
        <v>130</v>
      </c>
      <c r="E1347" s="105">
        <v>5115.3</v>
      </c>
      <c r="F1347" s="23">
        <v>42199</v>
      </c>
      <c r="G1347" s="106">
        <v>5115.3</v>
      </c>
      <c r="H1347" s="31">
        <f t="shared" ref="H1347:H1410" si="42">E1347-G1347</f>
        <v>0</v>
      </c>
      <c r="I1347" s="39" t="s">
        <v>17</v>
      </c>
      <c r="L1347" s="246"/>
      <c r="M1347" s="20">
        <v>42208</v>
      </c>
      <c r="N1347" s="183" t="s">
        <v>5154</v>
      </c>
      <c r="O1347" s="183" t="s">
        <v>1592</v>
      </c>
      <c r="P1347" s="14" t="s">
        <v>733</v>
      </c>
      <c r="Q1347" s="105">
        <v>6735.1</v>
      </c>
      <c r="R1347" s="65">
        <v>42210</v>
      </c>
      <c r="S1347" s="106">
        <v>6735.1</v>
      </c>
      <c r="T1347" s="31">
        <f t="shared" ref="T1347:T1410" si="43">Q1347-S1347</f>
        <v>0</v>
      </c>
      <c r="U1347" s="39" t="s">
        <v>4996</v>
      </c>
    </row>
    <row r="1348" spans="1:21" x14ac:dyDescent="0.25">
      <c r="A1348" s="20">
        <v>42198</v>
      </c>
      <c r="B1348" s="183" t="s">
        <v>3927</v>
      </c>
      <c r="C1348" s="183" t="s">
        <v>1592</v>
      </c>
      <c r="D1348" s="14" t="s">
        <v>35</v>
      </c>
      <c r="E1348" s="105">
        <v>23661.19</v>
      </c>
      <c r="F1348" s="23">
        <v>42198</v>
      </c>
      <c r="G1348" s="106">
        <v>23661.19</v>
      </c>
      <c r="H1348" s="31">
        <f t="shared" si="42"/>
        <v>0</v>
      </c>
      <c r="I1348" s="39" t="s">
        <v>94</v>
      </c>
      <c r="L1348" s="246"/>
      <c r="M1348" s="20">
        <v>42215</v>
      </c>
      <c r="N1348" s="183" t="s">
        <v>5905</v>
      </c>
      <c r="O1348" s="183" t="s">
        <v>1592</v>
      </c>
      <c r="P1348" s="14" t="s">
        <v>733</v>
      </c>
      <c r="Q1348" s="105">
        <v>4264</v>
      </c>
      <c r="R1348" s="23"/>
      <c r="S1348" s="106"/>
      <c r="T1348" s="31">
        <f t="shared" si="43"/>
        <v>4264</v>
      </c>
      <c r="U1348" s="39" t="s">
        <v>9</v>
      </c>
    </row>
    <row r="1349" spans="1:21" x14ac:dyDescent="0.25">
      <c r="A1349" s="20">
        <v>42198</v>
      </c>
      <c r="B1349" s="183" t="s">
        <v>3928</v>
      </c>
      <c r="C1349" s="183" t="s">
        <v>1592</v>
      </c>
      <c r="D1349" s="14" t="s">
        <v>151</v>
      </c>
      <c r="E1349" s="105">
        <v>3313.4</v>
      </c>
      <c r="F1349" s="23">
        <v>42200</v>
      </c>
      <c r="G1349" s="106">
        <v>3313.4</v>
      </c>
      <c r="H1349" s="31">
        <f t="shared" si="42"/>
        <v>0</v>
      </c>
      <c r="I1349" s="39" t="s">
        <v>9</v>
      </c>
      <c r="L1349" s="246"/>
      <c r="M1349" s="20">
        <v>42188</v>
      </c>
      <c r="N1349" s="183" t="s">
        <v>2756</v>
      </c>
      <c r="O1349" s="183" t="s">
        <v>1592</v>
      </c>
      <c r="P1349" s="40" t="s">
        <v>145</v>
      </c>
      <c r="Q1349" s="105">
        <v>3733.2</v>
      </c>
      <c r="R1349" s="23">
        <v>42188</v>
      </c>
      <c r="S1349" s="106">
        <v>3733.2</v>
      </c>
      <c r="T1349" s="31">
        <f t="shared" si="43"/>
        <v>0</v>
      </c>
      <c r="U1349" s="68" t="s">
        <v>9</v>
      </c>
    </row>
    <row r="1350" spans="1:21" x14ac:dyDescent="0.25">
      <c r="A1350" s="20">
        <v>42198</v>
      </c>
      <c r="B1350" s="183" t="s">
        <v>3929</v>
      </c>
      <c r="C1350" s="183" t="s">
        <v>1592</v>
      </c>
      <c r="D1350" s="14" t="s">
        <v>164</v>
      </c>
      <c r="E1350" s="105">
        <v>2563.6</v>
      </c>
      <c r="F1350" s="23">
        <v>42198</v>
      </c>
      <c r="G1350" s="106">
        <v>2563.6</v>
      </c>
      <c r="H1350" s="31">
        <f t="shared" si="42"/>
        <v>0</v>
      </c>
      <c r="I1350" s="39" t="s">
        <v>46</v>
      </c>
      <c r="L1350" s="246"/>
      <c r="M1350" s="20">
        <v>42189</v>
      </c>
      <c r="N1350" s="183" t="s">
        <v>2969</v>
      </c>
      <c r="O1350" s="183" t="s">
        <v>1592</v>
      </c>
      <c r="P1350" s="14" t="s">
        <v>145</v>
      </c>
      <c r="Q1350" s="105">
        <v>2643.2</v>
      </c>
      <c r="R1350" s="23">
        <v>42189</v>
      </c>
      <c r="S1350" s="106">
        <v>2643.2</v>
      </c>
      <c r="T1350" s="31">
        <f t="shared" si="43"/>
        <v>0</v>
      </c>
      <c r="U1350" s="39" t="s">
        <v>9</v>
      </c>
    </row>
    <row r="1351" spans="1:21" x14ac:dyDescent="0.25">
      <c r="A1351" s="20">
        <v>42198</v>
      </c>
      <c r="B1351" s="183" t="s">
        <v>3930</v>
      </c>
      <c r="C1351" s="183" t="s">
        <v>1592</v>
      </c>
      <c r="D1351" s="14" t="s">
        <v>912</v>
      </c>
      <c r="E1351" s="105">
        <v>26427.05</v>
      </c>
      <c r="F1351" s="23">
        <v>42198</v>
      </c>
      <c r="G1351" s="106">
        <v>26427.05</v>
      </c>
      <c r="H1351" s="31">
        <f t="shared" si="42"/>
        <v>0</v>
      </c>
      <c r="I1351" s="39" t="s">
        <v>62</v>
      </c>
      <c r="L1351" s="246"/>
      <c r="M1351" s="20">
        <v>42194</v>
      </c>
      <c r="N1351" s="183" t="s">
        <v>3436</v>
      </c>
      <c r="O1351" s="183" t="s">
        <v>1592</v>
      </c>
      <c r="P1351" s="14" t="s">
        <v>145</v>
      </c>
      <c r="Q1351" s="105">
        <v>1575</v>
      </c>
      <c r="R1351" s="23">
        <v>42194</v>
      </c>
      <c r="S1351" s="106">
        <v>1575</v>
      </c>
      <c r="T1351" s="31">
        <f t="shared" si="43"/>
        <v>0</v>
      </c>
      <c r="U1351" s="39" t="s">
        <v>9</v>
      </c>
    </row>
    <row r="1352" spans="1:21" x14ac:dyDescent="0.25">
      <c r="A1352" s="20">
        <v>42198</v>
      </c>
      <c r="B1352" s="183" t="s">
        <v>3931</v>
      </c>
      <c r="C1352" s="183" t="s">
        <v>1592</v>
      </c>
      <c r="D1352" s="14" t="s">
        <v>123</v>
      </c>
      <c r="E1352" s="105">
        <v>5557.4</v>
      </c>
      <c r="F1352" s="23">
        <v>42198</v>
      </c>
      <c r="G1352" s="106">
        <v>5557.4</v>
      </c>
      <c r="H1352" s="31">
        <f t="shared" si="42"/>
        <v>0</v>
      </c>
      <c r="I1352" s="39" t="s">
        <v>94</v>
      </c>
      <c r="L1352" s="246"/>
      <c r="M1352" s="20">
        <v>42195</v>
      </c>
      <c r="N1352" s="183" t="s">
        <v>3667</v>
      </c>
      <c r="O1352" s="183" t="s">
        <v>1592</v>
      </c>
      <c r="P1352" s="14" t="s">
        <v>145</v>
      </c>
      <c r="Q1352" s="105">
        <v>2358</v>
      </c>
      <c r="R1352" s="23">
        <v>42195</v>
      </c>
      <c r="S1352" s="106">
        <v>2358</v>
      </c>
      <c r="T1352" s="31">
        <f t="shared" si="43"/>
        <v>0</v>
      </c>
      <c r="U1352" s="39" t="s">
        <v>9</v>
      </c>
    </row>
    <row r="1353" spans="1:21" x14ac:dyDescent="0.25">
      <c r="A1353" s="20">
        <v>42198</v>
      </c>
      <c r="B1353" s="183" t="s">
        <v>3932</v>
      </c>
      <c r="C1353" s="183" t="s">
        <v>1592</v>
      </c>
      <c r="D1353" s="14" t="s">
        <v>1175</v>
      </c>
      <c r="E1353" s="105">
        <v>26135.599999999999</v>
      </c>
      <c r="F1353" s="23">
        <v>42198</v>
      </c>
      <c r="G1353" s="106">
        <v>26135.599999999999</v>
      </c>
      <c r="H1353" s="31">
        <f t="shared" si="42"/>
        <v>0</v>
      </c>
      <c r="I1353" s="39" t="s">
        <v>94</v>
      </c>
      <c r="L1353" s="246"/>
      <c r="M1353" s="20">
        <v>42203</v>
      </c>
      <c r="N1353" s="183" t="s">
        <v>4571</v>
      </c>
      <c r="O1353" s="183" t="s">
        <v>1592</v>
      </c>
      <c r="P1353" s="14" t="s">
        <v>145</v>
      </c>
      <c r="Q1353" s="105">
        <v>2667.6</v>
      </c>
      <c r="R1353" s="23">
        <v>42203</v>
      </c>
      <c r="S1353" s="118">
        <v>2667.6</v>
      </c>
      <c r="T1353" s="31">
        <f t="shared" si="43"/>
        <v>0</v>
      </c>
      <c r="U1353" s="56" t="s">
        <v>9</v>
      </c>
    </row>
    <row r="1354" spans="1:21" x14ac:dyDescent="0.25">
      <c r="A1354" s="20">
        <v>42198</v>
      </c>
      <c r="B1354" s="183" t="s">
        <v>3933</v>
      </c>
      <c r="C1354" s="183" t="s">
        <v>1592</v>
      </c>
      <c r="D1354" s="150" t="s">
        <v>35</v>
      </c>
      <c r="E1354" s="105">
        <v>412.5</v>
      </c>
      <c r="F1354" s="23">
        <v>42198</v>
      </c>
      <c r="G1354" s="106">
        <v>412.5</v>
      </c>
      <c r="H1354" s="31">
        <f t="shared" si="42"/>
        <v>0</v>
      </c>
      <c r="I1354" s="39" t="s">
        <v>94</v>
      </c>
      <c r="L1354" s="246"/>
      <c r="M1354" s="20">
        <v>42209</v>
      </c>
      <c r="N1354" s="183" t="s">
        <v>5167</v>
      </c>
      <c r="O1354" s="183" t="s">
        <v>1592</v>
      </c>
      <c r="P1354" s="14" t="s">
        <v>145</v>
      </c>
      <c r="Q1354" s="105">
        <v>3226.2</v>
      </c>
      <c r="R1354" s="65">
        <v>42209</v>
      </c>
      <c r="S1354" s="106">
        <v>3226.2</v>
      </c>
      <c r="T1354" s="31">
        <f t="shared" si="43"/>
        <v>0</v>
      </c>
      <c r="U1354" s="39" t="s">
        <v>9</v>
      </c>
    </row>
    <row r="1355" spans="1:21" x14ac:dyDescent="0.25">
      <c r="A1355" s="20">
        <v>42198</v>
      </c>
      <c r="B1355" s="183" t="s">
        <v>3934</v>
      </c>
      <c r="C1355" s="183" t="s">
        <v>1592</v>
      </c>
      <c r="D1355" s="14" t="s">
        <v>178</v>
      </c>
      <c r="E1355" s="105">
        <v>7556.8</v>
      </c>
      <c r="F1355" s="23">
        <v>42199</v>
      </c>
      <c r="G1355" s="106">
        <v>7556.8</v>
      </c>
      <c r="H1355" s="31">
        <f t="shared" si="42"/>
        <v>0</v>
      </c>
      <c r="I1355" s="39" t="s">
        <v>62</v>
      </c>
      <c r="L1355" s="246"/>
      <c r="M1355" s="20">
        <v>42187</v>
      </c>
      <c r="N1355" s="183" t="s">
        <v>2606</v>
      </c>
      <c r="O1355" s="183" t="s">
        <v>1592</v>
      </c>
      <c r="P1355" s="14" t="s">
        <v>2607</v>
      </c>
      <c r="Q1355" s="105">
        <v>1903</v>
      </c>
      <c r="R1355" s="23">
        <v>42187</v>
      </c>
      <c r="S1355" s="106">
        <v>1903</v>
      </c>
      <c r="T1355" s="25">
        <f t="shared" si="43"/>
        <v>0</v>
      </c>
      <c r="U1355" s="39" t="s">
        <v>9</v>
      </c>
    </row>
    <row r="1356" spans="1:21" x14ac:dyDescent="0.25">
      <c r="A1356" s="20">
        <v>42198</v>
      </c>
      <c r="B1356" s="183" t="s">
        <v>3935</v>
      </c>
      <c r="C1356" s="183" t="s">
        <v>1592</v>
      </c>
      <c r="D1356" s="14" t="s">
        <v>50</v>
      </c>
      <c r="E1356" s="105">
        <v>3403.9</v>
      </c>
      <c r="F1356" s="23">
        <v>42198</v>
      </c>
      <c r="G1356" s="106">
        <v>3403.9</v>
      </c>
      <c r="H1356" s="31">
        <f t="shared" si="42"/>
        <v>0</v>
      </c>
      <c r="I1356" s="39" t="s">
        <v>9</v>
      </c>
      <c r="L1356" s="246"/>
      <c r="M1356" s="20">
        <v>42188</v>
      </c>
      <c r="N1356" s="183" t="s">
        <v>2731</v>
      </c>
      <c r="O1356" s="183" t="s">
        <v>1592</v>
      </c>
      <c r="P1356" s="40" t="s">
        <v>2607</v>
      </c>
      <c r="Q1356" s="105">
        <v>2310</v>
      </c>
      <c r="R1356" s="23">
        <v>42188</v>
      </c>
      <c r="S1356" s="106">
        <v>2310</v>
      </c>
      <c r="T1356" s="31">
        <f t="shared" si="43"/>
        <v>0</v>
      </c>
      <c r="U1356" s="68" t="s">
        <v>9</v>
      </c>
    </row>
    <row r="1357" spans="1:21" x14ac:dyDescent="0.25">
      <c r="A1357" s="20">
        <v>42198</v>
      </c>
      <c r="B1357" s="183" t="s">
        <v>3936</v>
      </c>
      <c r="C1357" s="183" t="s">
        <v>1592</v>
      </c>
      <c r="D1357" s="14" t="s">
        <v>1576</v>
      </c>
      <c r="E1357" s="105">
        <v>15534.4</v>
      </c>
      <c r="F1357" s="23">
        <v>42199</v>
      </c>
      <c r="G1357" s="106">
        <v>15534.4</v>
      </c>
      <c r="H1357" s="31">
        <f t="shared" si="42"/>
        <v>0</v>
      </c>
      <c r="I1357" s="39" t="s">
        <v>9</v>
      </c>
      <c r="L1357" s="246"/>
      <c r="M1357" s="20">
        <v>42189</v>
      </c>
      <c r="N1357" s="183" t="s">
        <v>2859</v>
      </c>
      <c r="O1357" s="183" t="s">
        <v>1592</v>
      </c>
      <c r="P1357" s="14" t="s">
        <v>2607</v>
      </c>
      <c r="Q1357" s="105">
        <v>7678.2</v>
      </c>
      <c r="R1357" s="23">
        <v>42189</v>
      </c>
      <c r="S1357" s="106">
        <v>7678.2</v>
      </c>
      <c r="T1357" s="31">
        <f t="shared" si="43"/>
        <v>0</v>
      </c>
      <c r="U1357" s="39" t="s">
        <v>9</v>
      </c>
    </row>
    <row r="1358" spans="1:21" x14ac:dyDescent="0.25">
      <c r="A1358" s="20">
        <v>42198</v>
      </c>
      <c r="B1358" s="183" t="s">
        <v>3937</v>
      </c>
      <c r="C1358" s="183" t="s">
        <v>1592</v>
      </c>
      <c r="D1358" s="14" t="s">
        <v>111</v>
      </c>
      <c r="E1358" s="105">
        <v>13563</v>
      </c>
      <c r="F1358" s="23">
        <v>42201</v>
      </c>
      <c r="G1358" s="106">
        <v>13563</v>
      </c>
      <c r="H1358" s="31">
        <f t="shared" si="42"/>
        <v>0</v>
      </c>
      <c r="I1358" s="39" t="s">
        <v>9</v>
      </c>
      <c r="L1358" s="246"/>
      <c r="M1358" s="20">
        <v>42190</v>
      </c>
      <c r="N1358" s="183" t="s">
        <v>2976</v>
      </c>
      <c r="O1358" s="183" t="s">
        <v>1592</v>
      </c>
      <c r="P1358" s="14" t="s">
        <v>2607</v>
      </c>
      <c r="Q1358" s="105">
        <v>7201.7</v>
      </c>
      <c r="R1358" s="23">
        <v>42190</v>
      </c>
      <c r="S1358" s="106">
        <v>7201.7</v>
      </c>
      <c r="T1358" s="31">
        <f t="shared" si="43"/>
        <v>0</v>
      </c>
      <c r="U1358" s="39" t="s">
        <v>9</v>
      </c>
    </row>
    <row r="1359" spans="1:21" x14ac:dyDescent="0.25">
      <c r="A1359" s="20">
        <v>42198</v>
      </c>
      <c r="B1359" s="183" t="s">
        <v>3938</v>
      </c>
      <c r="C1359" s="183" t="s">
        <v>1592</v>
      </c>
      <c r="D1359" s="14" t="s">
        <v>77</v>
      </c>
      <c r="E1359" s="105">
        <v>6548.4</v>
      </c>
      <c r="F1359" s="23">
        <v>42199</v>
      </c>
      <c r="G1359" s="106">
        <v>6548.4</v>
      </c>
      <c r="H1359" s="31">
        <f t="shared" si="42"/>
        <v>0</v>
      </c>
      <c r="I1359" s="39" t="s">
        <v>62</v>
      </c>
      <c r="L1359" s="246"/>
      <c r="M1359" s="20">
        <v>42192</v>
      </c>
      <c r="N1359" s="183" t="s">
        <v>3186</v>
      </c>
      <c r="O1359" s="183" t="s">
        <v>1592</v>
      </c>
      <c r="P1359" s="14" t="s">
        <v>2607</v>
      </c>
      <c r="Q1359" s="105">
        <v>4947</v>
      </c>
      <c r="R1359" s="23">
        <v>42192</v>
      </c>
      <c r="S1359" s="106">
        <v>4947</v>
      </c>
      <c r="T1359" s="31">
        <f t="shared" si="43"/>
        <v>0</v>
      </c>
      <c r="U1359" s="39" t="s">
        <v>9</v>
      </c>
    </row>
    <row r="1360" spans="1:21" x14ac:dyDescent="0.25">
      <c r="A1360" s="20">
        <v>42198</v>
      </c>
      <c r="B1360" s="183" t="s">
        <v>3939</v>
      </c>
      <c r="C1360" s="183" t="s">
        <v>1592</v>
      </c>
      <c r="D1360" s="14" t="s">
        <v>24</v>
      </c>
      <c r="E1360" s="105">
        <v>207572.82</v>
      </c>
      <c r="F1360" s="23">
        <v>42216</v>
      </c>
      <c r="G1360" s="106">
        <v>207572.82</v>
      </c>
      <c r="H1360" s="31">
        <f t="shared" si="42"/>
        <v>0</v>
      </c>
      <c r="I1360" s="39" t="s">
        <v>2524</v>
      </c>
      <c r="L1360" s="246"/>
      <c r="M1360" s="20">
        <v>42193</v>
      </c>
      <c r="N1360" s="183" t="s">
        <v>3283</v>
      </c>
      <c r="O1360" s="183" t="s">
        <v>1592</v>
      </c>
      <c r="P1360" s="14" t="s">
        <v>2607</v>
      </c>
      <c r="Q1360" s="105">
        <v>2369.1</v>
      </c>
      <c r="R1360" s="23">
        <v>42193</v>
      </c>
      <c r="S1360" s="106">
        <v>2369.1</v>
      </c>
      <c r="T1360" s="31">
        <f t="shared" si="43"/>
        <v>0</v>
      </c>
      <c r="U1360" s="39" t="s">
        <v>9</v>
      </c>
    </row>
    <row r="1361" spans="1:21" x14ac:dyDescent="0.25">
      <c r="A1361" s="20">
        <v>42198</v>
      </c>
      <c r="B1361" s="183" t="s">
        <v>3940</v>
      </c>
      <c r="C1361" s="183" t="s">
        <v>1592</v>
      </c>
      <c r="D1361" s="14" t="s">
        <v>89</v>
      </c>
      <c r="E1361" s="105">
        <v>3304.2</v>
      </c>
      <c r="F1361" s="23">
        <v>42198</v>
      </c>
      <c r="G1361" s="106">
        <v>3304.2</v>
      </c>
      <c r="H1361" s="31">
        <f t="shared" si="42"/>
        <v>0</v>
      </c>
      <c r="I1361" s="39" t="s">
        <v>9</v>
      </c>
      <c r="L1361" s="246"/>
      <c r="M1361" s="20">
        <v>42196</v>
      </c>
      <c r="N1361" s="183" t="s">
        <v>3677</v>
      </c>
      <c r="O1361" s="183" t="s">
        <v>1592</v>
      </c>
      <c r="P1361" s="14" t="s">
        <v>2607</v>
      </c>
      <c r="Q1361" s="105">
        <v>2873</v>
      </c>
      <c r="R1361" s="23">
        <v>42196</v>
      </c>
      <c r="S1361" s="106">
        <v>2873</v>
      </c>
      <c r="T1361" s="31">
        <f t="shared" si="43"/>
        <v>0</v>
      </c>
      <c r="U1361" s="39" t="s">
        <v>9</v>
      </c>
    </row>
    <row r="1362" spans="1:21" x14ac:dyDescent="0.25">
      <c r="A1362" s="20">
        <v>42198</v>
      </c>
      <c r="B1362" s="183" t="s">
        <v>3941</v>
      </c>
      <c r="C1362" s="183" t="s">
        <v>1592</v>
      </c>
      <c r="D1362" s="14" t="s">
        <v>24</v>
      </c>
      <c r="E1362" s="105">
        <v>107072.8</v>
      </c>
      <c r="F1362" s="23">
        <v>42216</v>
      </c>
      <c r="G1362" s="106">
        <v>107072.8</v>
      </c>
      <c r="H1362" s="31">
        <f t="shared" si="42"/>
        <v>0</v>
      </c>
      <c r="I1362" s="39" t="s">
        <v>2524</v>
      </c>
      <c r="L1362" s="246"/>
      <c r="M1362" s="20">
        <v>42197</v>
      </c>
      <c r="N1362" s="183" t="s">
        <v>3799</v>
      </c>
      <c r="O1362" s="183" t="s">
        <v>1592</v>
      </c>
      <c r="P1362" s="14" t="s">
        <v>2607</v>
      </c>
      <c r="Q1362" s="105">
        <v>3140.8</v>
      </c>
      <c r="R1362" s="23">
        <v>42197</v>
      </c>
      <c r="S1362" s="106">
        <v>3140.8</v>
      </c>
      <c r="T1362" s="31">
        <f t="shared" si="43"/>
        <v>0</v>
      </c>
      <c r="U1362" s="39" t="s">
        <v>9</v>
      </c>
    </row>
    <row r="1363" spans="1:21" x14ac:dyDescent="0.25">
      <c r="A1363" s="20">
        <v>42198</v>
      </c>
      <c r="B1363" s="183" t="s">
        <v>3942</v>
      </c>
      <c r="C1363" s="183" t="s">
        <v>1592</v>
      </c>
      <c r="D1363" s="14" t="s">
        <v>1188</v>
      </c>
      <c r="E1363" s="105">
        <v>555</v>
      </c>
      <c r="F1363" s="23">
        <v>42198</v>
      </c>
      <c r="G1363" s="106">
        <v>555</v>
      </c>
      <c r="H1363" s="31">
        <f t="shared" si="42"/>
        <v>0</v>
      </c>
      <c r="I1363" s="39" t="s">
        <v>9</v>
      </c>
      <c r="L1363" s="246"/>
      <c r="M1363" s="20">
        <v>42199</v>
      </c>
      <c r="N1363" s="183" t="s">
        <v>3986</v>
      </c>
      <c r="O1363" s="183" t="s">
        <v>1592</v>
      </c>
      <c r="P1363" s="150" t="s">
        <v>2607</v>
      </c>
      <c r="Q1363" s="105">
        <v>2732.9</v>
      </c>
      <c r="R1363" s="23">
        <v>42199</v>
      </c>
      <c r="S1363" s="106">
        <v>2732.9</v>
      </c>
      <c r="T1363" s="31">
        <f t="shared" si="43"/>
        <v>0</v>
      </c>
      <c r="U1363" s="39" t="s">
        <v>62</v>
      </c>
    </row>
    <row r="1364" spans="1:21" x14ac:dyDescent="0.25">
      <c r="A1364" s="20">
        <v>42198</v>
      </c>
      <c r="B1364" s="183" t="s">
        <v>3943</v>
      </c>
      <c r="C1364" s="183" t="s">
        <v>1592</v>
      </c>
      <c r="D1364" s="14" t="s">
        <v>72</v>
      </c>
      <c r="E1364" s="105">
        <v>23707.7</v>
      </c>
      <c r="F1364" s="30" t="s">
        <v>6056</v>
      </c>
      <c r="G1364" s="144">
        <v>23707.7</v>
      </c>
      <c r="H1364" s="31">
        <f t="shared" si="42"/>
        <v>0</v>
      </c>
      <c r="I1364" s="39" t="s">
        <v>62</v>
      </c>
      <c r="L1364" s="246"/>
      <c r="M1364" s="20">
        <v>42199</v>
      </c>
      <c r="N1364" s="183" t="s">
        <v>4045</v>
      </c>
      <c r="O1364" s="183" t="s">
        <v>1592</v>
      </c>
      <c r="P1364" s="150" t="s">
        <v>2607</v>
      </c>
      <c r="Q1364" s="105">
        <v>705</v>
      </c>
      <c r="R1364" s="23">
        <v>42199</v>
      </c>
      <c r="S1364" s="106">
        <v>705</v>
      </c>
      <c r="T1364" s="48">
        <f t="shared" si="43"/>
        <v>0</v>
      </c>
      <c r="U1364" s="39" t="s">
        <v>19</v>
      </c>
    </row>
    <row r="1365" spans="1:21" x14ac:dyDescent="0.25">
      <c r="A1365" s="20">
        <v>42198</v>
      </c>
      <c r="B1365" s="183" t="s">
        <v>3944</v>
      </c>
      <c r="C1365" s="183" t="s">
        <v>1592</v>
      </c>
      <c r="D1365" s="14" t="s">
        <v>176</v>
      </c>
      <c r="E1365" s="105">
        <v>14395.5</v>
      </c>
      <c r="F1365" s="30" t="s">
        <v>3945</v>
      </c>
      <c r="G1365" s="106">
        <v>14395.5</v>
      </c>
      <c r="H1365" s="31">
        <f t="shared" si="42"/>
        <v>0</v>
      </c>
      <c r="I1365" s="39" t="s">
        <v>62</v>
      </c>
      <c r="L1365" s="246"/>
      <c r="M1365" s="20">
        <v>42200</v>
      </c>
      <c r="N1365" s="183" t="s">
        <v>4083</v>
      </c>
      <c r="O1365" s="183" t="s">
        <v>1592</v>
      </c>
      <c r="P1365" s="14" t="s">
        <v>2607</v>
      </c>
      <c r="Q1365" s="105">
        <v>6766.5</v>
      </c>
      <c r="R1365" s="23">
        <v>42200</v>
      </c>
      <c r="S1365" s="106">
        <v>6766.5</v>
      </c>
      <c r="T1365" s="48">
        <f t="shared" si="43"/>
        <v>0</v>
      </c>
      <c r="U1365" s="39" t="s">
        <v>9</v>
      </c>
    </row>
    <row r="1366" spans="1:21" x14ac:dyDescent="0.25">
      <c r="A1366" s="20">
        <v>42198</v>
      </c>
      <c r="B1366" s="183" t="s">
        <v>3946</v>
      </c>
      <c r="C1366" s="183" t="s">
        <v>1592</v>
      </c>
      <c r="D1366" s="14" t="s">
        <v>335</v>
      </c>
      <c r="E1366" s="105">
        <v>172.8</v>
      </c>
      <c r="F1366" s="23">
        <v>42198</v>
      </c>
      <c r="G1366" s="106">
        <v>172.8</v>
      </c>
      <c r="H1366" s="31">
        <f t="shared" si="42"/>
        <v>0</v>
      </c>
      <c r="I1366" s="39" t="s">
        <v>9</v>
      </c>
      <c r="L1366" s="246"/>
      <c r="M1366" s="20">
        <v>42201</v>
      </c>
      <c r="N1366" s="183" t="s">
        <v>4204</v>
      </c>
      <c r="O1366" s="183" t="s">
        <v>1592</v>
      </c>
      <c r="P1366" s="14" t="s">
        <v>2607</v>
      </c>
      <c r="Q1366" s="105">
        <v>1955.2</v>
      </c>
      <c r="R1366" s="23">
        <v>42201</v>
      </c>
      <c r="S1366" s="106">
        <v>1955.2</v>
      </c>
      <c r="T1366" s="48">
        <f t="shared" si="43"/>
        <v>0</v>
      </c>
      <c r="U1366" s="39" t="s">
        <v>9</v>
      </c>
    </row>
    <row r="1367" spans="1:21" x14ac:dyDescent="0.25">
      <c r="A1367" s="20">
        <v>42198</v>
      </c>
      <c r="B1367" s="183" t="s">
        <v>3947</v>
      </c>
      <c r="C1367" s="183" t="s">
        <v>1592</v>
      </c>
      <c r="D1367" s="14" t="s">
        <v>232</v>
      </c>
      <c r="E1367" s="105">
        <v>16843.5</v>
      </c>
      <c r="F1367" s="23">
        <v>42198</v>
      </c>
      <c r="G1367" s="106">
        <v>16843.5</v>
      </c>
      <c r="H1367" s="31">
        <f t="shared" si="42"/>
        <v>0</v>
      </c>
      <c r="I1367" s="39" t="s">
        <v>149</v>
      </c>
      <c r="L1367" s="246"/>
      <c r="M1367" s="20">
        <v>42201</v>
      </c>
      <c r="N1367" s="183" t="s">
        <v>4303</v>
      </c>
      <c r="O1367" s="183" t="s">
        <v>1592</v>
      </c>
      <c r="P1367" s="14" t="s">
        <v>2607</v>
      </c>
      <c r="Q1367" s="105">
        <v>4474.8</v>
      </c>
      <c r="R1367" s="23">
        <v>42202</v>
      </c>
      <c r="S1367" s="118">
        <v>4474.8</v>
      </c>
      <c r="T1367" s="31">
        <f t="shared" si="43"/>
        <v>0</v>
      </c>
      <c r="U1367" s="56" t="s">
        <v>3880</v>
      </c>
    </row>
    <row r="1368" spans="1:21" x14ac:dyDescent="0.25">
      <c r="A1368" s="20">
        <v>42198</v>
      </c>
      <c r="B1368" s="183" t="s">
        <v>3948</v>
      </c>
      <c r="C1368" s="183" t="s">
        <v>1592</v>
      </c>
      <c r="D1368" s="14" t="s">
        <v>37</v>
      </c>
      <c r="E1368" s="105">
        <v>26113.96</v>
      </c>
      <c r="F1368" s="23">
        <v>42205</v>
      </c>
      <c r="G1368" s="106">
        <v>26113.96</v>
      </c>
      <c r="H1368" s="31">
        <f t="shared" si="42"/>
        <v>0</v>
      </c>
      <c r="I1368" s="39" t="s">
        <v>9</v>
      </c>
      <c r="L1368" s="246"/>
      <c r="M1368" s="20">
        <v>42202</v>
      </c>
      <c r="N1368" s="183" t="s">
        <v>4326</v>
      </c>
      <c r="O1368" s="183" t="s">
        <v>1592</v>
      </c>
      <c r="P1368" s="14" t="s">
        <v>2607</v>
      </c>
      <c r="Q1368" s="105">
        <v>2428.4</v>
      </c>
      <c r="R1368" s="23">
        <v>42202</v>
      </c>
      <c r="S1368" s="118">
        <v>2428.4</v>
      </c>
      <c r="T1368" s="31">
        <f t="shared" si="43"/>
        <v>0</v>
      </c>
      <c r="U1368" s="56" t="s">
        <v>9</v>
      </c>
    </row>
    <row r="1369" spans="1:21" x14ac:dyDescent="0.25">
      <c r="A1369" s="20">
        <v>42198</v>
      </c>
      <c r="B1369" s="183" t="s">
        <v>3949</v>
      </c>
      <c r="C1369" s="183" t="s">
        <v>1592</v>
      </c>
      <c r="D1369" s="14" t="s">
        <v>1182</v>
      </c>
      <c r="E1369" s="105">
        <v>1212.5999999999999</v>
      </c>
      <c r="F1369" s="23">
        <v>42198</v>
      </c>
      <c r="G1369" s="106">
        <v>1212.5999999999999</v>
      </c>
      <c r="H1369" s="31">
        <f t="shared" si="42"/>
        <v>0</v>
      </c>
      <c r="I1369" s="39" t="s">
        <v>9</v>
      </c>
      <c r="L1369" s="246"/>
      <c r="M1369" s="20">
        <v>42202</v>
      </c>
      <c r="N1369" s="183" t="s">
        <v>4385</v>
      </c>
      <c r="O1369" s="183" t="s">
        <v>1592</v>
      </c>
      <c r="P1369" s="14" t="s">
        <v>2607</v>
      </c>
      <c r="Q1369" s="105">
        <v>5029.2</v>
      </c>
      <c r="R1369" s="23">
        <v>42202</v>
      </c>
      <c r="S1369" s="118">
        <v>5029.2</v>
      </c>
      <c r="T1369" s="31">
        <f t="shared" si="43"/>
        <v>0</v>
      </c>
      <c r="U1369" s="56" t="s">
        <v>94</v>
      </c>
    </row>
    <row r="1370" spans="1:21" x14ac:dyDescent="0.25">
      <c r="A1370" s="20">
        <v>42198</v>
      </c>
      <c r="B1370" s="183" t="s">
        <v>3950</v>
      </c>
      <c r="C1370" s="183" t="s">
        <v>1592</v>
      </c>
      <c r="D1370" s="14" t="s">
        <v>49</v>
      </c>
      <c r="E1370" s="105">
        <v>1474.2</v>
      </c>
      <c r="F1370" s="23">
        <v>42198</v>
      </c>
      <c r="G1370" s="106">
        <v>1474.2</v>
      </c>
      <c r="H1370" s="31">
        <f t="shared" si="42"/>
        <v>0</v>
      </c>
      <c r="I1370" s="39" t="s">
        <v>266</v>
      </c>
      <c r="L1370" s="246"/>
      <c r="M1370" s="20">
        <v>42203</v>
      </c>
      <c r="N1370" s="183" t="s">
        <v>4456</v>
      </c>
      <c r="O1370" s="183" t="s">
        <v>1592</v>
      </c>
      <c r="P1370" s="14" t="s">
        <v>2607</v>
      </c>
      <c r="Q1370" s="105">
        <v>5506</v>
      </c>
      <c r="R1370" s="23">
        <v>42203</v>
      </c>
      <c r="S1370" s="118">
        <v>5506</v>
      </c>
      <c r="T1370" s="31">
        <f t="shared" si="43"/>
        <v>0</v>
      </c>
      <c r="U1370" s="56" t="s">
        <v>9</v>
      </c>
    </row>
    <row r="1371" spans="1:21" x14ac:dyDescent="0.25">
      <c r="A1371" s="20">
        <v>42198</v>
      </c>
      <c r="B1371" s="183" t="s">
        <v>3951</v>
      </c>
      <c r="C1371" s="183" t="s">
        <v>1592</v>
      </c>
      <c r="D1371" s="14" t="s">
        <v>32</v>
      </c>
      <c r="E1371" s="105">
        <v>3827.25</v>
      </c>
      <c r="F1371" s="23">
        <v>42206</v>
      </c>
      <c r="G1371" s="106">
        <v>3827.25</v>
      </c>
      <c r="H1371" s="31">
        <f t="shared" si="42"/>
        <v>0</v>
      </c>
      <c r="I1371" s="39" t="s">
        <v>9</v>
      </c>
      <c r="L1371" s="246"/>
      <c r="M1371" s="20">
        <v>42204</v>
      </c>
      <c r="N1371" s="183" t="s">
        <v>4576</v>
      </c>
      <c r="O1371" s="183" t="s">
        <v>1592</v>
      </c>
      <c r="P1371" s="14" t="s">
        <v>2607</v>
      </c>
      <c r="Q1371" s="105">
        <v>3036.8</v>
      </c>
      <c r="R1371" s="23">
        <v>42204</v>
      </c>
      <c r="S1371" s="118">
        <v>3036.8</v>
      </c>
      <c r="T1371" s="31">
        <f t="shared" si="43"/>
        <v>0</v>
      </c>
      <c r="U1371" s="56" t="s">
        <v>9</v>
      </c>
    </row>
    <row r="1372" spans="1:21" x14ac:dyDescent="0.25">
      <c r="A1372" s="20">
        <v>42198</v>
      </c>
      <c r="B1372" s="183" t="s">
        <v>3952</v>
      </c>
      <c r="C1372" s="183" t="s">
        <v>1592</v>
      </c>
      <c r="D1372" s="14" t="s">
        <v>24</v>
      </c>
      <c r="E1372" s="105">
        <v>753</v>
      </c>
      <c r="F1372" s="23">
        <v>42216</v>
      </c>
      <c r="G1372" s="106">
        <v>753</v>
      </c>
      <c r="H1372" s="31">
        <f t="shared" si="42"/>
        <v>0</v>
      </c>
      <c r="I1372" s="39" t="s">
        <v>9</v>
      </c>
      <c r="L1372" s="246"/>
      <c r="M1372" s="20">
        <v>42204</v>
      </c>
      <c r="N1372" s="183" t="s">
        <v>4591</v>
      </c>
      <c r="O1372" s="183" t="s">
        <v>1592</v>
      </c>
      <c r="P1372" s="14" t="s">
        <v>2607</v>
      </c>
      <c r="Q1372" s="105">
        <v>3173</v>
      </c>
      <c r="R1372" s="23">
        <v>42204</v>
      </c>
      <c r="S1372" s="118">
        <v>3173</v>
      </c>
      <c r="T1372" s="31">
        <f t="shared" si="43"/>
        <v>0</v>
      </c>
      <c r="U1372" s="56" t="s">
        <v>9</v>
      </c>
    </row>
    <row r="1373" spans="1:21" x14ac:dyDescent="0.25">
      <c r="A1373" s="20">
        <v>42198</v>
      </c>
      <c r="B1373" s="183" t="s">
        <v>3953</v>
      </c>
      <c r="C1373" s="183" t="s">
        <v>1592</v>
      </c>
      <c r="D1373" s="14" t="s">
        <v>66</v>
      </c>
      <c r="E1373" s="105">
        <v>1504.8</v>
      </c>
      <c r="F1373" s="23">
        <v>42198</v>
      </c>
      <c r="G1373" s="106">
        <v>1504.8</v>
      </c>
      <c r="H1373" s="31">
        <f t="shared" si="42"/>
        <v>0</v>
      </c>
      <c r="I1373" s="39" t="s">
        <v>9</v>
      </c>
      <c r="L1373" s="246"/>
      <c r="M1373" s="20">
        <v>42206</v>
      </c>
      <c r="N1373" s="183" t="s">
        <v>4797</v>
      </c>
      <c r="O1373" s="183" t="s">
        <v>1592</v>
      </c>
      <c r="P1373" s="15" t="s">
        <v>2607</v>
      </c>
      <c r="Q1373" s="122">
        <v>5143.5</v>
      </c>
      <c r="R1373" s="23">
        <v>42206</v>
      </c>
      <c r="S1373" s="106">
        <v>5143.5</v>
      </c>
      <c r="T1373" s="31">
        <f t="shared" si="43"/>
        <v>0</v>
      </c>
      <c r="U1373" s="68" t="s">
        <v>9</v>
      </c>
    </row>
    <row r="1374" spans="1:21" x14ac:dyDescent="0.25">
      <c r="A1374" s="20">
        <v>42198</v>
      </c>
      <c r="B1374" s="183" t="s">
        <v>3954</v>
      </c>
      <c r="C1374" s="183" t="s">
        <v>1592</v>
      </c>
      <c r="D1374" s="14" t="s">
        <v>158</v>
      </c>
      <c r="E1374" s="105">
        <v>6962.4</v>
      </c>
      <c r="F1374" s="23">
        <v>42198</v>
      </c>
      <c r="G1374" s="106">
        <v>6962.4</v>
      </c>
      <c r="H1374" s="31">
        <f t="shared" si="42"/>
        <v>0</v>
      </c>
      <c r="I1374" s="39" t="s">
        <v>9</v>
      </c>
      <c r="L1374" s="246"/>
      <c r="M1374" s="20">
        <v>42206</v>
      </c>
      <c r="N1374" s="183" t="s">
        <v>4867</v>
      </c>
      <c r="O1374" s="183" t="s">
        <v>1592</v>
      </c>
      <c r="P1374" s="15" t="s">
        <v>2607</v>
      </c>
      <c r="Q1374" s="122">
        <v>624</v>
      </c>
      <c r="R1374" s="23">
        <v>42206</v>
      </c>
      <c r="S1374" s="118">
        <v>624</v>
      </c>
      <c r="T1374" s="31">
        <f t="shared" si="43"/>
        <v>0</v>
      </c>
      <c r="U1374" s="68" t="s">
        <v>9</v>
      </c>
    </row>
    <row r="1375" spans="1:21" x14ac:dyDescent="0.25">
      <c r="A1375" s="20">
        <v>42198</v>
      </c>
      <c r="B1375" s="183" t="s">
        <v>3955</v>
      </c>
      <c r="C1375" s="183" t="s">
        <v>1592</v>
      </c>
      <c r="D1375" s="14" t="s">
        <v>1101</v>
      </c>
      <c r="E1375" s="105">
        <v>678.6</v>
      </c>
      <c r="F1375" s="23">
        <v>42198</v>
      </c>
      <c r="G1375" s="106">
        <v>678.6</v>
      </c>
      <c r="H1375" s="31">
        <f t="shared" si="42"/>
        <v>0</v>
      </c>
      <c r="I1375" s="39" t="s">
        <v>9</v>
      </c>
      <c r="L1375" s="246"/>
      <c r="M1375" s="20">
        <v>42208</v>
      </c>
      <c r="N1375" s="183" t="s">
        <v>5031</v>
      </c>
      <c r="O1375" s="183" t="s">
        <v>1592</v>
      </c>
      <c r="P1375" s="14" t="s">
        <v>2607</v>
      </c>
      <c r="Q1375" s="105">
        <v>5747.1</v>
      </c>
      <c r="R1375" s="65">
        <v>42208</v>
      </c>
      <c r="S1375" s="106">
        <v>5747.1</v>
      </c>
      <c r="T1375" s="31">
        <f t="shared" si="43"/>
        <v>0</v>
      </c>
      <c r="U1375" s="39" t="s">
        <v>9</v>
      </c>
    </row>
    <row r="1376" spans="1:21" x14ac:dyDescent="0.25">
      <c r="A1376" s="20">
        <v>42198</v>
      </c>
      <c r="B1376" s="183" t="s">
        <v>3956</v>
      </c>
      <c r="C1376" s="183" t="s">
        <v>1592</v>
      </c>
      <c r="D1376" s="14" t="s">
        <v>229</v>
      </c>
      <c r="E1376" s="105">
        <v>3684.08</v>
      </c>
      <c r="F1376" s="23">
        <v>42198</v>
      </c>
      <c r="G1376" s="106">
        <v>3684.08</v>
      </c>
      <c r="H1376" s="31">
        <f t="shared" si="42"/>
        <v>0</v>
      </c>
      <c r="I1376" s="39" t="s">
        <v>9</v>
      </c>
      <c r="L1376" s="246"/>
      <c r="M1376" s="20">
        <v>42210</v>
      </c>
      <c r="N1376" s="183" t="s">
        <v>5290</v>
      </c>
      <c r="O1376" s="183" t="s">
        <v>1592</v>
      </c>
      <c r="P1376" s="14" t="s">
        <v>2607</v>
      </c>
      <c r="Q1376" s="105">
        <v>6989.3</v>
      </c>
      <c r="R1376" s="65">
        <v>42210</v>
      </c>
      <c r="S1376" s="106">
        <v>6989.3</v>
      </c>
      <c r="T1376" s="31">
        <f t="shared" si="43"/>
        <v>0</v>
      </c>
      <c r="U1376" s="39" t="s">
        <v>9</v>
      </c>
    </row>
    <row r="1377" spans="1:21" x14ac:dyDescent="0.25">
      <c r="A1377" s="20">
        <v>42198</v>
      </c>
      <c r="B1377" s="183" t="s">
        <v>3957</v>
      </c>
      <c r="C1377" s="183" t="s">
        <v>1592</v>
      </c>
      <c r="D1377" s="14" t="s">
        <v>252</v>
      </c>
      <c r="E1377" s="105">
        <v>9494.2000000000007</v>
      </c>
      <c r="F1377" s="23">
        <v>42198</v>
      </c>
      <c r="G1377" s="106">
        <v>9494.2000000000007</v>
      </c>
      <c r="H1377" s="31">
        <f t="shared" si="42"/>
        <v>0</v>
      </c>
      <c r="I1377" s="39" t="s">
        <v>9</v>
      </c>
      <c r="L1377" s="246"/>
      <c r="M1377" s="20">
        <v>42210</v>
      </c>
      <c r="N1377" s="183" t="s">
        <v>5291</v>
      </c>
      <c r="O1377" s="183" t="s">
        <v>1592</v>
      </c>
      <c r="P1377" s="14" t="s">
        <v>2607</v>
      </c>
      <c r="Q1377" s="105">
        <v>202.4</v>
      </c>
      <c r="R1377" s="65">
        <v>42210</v>
      </c>
      <c r="S1377" s="106">
        <v>202.4</v>
      </c>
      <c r="T1377" s="31">
        <f t="shared" si="43"/>
        <v>0</v>
      </c>
      <c r="U1377" s="39" t="s">
        <v>9</v>
      </c>
    </row>
    <row r="1378" spans="1:21" x14ac:dyDescent="0.25">
      <c r="A1378" s="20">
        <v>42198</v>
      </c>
      <c r="B1378" s="183" t="s">
        <v>3958</v>
      </c>
      <c r="C1378" s="183" t="s">
        <v>1592</v>
      </c>
      <c r="D1378" s="14" t="s">
        <v>47</v>
      </c>
      <c r="E1378" s="105">
        <v>5456</v>
      </c>
      <c r="F1378" s="23">
        <v>42201</v>
      </c>
      <c r="G1378" s="106">
        <v>5456</v>
      </c>
      <c r="H1378" s="31">
        <f t="shared" si="42"/>
        <v>0</v>
      </c>
      <c r="I1378" s="39" t="s">
        <v>9</v>
      </c>
      <c r="L1378" s="246"/>
      <c r="M1378" s="20">
        <v>42210</v>
      </c>
      <c r="N1378" s="183" t="s">
        <v>5401</v>
      </c>
      <c r="O1378" s="183" t="s">
        <v>1592</v>
      </c>
      <c r="P1378" s="14" t="s">
        <v>2607</v>
      </c>
      <c r="Q1378" s="105">
        <v>2653.2</v>
      </c>
      <c r="R1378" s="65">
        <v>42211</v>
      </c>
      <c r="S1378" s="106">
        <v>2653.2</v>
      </c>
      <c r="T1378" s="31">
        <f t="shared" si="43"/>
        <v>0</v>
      </c>
      <c r="U1378" s="39" t="s">
        <v>9</v>
      </c>
    </row>
    <row r="1379" spans="1:21" x14ac:dyDescent="0.25">
      <c r="A1379" s="20">
        <v>42198</v>
      </c>
      <c r="B1379" s="183" t="s">
        <v>3959</v>
      </c>
      <c r="C1379" s="183" t="s">
        <v>1592</v>
      </c>
      <c r="D1379" s="14" t="s">
        <v>102</v>
      </c>
      <c r="E1379" s="105">
        <v>988.5</v>
      </c>
      <c r="F1379" s="23">
        <v>42198</v>
      </c>
      <c r="G1379" s="106">
        <v>988.5</v>
      </c>
      <c r="H1379" s="31">
        <f t="shared" si="42"/>
        <v>0</v>
      </c>
      <c r="I1379" s="39" t="s">
        <v>9</v>
      </c>
      <c r="L1379" s="246"/>
      <c r="M1379" s="20">
        <v>42212</v>
      </c>
      <c r="N1379" s="183" t="s">
        <v>5478</v>
      </c>
      <c r="O1379" s="183" t="s">
        <v>1592</v>
      </c>
      <c r="P1379" s="14" t="s">
        <v>2607</v>
      </c>
      <c r="Q1379" s="105">
        <v>4254.6000000000004</v>
      </c>
      <c r="R1379" s="23">
        <v>42212</v>
      </c>
      <c r="S1379" s="106">
        <v>4254.6000000000004</v>
      </c>
      <c r="T1379" s="31">
        <f t="shared" si="43"/>
        <v>0</v>
      </c>
      <c r="U1379" s="39" t="s">
        <v>9</v>
      </c>
    </row>
    <row r="1380" spans="1:21" x14ac:dyDescent="0.25">
      <c r="A1380" s="20">
        <v>42198</v>
      </c>
      <c r="B1380" s="183" t="s">
        <v>3960</v>
      </c>
      <c r="C1380" s="183" t="s">
        <v>1592</v>
      </c>
      <c r="D1380" s="14" t="s">
        <v>110</v>
      </c>
      <c r="E1380" s="105">
        <v>8037</v>
      </c>
      <c r="F1380" s="23">
        <v>42208</v>
      </c>
      <c r="G1380" s="106">
        <v>8037</v>
      </c>
      <c r="H1380" s="31">
        <f t="shared" si="42"/>
        <v>0</v>
      </c>
      <c r="I1380" s="39" t="s">
        <v>94</v>
      </c>
      <c r="L1380" s="246"/>
      <c r="M1380" s="20">
        <v>42214</v>
      </c>
      <c r="N1380" s="183" t="s">
        <v>5692</v>
      </c>
      <c r="O1380" s="183" t="s">
        <v>1592</v>
      </c>
      <c r="P1380" s="14" t="s">
        <v>2607</v>
      </c>
      <c r="Q1380" s="105">
        <v>9167.6</v>
      </c>
      <c r="R1380" s="23">
        <v>42214</v>
      </c>
      <c r="S1380" s="106">
        <v>9167.6</v>
      </c>
      <c r="T1380" s="31">
        <f t="shared" si="43"/>
        <v>0</v>
      </c>
      <c r="U1380" s="39" t="s">
        <v>9</v>
      </c>
    </row>
    <row r="1381" spans="1:21" x14ac:dyDescent="0.25">
      <c r="A1381" s="20">
        <v>42198</v>
      </c>
      <c r="B1381" s="183" t="s">
        <v>3961</v>
      </c>
      <c r="C1381" s="183" t="s">
        <v>1592</v>
      </c>
      <c r="D1381" s="14" t="s">
        <v>363</v>
      </c>
      <c r="E1381" s="105">
        <v>4582.88</v>
      </c>
      <c r="F1381" s="23">
        <v>42199</v>
      </c>
      <c r="G1381" s="106">
        <v>4582.88</v>
      </c>
      <c r="H1381" s="31">
        <f t="shared" si="42"/>
        <v>0</v>
      </c>
      <c r="I1381" s="39" t="s">
        <v>59</v>
      </c>
      <c r="L1381" s="246"/>
      <c r="M1381" s="20">
        <v>42215</v>
      </c>
      <c r="N1381" s="183" t="s">
        <v>5796</v>
      </c>
      <c r="O1381" s="183" t="s">
        <v>1592</v>
      </c>
      <c r="P1381" s="14" t="s">
        <v>2607</v>
      </c>
      <c r="Q1381" s="105">
        <v>4453.2</v>
      </c>
      <c r="R1381" s="23">
        <v>42215</v>
      </c>
      <c r="S1381" s="106">
        <v>4453.2</v>
      </c>
      <c r="T1381" s="31">
        <f t="shared" si="43"/>
        <v>0</v>
      </c>
      <c r="U1381" s="39" t="s">
        <v>9</v>
      </c>
    </row>
    <row r="1382" spans="1:21" x14ac:dyDescent="0.25">
      <c r="A1382" s="20">
        <v>42198</v>
      </c>
      <c r="B1382" s="183" t="s">
        <v>3962</v>
      </c>
      <c r="C1382" s="183" t="s">
        <v>1592</v>
      </c>
      <c r="D1382" s="14" t="s">
        <v>454</v>
      </c>
      <c r="E1382" s="105">
        <v>4250.3999999999996</v>
      </c>
      <c r="F1382" s="23">
        <v>42199</v>
      </c>
      <c r="G1382" s="106">
        <v>4250.3999999999996</v>
      </c>
      <c r="H1382" s="31">
        <f t="shared" si="42"/>
        <v>0</v>
      </c>
      <c r="I1382" s="39" t="s">
        <v>94</v>
      </c>
      <c r="L1382" s="246"/>
      <c r="M1382" s="20">
        <v>42216</v>
      </c>
      <c r="N1382" s="183" t="s">
        <v>5917</v>
      </c>
      <c r="O1382" s="183" t="s">
        <v>1592</v>
      </c>
      <c r="P1382" s="14" t="s">
        <v>2607</v>
      </c>
      <c r="Q1382" s="105">
        <v>3884.9</v>
      </c>
      <c r="R1382" s="23">
        <v>42216</v>
      </c>
      <c r="S1382" s="106">
        <v>3884.9</v>
      </c>
      <c r="T1382" s="31">
        <f t="shared" si="43"/>
        <v>0</v>
      </c>
      <c r="U1382" s="39" t="s">
        <v>9</v>
      </c>
    </row>
    <row r="1383" spans="1:21" x14ac:dyDescent="0.25">
      <c r="A1383" s="20">
        <v>42198</v>
      </c>
      <c r="B1383" s="183" t="s">
        <v>3963</v>
      </c>
      <c r="C1383" s="183" t="s">
        <v>1592</v>
      </c>
      <c r="D1383" s="14" t="s">
        <v>1337</v>
      </c>
      <c r="E1383" s="105">
        <v>932</v>
      </c>
      <c r="F1383" s="23">
        <v>42199</v>
      </c>
      <c r="G1383" s="106">
        <v>932</v>
      </c>
      <c r="H1383" s="31">
        <f t="shared" si="42"/>
        <v>0</v>
      </c>
      <c r="I1383" s="39" t="s">
        <v>59</v>
      </c>
      <c r="L1383" s="246"/>
      <c r="M1383" s="20">
        <v>42187</v>
      </c>
      <c r="N1383" s="183" t="s">
        <v>2645</v>
      </c>
      <c r="O1383" s="183" t="s">
        <v>1592</v>
      </c>
      <c r="P1383" s="40" t="s">
        <v>334</v>
      </c>
      <c r="Q1383" s="105">
        <v>2484</v>
      </c>
      <c r="R1383" s="23">
        <v>42187</v>
      </c>
      <c r="S1383" s="106">
        <v>2484</v>
      </c>
      <c r="T1383" s="25">
        <f t="shared" si="43"/>
        <v>0</v>
      </c>
      <c r="U1383" s="68" t="s">
        <v>9</v>
      </c>
    </row>
    <row r="1384" spans="1:21" x14ac:dyDescent="0.25">
      <c r="A1384" s="20">
        <v>42198</v>
      </c>
      <c r="B1384" s="183" t="s">
        <v>3964</v>
      </c>
      <c r="C1384" s="183" t="s">
        <v>1592</v>
      </c>
      <c r="D1384" s="14" t="s">
        <v>3965</v>
      </c>
      <c r="E1384" s="105">
        <v>2249.1</v>
      </c>
      <c r="F1384" s="23">
        <v>42199</v>
      </c>
      <c r="G1384" s="106">
        <v>2249.1</v>
      </c>
      <c r="H1384" s="31">
        <f t="shared" si="42"/>
        <v>0</v>
      </c>
      <c r="I1384" s="39" t="s">
        <v>59</v>
      </c>
      <c r="L1384" s="246"/>
      <c r="M1384" s="20">
        <v>42194</v>
      </c>
      <c r="N1384" s="183" t="s">
        <v>3427</v>
      </c>
      <c r="O1384" s="183" t="s">
        <v>1592</v>
      </c>
      <c r="P1384" s="14" t="s">
        <v>334</v>
      </c>
      <c r="Q1384" s="105">
        <v>3076.9</v>
      </c>
      <c r="R1384" s="23">
        <v>42194</v>
      </c>
      <c r="S1384" s="106">
        <v>3076.9</v>
      </c>
      <c r="T1384" s="31">
        <f t="shared" si="43"/>
        <v>0</v>
      </c>
      <c r="U1384" s="39" t="s">
        <v>773</v>
      </c>
    </row>
    <row r="1385" spans="1:21" x14ac:dyDescent="0.25">
      <c r="A1385" s="20">
        <v>42198</v>
      </c>
      <c r="B1385" s="183" t="s">
        <v>3966</v>
      </c>
      <c r="C1385" s="183" t="s">
        <v>1592</v>
      </c>
      <c r="D1385" s="14" t="s">
        <v>361</v>
      </c>
      <c r="E1385" s="105">
        <v>2505.1</v>
      </c>
      <c r="F1385" s="23">
        <v>42199</v>
      </c>
      <c r="G1385" s="106">
        <v>2505.1</v>
      </c>
      <c r="H1385" s="31">
        <f t="shared" si="42"/>
        <v>0</v>
      </c>
      <c r="I1385" s="39" t="s">
        <v>59</v>
      </c>
      <c r="L1385" s="246"/>
      <c r="M1385" s="20">
        <v>42194</v>
      </c>
      <c r="N1385" s="183" t="s">
        <v>3499</v>
      </c>
      <c r="O1385" s="183" t="s">
        <v>1592</v>
      </c>
      <c r="P1385" s="14" t="s">
        <v>334</v>
      </c>
      <c r="Q1385" s="105">
        <v>2016</v>
      </c>
      <c r="R1385" s="23">
        <v>42194</v>
      </c>
      <c r="S1385" s="106">
        <v>2016</v>
      </c>
      <c r="T1385" s="31">
        <f t="shared" si="43"/>
        <v>0</v>
      </c>
      <c r="U1385" s="39" t="s">
        <v>9</v>
      </c>
    </row>
    <row r="1386" spans="1:21" x14ac:dyDescent="0.25">
      <c r="A1386" s="20">
        <v>42198</v>
      </c>
      <c r="B1386" s="183" t="s">
        <v>3967</v>
      </c>
      <c r="C1386" s="183" t="s">
        <v>1592</v>
      </c>
      <c r="D1386" s="14" t="s">
        <v>284</v>
      </c>
      <c r="E1386" s="105">
        <v>1482</v>
      </c>
      <c r="F1386" s="23">
        <v>42198</v>
      </c>
      <c r="G1386" s="106">
        <v>1482</v>
      </c>
      <c r="H1386" s="31">
        <f t="shared" si="42"/>
        <v>0</v>
      </c>
      <c r="I1386" s="39" t="s">
        <v>9</v>
      </c>
      <c r="L1386" s="246"/>
      <c r="M1386" s="20">
        <v>42201</v>
      </c>
      <c r="N1386" s="183" t="s">
        <v>4263</v>
      </c>
      <c r="O1386" s="183" t="s">
        <v>1592</v>
      </c>
      <c r="P1386" s="14" t="s">
        <v>334</v>
      </c>
      <c r="Q1386" s="105">
        <v>4172.2</v>
      </c>
      <c r="R1386" s="23">
        <v>42201</v>
      </c>
      <c r="S1386" s="106">
        <v>4172.2</v>
      </c>
      <c r="T1386" s="48">
        <f t="shared" si="43"/>
        <v>0</v>
      </c>
      <c r="U1386" s="39" t="s">
        <v>3880</v>
      </c>
    </row>
    <row r="1387" spans="1:21" x14ac:dyDescent="0.25">
      <c r="A1387" s="20">
        <v>42198</v>
      </c>
      <c r="B1387" s="183" t="s">
        <v>3968</v>
      </c>
      <c r="C1387" s="183" t="s">
        <v>1592</v>
      </c>
      <c r="D1387" s="14" t="s">
        <v>112</v>
      </c>
      <c r="E1387" s="105">
        <v>3505.4</v>
      </c>
      <c r="F1387" s="23">
        <v>42198</v>
      </c>
      <c r="G1387" s="106">
        <v>3505.4</v>
      </c>
      <c r="H1387" s="31">
        <f t="shared" si="42"/>
        <v>0</v>
      </c>
      <c r="I1387" s="39" t="s">
        <v>9</v>
      </c>
      <c r="L1387" s="246"/>
      <c r="M1387" s="20">
        <v>42208</v>
      </c>
      <c r="N1387" s="183" t="s">
        <v>5098</v>
      </c>
      <c r="O1387" s="183" t="s">
        <v>1592</v>
      </c>
      <c r="P1387" s="14" t="s">
        <v>334</v>
      </c>
      <c r="Q1387" s="105">
        <v>2759.1</v>
      </c>
      <c r="R1387" s="65">
        <v>42210</v>
      </c>
      <c r="S1387" s="106">
        <v>2759.1</v>
      </c>
      <c r="T1387" s="31">
        <f t="shared" si="43"/>
        <v>0</v>
      </c>
      <c r="U1387" s="39" t="s">
        <v>3880</v>
      </c>
    </row>
    <row r="1388" spans="1:21" x14ac:dyDescent="0.25">
      <c r="A1388" s="20">
        <v>42198</v>
      </c>
      <c r="B1388" s="183" t="s">
        <v>3969</v>
      </c>
      <c r="C1388" s="183" t="s">
        <v>1592</v>
      </c>
      <c r="D1388" s="14" t="s">
        <v>24</v>
      </c>
      <c r="E1388" s="105">
        <v>42859</v>
      </c>
      <c r="F1388" s="23">
        <v>42216</v>
      </c>
      <c r="G1388" s="106">
        <v>42859</v>
      </c>
      <c r="H1388" s="31">
        <f t="shared" si="42"/>
        <v>0</v>
      </c>
      <c r="I1388" s="39" t="s">
        <v>3880</v>
      </c>
      <c r="L1388" s="246"/>
      <c r="M1388" s="20">
        <v>42208</v>
      </c>
      <c r="N1388" s="183" t="s">
        <v>5099</v>
      </c>
      <c r="O1388" s="183" t="s">
        <v>1592</v>
      </c>
      <c r="P1388" s="14" t="s">
        <v>334</v>
      </c>
      <c r="Q1388" s="105">
        <v>410</v>
      </c>
      <c r="R1388" s="65">
        <v>42210</v>
      </c>
      <c r="S1388" s="106">
        <v>410</v>
      </c>
      <c r="T1388" s="31">
        <f t="shared" si="43"/>
        <v>0</v>
      </c>
      <c r="U1388" s="39" t="s">
        <v>3880</v>
      </c>
    </row>
    <row r="1389" spans="1:21" x14ac:dyDescent="0.25">
      <c r="A1389" s="20">
        <v>42198</v>
      </c>
      <c r="B1389" s="183" t="s">
        <v>3970</v>
      </c>
      <c r="C1389" s="183" t="s">
        <v>1592</v>
      </c>
      <c r="D1389" s="14" t="s">
        <v>195</v>
      </c>
      <c r="E1389" s="105">
        <v>134338.60999999999</v>
      </c>
      <c r="F1389" s="238" t="s">
        <v>3971</v>
      </c>
      <c r="G1389" s="106">
        <f>3096+131242.61</f>
        <v>134338.60999999999</v>
      </c>
      <c r="H1389" s="31">
        <f t="shared" si="42"/>
        <v>0</v>
      </c>
      <c r="I1389" s="39" t="s">
        <v>149</v>
      </c>
      <c r="L1389" s="246"/>
      <c r="M1389" s="20">
        <v>42209</v>
      </c>
      <c r="N1389" s="183" t="s">
        <v>5239</v>
      </c>
      <c r="O1389" s="183" t="s">
        <v>1592</v>
      </c>
      <c r="P1389" s="150" t="s">
        <v>334</v>
      </c>
      <c r="Q1389" s="105">
        <v>1276</v>
      </c>
      <c r="R1389" s="65">
        <v>42210</v>
      </c>
      <c r="S1389" s="106">
        <v>1276</v>
      </c>
      <c r="T1389" s="31">
        <f t="shared" si="43"/>
        <v>0</v>
      </c>
      <c r="U1389" s="39" t="s">
        <v>3880</v>
      </c>
    </row>
    <row r="1390" spans="1:21" x14ac:dyDescent="0.25">
      <c r="A1390" s="20">
        <v>42198</v>
      </c>
      <c r="B1390" s="183" t="s">
        <v>3972</v>
      </c>
      <c r="C1390" s="183" t="s">
        <v>1592</v>
      </c>
      <c r="D1390" s="14" t="s">
        <v>207</v>
      </c>
      <c r="E1390" s="105">
        <v>36646.86</v>
      </c>
      <c r="F1390" s="23">
        <v>42207</v>
      </c>
      <c r="G1390" s="106">
        <v>36646.86</v>
      </c>
      <c r="H1390" s="31">
        <f t="shared" si="42"/>
        <v>0</v>
      </c>
      <c r="I1390" s="39" t="s">
        <v>3880</v>
      </c>
      <c r="L1390" s="246"/>
      <c r="M1390" s="20">
        <v>42215</v>
      </c>
      <c r="N1390" s="183" t="s">
        <v>5876</v>
      </c>
      <c r="O1390" s="183" t="s">
        <v>1592</v>
      </c>
      <c r="P1390" s="14" t="s">
        <v>334</v>
      </c>
      <c r="Q1390" s="105">
        <v>2976.1</v>
      </c>
      <c r="R1390" s="23">
        <v>42216</v>
      </c>
      <c r="S1390" s="106">
        <v>2976.1</v>
      </c>
      <c r="T1390" s="31">
        <f t="shared" si="43"/>
        <v>0</v>
      </c>
      <c r="U1390" s="39" t="s">
        <v>3880</v>
      </c>
    </row>
    <row r="1391" spans="1:21" x14ac:dyDescent="0.25">
      <c r="A1391" s="20">
        <v>42198</v>
      </c>
      <c r="B1391" s="183" t="s">
        <v>3973</v>
      </c>
      <c r="C1391" s="183" t="s">
        <v>1592</v>
      </c>
      <c r="D1391" s="14" t="s">
        <v>206</v>
      </c>
      <c r="E1391" s="105">
        <v>41509.71</v>
      </c>
      <c r="F1391" s="30">
        <v>42217</v>
      </c>
      <c r="G1391" s="144">
        <v>41509.71</v>
      </c>
      <c r="H1391" s="31">
        <f t="shared" si="42"/>
        <v>0</v>
      </c>
      <c r="I1391" s="39" t="s">
        <v>149</v>
      </c>
      <c r="L1391" s="246"/>
      <c r="M1391" s="20">
        <v>42186</v>
      </c>
      <c r="N1391" s="183" t="s">
        <v>2558</v>
      </c>
      <c r="O1391" s="183" t="s">
        <v>1592</v>
      </c>
      <c r="P1391" s="14" t="s">
        <v>1053</v>
      </c>
      <c r="Q1391" s="105">
        <v>108</v>
      </c>
      <c r="R1391" s="23">
        <v>42187</v>
      </c>
      <c r="S1391" s="106">
        <v>108</v>
      </c>
      <c r="T1391" s="25">
        <f t="shared" si="43"/>
        <v>0</v>
      </c>
      <c r="U1391" s="39" t="s">
        <v>9</v>
      </c>
    </row>
    <row r="1392" spans="1:21" x14ac:dyDescent="0.25">
      <c r="A1392" s="20">
        <v>42198</v>
      </c>
      <c r="B1392" s="183" t="s">
        <v>3974</v>
      </c>
      <c r="C1392" s="183" t="s">
        <v>1592</v>
      </c>
      <c r="D1392" s="14" t="s">
        <v>552</v>
      </c>
      <c r="E1392" s="105">
        <v>13534.3</v>
      </c>
      <c r="F1392" s="23">
        <v>42200</v>
      </c>
      <c r="G1392" s="106">
        <v>13534.3</v>
      </c>
      <c r="H1392" s="31">
        <f t="shared" si="42"/>
        <v>0</v>
      </c>
      <c r="I1392" s="39" t="s">
        <v>149</v>
      </c>
      <c r="L1392" s="246"/>
      <c r="M1392" s="20">
        <v>42194</v>
      </c>
      <c r="N1392" s="183" t="s">
        <v>3504</v>
      </c>
      <c r="O1392" s="183" t="s">
        <v>1592</v>
      </c>
      <c r="P1392" s="14" t="s">
        <v>1053</v>
      </c>
      <c r="Q1392" s="105">
        <v>63539</v>
      </c>
      <c r="R1392" s="23">
        <v>42201</v>
      </c>
      <c r="S1392" s="106">
        <v>63539</v>
      </c>
      <c r="T1392" s="31">
        <f t="shared" si="43"/>
        <v>0</v>
      </c>
      <c r="U1392" s="39" t="s">
        <v>19</v>
      </c>
    </row>
    <row r="1393" spans="1:21" x14ac:dyDescent="0.25">
      <c r="A1393" s="20">
        <v>42198</v>
      </c>
      <c r="B1393" s="183" t="s">
        <v>3975</v>
      </c>
      <c r="C1393" s="183" t="s">
        <v>1592</v>
      </c>
      <c r="D1393" s="14" t="s">
        <v>199</v>
      </c>
      <c r="E1393" s="105">
        <v>9231</v>
      </c>
      <c r="F1393" s="23">
        <v>42200</v>
      </c>
      <c r="G1393" s="106">
        <v>9231</v>
      </c>
      <c r="H1393" s="31">
        <f t="shared" si="42"/>
        <v>0</v>
      </c>
      <c r="I1393" s="39" t="s">
        <v>149</v>
      </c>
      <c r="L1393" s="246"/>
      <c r="M1393" s="20">
        <v>42201</v>
      </c>
      <c r="N1393" s="183" t="s">
        <v>4295</v>
      </c>
      <c r="O1393" s="183" t="s">
        <v>1592</v>
      </c>
      <c r="P1393" s="14" t="s">
        <v>1053</v>
      </c>
      <c r="Q1393" s="105">
        <v>63000</v>
      </c>
      <c r="R1393" s="23">
        <v>42210</v>
      </c>
      <c r="S1393" s="118">
        <v>63000</v>
      </c>
      <c r="T1393" s="31">
        <f t="shared" si="43"/>
        <v>0</v>
      </c>
      <c r="U1393" s="56" t="s">
        <v>19</v>
      </c>
    </row>
    <row r="1394" spans="1:21" x14ac:dyDescent="0.25">
      <c r="A1394" s="20">
        <v>42198</v>
      </c>
      <c r="B1394" s="183" t="s">
        <v>3976</v>
      </c>
      <c r="C1394" s="183" t="s">
        <v>1592</v>
      </c>
      <c r="D1394" s="14" t="s">
        <v>3977</v>
      </c>
      <c r="E1394" s="105">
        <v>5338.2</v>
      </c>
      <c r="F1394" s="23">
        <v>42200</v>
      </c>
      <c r="G1394" s="106">
        <v>5338.2</v>
      </c>
      <c r="H1394" s="31">
        <f t="shared" si="42"/>
        <v>0</v>
      </c>
      <c r="I1394" s="39" t="s">
        <v>149</v>
      </c>
      <c r="L1394" s="246"/>
      <c r="M1394" s="20">
        <v>42202</v>
      </c>
      <c r="N1394" s="183" t="s">
        <v>4386</v>
      </c>
      <c r="O1394" s="183" t="s">
        <v>1592</v>
      </c>
      <c r="P1394" s="14" t="s">
        <v>1053</v>
      </c>
      <c r="Q1394" s="105">
        <v>5913.8</v>
      </c>
      <c r="R1394" s="23">
        <v>42202</v>
      </c>
      <c r="S1394" s="118">
        <v>5913.8</v>
      </c>
      <c r="T1394" s="31">
        <f t="shared" si="43"/>
        <v>0</v>
      </c>
      <c r="U1394" s="56" t="s">
        <v>19</v>
      </c>
    </row>
    <row r="1395" spans="1:21" x14ac:dyDescent="0.25">
      <c r="A1395" s="20">
        <v>42198</v>
      </c>
      <c r="B1395" s="183" t="s">
        <v>3978</v>
      </c>
      <c r="C1395" s="183" t="s">
        <v>1592</v>
      </c>
      <c r="D1395" s="14" t="s">
        <v>733</v>
      </c>
      <c r="E1395" s="105">
        <v>8817.2000000000007</v>
      </c>
      <c r="F1395" s="23">
        <v>42200</v>
      </c>
      <c r="G1395" s="106">
        <v>8817.2000000000007</v>
      </c>
      <c r="H1395" s="31">
        <f t="shared" si="42"/>
        <v>0</v>
      </c>
      <c r="I1395" s="39" t="s">
        <v>149</v>
      </c>
      <c r="L1395" s="246"/>
      <c r="M1395" s="20">
        <v>42206</v>
      </c>
      <c r="N1395" s="183" t="s">
        <v>4863</v>
      </c>
      <c r="O1395" s="183" t="s">
        <v>1592</v>
      </c>
      <c r="P1395" s="15" t="s">
        <v>1053</v>
      </c>
      <c r="Q1395" s="122">
        <v>65060.1</v>
      </c>
      <c r="R1395" s="23">
        <v>42210</v>
      </c>
      <c r="S1395" s="118">
        <v>65060.1</v>
      </c>
      <c r="T1395" s="31">
        <f t="shared" si="43"/>
        <v>0</v>
      </c>
      <c r="U1395" s="68" t="s">
        <v>19</v>
      </c>
    </row>
    <row r="1396" spans="1:21" x14ac:dyDescent="0.25">
      <c r="A1396" s="20">
        <v>42198</v>
      </c>
      <c r="B1396" s="183" t="s">
        <v>3979</v>
      </c>
      <c r="C1396" s="183" t="s">
        <v>1592</v>
      </c>
      <c r="D1396" s="14" t="s">
        <v>14</v>
      </c>
      <c r="E1396" s="105">
        <v>36629.839999999997</v>
      </c>
      <c r="F1396" s="23">
        <v>42209</v>
      </c>
      <c r="G1396" s="106">
        <v>36629.839999999997</v>
      </c>
      <c r="H1396" s="31">
        <f t="shared" si="42"/>
        <v>0</v>
      </c>
      <c r="I1396" s="39" t="s">
        <v>15</v>
      </c>
      <c r="L1396" s="246"/>
      <c r="M1396" s="20">
        <v>42207</v>
      </c>
      <c r="N1396" s="183" t="s">
        <v>5019</v>
      </c>
      <c r="O1396" s="183" t="s">
        <v>1592</v>
      </c>
      <c r="P1396" s="14" t="s">
        <v>1053</v>
      </c>
      <c r="Q1396" s="105">
        <v>56483.4</v>
      </c>
      <c r="R1396" s="65">
        <v>42210</v>
      </c>
      <c r="S1396" s="106">
        <v>56483.4</v>
      </c>
      <c r="T1396" s="48">
        <f t="shared" si="43"/>
        <v>0</v>
      </c>
      <c r="U1396" s="39" t="s">
        <v>3880</v>
      </c>
    </row>
    <row r="1397" spans="1:21" x14ac:dyDescent="0.25">
      <c r="A1397" s="20">
        <v>42198</v>
      </c>
      <c r="B1397" s="183" t="s">
        <v>3980</v>
      </c>
      <c r="C1397" s="183" t="s">
        <v>1592</v>
      </c>
      <c r="D1397" s="14" t="s">
        <v>24</v>
      </c>
      <c r="E1397" s="105">
        <v>29750.400000000001</v>
      </c>
      <c r="F1397" s="23">
        <v>42216</v>
      </c>
      <c r="G1397" s="106">
        <v>29750.400000000001</v>
      </c>
      <c r="H1397" s="31">
        <f t="shared" si="42"/>
        <v>0</v>
      </c>
      <c r="I1397" s="39" t="s">
        <v>17</v>
      </c>
      <c r="L1397" s="246"/>
      <c r="M1397" s="20">
        <v>42209</v>
      </c>
      <c r="N1397" s="183" t="s">
        <v>5287</v>
      </c>
      <c r="O1397" s="183" t="s">
        <v>1592</v>
      </c>
      <c r="P1397" s="14" t="s">
        <v>1053</v>
      </c>
      <c r="Q1397" s="105">
        <v>56553</v>
      </c>
      <c r="R1397" s="65">
        <v>42216</v>
      </c>
      <c r="S1397" s="106">
        <v>56553</v>
      </c>
      <c r="T1397" s="31">
        <f t="shared" si="43"/>
        <v>0</v>
      </c>
      <c r="U1397" s="39" t="s">
        <v>3880</v>
      </c>
    </row>
    <row r="1398" spans="1:21" x14ac:dyDescent="0.25">
      <c r="A1398" s="20">
        <v>42198</v>
      </c>
      <c r="B1398" s="183" t="s">
        <v>3981</v>
      </c>
      <c r="C1398" s="183" t="s">
        <v>1592</v>
      </c>
      <c r="D1398" s="14" t="s">
        <v>1103</v>
      </c>
      <c r="E1398" s="105">
        <v>25909.5</v>
      </c>
      <c r="F1398" s="23">
        <v>42200</v>
      </c>
      <c r="G1398" s="106">
        <v>25909.5</v>
      </c>
      <c r="H1398" s="31">
        <f t="shared" si="42"/>
        <v>0</v>
      </c>
      <c r="I1398" s="39" t="s">
        <v>149</v>
      </c>
      <c r="L1398" s="246"/>
      <c r="M1398" s="20">
        <v>42214</v>
      </c>
      <c r="N1398" s="183" t="s">
        <v>5784</v>
      </c>
      <c r="O1398" s="183" t="s">
        <v>1592</v>
      </c>
      <c r="P1398" s="14" t="s">
        <v>1053</v>
      </c>
      <c r="Q1398" s="105">
        <v>66153.600000000006</v>
      </c>
      <c r="R1398" s="23"/>
      <c r="S1398" s="106"/>
      <c r="T1398" s="31">
        <f t="shared" si="43"/>
        <v>66153.600000000006</v>
      </c>
      <c r="U1398" s="39" t="s">
        <v>312</v>
      </c>
    </row>
    <row r="1399" spans="1:21" x14ac:dyDescent="0.25">
      <c r="A1399" s="20">
        <v>42198</v>
      </c>
      <c r="B1399" s="183" t="s">
        <v>3982</v>
      </c>
      <c r="C1399" s="183" t="s">
        <v>1592</v>
      </c>
      <c r="D1399" s="14" t="s">
        <v>446</v>
      </c>
      <c r="E1399" s="105">
        <v>14278.88</v>
      </c>
      <c r="F1399" s="30" t="s">
        <v>3983</v>
      </c>
      <c r="G1399" s="106">
        <v>14278.88</v>
      </c>
      <c r="H1399" s="31">
        <f t="shared" si="42"/>
        <v>0</v>
      </c>
      <c r="I1399" s="39" t="s">
        <v>9</v>
      </c>
      <c r="L1399" s="246"/>
      <c r="M1399" s="20">
        <v>42215</v>
      </c>
      <c r="N1399" s="183" t="s">
        <v>5880</v>
      </c>
      <c r="O1399" s="183" t="s">
        <v>1592</v>
      </c>
      <c r="P1399" s="14" t="s">
        <v>1053</v>
      </c>
      <c r="Q1399" s="105">
        <v>65268</v>
      </c>
      <c r="R1399" s="23"/>
      <c r="S1399" s="106"/>
      <c r="T1399" s="31">
        <f t="shared" si="43"/>
        <v>65268</v>
      </c>
      <c r="U1399" s="39" t="s">
        <v>9</v>
      </c>
    </row>
    <row r="1400" spans="1:21" x14ac:dyDescent="0.25">
      <c r="A1400" s="20">
        <v>42198</v>
      </c>
      <c r="B1400" s="183" t="s">
        <v>3984</v>
      </c>
      <c r="C1400" s="183" t="s">
        <v>1592</v>
      </c>
      <c r="D1400" s="14" t="s">
        <v>111</v>
      </c>
      <c r="E1400" s="105">
        <v>172587</v>
      </c>
      <c r="F1400" s="23">
        <v>42201</v>
      </c>
      <c r="G1400" s="106">
        <v>172587</v>
      </c>
      <c r="H1400" s="31">
        <f t="shared" si="42"/>
        <v>0</v>
      </c>
      <c r="I1400" s="39" t="s">
        <v>9</v>
      </c>
      <c r="L1400" s="246"/>
      <c r="M1400" s="20">
        <v>42216</v>
      </c>
      <c r="N1400" s="183" t="s">
        <v>6022</v>
      </c>
      <c r="O1400" s="183" t="s">
        <v>1592</v>
      </c>
      <c r="P1400" s="14" t="s">
        <v>1053</v>
      </c>
      <c r="Q1400" s="105">
        <v>65916</v>
      </c>
      <c r="R1400" s="23"/>
      <c r="S1400" s="106"/>
      <c r="T1400" s="31">
        <f t="shared" si="43"/>
        <v>65916</v>
      </c>
      <c r="U1400" s="39" t="s">
        <v>19</v>
      </c>
    </row>
    <row r="1401" spans="1:21" x14ac:dyDescent="0.25">
      <c r="A1401" s="20">
        <v>42198</v>
      </c>
      <c r="B1401" s="183" t="s">
        <v>3985</v>
      </c>
      <c r="C1401" s="183" t="s">
        <v>1592</v>
      </c>
      <c r="D1401" s="14" t="s">
        <v>198</v>
      </c>
      <c r="E1401" s="105">
        <v>29166</v>
      </c>
      <c r="F1401" s="23">
        <v>42200</v>
      </c>
      <c r="G1401" s="106">
        <v>29166</v>
      </c>
      <c r="H1401" s="31">
        <f t="shared" si="42"/>
        <v>0</v>
      </c>
      <c r="I1401" s="39" t="s">
        <v>149</v>
      </c>
      <c r="L1401" s="246"/>
      <c r="M1401" s="20">
        <v>42187</v>
      </c>
      <c r="N1401" s="183" t="s">
        <v>2616</v>
      </c>
      <c r="O1401" s="183" t="s">
        <v>1592</v>
      </c>
      <c r="P1401" s="14" t="s">
        <v>1279</v>
      </c>
      <c r="Q1401" s="105">
        <v>68343.05</v>
      </c>
      <c r="R1401" s="23">
        <v>42201</v>
      </c>
      <c r="S1401" s="106">
        <v>68343.05</v>
      </c>
      <c r="T1401" s="25">
        <f t="shared" si="43"/>
        <v>0</v>
      </c>
      <c r="U1401" s="39" t="s">
        <v>9</v>
      </c>
    </row>
    <row r="1402" spans="1:21" x14ac:dyDescent="0.25">
      <c r="A1402" s="20">
        <v>42199</v>
      </c>
      <c r="B1402" s="183" t="s">
        <v>3986</v>
      </c>
      <c r="C1402" s="183" t="s">
        <v>1592</v>
      </c>
      <c r="D1402" s="150" t="s">
        <v>2607</v>
      </c>
      <c r="E1402" s="105">
        <v>2732.9</v>
      </c>
      <c r="F1402" s="23">
        <v>42199</v>
      </c>
      <c r="G1402" s="106">
        <v>2732.9</v>
      </c>
      <c r="H1402" s="31">
        <f t="shared" si="42"/>
        <v>0</v>
      </c>
      <c r="I1402" s="39" t="s">
        <v>62</v>
      </c>
      <c r="L1402" s="246"/>
      <c r="M1402" s="20">
        <v>42192</v>
      </c>
      <c r="N1402" s="183" t="s">
        <v>3189</v>
      </c>
      <c r="O1402" s="183" t="s">
        <v>1592</v>
      </c>
      <c r="P1402" s="14" t="s">
        <v>3190</v>
      </c>
      <c r="Q1402" s="105">
        <v>109398.8</v>
      </c>
      <c r="R1402" s="23">
        <v>42201</v>
      </c>
      <c r="S1402" s="106">
        <v>109398.8</v>
      </c>
      <c r="T1402" s="31">
        <f t="shared" si="43"/>
        <v>0</v>
      </c>
      <c r="U1402" s="39" t="s">
        <v>9</v>
      </c>
    </row>
    <row r="1403" spans="1:21" x14ac:dyDescent="0.25">
      <c r="A1403" s="20">
        <v>42199</v>
      </c>
      <c r="B1403" s="183" t="s">
        <v>3987</v>
      </c>
      <c r="C1403" s="183" t="s">
        <v>1592</v>
      </c>
      <c r="D1403" s="14" t="s">
        <v>1128</v>
      </c>
      <c r="E1403" s="105">
        <v>2967.8</v>
      </c>
      <c r="F1403" s="23">
        <v>42199</v>
      </c>
      <c r="G1403" s="106">
        <v>2967.8</v>
      </c>
      <c r="H1403" s="48">
        <f t="shared" si="42"/>
        <v>0</v>
      </c>
      <c r="I1403" s="39" t="s">
        <v>9</v>
      </c>
      <c r="L1403" s="246"/>
      <c r="M1403" s="20">
        <v>42195</v>
      </c>
      <c r="N1403" s="183" t="s">
        <v>3549</v>
      </c>
      <c r="O1403" s="183" t="s">
        <v>1592</v>
      </c>
      <c r="P1403" s="14" t="s">
        <v>3190</v>
      </c>
      <c r="Q1403" s="105">
        <v>43389.3</v>
      </c>
      <c r="R1403" s="23">
        <v>42212</v>
      </c>
      <c r="S1403" s="106">
        <v>43389.3</v>
      </c>
      <c r="T1403" s="31">
        <f t="shared" si="43"/>
        <v>0</v>
      </c>
      <c r="U1403" s="39" t="s">
        <v>9</v>
      </c>
    </row>
    <row r="1404" spans="1:21" x14ac:dyDescent="0.25">
      <c r="A1404" s="20">
        <v>42199</v>
      </c>
      <c r="B1404" s="183" t="s">
        <v>3988</v>
      </c>
      <c r="C1404" s="183" t="s">
        <v>1592</v>
      </c>
      <c r="D1404" s="14" t="s">
        <v>383</v>
      </c>
      <c r="E1404" s="105">
        <v>6226.4</v>
      </c>
      <c r="F1404" s="23">
        <v>42199</v>
      </c>
      <c r="G1404" s="106">
        <v>6226.4</v>
      </c>
      <c r="H1404" s="31">
        <f t="shared" si="42"/>
        <v>0</v>
      </c>
      <c r="I1404" s="39" t="s">
        <v>9</v>
      </c>
      <c r="L1404" s="246"/>
      <c r="M1404" s="20">
        <v>42199</v>
      </c>
      <c r="N1404" s="183" t="s">
        <v>3990</v>
      </c>
      <c r="O1404" s="183" t="s">
        <v>1592</v>
      </c>
      <c r="P1404" s="14" t="s">
        <v>3190</v>
      </c>
      <c r="Q1404" s="105">
        <v>77662.350000000006</v>
      </c>
      <c r="R1404" s="23">
        <v>42212</v>
      </c>
      <c r="S1404" s="106">
        <v>77662.350000000006</v>
      </c>
      <c r="T1404" s="31">
        <f t="shared" si="43"/>
        <v>0</v>
      </c>
      <c r="U1404" s="39" t="s">
        <v>9</v>
      </c>
    </row>
    <row r="1405" spans="1:21" x14ac:dyDescent="0.25">
      <c r="A1405" s="20">
        <v>42199</v>
      </c>
      <c r="B1405" s="183" t="s">
        <v>3989</v>
      </c>
      <c r="C1405" s="183" t="s">
        <v>1592</v>
      </c>
      <c r="D1405" s="14" t="s">
        <v>383</v>
      </c>
      <c r="E1405" s="105">
        <v>1303.8</v>
      </c>
      <c r="F1405" s="23">
        <v>42199</v>
      </c>
      <c r="G1405" s="106">
        <v>1303.8</v>
      </c>
      <c r="H1405" s="31">
        <f t="shared" si="42"/>
        <v>0</v>
      </c>
      <c r="I1405" s="39" t="s">
        <v>9</v>
      </c>
      <c r="L1405" s="246"/>
      <c r="M1405" s="20">
        <v>42201</v>
      </c>
      <c r="N1405" s="183" t="s">
        <v>4210</v>
      </c>
      <c r="O1405" s="183" t="s">
        <v>1592</v>
      </c>
      <c r="P1405" s="14" t="s">
        <v>3190</v>
      </c>
      <c r="Q1405" s="105">
        <v>116935.75</v>
      </c>
      <c r="R1405" s="23">
        <v>42212</v>
      </c>
      <c r="S1405" s="106">
        <v>116935.75</v>
      </c>
      <c r="T1405" s="48">
        <f t="shared" si="43"/>
        <v>0</v>
      </c>
      <c r="U1405" s="39" t="s">
        <v>9</v>
      </c>
    </row>
    <row r="1406" spans="1:21" x14ac:dyDescent="0.25">
      <c r="A1406" s="20">
        <v>42199</v>
      </c>
      <c r="B1406" s="183" t="s">
        <v>3990</v>
      </c>
      <c r="C1406" s="183" t="s">
        <v>1592</v>
      </c>
      <c r="D1406" s="14" t="s">
        <v>3190</v>
      </c>
      <c r="E1406" s="105">
        <v>77662.350000000006</v>
      </c>
      <c r="F1406" s="23">
        <v>42212</v>
      </c>
      <c r="G1406" s="106">
        <v>77662.350000000006</v>
      </c>
      <c r="H1406" s="31">
        <f t="shared" si="42"/>
        <v>0</v>
      </c>
      <c r="I1406" s="39" t="s">
        <v>9</v>
      </c>
      <c r="L1406" s="246"/>
      <c r="M1406" s="20">
        <v>42205</v>
      </c>
      <c r="N1406" s="183" t="s">
        <v>4777</v>
      </c>
      <c r="O1406" s="183" t="s">
        <v>1592</v>
      </c>
      <c r="P1406" s="14" t="s">
        <v>3190</v>
      </c>
      <c r="Q1406" s="105">
        <v>23777.8</v>
      </c>
      <c r="R1406" s="23"/>
      <c r="S1406" s="106"/>
      <c r="T1406" s="31">
        <f t="shared" si="43"/>
        <v>23777.8</v>
      </c>
      <c r="U1406" s="39" t="s">
        <v>9</v>
      </c>
    </row>
    <row r="1407" spans="1:21" x14ac:dyDescent="0.25">
      <c r="A1407" s="20">
        <v>42199</v>
      </c>
      <c r="B1407" s="183" t="s">
        <v>3991</v>
      </c>
      <c r="C1407" s="183" t="s">
        <v>1592</v>
      </c>
      <c r="D1407" s="14" t="s">
        <v>207</v>
      </c>
      <c r="E1407" s="105">
        <v>2447.1999999999998</v>
      </c>
      <c r="F1407" s="23" t="s">
        <v>3992</v>
      </c>
      <c r="G1407" s="106">
        <f>466.5+1980.7</f>
        <v>2447.1999999999998</v>
      </c>
      <c r="H1407" s="31">
        <f t="shared" si="42"/>
        <v>0</v>
      </c>
      <c r="I1407" s="39" t="s">
        <v>3880</v>
      </c>
      <c r="L1407" s="246"/>
      <c r="M1407" s="20">
        <v>42207</v>
      </c>
      <c r="N1407" s="183" t="s">
        <v>5020</v>
      </c>
      <c r="O1407" s="183" t="s">
        <v>1592</v>
      </c>
      <c r="P1407" s="14" t="s">
        <v>3190</v>
      </c>
      <c r="Q1407" s="105">
        <v>107393.15</v>
      </c>
      <c r="R1407" s="65"/>
      <c r="S1407" s="106"/>
      <c r="T1407" s="31">
        <f t="shared" si="43"/>
        <v>107393.15</v>
      </c>
      <c r="U1407" s="39" t="s">
        <v>9</v>
      </c>
    </row>
    <row r="1408" spans="1:21" x14ac:dyDescent="0.25">
      <c r="A1408" s="20">
        <v>42199</v>
      </c>
      <c r="B1408" s="183" t="s">
        <v>3993</v>
      </c>
      <c r="C1408" s="183" t="s">
        <v>1592</v>
      </c>
      <c r="D1408" s="14" t="s">
        <v>200</v>
      </c>
      <c r="E1408" s="105">
        <v>2408.4</v>
      </c>
      <c r="F1408" s="23">
        <v>42200</v>
      </c>
      <c r="G1408" s="106">
        <v>2408.4</v>
      </c>
      <c r="H1408" s="31">
        <f t="shared" si="42"/>
        <v>0</v>
      </c>
      <c r="I1408" s="39" t="s">
        <v>3880</v>
      </c>
      <c r="L1408" s="246"/>
      <c r="M1408" s="20">
        <v>42213</v>
      </c>
      <c r="N1408" s="183" t="s">
        <v>5596</v>
      </c>
      <c r="O1408" s="183" t="s">
        <v>1592</v>
      </c>
      <c r="P1408" s="14" t="s">
        <v>3190</v>
      </c>
      <c r="Q1408" s="105">
        <v>59931.3</v>
      </c>
      <c r="R1408" s="23"/>
      <c r="S1408" s="106"/>
      <c r="T1408" s="31">
        <f t="shared" si="43"/>
        <v>59931.3</v>
      </c>
      <c r="U1408" s="39" t="s">
        <v>9</v>
      </c>
    </row>
    <row r="1409" spans="1:21" x14ac:dyDescent="0.25">
      <c r="A1409" s="20">
        <v>42199</v>
      </c>
      <c r="B1409" s="183" t="s">
        <v>3994</v>
      </c>
      <c r="C1409" s="183" t="s">
        <v>1592</v>
      </c>
      <c r="D1409" s="14" t="s">
        <v>18</v>
      </c>
      <c r="E1409" s="105">
        <v>3148.4</v>
      </c>
      <c r="F1409" s="23">
        <v>42199</v>
      </c>
      <c r="G1409" s="106">
        <v>3148.4</v>
      </c>
      <c r="H1409" s="31">
        <f t="shared" si="42"/>
        <v>0</v>
      </c>
      <c r="I1409" s="39" t="s">
        <v>9</v>
      </c>
      <c r="L1409" s="246"/>
      <c r="M1409" s="20">
        <v>42215</v>
      </c>
      <c r="N1409" s="183" t="s">
        <v>5802</v>
      </c>
      <c r="O1409" s="183" t="s">
        <v>1592</v>
      </c>
      <c r="P1409" s="14" t="s">
        <v>3190</v>
      </c>
      <c r="Q1409" s="105">
        <v>82503.899999999994</v>
      </c>
      <c r="R1409" s="23"/>
      <c r="S1409" s="106"/>
      <c r="T1409" s="31">
        <f t="shared" si="43"/>
        <v>82503.899999999994</v>
      </c>
      <c r="U1409" s="39" t="s">
        <v>9</v>
      </c>
    </row>
    <row r="1410" spans="1:21" x14ac:dyDescent="0.25">
      <c r="A1410" s="20">
        <v>42199</v>
      </c>
      <c r="B1410" s="183" t="s">
        <v>3995</v>
      </c>
      <c r="C1410" s="183" t="s">
        <v>1592</v>
      </c>
      <c r="D1410" s="14" t="s">
        <v>125</v>
      </c>
      <c r="E1410" s="105">
        <v>14069.1</v>
      </c>
      <c r="F1410" s="23">
        <v>42204</v>
      </c>
      <c r="G1410" s="106">
        <v>14069.1</v>
      </c>
      <c r="H1410" s="31">
        <f t="shared" si="42"/>
        <v>0</v>
      </c>
      <c r="I1410" s="39" t="s">
        <v>94</v>
      </c>
      <c r="L1410" s="246"/>
      <c r="M1410" s="20">
        <v>42215</v>
      </c>
      <c r="N1410" s="183" t="s">
        <v>5891</v>
      </c>
      <c r="O1410" s="183" t="s">
        <v>1592</v>
      </c>
      <c r="P1410" s="14" t="s">
        <v>3190</v>
      </c>
      <c r="Q1410" s="105">
        <v>5813.6</v>
      </c>
      <c r="R1410" s="23"/>
      <c r="S1410" s="106"/>
      <c r="T1410" s="31">
        <f t="shared" si="43"/>
        <v>5813.6</v>
      </c>
      <c r="U1410" s="39" t="s">
        <v>9</v>
      </c>
    </row>
    <row r="1411" spans="1:21" x14ac:dyDescent="0.25">
      <c r="A1411" s="20">
        <v>42199</v>
      </c>
      <c r="B1411" s="183" t="s">
        <v>3996</v>
      </c>
      <c r="C1411" s="183" t="s">
        <v>1592</v>
      </c>
      <c r="D1411" s="14" t="s">
        <v>20</v>
      </c>
      <c r="E1411" s="105">
        <v>5575.1</v>
      </c>
      <c r="F1411" s="23">
        <v>42199</v>
      </c>
      <c r="G1411" s="106">
        <v>5575.1</v>
      </c>
      <c r="H1411" s="31">
        <f t="shared" ref="H1411:H1474" si="44">E1411-G1411</f>
        <v>0</v>
      </c>
      <c r="I1411" s="39" t="s">
        <v>94</v>
      </c>
      <c r="L1411" s="246"/>
      <c r="M1411" s="20">
        <v>42215</v>
      </c>
      <c r="N1411" s="183" t="s">
        <v>5892</v>
      </c>
      <c r="O1411" s="183" t="s">
        <v>1592</v>
      </c>
      <c r="P1411" s="14" t="s">
        <v>3190</v>
      </c>
      <c r="Q1411" s="105">
        <v>3323.4</v>
      </c>
      <c r="R1411" s="23"/>
      <c r="S1411" s="106"/>
      <c r="T1411" s="31">
        <f t="shared" ref="T1411:T1474" si="45">Q1411-S1411</f>
        <v>3323.4</v>
      </c>
      <c r="U1411" s="39" t="s">
        <v>4996</v>
      </c>
    </row>
    <row r="1412" spans="1:21" x14ac:dyDescent="0.25">
      <c r="A1412" s="20">
        <v>42199</v>
      </c>
      <c r="B1412" s="183" t="s">
        <v>3997</v>
      </c>
      <c r="C1412" s="183" t="s">
        <v>1592</v>
      </c>
      <c r="D1412" s="14" t="s">
        <v>2501</v>
      </c>
      <c r="E1412" s="105">
        <v>7530.4</v>
      </c>
      <c r="F1412" s="23">
        <v>42200</v>
      </c>
      <c r="G1412" s="106">
        <v>7530.4</v>
      </c>
      <c r="H1412" s="31">
        <f t="shared" si="44"/>
        <v>0</v>
      </c>
      <c r="I1412" s="39" t="s">
        <v>17</v>
      </c>
      <c r="L1412" s="246"/>
      <c r="M1412" s="20">
        <v>42186</v>
      </c>
      <c r="N1412" s="183" t="s">
        <v>2522</v>
      </c>
      <c r="O1412" s="183" t="s">
        <v>1592</v>
      </c>
      <c r="P1412" s="150" t="s">
        <v>1576</v>
      </c>
      <c r="Q1412" s="105">
        <v>21548.47</v>
      </c>
      <c r="R1412" s="23">
        <v>42187</v>
      </c>
      <c r="S1412" s="106">
        <v>21548.47</v>
      </c>
      <c r="T1412" s="25">
        <f t="shared" si="45"/>
        <v>0</v>
      </c>
      <c r="U1412" s="39" t="s">
        <v>62</v>
      </c>
    </row>
    <row r="1413" spans="1:21" x14ac:dyDescent="0.25">
      <c r="A1413" s="20">
        <v>42199</v>
      </c>
      <c r="B1413" s="183" t="s">
        <v>3998</v>
      </c>
      <c r="C1413" s="183" t="s">
        <v>1592</v>
      </c>
      <c r="D1413" s="14" t="s">
        <v>854</v>
      </c>
      <c r="E1413" s="105">
        <v>1915.15</v>
      </c>
      <c r="F1413" s="23">
        <v>42199</v>
      </c>
      <c r="G1413" s="106">
        <v>1915.15</v>
      </c>
      <c r="H1413" s="31">
        <f t="shared" si="44"/>
        <v>0</v>
      </c>
      <c r="I1413" s="39" t="s">
        <v>9</v>
      </c>
      <c r="L1413" s="246"/>
      <c r="M1413" s="20">
        <v>42187</v>
      </c>
      <c r="N1413" s="183" t="s">
        <v>2641</v>
      </c>
      <c r="O1413" s="183" t="s">
        <v>1592</v>
      </c>
      <c r="P1413" s="40" t="s">
        <v>1576</v>
      </c>
      <c r="Q1413" s="105">
        <v>23531.47</v>
      </c>
      <c r="R1413" s="23">
        <v>42187</v>
      </c>
      <c r="S1413" s="106">
        <v>23531.47</v>
      </c>
      <c r="T1413" s="25">
        <f t="shared" si="45"/>
        <v>0</v>
      </c>
      <c r="U1413" s="68" t="s">
        <v>9</v>
      </c>
    </row>
    <row r="1414" spans="1:21" x14ac:dyDescent="0.25">
      <c r="A1414" s="20">
        <v>42199</v>
      </c>
      <c r="B1414" s="183" t="s">
        <v>3999</v>
      </c>
      <c r="C1414" s="183" t="s">
        <v>1592</v>
      </c>
      <c r="D1414" s="14" t="s">
        <v>215</v>
      </c>
      <c r="E1414" s="105">
        <v>19734.599999999999</v>
      </c>
      <c r="F1414" s="23">
        <v>42199</v>
      </c>
      <c r="G1414" s="106">
        <v>19734.599999999999</v>
      </c>
      <c r="H1414" s="31">
        <f t="shared" si="44"/>
        <v>0</v>
      </c>
      <c r="I1414" s="39" t="s">
        <v>9</v>
      </c>
      <c r="L1414" s="246"/>
      <c r="M1414" s="20">
        <v>42198</v>
      </c>
      <c r="N1414" s="183" t="s">
        <v>3936</v>
      </c>
      <c r="O1414" s="183" t="s">
        <v>1592</v>
      </c>
      <c r="P1414" s="14" t="s">
        <v>1576</v>
      </c>
      <c r="Q1414" s="105">
        <v>15534.4</v>
      </c>
      <c r="R1414" s="23">
        <v>42199</v>
      </c>
      <c r="S1414" s="106">
        <v>15534.4</v>
      </c>
      <c r="T1414" s="31">
        <f t="shared" si="45"/>
        <v>0</v>
      </c>
      <c r="U1414" s="39" t="s">
        <v>9</v>
      </c>
    </row>
    <row r="1415" spans="1:21" x14ac:dyDescent="0.25">
      <c r="A1415" s="20">
        <v>42199</v>
      </c>
      <c r="B1415" s="183" t="s">
        <v>4000</v>
      </c>
      <c r="C1415" s="183" t="s">
        <v>1592</v>
      </c>
      <c r="D1415" s="14" t="s">
        <v>114</v>
      </c>
      <c r="E1415" s="105">
        <v>2385</v>
      </c>
      <c r="F1415" s="23">
        <v>42199</v>
      </c>
      <c r="G1415" s="106">
        <v>2385</v>
      </c>
      <c r="H1415" s="31">
        <f t="shared" si="44"/>
        <v>0</v>
      </c>
      <c r="I1415" s="39" t="s">
        <v>9</v>
      </c>
      <c r="L1415" s="246"/>
      <c r="M1415" s="20">
        <v>42186</v>
      </c>
      <c r="N1415" s="183" t="s">
        <v>2496</v>
      </c>
      <c r="O1415" s="183" t="s">
        <v>1592</v>
      </c>
      <c r="P1415" s="14" t="s">
        <v>20</v>
      </c>
      <c r="Q1415" s="105">
        <v>7538.25</v>
      </c>
      <c r="R1415" s="23">
        <v>42187</v>
      </c>
      <c r="S1415" s="106">
        <v>7538.25</v>
      </c>
      <c r="T1415" s="25">
        <f t="shared" si="45"/>
        <v>0</v>
      </c>
      <c r="U1415" s="39" t="s">
        <v>94</v>
      </c>
    </row>
    <row r="1416" spans="1:21" x14ac:dyDescent="0.25">
      <c r="A1416" s="20">
        <v>42199</v>
      </c>
      <c r="B1416" s="183" t="s">
        <v>4001</v>
      </c>
      <c r="C1416" s="183" t="s">
        <v>1592</v>
      </c>
      <c r="D1416" s="14" t="s">
        <v>121</v>
      </c>
      <c r="E1416" s="105">
        <v>2981.5</v>
      </c>
      <c r="F1416" s="23">
        <v>42199</v>
      </c>
      <c r="G1416" s="106">
        <v>2981.5</v>
      </c>
      <c r="H1416" s="31">
        <f t="shared" si="44"/>
        <v>0</v>
      </c>
      <c r="I1416" s="39" t="s">
        <v>9</v>
      </c>
      <c r="L1416" s="246"/>
      <c r="M1416" s="20">
        <v>42187</v>
      </c>
      <c r="N1416" s="183" t="s">
        <v>2620</v>
      </c>
      <c r="O1416" s="183" t="s">
        <v>1592</v>
      </c>
      <c r="P1416" s="14" t="s">
        <v>20</v>
      </c>
      <c r="Q1416" s="105">
        <v>9125</v>
      </c>
      <c r="R1416" s="23">
        <v>42187</v>
      </c>
      <c r="S1416" s="106">
        <v>9125</v>
      </c>
      <c r="T1416" s="25">
        <f t="shared" si="45"/>
        <v>0</v>
      </c>
      <c r="U1416" s="39" t="s">
        <v>94</v>
      </c>
    </row>
    <row r="1417" spans="1:21" x14ac:dyDescent="0.25">
      <c r="A1417" s="20">
        <v>42199</v>
      </c>
      <c r="B1417" s="183" t="s">
        <v>4002</v>
      </c>
      <c r="C1417" s="183" t="s">
        <v>1592</v>
      </c>
      <c r="D1417" s="14" t="s">
        <v>22</v>
      </c>
      <c r="E1417" s="105">
        <v>1180.8</v>
      </c>
      <c r="F1417" s="23">
        <v>42199</v>
      </c>
      <c r="G1417" s="106">
        <v>1180.8</v>
      </c>
      <c r="H1417" s="31">
        <f t="shared" si="44"/>
        <v>0</v>
      </c>
      <c r="I1417" s="39" t="s">
        <v>9</v>
      </c>
      <c r="L1417" s="246"/>
      <c r="M1417" s="20">
        <v>42187</v>
      </c>
      <c r="N1417" s="183" t="s">
        <v>2623</v>
      </c>
      <c r="O1417" s="183" t="s">
        <v>1592</v>
      </c>
      <c r="P1417" s="14" t="s">
        <v>20</v>
      </c>
      <c r="Q1417" s="105">
        <v>1361.25</v>
      </c>
      <c r="R1417" s="23">
        <v>42187</v>
      </c>
      <c r="S1417" s="106">
        <v>1361.25</v>
      </c>
      <c r="T1417" s="25">
        <f t="shared" si="45"/>
        <v>0</v>
      </c>
      <c r="U1417" s="39" t="s">
        <v>94</v>
      </c>
    </row>
    <row r="1418" spans="1:21" x14ac:dyDescent="0.25">
      <c r="A1418" s="20">
        <v>42199</v>
      </c>
      <c r="B1418" s="183" t="s">
        <v>4003</v>
      </c>
      <c r="C1418" s="183" t="s">
        <v>1592</v>
      </c>
      <c r="D1418" s="14" t="s">
        <v>32</v>
      </c>
      <c r="E1418" s="105">
        <v>81685.649999999994</v>
      </c>
      <c r="F1418" s="23">
        <v>42206</v>
      </c>
      <c r="G1418" s="106">
        <v>81685.649999999994</v>
      </c>
      <c r="H1418" s="31">
        <f t="shared" si="44"/>
        <v>0</v>
      </c>
      <c r="I1418" s="39" t="s">
        <v>19</v>
      </c>
      <c r="L1418" s="246"/>
      <c r="M1418" s="20">
        <v>42188</v>
      </c>
      <c r="N1418" s="183" t="s">
        <v>2739</v>
      </c>
      <c r="O1418" s="183" t="s">
        <v>1592</v>
      </c>
      <c r="P1418" s="40" t="s">
        <v>20</v>
      </c>
      <c r="Q1418" s="105">
        <v>11621.6</v>
      </c>
      <c r="R1418" s="23">
        <v>42189</v>
      </c>
      <c r="S1418" s="106">
        <v>11621.6</v>
      </c>
      <c r="T1418" s="31">
        <f t="shared" si="45"/>
        <v>0</v>
      </c>
      <c r="U1418" s="68" t="s">
        <v>94</v>
      </c>
    </row>
    <row r="1419" spans="1:21" x14ac:dyDescent="0.25">
      <c r="A1419" s="20">
        <v>42199</v>
      </c>
      <c r="B1419" s="183" t="s">
        <v>4004</v>
      </c>
      <c r="C1419" s="183" t="s">
        <v>1592</v>
      </c>
      <c r="D1419" s="14" t="s">
        <v>114</v>
      </c>
      <c r="E1419" s="105">
        <v>3720.6</v>
      </c>
      <c r="F1419" s="23">
        <v>42199</v>
      </c>
      <c r="G1419" s="106">
        <v>3720.6</v>
      </c>
      <c r="H1419" s="31">
        <f t="shared" si="44"/>
        <v>0</v>
      </c>
      <c r="I1419" s="39" t="s">
        <v>9</v>
      </c>
      <c r="L1419" s="246"/>
      <c r="M1419" s="20">
        <v>42188</v>
      </c>
      <c r="N1419" s="183" t="s">
        <v>2748</v>
      </c>
      <c r="O1419" s="183" t="s">
        <v>1592</v>
      </c>
      <c r="P1419" s="40" t="s">
        <v>20</v>
      </c>
      <c r="Q1419" s="105">
        <v>6061</v>
      </c>
      <c r="R1419" s="23">
        <v>42189</v>
      </c>
      <c r="S1419" s="106">
        <v>6061</v>
      </c>
      <c r="T1419" s="31">
        <f t="shared" si="45"/>
        <v>0</v>
      </c>
      <c r="U1419" s="68" t="s">
        <v>94</v>
      </c>
    </row>
    <row r="1420" spans="1:21" x14ac:dyDescent="0.25">
      <c r="A1420" s="20">
        <v>42199</v>
      </c>
      <c r="B1420" s="183" t="s">
        <v>4005</v>
      </c>
      <c r="C1420" s="183" t="s">
        <v>1592</v>
      </c>
      <c r="D1420" s="14" t="s">
        <v>285</v>
      </c>
      <c r="E1420" s="105">
        <v>200</v>
      </c>
      <c r="F1420" s="23">
        <v>42201</v>
      </c>
      <c r="G1420" s="106">
        <v>200</v>
      </c>
      <c r="H1420" s="31">
        <f t="shared" si="44"/>
        <v>0</v>
      </c>
      <c r="I1420" s="39" t="s">
        <v>312</v>
      </c>
      <c r="L1420" s="246"/>
      <c r="M1420" s="20">
        <v>42189</v>
      </c>
      <c r="N1420" s="183" t="s">
        <v>2874</v>
      </c>
      <c r="O1420" s="183" t="s">
        <v>1592</v>
      </c>
      <c r="P1420" s="14" t="s">
        <v>20</v>
      </c>
      <c r="Q1420" s="105">
        <v>12990.2</v>
      </c>
      <c r="R1420" s="23">
        <v>42189</v>
      </c>
      <c r="S1420" s="106">
        <v>12990.2</v>
      </c>
      <c r="T1420" s="31">
        <f t="shared" si="45"/>
        <v>0</v>
      </c>
      <c r="U1420" s="39" t="s">
        <v>94</v>
      </c>
    </row>
    <row r="1421" spans="1:21" x14ac:dyDescent="0.25">
      <c r="A1421" s="20">
        <v>42199</v>
      </c>
      <c r="B1421" s="183" t="s">
        <v>4006</v>
      </c>
      <c r="C1421" s="183" t="s">
        <v>1592</v>
      </c>
      <c r="D1421" s="14" t="s">
        <v>14</v>
      </c>
      <c r="E1421" s="105">
        <v>28927.200000000001</v>
      </c>
      <c r="F1421" s="23">
        <v>42209</v>
      </c>
      <c r="G1421" s="106">
        <v>28927.200000000001</v>
      </c>
      <c r="H1421" s="31">
        <f t="shared" si="44"/>
        <v>0</v>
      </c>
      <c r="I1421" s="39" t="s">
        <v>312</v>
      </c>
      <c r="L1421" s="246"/>
      <c r="M1421" s="20">
        <v>42189</v>
      </c>
      <c r="N1421" s="183" t="s">
        <v>2911</v>
      </c>
      <c r="O1421" s="183" t="s">
        <v>1592</v>
      </c>
      <c r="P1421" s="14" t="s">
        <v>20</v>
      </c>
      <c r="Q1421" s="105">
        <v>1675.8</v>
      </c>
      <c r="R1421" s="23">
        <v>42189</v>
      </c>
      <c r="S1421" s="106">
        <v>1675.8</v>
      </c>
      <c r="T1421" s="31">
        <f t="shared" si="45"/>
        <v>0</v>
      </c>
      <c r="U1421" s="39" t="s">
        <v>9</v>
      </c>
    </row>
    <row r="1422" spans="1:21" x14ac:dyDescent="0.25">
      <c r="A1422" s="20">
        <v>42199</v>
      </c>
      <c r="B1422" s="183" t="s">
        <v>4007</v>
      </c>
      <c r="C1422" s="183" t="s">
        <v>1592</v>
      </c>
      <c r="D1422" s="14" t="s">
        <v>270</v>
      </c>
      <c r="E1422" s="105">
        <v>335.4</v>
      </c>
      <c r="F1422" s="23">
        <v>42199</v>
      </c>
      <c r="G1422" s="106">
        <v>335.4</v>
      </c>
      <c r="H1422" s="31">
        <f t="shared" si="44"/>
        <v>0</v>
      </c>
      <c r="I1422" s="39" t="s">
        <v>9</v>
      </c>
      <c r="L1422" s="246"/>
      <c r="M1422" s="20">
        <v>42190</v>
      </c>
      <c r="N1422" s="183" t="s">
        <v>2995</v>
      </c>
      <c r="O1422" s="183" t="s">
        <v>1592</v>
      </c>
      <c r="P1422" s="14" t="s">
        <v>20</v>
      </c>
      <c r="Q1422" s="105">
        <v>7594.6</v>
      </c>
      <c r="R1422" s="23">
        <v>42190</v>
      </c>
      <c r="S1422" s="106">
        <v>7594.6</v>
      </c>
      <c r="T1422" s="31">
        <f t="shared" si="45"/>
        <v>0</v>
      </c>
      <c r="U1422" s="39" t="s">
        <v>9</v>
      </c>
    </row>
    <row r="1423" spans="1:21" x14ac:dyDescent="0.25">
      <c r="A1423" s="20">
        <v>42199</v>
      </c>
      <c r="B1423" s="183" t="s">
        <v>4008</v>
      </c>
      <c r="C1423" s="183" t="s">
        <v>1592</v>
      </c>
      <c r="D1423" s="14" t="s">
        <v>464</v>
      </c>
      <c r="E1423" s="105">
        <v>1314.4</v>
      </c>
      <c r="F1423" s="23">
        <v>42199</v>
      </c>
      <c r="G1423" s="106">
        <v>1314.4</v>
      </c>
      <c r="H1423" s="31">
        <f t="shared" si="44"/>
        <v>0</v>
      </c>
      <c r="I1423" s="39" t="s">
        <v>9</v>
      </c>
      <c r="L1423" s="246"/>
      <c r="M1423" s="20">
        <v>42191</v>
      </c>
      <c r="N1423" s="183" t="s">
        <v>3054</v>
      </c>
      <c r="O1423" s="183" t="s">
        <v>1592</v>
      </c>
      <c r="P1423" s="14" t="s">
        <v>20</v>
      </c>
      <c r="Q1423" s="105">
        <v>8290.2999999999993</v>
      </c>
      <c r="R1423" s="23">
        <v>42191</v>
      </c>
      <c r="S1423" s="106">
        <v>8290.2999999999993</v>
      </c>
      <c r="T1423" s="31">
        <f t="shared" si="45"/>
        <v>0</v>
      </c>
      <c r="U1423" s="39" t="s">
        <v>149</v>
      </c>
    </row>
    <row r="1424" spans="1:21" x14ac:dyDescent="0.25">
      <c r="A1424" s="20">
        <v>42199</v>
      </c>
      <c r="B1424" s="183" t="s">
        <v>4009</v>
      </c>
      <c r="C1424" s="183" t="s">
        <v>1592</v>
      </c>
      <c r="D1424" s="14" t="s">
        <v>14</v>
      </c>
      <c r="E1424" s="105">
        <v>4422</v>
      </c>
      <c r="F1424" s="23">
        <v>42209</v>
      </c>
      <c r="G1424" s="106">
        <v>4422</v>
      </c>
      <c r="H1424" s="48">
        <f t="shared" si="44"/>
        <v>0</v>
      </c>
      <c r="I1424" s="39" t="s">
        <v>312</v>
      </c>
      <c r="L1424" s="246"/>
      <c r="M1424" s="20">
        <v>42192</v>
      </c>
      <c r="N1424" s="183" t="s">
        <v>3194</v>
      </c>
      <c r="O1424" s="183" t="s">
        <v>1592</v>
      </c>
      <c r="P1424" s="14" t="s">
        <v>20</v>
      </c>
      <c r="Q1424" s="105">
        <v>5033.2</v>
      </c>
      <c r="R1424" s="23">
        <v>42192</v>
      </c>
      <c r="S1424" s="106">
        <v>5033.2</v>
      </c>
      <c r="T1424" s="31">
        <f t="shared" si="45"/>
        <v>0</v>
      </c>
      <c r="U1424" s="39" t="s">
        <v>9</v>
      </c>
    </row>
    <row r="1425" spans="1:21" x14ac:dyDescent="0.25">
      <c r="A1425" s="20">
        <v>42199</v>
      </c>
      <c r="B1425" s="183" t="s">
        <v>4010</v>
      </c>
      <c r="C1425" s="183" t="s">
        <v>1592</v>
      </c>
      <c r="D1425" s="14" t="s">
        <v>24</v>
      </c>
      <c r="E1425" s="105">
        <v>5556.4</v>
      </c>
      <c r="F1425" s="23">
        <v>42216</v>
      </c>
      <c r="G1425" s="106">
        <v>5556.4</v>
      </c>
      <c r="H1425" s="48">
        <f t="shared" si="44"/>
        <v>0</v>
      </c>
      <c r="I1425" s="39" t="s">
        <v>9</v>
      </c>
      <c r="L1425" s="246"/>
      <c r="M1425" s="20">
        <v>42193</v>
      </c>
      <c r="N1425" s="183" t="s">
        <v>3293</v>
      </c>
      <c r="O1425" s="183" t="s">
        <v>1592</v>
      </c>
      <c r="P1425" s="14" t="s">
        <v>20</v>
      </c>
      <c r="Q1425" s="105">
        <v>15062.2</v>
      </c>
      <c r="R1425" s="23">
        <v>42193</v>
      </c>
      <c r="S1425" s="106">
        <v>15062.2</v>
      </c>
      <c r="T1425" s="31">
        <f t="shared" si="45"/>
        <v>0</v>
      </c>
      <c r="U1425" s="39" t="s">
        <v>19</v>
      </c>
    </row>
    <row r="1426" spans="1:21" x14ac:dyDescent="0.25">
      <c r="A1426" s="20">
        <v>42199</v>
      </c>
      <c r="B1426" s="183" t="s">
        <v>4011</v>
      </c>
      <c r="C1426" s="183" t="s">
        <v>1592</v>
      </c>
      <c r="D1426" s="150" t="s">
        <v>169</v>
      </c>
      <c r="E1426" s="105">
        <v>2618</v>
      </c>
      <c r="F1426" s="23">
        <v>42201</v>
      </c>
      <c r="G1426" s="106">
        <v>2618</v>
      </c>
      <c r="H1426" s="48">
        <f t="shared" si="44"/>
        <v>0</v>
      </c>
      <c r="I1426" s="39" t="s">
        <v>59</v>
      </c>
      <c r="L1426" s="246"/>
      <c r="M1426" s="20">
        <v>42194</v>
      </c>
      <c r="N1426" s="183" t="s">
        <v>3421</v>
      </c>
      <c r="O1426" s="183" t="s">
        <v>1592</v>
      </c>
      <c r="P1426" s="14" t="s">
        <v>20</v>
      </c>
      <c r="Q1426" s="105">
        <v>4813</v>
      </c>
      <c r="R1426" s="23">
        <v>42104</v>
      </c>
      <c r="S1426" s="106">
        <v>4813</v>
      </c>
      <c r="T1426" s="31">
        <f t="shared" si="45"/>
        <v>0</v>
      </c>
      <c r="U1426" s="39" t="s">
        <v>9</v>
      </c>
    </row>
    <row r="1427" spans="1:21" x14ac:dyDescent="0.25">
      <c r="A1427" s="20">
        <v>42199</v>
      </c>
      <c r="B1427" s="183" t="s">
        <v>4012</v>
      </c>
      <c r="C1427" s="183" t="s">
        <v>1592</v>
      </c>
      <c r="D1427" s="14" t="s">
        <v>332</v>
      </c>
      <c r="E1427" s="105">
        <v>408.8</v>
      </c>
      <c r="F1427" s="23">
        <v>42199</v>
      </c>
      <c r="G1427" s="106">
        <v>408.8</v>
      </c>
      <c r="H1427" s="48">
        <f t="shared" si="44"/>
        <v>0</v>
      </c>
      <c r="I1427" s="39" t="s">
        <v>9</v>
      </c>
      <c r="L1427" s="246"/>
      <c r="M1427" s="20">
        <v>42194</v>
      </c>
      <c r="N1427" s="183" t="s">
        <v>3456</v>
      </c>
      <c r="O1427" s="183" t="s">
        <v>1592</v>
      </c>
      <c r="P1427" s="14" t="s">
        <v>20</v>
      </c>
      <c r="Q1427" s="105">
        <v>5914.2</v>
      </c>
      <c r="R1427" s="23">
        <v>42195</v>
      </c>
      <c r="S1427" s="106">
        <v>5914.2</v>
      </c>
      <c r="T1427" s="31">
        <f t="shared" si="45"/>
        <v>0</v>
      </c>
      <c r="U1427" s="39" t="s">
        <v>9</v>
      </c>
    </row>
    <row r="1428" spans="1:21" x14ac:dyDescent="0.25">
      <c r="A1428" s="20">
        <v>42199</v>
      </c>
      <c r="B1428" s="183" t="s">
        <v>4013</v>
      </c>
      <c r="C1428" s="183" t="s">
        <v>1592</v>
      </c>
      <c r="D1428" s="14" t="s">
        <v>1172</v>
      </c>
      <c r="E1428" s="105">
        <v>24685.05</v>
      </c>
      <c r="F1428" s="23">
        <v>42199</v>
      </c>
      <c r="G1428" s="106">
        <v>24685.05</v>
      </c>
      <c r="H1428" s="48">
        <f t="shared" si="44"/>
        <v>0</v>
      </c>
      <c r="I1428" s="39" t="s">
        <v>587</v>
      </c>
      <c r="L1428" s="246"/>
      <c r="M1428" s="20">
        <v>42195</v>
      </c>
      <c r="N1428" s="183" t="s">
        <v>3563</v>
      </c>
      <c r="O1428" s="183" t="s">
        <v>1592</v>
      </c>
      <c r="P1428" s="14" t="s">
        <v>20</v>
      </c>
      <c r="Q1428" s="105">
        <v>2932.8</v>
      </c>
      <c r="R1428" s="12">
        <v>42195</v>
      </c>
      <c r="S1428" s="106">
        <v>2932.8</v>
      </c>
      <c r="T1428" s="31">
        <f t="shared" si="45"/>
        <v>0</v>
      </c>
      <c r="U1428" s="39" t="s">
        <v>94</v>
      </c>
    </row>
    <row r="1429" spans="1:21" x14ac:dyDescent="0.25">
      <c r="A1429" s="20">
        <v>42199</v>
      </c>
      <c r="B1429" s="183" t="s">
        <v>4014</v>
      </c>
      <c r="C1429" s="183" t="s">
        <v>1592</v>
      </c>
      <c r="D1429" s="14" t="s">
        <v>1182</v>
      </c>
      <c r="E1429" s="105">
        <v>2783.2</v>
      </c>
      <c r="F1429" s="23">
        <v>42199</v>
      </c>
      <c r="G1429" s="106">
        <v>2783.2</v>
      </c>
      <c r="H1429" s="48">
        <f t="shared" si="44"/>
        <v>0</v>
      </c>
      <c r="I1429" s="39" t="s">
        <v>9</v>
      </c>
      <c r="L1429" s="246"/>
      <c r="M1429" s="20">
        <v>42196</v>
      </c>
      <c r="N1429" s="183" t="s">
        <v>3697</v>
      </c>
      <c r="O1429" s="183" t="s">
        <v>1592</v>
      </c>
      <c r="P1429" s="14" t="s">
        <v>20</v>
      </c>
      <c r="Q1429" s="105">
        <v>13692</v>
      </c>
      <c r="R1429" s="23">
        <v>42196</v>
      </c>
      <c r="S1429" s="106">
        <v>13692</v>
      </c>
      <c r="T1429" s="31">
        <f t="shared" si="45"/>
        <v>0</v>
      </c>
      <c r="U1429" s="39" t="s">
        <v>94</v>
      </c>
    </row>
    <row r="1430" spans="1:21" x14ac:dyDescent="0.25">
      <c r="A1430" s="20">
        <v>42199</v>
      </c>
      <c r="B1430" s="183" t="s">
        <v>4015</v>
      </c>
      <c r="C1430" s="183" t="s">
        <v>1592</v>
      </c>
      <c r="D1430" s="14" t="s">
        <v>226</v>
      </c>
      <c r="E1430" s="105">
        <v>2235.1999999999998</v>
      </c>
      <c r="F1430" s="23">
        <v>42199</v>
      </c>
      <c r="G1430" s="106">
        <v>2235.1999999999998</v>
      </c>
      <c r="H1430" s="48">
        <f t="shared" si="44"/>
        <v>0</v>
      </c>
      <c r="I1430" s="39" t="s">
        <v>41</v>
      </c>
      <c r="L1430" s="246"/>
      <c r="M1430" s="20">
        <v>42196</v>
      </c>
      <c r="N1430" s="183" t="s">
        <v>3703</v>
      </c>
      <c r="O1430" s="183" t="s">
        <v>1592</v>
      </c>
      <c r="P1430" s="14" t="s">
        <v>20</v>
      </c>
      <c r="Q1430" s="105">
        <v>4607.6000000000004</v>
      </c>
      <c r="R1430" s="23">
        <v>42196</v>
      </c>
      <c r="S1430" s="106">
        <v>4607.6000000000004</v>
      </c>
      <c r="T1430" s="31">
        <f t="shared" si="45"/>
        <v>0</v>
      </c>
      <c r="U1430" s="39" t="s">
        <v>94</v>
      </c>
    </row>
    <row r="1431" spans="1:21" x14ac:dyDescent="0.25">
      <c r="A1431" s="20">
        <v>42199</v>
      </c>
      <c r="B1431" s="183" t="s">
        <v>4016</v>
      </c>
      <c r="C1431" s="183" t="s">
        <v>1592</v>
      </c>
      <c r="D1431" s="14" t="s">
        <v>940</v>
      </c>
      <c r="E1431" s="105">
        <v>3095.1</v>
      </c>
      <c r="F1431" s="23">
        <v>42199</v>
      </c>
      <c r="G1431" s="106">
        <v>3095.1</v>
      </c>
      <c r="H1431" s="48">
        <f t="shared" si="44"/>
        <v>0</v>
      </c>
      <c r="I1431" s="39" t="s">
        <v>587</v>
      </c>
      <c r="L1431" s="246"/>
      <c r="M1431" s="20">
        <v>42197</v>
      </c>
      <c r="N1431" s="183" t="s">
        <v>3809</v>
      </c>
      <c r="O1431" s="183" t="s">
        <v>1592</v>
      </c>
      <c r="P1431" s="14" t="s">
        <v>20</v>
      </c>
      <c r="Q1431" s="105">
        <v>4019.6</v>
      </c>
      <c r="R1431" s="23">
        <v>42197</v>
      </c>
      <c r="S1431" s="106">
        <v>4019.6</v>
      </c>
      <c r="T1431" s="31">
        <f t="shared" si="45"/>
        <v>0</v>
      </c>
      <c r="U1431" s="39" t="s">
        <v>9</v>
      </c>
    </row>
    <row r="1432" spans="1:21" x14ac:dyDescent="0.25">
      <c r="A1432" s="20">
        <v>42199</v>
      </c>
      <c r="B1432" s="183" t="s">
        <v>4017</v>
      </c>
      <c r="C1432" s="183" t="s">
        <v>1592</v>
      </c>
      <c r="D1432" s="14" t="s">
        <v>1186</v>
      </c>
      <c r="E1432" s="105">
        <v>8152.7</v>
      </c>
      <c r="F1432" s="23">
        <v>42199</v>
      </c>
      <c r="G1432" s="106">
        <v>8152.7</v>
      </c>
      <c r="H1432" s="48">
        <f t="shared" si="44"/>
        <v>0</v>
      </c>
      <c r="I1432" s="39" t="s">
        <v>587</v>
      </c>
      <c r="L1432" s="246"/>
      <c r="M1432" s="20">
        <v>42197</v>
      </c>
      <c r="N1432" s="183" t="s">
        <v>3829</v>
      </c>
      <c r="O1432" s="183" t="s">
        <v>1592</v>
      </c>
      <c r="P1432" s="14" t="s">
        <v>20</v>
      </c>
      <c r="Q1432" s="105">
        <v>3094</v>
      </c>
      <c r="R1432" s="23">
        <v>42197</v>
      </c>
      <c r="S1432" s="106">
        <v>3094</v>
      </c>
      <c r="T1432" s="31">
        <f t="shared" si="45"/>
        <v>0</v>
      </c>
      <c r="U1432" s="39" t="s">
        <v>15</v>
      </c>
    </row>
    <row r="1433" spans="1:21" x14ac:dyDescent="0.25">
      <c r="A1433" s="20">
        <v>42199</v>
      </c>
      <c r="B1433" s="183" t="s">
        <v>4018</v>
      </c>
      <c r="C1433" s="183" t="s">
        <v>1592</v>
      </c>
      <c r="D1433" s="14" t="s">
        <v>454</v>
      </c>
      <c r="E1433" s="105">
        <v>1089.5999999999999</v>
      </c>
      <c r="F1433" s="23">
        <v>42199</v>
      </c>
      <c r="G1433" s="106">
        <v>1089.5999999999999</v>
      </c>
      <c r="H1433" s="48">
        <f t="shared" si="44"/>
        <v>0</v>
      </c>
      <c r="I1433" s="39" t="s">
        <v>9</v>
      </c>
      <c r="L1433" s="246"/>
      <c r="M1433" s="20">
        <v>42198</v>
      </c>
      <c r="N1433" s="183" t="s">
        <v>3869</v>
      </c>
      <c r="O1433" s="183" t="s">
        <v>1592</v>
      </c>
      <c r="P1433" s="14" t="s">
        <v>20</v>
      </c>
      <c r="Q1433" s="105">
        <v>4792.2</v>
      </c>
      <c r="R1433" s="23">
        <v>42198</v>
      </c>
      <c r="S1433" s="106">
        <v>4792.2</v>
      </c>
      <c r="T1433" s="31">
        <f t="shared" si="45"/>
        <v>0</v>
      </c>
      <c r="U1433" s="39" t="s">
        <v>94</v>
      </c>
    </row>
    <row r="1434" spans="1:21" x14ac:dyDescent="0.25">
      <c r="A1434" s="20">
        <v>42199</v>
      </c>
      <c r="B1434" s="183" t="s">
        <v>4019</v>
      </c>
      <c r="C1434" s="183" t="s">
        <v>1592</v>
      </c>
      <c r="D1434" s="14" t="s">
        <v>906</v>
      </c>
      <c r="E1434" s="105">
        <v>1324.4</v>
      </c>
      <c r="F1434" s="23">
        <v>42199</v>
      </c>
      <c r="G1434" s="106">
        <v>1324.4</v>
      </c>
      <c r="H1434" s="48">
        <f t="shared" si="44"/>
        <v>0</v>
      </c>
      <c r="I1434" s="39" t="s">
        <v>41</v>
      </c>
      <c r="L1434" s="246"/>
      <c r="M1434" s="20">
        <v>42199</v>
      </c>
      <c r="N1434" s="183" t="s">
        <v>3996</v>
      </c>
      <c r="O1434" s="183" t="s">
        <v>1592</v>
      </c>
      <c r="P1434" s="14" t="s">
        <v>20</v>
      </c>
      <c r="Q1434" s="105">
        <v>5575.1</v>
      </c>
      <c r="R1434" s="23">
        <v>42199</v>
      </c>
      <c r="S1434" s="106">
        <v>5575.1</v>
      </c>
      <c r="T1434" s="31">
        <f t="shared" si="45"/>
        <v>0</v>
      </c>
      <c r="U1434" s="39" t="s">
        <v>94</v>
      </c>
    </row>
    <row r="1435" spans="1:21" x14ac:dyDescent="0.25">
      <c r="A1435" s="20">
        <v>42199</v>
      </c>
      <c r="B1435" s="183" t="s">
        <v>4020</v>
      </c>
      <c r="C1435" s="183" t="s">
        <v>1592</v>
      </c>
      <c r="D1435" s="14" t="s">
        <v>320</v>
      </c>
      <c r="E1435" s="105">
        <v>11804</v>
      </c>
      <c r="F1435" s="23">
        <v>42199</v>
      </c>
      <c r="G1435" s="106">
        <v>11804</v>
      </c>
      <c r="H1435" s="48">
        <f t="shared" si="44"/>
        <v>0</v>
      </c>
      <c r="I1435" s="39" t="s">
        <v>587</v>
      </c>
      <c r="L1435" s="246"/>
      <c r="M1435" s="20">
        <v>42200</v>
      </c>
      <c r="N1435" s="183" t="s">
        <v>4096</v>
      </c>
      <c r="O1435" s="183" t="s">
        <v>1592</v>
      </c>
      <c r="P1435" s="14" t="s">
        <v>20</v>
      </c>
      <c r="Q1435" s="105">
        <v>4934.3999999999996</v>
      </c>
      <c r="R1435" s="23">
        <v>42200</v>
      </c>
      <c r="S1435" s="106">
        <v>4934.3999999999996</v>
      </c>
      <c r="T1435" s="48">
        <f t="shared" si="45"/>
        <v>0</v>
      </c>
      <c r="U1435" s="39" t="s">
        <v>94</v>
      </c>
    </row>
    <row r="1436" spans="1:21" x14ac:dyDescent="0.25">
      <c r="A1436" s="20">
        <v>42199</v>
      </c>
      <c r="B1436" s="183" t="s">
        <v>4021</v>
      </c>
      <c r="C1436" s="183" t="s">
        <v>1592</v>
      </c>
      <c r="D1436" s="14" t="s">
        <v>1175</v>
      </c>
      <c r="E1436" s="105">
        <v>22376.7</v>
      </c>
      <c r="F1436" s="23">
        <v>42200</v>
      </c>
      <c r="G1436" s="106">
        <v>22376.7</v>
      </c>
      <c r="H1436" s="48">
        <f t="shared" si="44"/>
        <v>0</v>
      </c>
      <c r="I1436" s="39" t="s">
        <v>587</v>
      </c>
      <c r="L1436" s="246"/>
      <c r="M1436" s="20">
        <v>42201</v>
      </c>
      <c r="N1436" s="183" t="s">
        <v>4213</v>
      </c>
      <c r="O1436" s="183" t="s">
        <v>1592</v>
      </c>
      <c r="P1436" s="14" t="s">
        <v>20</v>
      </c>
      <c r="Q1436" s="105">
        <v>4543.6000000000004</v>
      </c>
      <c r="R1436" s="23">
        <v>42201</v>
      </c>
      <c r="S1436" s="106">
        <v>4543.6000000000004</v>
      </c>
      <c r="T1436" s="48">
        <f t="shared" si="45"/>
        <v>0</v>
      </c>
      <c r="U1436" s="39" t="s">
        <v>94</v>
      </c>
    </row>
    <row r="1437" spans="1:21" x14ac:dyDescent="0.25">
      <c r="A1437" s="20">
        <v>42199</v>
      </c>
      <c r="B1437" s="183" t="s">
        <v>4022</v>
      </c>
      <c r="C1437" s="183" t="s">
        <v>1592</v>
      </c>
      <c r="D1437" s="14" t="s">
        <v>83</v>
      </c>
      <c r="E1437" s="105">
        <v>4787.2</v>
      </c>
      <c r="F1437" s="23">
        <v>42199</v>
      </c>
      <c r="G1437" s="106">
        <v>4787.2</v>
      </c>
      <c r="H1437" s="48">
        <f t="shared" si="44"/>
        <v>0</v>
      </c>
      <c r="I1437" s="39" t="s">
        <v>59</v>
      </c>
      <c r="L1437" s="246"/>
      <c r="M1437" s="20">
        <v>42201</v>
      </c>
      <c r="N1437" s="183" t="s">
        <v>4214</v>
      </c>
      <c r="O1437" s="183" t="s">
        <v>1592</v>
      </c>
      <c r="P1437" s="14" t="s">
        <v>20</v>
      </c>
      <c r="Q1437" s="105">
        <v>494.4</v>
      </c>
      <c r="R1437" s="23">
        <v>42201</v>
      </c>
      <c r="S1437" s="106">
        <v>494.4</v>
      </c>
      <c r="T1437" s="48">
        <f t="shared" si="45"/>
        <v>0</v>
      </c>
      <c r="U1437" s="39" t="s">
        <v>94</v>
      </c>
    </row>
    <row r="1438" spans="1:21" x14ac:dyDescent="0.25">
      <c r="A1438" s="20">
        <v>42199</v>
      </c>
      <c r="B1438" s="183" t="s">
        <v>4023</v>
      </c>
      <c r="C1438" s="183" t="s">
        <v>1592</v>
      </c>
      <c r="D1438" s="14" t="s">
        <v>1190</v>
      </c>
      <c r="E1438" s="105">
        <v>5201.7</v>
      </c>
      <c r="F1438" s="23">
        <v>42199</v>
      </c>
      <c r="G1438" s="106">
        <v>5201.7</v>
      </c>
      <c r="H1438" s="48">
        <f t="shared" si="44"/>
        <v>0</v>
      </c>
      <c r="I1438" s="39" t="s">
        <v>587</v>
      </c>
      <c r="L1438" s="246"/>
      <c r="M1438" s="20">
        <v>42202</v>
      </c>
      <c r="N1438" s="183" t="s">
        <v>4330</v>
      </c>
      <c r="O1438" s="183" t="s">
        <v>1592</v>
      </c>
      <c r="P1438" s="14" t="s">
        <v>20</v>
      </c>
      <c r="Q1438" s="105">
        <v>15861.2</v>
      </c>
      <c r="R1438" s="23">
        <v>42202</v>
      </c>
      <c r="S1438" s="118">
        <v>15861.2</v>
      </c>
      <c r="T1438" s="31">
        <f t="shared" si="45"/>
        <v>0</v>
      </c>
      <c r="U1438" s="56" t="s">
        <v>94</v>
      </c>
    </row>
    <row r="1439" spans="1:21" x14ac:dyDescent="0.25">
      <c r="A1439" s="20">
        <v>42199</v>
      </c>
      <c r="B1439" s="183" t="s">
        <v>4024</v>
      </c>
      <c r="C1439" s="183" t="s">
        <v>1592</v>
      </c>
      <c r="D1439" s="14" t="s">
        <v>1290</v>
      </c>
      <c r="E1439" s="105">
        <v>2164.8000000000002</v>
      </c>
      <c r="F1439" s="23">
        <v>42199</v>
      </c>
      <c r="G1439" s="106">
        <v>2164.8000000000002</v>
      </c>
      <c r="H1439" s="48">
        <f t="shared" si="44"/>
        <v>0</v>
      </c>
      <c r="I1439" s="39" t="s">
        <v>587</v>
      </c>
      <c r="L1439" s="246"/>
      <c r="M1439" s="20">
        <v>42203</v>
      </c>
      <c r="N1439" s="183" t="s">
        <v>4466</v>
      </c>
      <c r="O1439" s="183" t="s">
        <v>1592</v>
      </c>
      <c r="P1439" s="14" t="s">
        <v>20</v>
      </c>
      <c r="Q1439" s="105">
        <v>5823.2</v>
      </c>
      <c r="R1439" s="23">
        <v>42205</v>
      </c>
      <c r="S1439" s="118">
        <v>5823.2</v>
      </c>
      <c r="T1439" s="31">
        <f t="shared" si="45"/>
        <v>0</v>
      </c>
      <c r="U1439" s="56" t="s">
        <v>94</v>
      </c>
    </row>
    <row r="1440" spans="1:21" x14ac:dyDescent="0.25">
      <c r="A1440" s="20">
        <v>42199</v>
      </c>
      <c r="B1440" s="183" t="s">
        <v>4025</v>
      </c>
      <c r="C1440" s="183" t="s">
        <v>1592</v>
      </c>
      <c r="D1440" s="14" t="s">
        <v>81</v>
      </c>
      <c r="E1440" s="105">
        <v>1525.5</v>
      </c>
      <c r="F1440" s="23">
        <v>42199</v>
      </c>
      <c r="G1440" s="106">
        <v>1525.5</v>
      </c>
      <c r="H1440" s="48">
        <f t="shared" si="44"/>
        <v>0</v>
      </c>
      <c r="I1440" s="39" t="s">
        <v>59</v>
      </c>
      <c r="L1440" s="246"/>
      <c r="M1440" s="20">
        <v>42203</v>
      </c>
      <c r="N1440" s="183" t="s">
        <v>4497</v>
      </c>
      <c r="O1440" s="183" t="s">
        <v>1592</v>
      </c>
      <c r="P1440" s="14" t="s">
        <v>20</v>
      </c>
      <c r="Q1440" s="105">
        <v>3312.4</v>
      </c>
      <c r="R1440" s="65">
        <v>42205</v>
      </c>
      <c r="S1440" s="106">
        <v>3312.4</v>
      </c>
      <c r="T1440" s="31">
        <f t="shared" si="45"/>
        <v>0</v>
      </c>
      <c r="U1440" s="39" t="s">
        <v>94</v>
      </c>
    </row>
    <row r="1441" spans="1:21" x14ac:dyDescent="0.25">
      <c r="A1441" s="20">
        <v>42199</v>
      </c>
      <c r="B1441" s="183" t="s">
        <v>4026</v>
      </c>
      <c r="C1441" s="183" t="s">
        <v>1592</v>
      </c>
      <c r="D1441" s="14" t="s">
        <v>217</v>
      </c>
      <c r="E1441" s="105">
        <v>200.2</v>
      </c>
      <c r="F1441" s="23">
        <v>42199</v>
      </c>
      <c r="G1441" s="106">
        <v>200.2</v>
      </c>
      <c r="H1441" s="48">
        <f t="shared" si="44"/>
        <v>0</v>
      </c>
      <c r="I1441" s="39" t="s">
        <v>59</v>
      </c>
      <c r="L1441" s="246"/>
      <c r="M1441" s="20">
        <v>42205</v>
      </c>
      <c r="N1441" s="183" t="s">
        <v>4662</v>
      </c>
      <c r="O1441" s="183" t="s">
        <v>1592</v>
      </c>
      <c r="P1441" s="14" t="s">
        <v>20</v>
      </c>
      <c r="Q1441" s="105">
        <v>7457.2</v>
      </c>
      <c r="R1441" s="23">
        <v>42205</v>
      </c>
      <c r="S1441" s="118">
        <v>7457.2</v>
      </c>
      <c r="T1441" s="31">
        <f t="shared" si="45"/>
        <v>0</v>
      </c>
      <c r="U1441" s="56" t="s">
        <v>94</v>
      </c>
    </row>
    <row r="1442" spans="1:21" x14ac:dyDescent="0.25">
      <c r="A1442" s="20">
        <v>42199</v>
      </c>
      <c r="B1442" s="183" t="s">
        <v>4027</v>
      </c>
      <c r="C1442" s="183" t="s">
        <v>1592</v>
      </c>
      <c r="D1442" s="14" t="s">
        <v>82</v>
      </c>
      <c r="E1442" s="105">
        <v>3139.2</v>
      </c>
      <c r="F1442" s="23">
        <v>42199</v>
      </c>
      <c r="G1442" s="106">
        <v>3139.2</v>
      </c>
      <c r="H1442" s="48">
        <f t="shared" si="44"/>
        <v>0</v>
      </c>
      <c r="I1442" s="39" t="s">
        <v>59</v>
      </c>
      <c r="L1442" s="246"/>
      <c r="M1442" s="20">
        <v>42206</v>
      </c>
      <c r="N1442" s="183" t="s">
        <v>4798</v>
      </c>
      <c r="O1442" s="183" t="s">
        <v>1592</v>
      </c>
      <c r="P1442" s="15" t="s">
        <v>20</v>
      </c>
      <c r="Q1442" s="122">
        <v>4107.6000000000004</v>
      </c>
      <c r="R1442" s="23">
        <v>42206</v>
      </c>
      <c r="S1442" s="118">
        <v>4107.6000000000004</v>
      </c>
      <c r="T1442" s="31">
        <f t="shared" si="45"/>
        <v>0</v>
      </c>
      <c r="U1442" s="68" t="s">
        <v>94</v>
      </c>
    </row>
    <row r="1443" spans="1:21" x14ac:dyDescent="0.25">
      <c r="A1443" s="20">
        <v>42199</v>
      </c>
      <c r="B1443" s="183" t="s">
        <v>4028</v>
      </c>
      <c r="C1443" s="183" t="s">
        <v>1592</v>
      </c>
      <c r="D1443" s="14" t="s">
        <v>1187</v>
      </c>
      <c r="E1443" s="105">
        <v>374.3</v>
      </c>
      <c r="F1443" s="23">
        <v>42199</v>
      </c>
      <c r="G1443" s="106">
        <v>374.3</v>
      </c>
      <c r="H1443" s="48">
        <f t="shared" si="44"/>
        <v>0</v>
      </c>
      <c r="I1443" s="39" t="s">
        <v>59</v>
      </c>
      <c r="L1443" s="246"/>
      <c r="M1443" s="20">
        <v>42207</v>
      </c>
      <c r="N1443" s="183" t="s">
        <v>4908</v>
      </c>
      <c r="O1443" s="183" t="s">
        <v>1592</v>
      </c>
      <c r="P1443" s="14" t="s">
        <v>20</v>
      </c>
      <c r="Q1443" s="105">
        <v>9630.6</v>
      </c>
      <c r="R1443" s="23">
        <v>42208</v>
      </c>
      <c r="S1443" s="106">
        <v>9630.6</v>
      </c>
      <c r="T1443" s="31">
        <f t="shared" si="45"/>
        <v>0</v>
      </c>
      <c r="U1443" s="39" t="s">
        <v>94</v>
      </c>
    </row>
    <row r="1444" spans="1:21" x14ac:dyDescent="0.25">
      <c r="A1444" s="20">
        <v>42199</v>
      </c>
      <c r="B1444" s="183" t="s">
        <v>4029</v>
      </c>
      <c r="C1444" s="183" t="s">
        <v>1592</v>
      </c>
      <c r="D1444" s="14" t="s">
        <v>148</v>
      </c>
      <c r="E1444" s="105">
        <v>3579.6</v>
      </c>
      <c r="F1444" s="23">
        <v>42199</v>
      </c>
      <c r="G1444" s="106">
        <v>3579.6</v>
      </c>
      <c r="H1444" s="48">
        <f t="shared" si="44"/>
        <v>0</v>
      </c>
      <c r="I1444" s="39" t="s">
        <v>59</v>
      </c>
      <c r="L1444" s="246"/>
      <c r="M1444" s="20">
        <v>42208</v>
      </c>
      <c r="N1444" s="183" t="s">
        <v>5034</v>
      </c>
      <c r="O1444" s="183" t="s">
        <v>1592</v>
      </c>
      <c r="P1444" s="14" t="s">
        <v>20</v>
      </c>
      <c r="Q1444" s="105">
        <v>18849.7</v>
      </c>
      <c r="R1444" s="65">
        <v>42208</v>
      </c>
      <c r="S1444" s="106">
        <v>18849.7</v>
      </c>
      <c r="T1444" s="31">
        <f t="shared" si="45"/>
        <v>0</v>
      </c>
      <c r="U1444" s="39" t="s">
        <v>94</v>
      </c>
    </row>
    <row r="1445" spans="1:21" x14ac:dyDescent="0.25">
      <c r="A1445" s="20">
        <v>42199</v>
      </c>
      <c r="B1445" s="183" t="s">
        <v>4030</v>
      </c>
      <c r="C1445" s="183" t="s">
        <v>1592</v>
      </c>
      <c r="D1445" s="14" t="s">
        <v>45</v>
      </c>
      <c r="E1445" s="105">
        <v>11898</v>
      </c>
      <c r="F1445" s="23">
        <v>42211</v>
      </c>
      <c r="G1445" s="106">
        <v>11898</v>
      </c>
      <c r="H1445" s="48">
        <f t="shared" si="44"/>
        <v>0</v>
      </c>
      <c r="I1445" s="39" t="s">
        <v>59</v>
      </c>
      <c r="L1445" s="246"/>
      <c r="M1445" s="20">
        <v>42209</v>
      </c>
      <c r="N1445" s="183" t="s">
        <v>5168</v>
      </c>
      <c r="O1445" s="183" t="s">
        <v>1592</v>
      </c>
      <c r="P1445" s="14" t="s">
        <v>20</v>
      </c>
      <c r="Q1445" s="105">
        <v>18150</v>
      </c>
      <c r="R1445" s="65">
        <v>42209</v>
      </c>
      <c r="S1445" s="106">
        <v>18150</v>
      </c>
      <c r="T1445" s="31">
        <f t="shared" si="45"/>
        <v>0</v>
      </c>
      <c r="U1445" s="39" t="s">
        <v>15</v>
      </c>
    </row>
    <row r="1446" spans="1:21" x14ac:dyDescent="0.25">
      <c r="A1446" s="20">
        <v>42199</v>
      </c>
      <c r="B1446" s="183" t="s">
        <v>4031</v>
      </c>
      <c r="C1446" s="183" t="s">
        <v>1592</v>
      </c>
      <c r="D1446" s="14" t="s">
        <v>482</v>
      </c>
      <c r="E1446" s="105">
        <v>126.5</v>
      </c>
      <c r="F1446" s="23">
        <v>42199</v>
      </c>
      <c r="G1446" s="106">
        <v>126.5</v>
      </c>
      <c r="H1446" s="48">
        <f t="shared" si="44"/>
        <v>0</v>
      </c>
      <c r="I1446" s="39" t="s">
        <v>9</v>
      </c>
      <c r="L1446" s="246"/>
      <c r="M1446" s="20">
        <v>42209</v>
      </c>
      <c r="N1446" s="183" t="s">
        <v>5173</v>
      </c>
      <c r="O1446" s="183" t="s">
        <v>1592</v>
      </c>
      <c r="P1446" s="14" t="s">
        <v>20</v>
      </c>
      <c r="Q1446" s="105">
        <v>4105.3999999999996</v>
      </c>
      <c r="R1446" s="65">
        <v>42209</v>
      </c>
      <c r="S1446" s="106">
        <v>4105.3999999999996</v>
      </c>
      <c r="T1446" s="31">
        <f t="shared" si="45"/>
        <v>0</v>
      </c>
      <c r="U1446" s="39" t="s">
        <v>94</v>
      </c>
    </row>
    <row r="1447" spans="1:21" x14ac:dyDescent="0.25">
      <c r="A1447" s="20">
        <v>42199</v>
      </c>
      <c r="B1447" s="183" t="s">
        <v>4032</v>
      </c>
      <c r="C1447" s="183" t="s">
        <v>1592</v>
      </c>
      <c r="D1447" s="14" t="s">
        <v>112</v>
      </c>
      <c r="E1447" s="105">
        <v>6052.8</v>
      </c>
      <c r="F1447" s="23">
        <v>42199</v>
      </c>
      <c r="G1447" s="106">
        <v>6052.8</v>
      </c>
      <c r="H1447" s="48">
        <f t="shared" si="44"/>
        <v>0</v>
      </c>
      <c r="I1447" s="39" t="s">
        <v>9</v>
      </c>
      <c r="L1447" s="246"/>
      <c r="M1447" s="20">
        <v>42210</v>
      </c>
      <c r="N1447" s="183" t="s">
        <v>5302</v>
      </c>
      <c r="O1447" s="183" t="s">
        <v>1592</v>
      </c>
      <c r="P1447" s="14" t="s">
        <v>20</v>
      </c>
      <c r="Q1447" s="105">
        <v>22780.1</v>
      </c>
      <c r="R1447" s="65">
        <v>42210</v>
      </c>
      <c r="S1447" s="106">
        <v>22780.1</v>
      </c>
      <c r="T1447" s="31">
        <f t="shared" si="45"/>
        <v>0</v>
      </c>
      <c r="U1447" s="39" t="s">
        <v>94</v>
      </c>
    </row>
    <row r="1448" spans="1:21" x14ac:dyDescent="0.25">
      <c r="A1448" s="20">
        <v>42199</v>
      </c>
      <c r="B1448" s="183" t="s">
        <v>4033</v>
      </c>
      <c r="C1448" s="183" t="s">
        <v>1592</v>
      </c>
      <c r="D1448" s="14" t="s">
        <v>225</v>
      </c>
      <c r="E1448" s="105">
        <v>2889</v>
      </c>
      <c r="F1448" s="23">
        <v>42199</v>
      </c>
      <c r="G1448" s="106">
        <v>2889</v>
      </c>
      <c r="H1448" s="48">
        <f t="shared" si="44"/>
        <v>0</v>
      </c>
      <c r="I1448" s="39" t="s">
        <v>9</v>
      </c>
      <c r="L1448" s="246"/>
      <c r="M1448" s="20">
        <v>42212</v>
      </c>
      <c r="N1448" s="183" t="s">
        <v>5484</v>
      </c>
      <c r="O1448" s="183" t="s">
        <v>1592</v>
      </c>
      <c r="P1448" s="14" t="s">
        <v>20</v>
      </c>
      <c r="Q1448" s="105">
        <v>7107.6</v>
      </c>
      <c r="R1448" s="23">
        <v>42213</v>
      </c>
      <c r="S1448" s="106">
        <v>7107.6</v>
      </c>
      <c r="T1448" s="31">
        <f t="shared" si="45"/>
        <v>0</v>
      </c>
      <c r="U1448" s="39" t="s">
        <v>94</v>
      </c>
    </row>
    <row r="1449" spans="1:21" x14ac:dyDescent="0.25">
      <c r="A1449" s="20">
        <v>42199</v>
      </c>
      <c r="B1449" s="183" t="s">
        <v>4034</v>
      </c>
      <c r="C1449" s="183" t="s">
        <v>1592</v>
      </c>
      <c r="D1449" s="14" t="s">
        <v>137</v>
      </c>
      <c r="E1449" s="105">
        <v>198.5</v>
      </c>
      <c r="F1449" s="23">
        <v>42199</v>
      </c>
      <c r="G1449" s="106">
        <v>198.5</v>
      </c>
      <c r="H1449" s="48">
        <f t="shared" si="44"/>
        <v>0</v>
      </c>
      <c r="I1449" s="39" t="s">
        <v>9</v>
      </c>
      <c r="L1449" s="246"/>
      <c r="M1449" s="20">
        <v>42213</v>
      </c>
      <c r="N1449" s="183" t="s">
        <v>5607</v>
      </c>
      <c r="O1449" s="183" t="s">
        <v>1592</v>
      </c>
      <c r="P1449" s="14" t="s">
        <v>20</v>
      </c>
      <c r="Q1449" s="105">
        <v>7164.4</v>
      </c>
      <c r="R1449" s="23">
        <v>42213</v>
      </c>
      <c r="S1449" s="106">
        <v>7164.4</v>
      </c>
      <c r="T1449" s="31">
        <f t="shared" si="45"/>
        <v>0</v>
      </c>
      <c r="U1449" s="39" t="s">
        <v>94</v>
      </c>
    </row>
    <row r="1450" spans="1:21" x14ac:dyDescent="0.25">
      <c r="A1450" s="20">
        <v>42199</v>
      </c>
      <c r="B1450" s="183" t="s">
        <v>4035</v>
      </c>
      <c r="C1450" s="183" t="s">
        <v>1592</v>
      </c>
      <c r="D1450" s="14" t="s">
        <v>66</v>
      </c>
      <c r="E1450" s="105">
        <v>747.4</v>
      </c>
      <c r="F1450" s="23">
        <v>42199</v>
      </c>
      <c r="G1450" s="106">
        <v>747.4</v>
      </c>
      <c r="H1450" s="48">
        <f t="shared" si="44"/>
        <v>0</v>
      </c>
      <c r="I1450" s="39" t="s">
        <v>9</v>
      </c>
      <c r="L1450" s="246"/>
      <c r="M1450" s="20">
        <v>42213</v>
      </c>
      <c r="N1450" s="183" t="s">
        <v>5638</v>
      </c>
      <c r="O1450" s="183" t="s">
        <v>1592</v>
      </c>
      <c r="P1450" s="14" t="s">
        <v>20</v>
      </c>
      <c r="Q1450" s="105">
        <v>2533.8000000000002</v>
      </c>
      <c r="R1450" s="23">
        <v>42215</v>
      </c>
      <c r="S1450" s="106">
        <v>2533.8000000000002</v>
      </c>
      <c r="T1450" s="31">
        <f t="shared" si="45"/>
        <v>0</v>
      </c>
      <c r="U1450" s="39" t="s">
        <v>94</v>
      </c>
    </row>
    <row r="1451" spans="1:21" x14ac:dyDescent="0.25">
      <c r="A1451" s="20">
        <v>42199</v>
      </c>
      <c r="B1451" s="183" t="s">
        <v>4036</v>
      </c>
      <c r="C1451" s="183" t="s">
        <v>1592</v>
      </c>
      <c r="D1451" s="14" t="s">
        <v>375</v>
      </c>
      <c r="E1451" s="105">
        <v>2381.6</v>
      </c>
      <c r="F1451" s="23">
        <v>42199</v>
      </c>
      <c r="G1451" s="106">
        <v>2381.6</v>
      </c>
      <c r="H1451" s="48">
        <f t="shared" si="44"/>
        <v>0</v>
      </c>
      <c r="I1451" s="39" t="s">
        <v>9</v>
      </c>
      <c r="L1451" s="246"/>
      <c r="M1451" s="20">
        <v>42214</v>
      </c>
      <c r="N1451" s="183" t="s">
        <v>5700</v>
      </c>
      <c r="O1451" s="183" t="s">
        <v>1592</v>
      </c>
      <c r="P1451" s="14" t="s">
        <v>20</v>
      </c>
      <c r="Q1451" s="105">
        <v>10154</v>
      </c>
      <c r="R1451" s="23">
        <v>42214</v>
      </c>
      <c r="S1451" s="106">
        <v>10154</v>
      </c>
      <c r="T1451" s="31">
        <f t="shared" si="45"/>
        <v>0</v>
      </c>
      <c r="U1451" s="39" t="s">
        <v>94</v>
      </c>
    </row>
    <row r="1452" spans="1:21" x14ac:dyDescent="0.25">
      <c r="A1452" s="20">
        <v>42199</v>
      </c>
      <c r="B1452" s="183" t="s">
        <v>4037</v>
      </c>
      <c r="C1452" s="183" t="s">
        <v>1592</v>
      </c>
      <c r="D1452" s="14" t="s">
        <v>66</v>
      </c>
      <c r="E1452" s="105">
        <v>347.8</v>
      </c>
      <c r="F1452" s="23">
        <v>42199</v>
      </c>
      <c r="G1452" s="106">
        <v>347.8</v>
      </c>
      <c r="H1452" s="48">
        <f t="shared" si="44"/>
        <v>0</v>
      </c>
      <c r="I1452" s="39" t="s">
        <v>9</v>
      </c>
      <c r="L1452" s="246"/>
      <c r="M1452" s="20">
        <v>42215</v>
      </c>
      <c r="N1452" s="183" t="s">
        <v>5806</v>
      </c>
      <c r="O1452" s="183" t="s">
        <v>1592</v>
      </c>
      <c r="P1452" s="14" t="s">
        <v>20</v>
      </c>
      <c r="Q1452" s="105">
        <v>5246.6</v>
      </c>
      <c r="R1452" s="23">
        <v>42215</v>
      </c>
      <c r="S1452" s="106">
        <v>5246.6</v>
      </c>
      <c r="T1452" s="31">
        <f t="shared" si="45"/>
        <v>0</v>
      </c>
      <c r="U1452" s="39" t="s">
        <v>94</v>
      </c>
    </row>
    <row r="1453" spans="1:21" x14ac:dyDescent="0.25">
      <c r="A1453" s="20">
        <v>42199</v>
      </c>
      <c r="B1453" s="183" t="s">
        <v>4038</v>
      </c>
      <c r="C1453" s="183" t="s">
        <v>1592</v>
      </c>
      <c r="D1453" s="14" t="s">
        <v>125</v>
      </c>
      <c r="E1453" s="105">
        <v>7339.95</v>
      </c>
      <c r="F1453" s="23">
        <v>42201</v>
      </c>
      <c r="G1453" s="106">
        <v>7339.95</v>
      </c>
      <c r="H1453" s="48">
        <f t="shared" si="44"/>
        <v>0</v>
      </c>
      <c r="I1453" s="39" t="s">
        <v>9</v>
      </c>
      <c r="L1453" s="246"/>
      <c r="M1453" s="20">
        <v>42216</v>
      </c>
      <c r="N1453" s="183" t="s">
        <v>5936</v>
      </c>
      <c r="O1453" s="183" t="s">
        <v>1592</v>
      </c>
      <c r="P1453" s="14" t="s">
        <v>20</v>
      </c>
      <c r="Q1453" s="105">
        <v>10914.5</v>
      </c>
      <c r="R1453" s="23">
        <v>42216</v>
      </c>
      <c r="S1453" s="106">
        <v>10914.5</v>
      </c>
      <c r="T1453" s="31">
        <f t="shared" si="45"/>
        <v>0</v>
      </c>
      <c r="U1453" s="39" t="s">
        <v>94</v>
      </c>
    </row>
    <row r="1454" spans="1:21" x14ac:dyDescent="0.25">
      <c r="A1454" s="20">
        <v>42199</v>
      </c>
      <c r="B1454" s="183" t="s">
        <v>4039</v>
      </c>
      <c r="C1454" s="183" t="s">
        <v>1592</v>
      </c>
      <c r="D1454" s="14" t="s">
        <v>14</v>
      </c>
      <c r="E1454" s="105">
        <v>189878.1</v>
      </c>
      <c r="F1454" s="23">
        <v>42209</v>
      </c>
      <c r="G1454" s="106">
        <v>189878.1</v>
      </c>
      <c r="H1454" s="48">
        <f t="shared" si="44"/>
        <v>0</v>
      </c>
      <c r="I1454" s="39" t="s">
        <v>9</v>
      </c>
      <c r="L1454" s="246"/>
      <c r="M1454" s="20">
        <v>42216</v>
      </c>
      <c r="N1454" s="183" t="s">
        <v>5937</v>
      </c>
      <c r="O1454" s="183" t="s">
        <v>1592</v>
      </c>
      <c r="P1454" s="14" t="s">
        <v>20</v>
      </c>
      <c r="Q1454" s="105">
        <v>707.6</v>
      </c>
      <c r="R1454" s="23">
        <v>42216</v>
      </c>
      <c r="S1454" s="106">
        <v>707.6</v>
      </c>
      <c r="T1454" s="31">
        <f t="shared" si="45"/>
        <v>0</v>
      </c>
      <c r="U1454" s="39" t="s">
        <v>94</v>
      </c>
    </row>
    <row r="1455" spans="1:21" x14ac:dyDescent="0.25">
      <c r="A1455" s="20">
        <v>42199</v>
      </c>
      <c r="B1455" s="183" t="s">
        <v>4040</v>
      </c>
      <c r="C1455" s="183" t="s">
        <v>1592</v>
      </c>
      <c r="D1455" s="14" t="s">
        <v>130</v>
      </c>
      <c r="E1455" s="105">
        <v>5481.9</v>
      </c>
      <c r="F1455" s="23">
        <v>42203</v>
      </c>
      <c r="G1455" s="106">
        <v>5481.9</v>
      </c>
      <c r="H1455" s="48">
        <f t="shared" si="44"/>
        <v>0</v>
      </c>
      <c r="I1455" s="39" t="s">
        <v>17</v>
      </c>
      <c r="L1455" s="246"/>
      <c r="M1455" s="20">
        <v>42216</v>
      </c>
      <c r="N1455" s="183" t="s">
        <v>6003</v>
      </c>
      <c r="O1455" s="183" t="s">
        <v>1592</v>
      </c>
      <c r="P1455" s="14" t="s">
        <v>20</v>
      </c>
      <c r="Q1455" s="105">
        <v>3398.8</v>
      </c>
      <c r="R1455" s="23">
        <v>42216</v>
      </c>
      <c r="S1455" s="106">
        <v>3398.8</v>
      </c>
      <c r="T1455" s="31">
        <f t="shared" si="45"/>
        <v>0</v>
      </c>
      <c r="U1455" s="39" t="s">
        <v>9</v>
      </c>
    </row>
    <row r="1456" spans="1:21" x14ac:dyDescent="0.25">
      <c r="A1456" s="20">
        <v>42199</v>
      </c>
      <c r="B1456" s="183" t="s">
        <v>4041</v>
      </c>
      <c r="C1456" s="183" t="s">
        <v>1592</v>
      </c>
      <c r="D1456" s="14" t="s">
        <v>24</v>
      </c>
      <c r="E1456" s="105">
        <v>30802.35</v>
      </c>
      <c r="F1456" s="23">
        <v>42216</v>
      </c>
      <c r="G1456" s="106">
        <v>30802.35</v>
      </c>
      <c r="H1456" s="48">
        <f t="shared" si="44"/>
        <v>0</v>
      </c>
      <c r="I1456" s="39" t="s">
        <v>17</v>
      </c>
      <c r="L1456" s="246"/>
      <c r="M1456" s="20">
        <v>42191</v>
      </c>
      <c r="N1456" s="183" t="s">
        <v>3182</v>
      </c>
      <c r="O1456" s="183" t="s">
        <v>1592</v>
      </c>
      <c r="P1456" s="14" t="s">
        <v>197</v>
      </c>
      <c r="Q1456" s="105">
        <v>4690.3999999999996</v>
      </c>
      <c r="R1456" s="23">
        <v>42193</v>
      </c>
      <c r="S1456" s="106">
        <v>4690.3999999999996</v>
      </c>
      <c r="T1456" s="31">
        <f t="shared" si="45"/>
        <v>0</v>
      </c>
      <c r="U1456" s="39" t="s">
        <v>9</v>
      </c>
    </row>
    <row r="1457" spans="1:21" x14ac:dyDescent="0.25">
      <c r="A1457" s="20">
        <v>42199</v>
      </c>
      <c r="B1457" s="183" t="s">
        <v>4042</v>
      </c>
      <c r="C1457" s="183" t="s">
        <v>1592</v>
      </c>
      <c r="D1457" s="14" t="s">
        <v>110</v>
      </c>
      <c r="E1457" s="105">
        <v>13439.7</v>
      </c>
      <c r="F1457" s="23">
        <v>42208</v>
      </c>
      <c r="G1457" s="106">
        <v>13439.7</v>
      </c>
      <c r="H1457" s="48">
        <f t="shared" si="44"/>
        <v>0</v>
      </c>
      <c r="I1457" s="39" t="s">
        <v>94</v>
      </c>
      <c r="L1457" s="246"/>
      <c r="M1457" s="20">
        <v>42205</v>
      </c>
      <c r="N1457" s="183" t="s">
        <v>4790</v>
      </c>
      <c r="O1457" s="183" t="s">
        <v>1592</v>
      </c>
      <c r="P1457" s="15" t="s">
        <v>197</v>
      </c>
      <c r="Q1457" s="122">
        <v>5928.6</v>
      </c>
      <c r="R1457" s="23">
        <v>42207</v>
      </c>
      <c r="S1457" s="106">
        <v>5928.6</v>
      </c>
      <c r="T1457" s="31">
        <f t="shared" si="45"/>
        <v>0</v>
      </c>
      <c r="U1457" s="68" t="s">
        <v>4779</v>
      </c>
    </row>
    <row r="1458" spans="1:21" x14ac:dyDescent="0.25">
      <c r="A1458" s="20">
        <v>42199</v>
      </c>
      <c r="B1458" s="183" t="s">
        <v>4043</v>
      </c>
      <c r="C1458" s="183" t="s">
        <v>1592</v>
      </c>
      <c r="D1458" s="14" t="s">
        <v>135</v>
      </c>
      <c r="E1458" s="105">
        <v>1392</v>
      </c>
      <c r="F1458" s="23">
        <v>42199</v>
      </c>
      <c r="G1458" s="106">
        <v>1392</v>
      </c>
      <c r="H1458" s="48">
        <f t="shared" si="44"/>
        <v>0</v>
      </c>
      <c r="I1458" s="39" t="s">
        <v>9</v>
      </c>
      <c r="L1458" s="246"/>
      <c r="M1458" s="20">
        <v>42208</v>
      </c>
      <c r="N1458" s="183" t="s">
        <v>5152</v>
      </c>
      <c r="O1458" s="183" t="s">
        <v>1592</v>
      </c>
      <c r="P1458" s="14" t="s">
        <v>197</v>
      </c>
      <c r="Q1458" s="105">
        <v>5660</v>
      </c>
      <c r="R1458" s="65">
        <v>42210</v>
      </c>
      <c r="S1458" s="106">
        <v>5660</v>
      </c>
      <c r="T1458" s="31">
        <f t="shared" si="45"/>
        <v>0</v>
      </c>
      <c r="U1458" s="39" t="s">
        <v>4996</v>
      </c>
    </row>
    <row r="1459" spans="1:21" x14ac:dyDescent="0.25">
      <c r="A1459" s="20">
        <v>42199</v>
      </c>
      <c r="B1459" s="183" t="s">
        <v>4044</v>
      </c>
      <c r="C1459" s="183" t="s">
        <v>1592</v>
      </c>
      <c r="D1459" s="14" t="s">
        <v>89</v>
      </c>
      <c r="E1459" s="105">
        <v>2100.4</v>
      </c>
      <c r="F1459" s="23">
        <v>42199</v>
      </c>
      <c r="G1459" s="106">
        <v>2100.4</v>
      </c>
      <c r="H1459" s="48">
        <f t="shared" si="44"/>
        <v>0</v>
      </c>
      <c r="I1459" s="39" t="s">
        <v>9</v>
      </c>
      <c r="L1459" s="246"/>
      <c r="M1459" s="20">
        <v>42212</v>
      </c>
      <c r="N1459" s="183" t="s">
        <v>5579</v>
      </c>
      <c r="O1459" s="183" t="s">
        <v>1592</v>
      </c>
      <c r="P1459" s="14" t="s">
        <v>197</v>
      </c>
      <c r="Q1459" s="105">
        <v>5223.3999999999996</v>
      </c>
      <c r="R1459" s="23">
        <v>42215</v>
      </c>
      <c r="S1459" s="106">
        <v>5223.3999999999996</v>
      </c>
      <c r="T1459" s="31">
        <f t="shared" si="45"/>
        <v>0</v>
      </c>
      <c r="U1459" s="39" t="s">
        <v>4996</v>
      </c>
    </row>
    <row r="1460" spans="1:21" x14ac:dyDescent="0.25">
      <c r="A1460" s="20">
        <v>42199</v>
      </c>
      <c r="B1460" s="183" t="s">
        <v>4045</v>
      </c>
      <c r="C1460" s="183" t="s">
        <v>1592</v>
      </c>
      <c r="D1460" s="150" t="s">
        <v>2607</v>
      </c>
      <c r="E1460" s="105">
        <v>705</v>
      </c>
      <c r="F1460" s="23">
        <v>42199</v>
      </c>
      <c r="G1460" s="106">
        <v>705</v>
      </c>
      <c r="H1460" s="48">
        <f t="shared" si="44"/>
        <v>0</v>
      </c>
      <c r="I1460" s="39" t="s">
        <v>19</v>
      </c>
      <c r="L1460" s="246"/>
      <c r="M1460" s="20">
        <v>42215</v>
      </c>
      <c r="N1460" s="183" t="s">
        <v>5903</v>
      </c>
      <c r="O1460" s="183" t="s">
        <v>1592</v>
      </c>
      <c r="P1460" s="14" t="s">
        <v>197</v>
      </c>
      <c r="Q1460" s="105">
        <v>8921.6</v>
      </c>
      <c r="R1460" s="23"/>
      <c r="S1460" s="106"/>
      <c r="T1460" s="31">
        <f t="shared" si="45"/>
        <v>8921.6</v>
      </c>
      <c r="U1460" s="39" t="s">
        <v>9</v>
      </c>
    </row>
    <row r="1461" spans="1:21" x14ac:dyDescent="0.25">
      <c r="A1461" s="20">
        <v>42199</v>
      </c>
      <c r="B1461" s="183" t="s">
        <v>4046</v>
      </c>
      <c r="C1461" s="183" t="s">
        <v>1592</v>
      </c>
      <c r="D1461" s="14" t="s">
        <v>158</v>
      </c>
      <c r="E1461" s="105">
        <v>1177.2</v>
      </c>
      <c r="F1461" s="23">
        <v>42199</v>
      </c>
      <c r="G1461" s="106">
        <v>1177.2</v>
      </c>
      <c r="H1461" s="48">
        <f t="shared" si="44"/>
        <v>0</v>
      </c>
      <c r="I1461" s="39" t="s">
        <v>9</v>
      </c>
      <c r="L1461" s="246"/>
      <c r="M1461" s="20">
        <v>42186</v>
      </c>
      <c r="N1461" s="183" t="s">
        <v>2502</v>
      </c>
      <c r="O1461" s="183" t="s">
        <v>1592</v>
      </c>
      <c r="P1461" s="14" t="s">
        <v>32</v>
      </c>
      <c r="Q1461" s="105">
        <v>121087.5</v>
      </c>
      <c r="R1461" s="23">
        <v>42195</v>
      </c>
      <c r="S1461" s="106">
        <v>121087.5</v>
      </c>
      <c r="T1461" s="25">
        <f t="shared" si="45"/>
        <v>0</v>
      </c>
      <c r="U1461" s="39" t="s">
        <v>19</v>
      </c>
    </row>
    <row r="1462" spans="1:21" x14ac:dyDescent="0.25">
      <c r="A1462" s="20">
        <v>42199</v>
      </c>
      <c r="B1462" s="183" t="s">
        <v>4047</v>
      </c>
      <c r="C1462" s="183" t="s">
        <v>1592</v>
      </c>
      <c r="D1462" s="14" t="s">
        <v>1182</v>
      </c>
      <c r="E1462" s="105">
        <v>101.5</v>
      </c>
      <c r="F1462" s="23">
        <v>42199</v>
      </c>
      <c r="G1462" s="106">
        <v>101.5</v>
      </c>
      <c r="H1462" s="48">
        <f t="shared" si="44"/>
        <v>0</v>
      </c>
      <c r="I1462" s="39" t="s">
        <v>9</v>
      </c>
      <c r="L1462" s="246"/>
      <c r="M1462" s="20">
        <v>42187</v>
      </c>
      <c r="N1462" s="183" t="s">
        <v>2666</v>
      </c>
      <c r="O1462" s="183" t="s">
        <v>1592</v>
      </c>
      <c r="P1462" s="40" t="s">
        <v>32</v>
      </c>
      <c r="Q1462" s="105">
        <v>45621</v>
      </c>
      <c r="R1462" s="23">
        <v>42195</v>
      </c>
      <c r="S1462" s="106">
        <v>45621</v>
      </c>
      <c r="T1462" s="25">
        <f t="shared" si="45"/>
        <v>0</v>
      </c>
      <c r="U1462" s="68" t="s">
        <v>19</v>
      </c>
    </row>
    <row r="1463" spans="1:21" x14ac:dyDescent="0.25">
      <c r="A1463" s="20">
        <v>42199</v>
      </c>
      <c r="B1463" s="183" t="s">
        <v>4048</v>
      </c>
      <c r="C1463" s="183" t="s">
        <v>1592</v>
      </c>
      <c r="D1463" s="14" t="s">
        <v>131</v>
      </c>
      <c r="E1463" s="105">
        <v>4567.2</v>
      </c>
      <c r="F1463" s="23">
        <v>42199</v>
      </c>
      <c r="G1463" s="106">
        <v>4567.2</v>
      </c>
      <c r="H1463" s="48">
        <f t="shared" si="44"/>
        <v>0</v>
      </c>
      <c r="I1463" s="39" t="s">
        <v>17</v>
      </c>
      <c r="L1463" s="246"/>
      <c r="M1463" s="20">
        <v>42188</v>
      </c>
      <c r="N1463" s="183" t="s">
        <v>2759</v>
      </c>
      <c r="O1463" s="183" t="s">
        <v>1592</v>
      </c>
      <c r="P1463" s="40" t="s">
        <v>32</v>
      </c>
      <c r="Q1463" s="105">
        <v>142393.79999999999</v>
      </c>
      <c r="R1463" s="23">
        <v>42195</v>
      </c>
      <c r="S1463" s="106">
        <v>142393.79999999999</v>
      </c>
      <c r="T1463" s="31">
        <f t="shared" si="45"/>
        <v>0</v>
      </c>
      <c r="U1463" s="68" t="s">
        <v>19</v>
      </c>
    </row>
    <row r="1464" spans="1:21" x14ac:dyDescent="0.25">
      <c r="A1464" s="20">
        <v>42199</v>
      </c>
      <c r="B1464" s="183" t="s">
        <v>4049</v>
      </c>
      <c r="C1464" s="183" t="s">
        <v>1592</v>
      </c>
      <c r="D1464" s="14" t="s">
        <v>180</v>
      </c>
      <c r="E1464" s="105">
        <v>6446.8</v>
      </c>
      <c r="F1464" s="23">
        <v>42199</v>
      </c>
      <c r="G1464" s="106">
        <v>6446.8</v>
      </c>
      <c r="H1464" s="48">
        <f t="shared" si="44"/>
        <v>0</v>
      </c>
      <c r="I1464" s="39" t="s">
        <v>9</v>
      </c>
      <c r="L1464" s="246"/>
      <c r="M1464" s="20">
        <v>42189</v>
      </c>
      <c r="N1464" s="183" t="s">
        <v>2927</v>
      </c>
      <c r="O1464" s="183" t="s">
        <v>1592</v>
      </c>
      <c r="P1464" s="14" t="s">
        <v>32</v>
      </c>
      <c r="Q1464" s="105">
        <v>96509.65</v>
      </c>
      <c r="R1464" s="23">
        <v>42195</v>
      </c>
      <c r="S1464" s="106">
        <v>96509.65</v>
      </c>
      <c r="T1464" s="31">
        <f t="shared" si="45"/>
        <v>0</v>
      </c>
      <c r="U1464" s="39" t="s">
        <v>9</v>
      </c>
    </row>
    <row r="1465" spans="1:21" x14ac:dyDescent="0.25">
      <c r="A1465" s="20">
        <v>42199</v>
      </c>
      <c r="B1465" s="183" t="s">
        <v>4050</v>
      </c>
      <c r="C1465" s="183" t="s">
        <v>1592</v>
      </c>
      <c r="D1465" s="14" t="s">
        <v>24</v>
      </c>
      <c r="E1465" s="105">
        <v>30621.9</v>
      </c>
      <c r="F1465" s="23">
        <v>42216</v>
      </c>
      <c r="G1465" s="106">
        <v>30621.9</v>
      </c>
      <c r="H1465" s="48">
        <f t="shared" si="44"/>
        <v>0</v>
      </c>
      <c r="I1465" s="39" t="s">
        <v>94</v>
      </c>
      <c r="L1465" s="246"/>
      <c r="M1465" s="20">
        <v>42190</v>
      </c>
      <c r="N1465" s="183" t="s">
        <v>3024</v>
      </c>
      <c r="O1465" s="183" t="s">
        <v>1592</v>
      </c>
      <c r="P1465" s="14" t="s">
        <v>32</v>
      </c>
      <c r="Q1465" s="105">
        <v>4818</v>
      </c>
      <c r="R1465" s="23">
        <v>42206</v>
      </c>
      <c r="S1465" s="106">
        <v>4818</v>
      </c>
      <c r="T1465" s="31">
        <f t="shared" si="45"/>
        <v>0</v>
      </c>
      <c r="U1465" s="39" t="s">
        <v>62</v>
      </c>
    </row>
    <row r="1466" spans="1:21" x14ac:dyDescent="0.25">
      <c r="A1466" s="20">
        <v>42199</v>
      </c>
      <c r="B1466" s="183" t="s">
        <v>4051</v>
      </c>
      <c r="C1466" s="183" t="s">
        <v>1592</v>
      </c>
      <c r="D1466" s="14" t="s">
        <v>4052</v>
      </c>
      <c r="E1466" s="105">
        <v>11858</v>
      </c>
      <c r="F1466" s="23">
        <v>42199</v>
      </c>
      <c r="G1466" s="106">
        <v>11858</v>
      </c>
      <c r="H1466" s="48">
        <f t="shared" si="44"/>
        <v>0</v>
      </c>
      <c r="I1466" s="39" t="s">
        <v>19</v>
      </c>
      <c r="L1466" s="246"/>
      <c r="M1466" s="20">
        <v>42191</v>
      </c>
      <c r="N1466" s="183" t="s">
        <v>3058</v>
      </c>
      <c r="O1466" s="183" t="s">
        <v>1592</v>
      </c>
      <c r="P1466" s="50" t="s">
        <v>32</v>
      </c>
      <c r="Q1466" s="105">
        <v>112062.3</v>
      </c>
      <c r="R1466" s="23">
        <v>42195</v>
      </c>
      <c r="S1466" s="106">
        <v>112062.3</v>
      </c>
      <c r="T1466" s="31">
        <f t="shared" si="45"/>
        <v>0</v>
      </c>
      <c r="U1466" s="39" t="s">
        <v>19</v>
      </c>
    </row>
    <row r="1467" spans="1:21" x14ac:dyDescent="0.25">
      <c r="A1467" s="20">
        <v>42199</v>
      </c>
      <c r="B1467" s="183" t="s">
        <v>4053</v>
      </c>
      <c r="C1467" s="183" t="s">
        <v>1592</v>
      </c>
      <c r="D1467" s="14" t="s">
        <v>111</v>
      </c>
      <c r="E1467" s="105">
        <v>2760.2</v>
      </c>
      <c r="F1467" s="51">
        <v>42201</v>
      </c>
      <c r="G1467" s="106">
        <v>2760.2</v>
      </c>
      <c r="H1467" s="48">
        <f t="shared" si="44"/>
        <v>0</v>
      </c>
      <c r="I1467" s="39" t="s">
        <v>19</v>
      </c>
      <c r="L1467" s="246"/>
      <c r="M1467" s="20">
        <v>42192</v>
      </c>
      <c r="N1467" s="183" t="s">
        <v>3198</v>
      </c>
      <c r="O1467" s="183" t="s">
        <v>1592</v>
      </c>
      <c r="P1467" s="14" t="s">
        <v>32</v>
      </c>
      <c r="Q1467" s="105">
        <v>91040.4</v>
      </c>
      <c r="R1467" s="23">
        <v>42195</v>
      </c>
      <c r="S1467" s="106">
        <v>91040.4</v>
      </c>
      <c r="T1467" s="31">
        <f t="shared" si="45"/>
        <v>0</v>
      </c>
      <c r="U1467" s="39" t="s">
        <v>19</v>
      </c>
    </row>
    <row r="1468" spans="1:21" x14ac:dyDescent="0.25">
      <c r="A1468" s="20">
        <v>42199</v>
      </c>
      <c r="B1468" s="183" t="s">
        <v>4054</v>
      </c>
      <c r="C1468" s="183" t="s">
        <v>1592</v>
      </c>
      <c r="D1468" s="14" t="s">
        <v>228</v>
      </c>
      <c r="E1468" s="105">
        <v>3003.3</v>
      </c>
      <c r="F1468" s="23">
        <v>42199</v>
      </c>
      <c r="G1468" s="106">
        <v>3003.3</v>
      </c>
      <c r="H1468" s="48">
        <f t="shared" si="44"/>
        <v>0</v>
      </c>
      <c r="I1468" s="39" t="s">
        <v>9</v>
      </c>
      <c r="L1468" s="246"/>
      <c r="M1468" s="20">
        <v>42193</v>
      </c>
      <c r="N1468" s="183" t="s">
        <v>3292</v>
      </c>
      <c r="O1468" s="183" t="s">
        <v>1592</v>
      </c>
      <c r="P1468" s="14" t="s">
        <v>32</v>
      </c>
      <c r="Q1468" s="105">
        <v>102974.85</v>
      </c>
      <c r="R1468" s="23">
        <v>42206</v>
      </c>
      <c r="S1468" s="106">
        <v>102974.85</v>
      </c>
      <c r="T1468" s="31">
        <f t="shared" si="45"/>
        <v>0</v>
      </c>
      <c r="U1468" s="39" t="s">
        <v>94</v>
      </c>
    </row>
    <row r="1469" spans="1:21" x14ac:dyDescent="0.25">
      <c r="A1469" s="20">
        <v>42199</v>
      </c>
      <c r="B1469" s="183" t="s">
        <v>4055</v>
      </c>
      <c r="C1469" s="183" t="s">
        <v>1592</v>
      </c>
      <c r="D1469" s="14" t="s">
        <v>90</v>
      </c>
      <c r="E1469" s="105">
        <v>939.2</v>
      </c>
      <c r="F1469" s="23">
        <v>42199</v>
      </c>
      <c r="G1469" s="106">
        <v>939.2</v>
      </c>
      <c r="H1469" s="48">
        <f t="shared" si="44"/>
        <v>0</v>
      </c>
      <c r="I1469" s="39" t="s">
        <v>9</v>
      </c>
      <c r="L1469" s="246"/>
      <c r="M1469" s="20">
        <v>42193</v>
      </c>
      <c r="N1469" s="183" t="s">
        <v>3383</v>
      </c>
      <c r="O1469" s="183" t="s">
        <v>1592</v>
      </c>
      <c r="P1469" s="14" t="s">
        <v>32</v>
      </c>
      <c r="Q1469" s="105">
        <v>74286</v>
      </c>
      <c r="R1469" s="23">
        <v>42206</v>
      </c>
      <c r="S1469" s="106">
        <v>74286</v>
      </c>
      <c r="T1469" s="31">
        <f t="shared" si="45"/>
        <v>0</v>
      </c>
      <c r="U1469" s="39" t="s">
        <v>17</v>
      </c>
    </row>
    <row r="1470" spans="1:21" x14ac:dyDescent="0.25">
      <c r="A1470" s="20">
        <v>42199</v>
      </c>
      <c r="B1470" s="183" t="s">
        <v>4056</v>
      </c>
      <c r="C1470" s="183" t="s">
        <v>1592</v>
      </c>
      <c r="D1470" s="14" t="s">
        <v>616</v>
      </c>
      <c r="E1470" s="105">
        <v>3427.6</v>
      </c>
      <c r="F1470" s="23">
        <v>42199</v>
      </c>
      <c r="G1470" s="106">
        <v>3427.6</v>
      </c>
      <c r="H1470" s="48">
        <f t="shared" si="44"/>
        <v>0</v>
      </c>
      <c r="I1470" s="39" t="s">
        <v>9</v>
      </c>
      <c r="L1470" s="246"/>
      <c r="M1470" s="20">
        <v>42194</v>
      </c>
      <c r="N1470" s="183" t="s">
        <v>3457</v>
      </c>
      <c r="O1470" s="183" t="s">
        <v>1592</v>
      </c>
      <c r="P1470" s="14" t="s">
        <v>32</v>
      </c>
      <c r="Q1470" s="105">
        <v>190227.6</v>
      </c>
      <c r="R1470" s="23" t="s">
        <v>3458</v>
      </c>
      <c r="S1470" s="106">
        <f>2608+187619.6</f>
        <v>190227.6</v>
      </c>
      <c r="T1470" s="31">
        <f t="shared" si="45"/>
        <v>0</v>
      </c>
      <c r="U1470" s="39" t="s">
        <v>19</v>
      </c>
    </row>
    <row r="1471" spans="1:21" x14ac:dyDescent="0.25">
      <c r="A1471" s="20">
        <v>42199</v>
      </c>
      <c r="B1471" s="183" t="s">
        <v>4057</v>
      </c>
      <c r="C1471" s="183" t="s">
        <v>1592</v>
      </c>
      <c r="D1471" s="14" t="s">
        <v>168</v>
      </c>
      <c r="E1471" s="105">
        <v>9184.7999999999993</v>
      </c>
      <c r="F1471" s="23">
        <v>42199</v>
      </c>
      <c r="G1471" s="106">
        <v>9184.7999999999993</v>
      </c>
      <c r="H1471" s="48">
        <f t="shared" si="44"/>
        <v>0</v>
      </c>
      <c r="I1471" s="39" t="s">
        <v>59</v>
      </c>
      <c r="L1471" s="246"/>
      <c r="M1471" s="20">
        <v>42195</v>
      </c>
      <c r="N1471" s="183" t="s">
        <v>3645</v>
      </c>
      <c r="O1471" s="183" t="s">
        <v>1592</v>
      </c>
      <c r="P1471" s="14" t="s">
        <v>32</v>
      </c>
      <c r="Q1471" s="105">
        <v>4585</v>
      </c>
      <c r="R1471" s="23">
        <v>42206</v>
      </c>
      <c r="S1471" s="106">
        <v>4585</v>
      </c>
      <c r="T1471" s="31">
        <f t="shared" si="45"/>
        <v>0</v>
      </c>
      <c r="U1471" s="39" t="s">
        <v>19</v>
      </c>
    </row>
    <row r="1472" spans="1:21" x14ac:dyDescent="0.25">
      <c r="A1472" s="20">
        <v>42199</v>
      </c>
      <c r="B1472" s="183" t="s">
        <v>4058</v>
      </c>
      <c r="C1472" s="183" t="s">
        <v>1592</v>
      </c>
      <c r="D1472" s="14" t="s">
        <v>71</v>
      </c>
      <c r="E1472" s="105">
        <v>1280.2</v>
      </c>
      <c r="F1472" s="23">
        <v>42199</v>
      </c>
      <c r="G1472" s="106">
        <v>1280.2</v>
      </c>
      <c r="H1472" s="48">
        <f t="shared" si="44"/>
        <v>0</v>
      </c>
      <c r="I1472" s="39" t="s">
        <v>9</v>
      </c>
      <c r="L1472" s="246"/>
      <c r="M1472" s="20">
        <v>42196</v>
      </c>
      <c r="N1472" s="183" t="s">
        <v>3709</v>
      </c>
      <c r="O1472" s="183" t="s">
        <v>1592</v>
      </c>
      <c r="P1472" s="14" t="s">
        <v>32</v>
      </c>
      <c r="Q1472" s="105">
        <v>112801.5</v>
      </c>
      <c r="R1472" s="23">
        <v>42206</v>
      </c>
      <c r="S1472" s="106">
        <v>112801.5</v>
      </c>
      <c r="T1472" s="31">
        <f t="shared" si="45"/>
        <v>0</v>
      </c>
      <c r="U1472" s="39" t="s">
        <v>9</v>
      </c>
    </row>
    <row r="1473" spans="1:21" x14ac:dyDescent="0.25">
      <c r="A1473" s="20">
        <v>42199</v>
      </c>
      <c r="B1473" s="183" t="s">
        <v>4059</v>
      </c>
      <c r="C1473" s="183" t="s">
        <v>1592</v>
      </c>
      <c r="D1473" s="14" t="s">
        <v>829</v>
      </c>
      <c r="E1473" s="105">
        <v>3037.2</v>
      </c>
      <c r="F1473" s="23">
        <v>42199</v>
      </c>
      <c r="G1473" s="106">
        <v>3037.25</v>
      </c>
      <c r="H1473" s="48">
        <f t="shared" si="44"/>
        <v>-5.0000000000181899E-2</v>
      </c>
      <c r="I1473" s="39" t="s">
        <v>9</v>
      </c>
      <c r="L1473" s="246"/>
      <c r="M1473" s="20">
        <v>42197</v>
      </c>
      <c r="N1473" s="183" t="s">
        <v>3835</v>
      </c>
      <c r="O1473" s="183" t="s">
        <v>1592</v>
      </c>
      <c r="P1473" s="14" t="s">
        <v>32</v>
      </c>
      <c r="Q1473" s="105">
        <v>6380.7</v>
      </c>
      <c r="R1473" s="23">
        <v>42206</v>
      </c>
      <c r="S1473" s="106">
        <v>6380.7</v>
      </c>
      <c r="T1473" s="31">
        <f t="shared" si="45"/>
        <v>0</v>
      </c>
      <c r="U1473" s="39" t="s">
        <v>9</v>
      </c>
    </row>
    <row r="1474" spans="1:21" x14ac:dyDescent="0.25">
      <c r="A1474" s="20">
        <v>42199</v>
      </c>
      <c r="B1474" s="183" t="s">
        <v>4060</v>
      </c>
      <c r="C1474" s="183" t="s">
        <v>1592</v>
      </c>
      <c r="D1474" s="14" t="s">
        <v>136</v>
      </c>
      <c r="E1474" s="105">
        <v>27734.400000000001</v>
      </c>
      <c r="F1474" s="12" t="s">
        <v>4061</v>
      </c>
      <c r="G1474" s="106">
        <f>1800+25934.4</f>
        <v>27734.400000000001</v>
      </c>
      <c r="H1474" s="48">
        <f t="shared" si="44"/>
        <v>0</v>
      </c>
      <c r="I1474" s="39" t="s">
        <v>9</v>
      </c>
      <c r="L1474" s="246"/>
      <c r="M1474" s="20">
        <v>42197</v>
      </c>
      <c r="N1474" s="183" t="s">
        <v>3847</v>
      </c>
      <c r="O1474" s="183" t="s">
        <v>1592</v>
      </c>
      <c r="P1474" s="14" t="s">
        <v>32</v>
      </c>
      <c r="Q1474" s="105">
        <v>5250.6</v>
      </c>
      <c r="R1474" s="23">
        <v>42206</v>
      </c>
      <c r="S1474" s="106">
        <v>5250.6</v>
      </c>
      <c r="T1474" s="31">
        <f t="shared" si="45"/>
        <v>0</v>
      </c>
      <c r="U1474" s="39" t="s">
        <v>9</v>
      </c>
    </row>
    <row r="1475" spans="1:21" x14ac:dyDescent="0.25">
      <c r="A1475" s="20">
        <v>42199</v>
      </c>
      <c r="B1475" s="183" t="s">
        <v>4062</v>
      </c>
      <c r="C1475" s="183" t="s">
        <v>1592</v>
      </c>
      <c r="D1475" s="14" t="s">
        <v>111</v>
      </c>
      <c r="E1475" s="105">
        <v>174606</v>
      </c>
      <c r="F1475" s="23">
        <v>42201</v>
      </c>
      <c r="G1475" s="106">
        <v>174606</v>
      </c>
      <c r="H1475" s="48">
        <f t="shared" ref="H1475:H1538" si="46">E1475-G1475</f>
        <v>0</v>
      </c>
      <c r="I1475" s="39" t="s">
        <v>9</v>
      </c>
      <c r="L1475" s="246"/>
      <c r="M1475" s="20">
        <v>42197</v>
      </c>
      <c r="N1475" s="183" t="s">
        <v>3848</v>
      </c>
      <c r="O1475" s="183" t="s">
        <v>1592</v>
      </c>
      <c r="P1475" s="14" t="s">
        <v>32</v>
      </c>
      <c r="Q1475" s="105">
        <v>896.4</v>
      </c>
      <c r="R1475" s="23">
        <v>42206</v>
      </c>
      <c r="S1475" s="106">
        <v>896.4</v>
      </c>
      <c r="T1475" s="31">
        <f t="shared" ref="T1475:T1538" si="47">Q1475-S1475</f>
        <v>0</v>
      </c>
      <c r="U1475" s="39" t="s">
        <v>9</v>
      </c>
    </row>
    <row r="1476" spans="1:21" x14ac:dyDescent="0.25">
      <c r="A1476" s="20">
        <v>42199</v>
      </c>
      <c r="B1476" s="183" t="s">
        <v>4063</v>
      </c>
      <c r="C1476" s="183" t="s">
        <v>1592</v>
      </c>
      <c r="D1476" s="14" t="s">
        <v>256</v>
      </c>
      <c r="E1476" s="105">
        <v>1776.5</v>
      </c>
      <c r="F1476" s="23">
        <v>42201</v>
      </c>
      <c r="G1476" s="106">
        <v>1776.5</v>
      </c>
      <c r="H1476" s="48">
        <f t="shared" si="46"/>
        <v>0</v>
      </c>
      <c r="I1476" s="39" t="s">
        <v>9</v>
      </c>
      <c r="L1476" s="246"/>
      <c r="M1476" s="20">
        <v>42198</v>
      </c>
      <c r="N1476" s="183" t="s">
        <v>3878</v>
      </c>
      <c r="O1476" s="183" t="s">
        <v>1592</v>
      </c>
      <c r="P1476" s="14" t="s">
        <v>32</v>
      </c>
      <c r="Q1476" s="105">
        <v>83048</v>
      </c>
      <c r="R1476" s="23">
        <v>42206</v>
      </c>
      <c r="S1476" s="106">
        <v>83048</v>
      </c>
      <c r="T1476" s="31">
        <f t="shared" si="47"/>
        <v>0</v>
      </c>
      <c r="U1476" s="39" t="s">
        <v>149</v>
      </c>
    </row>
    <row r="1477" spans="1:21" x14ac:dyDescent="0.25">
      <c r="A1477" s="20">
        <v>42199</v>
      </c>
      <c r="B1477" s="183" t="s">
        <v>4064</v>
      </c>
      <c r="C1477" s="183" t="s">
        <v>1592</v>
      </c>
      <c r="D1477" s="14" t="s">
        <v>123</v>
      </c>
      <c r="E1477" s="105">
        <v>9991.7999999999993</v>
      </c>
      <c r="F1477" s="23">
        <v>42200</v>
      </c>
      <c r="G1477" s="106">
        <v>9991.7999999999993</v>
      </c>
      <c r="H1477" s="48">
        <f t="shared" si="46"/>
        <v>0</v>
      </c>
      <c r="I1477" s="39" t="s">
        <v>17</v>
      </c>
      <c r="L1477" s="246"/>
      <c r="M1477" s="20">
        <v>42198</v>
      </c>
      <c r="N1477" s="183" t="s">
        <v>3951</v>
      </c>
      <c r="O1477" s="183" t="s">
        <v>1592</v>
      </c>
      <c r="P1477" s="14" t="s">
        <v>32</v>
      </c>
      <c r="Q1477" s="105">
        <v>3827.25</v>
      </c>
      <c r="R1477" s="23">
        <v>42206</v>
      </c>
      <c r="S1477" s="106">
        <v>3827.25</v>
      </c>
      <c r="T1477" s="31">
        <f t="shared" si="47"/>
        <v>0</v>
      </c>
      <c r="U1477" s="39" t="s">
        <v>9</v>
      </c>
    </row>
    <row r="1478" spans="1:21" x14ac:dyDescent="0.25">
      <c r="A1478" s="20">
        <v>42199</v>
      </c>
      <c r="B1478" s="183" t="s">
        <v>4065</v>
      </c>
      <c r="C1478" s="183" t="s">
        <v>1592</v>
      </c>
      <c r="D1478" s="14" t="s">
        <v>1142</v>
      </c>
      <c r="E1478" s="105">
        <v>335.4</v>
      </c>
      <c r="F1478" s="23">
        <v>42199</v>
      </c>
      <c r="G1478" s="106">
        <v>335.4</v>
      </c>
      <c r="H1478" s="48">
        <f t="shared" si="46"/>
        <v>0</v>
      </c>
      <c r="I1478" s="39" t="s">
        <v>9</v>
      </c>
      <c r="L1478" s="246"/>
      <c r="M1478" s="20">
        <v>42199</v>
      </c>
      <c r="N1478" s="183" t="s">
        <v>4003</v>
      </c>
      <c r="O1478" s="183" t="s">
        <v>1592</v>
      </c>
      <c r="P1478" s="14" t="s">
        <v>32</v>
      </c>
      <c r="Q1478" s="105">
        <v>81685.649999999994</v>
      </c>
      <c r="R1478" s="23">
        <v>42206</v>
      </c>
      <c r="S1478" s="106">
        <v>81685.649999999994</v>
      </c>
      <c r="T1478" s="31">
        <f t="shared" si="47"/>
        <v>0</v>
      </c>
      <c r="U1478" s="39" t="s">
        <v>19</v>
      </c>
    </row>
    <row r="1479" spans="1:21" x14ac:dyDescent="0.25">
      <c r="A1479" s="20">
        <v>42199</v>
      </c>
      <c r="B1479" s="183" t="s">
        <v>4066</v>
      </c>
      <c r="C1479" s="183" t="s">
        <v>1592</v>
      </c>
      <c r="D1479" s="14" t="s">
        <v>250</v>
      </c>
      <c r="E1479" s="105">
        <v>3104</v>
      </c>
      <c r="F1479" s="23">
        <v>42200</v>
      </c>
      <c r="G1479" s="106">
        <v>3104</v>
      </c>
      <c r="H1479" s="48">
        <f t="shared" si="46"/>
        <v>0</v>
      </c>
      <c r="I1479" s="39" t="s">
        <v>19</v>
      </c>
      <c r="L1479" s="246"/>
      <c r="M1479" s="20">
        <v>42200</v>
      </c>
      <c r="N1479" s="183" t="s">
        <v>4102</v>
      </c>
      <c r="O1479" s="183" t="s">
        <v>1592</v>
      </c>
      <c r="P1479" s="14" t="s">
        <v>32</v>
      </c>
      <c r="Q1479" s="105">
        <v>62755.5</v>
      </c>
      <c r="R1479" s="23">
        <v>42206</v>
      </c>
      <c r="S1479" s="106">
        <v>62755.5</v>
      </c>
      <c r="T1479" s="48">
        <f t="shared" si="47"/>
        <v>0</v>
      </c>
      <c r="U1479" s="39" t="s">
        <v>62</v>
      </c>
    </row>
    <row r="1480" spans="1:21" x14ac:dyDescent="0.25">
      <c r="A1480" s="20">
        <v>42199</v>
      </c>
      <c r="B1480" s="183" t="s">
        <v>4067</v>
      </c>
      <c r="C1480" s="183" t="s">
        <v>1592</v>
      </c>
      <c r="D1480" s="14" t="s">
        <v>190</v>
      </c>
      <c r="E1480" s="105">
        <v>1032</v>
      </c>
      <c r="F1480" s="23">
        <v>42200</v>
      </c>
      <c r="G1480" s="106">
        <v>1032</v>
      </c>
      <c r="H1480" s="48">
        <f t="shared" si="46"/>
        <v>0</v>
      </c>
      <c r="I1480" s="39" t="s">
        <v>19</v>
      </c>
      <c r="L1480" s="246"/>
      <c r="M1480" s="20">
        <v>42201</v>
      </c>
      <c r="N1480" s="183" t="s">
        <v>4230</v>
      </c>
      <c r="O1480" s="183" t="s">
        <v>1592</v>
      </c>
      <c r="P1480" s="14" t="s">
        <v>32</v>
      </c>
      <c r="Q1480" s="105">
        <v>115854.45</v>
      </c>
      <c r="R1480" s="23">
        <v>42206</v>
      </c>
      <c r="S1480" s="106">
        <v>115854.45</v>
      </c>
      <c r="T1480" s="48">
        <f t="shared" si="47"/>
        <v>0</v>
      </c>
      <c r="U1480" s="39" t="s">
        <v>19</v>
      </c>
    </row>
    <row r="1481" spans="1:21" x14ac:dyDescent="0.25">
      <c r="A1481" s="20">
        <v>42199</v>
      </c>
      <c r="B1481" s="183" t="s">
        <v>4068</v>
      </c>
      <c r="C1481" s="183" t="s">
        <v>1592</v>
      </c>
      <c r="D1481" s="14" t="s">
        <v>361</v>
      </c>
      <c r="E1481" s="105">
        <v>3882.6</v>
      </c>
      <c r="F1481" s="23">
        <v>42200</v>
      </c>
      <c r="G1481" s="106">
        <v>3882.6</v>
      </c>
      <c r="H1481" s="48">
        <f t="shared" si="46"/>
        <v>0</v>
      </c>
      <c r="I1481" s="39" t="s">
        <v>19</v>
      </c>
      <c r="L1481" s="246"/>
      <c r="M1481" s="20">
        <v>42201</v>
      </c>
      <c r="N1481" s="183" t="s">
        <v>4302</v>
      </c>
      <c r="O1481" s="183" t="s">
        <v>1592</v>
      </c>
      <c r="P1481" s="14" t="s">
        <v>32</v>
      </c>
      <c r="Q1481" s="105">
        <v>2754</v>
      </c>
      <c r="R1481" s="23">
        <v>42206</v>
      </c>
      <c r="S1481" s="118">
        <v>2754</v>
      </c>
      <c r="T1481" s="31">
        <f t="shared" si="47"/>
        <v>0</v>
      </c>
      <c r="U1481" s="56" t="s">
        <v>3880</v>
      </c>
    </row>
    <row r="1482" spans="1:21" x14ac:dyDescent="0.25">
      <c r="A1482" s="20">
        <v>42199</v>
      </c>
      <c r="B1482" s="183" t="s">
        <v>4069</v>
      </c>
      <c r="C1482" s="183" t="s">
        <v>1592</v>
      </c>
      <c r="D1482" s="14" t="s">
        <v>361</v>
      </c>
      <c r="E1482" s="105">
        <v>635.4</v>
      </c>
      <c r="F1482" s="23">
        <v>42200</v>
      </c>
      <c r="G1482" s="106">
        <v>635.4</v>
      </c>
      <c r="H1482" s="48">
        <f t="shared" si="46"/>
        <v>0</v>
      </c>
      <c r="I1482" s="39" t="s">
        <v>19</v>
      </c>
      <c r="L1482" s="246"/>
      <c r="M1482" s="20">
        <v>42202</v>
      </c>
      <c r="N1482" s="183" t="s">
        <v>4346</v>
      </c>
      <c r="O1482" s="183" t="s">
        <v>1592</v>
      </c>
      <c r="P1482" s="14" t="s">
        <v>32</v>
      </c>
      <c r="Q1482" s="105">
        <v>55248.3</v>
      </c>
      <c r="R1482" s="23">
        <v>42206</v>
      </c>
      <c r="S1482" s="118">
        <v>55248.3</v>
      </c>
      <c r="T1482" s="31">
        <f t="shared" si="47"/>
        <v>0</v>
      </c>
      <c r="U1482" s="56" t="s">
        <v>19</v>
      </c>
    </row>
    <row r="1483" spans="1:21" x14ac:dyDescent="0.25">
      <c r="A1483" s="20">
        <v>42199</v>
      </c>
      <c r="B1483" s="183" t="s">
        <v>4070</v>
      </c>
      <c r="C1483" s="183" t="s">
        <v>1592</v>
      </c>
      <c r="D1483" s="14" t="s">
        <v>138</v>
      </c>
      <c r="E1483" s="105">
        <v>4458</v>
      </c>
      <c r="F1483" s="23">
        <v>42200</v>
      </c>
      <c r="G1483" s="106">
        <v>4458</v>
      </c>
      <c r="H1483" s="48">
        <f t="shared" si="46"/>
        <v>0</v>
      </c>
      <c r="I1483" s="39" t="s">
        <v>62</v>
      </c>
      <c r="L1483" s="246"/>
      <c r="M1483" s="20">
        <v>42202</v>
      </c>
      <c r="N1483" s="183" t="s">
        <v>4387</v>
      </c>
      <c r="O1483" s="183" t="s">
        <v>1592</v>
      </c>
      <c r="P1483" s="14" t="s">
        <v>32</v>
      </c>
      <c r="Q1483" s="105">
        <v>64626.9</v>
      </c>
      <c r="R1483" s="23">
        <v>42206</v>
      </c>
      <c r="S1483" s="118">
        <v>64626.9</v>
      </c>
      <c r="T1483" s="31">
        <f t="shared" si="47"/>
        <v>0</v>
      </c>
      <c r="U1483" s="56" t="s">
        <v>19</v>
      </c>
    </row>
    <row r="1484" spans="1:21" x14ac:dyDescent="0.25">
      <c r="A1484" s="20">
        <v>42199</v>
      </c>
      <c r="B1484" s="183" t="s">
        <v>4071</v>
      </c>
      <c r="C1484" s="183" t="s">
        <v>1592</v>
      </c>
      <c r="D1484" s="150" t="s">
        <v>906</v>
      </c>
      <c r="E1484" s="105">
        <v>984.2</v>
      </c>
      <c r="F1484" s="23">
        <v>42200</v>
      </c>
      <c r="G1484" s="106">
        <v>984.2</v>
      </c>
      <c r="H1484" s="48">
        <f t="shared" si="46"/>
        <v>0</v>
      </c>
      <c r="I1484" s="39" t="s">
        <v>19</v>
      </c>
      <c r="L1484" s="246"/>
      <c r="M1484" s="20">
        <v>42203</v>
      </c>
      <c r="N1484" s="183" t="s">
        <v>4477</v>
      </c>
      <c r="O1484" s="183" t="s">
        <v>1592</v>
      </c>
      <c r="P1484" s="14" t="s">
        <v>32</v>
      </c>
      <c r="Q1484" s="105">
        <v>114705.8</v>
      </c>
      <c r="R1484" s="65">
        <v>42206</v>
      </c>
      <c r="S1484" s="106">
        <v>114705.8</v>
      </c>
      <c r="T1484" s="31">
        <f t="shared" si="47"/>
        <v>0</v>
      </c>
      <c r="U1484" s="39" t="s">
        <v>19</v>
      </c>
    </row>
    <row r="1485" spans="1:21" x14ac:dyDescent="0.25">
      <c r="A1485" s="20">
        <v>42199</v>
      </c>
      <c r="B1485" s="183" t="s">
        <v>4072</v>
      </c>
      <c r="C1485" s="183" t="s">
        <v>1592</v>
      </c>
      <c r="D1485" s="14" t="s">
        <v>24</v>
      </c>
      <c r="E1485" s="105">
        <v>50617.25</v>
      </c>
      <c r="F1485" s="51">
        <v>42216</v>
      </c>
      <c r="G1485" s="106">
        <v>50617.25</v>
      </c>
      <c r="H1485" s="48">
        <f t="shared" si="46"/>
        <v>0</v>
      </c>
      <c r="I1485" s="39" t="s">
        <v>62</v>
      </c>
      <c r="L1485" s="246"/>
      <c r="M1485" s="20">
        <v>42204</v>
      </c>
      <c r="N1485" s="183" t="s">
        <v>4603</v>
      </c>
      <c r="O1485" s="183" t="s">
        <v>1592</v>
      </c>
      <c r="P1485" s="14" t="s">
        <v>32</v>
      </c>
      <c r="Q1485" s="105">
        <v>53135</v>
      </c>
      <c r="R1485" s="23">
        <v>42206</v>
      </c>
      <c r="S1485" s="118">
        <v>53135</v>
      </c>
      <c r="T1485" s="31">
        <f t="shared" si="47"/>
        <v>0</v>
      </c>
      <c r="U1485" s="56" t="s">
        <v>9</v>
      </c>
    </row>
    <row r="1486" spans="1:21" x14ac:dyDescent="0.25">
      <c r="A1486" s="20">
        <v>42199</v>
      </c>
      <c r="B1486" s="183" t="s">
        <v>4073</v>
      </c>
      <c r="C1486" s="183" t="s">
        <v>1592</v>
      </c>
      <c r="D1486" s="14" t="s">
        <v>294</v>
      </c>
      <c r="E1486" s="105">
        <v>1292</v>
      </c>
      <c r="F1486" s="23">
        <v>42199</v>
      </c>
      <c r="G1486" s="106">
        <v>1292</v>
      </c>
      <c r="H1486" s="48">
        <f t="shared" si="46"/>
        <v>0</v>
      </c>
      <c r="I1486" s="39" t="s">
        <v>9</v>
      </c>
      <c r="L1486" s="246"/>
      <c r="M1486" s="20">
        <v>42204</v>
      </c>
      <c r="N1486" s="183" t="s">
        <v>4629</v>
      </c>
      <c r="O1486" s="183" t="s">
        <v>1592</v>
      </c>
      <c r="P1486" s="14" t="s">
        <v>32</v>
      </c>
      <c r="Q1486" s="105">
        <v>58146.8</v>
      </c>
      <c r="R1486" s="23">
        <v>42206</v>
      </c>
      <c r="S1486" s="118">
        <v>58146.8</v>
      </c>
      <c r="T1486" s="31">
        <f t="shared" si="47"/>
        <v>0</v>
      </c>
      <c r="U1486" s="56" t="s">
        <v>9</v>
      </c>
    </row>
    <row r="1487" spans="1:21" x14ac:dyDescent="0.25">
      <c r="A1487" s="20">
        <v>42199</v>
      </c>
      <c r="B1487" s="183" t="s">
        <v>4074</v>
      </c>
      <c r="C1487" s="183" t="s">
        <v>1592</v>
      </c>
      <c r="D1487" s="14" t="s">
        <v>213</v>
      </c>
      <c r="E1487" s="105">
        <v>461156.05</v>
      </c>
      <c r="F1487" s="30">
        <v>42230</v>
      </c>
      <c r="G1487" s="144">
        <v>461156.05</v>
      </c>
      <c r="H1487" s="48">
        <f t="shared" si="46"/>
        <v>0</v>
      </c>
      <c r="I1487" s="39" t="s">
        <v>9</v>
      </c>
      <c r="L1487" s="246"/>
      <c r="M1487" s="20">
        <v>42205</v>
      </c>
      <c r="N1487" s="183" t="s">
        <v>4693</v>
      </c>
      <c r="O1487" s="183" t="s">
        <v>1592</v>
      </c>
      <c r="P1487" s="14" t="s">
        <v>32</v>
      </c>
      <c r="Q1487" s="105">
        <v>58762.2</v>
      </c>
      <c r="R1487" s="23">
        <v>42206</v>
      </c>
      <c r="S1487" s="118">
        <v>58762.2</v>
      </c>
      <c r="T1487" s="31">
        <f t="shared" si="47"/>
        <v>0</v>
      </c>
      <c r="U1487" s="56" t="s">
        <v>9</v>
      </c>
    </row>
    <row r="1488" spans="1:21" x14ac:dyDescent="0.25">
      <c r="A1488" s="20">
        <v>42199</v>
      </c>
      <c r="B1488" s="183" t="s">
        <v>4075</v>
      </c>
      <c r="C1488" s="183" t="s">
        <v>1592</v>
      </c>
      <c r="D1488" s="14" t="s">
        <v>237</v>
      </c>
      <c r="E1488" s="105">
        <v>225</v>
      </c>
      <c r="F1488" s="23">
        <v>42199</v>
      </c>
      <c r="G1488" s="106">
        <v>225</v>
      </c>
      <c r="H1488" s="48">
        <f t="shared" si="46"/>
        <v>0</v>
      </c>
      <c r="I1488" s="39" t="s">
        <v>9</v>
      </c>
      <c r="L1488" s="246"/>
      <c r="M1488" s="20">
        <v>42205</v>
      </c>
      <c r="N1488" s="183" t="s">
        <v>4700</v>
      </c>
      <c r="O1488" s="183" t="s">
        <v>1592</v>
      </c>
      <c r="P1488" s="14" t="s">
        <v>32</v>
      </c>
      <c r="Q1488" s="105">
        <v>7539</v>
      </c>
      <c r="R1488" s="23">
        <v>42206</v>
      </c>
      <c r="S1488" s="118">
        <v>7539</v>
      </c>
      <c r="T1488" s="31">
        <f t="shared" si="47"/>
        <v>0</v>
      </c>
      <c r="U1488" s="56" t="s">
        <v>9</v>
      </c>
    </row>
    <row r="1489" spans="1:21" x14ac:dyDescent="0.25">
      <c r="A1489" s="20">
        <v>42199</v>
      </c>
      <c r="B1489" s="183" t="s">
        <v>4076</v>
      </c>
      <c r="C1489" s="183" t="s">
        <v>1592</v>
      </c>
      <c r="D1489" s="14" t="s">
        <v>237</v>
      </c>
      <c r="E1489" s="105">
        <v>300</v>
      </c>
      <c r="F1489" s="23">
        <v>42199</v>
      </c>
      <c r="G1489" s="106">
        <v>300</v>
      </c>
      <c r="H1489" s="48">
        <f t="shared" si="46"/>
        <v>0</v>
      </c>
      <c r="I1489" s="39" t="s">
        <v>9</v>
      </c>
      <c r="L1489" s="246"/>
      <c r="M1489" s="20">
        <v>42205</v>
      </c>
      <c r="N1489" s="183" t="s">
        <v>4724</v>
      </c>
      <c r="O1489" s="183" t="s">
        <v>1592</v>
      </c>
      <c r="P1489" s="14" t="s">
        <v>32</v>
      </c>
      <c r="Q1489" s="105">
        <v>34479.4</v>
      </c>
      <c r="R1489" s="23">
        <v>42206</v>
      </c>
      <c r="S1489" s="118">
        <v>34479.4</v>
      </c>
      <c r="T1489" s="31">
        <f t="shared" si="47"/>
        <v>0</v>
      </c>
      <c r="U1489" s="56" t="s">
        <v>19</v>
      </c>
    </row>
    <row r="1490" spans="1:21" x14ac:dyDescent="0.25">
      <c r="A1490" s="20">
        <v>42199</v>
      </c>
      <c r="B1490" s="183" t="s">
        <v>4077</v>
      </c>
      <c r="C1490" s="183" t="s">
        <v>1592</v>
      </c>
      <c r="D1490" s="14" t="s">
        <v>80</v>
      </c>
      <c r="E1490" s="105">
        <v>6555</v>
      </c>
      <c r="F1490" s="23">
        <v>42199</v>
      </c>
      <c r="G1490" s="106">
        <v>6555</v>
      </c>
      <c r="H1490" s="48">
        <f t="shared" si="46"/>
        <v>0</v>
      </c>
      <c r="I1490" s="39" t="s">
        <v>9</v>
      </c>
      <c r="L1490" s="246"/>
      <c r="M1490" s="20">
        <v>42206</v>
      </c>
      <c r="N1490" s="183" t="s">
        <v>4813</v>
      </c>
      <c r="O1490" s="183" t="s">
        <v>1592</v>
      </c>
      <c r="P1490" s="15" t="s">
        <v>32</v>
      </c>
      <c r="Q1490" s="122">
        <v>116288.7</v>
      </c>
      <c r="R1490" s="23"/>
      <c r="S1490" s="118"/>
      <c r="T1490" s="31">
        <f t="shared" si="47"/>
        <v>116288.7</v>
      </c>
      <c r="U1490" s="68" t="s">
        <v>3880</v>
      </c>
    </row>
    <row r="1491" spans="1:21" x14ac:dyDescent="0.25">
      <c r="A1491" s="20">
        <v>42199</v>
      </c>
      <c r="B1491" s="183" t="s">
        <v>4078</v>
      </c>
      <c r="C1491" s="183" t="s">
        <v>1592</v>
      </c>
      <c r="D1491" s="14" t="s">
        <v>332</v>
      </c>
      <c r="E1491" s="105">
        <v>3352.8</v>
      </c>
      <c r="F1491" s="23">
        <v>42199</v>
      </c>
      <c r="G1491" s="106">
        <v>3352.8</v>
      </c>
      <c r="H1491" s="48">
        <f t="shared" si="46"/>
        <v>0</v>
      </c>
      <c r="I1491" s="39" t="s">
        <v>9</v>
      </c>
      <c r="L1491" s="246"/>
      <c r="M1491" s="20">
        <v>42206</v>
      </c>
      <c r="N1491" s="183" t="s">
        <v>4854</v>
      </c>
      <c r="O1491" s="183" t="s">
        <v>1592</v>
      </c>
      <c r="P1491" s="15" t="s">
        <v>32</v>
      </c>
      <c r="Q1491" s="122">
        <v>14143</v>
      </c>
      <c r="R1491" s="23"/>
      <c r="S1491" s="118"/>
      <c r="T1491" s="31">
        <f t="shared" si="47"/>
        <v>14143</v>
      </c>
      <c r="U1491" s="68" t="s">
        <v>9</v>
      </c>
    </row>
    <row r="1492" spans="1:21" x14ac:dyDescent="0.25">
      <c r="A1492" s="20">
        <v>42199</v>
      </c>
      <c r="B1492" s="183" t="s">
        <v>4079</v>
      </c>
      <c r="C1492" s="183" t="s">
        <v>1592</v>
      </c>
      <c r="D1492" s="14" t="s">
        <v>43</v>
      </c>
      <c r="E1492" s="105">
        <v>13811.72</v>
      </c>
      <c r="F1492" s="23">
        <v>42200</v>
      </c>
      <c r="G1492" s="106">
        <v>13811.72</v>
      </c>
      <c r="H1492" s="48">
        <f t="shared" si="46"/>
        <v>0</v>
      </c>
      <c r="I1492" s="39" t="s">
        <v>9</v>
      </c>
      <c r="L1492" s="246"/>
      <c r="M1492" s="20">
        <v>42207</v>
      </c>
      <c r="N1492" s="183" t="s">
        <v>4970</v>
      </c>
      <c r="O1492" s="183" t="s">
        <v>1592</v>
      </c>
      <c r="P1492" s="14" t="s">
        <v>32</v>
      </c>
      <c r="Q1492" s="105">
        <v>99419.1</v>
      </c>
      <c r="R1492" s="30"/>
      <c r="S1492" s="106"/>
      <c r="T1492" s="31">
        <f t="shared" si="47"/>
        <v>99419.1</v>
      </c>
      <c r="U1492" s="39" t="s">
        <v>19</v>
      </c>
    </row>
    <row r="1493" spans="1:21" x14ac:dyDescent="0.25">
      <c r="A1493" s="20">
        <v>42199</v>
      </c>
      <c r="B1493" s="183" t="s">
        <v>4080</v>
      </c>
      <c r="C1493" s="183" t="s">
        <v>1592</v>
      </c>
      <c r="D1493" s="14" t="s">
        <v>24</v>
      </c>
      <c r="E1493" s="105">
        <v>46709.62</v>
      </c>
      <c r="F1493" s="23">
        <v>42216</v>
      </c>
      <c r="G1493" s="106">
        <v>46709.62</v>
      </c>
      <c r="H1493" s="48">
        <f t="shared" si="46"/>
        <v>0</v>
      </c>
      <c r="I1493" s="39" t="s">
        <v>2524</v>
      </c>
      <c r="L1493" s="246"/>
      <c r="M1493" s="20">
        <v>42207</v>
      </c>
      <c r="N1493" s="183" t="s">
        <v>4976</v>
      </c>
      <c r="O1493" s="183" t="s">
        <v>1592</v>
      </c>
      <c r="P1493" s="14" t="s">
        <v>32</v>
      </c>
      <c r="Q1493" s="105">
        <v>28750</v>
      </c>
      <c r="R1493" s="23"/>
      <c r="S1493" s="106"/>
      <c r="T1493" s="31">
        <f t="shared" si="47"/>
        <v>28750</v>
      </c>
      <c r="U1493" s="39" t="s">
        <v>9</v>
      </c>
    </row>
    <row r="1494" spans="1:21" x14ac:dyDescent="0.25">
      <c r="A1494" s="20">
        <v>42199</v>
      </c>
      <c r="B1494" s="183" t="s">
        <v>4081</v>
      </c>
      <c r="C1494" s="183" t="s">
        <v>1592</v>
      </c>
      <c r="D1494" s="14" t="s">
        <v>3782</v>
      </c>
      <c r="E1494" s="105">
        <v>3450.3</v>
      </c>
      <c r="F1494" s="23">
        <v>42200</v>
      </c>
      <c r="G1494" s="106">
        <v>3450.3</v>
      </c>
      <c r="H1494" s="48">
        <f t="shared" si="46"/>
        <v>0</v>
      </c>
      <c r="I1494" s="39" t="s">
        <v>9</v>
      </c>
      <c r="L1494" s="246"/>
      <c r="M1494" s="20">
        <v>42208</v>
      </c>
      <c r="N1494" s="183" t="s">
        <v>5038</v>
      </c>
      <c r="O1494" s="183" t="s">
        <v>1592</v>
      </c>
      <c r="P1494" s="14" t="s">
        <v>32</v>
      </c>
      <c r="Q1494" s="105">
        <v>40626.300000000003</v>
      </c>
      <c r="R1494" s="186"/>
      <c r="S1494" s="106"/>
      <c r="T1494" s="31">
        <f t="shared" si="47"/>
        <v>40626.300000000003</v>
      </c>
      <c r="U1494" s="39" t="s">
        <v>19</v>
      </c>
    </row>
    <row r="1495" spans="1:21" x14ac:dyDescent="0.25">
      <c r="A1495" s="20">
        <v>42199</v>
      </c>
      <c r="B1495" s="183" t="s">
        <v>4082</v>
      </c>
      <c r="C1495" s="183" t="s">
        <v>1592</v>
      </c>
      <c r="D1495" s="14" t="s">
        <v>43</v>
      </c>
      <c r="E1495" s="105">
        <v>5575.2</v>
      </c>
      <c r="F1495" s="23">
        <v>42200</v>
      </c>
      <c r="G1495" s="106">
        <v>5575.2</v>
      </c>
      <c r="H1495" s="48">
        <f t="shared" si="46"/>
        <v>0</v>
      </c>
      <c r="I1495" s="39" t="s">
        <v>9</v>
      </c>
      <c r="L1495" s="246"/>
      <c r="M1495" s="20">
        <v>42209</v>
      </c>
      <c r="N1495" s="183" t="s">
        <v>5183</v>
      </c>
      <c r="O1495" s="183" t="s">
        <v>1592</v>
      </c>
      <c r="P1495" s="14" t="s">
        <v>32</v>
      </c>
      <c r="Q1495" s="105">
        <v>129841.8</v>
      </c>
      <c r="R1495" s="65"/>
      <c r="S1495" s="106"/>
      <c r="T1495" s="31">
        <f t="shared" si="47"/>
        <v>129841.8</v>
      </c>
      <c r="U1495" s="39" t="s">
        <v>19</v>
      </c>
    </row>
    <row r="1496" spans="1:21" x14ac:dyDescent="0.25">
      <c r="A1496" s="20">
        <v>42200</v>
      </c>
      <c r="B1496" s="183" t="s">
        <v>4083</v>
      </c>
      <c r="C1496" s="183" t="s">
        <v>1592</v>
      </c>
      <c r="D1496" s="14" t="s">
        <v>2607</v>
      </c>
      <c r="E1496" s="105">
        <v>6766.5</v>
      </c>
      <c r="F1496" s="23">
        <v>42200</v>
      </c>
      <c r="G1496" s="106">
        <v>6766.5</v>
      </c>
      <c r="H1496" s="48">
        <f t="shared" si="46"/>
        <v>0</v>
      </c>
      <c r="I1496" s="39" t="s">
        <v>9</v>
      </c>
      <c r="L1496" s="246"/>
      <c r="M1496" s="20">
        <v>42210</v>
      </c>
      <c r="N1496" s="183" t="s">
        <v>5373</v>
      </c>
      <c r="O1496" s="183" t="s">
        <v>1592</v>
      </c>
      <c r="P1496" s="14" t="s">
        <v>32</v>
      </c>
      <c r="Q1496" s="105">
        <v>14440.8</v>
      </c>
      <c r="R1496" s="65"/>
      <c r="S1496" s="106"/>
      <c r="T1496" s="31">
        <f t="shared" si="47"/>
        <v>14440.8</v>
      </c>
      <c r="U1496" s="39" t="s">
        <v>9</v>
      </c>
    </row>
    <row r="1497" spans="1:21" x14ac:dyDescent="0.25">
      <c r="A1497" s="20">
        <v>42200</v>
      </c>
      <c r="B1497" s="183" t="s">
        <v>4084</v>
      </c>
      <c r="C1497" s="183" t="s">
        <v>1592</v>
      </c>
      <c r="D1497" s="14" t="s">
        <v>383</v>
      </c>
      <c r="E1497" s="105">
        <v>8018.7</v>
      </c>
      <c r="F1497" s="23">
        <v>42200</v>
      </c>
      <c r="G1497" s="106">
        <v>8018.7</v>
      </c>
      <c r="H1497" s="48">
        <f t="shared" si="46"/>
        <v>0</v>
      </c>
      <c r="I1497" s="39" t="s">
        <v>9</v>
      </c>
      <c r="L1497" s="246"/>
      <c r="M1497" s="20">
        <v>42210</v>
      </c>
      <c r="N1497" s="183" t="s">
        <v>5374</v>
      </c>
      <c r="O1497" s="183" t="s">
        <v>1592</v>
      </c>
      <c r="P1497" s="150" t="s">
        <v>32</v>
      </c>
      <c r="Q1497" s="105">
        <v>77556.600000000006</v>
      </c>
      <c r="R1497" s="65"/>
      <c r="S1497" s="106"/>
      <c r="T1497" s="31">
        <f t="shared" si="47"/>
        <v>77556.600000000006</v>
      </c>
      <c r="U1497" s="39" t="s">
        <v>312</v>
      </c>
    </row>
    <row r="1498" spans="1:21" x14ac:dyDescent="0.25">
      <c r="A1498" s="20">
        <v>42200</v>
      </c>
      <c r="B1498" s="183" t="s">
        <v>4085</v>
      </c>
      <c r="C1498" s="183" t="s">
        <v>1592</v>
      </c>
      <c r="D1498" s="14" t="s">
        <v>1178</v>
      </c>
      <c r="E1498" s="105">
        <v>22473.64</v>
      </c>
      <c r="F1498" s="12" t="s">
        <v>4086</v>
      </c>
      <c r="G1498" s="106">
        <f>17000+5473.64</f>
        <v>22473.64</v>
      </c>
      <c r="H1498" s="48">
        <f t="shared" si="46"/>
        <v>0</v>
      </c>
      <c r="I1498" s="39" t="s">
        <v>94</v>
      </c>
      <c r="L1498" s="246"/>
      <c r="M1498" s="20">
        <v>42212</v>
      </c>
      <c r="N1498" s="183" t="s">
        <v>5479</v>
      </c>
      <c r="O1498" s="183" t="s">
        <v>1592</v>
      </c>
      <c r="P1498" s="150" t="s">
        <v>32</v>
      </c>
      <c r="Q1498" s="105">
        <v>77961.600000000006</v>
      </c>
      <c r="R1498" s="23"/>
      <c r="S1498" s="106"/>
      <c r="T1498" s="31">
        <f t="shared" si="47"/>
        <v>77961.600000000006</v>
      </c>
      <c r="U1498" s="39" t="s">
        <v>19</v>
      </c>
    </row>
    <row r="1499" spans="1:21" x14ac:dyDescent="0.25">
      <c r="A1499" s="20">
        <v>42200</v>
      </c>
      <c r="B1499" s="183" t="s">
        <v>4087</v>
      </c>
      <c r="C1499" s="183" t="s">
        <v>1592</v>
      </c>
      <c r="D1499" s="14" t="s">
        <v>1012</v>
      </c>
      <c r="E1499" s="105">
        <v>12952.3</v>
      </c>
      <c r="F1499" s="23">
        <v>42200</v>
      </c>
      <c r="G1499" s="106">
        <v>12952.3</v>
      </c>
      <c r="H1499" s="48">
        <f t="shared" si="46"/>
        <v>0</v>
      </c>
      <c r="I1499" s="39" t="s">
        <v>9</v>
      </c>
      <c r="L1499" s="246"/>
      <c r="M1499" s="20">
        <v>42213</v>
      </c>
      <c r="N1499" s="183" t="s">
        <v>5604</v>
      </c>
      <c r="O1499" s="183" t="s">
        <v>1592</v>
      </c>
      <c r="P1499" s="14" t="s">
        <v>32</v>
      </c>
      <c r="Q1499" s="105">
        <v>81110.100000000006</v>
      </c>
      <c r="R1499" s="23"/>
      <c r="S1499" s="106"/>
      <c r="T1499" s="31">
        <f t="shared" si="47"/>
        <v>81110.100000000006</v>
      </c>
      <c r="U1499" s="39" t="s">
        <v>19</v>
      </c>
    </row>
    <row r="1500" spans="1:21" x14ac:dyDescent="0.25">
      <c r="A1500" s="20">
        <v>42200</v>
      </c>
      <c r="B1500" s="183" t="s">
        <v>4088</v>
      </c>
      <c r="C1500" s="183" t="s">
        <v>1592</v>
      </c>
      <c r="D1500" s="14" t="s">
        <v>141</v>
      </c>
      <c r="E1500" s="105">
        <v>5035.8</v>
      </c>
      <c r="F1500" s="23">
        <v>42202</v>
      </c>
      <c r="G1500" s="106">
        <v>5035.8</v>
      </c>
      <c r="H1500" s="48">
        <f t="shared" si="46"/>
        <v>0</v>
      </c>
      <c r="I1500" s="39" t="s">
        <v>9</v>
      </c>
      <c r="L1500" s="246"/>
      <c r="M1500" s="20">
        <v>42214</v>
      </c>
      <c r="N1500" s="183" t="s">
        <v>5702</v>
      </c>
      <c r="O1500" s="183" t="s">
        <v>1592</v>
      </c>
      <c r="P1500" s="14" t="s">
        <v>32</v>
      </c>
      <c r="Q1500" s="105">
        <v>78656</v>
      </c>
      <c r="R1500" s="23"/>
      <c r="S1500" s="106"/>
      <c r="T1500" s="31">
        <f t="shared" si="47"/>
        <v>78656</v>
      </c>
      <c r="U1500" s="39" t="s">
        <v>19</v>
      </c>
    </row>
    <row r="1501" spans="1:21" x14ac:dyDescent="0.25">
      <c r="A1501" s="20">
        <v>42200</v>
      </c>
      <c r="B1501" s="183" t="s">
        <v>4089</v>
      </c>
      <c r="C1501" s="183" t="s">
        <v>1592</v>
      </c>
      <c r="D1501" s="14" t="s">
        <v>24</v>
      </c>
      <c r="E1501" s="105">
        <v>46844.1</v>
      </c>
      <c r="F1501" s="23">
        <v>42216</v>
      </c>
      <c r="G1501" s="106">
        <v>46844.1</v>
      </c>
      <c r="H1501" s="48">
        <f t="shared" si="46"/>
        <v>0</v>
      </c>
      <c r="I1501" s="39" t="s">
        <v>19</v>
      </c>
      <c r="L1501" s="246"/>
      <c r="M1501" s="20">
        <v>42215</v>
      </c>
      <c r="N1501" s="183" t="s">
        <v>5800</v>
      </c>
      <c r="O1501" s="183" t="s">
        <v>1592</v>
      </c>
      <c r="P1501" s="14" t="s">
        <v>32</v>
      </c>
      <c r="Q1501" s="105">
        <v>51136</v>
      </c>
      <c r="R1501" s="23"/>
      <c r="S1501" s="106"/>
      <c r="T1501" s="31">
        <f t="shared" si="47"/>
        <v>51136</v>
      </c>
      <c r="U1501" s="39" t="s">
        <v>9</v>
      </c>
    </row>
    <row r="1502" spans="1:21" x14ac:dyDescent="0.25">
      <c r="A1502" s="20">
        <v>42200</v>
      </c>
      <c r="B1502" s="183" t="s">
        <v>4090</v>
      </c>
      <c r="C1502" s="183" t="s">
        <v>1592</v>
      </c>
      <c r="D1502" s="14" t="s">
        <v>2501</v>
      </c>
      <c r="E1502" s="105">
        <v>7110.4</v>
      </c>
      <c r="F1502" s="23">
        <v>42200</v>
      </c>
      <c r="G1502" s="106">
        <v>7110.4</v>
      </c>
      <c r="H1502" s="48">
        <f t="shared" si="46"/>
        <v>0</v>
      </c>
      <c r="I1502" s="39" t="s">
        <v>17</v>
      </c>
      <c r="L1502" s="246"/>
      <c r="M1502" s="20">
        <v>42216</v>
      </c>
      <c r="N1502" s="183" t="s">
        <v>5949</v>
      </c>
      <c r="O1502" s="183" t="s">
        <v>1592</v>
      </c>
      <c r="P1502" s="14" t="s">
        <v>32</v>
      </c>
      <c r="Q1502" s="105">
        <v>118683.2</v>
      </c>
      <c r="R1502" s="23"/>
      <c r="S1502" s="106"/>
      <c r="T1502" s="31">
        <f t="shared" si="47"/>
        <v>118683.2</v>
      </c>
      <c r="U1502" s="39" t="s">
        <v>19</v>
      </c>
    </row>
    <row r="1503" spans="1:21" x14ac:dyDescent="0.25">
      <c r="A1503" s="20">
        <v>42200</v>
      </c>
      <c r="B1503" s="183" t="s">
        <v>4091</v>
      </c>
      <c r="C1503" s="183" t="s">
        <v>1592</v>
      </c>
      <c r="D1503" s="14" t="s">
        <v>2501</v>
      </c>
      <c r="E1503" s="105">
        <v>196.2</v>
      </c>
      <c r="F1503" s="23">
        <v>42200</v>
      </c>
      <c r="G1503" s="106">
        <v>196.2</v>
      </c>
      <c r="H1503" s="48">
        <f t="shared" si="46"/>
        <v>0</v>
      </c>
      <c r="I1503" s="39" t="s">
        <v>17</v>
      </c>
      <c r="L1503" s="246"/>
      <c r="M1503" s="20">
        <v>42187</v>
      </c>
      <c r="N1503" s="183" t="s">
        <v>2709</v>
      </c>
      <c r="O1503" s="183" t="s">
        <v>1592</v>
      </c>
      <c r="P1503" s="40" t="s">
        <v>420</v>
      </c>
      <c r="Q1503" s="105">
        <v>20903.55</v>
      </c>
      <c r="R1503" s="23">
        <v>42189</v>
      </c>
      <c r="S1503" s="106">
        <v>20903.55</v>
      </c>
      <c r="T1503" s="25">
        <f t="shared" si="47"/>
        <v>0</v>
      </c>
      <c r="U1503" s="68" t="s">
        <v>149</v>
      </c>
    </row>
    <row r="1504" spans="1:21" x14ac:dyDescent="0.25">
      <c r="A1504" s="20">
        <v>42200</v>
      </c>
      <c r="B1504" s="183" t="s">
        <v>4092</v>
      </c>
      <c r="C1504" s="183" t="s">
        <v>1592</v>
      </c>
      <c r="D1504" s="14" t="s">
        <v>14</v>
      </c>
      <c r="E1504" s="105">
        <v>29716.400000000001</v>
      </c>
      <c r="F1504" s="23">
        <v>42209</v>
      </c>
      <c r="G1504" s="106">
        <v>29716.400000000001</v>
      </c>
      <c r="H1504" s="48">
        <f t="shared" si="46"/>
        <v>0</v>
      </c>
      <c r="I1504" s="39" t="s">
        <v>15</v>
      </c>
      <c r="L1504" s="246"/>
      <c r="M1504" s="20">
        <v>42191</v>
      </c>
      <c r="N1504" s="183" t="s">
        <v>3169</v>
      </c>
      <c r="O1504" s="183" t="s">
        <v>1592</v>
      </c>
      <c r="P1504" s="14" t="s">
        <v>420</v>
      </c>
      <c r="Q1504" s="105">
        <v>3152.1</v>
      </c>
      <c r="R1504" s="23">
        <v>42193</v>
      </c>
      <c r="S1504" s="106">
        <v>3152.1</v>
      </c>
      <c r="T1504" s="31">
        <f t="shared" si="47"/>
        <v>0</v>
      </c>
      <c r="U1504" s="39" t="s">
        <v>149</v>
      </c>
    </row>
    <row r="1505" spans="1:21" x14ac:dyDescent="0.25">
      <c r="A1505" s="20">
        <v>42200</v>
      </c>
      <c r="B1505" s="183" t="s">
        <v>4093</v>
      </c>
      <c r="C1505" s="183" t="s">
        <v>1592</v>
      </c>
      <c r="D1505" s="14" t="s">
        <v>422</v>
      </c>
      <c r="E1505" s="105">
        <v>343.2</v>
      </c>
      <c r="F1505" s="23">
        <v>42200</v>
      </c>
      <c r="G1505" s="106">
        <v>343.2</v>
      </c>
      <c r="H1505" s="48">
        <f t="shared" si="46"/>
        <v>0</v>
      </c>
      <c r="I1505" s="39" t="s">
        <v>9</v>
      </c>
      <c r="L1505" s="246"/>
      <c r="M1505" s="20">
        <v>42194</v>
      </c>
      <c r="N1505" s="183" t="s">
        <v>3521</v>
      </c>
      <c r="O1505" s="183" t="s">
        <v>1592</v>
      </c>
      <c r="P1505" s="14" t="s">
        <v>420</v>
      </c>
      <c r="Q1505" s="105">
        <v>7374.1</v>
      </c>
      <c r="R1505" s="23">
        <v>42196</v>
      </c>
      <c r="S1505" s="106">
        <v>7374.1</v>
      </c>
      <c r="T1505" s="31">
        <f t="shared" si="47"/>
        <v>0</v>
      </c>
      <c r="U1505" s="39" t="s">
        <v>149</v>
      </c>
    </row>
    <row r="1506" spans="1:21" x14ac:dyDescent="0.25">
      <c r="A1506" s="20">
        <v>42200</v>
      </c>
      <c r="B1506" s="183" t="s">
        <v>4094</v>
      </c>
      <c r="C1506" s="183" t="s">
        <v>1592</v>
      </c>
      <c r="D1506" s="14" t="s">
        <v>125</v>
      </c>
      <c r="E1506" s="105">
        <v>9004.5</v>
      </c>
      <c r="F1506" s="23">
        <v>42203</v>
      </c>
      <c r="G1506" s="106">
        <v>9004.5</v>
      </c>
      <c r="H1506" s="48">
        <f t="shared" si="46"/>
        <v>0</v>
      </c>
      <c r="I1506" s="39" t="s">
        <v>94</v>
      </c>
      <c r="L1506" s="246"/>
      <c r="M1506" s="20">
        <v>42205</v>
      </c>
      <c r="N1506" s="183" t="s">
        <v>4788</v>
      </c>
      <c r="O1506" s="183" t="s">
        <v>1592</v>
      </c>
      <c r="P1506" s="15" t="s">
        <v>420</v>
      </c>
      <c r="Q1506" s="122">
        <v>5787.6</v>
      </c>
      <c r="R1506" s="23">
        <v>42207</v>
      </c>
      <c r="S1506" s="106">
        <v>5787.6</v>
      </c>
      <c r="T1506" s="31">
        <f t="shared" si="47"/>
        <v>0</v>
      </c>
      <c r="U1506" s="68" t="s">
        <v>4779</v>
      </c>
    </row>
    <row r="1507" spans="1:21" x14ac:dyDescent="0.25">
      <c r="A1507" s="20">
        <v>42200</v>
      </c>
      <c r="B1507" s="183" t="s">
        <v>4095</v>
      </c>
      <c r="C1507" s="183" t="s">
        <v>1592</v>
      </c>
      <c r="D1507" s="14" t="s">
        <v>320</v>
      </c>
      <c r="E1507" s="105">
        <v>27626.61</v>
      </c>
      <c r="F1507" s="23">
        <v>42200</v>
      </c>
      <c r="G1507" s="106">
        <v>27626.61</v>
      </c>
      <c r="H1507" s="48">
        <f t="shared" si="46"/>
        <v>0</v>
      </c>
      <c r="I1507" s="39" t="s">
        <v>587</v>
      </c>
      <c r="L1507" s="246"/>
      <c r="M1507" s="20">
        <v>42205</v>
      </c>
      <c r="N1507" s="183" t="s">
        <v>4794</v>
      </c>
      <c r="O1507" s="183" t="s">
        <v>1592</v>
      </c>
      <c r="P1507" s="15" t="s">
        <v>420</v>
      </c>
      <c r="Q1507" s="122">
        <v>1881.5</v>
      </c>
      <c r="R1507" s="23">
        <v>42207</v>
      </c>
      <c r="S1507" s="106">
        <v>1881.5</v>
      </c>
      <c r="T1507" s="31">
        <f t="shared" si="47"/>
        <v>0</v>
      </c>
      <c r="U1507" s="68" t="s">
        <v>9</v>
      </c>
    </row>
    <row r="1508" spans="1:21" x14ac:dyDescent="0.25">
      <c r="A1508" s="20">
        <v>42200</v>
      </c>
      <c r="B1508" s="183" t="s">
        <v>4096</v>
      </c>
      <c r="C1508" s="183" t="s">
        <v>1592</v>
      </c>
      <c r="D1508" s="14" t="s">
        <v>20</v>
      </c>
      <c r="E1508" s="105">
        <v>4934.3999999999996</v>
      </c>
      <c r="F1508" s="23">
        <v>42200</v>
      </c>
      <c r="G1508" s="106">
        <v>4934.3999999999996</v>
      </c>
      <c r="H1508" s="48">
        <f t="shared" si="46"/>
        <v>0</v>
      </c>
      <c r="I1508" s="39" t="s">
        <v>94</v>
      </c>
      <c r="L1508" s="246"/>
      <c r="M1508" s="20">
        <v>42208</v>
      </c>
      <c r="N1508" s="183" t="s">
        <v>5151</v>
      </c>
      <c r="O1508" s="183" t="s">
        <v>1592</v>
      </c>
      <c r="P1508" s="14" t="s">
        <v>420</v>
      </c>
      <c r="Q1508" s="105">
        <v>8999.2000000000007</v>
      </c>
      <c r="R1508" s="65">
        <v>42210</v>
      </c>
      <c r="S1508" s="106">
        <v>8999.2000000000007</v>
      </c>
      <c r="T1508" s="31">
        <f t="shared" si="47"/>
        <v>0</v>
      </c>
      <c r="U1508" s="39" t="s">
        <v>4996</v>
      </c>
    </row>
    <row r="1509" spans="1:21" x14ac:dyDescent="0.25">
      <c r="A1509" s="20">
        <v>42200</v>
      </c>
      <c r="B1509" s="183" t="s">
        <v>4097</v>
      </c>
      <c r="C1509" s="183" t="s">
        <v>1592</v>
      </c>
      <c r="D1509" s="14" t="s">
        <v>112</v>
      </c>
      <c r="E1509" s="105">
        <v>22834.5</v>
      </c>
      <c r="F1509" s="23" t="s">
        <v>2847</v>
      </c>
      <c r="G1509" s="106">
        <f>13000+9834.5</f>
        <v>22834.5</v>
      </c>
      <c r="H1509" s="48">
        <f t="shared" si="46"/>
        <v>0</v>
      </c>
      <c r="I1509" s="39" t="s">
        <v>9</v>
      </c>
      <c r="L1509" s="246"/>
      <c r="M1509" s="20">
        <v>42215</v>
      </c>
      <c r="N1509" s="183" t="s">
        <v>5910</v>
      </c>
      <c r="O1509" s="183" t="s">
        <v>1592</v>
      </c>
      <c r="P1509" s="14" t="s">
        <v>420</v>
      </c>
      <c r="Q1509" s="105">
        <v>11664.5</v>
      </c>
      <c r="R1509" s="23"/>
      <c r="S1509" s="106"/>
      <c r="T1509" s="31">
        <f t="shared" si="47"/>
        <v>11664.5</v>
      </c>
      <c r="U1509" s="39" t="s">
        <v>4996</v>
      </c>
    </row>
    <row r="1510" spans="1:21" x14ac:dyDescent="0.25">
      <c r="A1510" s="20">
        <v>42200</v>
      </c>
      <c r="B1510" s="183" t="s">
        <v>4098</v>
      </c>
      <c r="C1510" s="183" t="s">
        <v>1592</v>
      </c>
      <c r="D1510" s="14" t="s">
        <v>114</v>
      </c>
      <c r="E1510" s="105">
        <v>1606.2</v>
      </c>
      <c r="F1510" s="23">
        <v>42200</v>
      </c>
      <c r="G1510" s="106">
        <v>1606.2</v>
      </c>
      <c r="H1510" s="48">
        <f t="shared" si="46"/>
        <v>0</v>
      </c>
      <c r="I1510" s="39" t="s">
        <v>9</v>
      </c>
      <c r="L1510" s="246"/>
      <c r="M1510" s="20">
        <v>42198</v>
      </c>
      <c r="N1510" s="183" t="s">
        <v>3976</v>
      </c>
      <c r="O1510" s="183" t="s">
        <v>1592</v>
      </c>
      <c r="P1510" s="14" t="s">
        <v>3977</v>
      </c>
      <c r="Q1510" s="105">
        <v>5338.2</v>
      </c>
      <c r="R1510" s="23">
        <v>42200</v>
      </c>
      <c r="S1510" s="106">
        <v>5338.2</v>
      </c>
      <c r="T1510" s="31">
        <f t="shared" si="47"/>
        <v>0</v>
      </c>
      <c r="U1510" s="39" t="s">
        <v>149</v>
      </c>
    </row>
    <row r="1511" spans="1:21" x14ac:dyDescent="0.25">
      <c r="A1511" s="20">
        <v>42200</v>
      </c>
      <c r="B1511" s="183" t="s">
        <v>4099</v>
      </c>
      <c r="C1511" s="183" t="s">
        <v>1592</v>
      </c>
      <c r="D1511" s="14" t="s">
        <v>91</v>
      </c>
      <c r="E1511" s="105">
        <v>24516.97</v>
      </c>
      <c r="F1511" s="23">
        <v>42200</v>
      </c>
      <c r="G1511" s="106">
        <v>24516.97</v>
      </c>
      <c r="H1511" s="48">
        <f t="shared" si="46"/>
        <v>0</v>
      </c>
      <c r="I1511" s="39" t="s">
        <v>19</v>
      </c>
      <c r="L1511" s="246"/>
      <c r="M1511" s="20">
        <v>42201</v>
      </c>
      <c r="N1511" s="183" t="s">
        <v>4316</v>
      </c>
      <c r="O1511" s="183" t="s">
        <v>1592</v>
      </c>
      <c r="P1511" s="14" t="s">
        <v>3977</v>
      </c>
      <c r="Q1511" s="105">
        <v>8197</v>
      </c>
      <c r="R1511" s="23">
        <v>42203</v>
      </c>
      <c r="S1511" s="118">
        <v>8197</v>
      </c>
      <c r="T1511" s="31">
        <f t="shared" si="47"/>
        <v>0</v>
      </c>
      <c r="U1511" s="56" t="s">
        <v>149</v>
      </c>
    </row>
    <row r="1512" spans="1:21" x14ac:dyDescent="0.25">
      <c r="A1512" s="20">
        <v>42200</v>
      </c>
      <c r="B1512" s="183" t="s">
        <v>4100</v>
      </c>
      <c r="C1512" s="183" t="s">
        <v>1592</v>
      </c>
      <c r="D1512" s="14" t="s">
        <v>1186</v>
      </c>
      <c r="E1512" s="105">
        <v>6806.8</v>
      </c>
      <c r="F1512" s="23">
        <v>42200</v>
      </c>
      <c r="G1512" s="106">
        <v>6806.8</v>
      </c>
      <c r="H1512" s="48">
        <f t="shared" si="46"/>
        <v>0</v>
      </c>
      <c r="I1512" s="39" t="s">
        <v>9</v>
      </c>
      <c r="L1512" s="246"/>
      <c r="M1512" s="20">
        <v>42187</v>
      </c>
      <c r="N1512" s="183" t="s">
        <v>2704</v>
      </c>
      <c r="O1512" s="183" t="s">
        <v>1592</v>
      </c>
      <c r="P1512" s="40" t="s">
        <v>65</v>
      </c>
      <c r="Q1512" s="105">
        <v>31251.4</v>
      </c>
      <c r="R1512" s="23">
        <v>42188</v>
      </c>
      <c r="S1512" s="106">
        <v>31251.4</v>
      </c>
      <c r="T1512" s="25">
        <f t="shared" si="47"/>
        <v>0</v>
      </c>
      <c r="U1512" s="68" t="s">
        <v>62</v>
      </c>
    </row>
    <row r="1513" spans="1:21" x14ac:dyDescent="0.25">
      <c r="A1513" s="20">
        <v>42200</v>
      </c>
      <c r="B1513" s="183" t="s">
        <v>4101</v>
      </c>
      <c r="C1513" s="183" t="s">
        <v>1592</v>
      </c>
      <c r="D1513" s="14" t="s">
        <v>1528</v>
      </c>
      <c r="E1513" s="105">
        <v>5345.6</v>
      </c>
      <c r="F1513" s="23">
        <v>42200</v>
      </c>
      <c r="G1513" s="106">
        <v>5345.6</v>
      </c>
      <c r="H1513" s="48">
        <f t="shared" si="46"/>
        <v>0</v>
      </c>
      <c r="I1513" s="39" t="s">
        <v>9</v>
      </c>
      <c r="L1513" s="246"/>
      <c r="M1513" s="20">
        <v>42191</v>
      </c>
      <c r="N1513" s="183" t="s">
        <v>3091</v>
      </c>
      <c r="O1513" s="183" t="s">
        <v>1592</v>
      </c>
      <c r="P1513" s="14" t="s">
        <v>65</v>
      </c>
      <c r="Q1513" s="105">
        <v>42483.199999999997</v>
      </c>
      <c r="R1513" s="23">
        <v>42192</v>
      </c>
      <c r="S1513" s="106">
        <v>42483.199999999997</v>
      </c>
      <c r="T1513" s="31">
        <f t="shared" si="47"/>
        <v>0</v>
      </c>
      <c r="U1513" s="39" t="s">
        <v>62</v>
      </c>
    </row>
    <row r="1514" spans="1:21" x14ac:dyDescent="0.25">
      <c r="A1514" s="20">
        <v>42200</v>
      </c>
      <c r="B1514" s="183" t="s">
        <v>4102</v>
      </c>
      <c r="C1514" s="183" t="s">
        <v>1592</v>
      </c>
      <c r="D1514" s="14" t="s">
        <v>32</v>
      </c>
      <c r="E1514" s="105">
        <v>62755.5</v>
      </c>
      <c r="F1514" s="23">
        <v>42206</v>
      </c>
      <c r="G1514" s="106">
        <v>62755.5</v>
      </c>
      <c r="H1514" s="48">
        <f t="shared" si="46"/>
        <v>0</v>
      </c>
      <c r="I1514" s="39" t="s">
        <v>62</v>
      </c>
      <c r="L1514" s="246"/>
      <c r="M1514" s="20">
        <v>42193</v>
      </c>
      <c r="N1514" s="183" t="s">
        <v>3342</v>
      </c>
      <c r="O1514" s="183" t="s">
        <v>1592</v>
      </c>
      <c r="P1514" s="14" t="s">
        <v>65</v>
      </c>
      <c r="Q1514" s="105">
        <v>18779.8</v>
      </c>
      <c r="R1514" s="23">
        <v>42194</v>
      </c>
      <c r="S1514" s="106">
        <v>18779.8</v>
      </c>
      <c r="T1514" s="31">
        <f t="shared" si="47"/>
        <v>0</v>
      </c>
      <c r="U1514" s="39" t="s">
        <v>9</v>
      </c>
    </row>
    <row r="1515" spans="1:21" x14ac:dyDescent="0.25">
      <c r="A1515" s="20">
        <v>42200</v>
      </c>
      <c r="B1515" s="183" t="s">
        <v>4103</v>
      </c>
      <c r="C1515" s="183" t="s">
        <v>1592</v>
      </c>
      <c r="D1515" s="14" t="s">
        <v>270</v>
      </c>
      <c r="E1515" s="105">
        <v>323</v>
      </c>
      <c r="F1515" s="23">
        <v>42200</v>
      </c>
      <c r="G1515" s="106">
        <v>323</v>
      </c>
      <c r="H1515" s="48">
        <f t="shared" si="46"/>
        <v>0</v>
      </c>
      <c r="I1515" s="39" t="s">
        <v>9</v>
      </c>
      <c r="L1515" s="246"/>
      <c r="M1515" s="20">
        <v>42194</v>
      </c>
      <c r="N1515" s="183" t="s">
        <v>3485</v>
      </c>
      <c r="O1515" s="183" t="s">
        <v>1592</v>
      </c>
      <c r="P1515" s="14" t="s">
        <v>65</v>
      </c>
      <c r="Q1515" s="105">
        <v>17458</v>
      </c>
      <c r="R1515" s="23">
        <v>42195</v>
      </c>
      <c r="S1515" s="106">
        <v>17458</v>
      </c>
      <c r="T1515" s="31">
        <f t="shared" si="47"/>
        <v>0</v>
      </c>
      <c r="U1515" s="39" t="s">
        <v>62</v>
      </c>
    </row>
    <row r="1516" spans="1:21" x14ac:dyDescent="0.25">
      <c r="A1516" s="20">
        <v>42200</v>
      </c>
      <c r="B1516" s="183" t="s">
        <v>4104</v>
      </c>
      <c r="C1516" s="183" t="s">
        <v>1592</v>
      </c>
      <c r="D1516" s="14" t="s">
        <v>3893</v>
      </c>
      <c r="E1516" s="105">
        <v>6205.5</v>
      </c>
      <c r="F1516" s="23">
        <v>42200</v>
      </c>
      <c r="G1516" s="106">
        <v>6205.5</v>
      </c>
      <c r="H1516" s="48">
        <f t="shared" si="46"/>
        <v>0</v>
      </c>
      <c r="I1516" s="39" t="s">
        <v>9</v>
      </c>
      <c r="L1516" s="246"/>
      <c r="M1516" s="20">
        <v>42195</v>
      </c>
      <c r="N1516" s="183" t="s">
        <v>3611</v>
      </c>
      <c r="O1516" s="183" t="s">
        <v>1592</v>
      </c>
      <c r="P1516" s="14" t="s">
        <v>65</v>
      </c>
      <c r="Q1516" s="105">
        <v>14825.6</v>
      </c>
      <c r="R1516" s="23">
        <v>42198</v>
      </c>
      <c r="S1516" s="118">
        <v>14825.6</v>
      </c>
      <c r="T1516" s="31">
        <f t="shared" si="47"/>
        <v>0</v>
      </c>
      <c r="U1516" s="56" t="s">
        <v>62</v>
      </c>
    </row>
    <row r="1517" spans="1:21" x14ac:dyDescent="0.25">
      <c r="A1517" s="20">
        <v>42200</v>
      </c>
      <c r="B1517" s="183" t="s">
        <v>4105</v>
      </c>
      <c r="C1517" s="183" t="s">
        <v>1592</v>
      </c>
      <c r="D1517" s="14" t="s">
        <v>854</v>
      </c>
      <c r="E1517" s="105">
        <v>2913.6</v>
      </c>
      <c r="F1517" s="23">
        <v>42200</v>
      </c>
      <c r="G1517" s="106">
        <v>2913.6</v>
      </c>
      <c r="H1517" s="48">
        <f t="shared" si="46"/>
        <v>0</v>
      </c>
      <c r="I1517" s="39" t="s">
        <v>9</v>
      </c>
      <c r="L1517" s="246"/>
      <c r="M1517" s="20">
        <v>42200</v>
      </c>
      <c r="N1517" s="183" t="s">
        <v>4167</v>
      </c>
      <c r="O1517" s="183" t="s">
        <v>1592</v>
      </c>
      <c r="P1517" s="14" t="s">
        <v>65</v>
      </c>
      <c r="Q1517" s="105">
        <v>15222.35</v>
      </c>
      <c r="R1517" s="23">
        <v>42201</v>
      </c>
      <c r="S1517" s="106">
        <v>15222.35</v>
      </c>
      <c r="T1517" s="48">
        <f t="shared" si="47"/>
        <v>0</v>
      </c>
      <c r="U1517" s="39" t="s">
        <v>62</v>
      </c>
    </row>
    <row r="1518" spans="1:21" x14ac:dyDescent="0.25">
      <c r="A1518" s="20">
        <v>42200</v>
      </c>
      <c r="B1518" s="183" t="s">
        <v>4106</v>
      </c>
      <c r="C1518" s="183" t="s">
        <v>1592</v>
      </c>
      <c r="D1518" s="14" t="s">
        <v>157</v>
      </c>
      <c r="E1518" s="105">
        <v>2332.9</v>
      </c>
      <c r="F1518" s="23">
        <v>42200</v>
      </c>
      <c r="G1518" s="106">
        <v>2332.9</v>
      </c>
      <c r="H1518" s="48">
        <f t="shared" si="46"/>
        <v>0</v>
      </c>
      <c r="I1518" s="39" t="s">
        <v>9</v>
      </c>
      <c r="L1518" s="246"/>
      <c r="M1518" s="20">
        <v>42201</v>
      </c>
      <c r="N1518" s="183" t="s">
        <v>4284</v>
      </c>
      <c r="O1518" s="183" t="s">
        <v>1592</v>
      </c>
      <c r="P1518" s="14" t="s">
        <v>65</v>
      </c>
      <c r="Q1518" s="105">
        <v>25713.4</v>
      </c>
      <c r="R1518" s="23">
        <v>42202</v>
      </c>
      <c r="S1518" s="106">
        <v>25713.4</v>
      </c>
      <c r="T1518" s="31">
        <f t="shared" si="47"/>
        <v>0</v>
      </c>
      <c r="U1518" s="39" t="s">
        <v>62</v>
      </c>
    </row>
    <row r="1519" spans="1:21" x14ac:dyDescent="0.25">
      <c r="A1519" s="20">
        <v>42200</v>
      </c>
      <c r="B1519" s="183" t="s">
        <v>4107</v>
      </c>
      <c r="C1519" s="183" t="s">
        <v>1592</v>
      </c>
      <c r="D1519" s="14" t="s">
        <v>45</v>
      </c>
      <c r="E1519" s="105">
        <v>15100.7</v>
      </c>
      <c r="F1519" s="23">
        <v>42211</v>
      </c>
      <c r="G1519" s="106">
        <v>15100.7</v>
      </c>
      <c r="H1519" s="48">
        <f t="shared" si="46"/>
        <v>0</v>
      </c>
      <c r="I1519" s="39" t="s">
        <v>19</v>
      </c>
      <c r="L1519" s="246"/>
      <c r="M1519" s="20">
        <v>42201</v>
      </c>
      <c r="N1519" s="183" t="s">
        <v>4285</v>
      </c>
      <c r="O1519" s="183" t="s">
        <v>1592</v>
      </c>
      <c r="P1519" s="14" t="s">
        <v>65</v>
      </c>
      <c r="Q1519" s="105">
        <v>286.2</v>
      </c>
      <c r="R1519" s="23">
        <v>42202</v>
      </c>
      <c r="S1519" s="106">
        <v>286.2</v>
      </c>
      <c r="T1519" s="31">
        <f t="shared" si="47"/>
        <v>0</v>
      </c>
      <c r="U1519" s="56" t="s">
        <v>62</v>
      </c>
    </row>
    <row r="1520" spans="1:21" x14ac:dyDescent="0.25">
      <c r="A1520" s="20">
        <v>42200</v>
      </c>
      <c r="B1520" s="183" t="s">
        <v>4108</v>
      </c>
      <c r="C1520" s="183" t="s">
        <v>1592</v>
      </c>
      <c r="D1520" s="14" t="s">
        <v>53</v>
      </c>
      <c r="E1520" s="105">
        <v>952</v>
      </c>
      <c r="F1520" s="23">
        <v>42200</v>
      </c>
      <c r="G1520" s="106">
        <v>952</v>
      </c>
      <c r="H1520" s="48">
        <f t="shared" si="46"/>
        <v>0</v>
      </c>
      <c r="I1520" s="39" t="s">
        <v>19</v>
      </c>
      <c r="L1520" s="246"/>
      <c r="M1520" s="20">
        <v>42203</v>
      </c>
      <c r="N1520" s="183" t="s">
        <v>4543</v>
      </c>
      <c r="O1520" s="183" t="s">
        <v>1592</v>
      </c>
      <c r="P1520" s="14" t="s">
        <v>65</v>
      </c>
      <c r="Q1520" s="105">
        <v>22895.599999999999</v>
      </c>
      <c r="R1520" s="23">
        <v>42205</v>
      </c>
      <c r="S1520" s="106">
        <v>22895.599999999999</v>
      </c>
      <c r="T1520" s="31">
        <f t="shared" si="47"/>
        <v>0</v>
      </c>
      <c r="U1520" s="39" t="s">
        <v>41</v>
      </c>
    </row>
    <row r="1521" spans="1:21" x14ac:dyDescent="0.25">
      <c r="A1521" s="20">
        <v>42200</v>
      </c>
      <c r="B1521" s="183" t="s">
        <v>4109</v>
      </c>
      <c r="C1521" s="183" t="s">
        <v>1592</v>
      </c>
      <c r="D1521" s="14" t="s">
        <v>1182</v>
      </c>
      <c r="E1521" s="105">
        <v>2724.25</v>
      </c>
      <c r="F1521" s="23">
        <v>42200</v>
      </c>
      <c r="G1521" s="106">
        <v>2724.25</v>
      </c>
      <c r="H1521" s="48">
        <f t="shared" si="46"/>
        <v>0</v>
      </c>
      <c r="I1521" s="39" t="s">
        <v>9</v>
      </c>
      <c r="L1521" s="246"/>
      <c r="M1521" s="20">
        <v>42208</v>
      </c>
      <c r="N1521" s="183" t="s">
        <v>5129</v>
      </c>
      <c r="O1521" s="183" t="s">
        <v>1592</v>
      </c>
      <c r="P1521" s="14" t="s">
        <v>65</v>
      </c>
      <c r="Q1521" s="105">
        <v>24625.599999999999</v>
      </c>
      <c r="R1521" s="65">
        <v>42209</v>
      </c>
      <c r="S1521" s="106">
        <v>24625.599999999999</v>
      </c>
      <c r="T1521" s="31">
        <f t="shared" si="47"/>
        <v>0</v>
      </c>
      <c r="U1521" s="39" t="s">
        <v>62</v>
      </c>
    </row>
    <row r="1522" spans="1:21" x14ac:dyDescent="0.25">
      <c r="A1522" s="20">
        <v>42200</v>
      </c>
      <c r="B1522" s="183" t="s">
        <v>4110</v>
      </c>
      <c r="C1522" s="183" t="s">
        <v>1592</v>
      </c>
      <c r="D1522" s="14" t="s">
        <v>1261</v>
      </c>
      <c r="E1522" s="105">
        <v>6811.6</v>
      </c>
      <c r="F1522" s="23">
        <v>42200</v>
      </c>
      <c r="G1522" s="106">
        <v>6811.6</v>
      </c>
      <c r="H1522" s="48">
        <f t="shared" si="46"/>
        <v>0</v>
      </c>
      <c r="I1522" s="39" t="s">
        <v>587</v>
      </c>
      <c r="L1522" s="246"/>
      <c r="M1522" s="20">
        <v>42208</v>
      </c>
      <c r="N1522" s="183" t="s">
        <v>5132</v>
      </c>
      <c r="O1522" s="183" t="s">
        <v>1592</v>
      </c>
      <c r="P1522" s="14" t="s">
        <v>65</v>
      </c>
      <c r="Q1522" s="105">
        <v>136.4</v>
      </c>
      <c r="R1522" s="65">
        <v>42209</v>
      </c>
      <c r="S1522" s="106">
        <v>136.4</v>
      </c>
      <c r="T1522" s="31">
        <f t="shared" si="47"/>
        <v>0</v>
      </c>
      <c r="U1522" s="39" t="s">
        <v>62</v>
      </c>
    </row>
    <row r="1523" spans="1:21" x14ac:dyDescent="0.25">
      <c r="A1523" s="20">
        <v>42200</v>
      </c>
      <c r="B1523" s="183" t="s">
        <v>4111</v>
      </c>
      <c r="C1523" s="183" t="s">
        <v>1592</v>
      </c>
      <c r="D1523" s="14" t="s">
        <v>1175</v>
      </c>
      <c r="E1523" s="105">
        <v>9006</v>
      </c>
      <c r="F1523" s="23">
        <v>42200</v>
      </c>
      <c r="G1523" s="106">
        <v>9006</v>
      </c>
      <c r="H1523" s="48">
        <f t="shared" si="46"/>
        <v>0</v>
      </c>
      <c r="I1523" s="39" t="s">
        <v>587</v>
      </c>
      <c r="L1523" s="246"/>
      <c r="M1523" s="20">
        <v>42212</v>
      </c>
      <c r="N1523" s="183" t="s">
        <v>5524</v>
      </c>
      <c r="O1523" s="183" t="s">
        <v>1592</v>
      </c>
      <c r="P1523" s="14" t="s">
        <v>65</v>
      </c>
      <c r="Q1523" s="105">
        <v>26193.75</v>
      </c>
      <c r="R1523" s="23">
        <v>42213</v>
      </c>
      <c r="S1523" s="106">
        <v>26193.75</v>
      </c>
      <c r="T1523" s="31">
        <f t="shared" si="47"/>
        <v>0</v>
      </c>
      <c r="U1523" s="39" t="s">
        <v>62</v>
      </c>
    </row>
    <row r="1524" spans="1:21" x14ac:dyDescent="0.25">
      <c r="A1524" s="20">
        <v>42200</v>
      </c>
      <c r="B1524" s="183" t="s">
        <v>4112</v>
      </c>
      <c r="C1524" s="183" t="s">
        <v>1592</v>
      </c>
      <c r="D1524" s="14" t="s">
        <v>55</v>
      </c>
      <c r="E1524" s="105">
        <v>24355.05</v>
      </c>
      <c r="F1524" s="12">
        <v>42200</v>
      </c>
      <c r="G1524" s="106">
        <v>24355.05</v>
      </c>
      <c r="H1524" s="48">
        <f t="shared" si="46"/>
        <v>0</v>
      </c>
      <c r="I1524" s="39" t="s">
        <v>3880</v>
      </c>
      <c r="L1524" s="246"/>
      <c r="M1524" s="20">
        <v>42212</v>
      </c>
      <c r="N1524" s="183" t="s">
        <v>5526</v>
      </c>
      <c r="O1524" s="183" t="s">
        <v>1592</v>
      </c>
      <c r="P1524" s="14" t="s">
        <v>65</v>
      </c>
      <c r="Q1524" s="105">
        <v>1108.4000000000001</v>
      </c>
      <c r="R1524" s="23">
        <v>42213</v>
      </c>
      <c r="S1524" s="106">
        <v>1108.4000000000001</v>
      </c>
      <c r="T1524" s="31">
        <f t="shared" si="47"/>
        <v>0</v>
      </c>
      <c r="U1524" s="39" t="s">
        <v>62</v>
      </c>
    </row>
    <row r="1525" spans="1:21" x14ac:dyDescent="0.25">
      <c r="A1525" s="20">
        <v>42200</v>
      </c>
      <c r="B1525" s="183" t="s">
        <v>4113</v>
      </c>
      <c r="C1525" s="183" t="s">
        <v>1592</v>
      </c>
      <c r="D1525" s="14" t="s">
        <v>940</v>
      </c>
      <c r="E1525" s="105">
        <v>1252.1199999999999</v>
      </c>
      <c r="F1525" s="23">
        <v>42200</v>
      </c>
      <c r="G1525" s="106">
        <v>1252.1199999999999</v>
      </c>
      <c r="H1525" s="48">
        <f t="shared" si="46"/>
        <v>0</v>
      </c>
      <c r="I1525" s="39" t="s">
        <v>587</v>
      </c>
      <c r="L1525" s="246"/>
      <c r="M1525" s="20">
        <v>42214</v>
      </c>
      <c r="N1525" s="183" t="s">
        <v>5747</v>
      </c>
      <c r="O1525" s="183" t="s">
        <v>1592</v>
      </c>
      <c r="P1525" s="14" t="s">
        <v>5748</v>
      </c>
      <c r="Q1525" s="105">
        <v>21887.8</v>
      </c>
      <c r="R1525" s="23">
        <v>42215</v>
      </c>
      <c r="S1525" s="106">
        <v>21887.8</v>
      </c>
      <c r="T1525" s="31">
        <f t="shared" si="47"/>
        <v>0</v>
      </c>
      <c r="U1525" s="39" t="s">
        <v>62</v>
      </c>
    </row>
    <row r="1526" spans="1:21" x14ac:dyDescent="0.25">
      <c r="A1526" s="20">
        <v>42200</v>
      </c>
      <c r="B1526" s="183" t="s">
        <v>4114</v>
      </c>
      <c r="C1526" s="183" t="s">
        <v>1592</v>
      </c>
      <c r="D1526" s="26" t="s">
        <v>218</v>
      </c>
      <c r="E1526" s="108">
        <v>0</v>
      </c>
      <c r="F1526" s="23"/>
      <c r="G1526" s="106"/>
      <c r="H1526" s="48">
        <f t="shared" si="46"/>
        <v>0</v>
      </c>
      <c r="I1526" s="39" t="s">
        <v>13</v>
      </c>
      <c r="L1526" s="246"/>
      <c r="M1526" s="20">
        <v>42186</v>
      </c>
      <c r="N1526" s="183" t="s">
        <v>2531</v>
      </c>
      <c r="O1526" s="183" t="s">
        <v>1592</v>
      </c>
      <c r="P1526" s="14" t="s">
        <v>67</v>
      </c>
      <c r="Q1526" s="105">
        <v>4142.2</v>
      </c>
      <c r="R1526" s="23">
        <v>42187</v>
      </c>
      <c r="S1526" s="106">
        <v>4142.2</v>
      </c>
      <c r="T1526" s="25">
        <f t="shared" si="47"/>
        <v>0</v>
      </c>
      <c r="U1526" s="39" t="s">
        <v>62</v>
      </c>
    </row>
    <row r="1527" spans="1:21" x14ac:dyDescent="0.25">
      <c r="A1527" s="20">
        <v>42200</v>
      </c>
      <c r="B1527" s="183" t="s">
        <v>4115</v>
      </c>
      <c r="C1527" s="183" t="s">
        <v>1592</v>
      </c>
      <c r="D1527" s="14" t="s">
        <v>1290</v>
      </c>
      <c r="E1527" s="105">
        <v>2223</v>
      </c>
      <c r="F1527" s="23">
        <v>42200</v>
      </c>
      <c r="G1527" s="106">
        <v>2223</v>
      </c>
      <c r="H1527" s="48">
        <f t="shared" si="46"/>
        <v>0</v>
      </c>
      <c r="I1527" s="39" t="s">
        <v>587</v>
      </c>
      <c r="L1527" s="246"/>
      <c r="M1527" s="20">
        <v>42188</v>
      </c>
      <c r="N1527" s="183" t="s">
        <v>2809</v>
      </c>
      <c r="O1527" s="183" t="s">
        <v>1592</v>
      </c>
      <c r="P1527" s="14" t="s">
        <v>67</v>
      </c>
      <c r="Q1527" s="105">
        <v>4900.2</v>
      </c>
      <c r="R1527" s="23">
        <v>42190</v>
      </c>
      <c r="S1527" s="106">
        <v>4900.2</v>
      </c>
      <c r="T1527" s="31">
        <f t="shared" si="47"/>
        <v>0</v>
      </c>
      <c r="U1527" s="39" t="s">
        <v>62</v>
      </c>
    </row>
    <row r="1528" spans="1:21" x14ac:dyDescent="0.25">
      <c r="A1528" s="20">
        <v>42200</v>
      </c>
      <c r="B1528" s="183" t="s">
        <v>4116</v>
      </c>
      <c r="C1528" s="183" t="s">
        <v>1592</v>
      </c>
      <c r="D1528" s="14" t="s">
        <v>1174</v>
      </c>
      <c r="E1528" s="105">
        <v>2187</v>
      </c>
      <c r="F1528" s="23">
        <v>42200</v>
      </c>
      <c r="G1528" s="106">
        <v>2187</v>
      </c>
      <c r="H1528" s="48">
        <f t="shared" si="46"/>
        <v>0</v>
      </c>
      <c r="I1528" s="39" t="s">
        <v>587</v>
      </c>
      <c r="L1528" s="246"/>
      <c r="M1528" s="20">
        <v>42191</v>
      </c>
      <c r="N1528" s="183" t="s">
        <v>3094</v>
      </c>
      <c r="O1528" s="183" t="s">
        <v>1592</v>
      </c>
      <c r="P1528" s="14" t="s">
        <v>67</v>
      </c>
      <c r="Q1528" s="105">
        <v>3508.4</v>
      </c>
      <c r="R1528" s="23">
        <v>42192</v>
      </c>
      <c r="S1528" s="106">
        <v>3508.4</v>
      </c>
      <c r="T1528" s="31">
        <f t="shared" si="47"/>
        <v>0</v>
      </c>
      <c r="U1528" s="39" t="s">
        <v>62</v>
      </c>
    </row>
    <row r="1529" spans="1:21" x14ac:dyDescent="0.25">
      <c r="A1529" s="20">
        <v>42200</v>
      </c>
      <c r="B1529" s="183" t="s">
        <v>4117</v>
      </c>
      <c r="C1529" s="183" t="s">
        <v>1592</v>
      </c>
      <c r="D1529" s="14" t="s">
        <v>1193</v>
      </c>
      <c r="E1529" s="105">
        <v>1173</v>
      </c>
      <c r="F1529" s="23">
        <v>42200</v>
      </c>
      <c r="G1529" s="106">
        <v>1173</v>
      </c>
      <c r="H1529" s="48">
        <f t="shared" si="46"/>
        <v>0</v>
      </c>
      <c r="I1529" s="39" t="s">
        <v>587</v>
      </c>
      <c r="L1529" s="246"/>
      <c r="M1529" s="20">
        <v>42193</v>
      </c>
      <c r="N1529" s="183" t="s">
        <v>3331</v>
      </c>
      <c r="O1529" s="183" t="s">
        <v>1592</v>
      </c>
      <c r="P1529" s="14" t="s">
        <v>67</v>
      </c>
      <c r="Q1529" s="105">
        <v>3305.6</v>
      </c>
      <c r="R1529" s="23">
        <v>42194</v>
      </c>
      <c r="S1529" s="106">
        <v>3305.6</v>
      </c>
      <c r="T1529" s="31">
        <f t="shared" si="47"/>
        <v>0</v>
      </c>
      <c r="U1529" s="39" t="s">
        <v>62</v>
      </c>
    </row>
    <row r="1530" spans="1:21" x14ac:dyDescent="0.25">
      <c r="A1530" s="20">
        <v>42200</v>
      </c>
      <c r="B1530" s="183" t="s">
        <v>4118</v>
      </c>
      <c r="C1530" s="183" t="s">
        <v>1592</v>
      </c>
      <c r="D1530" s="14" t="s">
        <v>148</v>
      </c>
      <c r="E1530" s="105">
        <v>5590.7</v>
      </c>
      <c r="F1530" s="23">
        <v>42200</v>
      </c>
      <c r="G1530" s="106">
        <v>5590.7</v>
      </c>
      <c r="H1530" s="48">
        <f t="shared" si="46"/>
        <v>0</v>
      </c>
      <c r="I1530" s="39" t="s">
        <v>19</v>
      </c>
      <c r="L1530" s="246"/>
      <c r="M1530" s="20">
        <v>42195</v>
      </c>
      <c r="N1530" s="183" t="s">
        <v>3603</v>
      </c>
      <c r="O1530" s="183" t="s">
        <v>1592</v>
      </c>
      <c r="P1530" s="14" t="s">
        <v>67</v>
      </c>
      <c r="Q1530" s="105">
        <v>3881.8</v>
      </c>
      <c r="R1530" s="23">
        <v>42198</v>
      </c>
      <c r="S1530" s="118">
        <v>3881.8</v>
      </c>
      <c r="T1530" s="31">
        <f t="shared" si="47"/>
        <v>0</v>
      </c>
      <c r="U1530" s="56" t="s">
        <v>62</v>
      </c>
    </row>
    <row r="1531" spans="1:21" x14ac:dyDescent="0.25">
      <c r="A1531" s="20">
        <v>42200</v>
      </c>
      <c r="B1531" s="183" t="s">
        <v>4119</v>
      </c>
      <c r="C1531" s="183" t="s">
        <v>1592</v>
      </c>
      <c r="D1531" s="14" t="s">
        <v>151</v>
      </c>
      <c r="E1531" s="105">
        <v>4462.2</v>
      </c>
      <c r="F1531" s="23">
        <v>42201</v>
      </c>
      <c r="G1531" s="106">
        <v>4462.2</v>
      </c>
      <c r="H1531" s="48">
        <f t="shared" si="46"/>
        <v>0</v>
      </c>
      <c r="I1531" s="39" t="s">
        <v>9</v>
      </c>
      <c r="L1531" s="246"/>
      <c r="M1531" s="20">
        <v>42198</v>
      </c>
      <c r="N1531" s="183" t="s">
        <v>3908</v>
      </c>
      <c r="O1531" s="183" t="s">
        <v>1592</v>
      </c>
      <c r="P1531" s="14" t="s">
        <v>67</v>
      </c>
      <c r="Q1531" s="105">
        <v>3970.8</v>
      </c>
      <c r="R1531" s="23">
        <v>42199</v>
      </c>
      <c r="S1531" s="106">
        <v>3970.8</v>
      </c>
      <c r="T1531" s="31">
        <f t="shared" si="47"/>
        <v>0</v>
      </c>
      <c r="U1531" s="39" t="s">
        <v>62</v>
      </c>
    </row>
    <row r="1532" spans="1:21" x14ac:dyDescent="0.25">
      <c r="A1532" s="20">
        <v>42200</v>
      </c>
      <c r="B1532" s="183" t="s">
        <v>4120</v>
      </c>
      <c r="C1532" s="183" t="s">
        <v>1592</v>
      </c>
      <c r="D1532" s="14" t="s">
        <v>14</v>
      </c>
      <c r="E1532" s="105">
        <v>9386</v>
      </c>
      <c r="F1532" s="23">
        <v>42209</v>
      </c>
      <c r="G1532" s="106">
        <v>9386</v>
      </c>
      <c r="H1532" s="48">
        <f t="shared" si="46"/>
        <v>0</v>
      </c>
      <c r="I1532" s="39" t="s">
        <v>15</v>
      </c>
      <c r="L1532" s="246"/>
      <c r="M1532" s="20">
        <v>42200</v>
      </c>
      <c r="N1532" s="183" t="s">
        <v>4156</v>
      </c>
      <c r="O1532" s="183" t="s">
        <v>1592</v>
      </c>
      <c r="P1532" s="14" t="s">
        <v>67</v>
      </c>
      <c r="Q1532" s="105">
        <v>3075.2</v>
      </c>
      <c r="R1532" s="23">
        <v>42201</v>
      </c>
      <c r="S1532" s="106">
        <v>3075.2</v>
      </c>
      <c r="T1532" s="48">
        <f t="shared" si="47"/>
        <v>0</v>
      </c>
      <c r="U1532" s="39" t="s">
        <v>62</v>
      </c>
    </row>
    <row r="1533" spans="1:21" x14ac:dyDescent="0.25">
      <c r="A1533" s="20">
        <v>42200</v>
      </c>
      <c r="B1533" s="183" t="s">
        <v>4121</v>
      </c>
      <c r="C1533" s="183" t="s">
        <v>1592</v>
      </c>
      <c r="D1533" s="14" t="s">
        <v>37</v>
      </c>
      <c r="E1533" s="105">
        <v>23619.02</v>
      </c>
      <c r="F1533" s="23">
        <v>42205</v>
      </c>
      <c r="G1533" s="106">
        <v>23619.02</v>
      </c>
      <c r="H1533" s="48">
        <f t="shared" si="46"/>
        <v>0</v>
      </c>
      <c r="I1533" s="39" t="s">
        <v>3880</v>
      </c>
      <c r="L1533" s="246"/>
      <c r="M1533" s="20">
        <v>42202</v>
      </c>
      <c r="N1533" s="183" t="s">
        <v>4393</v>
      </c>
      <c r="O1533" s="183" t="s">
        <v>1592</v>
      </c>
      <c r="P1533" s="14" t="s">
        <v>67</v>
      </c>
      <c r="Q1533" s="105">
        <v>5280.2</v>
      </c>
      <c r="R1533" s="23">
        <v>42205</v>
      </c>
      <c r="S1533" s="118">
        <v>5280.2</v>
      </c>
      <c r="T1533" s="31">
        <f t="shared" si="47"/>
        <v>0</v>
      </c>
      <c r="U1533" s="56" t="s">
        <v>62</v>
      </c>
    </row>
    <row r="1534" spans="1:21" x14ac:dyDescent="0.25">
      <c r="A1534" s="20">
        <v>42200</v>
      </c>
      <c r="B1534" s="183" t="s">
        <v>4122</v>
      </c>
      <c r="C1534" s="183" t="s">
        <v>1592</v>
      </c>
      <c r="D1534" s="14" t="s">
        <v>21</v>
      </c>
      <c r="E1534" s="105">
        <v>2390.3000000000002</v>
      </c>
      <c r="F1534" s="23">
        <v>42200</v>
      </c>
      <c r="G1534" s="106">
        <v>2390.3000000000002</v>
      </c>
      <c r="H1534" s="48">
        <f t="shared" si="46"/>
        <v>0</v>
      </c>
      <c r="I1534" s="39" t="s">
        <v>9</v>
      </c>
      <c r="L1534" s="246"/>
      <c r="M1534" s="20">
        <v>42205</v>
      </c>
      <c r="N1534" s="183" t="s">
        <v>4719</v>
      </c>
      <c r="O1534" s="183" t="s">
        <v>1592</v>
      </c>
      <c r="P1534" s="14" t="s">
        <v>67</v>
      </c>
      <c r="Q1534" s="105">
        <v>3254.8</v>
      </c>
      <c r="R1534" s="23">
        <v>42206</v>
      </c>
      <c r="S1534" s="118">
        <v>3254.8</v>
      </c>
      <c r="T1534" s="31">
        <f t="shared" si="47"/>
        <v>0</v>
      </c>
      <c r="U1534" s="56" t="s">
        <v>62</v>
      </c>
    </row>
    <row r="1535" spans="1:21" x14ac:dyDescent="0.25">
      <c r="A1535" s="20">
        <v>42200</v>
      </c>
      <c r="B1535" s="183" t="s">
        <v>4123</v>
      </c>
      <c r="C1535" s="183" t="s">
        <v>1592</v>
      </c>
      <c r="D1535" s="14" t="s">
        <v>35</v>
      </c>
      <c r="E1535" s="105">
        <v>22886.5</v>
      </c>
      <c r="F1535" s="23">
        <v>42201</v>
      </c>
      <c r="G1535" s="106">
        <v>22886.5</v>
      </c>
      <c r="H1535" s="48">
        <f t="shared" si="46"/>
        <v>0</v>
      </c>
      <c r="I1535" s="39" t="s">
        <v>3880</v>
      </c>
      <c r="L1535" s="246"/>
      <c r="M1535" s="20">
        <v>42207</v>
      </c>
      <c r="N1535" s="183" t="s">
        <v>4984</v>
      </c>
      <c r="O1535" s="183" t="s">
        <v>1592</v>
      </c>
      <c r="P1535" s="14" t="s">
        <v>67</v>
      </c>
      <c r="Q1535" s="105">
        <v>3329.4</v>
      </c>
      <c r="R1535" s="23">
        <v>42208</v>
      </c>
      <c r="S1535" s="106">
        <v>3329.4</v>
      </c>
      <c r="T1535" s="31">
        <f t="shared" si="47"/>
        <v>0</v>
      </c>
      <c r="U1535" s="39" t="s">
        <v>62</v>
      </c>
    </row>
    <row r="1536" spans="1:21" x14ac:dyDescent="0.25">
      <c r="A1536" s="20">
        <v>42200</v>
      </c>
      <c r="B1536" s="183" t="s">
        <v>4124</v>
      </c>
      <c r="C1536" s="183" t="s">
        <v>1592</v>
      </c>
      <c r="D1536" s="14" t="s">
        <v>114</v>
      </c>
      <c r="E1536" s="105">
        <v>3723.1</v>
      </c>
      <c r="F1536" s="23">
        <v>42200</v>
      </c>
      <c r="G1536" s="106">
        <v>3723.1</v>
      </c>
      <c r="H1536" s="48">
        <f t="shared" si="46"/>
        <v>0</v>
      </c>
      <c r="I1536" s="39" t="s">
        <v>9</v>
      </c>
      <c r="L1536" s="246"/>
      <c r="M1536" s="20">
        <v>42209</v>
      </c>
      <c r="N1536" s="183" t="s">
        <v>5243</v>
      </c>
      <c r="O1536" s="183" t="s">
        <v>1592</v>
      </c>
      <c r="P1536" s="14" t="s">
        <v>67</v>
      </c>
      <c r="Q1536" s="105">
        <v>5330.8</v>
      </c>
      <c r="R1536" s="65">
        <v>42210</v>
      </c>
      <c r="S1536" s="106">
        <v>5330.8</v>
      </c>
      <c r="T1536" s="31">
        <f t="shared" si="47"/>
        <v>0</v>
      </c>
      <c r="U1536" s="39" t="s">
        <v>62</v>
      </c>
    </row>
    <row r="1537" spans="1:21" x14ac:dyDescent="0.25">
      <c r="A1537" s="20">
        <v>42200</v>
      </c>
      <c r="B1537" s="183" t="s">
        <v>4125</v>
      </c>
      <c r="C1537" s="183" t="s">
        <v>1592</v>
      </c>
      <c r="D1537" s="14" t="s">
        <v>294</v>
      </c>
      <c r="E1537" s="105">
        <v>4823</v>
      </c>
      <c r="F1537" s="23">
        <v>42200</v>
      </c>
      <c r="G1537" s="106">
        <v>4823</v>
      </c>
      <c r="H1537" s="48">
        <f t="shared" si="46"/>
        <v>0</v>
      </c>
      <c r="I1537" s="39" t="s">
        <v>9</v>
      </c>
      <c r="L1537" s="246"/>
      <c r="M1537" s="20">
        <v>42212</v>
      </c>
      <c r="N1537" s="183" t="s">
        <v>5519</v>
      </c>
      <c r="O1537" s="183" t="s">
        <v>1592</v>
      </c>
      <c r="P1537" s="14" t="s">
        <v>67</v>
      </c>
      <c r="Q1537" s="105">
        <v>2990.6</v>
      </c>
      <c r="R1537" s="23">
        <v>42213</v>
      </c>
      <c r="S1537" s="106">
        <v>2990.6</v>
      </c>
      <c r="T1537" s="31">
        <f t="shared" si="47"/>
        <v>0</v>
      </c>
      <c r="U1537" s="39" t="s">
        <v>62</v>
      </c>
    </row>
    <row r="1538" spans="1:21" x14ac:dyDescent="0.25">
      <c r="A1538" s="20">
        <v>42200</v>
      </c>
      <c r="B1538" s="183" t="s">
        <v>4126</v>
      </c>
      <c r="C1538" s="183" t="s">
        <v>1592</v>
      </c>
      <c r="D1538" s="14" t="s">
        <v>110</v>
      </c>
      <c r="E1538" s="105">
        <v>28302.37</v>
      </c>
      <c r="F1538" s="23">
        <v>42208</v>
      </c>
      <c r="G1538" s="106">
        <v>28302.37</v>
      </c>
      <c r="H1538" s="48">
        <f t="shared" si="46"/>
        <v>0</v>
      </c>
      <c r="I1538" s="39" t="s">
        <v>2524</v>
      </c>
      <c r="L1538" s="246"/>
      <c r="M1538" s="20">
        <v>42214</v>
      </c>
      <c r="N1538" s="183" t="s">
        <v>5752</v>
      </c>
      <c r="O1538" s="183" t="s">
        <v>1592</v>
      </c>
      <c r="P1538" s="14" t="s">
        <v>67</v>
      </c>
      <c r="Q1538" s="105">
        <v>3070.4</v>
      </c>
      <c r="R1538" s="23">
        <v>42215</v>
      </c>
      <c r="S1538" s="106">
        <v>3070.4</v>
      </c>
      <c r="T1538" s="31">
        <f t="shared" si="47"/>
        <v>0</v>
      </c>
      <c r="U1538" s="39" t="s">
        <v>9</v>
      </c>
    </row>
    <row r="1539" spans="1:21" x14ac:dyDescent="0.25">
      <c r="A1539" s="20">
        <v>42200</v>
      </c>
      <c r="B1539" s="183" t="s">
        <v>4127</v>
      </c>
      <c r="C1539" s="183" t="s">
        <v>1592</v>
      </c>
      <c r="D1539" s="14" t="s">
        <v>128</v>
      </c>
      <c r="E1539" s="105">
        <v>3790</v>
      </c>
      <c r="F1539" s="23">
        <v>42200</v>
      </c>
      <c r="G1539" s="106">
        <v>3790</v>
      </c>
      <c r="H1539" s="48">
        <f t="shared" ref="H1539:H1602" si="48">E1539-G1539</f>
        <v>0</v>
      </c>
      <c r="I1539" s="39" t="s">
        <v>17</v>
      </c>
      <c r="L1539" s="246"/>
      <c r="M1539" s="20">
        <v>42216</v>
      </c>
      <c r="N1539" s="183" t="s">
        <v>6001</v>
      </c>
      <c r="O1539" s="183" t="s">
        <v>1592</v>
      </c>
      <c r="P1539" s="14" t="s">
        <v>67</v>
      </c>
      <c r="Q1539" s="105">
        <v>5631.6</v>
      </c>
      <c r="R1539" s="23"/>
      <c r="S1539" s="106"/>
      <c r="T1539" s="31">
        <f t="shared" ref="T1539:T1602" si="49">Q1539-S1539</f>
        <v>5631.6</v>
      </c>
      <c r="U1539" s="39" t="s">
        <v>62</v>
      </c>
    </row>
    <row r="1540" spans="1:21" x14ac:dyDescent="0.25">
      <c r="A1540" s="20">
        <v>42200</v>
      </c>
      <c r="B1540" s="183" t="s">
        <v>4128</v>
      </c>
      <c r="C1540" s="183" t="s">
        <v>1592</v>
      </c>
      <c r="D1540" s="26" t="s">
        <v>218</v>
      </c>
      <c r="E1540" s="105">
        <v>0</v>
      </c>
      <c r="F1540" s="239" t="s">
        <v>4129</v>
      </c>
      <c r="G1540" s="106"/>
      <c r="H1540" s="48">
        <f t="shared" si="48"/>
        <v>0</v>
      </c>
      <c r="I1540" s="39" t="s">
        <v>13</v>
      </c>
      <c r="L1540" s="246"/>
      <c r="M1540" s="20">
        <v>42187</v>
      </c>
      <c r="N1540" s="183" t="s">
        <v>2638</v>
      </c>
      <c r="O1540" s="183" t="s">
        <v>1592</v>
      </c>
      <c r="P1540" s="40" t="s">
        <v>818</v>
      </c>
      <c r="Q1540" s="105">
        <v>5107.2</v>
      </c>
      <c r="R1540" s="23">
        <v>42187</v>
      </c>
      <c r="S1540" s="106">
        <v>5107.2</v>
      </c>
      <c r="T1540" s="31">
        <f t="shared" si="49"/>
        <v>0</v>
      </c>
      <c r="U1540" s="68" t="s">
        <v>9</v>
      </c>
    </row>
    <row r="1541" spans="1:21" x14ac:dyDescent="0.25">
      <c r="A1541" s="20">
        <v>42200</v>
      </c>
      <c r="B1541" s="183" t="s">
        <v>4130</v>
      </c>
      <c r="C1541" s="183" t="s">
        <v>1592</v>
      </c>
      <c r="D1541" s="14" t="s">
        <v>164</v>
      </c>
      <c r="E1541" s="105">
        <v>1632.6</v>
      </c>
      <c r="F1541" s="23">
        <v>42200</v>
      </c>
      <c r="G1541" s="106">
        <v>1632.6</v>
      </c>
      <c r="H1541" s="48">
        <f t="shared" si="48"/>
        <v>0</v>
      </c>
      <c r="I1541" s="39" t="s">
        <v>9</v>
      </c>
      <c r="L1541" s="246"/>
      <c r="M1541" s="20">
        <v>42193</v>
      </c>
      <c r="N1541" s="183" t="s">
        <v>3390</v>
      </c>
      <c r="O1541" s="183" t="s">
        <v>1592</v>
      </c>
      <c r="P1541" s="14" t="s">
        <v>818</v>
      </c>
      <c r="Q1541" s="105">
        <v>10178</v>
      </c>
      <c r="R1541" s="23">
        <v>42193</v>
      </c>
      <c r="S1541" s="106">
        <v>10178</v>
      </c>
      <c r="T1541" s="31">
        <f t="shared" si="49"/>
        <v>0</v>
      </c>
      <c r="U1541" s="39" t="s">
        <v>9</v>
      </c>
    </row>
    <row r="1542" spans="1:21" x14ac:dyDescent="0.25">
      <c r="A1542" s="20">
        <v>42200</v>
      </c>
      <c r="B1542" s="183" t="s">
        <v>4131</v>
      </c>
      <c r="C1542" s="183" t="s">
        <v>1592</v>
      </c>
      <c r="D1542" s="14" t="s">
        <v>375</v>
      </c>
      <c r="E1542" s="105">
        <v>4684</v>
      </c>
      <c r="F1542" s="23">
        <v>42200</v>
      </c>
      <c r="G1542" s="106">
        <v>4684</v>
      </c>
      <c r="H1542" s="48">
        <f t="shared" si="48"/>
        <v>0</v>
      </c>
      <c r="I1542" s="39" t="s">
        <v>9</v>
      </c>
      <c r="L1542" s="246"/>
      <c r="M1542" s="20">
        <v>42201</v>
      </c>
      <c r="N1542" s="183" t="s">
        <v>4215</v>
      </c>
      <c r="O1542" s="183" t="s">
        <v>1592</v>
      </c>
      <c r="P1542" s="14" t="s">
        <v>818</v>
      </c>
      <c r="Q1542" s="105">
        <v>3928.4</v>
      </c>
      <c r="R1542" s="23">
        <v>42201</v>
      </c>
      <c r="S1542" s="106">
        <v>3928.4</v>
      </c>
      <c r="T1542" s="48">
        <f t="shared" si="49"/>
        <v>0</v>
      </c>
      <c r="U1542" s="39" t="s">
        <v>9</v>
      </c>
    </row>
    <row r="1543" spans="1:21" x14ac:dyDescent="0.25">
      <c r="A1543" s="20">
        <v>42200</v>
      </c>
      <c r="B1543" s="183" t="s">
        <v>4132</v>
      </c>
      <c r="C1543" s="183" t="s">
        <v>1592</v>
      </c>
      <c r="D1543" s="14" t="s">
        <v>81</v>
      </c>
      <c r="E1543" s="105">
        <v>1898.8</v>
      </c>
      <c r="F1543" s="23">
        <v>42200</v>
      </c>
      <c r="G1543" s="106">
        <v>1898.8</v>
      </c>
      <c r="H1543" s="48">
        <f t="shared" si="48"/>
        <v>0</v>
      </c>
      <c r="I1543" s="39" t="s">
        <v>9</v>
      </c>
      <c r="L1543" s="246"/>
      <c r="M1543" s="20">
        <v>42209</v>
      </c>
      <c r="N1543" s="183" t="s">
        <v>5180</v>
      </c>
      <c r="O1543" s="183" t="s">
        <v>1592</v>
      </c>
      <c r="P1543" s="14" t="s">
        <v>818</v>
      </c>
      <c r="Q1543" s="105">
        <v>3993.6</v>
      </c>
      <c r="R1543" s="65">
        <v>42209</v>
      </c>
      <c r="S1543" s="106">
        <v>3993.6</v>
      </c>
      <c r="T1543" s="31">
        <f t="shared" si="49"/>
        <v>0</v>
      </c>
      <c r="U1543" s="39" t="s">
        <v>9</v>
      </c>
    </row>
    <row r="1544" spans="1:21" x14ac:dyDescent="0.25">
      <c r="A1544" s="20">
        <v>42200</v>
      </c>
      <c r="B1544" s="183" t="s">
        <v>4133</v>
      </c>
      <c r="C1544" s="183" t="s">
        <v>1592</v>
      </c>
      <c r="D1544" s="14" t="s">
        <v>152</v>
      </c>
      <c r="E1544" s="105">
        <v>3170.5</v>
      </c>
      <c r="F1544" s="23">
        <v>42200</v>
      </c>
      <c r="G1544" s="106">
        <v>3170.5</v>
      </c>
      <c r="H1544" s="48">
        <f t="shared" si="48"/>
        <v>0</v>
      </c>
      <c r="I1544" s="39" t="s">
        <v>19</v>
      </c>
      <c r="L1544" s="246"/>
      <c r="M1544" s="20">
        <v>42191</v>
      </c>
      <c r="N1544" s="183" t="s">
        <v>3139</v>
      </c>
      <c r="O1544" s="183" t="s">
        <v>1592</v>
      </c>
      <c r="P1544" s="14" t="s">
        <v>1585</v>
      </c>
      <c r="Q1544" s="105">
        <v>494.5</v>
      </c>
      <c r="R1544" s="23">
        <v>42191</v>
      </c>
      <c r="S1544" s="106">
        <v>494.5</v>
      </c>
      <c r="T1544" s="31">
        <f t="shared" si="49"/>
        <v>0</v>
      </c>
      <c r="U1544" s="39" t="s">
        <v>9</v>
      </c>
    </row>
    <row r="1545" spans="1:21" x14ac:dyDescent="0.25">
      <c r="A1545" s="20">
        <v>42200</v>
      </c>
      <c r="B1545" s="183" t="s">
        <v>4134</v>
      </c>
      <c r="C1545" s="183" t="s">
        <v>1592</v>
      </c>
      <c r="D1545" s="14" t="s">
        <v>256</v>
      </c>
      <c r="E1545" s="105">
        <v>5759.6</v>
      </c>
      <c r="F1545" s="23">
        <v>42201</v>
      </c>
      <c r="G1545" s="106">
        <v>5759.6</v>
      </c>
      <c r="H1545" s="48">
        <f t="shared" si="48"/>
        <v>0</v>
      </c>
      <c r="I1545" s="39" t="s">
        <v>3880</v>
      </c>
      <c r="L1545" s="246"/>
      <c r="M1545" s="20">
        <v>42206</v>
      </c>
      <c r="N1545" s="183" t="s">
        <v>4898</v>
      </c>
      <c r="O1545" s="183" t="s">
        <v>1592</v>
      </c>
      <c r="P1545" s="15" t="s">
        <v>1585</v>
      </c>
      <c r="Q1545" s="122">
        <v>478.4</v>
      </c>
      <c r="R1545" s="23">
        <v>42206</v>
      </c>
      <c r="S1545" s="118">
        <v>478.4</v>
      </c>
      <c r="T1545" s="31">
        <f t="shared" si="49"/>
        <v>0</v>
      </c>
      <c r="U1545" s="68" t="s">
        <v>9</v>
      </c>
    </row>
    <row r="1546" spans="1:21" x14ac:dyDescent="0.25">
      <c r="A1546" s="20">
        <v>42200</v>
      </c>
      <c r="B1546" s="183" t="s">
        <v>4135</v>
      </c>
      <c r="C1546" s="183" t="s">
        <v>1592</v>
      </c>
      <c r="D1546" s="14" t="s">
        <v>390</v>
      </c>
      <c r="E1546" s="105">
        <v>5605.5</v>
      </c>
      <c r="F1546" s="23">
        <v>42200</v>
      </c>
      <c r="G1546" s="106">
        <v>5605.5</v>
      </c>
      <c r="H1546" s="48">
        <f t="shared" si="48"/>
        <v>0</v>
      </c>
      <c r="I1546" s="39" t="s">
        <v>9</v>
      </c>
      <c r="L1546" s="246"/>
      <c r="M1546" s="20">
        <v>42200</v>
      </c>
      <c r="N1546" s="183" t="s">
        <v>4173</v>
      </c>
      <c r="O1546" s="183" t="s">
        <v>1592</v>
      </c>
      <c r="P1546" s="14" t="s">
        <v>4174</v>
      </c>
      <c r="Q1546" s="105">
        <v>6752</v>
      </c>
      <c r="R1546" s="23">
        <v>42200</v>
      </c>
      <c r="S1546" s="106">
        <v>6752</v>
      </c>
      <c r="T1546" s="48">
        <f t="shared" si="49"/>
        <v>0</v>
      </c>
      <c r="U1546" s="39" t="s">
        <v>17</v>
      </c>
    </row>
    <row r="1547" spans="1:21" x14ac:dyDescent="0.25">
      <c r="A1547" s="20">
        <v>42200</v>
      </c>
      <c r="B1547" s="183" t="s">
        <v>4136</v>
      </c>
      <c r="C1547" s="183" t="s">
        <v>1592</v>
      </c>
      <c r="D1547" s="14" t="s">
        <v>102</v>
      </c>
      <c r="E1547" s="105">
        <v>2961</v>
      </c>
      <c r="F1547" s="23" t="s">
        <v>4137</v>
      </c>
      <c r="G1547" s="106">
        <f>2000+961</f>
        <v>2961</v>
      </c>
      <c r="H1547" s="48">
        <f t="shared" si="48"/>
        <v>0</v>
      </c>
      <c r="I1547" s="39" t="s">
        <v>9</v>
      </c>
      <c r="L1547" s="246"/>
      <c r="M1547" s="20">
        <v>42186</v>
      </c>
      <c r="N1547" s="183" t="s">
        <v>2547</v>
      </c>
      <c r="O1547" s="183" t="s">
        <v>1592</v>
      </c>
      <c r="P1547" s="14" t="s">
        <v>729</v>
      </c>
      <c r="Q1547" s="105">
        <v>4724</v>
      </c>
      <c r="R1547" s="23">
        <v>42186</v>
      </c>
      <c r="S1547" s="106">
        <v>4724</v>
      </c>
      <c r="T1547" s="25">
        <f t="shared" si="49"/>
        <v>0</v>
      </c>
      <c r="U1547" s="39" t="s">
        <v>46</v>
      </c>
    </row>
    <row r="1548" spans="1:21" x14ac:dyDescent="0.25">
      <c r="A1548" s="20">
        <v>42200</v>
      </c>
      <c r="B1548" s="183" t="s">
        <v>4138</v>
      </c>
      <c r="C1548" s="183" t="s">
        <v>1592</v>
      </c>
      <c r="D1548" s="14" t="s">
        <v>2609</v>
      </c>
      <c r="E1548" s="105">
        <v>11579.4</v>
      </c>
      <c r="F1548" s="23">
        <v>42200</v>
      </c>
      <c r="G1548" s="106">
        <v>11579.4</v>
      </c>
      <c r="H1548" s="48">
        <f t="shared" si="48"/>
        <v>0</v>
      </c>
      <c r="I1548" s="39" t="s">
        <v>149</v>
      </c>
      <c r="L1548" s="246"/>
      <c r="M1548" s="20">
        <v>42193</v>
      </c>
      <c r="N1548" s="183" t="s">
        <v>3319</v>
      </c>
      <c r="O1548" s="183" t="s">
        <v>1592</v>
      </c>
      <c r="P1548" s="14" t="s">
        <v>729</v>
      </c>
      <c r="Q1548" s="105">
        <v>1501</v>
      </c>
      <c r="R1548" s="23">
        <v>42193</v>
      </c>
      <c r="S1548" s="106">
        <v>1501</v>
      </c>
      <c r="T1548" s="31">
        <f t="shared" si="49"/>
        <v>0</v>
      </c>
      <c r="U1548" s="39" t="s">
        <v>59</v>
      </c>
    </row>
    <row r="1549" spans="1:21" x14ac:dyDescent="0.25">
      <c r="A1549" s="20">
        <v>42200</v>
      </c>
      <c r="B1549" s="183" t="s">
        <v>4139</v>
      </c>
      <c r="C1549" s="183" t="s">
        <v>1592</v>
      </c>
      <c r="D1549" s="14" t="s">
        <v>60</v>
      </c>
      <c r="E1549" s="105">
        <v>5818.4</v>
      </c>
      <c r="F1549" s="23">
        <v>42201</v>
      </c>
      <c r="G1549" s="106">
        <v>5818.4</v>
      </c>
      <c r="H1549" s="48">
        <f t="shared" si="48"/>
        <v>0</v>
      </c>
      <c r="I1549" s="39" t="s">
        <v>3880</v>
      </c>
      <c r="L1549" s="246"/>
      <c r="M1549" s="20">
        <v>42195</v>
      </c>
      <c r="N1549" s="183" t="s">
        <v>3602</v>
      </c>
      <c r="O1549" s="183" t="s">
        <v>1592</v>
      </c>
      <c r="P1549" s="14" t="s">
        <v>729</v>
      </c>
      <c r="Q1549" s="105">
        <v>1075.4000000000001</v>
      </c>
      <c r="R1549" s="23">
        <v>42196</v>
      </c>
      <c r="S1549" s="118">
        <v>1075.4000000000001</v>
      </c>
      <c r="T1549" s="31">
        <f t="shared" si="49"/>
        <v>0</v>
      </c>
      <c r="U1549" s="56" t="s">
        <v>17</v>
      </c>
    </row>
    <row r="1550" spans="1:21" x14ac:dyDescent="0.25">
      <c r="A1550" s="20">
        <v>42200</v>
      </c>
      <c r="B1550" s="183" t="s">
        <v>4140</v>
      </c>
      <c r="C1550" s="183" t="s">
        <v>1592</v>
      </c>
      <c r="D1550" s="14" t="s">
        <v>56</v>
      </c>
      <c r="E1550" s="105">
        <v>15067.8</v>
      </c>
      <c r="F1550" s="23">
        <v>42201</v>
      </c>
      <c r="G1550" s="106">
        <v>15067.8</v>
      </c>
      <c r="H1550" s="48">
        <f t="shared" si="48"/>
        <v>0</v>
      </c>
      <c r="I1550" s="39" t="s">
        <v>3880</v>
      </c>
      <c r="L1550" s="246"/>
      <c r="M1550" s="20">
        <v>42186</v>
      </c>
      <c r="N1550" s="183" t="s">
        <v>2506</v>
      </c>
      <c r="O1550" s="183" t="s">
        <v>1592</v>
      </c>
      <c r="P1550" s="14" t="s">
        <v>114</v>
      </c>
      <c r="Q1550" s="105">
        <v>3006.1</v>
      </c>
      <c r="R1550" s="23">
        <v>42186</v>
      </c>
      <c r="S1550" s="106">
        <v>3006.1</v>
      </c>
      <c r="T1550" s="25">
        <f t="shared" si="49"/>
        <v>0</v>
      </c>
      <c r="U1550" s="39" t="s">
        <v>9</v>
      </c>
    </row>
    <row r="1551" spans="1:21" x14ac:dyDescent="0.25">
      <c r="A1551" s="20">
        <v>42200</v>
      </c>
      <c r="B1551" s="183" t="s">
        <v>4141</v>
      </c>
      <c r="C1551" s="183" t="s">
        <v>1592</v>
      </c>
      <c r="D1551" s="14" t="s">
        <v>168</v>
      </c>
      <c r="E1551" s="105">
        <v>7281</v>
      </c>
      <c r="F1551" s="23">
        <v>42200</v>
      </c>
      <c r="G1551" s="106">
        <v>7281</v>
      </c>
      <c r="H1551" s="48">
        <f t="shared" si="48"/>
        <v>0</v>
      </c>
      <c r="I1551" s="39" t="s">
        <v>19</v>
      </c>
      <c r="L1551" s="246"/>
      <c r="M1551" s="20">
        <v>42187</v>
      </c>
      <c r="N1551" s="183" t="s">
        <v>2627</v>
      </c>
      <c r="O1551" s="183" t="s">
        <v>1592</v>
      </c>
      <c r="P1551" s="40" t="s">
        <v>114</v>
      </c>
      <c r="Q1551" s="105">
        <v>1716.4</v>
      </c>
      <c r="R1551" s="12">
        <v>42187</v>
      </c>
      <c r="S1551" s="106">
        <v>1716.4</v>
      </c>
      <c r="T1551" s="25">
        <f t="shared" si="49"/>
        <v>0</v>
      </c>
      <c r="U1551" s="68" t="s">
        <v>9</v>
      </c>
    </row>
    <row r="1552" spans="1:21" x14ac:dyDescent="0.25">
      <c r="A1552" s="20">
        <v>42200</v>
      </c>
      <c r="B1552" s="183" t="s">
        <v>4142</v>
      </c>
      <c r="C1552" s="183" t="s">
        <v>1592</v>
      </c>
      <c r="D1552" s="14" t="s">
        <v>82</v>
      </c>
      <c r="E1552" s="105">
        <v>2793</v>
      </c>
      <c r="F1552" s="23">
        <v>42200</v>
      </c>
      <c r="G1552" s="106">
        <v>2793</v>
      </c>
      <c r="H1552" s="48">
        <f t="shared" si="48"/>
        <v>0</v>
      </c>
      <c r="I1552" s="39" t="s">
        <v>19</v>
      </c>
      <c r="L1552" s="246"/>
      <c r="M1552" s="20">
        <v>42188</v>
      </c>
      <c r="N1552" s="183" t="s">
        <v>2753</v>
      </c>
      <c r="O1552" s="183" t="s">
        <v>1592</v>
      </c>
      <c r="P1552" s="40" t="s">
        <v>114</v>
      </c>
      <c r="Q1552" s="105">
        <v>2998.8</v>
      </c>
      <c r="R1552" s="23">
        <v>42188</v>
      </c>
      <c r="S1552" s="106">
        <v>2998.8</v>
      </c>
      <c r="T1552" s="31">
        <f t="shared" si="49"/>
        <v>0</v>
      </c>
      <c r="U1552" s="68" t="s">
        <v>9</v>
      </c>
    </row>
    <row r="1553" spans="1:21" x14ac:dyDescent="0.25">
      <c r="A1553" s="20">
        <v>42200</v>
      </c>
      <c r="B1553" s="183" t="s">
        <v>4143</v>
      </c>
      <c r="C1553" s="183" t="s">
        <v>1592</v>
      </c>
      <c r="D1553" s="14" t="s">
        <v>131</v>
      </c>
      <c r="E1553" s="105">
        <v>7572.5</v>
      </c>
      <c r="F1553" s="23">
        <v>42203</v>
      </c>
      <c r="G1553" s="106">
        <v>7572.5</v>
      </c>
      <c r="H1553" s="48">
        <f t="shared" si="48"/>
        <v>0</v>
      </c>
      <c r="I1553" s="39" t="s">
        <v>9</v>
      </c>
      <c r="L1553" s="246"/>
      <c r="M1553" s="20">
        <v>42189</v>
      </c>
      <c r="N1553" s="183" t="s">
        <v>2875</v>
      </c>
      <c r="O1553" s="183" t="s">
        <v>1592</v>
      </c>
      <c r="P1553" s="14" t="s">
        <v>114</v>
      </c>
      <c r="Q1553" s="105">
        <v>3536.4</v>
      </c>
      <c r="R1553" s="23">
        <v>42189</v>
      </c>
      <c r="S1553" s="106">
        <v>3536.4</v>
      </c>
      <c r="T1553" s="31">
        <f t="shared" si="49"/>
        <v>0</v>
      </c>
      <c r="U1553" s="39" t="s">
        <v>9</v>
      </c>
    </row>
    <row r="1554" spans="1:21" x14ac:dyDescent="0.25">
      <c r="A1554" s="20">
        <v>42200</v>
      </c>
      <c r="B1554" s="183" t="s">
        <v>4144</v>
      </c>
      <c r="C1554" s="183" t="s">
        <v>1592</v>
      </c>
      <c r="D1554" s="14" t="s">
        <v>137</v>
      </c>
      <c r="E1554" s="105">
        <v>615.29999999999995</v>
      </c>
      <c r="F1554" s="23">
        <v>42200</v>
      </c>
      <c r="G1554" s="106">
        <v>615.29999999999995</v>
      </c>
      <c r="H1554" s="48">
        <f t="shared" si="48"/>
        <v>0</v>
      </c>
      <c r="I1554" s="39" t="s">
        <v>9</v>
      </c>
      <c r="L1554" s="246"/>
      <c r="M1554" s="20">
        <v>42189</v>
      </c>
      <c r="N1554" s="183" t="s">
        <v>2933</v>
      </c>
      <c r="O1554" s="183" t="s">
        <v>1592</v>
      </c>
      <c r="P1554" s="14" t="s">
        <v>114</v>
      </c>
      <c r="Q1554" s="105">
        <v>1661</v>
      </c>
      <c r="R1554" s="23">
        <v>42189</v>
      </c>
      <c r="S1554" s="106">
        <v>1661</v>
      </c>
      <c r="T1554" s="31">
        <f t="shared" si="49"/>
        <v>0</v>
      </c>
      <c r="U1554" s="39" t="s">
        <v>9</v>
      </c>
    </row>
    <row r="1555" spans="1:21" x14ac:dyDescent="0.25">
      <c r="A1555" s="20">
        <v>42200</v>
      </c>
      <c r="B1555" s="183" t="s">
        <v>4145</v>
      </c>
      <c r="C1555" s="183" t="s">
        <v>1592</v>
      </c>
      <c r="D1555" s="150" t="s">
        <v>332</v>
      </c>
      <c r="E1555" s="105">
        <v>2730.2</v>
      </c>
      <c r="F1555" s="23">
        <v>42200</v>
      </c>
      <c r="G1555" s="106">
        <v>2730.2</v>
      </c>
      <c r="H1555" s="48">
        <f t="shared" si="48"/>
        <v>0</v>
      </c>
      <c r="I1555" s="39" t="s">
        <v>9</v>
      </c>
      <c r="L1555" s="246"/>
      <c r="M1555" s="20">
        <v>42190</v>
      </c>
      <c r="N1555" s="183" t="s">
        <v>2980</v>
      </c>
      <c r="O1555" s="183" t="s">
        <v>1592</v>
      </c>
      <c r="P1555" s="14" t="s">
        <v>114</v>
      </c>
      <c r="Q1555" s="105">
        <v>3242.4</v>
      </c>
      <c r="R1555" s="23">
        <v>42190</v>
      </c>
      <c r="S1555" s="106">
        <v>3242.4</v>
      </c>
      <c r="T1555" s="31">
        <f t="shared" si="49"/>
        <v>0</v>
      </c>
      <c r="U1555" s="39" t="s">
        <v>9</v>
      </c>
    </row>
    <row r="1556" spans="1:21" x14ac:dyDescent="0.25">
      <c r="A1556" s="20">
        <v>42200</v>
      </c>
      <c r="B1556" s="183" t="s">
        <v>4146</v>
      </c>
      <c r="C1556" s="183" t="s">
        <v>1592</v>
      </c>
      <c r="D1556" s="14" t="s">
        <v>130</v>
      </c>
      <c r="E1556" s="105">
        <v>4347.6000000000004</v>
      </c>
      <c r="F1556" s="23">
        <v>42203</v>
      </c>
      <c r="G1556" s="106">
        <v>4347.6000000000004</v>
      </c>
      <c r="H1556" s="48">
        <f t="shared" si="48"/>
        <v>0</v>
      </c>
      <c r="I1556" s="39" t="s">
        <v>17</v>
      </c>
      <c r="L1556" s="246"/>
      <c r="M1556" s="20">
        <v>42190</v>
      </c>
      <c r="N1556" s="183" t="s">
        <v>2999</v>
      </c>
      <c r="O1556" s="183" t="s">
        <v>1592</v>
      </c>
      <c r="P1556" s="14" t="s">
        <v>114</v>
      </c>
      <c r="Q1556" s="105">
        <v>2893</v>
      </c>
      <c r="R1556" s="23">
        <v>42190</v>
      </c>
      <c r="S1556" s="106">
        <v>2893</v>
      </c>
      <c r="T1556" s="31">
        <f t="shared" si="49"/>
        <v>0</v>
      </c>
      <c r="U1556" s="39" t="s">
        <v>9</v>
      </c>
    </row>
    <row r="1557" spans="1:21" x14ac:dyDescent="0.25">
      <c r="A1557" s="20">
        <v>42200</v>
      </c>
      <c r="B1557" s="183" t="s">
        <v>4147</v>
      </c>
      <c r="C1557" s="183" t="s">
        <v>1592</v>
      </c>
      <c r="D1557" s="14" t="s">
        <v>130</v>
      </c>
      <c r="E1557" s="105">
        <v>284.39999999999998</v>
      </c>
      <c r="F1557" s="23">
        <v>42203</v>
      </c>
      <c r="G1557" s="106">
        <v>284.39999999999998</v>
      </c>
      <c r="H1557" s="48">
        <f t="shared" si="48"/>
        <v>0</v>
      </c>
      <c r="I1557" s="39" t="s">
        <v>17</v>
      </c>
      <c r="L1557" s="246"/>
      <c r="M1557" s="20">
        <v>42191</v>
      </c>
      <c r="N1557" s="183" t="s">
        <v>3056</v>
      </c>
      <c r="O1557" s="183" t="s">
        <v>1592</v>
      </c>
      <c r="P1557" s="14" t="s">
        <v>114</v>
      </c>
      <c r="Q1557" s="105">
        <v>2172.5</v>
      </c>
      <c r="R1557" s="23">
        <v>42191</v>
      </c>
      <c r="S1557" s="106">
        <v>2172.5</v>
      </c>
      <c r="T1557" s="31">
        <f t="shared" si="49"/>
        <v>0</v>
      </c>
      <c r="U1557" s="39" t="s">
        <v>9</v>
      </c>
    </row>
    <row r="1558" spans="1:21" x14ac:dyDescent="0.25">
      <c r="A1558" s="20">
        <v>42200</v>
      </c>
      <c r="B1558" s="183" t="s">
        <v>4148</v>
      </c>
      <c r="C1558" s="183" t="s">
        <v>1592</v>
      </c>
      <c r="D1558" s="14" t="s">
        <v>14</v>
      </c>
      <c r="E1558" s="105">
        <v>239352.91</v>
      </c>
      <c r="F1558" s="23">
        <v>42209</v>
      </c>
      <c r="G1558" s="106">
        <v>239352.91</v>
      </c>
      <c r="H1558" s="48">
        <f t="shared" si="48"/>
        <v>0</v>
      </c>
      <c r="I1558" s="39" t="s">
        <v>9</v>
      </c>
      <c r="L1558" s="246"/>
      <c r="M1558" s="20">
        <v>42191</v>
      </c>
      <c r="N1558" s="183" t="s">
        <v>3073</v>
      </c>
      <c r="O1558" s="183" t="s">
        <v>1592</v>
      </c>
      <c r="P1558" s="14" t="s">
        <v>114</v>
      </c>
      <c r="Q1558" s="105">
        <v>3371.5</v>
      </c>
      <c r="R1558" s="23">
        <v>42191</v>
      </c>
      <c r="S1558" s="106">
        <v>3371.5</v>
      </c>
      <c r="T1558" s="31">
        <f t="shared" si="49"/>
        <v>0</v>
      </c>
      <c r="U1558" s="39" t="s">
        <v>9</v>
      </c>
    </row>
    <row r="1559" spans="1:21" x14ac:dyDescent="0.25">
      <c r="A1559" s="20">
        <v>42200</v>
      </c>
      <c r="B1559" s="183" t="s">
        <v>4149</v>
      </c>
      <c r="C1559" s="183" t="s">
        <v>1592</v>
      </c>
      <c r="D1559" s="14" t="s">
        <v>24</v>
      </c>
      <c r="E1559" s="105">
        <v>95870.81</v>
      </c>
      <c r="F1559" s="23">
        <v>42216</v>
      </c>
      <c r="G1559" s="106">
        <v>95870.81</v>
      </c>
      <c r="H1559" s="48">
        <f t="shared" si="48"/>
        <v>0</v>
      </c>
      <c r="I1559" s="39" t="s">
        <v>9</v>
      </c>
      <c r="L1559" s="246"/>
      <c r="M1559" s="20">
        <v>42191</v>
      </c>
      <c r="N1559" s="183" t="s">
        <v>3156</v>
      </c>
      <c r="O1559" s="183" t="s">
        <v>1592</v>
      </c>
      <c r="P1559" s="150" t="s">
        <v>114</v>
      </c>
      <c r="Q1559" s="105">
        <v>1881</v>
      </c>
      <c r="R1559" s="23">
        <v>42191</v>
      </c>
      <c r="S1559" s="106">
        <v>1881</v>
      </c>
      <c r="T1559" s="31">
        <f t="shared" si="49"/>
        <v>0</v>
      </c>
      <c r="U1559" s="39" t="s">
        <v>9</v>
      </c>
    </row>
    <row r="1560" spans="1:21" x14ac:dyDescent="0.25">
      <c r="A1560" s="20">
        <v>42200</v>
      </c>
      <c r="B1560" s="183" t="s">
        <v>4150</v>
      </c>
      <c r="C1560" s="183" t="s">
        <v>1592</v>
      </c>
      <c r="D1560" s="14" t="s">
        <v>103</v>
      </c>
      <c r="E1560" s="105">
        <v>28518.47</v>
      </c>
      <c r="F1560" s="23">
        <v>42212</v>
      </c>
      <c r="G1560" s="106">
        <v>28518.47</v>
      </c>
      <c r="H1560" s="48">
        <f t="shared" si="48"/>
        <v>0</v>
      </c>
      <c r="I1560" s="39" t="s">
        <v>94</v>
      </c>
      <c r="L1560" s="246"/>
      <c r="M1560" s="20">
        <v>42192</v>
      </c>
      <c r="N1560" s="183" t="s">
        <v>3197</v>
      </c>
      <c r="O1560" s="183" t="s">
        <v>1592</v>
      </c>
      <c r="P1560" s="14" t="s">
        <v>114</v>
      </c>
      <c r="Q1560" s="105">
        <v>4503.6000000000004</v>
      </c>
      <c r="R1560" s="23">
        <v>42192</v>
      </c>
      <c r="S1560" s="106">
        <v>4503.6000000000004</v>
      </c>
      <c r="T1560" s="31">
        <f t="shared" si="49"/>
        <v>0</v>
      </c>
      <c r="U1560" s="39" t="s">
        <v>9</v>
      </c>
    </row>
    <row r="1561" spans="1:21" x14ac:dyDescent="0.25">
      <c r="A1561" s="20">
        <v>42200</v>
      </c>
      <c r="B1561" s="183" t="s">
        <v>4151</v>
      </c>
      <c r="C1561" s="183" t="s">
        <v>1592</v>
      </c>
      <c r="D1561" s="14" t="s">
        <v>89</v>
      </c>
      <c r="E1561" s="105">
        <v>3127.2</v>
      </c>
      <c r="F1561" s="23">
        <v>42200</v>
      </c>
      <c r="G1561" s="106">
        <v>3127.2</v>
      </c>
      <c r="H1561" s="48">
        <f t="shared" si="48"/>
        <v>0</v>
      </c>
      <c r="I1561" s="39" t="s">
        <v>9</v>
      </c>
      <c r="L1561" s="246"/>
      <c r="M1561" s="20">
        <v>42192</v>
      </c>
      <c r="N1561" s="183" t="s">
        <v>3231</v>
      </c>
      <c r="O1561" s="183" t="s">
        <v>1592</v>
      </c>
      <c r="P1561" s="14" t="s">
        <v>114</v>
      </c>
      <c r="Q1561" s="105">
        <v>3564</v>
      </c>
      <c r="R1561" s="23">
        <v>42192</v>
      </c>
      <c r="S1561" s="106">
        <v>3564</v>
      </c>
      <c r="T1561" s="31">
        <f t="shared" si="49"/>
        <v>0</v>
      </c>
      <c r="U1561" s="39" t="s">
        <v>9</v>
      </c>
    </row>
    <row r="1562" spans="1:21" x14ac:dyDescent="0.25">
      <c r="A1562" s="20">
        <v>42200</v>
      </c>
      <c r="B1562" s="183" t="s">
        <v>4152</v>
      </c>
      <c r="C1562" s="183" t="s">
        <v>1592</v>
      </c>
      <c r="D1562" s="14" t="s">
        <v>1182</v>
      </c>
      <c r="E1562" s="105">
        <v>201.3</v>
      </c>
      <c r="F1562" s="23">
        <v>42200</v>
      </c>
      <c r="G1562" s="106">
        <v>201.3</v>
      </c>
      <c r="H1562" s="48">
        <f t="shared" si="48"/>
        <v>0</v>
      </c>
      <c r="I1562" s="39" t="s">
        <v>9</v>
      </c>
      <c r="L1562" s="246"/>
      <c r="M1562" s="20">
        <v>42193</v>
      </c>
      <c r="N1562" s="183" t="s">
        <v>3294</v>
      </c>
      <c r="O1562" s="183" t="s">
        <v>1592</v>
      </c>
      <c r="P1562" s="14" t="s">
        <v>114</v>
      </c>
      <c r="Q1562" s="105">
        <v>2504.25</v>
      </c>
      <c r="R1562" s="23">
        <v>42193</v>
      </c>
      <c r="S1562" s="106">
        <v>2504.25</v>
      </c>
      <c r="T1562" s="31">
        <f t="shared" si="49"/>
        <v>0</v>
      </c>
      <c r="U1562" s="39" t="s">
        <v>9</v>
      </c>
    </row>
    <row r="1563" spans="1:21" x14ac:dyDescent="0.25">
      <c r="A1563" s="20">
        <v>42200</v>
      </c>
      <c r="B1563" s="183" t="s">
        <v>4153</v>
      </c>
      <c r="C1563" s="183" t="s">
        <v>1592</v>
      </c>
      <c r="D1563" s="14" t="s">
        <v>25</v>
      </c>
      <c r="E1563" s="105">
        <v>644.6</v>
      </c>
      <c r="F1563" s="23">
        <v>42200</v>
      </c>
      <c r="G1563" s="106">
        <v>644.6</v>
      </c>
      <c r="H1563" s="48">
        <f t="shared" si="48"/>
        <v>0</v>
      </c>
      <c r="I1563" s="39" t="s">
        <v>9</v>
      </c>
      <c r="L1563" s="246"/>
      <c r="M1563" s="20">
        <v>42194</v>
      </c>
      <c r="N1563" s="183" t="s">
        <v>3423</v>
      </c>
      <c r="O1563" s="183" t="s">
        <v>1592</v>
      </c>
      <c r="P1563" s="14" t="s">
        <v>114</v>
      </c>
      <c r="Q1563" s="105">
        <v>4406.95</v>
      </c>
      <c r="R1563" s="23">
        <v>42194</v>
      </c>
      <c r="S1563" s="106">
        <v>4406.95</v>
      </c>
      <c r="T1563" s="31">
        <f t="shared" si="49"/>
        <v>0</v>
      </c>
      <c r="U1563" s="39" t="s">
        <v>9</v>
      </c>
    </row>
    <row r="1564" spans="1:21" x14ac:dyDescent="0.25">
      <c r="A1564" s="20">
        <v>42200</v>
      </c>
      <c r="B1564" s="183" t="s">
        <v>4154</v>
      </c>
      <c r="C1564" s="183" t="s">
        <v>1592</v>
      </c>
      <c r="D1564" s="14" t="s">
        <v>215</v>
      </c>
      <c r="E1564" s="105">
        <v>16604.8</v>
      </c>
      <c r="F1564" s="23">
        <v>42200</v>
      </c>
      <c r="G1564" s="106">
        <v>16604.8</v>
      </c>
      <c r="H1564" s="48">
        <f t="shared" si="48"/>
        <v>0</v>
      </c>
      <c r="I1564" s="39" t="s">
        <v>9</v>
      </c>
      <c r="L1564" s="246"/>
      <c r="M1564" s="20">
        <v>42194</v>
      </c>
      <c r="N1564" s="183" t="s">
        <v>3465</v>
      </c>
      <c r="O1564" s="183" t="s">
        <v>1592</v>
      </c>
      <c r="P1564" s="14" t="s">
        <v>114</v>
      </c>
      <c r="Q1564" s="105">
        <v>2496.3000000000002</v>
      </c>
      <c r="R1564" s="23">
        <v>42194</v>
      </c>
      <c r="S1564" s="106">
        <v>2496.3000000000002</v>
      </c>
      <c r="T1564" s="31">
        <f t="shared" si="49"/>
        <v>0</v>
      </c>
      <c r="U1564" s="39" t="s">
        <v>9</v>
      </c>
    </row>
    <row r="1565" spans="1:21" x14ac:dyDescent="0.25">
      <c r="A1565" s="20">
        <v>42200</v>
      </c>
      <c r="B1565" s="183" t="s">
        <v>4155</v>
      </c>
      <c r="C1565" s="183" t="s">
        <v>1592</v>
      </c>
      <c r="D1565" s="14" t="s">
        <v>78</v>
      </c>
      <c r="E1565" s="105">
        <v>6617.2</v>
      </c>
      <c r="F1565" s="23">
        <v>42201</v>
      </c>
      <c r="G1565" s="106">
        <v>6617.2</v>
      </c>
      <c r="H1565" s="48">
        <f t="shared" si="48"/>
        <v>0</v>
      </c>
      <c r="I1565" s="39" t="s">
        <v>62</v>
      </c>
      <c r="L1565" s="246"/>
      <c r="M1565" s="20">
        <v>42194</v>
      </c>
      <c r="N1565" s="183" t="s">
        <v>3508</v>
      </c>
      <c r="O1565" s="183" t="s">
        <v>1592</v>
      </c>
      <c r="P1565" s="14" t="s">
        <v>114</v>
      </c>
      <c r="Q1565" s="105">
        <v>2414.15</v>
      </c>
      <c r="R1565" s="23">
        <v>42194</v>
      </c>
      <c r="S1565" s="106">
        <v>2414.15</v>
      </c>
      <c r="T1565" s="31">
        <f t="shared" si="49"/>
        <v>0</v>
      </c>
      <c r="U1565" s="39" t="s">
        <v>9</v>
      </c>
    </row>
    <row r="1566" spans="1:21" x14ac:dyDescent="0.25">
      <c r="A1566" s="20">
        <v>42200</v>
      </c>
      <c r="B1566" s="183" t="s">
        <v>4156</v>
      </c>
      <c r="C1566" s="183" t="s">
        <v>1592</v>
      </c>
      <c r="D1566" s="14" t="s">
        <v>67</v>
      </c>
      <c r="E1566" s="105">
        <v>3075.2</v>
      </c>
      <c r="F1566" s="23">
        <v>42201</v>
      </c>
      <c r="G1566" s="106">
        <v>3075.2</v>
      </c>
      <c r="H1566" s="48">
        <f t="shared" si="48"/>
        <v>0</v>
      </c>
      <c r="I1566" s="39" t="s">
        <v>62</v>
      </c>
      <c r="L1566" s="246"/>
      <c r="M1566" s="20">
        <v>42195</v>
      </c>
      <c r="N1566" s="183" t="s">
        <v>3552</v>
      </c>
      <c r="O1566" s="183" t="s">
        <v>1592</v>
      </c>
      <c r="P1566" s="14" t="s">
        <v>114</v>
      </c>
      <c r="Q1566" s="105">
        <v>3088.9</v>
      </c>
      <c r="R1566" s="23">
        <v>42195</v>
      </c>
      <c r="S1566" s="106">
        <v>3088.9</v>
      </c>
      <c r="T1566" s="31">
        <f t="shared" si="49"/>
        <v>0</v>
      </c>
      <c r="U1566" s="39" t="s">
        <v>9</v>
      </c>
    </row>
    <row r="1567" spans="1:21" x14ac:dyDescent="0.25">
      <c r="A1567" s="20">
        <v>42200</v>
      </c>
      <c r="B1567" s="183" t="s">
        <v>4157</v>
      </c>
      <c r="C1567" s="183" t="s">
        <v>1592</v>
      </c>
      <c r="D1567" s="14" t="s">
        <v>33</v>
      </c>
      <c r="E1567" s="105">
        <v>7211.4</v>
      </c>
      <c r="F1567" s="23">
        <v>42200</v>
      </c>
      <c r="G1567" s="106">
        <v>7211.4</v>
      </c>
      <c r="H1567" s="48">
        <f t="shared" si="48"/>
        <v>0</v>
      </c>
      <c r="I1567" s="39" t="s">
        <v>9</v>
      </c>
      <c r="L1567" s="246"/>
      <c r="M1567" s="20">
        <v>42195</v>
      </c>
      <c r="N1567" s="183" t="s">
        <v>3586</v>
      </c>
      <c r="O1567" s="183" t="s">
        <v>1592</v>
      </c>
      <c r="P1567" s="14" t="s">
        <v>114</v>
      </c>
      <c r="Q1567" s="105">
        <v>2506.9</v>
      </c>
      <c r="R1567" s="23">
        <v>42195</v>
      </c>
      <c r="S1567" s="106">
        <v>2506.9</v>
      </c>
      <c r="T1567" s="31">
        <f t="shared" si="49"/>
        <v>0</v>
      </c>
      <c r="U1567" s="56" t="s">
        <v>9</v>
      </c>
    </row>
    <row r="1568" spans="1:21" x14ac:dyDescent="0.25">
      <c r="A1568" s="20">
        <v>42200</v>
      </c>
      <c r="B1568" s="183" t="s">
        <v>4158</v>
      </c>
      <c r="C1568" s="183" t="s">
        <v>1592</v>
      </c>
      <c r="D1568" s="14" t="s">
        <v>170</v>
      </c>
      <c r="E1568" s="105">
        <v>8883</v>
      </c>
      <c r="F1568" s="23">
        <v>42201</v>
      </c>
      <c r="G1568" s="106">
        <v>8883</v>
      </c>
      <c r="H1568" s="48">
        <f t="shared" si="48"/>
        <v>0</v>
      </c>
      <c r="I1568" s="39" t="s">
        <v>62</v>
      </c>
      <c r="L1568" s="246"/>
      <c r="M1568" s="20">
        <v>42195</v>
      </c>
      <c r="N1568" s="183" t="s">
        <v>3649</v>
      </c>
      <c r="O1568" s="183" t="s">
        <v>1592</v>
      </c>
      <c r="P1568" s="14" t="s">
        <v>114</v>
      </c>
      <c r="Q1568" s="105">
        <v>3026.3</v>
      </c>
      <c r="R1568" s="23">
        <v>42195</v>
      </c>
      <c r="S1568" s="106">
        <v>3026.3</v>
      </c>
      <c r="T1568" s="31">
        <f t="shared" si="49"/>
        <v>0</v>
      </c>
      <c r="U1568" s="39" t="s">
        <v>9</v>
      </c>
    </row>
    <row r="1569" spans="1:21" x14ac:dyDescent="0.25">
      <c r="A1569" s="20">
        <v>42200</v>
      </c>
      <c r="B1569" s="183" t="s">
        <v>4159</v>
      </c>
      <c r="C1569" s="183" t="s">
        <v>1592</v>
      </c>
      <c r="D1569" s="14" t="s">
        <v>375</v>
      </c>
      <c r="E1569" s="105">
        <v>3327.6</v>
      </c>
      <c r="F1569" s="23">
        <v>42200</v>
      </c>
      <c r="G1569" s="106">
        <v>3327.6</v>
      </c>
      <c r="H1569" s="48">
        <f t="shared" si="48"/>
        <v>0</v>
      </c>
      <c r="I1569" s="39" t="s">
        <v>9</v>
      </c>
      <c r="L1569" s="246"/>
      <c r="M1569" s="20">
        <v>42196</v>
      </c>
      <c r="N1569" s="183" t="s">
        <v>3685</v>
      </c>
      <c r="O1569" s="183" t="s">
        <v>1592</v>
      </c>
      <c r="P1569" s="14" t="s">
        <v>114</v>
      </c>
      <c r="Q1569" s="105">
        <v>2183</v>
      </c>
      <c r="R1569" s="23">
        <v>42196</v>
      </c>
      <c r="S1569" s="106">
        <v>2183</v>
      </c>
      <c r="T1569" s="31">
        <f t="shared" si="49"/>
        <v>0</v>
      </c>
      <c r="U1569" s="39" t="s">
        <v>9</v>
      </c>
    </row>
    <row r="1570" spans="1:21" x14ac:dyDescent="0.25">
      <c r="A1570" s="20">
        <v>42200</v>
      </c>
      <c r="B1570" s="183" t="s">
        <v>4160</v>
      </c>
      <c r="C1570" s="183" t="s">
        <v>1592</v>
      </c>
      <c r="D1570" s="14" t="s">
        <v>3346</v>
      </c>
      <c r="E1570" s="105">
        <v>26854.080000000002</v>
      </c>
      <c r="F1570" s="23">
        <v>42201</v>
      </c>
      <c r="G1570" s="106">
        <v>26854.080000000002</v>
      </c>
      <c r="H1570" s="48">
        <f t="shared" si="48"/>
        <v>0</v>
      </c>
      <c r="I1570" s="39" t="s">
        <v>62</v>
      </c>
      <c r="L1570" s="246"/>
      <c r="M1570" s="20">
        <v>42196</v>
      </c>
      <c r="N1570" s="183" t="s">
        <v>3688</v>
      </c>
      <c r="O1570" s="183" t="s">
        <v>1592</v>
      </c>
      <c r="P1570" s="14" t="s">
        <v>114</v>
      </c>
      <c r="Q1570" s="105">
        <v>5607.4</v>
      </c>
      <c r="R1570" s="23">
        <v>42196</v>
      </c>
      <c r="S1570" s="106">
        <v>5607.4</v>
      </c>
      <c r="T1570" s="31">
        <f t="shared" si="49"/>
        <v>0</v>
      </c>
      <c r="U1570" s="39" t="s">
        <v>9</v>
      </c>
    </row>
    <row r="1571" spans="1:21" x14ac:dyDescent="0.25">
      <c r="A1571" s="20">
        <v>42200</v>
      </c>
      <c r="B1571" s="183" t="s">
        <v>4161</v>
      </c>
      <c r="C1571" s="183" t="s">
        <v>1592</v>
      </c>
      <c r="D1571" s="14" t="s">
        <v>335</v>
      </c>
      <c r="E1571" s="105">
        <v>294.39999999999998</v>
      </c>
      <c r="F1571" s="23">
        <v>42200</v>
      </c>
      <c r="G1571" s="106">
        <v>294.39999999999998</v>
      </c>
      <c r="H1571" s="48">
        <f t="shared" si="48"/>
        <v>0</v>
      </c>
      <c r="I1571" s="39" t="s">
        <v>9</v>
      </c>
      <c r="L1571" s="246"/>
      <c r="M1571" s="20">
        <v>42196</v>
      </c>
      <c r="N1571" s="183" t="s">
        <v>3775</v>
      </c>
      <c r="O1571" s="183" t="s">
        <v>1592</v>
      </c>
      <c r="P1571" s="14" t="s">
        <v>114</v>
      </c>
      <c r="Q1571" s="105">
        <v>3259.5</v>
      </c>
      <c r="R1571" s="23">
        <v>42196</v>
      </c>
      <c r="S1571" s="106">
        <v>3259.5</v>
      </c>
      <c r="T1571" s="31">
        <f t="shared" si="49"/>
        <v>0</v>
      </c>
      <c r="U1571" s="39" t="s">
        <v>9</v>
      </c>
    </row>
    <row r="1572" spans="1:21" x14ac:dyDescent="0.25">
      <c r="A1572" s="20">
        <v>42200</v>
      </c>
      <c r="B1572" s="183" t="s">
        <v>4162</v>
      </c>
      <c r="C1572" s="183" t="s">
        <v>1592</v>
      </c>
      <c r="D1572" s="14" t="s">
        <v>47</v>
      </c>
      <c r="E1572" s="105">
        <v>57847.06</v>
      </c>
      <c r="F1572" s="23">
        <v>42201</v>
      </c>
      <c r="G1572" s="106">
        <v>57847.06</v>
      </c>
      <c r="H1572" s="48">
        <f t="shared" si="48"/>
        <v>0</v>
      </c>
      <c r="I1572" s="39" t="s">
        <v>9</v>
      </c>
      <c r="L1572" s="246"/>
      <c r="M1572" s="20">
        <v>42197</v>
      </c>
      <c r="N1572" s="183" t="s">
        <v>3804</v>
      </c>
      <c r="O1572" s="183" t="s">
        <v>1592</v>
      </c>
      <c r="P1572" s="14" t="s">
        <v>114</v>
      </c>
      <c r="Q1572" s="105">
        <v>2533.4</v>
      </c>
      <c r="R1572" s="23">
        <v>42197</v>
      </c>
      <c r="S1572" s="106">
        <v>2533.4</v>
      </c>
      <c r="T1572" s="31">
        <f t="shared" si="49"/>
        <v>0</v>
      </c>
      <c r="U1572" s="39" t="s">
        <v>9</v>
      </c>
    </row>
    <row r="1573" spans="1:21" x14ac:dyDescent="0.25">
      <c r="A1573" s="20">
        <v>42200</v>
      </c>
      <c r="B1573" s="183" t="s">
        <v>4163</v>
      </c>
      <c r="C1573" s="183" t="s">
        <v>1592</v>
      </c>
      <c r="D1573" s="14" t="s">
        <v>158</v>
      </c>
      <c r="E1573" s="105">
        <v>3819</v>
      </c>
      <c r="F1573" s="23">
        <v>42200</v>
      </c>
      <c r="G1573" s="106">
        <v>3819</v>
      </c>
      <c r="H1573" s="48">
        <f t="shared" si="48"/>
        <v>0</v>
      </c>
      <c r="I1573" s="39" t="s">
        <v>9</v>
      </c>
      <c r="L1573" s="246"/>
      <c r="M1573" s="20">
        <v>42197</v>
      </c>
      <c r="N1573" s="183" t="s">
        <v>3839</v>
      </c>
      <c r="O1573" s="183" t="s">
        <v>1592</v>
      </c>
      <c r="P1573" s="14" t="s">
        <v>114</v>
      </c>
      <c r="Q1573" s="105">
        <v>3630.5</v>
      </c>
      <c r="R1573" s="23">
        <v>42197</v>
      </c>
      <c r="S1573" s="106">
        <v>3630.5</v>
      </c>
      <c r="T1573" s="31">
        <f t="shared" si="49"/>
        <v>0</v>
      </c>
      <c r="U1573" s="39" t="s">
        <v>9</v>
      </c>
    </row>
    <row r="1574" spans="1:21" x14ac:dyDescent="0.25">
      <c r="A1574" s="20">
        <v>42200</v>
      </c>
      <c r="B1574" s="183" t="s">
        <v>4164</v>
      </c>
      <c r="C1574" s="183" t="s">
        <v>1592</v>
      </c>
      <c r="D1574" s="14" t="s">
        <v>75</v>
      </c>
      <c r="E1574" s="105">
        <v>29337.3</v>
      </c>
      <c r="F1574" s="23">
        <v>42201</v>
      </c>
      <c r="G1574" s="106">
        <v>29337.3</v>
      </c>
      <c r="H1574" s="48">
        <f t="shared" si="48"/>
        <v>0</v>
      </c>
      <c r="I1574" s="39" t="s">
        <v>62</v>
      </c>
      <c r="L1574" s="246"/>
      <c r="M1574" s="20">
        <v>42197</v>
      </c>
      <c r="N1574" s="183" t="s">
        <v>3857</v>
      </c>
      <c r="O1574" s="183" t="s">
        <v>1592</v>
      </c>
      <c r="P1574" s="14" t="s">
        <v>114</v>
      </c>
      <c r="Q1574" s="105">
        <v>3593.4</v>
      </c>
      <c r="R1574" s="23">
        <v>42197</v>
      </c>
      <c r="S1574" s="106">
        <v>3593.4</v>
      </c>
      <c r="T1574" s="31">
        <f t="shared" si="49"/>
        <v>0</v>
      </c>
      <c r="U1574" s="39" t="s">
        <v>9</v>
      </c>
    </row>
    <row r="1575" spans="1:21" x14ac:dyDescent="0.25">
      <c r="A1575" s="20">
        <v>42200</v>
      </c>
      <c r="B1575" s="183" t="s">
        <v>4165</v>
      </c>
      <c r="C1575" s="183" t="s">
        <v>1592</v>
      </c>
      <c r="D1575" s="14" t="s">
        <v>444</v>
      </c>
      <c r="E1575" s="105">
        <v>19210.25</v>
      </c>
      <c r="F1575" s="23">
        <v>42201</v>
      </c>
      <c r="G1575" s="106">
        <v>19210.25</v>
      </c>
      <c r="H1575" s="48">
        <f t="shared" si="48"/>
        <v>0</v>
      </c>
      <c r="I1575" s="39" t="s">
        <v>62</v>
      </c>
      <c r="L1575" s="246"/>
      <c r="M1575" s="20">
        <v>42198</v>
      </c>
      <c r="N1575" s="183" t="s">
        <v>3873</v>
      </c>
      <c r="O1575" s="183" t="s">
        <v>1592</v>
      </c>
      <c r="P1575" s="14" t="s">
        <v>114</v>
      </c>
      <c r="Q1575" s="105">
        <v>2427.4</v>
      </c>
      <c r="R1575" s="51">
        <v>42198</v>
      </c>
      <c r="S1575" s="106">
        <v>2427.4</v>
      </c>
      <c r="T1575" s="31">
        <f t="shared" si="49"/>
        <v>0</v>
      </c>
      <c r="U1575" s="39" t="s">
        <v>9</v>
      </c>
    </row>
    <row r="1576" spans="1:21" x14ac:dyDescent="0.25">
      <c r="A1576" s="20">
        <v>42200</v>
      </c>
      <c r="B1576" s="183" t="s">
        <v>4166</v>
      </c>
      <c r="C1576" s="183" t="s">
        <v>1592</v>
      </c>
      <c r="D1576" s="14" t="s">
        <v>161</v>
      </c>
      <c r="E1576" s="105">
        <v>2925.2</v>
      </c>
      <c r="F1576" s="23">
        <v>42200</v>
      </c>
      <c r="G1576" s="106">
        <v>2925.2</v>
      </c>
      <c r="H1576" s="48">
        <f t="shared" si="48"/>
        <v>0</v>
      </c>
      <c r="I1576" s="39" t="s">
        <v>9</v>
      </c>
      <c r="L1576" s="246"/>
      <c r="M1576" s="20">
        <v>42199</v>
      </c>
      <c r="N1576" s="183" t="s">
        <v>4000</v>
      </c>
      <c r="O1576" s="183" t="s">
        <v>1592</v>
      </c>
      <c r="P1576" s="14" t="s">
        <v>114</v>
      </c>
      <c r="Q1576" s="105">
        <v>2385</v>
      </c>
      <c r="R1576" s="23">
        <v>42199</v>
      </c>
      <c r="S1576" s="106">
        <v>2385</v>
      </c>
      <c r="T1576" s="31">
        <f t="shared" si="49"/>
        <v>0</v>
      </c>
      <c r="U1576" s="39" t="s">
        <v>9</v>
      </c>
    </row>
    <row r="1577" spans="1:21" x14ac:dyDescent="0.25">
      <c r="A1577" s="20">
        <v>42200</v>
      </c>
      <c r="B1577" s="183" t="s">
        <v>4167</v>
      </c>
      <c r="C1577" s="183" t="s">
        <v>1592</v>
      </c>
      <c r="D1577" s="14" t="s">
        <v>65</v>
      </c>
      <c r="E1577" s="105">
        <v>15222.35</v>
      </c>
      <c r="F1577" s="23">
        <v>42201</v>
      </c>
      <c r="G1577" s="106">
        <v>15222.35</v>
      </c>
      <c r="H1577" s="48">
        <f t="shared" si="48"/>
        <v>0</v>
      </c>
      <c r="I1577" s="39" t="s">
        <v>62</v>
      </c>
      <c r="L1577" s="246"/>
      <c r="M1577" s="20">
        <v>42199</v>
      </c>
      <c r="N1577" s="183" t="s">
        <v>4004</v>
      </c>
      <c r="O1577" s="183" t="s">
        <v>1592</v>
      </c>
      <c r="P1577" s="14" t="s">
        <v>114</v>
      </c>
      <c r="Q1577" s="105">
        <v>3720.6</v>
      </c>
      <c r="R1577" s="23">
        <v>42199</v>
      </c>
      <c r="S1577" s="106">
        <v>3720.6</v>
      </c>
      <c r="T1577" s="31">
        <f t="shared" si="49"/>
        <v>0</v>
      </c>
      <c r="U1577" s="39" t="s">
        <v>9</v>
      </c>
    </row>
    <row r="1578" spans="1:21" x14ac:dyDescent="0.25">
      <c r="A1578" s="20">
        <v>42200</v>
      </c>
      <c r="B1578" s="183" t="s">
        <v>4168</v>
      </c>
      <c r="C1578" s="183" t="s">
        <v>1592</v>
      </c>
      <c r="D1578" s="14" t="s">
        <v>173</v>
      </c>
      <c r="E1578" s="105">
        <v>26332.85</v>
      </c>
      <c r="F1578" s="30" t="s">
        <v>6057</v>
      </c>
      <c r="G1578" s="144">
        <v>26332.85</v>
      </c>
      <c r="H1578" s="48">
        <f t="shared" si="48"/>
        <v>0</v>
      </c>
      <c r="I1578" s="39" t="s">
        <v>62</v>
      </c>
      <c r="L1578" s="246"/>
      <c r="M1578" s="20">
        <v>42200</v>
      </c>
      <c r="N1578" s="183" t="s">
        <v>4098</v>
      </c>
      <c r="O1578" s="183" t="s">
        <v>1592</v>
      </c>
      <c r="P1578" s="14" t="s">
        <v>114</v>
      </c>
      <c r="Q1578" s="105">
        <v>1606.2</v>
      </c>
      <c r="R1578" s="23">
        <v>42200</v>
      </c>
      <c r="S1578" s="106">
        <v>1606.2</v>
      </c>
      <c r="T1578" s="48">
        <f t="shared" si="49"/>
        <v>0</v>
      </c>
      <c r="U1578" s="39" t="s">
        <v>9</v>
      </c>
    </row>
    <row r="1579" spans="1:21" x14ac:dyDescent="0.25">
      <c r="A1579" s="20">
        <v>42200</v>
      </c>
      <c r="B1579" s="183" t="s">
        <v>4169</v>
      </c>
      <c r="C1579" s="183" t="s">
        <v>1592</v>
      </c>
      <c r="D1579" s="14" t="s">
        <v>66</v>
      </c>
      <c r="E1579" s="105">
        <v>1416.4</v>
      </c>
      <c r="F1579" s="23">
        <v>42200</v>
      </c>
      <c r="G1579" s="106">
        <v>1416.4</v>
      </c>
      <c r="H1579" s="48">
        <f t="shared" si="48"/>
        <v>0</v>
      </c>
      <c r="I1579" s="39" t="s">
        <v>9</v>
      </c>
      <c r="L1579" s="246"/>
      <c r="M1579" s="20">
        <v>42200</v>
      </c>
      <c r="N1579" s="183" t="s">
        <v>4124</v>
      </c>
      <c r="O1579" s="183" t="s">
        <v>1592</v>
      </c>
      <c r="P1579" s="14" t="s">
        <v>114</v>
      </c>
      <c r="Q1579" s="105">
        <v>3723.1</v>
      </c>
      <c r="R1579" s="23">
        <v>42200</v>
      </c>
      <c r="S1579" s="106">
        <v>3723.1</v>
      </c>
      <c r="T1579" s="48">
        <f t="shared" si="49"/>
        <v>0</v>
      </c>
      <c r="U1579" s="39" t="s">
        <v>9</v>
      </c>
    </row>
    <row r="1580" spans="1:21" x14ac:dyDescent="0.25">
      <c r="A1580" s="20">
        <v>42200</v>
      </c>
      <c r="B1580" s="183" t="s">
        <v>4170</v>
      </c>
      <c r="C1580" s="183" t="s">
        <v>1592</v>
      </c>
      <c r="D1580" s="14" t="s">
        <v>1059</v>
      </c>
      <c r="E1580" s="105">
        <v>13020</v>
      </c>
      <c r="F1580" s="30">
        <v>42200</v>
      </c>
      <c r="G1580" s="106">
        <v>13020</v>
      </c>
      <c r="H1580" s="48">
        <f t="shared" si="48"/>
        <v>0</v>
      </c>
      <c r="I1580" s="39" t="s">
        <v>9</v>
      </c>
      <c r="L1580" s="246"/>
      <c r="M1580" s="20">
        <v>42201</v>
      </c>
      <c r="N1580" s="183" t="s">
        <v>4222</v>
      </c>
      <c r="O1580" s="183" t="s">
        <v>1592</v>
      </c>
      <c r="P1580" s="150" t="s">
        <v>114</v>
      </c>
      <c r="Q1580" s="105">
        <v>1807.3</v>
      </c>
      <c r="R1580" s="23">
        <v>42201</v>
      </c>
      <c r="S1580" s="106">
        <v>1807.3</v>
      </c>
      <c r="T1580" s="48">
        <f t="shared" si="49"/>
        <v>0</v>
      </c>
      <c r="U1580" s="39" t="s">
        <v>9</v>
      </c>
    </row>
    <row r="1581" spans="1:21" x14ac:dyDescent="0.25">
      <c r="A1581" s="20">
        <v>42200</v>
      </c>
      <c r="B1581" s="183" t="s">
        <v>4171</v>
      </c>
      <c r="C1581" s="183" t="s">
        <v>1592</v>
      </c>
      <c r="D1581" s="14" t="s">
        <v>64</v>
      </c>
      <c r="E1581" s="105">
        <v>1917.6</v>
      </c>
      <c r="F1581" s="23">
        <v>42200</v>
      </c>
      <c r="G1581" s="106">
        <v>1917.6</v>
      </c>
      <c r="H1581" s="48">
        <f t="shared" si="48"/>
        <v>0</v>
      </c>
      <c r="I1581" s="39" t="s">
        <v>9</v>
      </c>
      <c r="L1581" s="246"/>
      <c r="M1581" s="20">
        <v>42201</v>
      </c>
      <c r="N1581" s="183" t="s">
        <v>4223</v>
      </c>
      <c r="O1581" s="183" t="s">
        <v>1592</v>
      </c>
      <c r="P1581" s="14" t="s">
        <v>114</v>
      </c>
      <c r="Q1581" s="105">
        <v>4377.8</v>
      </c>
      <c r="R1581" s="23">
        <v>42201</v>
      </c>
      <c r="S1581" s="106">
        <v>4377.8</v>
      </c>
      <c r="T1581" s="48">
        <f t="shared" si="49"/>
        <v>0</v>
      </c>
      <c r="U1581" s="39" t="s">
        <v>9</v>
      </c>
    </row>
    <row r="1582" spans="1:21" x14ac:dyDescent="0.25">
      <c r="A1582" s="20">
        <v>42200</v>
      </c>
      <c r="B1582" s="183" t="s">
        <v>4172</v>
      </c>
      <c r="C1582" s="183" t="s">
        <v>1592</v>
      </c>
      <c r="D1582" s="14" t="s">
        <v>549</v>
      </c>
      <c r="E1582" s="105">
        <v>19760</v>
      </c>
      <c r="F1582" s="23">
        <v>42200</v>
      </c>
      <c r="G1582" s="106">
        <v>19760</v>
      </c>
      <c r="H1582" s="48">
        <f t="shared" si="48"/>
        <v>0</v>
      </c>
      <c r="I1582" s="39" t="s">
        <v>17</v>
      </c>
      <c r="L1582" s="246"/>
      <c r="M1582" s="20">
        <v>42202</v>
      </c>
      <c r="N1582" s="183" t="s">
        <v>4347</v>
      </c>
      <c r="O1582" s="183" t="s">
        <v>1592</v>
      </c>
      <c r="P1582" s="14" t="s">
        <v>114</v>
      </c>
      <c r="Q1582" s="105">
        <v>1945.1</v>
      </c>
      <c r="R1582" s="23">
        <v>42202</v>
      </c>
      <c r="S1582" s="118">
        <v>1945.1</v>
      </c>
      <c r="T1582" s="31">
        <f t="shared" si="49"/>
        <v>0</v>
      </c>
      <c r="U1582" s="56" t="s">
        <v>9</v>
      </c>
    </row>
    <row r="1583" spans="1:21" x14ac:dyDescent="0.25">
      <c r="A1583" s="20">
        <v>42200</v>
      </c>
      <c r="B1583" s="183" t="s">
        <v>4173</v>
      </c>
      <c r="C1583" s="183" t="s">
        <v>1592</v>
      </c>
      <c r="D1583" s="14" t="s">
        <v>4174</v>
      </c>
      <c r="E1583" s="105">
        <v>6752</v>
      </c>
      <c r="F1583" s="23">
        <v>42200</v>
      </c>
      <c r="G1583" s="106">
        <v>6752</v>
      </c>
      <c r="H1583" s="48">
        <f t="shared" si="48"/>
        <v>0</v>
      </c>
      <c r="I1583" s="39" t="s">
        <v>17</v>
      </c>
      <c r="L1583" s="246"/>
      <c r="M1583" s="20">
        <v>42202</v>
      </c>
      <c r="N1583" s="183" t="s">
        <v>4358</v>
      </c>
      <c r="O1583" s="183" t="s">
        <v>1592</v>
      </c>
      <c r="P1583" s="14" t="s">
        <v>114</v>
      </c>
      <c r="Q1583" s="105">
        <v>3513.9</v>
      </c>
      <c r="R1583" s="23">
        <v>42202</v>
      </c>
      <c r="S1583" s="118">
        <v>3513.9</v>
      </c>
      <c r="T1583" s="31">
        <f t="shared" si="49"/>
        <v>0</v>
      </c>
      <c r="U1583" s="56" t="s">
        <v>9</v>
      </c>
    </row>
    <row r="1584" spans="1:21" x14ac:dyDescent="0.25">
      <c r="A1584" s="20">
        <v>42200</v>
      </c>
      <c r="B1584" s="183" t="s">
        <v>4175</v>
      </c>
      <c r="C1584" s="183" t="s">
        <v>1592</v>
      </c>
      <c r="D1584" s="14" t="s">
        <v>4176</v>
      </c>
      <c r="E1584" s="105">
        <v>3990</v>
      </c>
      <c r="F1584" s="23">
        <v>42200</v>
      </c>
      <c r="G1584" s="106">
        <v>3990</v>
      </c>
      <c r="H1584" s="48">
        <f t="shared" si="48"/>
        <v>0</v>
      </c>
      <c r="I1584" s="39" t="s">
        <v>9</v>
      </c>
      <c r="L1584" s="246"/>
      <c r="M1584" s="20">
        <v>42202</v>
      </c>
      <c r="N1584" s="183" t="s">
        <v>4405</v>
      </c>
      <c r="O1584" s="183" t="s">
        <v>1592</v>
      </c>
      <c r="P1584" s="14" t="s">
        <v>114</v>
      </c>
      <c r="Q1584" s="105">
        <v>3333.7</v>
      </c>
      <c r="R1584" s="23">
        <v>42202</v>
      </c>
      <c r="S1584" s="118">
        <v>3333.7</v>
      </c>
      <c r="T1584" s="31">
        <f t="shared" si="49"/>
        <v>0</v>
      </c>
      <c r="U1584" s="56" t="s">
        <v>9</v>
      </c>
    </row>
    <row r="1585" spans="1:21" x14ac:dyDescent="0.25">
      <c r="A1585" s="20">
        <v>42200</v>
      </c>
      <c r="B1585" s="183" t="s">
        <v>4177</v>
      </c>
      <c r="C1585" s="183" t="s">
        <v>1592</v>
      </c>
      <c r="D1585" s="14" t="s">
        <v>249</v>
      </c>
      <c r="E1585" s="105">
        <v>2732.2</v>
      </c>
      <c r="F1585" s="23" t="s">
        <v>4178</v>
      </c>
      <c r="G1585" s="106">
        <f>2200+532.2</f>
        <v>2732.2</v>
      </c>
      <c r="H1585" s="48">
        <f t="shared" si="48"/>
        <v>0</v>
      </c>
      <c r="I1585" s="39" t="s">
        <v>2524</v>
      </c>
      <c r="L1585" s="246"/>
      <c r="M1585" s="20">
        <v>42202</v>
      </c>
      <c r="N1585" s="183" t="s">
        <v>4448</v>
      </c>
      <c r="O1585" s="183" t="s">
        <v>1592</v>
      </c>
      <c r="P1585" s="14" t="s">
        <v>114</v>
      </c>
      <c r="Q1585" s="105">
        <v>2766.6</v>
      </c>
      <c r="R1585" s="23">
        <v>42202</v>
      </c>
      <c r="S1585" s="118">
        <v>2766.6</v>
      </c>
      <c r="T1585" s="31">
        <f t="shared" si="49"/>
        <v>0</v>
      </c>
      <c r="U1585" s="56" t="s">
        <v>9</v>
      </c>
    </row>
    <row r="1586" spans="1:21" x14ac:dyDescent="0.25">
      <c r="A1586" s="20">
        <v>42200</v>
      </c>
      <c r="B1586" s="183" t="s">
        <v>4179</v>
      </c>
      <c r="C1586" s="183" t="s">
        <v>1592</v>
      </c>
      <c r="D1586" s="14" t="s">
        <v>789</v>
      </c>
      <c r="E1586" s="105">
        <v>3252</v>
      </c>
      <c r="F1586" s="23">
        <v>42213</v>
      </c>
      <c r="G1586" s="106">
        <v>3252</v>
      </c>
      <c r="H1586" s="48">
        <f t="shared" si="48"/>
        <v>0</v>
      </c>
      <c r="I1586" s="39" t="s">
        <v>9</v>
      </c>
      <c r="L1586" s="246"/>
      <c r="M1586" s="20">
        <v>42203</v>
      </c>
      <c r="N1586" s="183" t="s">
        <v>4464</v>
      </c>
      <c r="O1586" s="183" t="s">
        <v>1592</v>
      </c>
      <c r="P1586" s="14" t="s">
        <v>114</v>
      </c>
      <c r="Q1586" s="105">
        <v>2830.2</v>
      </c>
      <c r="R1586" s="23">
        <v>42203</v>
      </c>
      <c r="S1586" s="118">
        <v>2830.2</v>
      </c>
      <c r="T1586" s="31">
        <f t="shared" si="49"/>
        <v>0</v>
      </c>
      <c r="U1586" s="56" t="s">
        <v>9</v>
      </c>
    </row>
    <row r="1587" spans="1:21" x14ac:dyDescent="0.25">
      <c r="A1587" s="20">
        <v>42200</v>
      </c>
      <c r="B1587" s="183" t="s">
        <v>4180</v>
      </c>
      <c r="C1587" s="183" t="s">
        <v>1592</v>
      </c>
      <c r="D1587" s="14" t="s">
        <v>95</v>
      </c>
      <c r="E1587" s="105">
        <v>2186.1999999999998</v>
      </c>
      <c r="F1587" s="23">
        <v>42201</v>
      </c>
      <c r="G1587" s="106">
        <v>2186.1999999999998</v>
      </c>
      <c r="H1587" s="48">
        <f t="shared" si="48"/>
        <v>0</v>
      </c>
      <c r="I1587" s="39" t="s">
        <v>94</v>
      </c>
      <c r="L1587" s="246"/>
      <c r="M1587" s="20">
        <v>42203</v>
      </c>
      <c r="N1587" s="183" t="s">
        <v>4531</v>
      </c>
      <c r="O1587" s="183" t="s">
        <v>1592</v>
      </c>
      <c r="P1587" s="14" t="s">
        <v>114</v>
      </c>
      <c r="Q1587" s="105">
        <v>3397.3</v>
      </c>
      <c r="R1587" s="65">
        <v>42203</v>
      </c>
      <c r="S1587" s="106">
        <v>3397.3</v>
      </c>
      <c r="T1587" s="31">
        <f t="shared" si="49"/>
        <v>0</v>
      </c>
      <c r="U1587" s="39" t="s">
        <v>9</v>
      </c>
    </row>
    <row r="1588" spans="1:21" x14ac:dyDescent="0.25">
      <c r="A1588" s="20">
        <v>42200</v>
      </c>
      <c r="B1588" s="183" t="s">
        <v>4181</v>
      </c>
      <c r="C1588" s="183" t="s">
        <v>1592</v>
      </c>
      <c r="D1588" s="14" t="s">
        <v>250</v>
      </c>
      <c r="E1588" s="105">
        <v>3497.3</v>
      </c>
      <c r="F1588" s="23">
        <v>42201</v>
      </c>
      <c r="G1588" s="106">
        <v>3497.3</v>
      </c>
      <c r="H1588" s="48">
        <f t="shared" si="48"/>
        <v>0</v>
      </c>
      <c r="I1588" s="39" t="s">
        <v>94</v>
      </c>
      <c r="L1588" s="246"/>
      <c r="M1588" s="20">
        <v>42203</v>
      </c>
      <c r="N1588" s="183" t="s">
        <v>4567</v>
      </c>
      <c r="O1588" s="183" t="s">
        <v>1592</v>
      </c>
      <c r="P1588" s="14" t="s">
        <v>114</v>
      </c>
      <c r="Q1588" s="105">
        <v>3158.8</v>
      </c>
      <c r="R1588" s="23"/>
      <c r="S1588" s="118"/>
      <c r="T1588" s="31">
        <f t="shared" si="49"/>
        <v>3158.8</v>
      </c>
      <c r="U1588" s="56" t="s">
        <v>9</v>
      </c>
    </row>
    <row r="1589" spans="1:21" x14ac:dyDescent="0.25">
      <c r="A1589" s="20">
        <v>42200</v>
      </c>
      <c r="B1589" s="183" t="s">
        <v>4182</v>
      </c>
      <c r="C1589" s="183" t="s">
        <v>1592</v>
      </c>
      <c r="D1589" s="14" t="s">
        <v>98</v>
      </c>
      <c r="E1589" s="105">
        <v>2416.5</v>
      </c>
      <c r="F1589" s="23">
        <v>42201</v>
      </c>
      <c r="G1589" s="106">
        <v>2416.5</v>
      </c>
      <c r="H1589" s="48">
        <f t="shared" si="48"/>
        <v>0</v>
      </c>
      <c r="I1589" s="39" t="s">
        <v>94</v>
      </c>
      <c r="L1589" s="246"/>
      <c r="M1589" s="20">
        <v>42204</v>
      </c>
      <c r="N1589" s="183" t="s">
        <v>4583</v>
      </c>
      <c r="O1589" s="183" t="s">
        <v>1592</v>
      </c>
      <c r="P1589" s="14" t="s">
        <v>114</v>
      </c>
      <c r="Q1589" s="105">
        <v>2941.5</v>
      </c>
      <c r="R1589" s="23">
        <v>42204</v>
      </c>
      <c r="S1589" s="118">
        <v>2941.5</v>
      </c>
      <c r="T1589" s="31">
        <f t="shared" si="49"/>
        <v>0</v>
      </c>
      <c r="U1589" s="56" t="s">
        <v>9</v>
      </c>
    </row>
    <row r="1590" spans="1:21" x14ac:dyDescent="0.25">
      <c r="A1590" s="20">
        <v>42200</v>
      </c>
      <c r="B1590" s="183" t="s">
        <v>4183</v>
      </c>
      <c r="C1590" s="183" t="s">
        <v>1592</v>
      </c>
      <c r="D1590" s="26" t="s">
        <v>218</v>
      </c>
      <c r="E1590" s="108">
        <v>0</v>
      </c>
      <c r="F1590" s="23"/>
      <c r="G1590" s="106"/>
      <c r="H1590" s="48">
        <f t="shared" si="48"/>
        <v>0</v>
      </c>
      <c r="I1590" s="39" t="s">
        <v>13</v>
      </c>
      <c r="L1590" s="246"/>
      <c r="M1590" s="20">
        <v>42204</v>
      </c>
      <c r="N1590" s="183" t="s">
        <v>4625</v>
      </c>
      <c r="O1590" s="183" t="s">
        <v>1592</v>
      </c>
      <c r="P1590" s="14" t="s">
        <v>114</v>
      </c>
      <c r="Q1590" s="105">
        <v>4743.5</v>
      </c>
      <c r="R1590" s="23">
        <v>42204</v>
      </c>
      <c r="S1590" s="118">
        <v>4743.5</v>
      </c>
      <c r="T1590" s="31">
        <f t="shared" si="49"/>
        <v>0</v>
      </c>
      <c r="U1590" s="56" t="s">
        <v>9</v>
      </c>
    </row>
    <row r="1591" spans="1:21" x14ac:dyDescent="0.25">
      <c r="A1591" s="20">
        <v>42200</v>
      </c>
      <c r="B1591" s="183" t="s">
        <v>4184</v>
      </c>
      <c r="C1591" s="183" t="s">
        <v>1592</v>
      </c>
      <c r="D1591" s="14" t="s">
        <v>136</v>
      </c>
      <c r="E1591" s="105">
        <v>17578</v>
      </c>
      <c r="F1591" s="23">
        <v>42200</v>
      </c>
      <c r="G1591" s="106">
        <v>17578</v>
      </c>
      <c r="H1591" s="48">
        <f t="shared" si="48"/>
        <v>0</v>
      </c>
      <c r="I1591" s="39" t="s">
        <v>9</v>
      </c>
      <c r="L1591" s="246"/>
      <c r="M1591" s="20">
        <v>42205</v>
      </c>
      <c r="N1591" s="183" t="s">
        <v>4667</v>
      </c>
      <c r="O1591" s="183" t="s">
        <v>1592</v>
      </c>
      <c r="P1591" s="14" t="s">
        <v>114</v>
      </c>
      <c r="Q1591" s="105">
        <v>2188.9</v>
      </c>
      <c r="R1591" s="23">
        <v>42205</v>
      </c>
      <c r="S1591" s="118">
        <v>2188.9</v>
      </c>
      <c r="T1591" s="31">
        <f t="shared" si="49"/>
        <v>0</v>
      </c>
      <c r="U1591" s="56" t="s">
        <v>9</v>
      </c>
    </row>
    <row r="1592" spans="1:21" x14ac:dyDescent="0.25">
      <c r="A1592" s="20">
        <v>42200</v>
      </c>
      <c r="B1592" s="183" t="s">
        <v>4185</v>
      </c>
      <c r="C1592" s="183" t="s">
        <v>1592</v>
      </c>
      <c r="D1592" s="14" t="s">
        <v>110</v>
      </c>
      <c r="E1592" s="105">
        <v>23684.400000000001</v>
      </c>
      <c r="F1592" s="23">
        <v>42208</v>
      </c>
      <c r="G1592" s="106">
        <v>23684.400000000001</v>
      </c>
      <c r="H1592" s="48">
        <f t="shared" si="48"/>
        <v>0</v>
      </c>
      <c r="I1592" s="39" t="s">
        <v>2524</v>
      </c>
      <c r="L1592" s="246"/>
      <c r="M1592" s="20">
        <v>42205</v>
      </c>
      <c r="N1592" s="183" t="s">
        <v>4722</v>
      </c>
      <c r="O1592" s="183" t="s">
        <v>1592</v>
      </c>
      <c r="P1592" s="14" t="s">
        <v>114</v>
      </c>
      <c r="Q1592" s="105">
        <v>3074</v>
      </c>
      <c r="R1592" s="23">
        <v>42205</v>
      </c>
      <c r="S1592" s="118">
        <v>3074</v>
      </c>
      <c r="T1592" s="31">
        <f t="shared" si="49"/>
        <v>0</v>
      </c>
      <c r="U1592" s="56" t="s">
        <v>9</v>
      </c>
    </row>
    <row r="1593" spans="1:21" x14ac:dyDescent="0.25">
      <c r="A1593" s="20">
        <v>42200</v>
      </c>
      <c r="B1593" s="183" t="s">
        <v>4186</v>
      </c>
      <c r="C1593" s="183" t="s">
        <v>1592</v>
      </c>
      <c r="D1593" s="14" t="s">
        <v>353</v>
      </c>
      <c r="E1593" s="105">
        <v>915.6</v>
      </c>
      <c r="F1593" s="23">
        <v>42200</v>
      </c>
      <c r="G1593" s="106">
        <v>915.6</v>
      </c>
      <c r="H1593" s="48">
        <f t="shared" si="48"/>
        <v>0</v>
      </c>
      <c r="I1593" s="39" t="s">
        <v>9</v>
      </c>
      <c r="L1593" s="246"/>
      <c r="M1593" s="20">
        <v>42206</v>
      </c>
      <c r="N1593" s="183" t="s">
        <v>4812</v>
      </c>
      <c r="O1593" s="183" t="s">
        <v>1592</v>
      </c>
      <c r="P1593" s="15" t="s">
        <v>114</v>
      </c>
      <c r="Q1593" s="122">
        <v>1582.05</v>
      </c>
      <c r="R1593" s="23">
        <v>42206</v>
      </c>
      <c r="S1593" s="118">
        <v>1582.05</v>
      </c>
      <c r="T1593" s="31">
        <f t="shared" si="49"/>
        <v>0</v>
      </c>
      <c r="U1593" s="68" t="s">
        <v>9</v>
      </c>
    </row>
    <row r="1594" spans="1:21" x14ac:dyDescent="0.25">
      <c r="A1594" s="20">
        <v>42200</v>
      </c>
      <c r="B1594" s="183" t="s">
        <v>4187</v>
      </c>
      <c r="C1594" s="183" t="s">
        <v>1592</v>
      </c>
      <c r="D1594" s="14" t="s">
        <v>1182</v>
      </c>
      <c r="E1594" s="105">
        <v>667.8</v>
      </c>
      <c r="F1594" s="23">
        <v>42200</v>
      </c>
      <c r="G1594" s="106">
        <v>667.8</v>
      </c>
      <c r="H1594" s="48">
        <f t="shared" si="48"/>
        <v>0</v>
      </c>
      <c r="I1594" s="39" t="s">
        <v>9</v>
      </c>
      <c r="L1594" s="246"/>
      <c r="M1594" s="20">
        <v>42206</v>
      </c>
      <c r="N1594" s="183" t="s">
        <v>4846</v>
      </c>
      <c r="O1594" s="183" t="s">
        <v>1592</v>
      </c>
      <c r="P1594" s="15" t="s">
        <v>114</v>
      </c>
      <c r="Q1594" s="122">
        <v>2118.6</v>
      </c>
      <c r="R1594" s="23">
        <v>42206</v>
      </c>
      <c r="S1594" s="118">
        <v>2118.6</v>
      </c>
      <c r="T1594" s="31">
        <f t="shared" si="49"/>
        <v>0</v>
      </c>
      <c r="U1594" s="68" t="s">
        <v>9</v>
      </c>
    </row>
    <row r="1595" spans="1:21" x14ac:dyDescent="0.25">
      <c r="A1595" s="20">
        <v>42200</v>
      </c>
      <c r="B1595" s="183" t="s">
        <v>4188</v>
      </c>
      <c r="C1595" s="183" t="s">
        <v>1592</v>
      </c>
      <c r="D1595" s="14" t="s">
        <v>3782</v>
      </c>
      <c r="E1595" s="105">
        <v>2650</v>
      </c>
      <c r="F1595" s="23">
        <v>42200</v>
      </c>
      <c r="G1595" s="106">
        <v>2650</v>
      </c>
      <c r="H1595" s="48">
        <f t="shared" si="48"/>
        <v>0</v>
      </c>
      <c r="I1595" s="39" t="s">
        <v>9</v>
      </c>
      <c r="L1595" s="246"/>
      <c r="M1595" s="20">
        <v>42206</v>
      </c>
      <c r="N1595" s="183" t="s">
        <v>4868</v>
      </c>
      <c r="O1595" s="183" t="s">
        <v>1592</v>
      </c>
      <c r="P1595" s="15" t="s">
        <v>114</v>
      </c>
      <c r="Q1595" s="122">
        <v>2174.6999999999998</v>
      </c>
      <c r="R1595" s="23">
        <v>42206</v>
      </c>
      <c r="S1595" s="118">
        <v>2174.6999999999998</v>
      </c>
      <c r="T1595" s="31">
        <f t="shared" si="49"/>
        <v>0</v>
      </c>
      <c r="U1595" s="68" t="s">
        <v>9</v>
      </c>
    </row>
    <row r="1596" spans="1:21" x14ac:dyDescent="0.25">
      <c r="A1596" s="20">
        <v>42200</v>
      </c>
      <c r="B1596" s="183" t="s">
        <v>4189</v>
      </c>
      <c r="C1596" s="183" t="s">
        <v>1592</v>
      </c>
      <c r="D1596" s="150" t="s">
        <v>851</v>
      </c>
      <c r="E1596" s="105">
        <v>1612.8</v>
      </c>
      <c r="F1596" s="23">
        <v>42200</v>
      </c>
      <c r="G1596" s="106">
        <v>1612.8</v>
      </c>
      <c r="H1596" s="48">
        <f t="shared" si="48"/>
        <v>0</v>
      </c>
      <c r="I1596" s="39" t="s">
        <v>19</v>
      </c>
      <c r="L1596" s="246"/>
      <c r="M1596" s="20">
        <v>42206</v>
      </c>
      <c r="N1596" s="183" t="s">
        <v>4893</v>
      </c>
      <c r="O1596" s="183" t="s">
        <v>1592</v>
      </c>
      <c r="P1596" s="15" t="s">
        <v>114</v>
      </c>
      <c r="Q1596" s="122">
        <v>3487.4</v>
      </c>
      <c r="R1596" s="23">
        <v>42206</v>
      </c>
      <c r="S1596" s="118">
        <v>3487.4</v>
      </c>
      <c r="T1596" s="31">
        <f t="shared" si="49"/>
        <v>0</v>
      </c>
      <c r="U1596" s="68" t="s">
        <v>9</v>
      </c>
    </row>
    <row r="1597" spans="1:21" x14ac:dyDescent="0.25">
      <c r="A1597" s="20">
        <v>42200</v>
      </c>
      <c r="B1597" s="183" t="s">
        <v>4190</v>
      </c>
      <c r="C1597" s="183" t="s">
        <v>1592</v>
      </c>
      <c r="D1597" s="14" t="s">
        <v>143</v>
      </c>
      <c r="E1597" s="105">
        <v>11976.6</v>
      </c>
      <c r="F1597" s="23">
        <v>42203</v>
      </c>
      <c r="G1597" s="106">
        <v>11976.6</v>
      </c>
      <c r="H1597" s="48">
        <f t="shared" si="48"/>
        <v>0</v>
      </c>
      <c r="I1597" s="39" t="s">
        <v>19</v>
      </c>
      <c r="L1597" s="246"/>
      <c r="M1597" s="20">
        <v>42207</v>
      </c>
      <c r="N1597" s="183" t="s">
        <v>4919</v>
      </c>
      <c r="O1597" s="183" t="s">
        <v>1592</v>
      </c>
      <c r="P1597" s="14" t="s">
        <v>114</v>
      </c>
      <c r="Q1597" s="105">
        <v>1255.5</v>
      </c>
      <c r="R1597" s="23">
        <v>42207</v>
      </c>
      <c r="S1597" s="106">
        <v>1255.5</v>
      </c>
      <c r="T1597" s="31">
        <f t="shared" si="49"/>
        <v>0</v>
      </c>
      <c r="U1597" s="39" t="s">
        <v>9</v>
      </c>
    </row>
    <row r="1598" spans="1:21" x14ac:dyDescent="0.25">
      <c r="A1598" s="20">
        <v>42200</v>
      </c>
      <c r="B1598" s="183" t="s">
        <v>4191</v>
      </c>
      <c r="C1598" s="183" t="s">
        <v>1592</v>
      </c>
      <c r="D1598" s="14" t="s">
        <v>80</v>
      </c>
      <c r="E1598" s="105">
        <v>6522</v>
      </c>
      <c r="F1598" s="30">
        <v>42200</v>
      </c>
      <c r="G1598" s="106">
        <v>6522</v>
      </c>
      <c r="H1598" s="48">
        <f t="shared" si="48"/>
        <v>0</v>
      </c>
      <c r="I1598" s="39" t="s">
        <v>9</v>
      </c>
      <c r="L1598" s="246"/>
      <c r="M1598" s="20">
        <v>42208</v>
      </c>
      <c r="N1598" s="183" t="s">
        <v>5039</v>
      </c>
      <c r="O1598" s="183" t="s">
        <v>1592</v>
      </c>
      <c r="P1598" s="14" t="s">
        <v>114</v>
      </c>
      <c r="Q1598" s="105">
        <v>1716</v>
      </c>
      <c r="R1598" s="65">
        <v>42208</v>
      </c>
      <c r="S1598" s="106">
        <v>1716</v>
      </c>
      <c r="T1598" s="31">
        <f t="shared" si="49"/>
        <v>0</v>
      </c>
      <c r="U1598" s="39" t="s">
        <v>9</v>
      </c>
    </row>
    <row r="1599" spans="1:21" x14ac:dyDescent="0.25">
      <c r="A1599" s="20">
        <v>42200</v>
      </c>
      <c r="B1599" s="183" t="s">
        <v>4192</v>
      </c>
      <c r="C1599" s="183" t="s">
        <v>1592</v>
      </c>
      <c r="D1599" s="14" t="s">
        <v>4052</v>
      </c>
      <c r="E1599" s="105">
        <v>47264.5</v>
      </c>
      <c r="F1599" s="30">
        <v>42236</v>
      </c>
      <c r="G1599" s="144">
        <v>47264.5</v>
      </c>
      <c r="H1599" s="48">
        <f t="shared" si="48"/>
        <v>0</v>
      </c>
      <c r="I1599" s="39" t="s">
        <v>17</v>
      </c>
      <c r="L1599" s="246"/>
      <c r="M1599" s="20">
        <v>42208</v>
      </c>
      <c r="N1599" s="183" t="s">
        <v>5109</v>
      </c>
      <c r="O1599" s="183" t="s">
        <v>1592</v>
      </c>
      <c r="P1599" s="14" t="s">
        <v>114</v>
      </c>
      <c r="Q1599" s="105">
        <v>3822.5</v>
      </c>
      <c r="R1599" s="65">
        <v>42208</v>
      </c>
      <c r="S1599" s="106">
        <v>3822.5</v>
      </c>
      <c r="T1599" s="31">
        <f t="shared" si="49"/>
        <v>0</v>
      </c>
      <c r="U1599" s="39" t="s">
        <v>9</v>
      </c>
    </row>
    <row r="1600" spans="1:21" x14ac:dyDescent="0.25">
      <c r="A1600" s="20">
        <v>42200</v>
      </c>
      <c r="B1600" s="183" t="s">
        <v>4193</v>
      </c>
      <c r="C1600" s="183" t="s">
        <v>1592</v>
      </c>
      <c r="D1600" s="14" t="s">
        <v>854</v>
      </c>
      <c r="E1600" s="105">
        <v>8212.5</v>
      </c>
      <c r="F1600" s="23">
        <v>42200</v>
      </c>
      <c r="G1600" s="106">
        <v>8212.5</v>
      </c>
      <c r="H1600" s="48">
        <f t="shared" si="48"/>
        <v>0</v>
      </c>
      <c r="I1600" s="39" t="s">
        <v>9</v>
      </c>
      <c r="L1600" s="246"/>
      <c r="M1600" s="20">
        <v>42209</v>
      </c>
      <c r="N1600" s="183" t="s">
        <v>5175</v>
      </c>
      <c r="O1600" s="183" t="s">
        <v>1592</v>
      </c>
      <c r="P1600" s="14" t="s">
        <v>114</v>
      </c>
      <c r="Q1600" s="105">
        <v>5902.4</v>
      </c>
      <c r="R1600" s="65">
        <v>42209</v>
      </c>
      <c r="S1600" s="106">
        <v>5902.4</v>
      </c>
      <c r="T1600" s="31">
        <f t="shared" si="49"/>
        <v>0</v>
      </c>
      <c r="U1600" s="39" t="s">
        <v>9</v>
      </c>
    </row>
    <row r="1601" spans="1:21" x14ac:dyDescent="0.25">
      <c r="A1601" s="20">
        <v>42200</v>
      </c>
      <c r="B1601" s="183" t="s">
        <v>4194</v>
      </c>
      <c r="C1601" s="183" t="s">
        <v>1592</v>
      </c>
      <c r="D1601" s="14" t="s">
        <v>375</v>
      </c>
      <c r="E1601" s="105">
        <v>5358.2</v>
      </c>
      <c r="F1601" s="23">
        <v>42200</v>
      </c>
      <c r="G1601" s="106">
        <v>5358.2</v>
      </c>
      <c r="H1601" s="48">
        <f t="shared" si="48"/>
        <v>0</v>
      </c>
      <c r="I1601" s="39" t="s">
        <v>9</v>
      </c>
      <c r="L1601" s="246"/>
      <c r="M1601" s="20">
        <v>42209</v>
      </c>
      <c r="N1601" s="183" t="s">
        <v>5179</v>
      </c>
      <c r="O1601" s="183" t="s">
        <v>1592</v>
      </c>
      <c r="P1601" s="14" t="s">
        <v>114</v>
      </c>
      <c r="Q1601" s="105">
        <v>2486.4</v>
      </c>
      <c r="R1601" s="65">
        <v>42209</v>
      </c>
      <c r="S1601" s="106">
        <v>2486.4</v>
      </c>
      <c r="T1601" s="31">
        <f t="shared" si="49"/>
        <v>0</v>
      </c>
      <c r="U1601" s="39" t="s">
        <v>9</v>
      </c>
    </row>
    <row r="1602" spans="1:21" x14ac:dyDescent="0.25">
      <c r="A1602" s="20">
        <v>42200</v>
      </c>
      <c r="B1602" s="183" t="s">
        <v>4195</v>
      </c>
      <c r="C1602" s="183" t="s">
        <v>1592</v>
      </c>
      <c r="D1602" s="14" t="s">
        <v>854</v>
      </c>
      <c r="E1602" s="105">
        <v>3142.25</v>
      </c>
      <c r="F1602" s="23">
        <v>42200</v>
      </c>
      <c r="G1602" s="106">
        <v>3142.25</v>
      </c>
      <c r="H1602" s="48">
        <f t="shared" si="48"/>
        <v>0</v>
      </c>
      <c r="I1602" s="39" t="s">
        <v>9</v>
      </c>
      <c r="L1602" s="246"/>
      <c r="M1602" s="20">
        <v>42209</v>
      </c>
      <c r="N1602" s="183" t="s">
        <v>5280</v>
      </c>
      <c r="O1602" s="183" t="s">
        <v>1592</v>
      </c>
      <c r="P1602" s="14" t="s">
        <v>114</v>
      </c>
      <c r="Q1602" s="105">
        <v>3253.6</v>
      </c>
      <c r="R1602" s="65">
        <v>42209</v>
      </c>
      <c r="S1602" s="106">
        <v>3253.6</v>
      </c>
      <c r="T1602" s="31">
        <f t="shared" si="49"/>
        <v>0</v>
      </c>
      <c r="U1602" s="39" t="s">
        <v>9</v>
      </c>
    </row>
    <row r="1603" spans="1:21" x14ac:dyDescent="0.25">
      <c r="A1603" s="20">
        <v>42200</v>
      </c>
      <c r="B1603" s="183" t="s">
        <v>4196</v>
      </c>
      <c r="C1603" s="183" t="s">
        <v>1592</v>
      </c>
      <c r="D1603" s="14" t="s">
        <v>235</v>
      </c>
      <c r="E1603" s="105">
        <v>2181.1999999999998</v>
      </c>
      <c r="F1603" s="23">
        <v>42201</v>
      </c>
      <c r="G1603" s="106">
        <v>2181.1999999999998</v>
      </c>
      <c r="H1603" s="48">
        <f t="shared" ref="H1603:H1666" si="50">E1603-G1603</f>
        <v>0</v>
      </c>
      <c r="I1603" s="39" t="s">
        <v>15</v>
      </c>
      <c r="L1603" s="246"/>
      <c r="M1603" s="20">
        <v>42210</v>
      </c>
      <c r="N1603" s="183" t="s">
        <v>5310</v>
      </c>
      <c r="O1603" s="183" t="s">
        <v>1592</v>
      </c>
      <c r="P1603" s="14" t="s">
        <v>114</v>
      </c>
      <c r="Q1603" s="105">
        <v>7868.5</v>
      </c>
      <c r="R1603" s="65">
        <v>42210</v>
      </c>
      <c r="S1603" s="106">
        <v>7868.5</v>
      </c>
      <c r="T1603" s="31">
        <f t="shared" ref="T1603:T1666" si="51">Q1603-S1603</f>
        <v>0</v>
      </c>
      <c r="U1603" s="39" t="s">
        <v>9</v>
      </c>
    </row>
    <row r="1604" spans="1:21" x14ac:dyDescent="0.25">
      <c r="A1604" s="20">
        <v>42200</v>
      </c>
      <c r="B1604" s="183" t="s">
        <v>4197</v>
      </c>
      <c r="C1604" s="183" t="s">
        <v>1592</v>
      </c>
      <c r="D1604" s="14" t="s">
        <v>43</v>
      </c>
      <c r="E1604" s="105">
        <v>5317.9</v>
      </c>
      <c r="F1604" s="23">
        <v>42200</v>
      </c>
      <c r="G1604" s="106">
        <v>5317.9</v>
      </c>
      <c r="H1604" s="48">
        <f t="shared" si="50"/>
        <v>0</v>
      </c>
      <c r="I1604" s="39" t="s">
        <v>9</v>
      </c>
      <c r="L1604" s="246"/>
      <c r="M1604" s="20">
        <v>42210</v>
      </c>
      <c r="N1604" s="183" t="s">
        <v>5359</v>
      </c>
      <c r="O1604" s="183" t="s">
        <v>1592</v>
      </c>
      <c r="P1604" s="14" t="s">
        <v>114</v>
      </c>
      <c r="Q1604" s="105">
        <v>2563</v>
      </c>
      <c r="R1604" s="65">
        <v>42210</v>
      </c>
      <c r="S1604" s="106">
        <v>2563</v>
      </c>
      <c r="T1604" s="31">
        <f t="shared" si="51"/>
        <v>0</v>
      </c>
      <c r="U1604" s="39" t="s">
        <v>9</v>
      </c>
    </row>
    <row r="1605" spans="1:21" x14ac:dyDescent="0.25">
      <c r="A1605" s="20">
        <v>42200</v>
      </c>
      <c r="B1605" s="183" t="s">
        <v>4198</v>
      </c>
      <c r="C1605" s="183" t="s">
        <v>1592</v>
      </c>
      <c r="D1605" s="14" t="s">
        <v>111</v>
      </c>
      <c r="E1605" s="105">
        <v>200908</v>
      </c>
      <c r="F1605" s="23">
        <v>42202</v>
      </c>
      <c r="G1605" s="106">
        <v>200908</v>
      </c>
      <c r="H1605" s="48">
        <f t="shared" si="50"/>
        <v>0</v>
      </c>
      <c r="I1605" s="39" t="s">
        <v>9</v>
      </c>
      <c r="L1605" s="246"/>
      <c r="M1605" s="20">
        <v>42210</v>
      </c>
      <c r="N1605" s="183" t="s">
        <v>5392</v>
      </c>
      <c r="O1605" s="183" t="s">
        <v>1592</v>
      </c>
      <c r="P1605" s="14" t="s">
        <v>114</v>
      </c>
      <c r="Q1605" s="105">
        <v>856.8</v>
      </c>
      <c r="R1605" s="65">
        <v>42210</v>
      </c>
      <c r="S1605" s="106">
        <v>856.8</v>
      </c>
      <c r="T1605" s="31">
        <f t="shared" si="51"/>
        <v>0</v>
      </c>
      <c r="U1605" s="39" t="s">
        <v>9</v>
      </c>
    </row>
    <row r="1606" spans="1:21" x14ac:dyDescent="0.25">
      <c r="A1606" s="20">
        <v>42200</v>
      </c>
      <c r="B1606" s="183" t="s">
        <v>4199</v>
      </c>
      <c r="C1606" s="183" t="s">
        <v>1592</v>
      </c>
      <c r="D1606" s="14" t="s">
        <v>106</v>
      </c>
      <c r="E1606" s="105">
        <v>8964.7999999999993</v>
      </c>
      <c r="F1606" s="23">
        <v>42209</v>
      </c>
      <c r="G1606" s="106">
        <v>8964.7999999999993</v>
      </c>
      <c r="H1606" s="48">
        <f t="shared" si="50"/>
        <v>0</v>
      </c>
      <c r="I1606" s="39" t="s">
        <v>3880</v>
      </c>
      <c r="L1606" s="246"/>
      <c r="M1606" s="20">
        <v>42211</v>
      </c>
      <c r="N1606" s="183" t="s">
        <v>5413</v>
      </c>
      <c r="O1606" s="183" t="s">
        <v>1592</v>
      </c>
      <c r="P1606" s="14" t="s">
        <v>114</v>
      </c>
      <c r="Q1606" s="105">
        <v>2816.8</v>
      </c>
      <c r="R1606" s="65">
        <v>42211</v>
      </c>
      <c r="S1606" s="106">
        <v>2816.8</v>
      </c>
      <c r="T1606" s="31">
        <f t="shared" si="51"/>
        <v>0</v>
      </c>
      <c r="U1606" s="39" t="s">
        <v>9</v>
      </c>
    </row>
    <row r="1607" spans="1:21" x14ac:dyDescent="0.25">
      <c r="A1607" s="20">
        <v>42200</v>
      </c>
      <c r="B1607" s="183" t="s">
        <v>4200</v>
      </c>
      <c r="C1607" s="183" t="s">
        <v>1592</v>
      </c>
      <c r="D1607" s="14" t="s">
        <v>24</v>
      </c>
      <c r="E1607" s="105">
        <v>313068.63</v>
      </c>
      <c r="F1607" s="23">
        <v>42216</v>
      </c>
      <c r="G1607" s="106">
        <v>313068.63</v>
      </c>
      <c r="H1607" s="48">
        <f t="shared" si="50"/>
        <v>0</v>
      </c>
      <c r="I1607" s="39" t="s">
        <v>2524</v>
      </c>
      <c r="L1607" s="246"/>
      <c r="M1607" s="20">
        <v>42211</v>
      </c>
      <c r="N1607" s="183" t="s">
        <v>5422</v>
      </c>
      <c r="O1607" s="183" t="s">
        <v>1592</v>
      </c>
      <c r="P1607" s="14" t="s">
        <v>114</v>
      </c>
      <c r="Q1607" s="105">
        <v>6697.6</v>
      </c>
      <c r="R1607" s="65">
        <v>42211</v>
      </c>
      <c r="S1607" s="106">
        <v>6697.6</v>
      </c>
      <c r="T1607" s="31">
        <f t="shared" si="51"/>
        <v>0</v>
      </c>
      <c r="U1607" s="39" t="s">
        <v>9</v>
      </c>
    </row>
    <row r="1608" spans="1:21" x14ac:dyDescent="0.25">
      <c r="A1608" s="20">
        <v>42200</v>
      </c>
      <c r="B1608" s="183" t="s">
        <v>4201</v>
      </c>
      <c r="C1608" s="183" t="s">
        <v>1592</v>
      </c>
      <c r="D1608" s="14" t="s">
        <v>24</v>
      </c>
      <c r="E1608" s="105">
        <v>26709.4</v>
      </c>
      <c r="F1608" s="23">
        <v>42216</v>
      </c>
      <c r="G1608" s="106">
        <v>26709.4</v>
      </c>
      <c r="H1608" s="48">
        <f t="shared" si="50"/>
        <v>0</v>
      </c>
      <c r="I1608" s="39" t="s">
        <v>2524</v>
      </c>
      <c r="L1608" s="246"/>
      <c r="M1608" s="20">
        <v>42211</v>
      </c>
      <c r="N1608" s="183" t="s">
        <v>5473</v>
      </c>
      <c r="O1608" s="183" t="s">
        <v>1592</v>
      </c>
      <c r="P1608" s="14" t="s">
        <v>114</v>
      </c>
      <c r="Q1608" s="105">
        <v>2861.6</v>
      </c>
      <c r="R1608" s="23">
        <v>42211</v>
      </c>
      <c r="S1608" s="106">
        <v>2861.6</v>
      </c>
      <c r="T1608" s="31">
        <f t="shared" si="51"/>
        <v>0</v>
      </c>
      <c r="U1608" s="39" t="s">
        <v>9</v>
      </c>
    </row>
    <row r="1609" spans="1:21" x14ac:dyDescent="0.25">
      <c r="A1609" s="20">
        <v>42200</v>
      </c>
      <c r="B1609" s="183" t="s">
        <v>4202</v>
      </c>
      <c r="C1609" s="183" t="s">
        <v>1592</v>
      </c>
      <c r="D1609" s="150" t="s">
        <v>251</v>
      </c>
      <c r="E1609" s="105">
        <v>24301.8</v>
      </c>
      <c r="F1609" s="23">
        <v>42201</v>
      </c>
      <c r="G1609" s="106">
        <v>24301.8</v>
      </c>
      <c r="H1609" s="48">
        <f t="shared" si="50"/>
        <v>0</v>
      </c>
      <c r="I1609" s="39" t="s">
        <v>3880</v>
      </c>
      <c r="L1609" s="246"/>
      <c r="M1609" s="20">
        <v>42212</v>
      </c>
      <c r="N1609" s="183" t="s">
        <v>5488</v>
      </c>
      <c r="O1609" s="183" t="s">
        <v>1592</v>
      </c>
      <c r="P1609" s="14" t="s">
        <v>114</v>
      </c>
      <c r="Q1609" s="105">
        <v>2273.6</v>
      </c>
      <c r="R1609" s="23">
        <v>42212</v>
      </c>
      <c r="S1609" s="106">
        <v>2273.6</v>
      </c>
      <c r="T1609" s="31">
        <f t="shared" si="51"/>
        <v>0</v>
      </c>
      <c r="U1609" s="39" t="s">
        <v>9</v>
      </c>
    </row>
    <row r="1610" spans="1:21" x14ac:dyDescent="0.25">
      <c r="A1610" s="20">
        <v>42201</v>
      </c>
      <c r="B1610" s="183" t="s">
        <v>4203</v>
      </c>
      <c r="C1610" s="183" t="s">
        <v>1592</v>
      </c>
      <c r="D1610" s="50" t="s">
        <v>383</v>
      </c>
      <c r="E1610" s="105">
        <v>11968.7</v>
      </c>
      <c r="F1610" s="23">
        <v>42201</v>
      </c>
      <c r="G1610" s="106">
        <v>11968.7</v>
      </c>
      <c r="H1610" s="48">
        <f t="shared" si="50"/>
        <v>0</v>
      </c>
      <c r="I1610" s="39" t="s">
        <v>9</v>
      </c>
      <c r="L1610" s="246"/>
      <c r="M1610" s="20">
        <v>42212</v>
      </c>
      <c r="N1610" s="183" t="s">
        <v>5558</v>
      </c>
      <c r="O1610" s="183" t="s">
        <v>1592</v>
      </c>
      <c r="P1610" s="14" t="s">
        <v>114</v>
      </c>
      <c r="Q1610" s="105">
        <v>3352.4</v>
      </c>
      <c r="R1610" s="23">
        <v>42212</v>
      </c>
      <c r="S1610" s="106">
        <v>3352.4</v>
      </c>
      <c r="T1610" s="31">
        <f t="shared" si="51"/>
        <v>0</v>
      </c>
      <c r="U1610" s="39" t="s">
        <v>9</v>
      </c>
    </row>
    <row r="1611" spans="1:21" x14ac:dyDescent="0.25">
      <c r="A1611" s="20">
        <v>42201</v>
      </c>
      <c r="B1611" s="183" t="s">
        <v>4204</v>
      </c>
      <c r="C1611" s="183" t="s">
        <v>1592</v>
      </c>
      <c r="D1611" s="14" t="s">
        <v>2607</v>
      </c>
      <c r="E1611" s="105">
        <v>1955.2</v>
      </c>
      <c r="F1611" s="23">
        <v>42201</v>
      </c>
      <c r="G1611" s="106">
        <v>1955.2</v>
      </c>
      <c r="H1611" s="48">
        <f t="shared" si="50"/>
        <v>0</v>
      </c>
      <c r="I1611" s="39" t="s">
        <v>9</v>
      </c>
      <c r="L1611" s="246"/>
      <c r="M1611" s="20">
        <v>42213</v>
      </c>
      <c r="N1611" s="183" t="s">
        <v>5603</v>
      </c>
      <c r="O1611" s="183" t="s">
        <v>1592</v>
      </c>
      <c r="P1611" s="14" t="s">
        <v>114</v>
      </c>
      <c r="Q1611" s="105">
        <v>1702.3</v>
      </c>
      <c r="R1611" s="23">
        <v>42213</v>
      </c>
      <c r="S1611" s="106">
        <v>1702.3</v>
      </c>
      <c r="T1611" s="31">
        <f t="shared" si="51"/>
        <v>0</v>
      </c>
      <c r="U1611" s="39" t="s">
        <v>9</v>
      </c>
    </row>
    <row r="1612" spans="1:21" x14ac:dyDescent="0.25">
      <c r="A1612" s="20">
        <v>42201</v>
      </c>
      <c r="B1612" s="183" t="s">
        <v>4205</v>
      </c>
      <c r="C1612" s="183" t="s">
        <v>1592</v>
      </c>
      <c r="D1612" s="14" t="s">
        <v>14</v>
      </c>
      <c r="E1612" s="105">
        <v>18850.5</v>
      </c>
      <c r="F1612" s="23">
        <v>42209</v>
      </c>
      <c r="G1612" s="106">
        <v>18850.5</v>
      </c>
      <c r="H1612" s="48">
        <f t="shared" si="50"/>
        <v>0</v>
      </c>
      <c r="I1612" s="39" t="s">
        <v>15</v>
      </c>
      <c r="L1612" s="246"/>
      <c r="M1612" s="20">
        <v>42213</v>
      </c>
      <c r="N1612" s="183" t="s">
        <v>5652</v>
      </c>
      <c r="O1612" s="183" t="s">
        <v>1592</v>
      </c>
      <c r="P1612" s="14" t="s">
        <v>114</v>
      </c>
      <c r="Q1612" s="105">
        <v>3480</v>
      </c>
      <c r="R1612" s="23">
        <v>42213</v>
      </c>
      <c r="S1612" s="106">
        <v>3480</v>
      </c>
      <c r="T1612" s="31">
        <f t="shared" si="51"/>
        <v>0</v>
      </c>
      <c r="U1612" s="39" t="s">
        <v>9</v>
      </c>
    </row>
    <row r="1613" spans="1:21" x14ac:dyDescent="0.25">
      <c r="A1613" s="20">
        <v>42201</v>
      </c>
      <c r="B1613" s="183" t="s">
        <v>4206</v>
      </c>
      <c r="C1613" s="183" t="s">
        <v>1592</v>
      </c>
      <c r="D1613" s="14" t="s">
        <v>45</v>
      </c>
      <c r="E1613" s="105">
        <v>120996.45</v>
      </c>
      <c r="F1613" s="23">
        <v>42211</v>
      </c>
      <c r="G1613" s="106">
        <v>120996.45</v>
      </c>
      <c r="H1613" s="48">
        <f t="shared" si="50"/>
        <v>0</v>
      </c>
      <c r="I1613" s="39" t="s">
        <v>9</v>
      </c>
      <c r="L1613" s="246"/>
      <c r="M1613" s="20">
        <v>42214</v>
      </c>
      <c r="N1613" s="183" t="s">
        <v>5699</v>
      </c>
      <c r="O1613" s="183" t="s">
        <v>1592</v>
      </c>
      <c r="P1613" s="14" t="s">
        <v>114</v>
      </c>
      <c r="Q1613" s="105">
        <v>1994.2</v>
      </c>
      <c r="R1613" s="23">
        <v>42214</v>
      </c>
      <c r="S1613" s="106">
        <v>1994.2</v>
      </c>
      <c r="T1613" s="31">
        <f t="shared" si="51"/>
        <v>0</v>
      </c>
      <c r="U1613" s="39" t="s">
        <v>9</v>
      </c>
    </row>
    <row r="1614" spans="1:21" x14ac:dyDescent="0.25">
      <c r="A1614" s="20">
        <v>42201</v>
      </c>
      <c r="B1614" s="183" t="s">
        <v>4207</v>
      </c>
      <c r="C1614" s="183" t="s">
        <v>1592</v>
      </c>
      <c r="D1614" s="14" t="s">
        <v>464</v>
      </c>
      <c r="E1614" s="105">
        <v>2332</v>
      </c>
      <c r="F1614" s="23">
        <v>42201</v>
      </c>
      <c r="G1614" s="106">
        <v>2332</v>
      </c>
      <c r="H1614" s="48">
        <f t="shared" si="50"/>
        <v>0</v>
      </c>
      <c r="I1614" s="39" t="s">
        <v>9</v>
      </c>
      <c r="L1614" s="246"/>
      <c r="M1614" s="20">
        <v>42214</v>
      </c>
      <c r="N1614" s="183" t="s">
        <v>5717</v>
      </c>
      <c r="O1614" s="183" t="s">
        <v>1592</v>
      </c>
      <c r="P1614" s="14" t="s">
        <v>114</v>
      </c>
      <c r="Q1614" s="105">
        <v>4065.1</v>
      </c>
      <c r="R1614" s="23">
        <v>42214</v>
      </c>
      <c r="S1614" s="106">
        <v>4065.1</v>
      </c>
      <c r="T1614" s="31">
        <f t="shared" si="51"/>
        <v>0</v>
      </c>
      <c r="U1614" s="39" t="s">
        <v>9</v>
      </c>
    </row>
    <row r="1615" spans="1:21" x14ac:dyDescent="0.25">
      <c r="A1615" s="20">
        <v>42201</v>
      </c>
      <c r="B1615" s="183" t="s">
        <v>4208</v>
      </c>
      <c r="C1615" s="183" t="s">
        <v>1592</v>
      </c>
      <c r="D1615" s="14" t="s">
        <v>2501</v>
      </c>
      <c r="E1615" s="105">
        <v>12358.4</v>
      </c>
      <c r="F1615" s="23">
        <v>42201</v>
      </c>
      <c r="G1615" s="106">
        <v>12358.4</v>
      </c>
      <c r="H1615" s="48">
        <f t="shared" si="50"/>
        <v>0</v>
      </c>
      <c r="I1615" s="39" t="s">
        <v>17</v>
      </c>
      <c r="L1615" s="246"/>
      <c r="M1615" s="20">
        <v>42214</v>
      </c>
      <c r="N1615" s="183" t="s">
        <v>5785</v>
      </c>
      <c r="O1615" s="183" t="s">
        <v>1592</v>
      </c>
      <c r="P1615" s="14" t="s">
        <v>114</v>
      </c>
      <c r="Q1615" s="105">
        <v>2855.6</v>
      </c>
      <c r="R1615" s="23">
        <v>42214</v>
      </c>
      <c r="S1615" s="106">
        <v>2855.6</v>
      </c>
      <c r="T1615" s="31">
        <f t="shared" si="51"/>
        <v>0</v>
      </c>
      <c r="U1615" s="39" t="s">
        <v>9</v>
      </c>
    </row>
    <row r="1616" spans="1:21" x14ac:dyDescent="0.25">
      <c r="A1616" s="20">
        <v>42201</v>
      </c>
      <c r="B1616" s="183" t="s">
        <v>4209</v>
      </c>
      <c r="C1616" s="183" t="s">
        <v>1592</v>
      </c>
      <c r="D1616" s="14" t="s">
        <v>699</v>
      </c>
      <c r="E1616" s="105">
        <v>636.9</v>
      </c>
      <c r="F1616" s="30">
        <v>42201</v>
      </c>
      <c r="G1616" s="106">
        <v>636.9</v>
      </c>
      <c r="H1616" s="48">
        <f t="shared" si="50"/>
        <v>0</v>
      </c>
      <c r="I1616" s="39" t="s">
        <v>9</v>
      </c>
      <c r="L1616" s="246"/>
      <c r="M1616" s="20">
        <v>42215</v>
      </c>
      <c r="N1616" s="183" t="s">
        <v>5812</v>
      </c>
      <c r="O1616" s="183" t="s">
        <v>1592</v>
      </c>
      <c r="P1616" s="14" t="s">
        <v>114</v>
      </c>
      <c r="Q1616" s="105">
        <v>1539.9</v>
      </c>
      <c r="R1616" s="23">
        <v>42215</v>
      </c>
      <c r="S1616" s="106">
        <v>1539.9</v>
      </c>
      <c r="T1616" s="31">
        <f t="shared" si="51"/>
        <v>0</v>
      </c>
      <c r="U1616" s="39" t="s">
        <v>9</v>
      </c>
    </row>
    <row r="1617" spans="1:21" x14ac:dyDescent="0.25">
      <c r="A1617" s="20">
        <v>42201</v>
      </c>
      <c r="B1617" s="183" t="s">
        <v>4210</v>
      </c>
      <c r="C1617" s="183" t="s">
        <v>1592</v>
      </c>
      <c r="D1617" s="14" t="s">
        <v>3190</v>
      </c>
      <c r="E1617" s="105">
        <v>116935.75</v>
      </c>
      <c r="F1617" s="23">
        <v>42212</v>
      </c>
      <c r="G1617" s="106">
        <v>116935.75</v>
      </c>
      <c r="H1617" s="48">
        <f t="shared" si="50"/>
        <v>0</v>
      </c>
      <c r="I1617" s="39" t="s">
        <v>9</v>
      </c>
      <c r="L1617" s="246"/>
      <c r="M1617" s="20">
        <v>42216</v>
      </c>
      <c r="N1617" s="183" t="s">
        <v>5929</v>
      </c>
      <c r="O1617" s="183" t="s">
        <v>1592</v>
      </c>
      <c r="P1617" s="14" t="s">
        <v>114</v>
      </c>
      <c r="Q1617" s="105">
        <v>2079.75</v>
      </c>
      <c r="R1617" s="23">
        <v>42216</v>
      </c>
      <c r="S1617" s="106">
        <v>2079.75</v>
      </c>
      <c r="T1617" s="31">
        <f t="shared" si="51"/>
        <v>0</v>
      </c>
      <c r="U1617" s="39" t="s">
        <v>9</v>
      </c>
    </row>
    <row r="1618" spans="1:21" x14ac:dyDescent="0.25">
      <c r="A1618" s="20">
        <v>42201</v>
      </c>
      <c r="B1618" s="183" t="s">
        <v>4211</v>
      </c>
      <c r="C1618" s="183" t="s">
        <v>1592</v>
      </c>
      <c r="D1618" s="14" t="s">
        <v>18</v>
      </c>
      <c r="E1618" s="105">
        <v>2655.4</v>
      </c>
      <c r="F1618" s="23">
        <v>42201</v>
      </c>
      <c r="G1618" s="106">
        <v>2655.4</v>
      </c>
      <c r="H1618" s="48">
        <f t="shared" si="50"/>
        <v>0</v>
      </c>
      <c r="I1618" s="39" t="s">
        <v>9</v>
      </c>
      <c r="L1618" s="246"/>
      <c r="M1618" s="20">
        <v>42189</v>
      </c>
      <c r="N1618" s="183" t="s">
        <v>2964</v>
      </c>
      <c r="O1618" s="183" t="s">
        <v>1592</v>
      </c>
      <c r="P1618" s="14" t="s">
        <v>589</v>
      </c>
      <c r="Q1618" s="105">
        <v>24880.85</v>
      </c>
      <c r="R1618" s="23">
        <v>42191</v>
      </c>
      <c r="S1618" s="106">
        <v>24880.85</v>
      </c>
      <c r="T1618" s="31">
        <f t="shared" si="51"/>
        <v>0</v>
      </c>
      <c r="U1618" s="39" t="s">
        <v>149</v>
      </c>
    </row>
    <row r="1619" spans="1:21" x14ac:dyDescent="0.25">
      <c r="A1619" s="20">
        <v>42201</v>
      </c>
      <c r="B1619" s="183" t="s">
        <v>4212</v>
      </c>
      <c r="C1619" s="183" t="s">
        <v>1592</v>
      </c>
      <c r="D1619" s="14" t="s">
        <v>125</v>
      </c>
      <c r="E1619" s="105">
        <v>11564.4</v>
      </c>
      <c r="F1619" s="23">
        <v>42204</v>
      </c>
      <c r="G1619" s="106">
        <v>11564.4</v>
      </c>
      <c r="H1619" s="48">
        <f t="shared" si="50"/>
        <v>0</v>
      </c>
      <c r="I1619" s="39" t="s">
        <v>94</v>
      </c>
      <c r="L1619" s="246"/>
      <c r="M1619" s="20">
        <v>42190</v>
      </c>
      <c r="N1619" s="183" t="s">
        <v>2978</v>
      </c>
      <c r="O1619" s="183" t="s">
        <v>1592</v>
      </c>
      <c r="P1619" s="14" t="s">
        <v>589</v>
      </c>
      <c r="Q1619" s="105">
        <v>13708.5</v>
      </c>
      <c r="R1619" s="23">
        <v>42190</v>
      </c>
      <c r="S1619" s="106">
        <v>13708.5</v>
      </c>
      <c r="T1619" s="31">
        <f t="shared" si="51"/>
        <v>0</v>
      </c>
      <c r="U1619" s="39" t="s">
        <v>17</v>
      </c>
    </row>
    <row r="1620" spans="1:21" x14ac:dyDescent="0.25">
      <c r="A1620" s="20">
        <v>42201</v>
      </c>
      <c r="B1620" s="183" t="s">
        <v>4213</v>
      </c>
      <c r="C1620" s="183" t="s">
        <v>1592</v>
      </c>
      <c r="D1620" s="14" t="s">
        <v>20</v>
      </c>
      <c r="E1620" s="105">
        <v>4543.6000000000004</v>
      </c>
      <c r="F1620" s="23">
        <v>42201</v>
      </c>
      <c r="G1620" s="106">
        <v>4543.6000000000004</v>
      </c>
      <c r="H1620" s="48">
        <f t="shared" si="50"/>
        <v>0</v>
      </c>
      <c r="I1620" s="39" t="s">
        <v>94</v>
      </c>
      <c r="L1620" s="246"/>
      <c r="M1620" s="20">
        <v>42197</v>
      </c>
      <c r="N1620" s="183" t="s">
        <v>3812</v>
      </c>
      <c r="O1620" s="183" t="s">
        <v>1592</v>
      </c>
      <c r="P1620" s="14" t="s">
        <v>589</v>
      </c>
      <c r="Q1620" s="105">
        <v>17445.599999999999</v>
      </c>
      <c r="R1620" s="23">
        <v>42198</v>
      </c>
      <c r="S1620" s="106">
        <v>17445.599999999999</v>
      </c>
      <c r="T1620" s="31">
        <f t="shared" si="51"/>
        <v>0</v>
      </c>
      <c r="U1620" s="39" t="s">
        <v>62</v>
      </c>
    </row>
    <row r="1621" spans="1:21" x14ac:dyDescent="0.25">
      <c r="A1621" s="20">
        <v>42201</v>
      </c>
      <c r="B1621" s="183" t="s">
        <v>4214</v>
      </c>
      <c r="C1621" s="183" t="s">
        <v>1592</v>
      </c>
      <c r="D1621" s="14" t="s">
        <v>20</v>
      </c>
      <c r="E1621" s="105">
        <v>494.4</v>
      </c>
      <c r="F1621" s="23">
        <v>42201</v>
      </c>
      <c r="G1621" s="106">
        <v>494.4</v>
      </c>
      <c r="H1621" s="48">
        <f t="shared" si="50"/>
        <v>0</v>
      </c>
      <c r="I1621" s="39" t="s">
        <v>94</v>
      </c>
      <c r="L1621" s="246"/>
      <c r="M1621" s="20">
        <v>42203</v>
      </c>
      <c r="N1621" s="183" t="s">
        <v>4525</v>
      </c>
      <c r="O1621" s="183" t="s">
        <v>1592</v>
      </c>
      <c r="P1621" s="14" t="s">
        <v>589</v>
      </c>
      <c r="Q1621" s="105">
        <v>6754.4</v>
      </c>
      <c r="R1621" s="65">
        <v>42203</v>
      </c>
      <c r="S1621" s="106">
        <v>6754.4</v>
      </c>
      <c r="T1621" s="31">
        <f t="shared" si="51"/>
        <v>0</v>
      </c>
      <c r="U1621" s="39" t="s">
        <v>17</v>
      </c>
    </row>
    <row r="1622" spans="1:21" x14ac:dyDescent="0.25">
      <c r="A1622" s="20">
        <v>42201</v>
      </c>
      <c r="B1622" s="183" t="s">
        <v>4215</v>
      </c>
      <c r="C1622" s="183" t="s">
        <v>1592</v>
      </c>
      <c r="D1622" s="14" t="s">
        <v>818</v>
      </c>
      <c r="E1622" s="105">
        <v>3928.4</v>
      </c>
      <c r="F1622" s="23">
        <v>42201</v>
      </c>
      <c r="G1622" s="106">
        <v>3928.4</v>
      </c>
      <c r="H1622" s="48">
        <f t="shared" si="50"/>
        <v>0</v>
      </c>
      <c r="I1622" s="39" t="s">
        <v>9</v>
      </c>
      <c r="L1622" s="246"/>
      <c r="M1622" s="20">
        <v>42203</v>
      </c>
      <c r="N1622" s="183" t="s">
        <v>4555</v>
      </c>
      <c r="O1622" s="183" t="s">
        <v>1592</v>
      </c>
      <c r="P1622" s="14" t="s">
        <v>589</v>
      </c>
      <c r="Q1622" s="105">
        <v>24245.85</v>
      </c>
      <c r="R1622" s="23">
        <v>42204</v>
      </c>
      <c r="S1622" s="118">
        <v>24242.85</v>
      </c>
      <c r="T1622" s="31">
        <f t="shared" si="51"/>
        <v>3</v>
      </c>
      <c r="U1622" s="56" t="s">
        <v>17</v>
      </c>
    </row>
    <row r="1623" spans="1:21" x14ac:dyDescent="0.25">
      <c r="A1623" s="20">
        <v>42201</v>
      </c>
      <c r="B1623" s="183" t="s">
        <v>4216</v>
      </c>
      <c r="C1623" s="183" t="s">
        <v>1592</v>
      </c>
      <c r="D1623" s="14" t="s">
        <v>1261</v>
      </c>
      <c r="E1623" s="105">
        <v>9453.2000000000007</v>
      </c>
      <c r="F1623" s="23">
        <v>42201</v>
      </c>
      <c r="G1623" s="106">
        <v>9453.2000000000007</v>
      </c>
      <c r="H1623" s="48">
        <f t="shared" si="50"/>
        <v>0</v>
      </c>
      <c r="I1623" s="39" t="s">
        <v>587</v>
      </c>
      <c r="L1623" s="246"/>
      <c r="M1623" s="20">
        <v>42204</v>
      </c>
      <c r="N1623" s="183" t="s">
        <v>4592</v>
      </c>
      <c r="O1623" s="183" t="s">
        <v>1592</v>
      </c>
      <c r="P1623" s="14" t="s">
        <v>589</v>
      </c>
      <c r="Q1623" s="105">
        <v>17962</v>
      </c>
      <c r="R1623" s="23">
        <v>42204</v>
      </c>
      <c r="S1623" s="118">
        <v>17962</v>
      </c>
      <c r="T1623" s="31">
        <f t="shared" si="51"/>
        <v>0</v>
      </c>
      <c r="U1623" s="56" t="s">
        <v>17</v>
      </c>
    </row>
    <row r="1624" spans="1:21" x14ac:dyDescent="0.25">
      <c r="A1624" s="20">
        <v>42201</v>
      </c>
      <c r="B1624" s="183" t="s">
        <v>4217</v>
      </c>
      <c r="C1624" s="183" t="s">
        <v>1592</v>
      </c>
      <c r="D1624" s="14" t="s">
        <v>1172</v>
      </c>
      <c r="E1624" s="105">
        <v>28850</v>
      </c>
      <c r="F1624" s="23">
        <v>42201</v>
      </c>
      <c r="G1624" s="106">
        <v>28850</v>
      </c>
      <c r="H1624" s="48">
        <f t="shared" si="50"/>
        <v>0</v>
      </c>
      <c r="I1624" s="39" t="s">
        <v>587</v>
      </c>
      <c r="L1624" s="246"/>
      <c r="M1624" s="20">
        <v>42187</v>
      </c>
      <c r="N1624" s="183" t="s">
        <v>2661</v>
      </c>
      <c r="O1624" s="183" t="s">
        <v>1592</v>
      </c>
      <c r="P1624" s="40" t="s">
        <v>66</v>
      </c>
      <c r="Q1624" s="105">
        <v>1420.6</v>
      </c>
      <c r="R1624" s="23">
        <v>42187</v>
      </c>
      <c r="S1624" s="106">
        <v>1420.6</v>
      </c>
      <c r="T1624" s="25">
        <f t="shared" si="51"/>
        <v>0</v>
      </c>
      <c r="U1624" s="68" t="s">
        <v>9</v>
      </c>
    </row>
    <row r="1625" spans="1:21" x14ac:dyDescent="0.25">
      <c r="A1625" s="20">
        <v>42201</v>
      </c>
      <c r="B1625" s="183" t="s">
        <v>4218</v>
      </c>
      <c r="C1625" s="183" t="s">
        <v>1592</v>
      </c>
      <c r="D1625" s="14" t="s">
        <v>940</v>
      </c>
      <c r="E1625" s="105">
        <v>2677.25</v>
      </c>
      <c r="F1625" s="23">
        <v>42201</v>
      </c>
      <c r="G1625" s="106">
        <v>2677.25</v>
      </c>
      <c r="H1625" s="48">
        <f t="shared" si="50"/>
        <v>0</v>
      </c>
      <c r="I1625" s="39" t="s">
        <v>587</v>
      </c>
      <c r="L1625" s="246"/>
      <c r="M1625" s="20">
        <v>42188</v>
      </c>
      <c r="N1625" s="183" t="s">
        <v>2788</v>
      </c>
      <c r="O1625" s="183" t="s">
        <v>1592</v>
      </c>
      <c r="P1625" s="40" t="s">
        <v>66</v>
      </c>
      <c r="Q1625" s="105">
        <v>388.6</v>
      </c>
      <c r="R1625" s="23">
        <v>42188</v>
      </c>
      <c r="S1625" s="106">
        <v>388.6</v>
      </c>
      <c r="T1625" s="31">
        <f t="shared" si="51"/>
        <v>0</v>
      </c>
      <c r="U1625" s="68" t="s">
        <v>9</v>
      </c>
    </row>
    <row r="1626" spans="1:21" x14ac:dyDescent="0.25">
      <c r="A1626" s="20">
        <v>42201</v>
      </c>
      <c r="B1626" s="183" t="s">
        <v>4219</v>
      </c>
      <c r="C1626" s="183" t="s">
        <v>1592</v>
      </c>
      <c r="D1626" s="14" t="s">
        <v>320</v>
      </c>
      <c r="E1626" s="105">
        <v>5980.6</v>
      </c>
      <c r="F1626" s="23">
        <v>42201</v>
      </c>
      <c r="G1626" s="106">
        <v>5980.6</v>
      </c>
      <c r="H1626" s="48">
        <f t="shared" si="50"/>
        <v>0</v>
      </c>
      <c r="I1626" s="39" t="s">
        <v>587</v>
      </c>
      <c r="L1626" s="246"/>
      <c r="M1626" s="20">
        <v>42188</v>
      </c>
      <c r="N1626" s="183" t="s">
        <v>2853</v>
      </c>
      <c r="O1626" s="183" t="s">
        <v>1592</v>
      </c>
      <c r="P1626" s="14" t="s">
        <v>66</v>
      </c>
      <c r="Q1626" s="105">
        <v>277.2</v>
      </c>
      <c r="R1626" s="23">
        <v>42188</v>
      </c>
      <c r="S1626" s="106">
        <v>277.2</v>
      </c>
      <c r="T1626" s="31">
        <f t="shared" si="51"/>
        <v>0</v>
      </c>
      <c r="U1626" s="39" t="s">
        <v>9</v>
      </c>
    </row>
    <row r="1627" spans="1:21" x14ac:dyDescent="0.25">
      <c r="A1627" s="20">
        <v>42201</v>
      </c>
      <c r="B1627" s="183" t="s">
        <v>4220</v>
      </c>
      <c r="C1627" s="183" t="s">
        <v>1592</v>
      </c>
      <c r="D1627" s="14" t="s">
        <v>1174</v>
      </c>
      <c r="E1627" s="105">
        <v>2683.2</v>
      </c>
      <c r="F1627" s="12">
        <v>42201</v>
      </c>
      <c r="G1627" s="106">
        <v>2683.2</v>
      </c>
      <c r="H1627" s="48">
        <f t="shared" si="50"/>
        <v>0</v>
      </c>
      <c r="I1627" s="39" t="s">
        <v>587</v>
      </c>
      <c r="L1627" s="246"/>
      <c r="M1627" s="20">
        <v>42189</v>
      </c>
      <c r="N1627" s="183" t="s">
        <v>2914</v>
      </c>
      <c r="O1627" s="183" t="s">
        <v>1592</v>
      </c>
      <c r="P1627" s="14" t="s">
        <v>66</v>
      </c>
      <c r="Q1627" s="105">
        <v>3632.9</v>
      </c>
      <c r="R1627" s="23">
        <v>42189</v>
      </c>
      <c r="S1627" s="106">
        <v>3632.9</v>
      </c>
      <c r="T1627" s="31">
        <f t="shared" si="51"/>
        <v>0</v>
      </c>
      <c r="U1627" s="39" t="s">
        <v>9</v>
      </c>
    </row>
    <row r="1628" spans="1:21" x14ac:dyDescent="0.25">
      <c r="A1628" s="20">
        <v>42201</v>
      </c>
      <c r="B1628" s="183" t="s">
        <v>4221</v>
      </c>
      <c r="C1628" s="183" t="s">
        <v>1592</v>
      </c>
      <c r="D1628" s="14" t="s">
        <v>270</v>
      </c>
      <c r="E1628" s="105">
        <v>343.2</v>
      </c>
      <c r="F1628" s="23">
        <v>42201</v>
      </c>
      <c r="G1628" s="106">
        <v>343.2</v>
      </c>
      <c r="H1628" s="48">
        <f t="shared" si="50"/>
        <v>0</v>
      </c>
      <c r="I1628" s="39" t="s">
        <v>9</v>
      </c>
      <c r="L1628" s="246"/>
      <c r="M1628" s="20">
        <v>42191</v>
      </c>
      <c r="N1628" s="183" t="s">
        <v>3137</v>
      </c>
      <c r="O1628" s="183" t="s">
        <v>1592</v>
      </c>
      <c r="P1628" s="14" t="s">
        <v>66</v>
      </c>
      <c r="Q1628" s="105">
        <v>1605.45</v>
      </c>
      <c r="R1628" s="23">
        <v>42191</v>
      </c>
      <c r="S1628" s="106">
        <v>1605.45</v>
      </c>
      <c r="T1628" s="31">
        <f t="shared" si="51"/>
        <v>0</v>
      </c>
      <c r="U1628" s="39" t="s">
        <v>9</v>
      </c>
    </row>
    <row r="1629" spans="1:21" x14ac:dyDescent="0.25">
      <c r="A1629" s="20">
        <v>42201</v>
      </c>
      <c r="B1629" s="183" t="s">
        <v>4222</v>
      </c>
      <c r="C1629" s="183" t="s">
        <v>1592</v>
      </c>
      <c r="D1629" s="150" t="s">
        <v>114</v>
      </c>
      <c r="E1629" s="105">
        <v>1807.3</v>
      </c>
      <c r="F1629" s="23">
        <v>42201</v>
      </c>
      <c r="G1629" s="106">
        <v>1807.3</v>
      </c>
      <c r="H1629" s="48">
        <f t="shared" si="50"/>
        <v>0</v>
      </c>
      <c r="I1629" s="39" t="s">
        <v>9</v>
      </c>
      <c r="L1629" s="246"/>
      <c r="M1629" s="20">
        <v>42191</v>
      </c>
      <c r="N1629" s="183" t="s">
        <v>3138</v>
      </c>
      <c r="O1629" s="183" t="s">
        <v>1592</v>
      </c>
      <c r="P1629" s="150" t="s">
        <v>66</v>
      </c>
      <c r="Q1629" s="105">
        <v>40</v>
      </c>
      <c r="R1629" s="23">
        <v>42191</v>
      </c>
      <c r="S1629" s="106">
        <v>40</v>
      </c>
      <c r="T1629" s="31">
        <f t="shared" si="51"/>
        <v>0</v>
      </c>
      <c r="U1629" s="39" t="s">
        <v>9</v>
      </c>
    </row>
    <row r="1630" spans="1:21" x14ac:dyDescent="0.25">
      <c r="A1630" s="20">
        <v>42201</v>
      </c>
      <c r="B1630" s="183" t="s">
        <v>4223</v>
      </c>
      <c r="C1630" s="183" t="s">
        <v>1592</v>
      </c>
      <c r="D1630" s="14" t="s">
        <v>114</v>
      </c>
      <c r="E1630" s="105">
        <v>4377.8</v>
      </c>
      <c r="F1630" s="23">
        <v>42201</v>
      </c>
      <c r="G1630" s="106">
        <v>4377.8</v>
      </c>
      <c r="H1630" s="48">
        <f t="shared" si="50"/>
        <v>0</v>
      </c>
      <c r="I1630" s="39" t="s">
        <v>9</v>
      </c>
      <c r="L1630" s="246"/>
      <c r="M1630" s="20">
        <v>42193</v>
      </c>
      <c r="N1630" s="183" t="s">
        <v>3347</v>
      </c>
      <c r="O1630" s="183" t="s">
        <v>1592</v>
      </c>
      <c r="P1630" s="14" t="s">
        <v>66</v>
      </c>
      <c r="Q1630" s="105">
        <v>1508.1</v>
      </c>
      <c r="R1630" s="23">
        <v>42193</v>
      </c>
      <c r="S1630" s="106">
        <v>1508.1</v>
      </c>
      <c r="T1630" s="31">
        <f t="shared" si="51"/>
        <v>0</v>
      </c>
      <c r="U1630" s="39" t="s">
        <v>9</v>
      </c>
    </row>
    <row r="1631" spans="1:21" x14ac:dyDescent="0.25">
      <c r="A1631" s="20">
        <v>42201</v>
      </c>
      <c r="B1631" s="183" t="s">
        <v>4224</v>
      </c>
      <c r="C1631" s="183" t="s">
        <v>1592</v>
      </c>
      <c r="D1631" s="14" t="s">
        <v>1190</v>
      </c>
      <c r="E1631" s="105">
        <v>2085.5</v>
      </c>
      <c r="F1631" s="23">
        <v>42201</v>
      </c>
      <c r="G1631" s="106">
        <v>2085.5</v>
      </c>
      <c r="H1631" s="48">
        <f t="shared" si="50"/>
        <v>0</v>
      </c>
      <c r="I1631" s="39" t="s">
        <v>587</v>
      </c>
      <c r="L1631" s="246"/>
      <c r="M1631" s="20">
        <v>42194</v>
      </c>
      <c r="N1631" s="183" t="s">
        <v>3478</v>
      </c>
      <c r="O1631" s="183" t="s">
        <v>1592</v>
      </c>
      <c r="P1631" s="14" t="s">
        <v>66</v>
      </c>
      <c r="Q1631" s="105">
        <v>1410.2</v>
      </c>
      <c r="R1631" s="23">
        <v>42194</v>
      </c>
      <c r="S1631" s="106">
        <v>1410.2</v>
      </c>
      <c r="T1631" s="31">
        <f t="shared" si="51"/>
        <v>0</v>
      </c>
      <c r="U1631" s="39" t="s">
        <v>9</v>
      </c>
    </row>
    <row r="1632" spans="1:21" x14ac:dyDescent="0.25">
      <c r="A1632" s="20">
        <v>42201</v>
      </c>
      <c r="B1632" s="183" t="s">
        <v>4225</v>
      </c>
      <c r="C1632" s="183" t="s">
        <v>1592</v>
      </c>
      <c r="D1632" s="14" t="s">
        <v>99</v>
      </c>
      <c r="E1632" s="105">
        <v>2868.1</v>
      </c>
      <c r="F1632" s="23">
        <v>42201</v>
      </c>
      <c r="G1632" s="106">
        <v>2868.1</v>
      </c>
      <c r="H1632" s="48">
        <f t="shared" si="50"/>
        <v>0</v>
      </c>
      <c r="I1632" s="39" t="s">
        <v>149</v>
      </c>
      <c r="L1632" s="246"/>
      <c r="M1632" s="20">
        <v>42196</v>
      </c>
      <c r="N1632" s="183" t="s">
        <v>3746</v>
      </c>
      <c r="O1632" s="183" t="s">
        <v>1592</v>
      </c>
      <c r="P1632" s="14" t="s">
        <v>66</v>
      </c>
      <c r="Q1632" s="105">
        <v>130.6</v>
      </c>
      <c r="R1632" s="23">
        <v>42196</v>
      </c>
      <c r="S1632" s="106">
        <v>130.6</v>
      </c>
      <c r="T1632" s="31">
        <f t="shared" si="51"/>
        <v>0</v>
      </c>
      <c r="U1632" s="39" t="s">
        <v>9</v>
      </c>
    </row>
    <row r="1633" spans="1:21" x14ac:dyDescent="0.25">
      <c r="A1633" s="20">
        <v>42201</v>
      </c>
      <c r="B1633" s="183" t="s">
        <v>4226</v>
      </c>
      <c r="C1633" s="183" t="s">
        <v>1592</v>
      </c>
      <c r="D1633" s="14" t="s">
        <v>226</v>
      </c>
      <c r="E1633" s="105">
        <v>2683.2</v>
      </c>
      <c r="F1633" s="23">
        <v>42201</v>
      </c>
      <c r="G1633" s="106">
        <v>2683.2</v>
      </c>
      <c r="H1633" s="48">
        <f t="shared" si="50"/>
        <v>0</v>
      </c>
      <c r="I1633" s="39" t="s">
        <v>149</v>
      </c>
      <c r="L1633" s="246"/>
      <c r="M1633" s="20">
        <v>42197</v>
      </c>
      <c r="N1633" s="183" t="s">
        <v>3830</v>
      </c>
      <c r="O1633" s="183" t="s">
        <v>1592</v>
      </c>
      <c r="P1633" s="14" t="s">
        <v>66</v>
      </c>
      <c r="Q1633" s="105">
        <v>1795.3</v>
      </c>
      <c r="R1633" s="23">
        <v>42197</v>
      </c>
      <c r="S1633" s="106">
        <v>1795.3</v>
      </c>
      <c r="T1633" s="31">
        <f t="shared" si="51"/>
        <v>0</v>
      </c>
      <c r="U1633" s="39" t="s">
        <v>9</v>
      </c>
    </row>
    <row r="1634" spans="1:21" x14ac:dyDescent="0.25">
      <c r="A1634" s="20">
        <v>42201</v>
      </c>
      <c r="B1634" s="183" t="s">
        <v>4227</v>
      </c>
      <c r="C1634" s="183" t="s">
        <v>1592</v>
      </c>
      <c r="D1634" s="14" t="s">
        <v>23</v>
      </c>
      <c r="E1634" s="105">
        <v>4302.8</v>
      </c>
      <c r="F1634" s="23">
        <v>42201</v>
      </c>
      <c r="G1634" s="106">
        <v>4302.8</v>
      </c>
      <c r="H1634" s="48">
        <f t="shared" si="50"/>
        <v>0</v>
      </c>
      <c r="I1634" s="39" t="s">
        <v>9</v>
      </c>
      <c r="L1634" s="246"/>
      <c r="M1634" s="20">
        <v>42198</v>
      </c>
      <c r="N1634" s="183" t="s">
        <v>3953</v>
      </c>
      <c r="O1634" s="183" t="s">
        <v>1592</v>
      </c>
      <c r="P1634" s="14" t="s">
        <v>66</v>
      </c>
      <c r="Q1634" s="105">
        <v>1504.8</v>
      </c>
      <c r="R1634" s="23">
        <v>42198</v>
      </c>
      <c r="S1634" s="106">
        <v>1504.8</v>
      </c>
      <c r="T1634" s="31">
        <f t="shared" si="51"/>
        <v>0</v>
      </c>
      <c r="U1634" s="39" t="s">
        <v>9</v>
      </c>
    </row>
    <row r="1635" spans="1:21" x14ac:dyDescent="0.25">
      <c r="A1635" s="20">
        <v>42201</v>
      </c>
      <c r="B1635" s="183" t="s">
        <v>4228</v>
      </c>
      <c r="C1635" s="183" t="s">
        <v>1592</v>
      </c>
      <c r="D1635" s="14" t="s">
        <v>161</v>
      </c>
      <c r="E1635" s="105">
        <v>23163.94</v>
      </c>
      <c r="F1635" s="23">
        <v>42201</v>
      </c>
      <c r="G1635" s="106">
        <v>23163.94</v>
      </c>
      <c r="H1635" s="48">
        <f t="shared" si="50"/>
        <v>0</v>
      </c>
      <c r="I1635" s="39" t="s">
        <v>9</v>
      </c>
      <c r="L1635" s="246"/>
      <c r="M1635" s="20">
        <v>42199</v>
      </c>
      <c r="N1635" s="183" t="s">
        <v>4035</v>
      </c>
      <c r="O1635" s="183" t="s">
        <v>1592</v>
      </c>
      <c r="P1635" s="14" t="s">
        <v>66</v>
      </c>
      <c r="Q1635" s="105">
        <v>747.4</v>
      </c>
      <c r="R1635" s="23">
        <v>42199</v>
      </c>
      <c r="S1635" s="106">
        <v>747.4</v>
      </c>
      <c r="T1635" s="48">
        <f t="shared" si="51"/>
        <v>0</v>
      </c>
      <c r="U1635" s="39" t="s">
        <v>9</v>
      </c>
    </row>
    <row r="1636" spans="1:21" x14ac:dyDescent="0.25">
      <c r="A1636" s="20">
        <v>42201</v>
      </c>
      <c r="B1636" s="183" t="s">
        <v>4229</v>
      </c>
      <c r="C1636" s="183" t="s">
        <v>1592</v>
      </c>
      <c r="D1636" s="14" t="s">
        <v>24</v>
      </c>
      <c r="E1636" s="105">
        <v>12028.8</v>
      </c>
      <c r="F1636" s="23">
        <v>42216</v>
      </c>
      <c r="G1636" s="106">
        <v>12028.8</v>
      </c>
      <c r="H1636" s="48">
        <f t="shared" si="50"/>
        <v>0</v>
      </c>
      <c r="I1636" s="39" t="s">
        <v>9</v>
      </c>
      <c r="L1636" s="246"/>
      <c r="M1636" s="20">
        <v>42199</v>
      </c>
      <c r="N1636" s="183" t="s">
        <v>4037</v>
      </c>
      <c r="O1636" s="183" t="s">
        <v>1592</v>
      </c>
      <c r="P1636" s="14" t="s">
        <v>66</v>
      </c>
      <c r="Q1636" s="105">
        <v>347.8</v>
      </c>
      <c r="R1636" s="23">
        <v>42199</v>
      </c>
      <c r="S1636" s="106">
        <v>347.8</v>
      </c>
      <c r="T1636" s="48">
        <f t="shared" si="51"/>
        <v>0</v>
      </c>
      <c r="U1636" s="39" t="s">
        <v>9</v>
      </c>
    </row>
    <row r="1637" spans="1:21" x14ac:dyDescent="0.25">
      <c r="A1637" s="20">
        <v>42201</v>
      </c>
      <c r="B1637" s="183" t="s">
        <v>4230</v>
      </c>
      <c r="C1637" s="183" t="s">
        <v>1592</v>
      </c>
      <c r="D1637" s="14" t="s">
        <v>32</v>
      </c>
      <c r="E1637" s="105">
        <v>115854.45</v>
      </c>
      <c r="F1637" s="23">
        <v>42206</v>
      </c>
      <c r="G1637" s="106">
        <v>115854.45</v>
      </c>
      <c r="H1637" s="48">
        <f t="shared" si="50"/>
        <v>0</v>
      </c>
      <c r="I1637" s="39" t="s">
        <v>19</v>
      </c>
      <c r="L1637" s="246"/>
      <c r="M1637" s="20">
        <v>42200</v>
      </c>
      <c r="N1637" s="183" t="s">
        <v>4169</v>
      </c>
      <c r="O1637" s="183" t="s">
        <v>1592</v>
      </c>
      <c r="P1637" s="14" t="s">
        <v>66</v>
      </c>
      <c r="Q1637" s="105">
        <v>1416.4</v>
      </c>
      <c r="R1637" s="23">
        <v>42200</v>
      </c>
      <c r="S1637" s="106">
        <v>1416.4</v>
      </c>
      <c r="T1637" s="48">
        <f t="shared" si="51"/>
        <v>0</v>
      </c>
      <c r="U1637" s="39" t="s">
        <v>9</v>
      </c>
    </row>
    <row r="1638" spans="1:21" x14ac:dyDescent="0.25">
      <c r="A1638" s="20">
        <v>42201</v>
      </c>
      <c r="B1638" s="183" t="s">
        <v>4231</v>
      </c>
      <c r="C1638" s="183" t="s">
        <v>1592</v>
      </c>
      <c r="D1638" s="14" t="s">
        <v>604</v>
      </c>
      <c r="E1638" s="105">
        <v>2612.8000000000002</v>
      </c>
      <c r="F1638" s="23">
        <v>42201</v>
      </c>
      <c r="G1638" s="106">
        <v>2612.8000000000002</v>
      </c>
      <c r="H1638" s="48">
        <f t="shared" si="50"/>
        <v>0</v>
      </c>
      <c r="I1638" s="39" t="s">
        <v>9</v>
      </c>
      <c r="L1638" s="246"/>
      <c r="M1638" s="20">
        <v>42201</v>
      </c>
      <c r="N1638" s="183" t="s">
        <v>4283</v>
      </c>
      <c r="O1638" s="183" t="s">
        <v>1592</v>
      </c>
      <c r="P1638" s="14" t="s">
        <v>66</v>
      </c>
      <c r="Q1638" s="105">
        <v>406.6</v>
      </c>
      <c r="R1638" s="23">
        <v>42201</v>
      </c>
      <c r="S1638" s="106">
        <v>406.6</v>
      </c>
      <c r="T1638" s="31">
        <f t="shared" si="51"/>
        <v>0</v>
      </c>
      <c r="U1638" s="56" t="s">
        <v>9</v>
      </c>
    </row>
    <row r="1639" spans="1:21" x14ac:dyDescent="0.25">
      <c r="A1639" s="20">
        <v>42201</v>
      </c>
      <c r="B1639" s="183" t="s">
        <v>4232</v>
      </c>
      <c r="C1639" s="183" t="s">
        <v>1592</v>
      </c>
      <c r="D1639" s="14" t="s">
        <v>168</v>
      </c>
      <c r="E1639" s="105">
        <v>8443.6</v>
      </c>
      <c r="F1639" s="23">
        <v>42201</v>
      </c>
      <c r="G1639" s="106">
        <v>8443.6</v>
      </c>
      <c r="H1639" s="48">
        <f t="shared" si="50"/>
        <v>0</v>
      </c>
      <c r="I1639" s="39" t="s">
        <v>59</v>
      </c>
      <c r="L1639" s="246"/>
      <c r="M1639" s="20">
        <v>42202</v>
      </c>
      <c r="N1639" s="183" t="s">
        <v>4389</v>
      </c>
      <c r="O1639" s="183" t="s">
        <v>1592</v>
      </c>
      <c r="P1639" s="14" t="s">
        <v>66</v>
      </c>
      <c r="Q1639" s="105">
        <v>1423.35</v>
      </c>
      <c r="R1639" s="23">
        <v>42202</v>
      </c>
      <c r="S1639" s="118">
        <v>1423.35</v>
      </c>
      <c r="T1639" s="31">
        <f t="shared" si="51"/>
        <v>0</v>
      </c>
      <c r="U1639" s="56" t="s">
        <v>9</v>
      </c>
    </row>
    <row r="1640" spans="1:21" x14ac:dyDescent="0.25">
      <c r="A1640" s="20">
        <v>42201</v>
      </c>
      <c r="B1640" s="183" t="s">
        <v>4233</v>
      </c>
      <c r="C1640" s="183" t="s">
        <v>1592</v>
      </c>
      <c r="D1640" s="14" t="s">
        <v>81</v>
      </c>
      <c r="E1640" s="105">
        <v>1968.9</v>
      </c>
      <c r="F1640" s="23">
        <v>42201</v>
      </c>
      <c r="G1640" s="106">
        <v>1968.9</v>
      </c>
      <c r="H1640" s="48">
        <f t="shared" si="50"/>
        <v>0</v>
      </c>
      <c r="I1640" s="39" t="s">
        <v>59</v>
      </c>
      <c r="L1640" s="246"/>
      <c r="M1640" s="20">
        <v>42202</v>
      </c>
      <c r="N1640" s="183" t="s">
        <v>4407</v>
      </c>
      <c r="O1640" s="183" t="s">
        <v>1592</v>
      </c>
      <c r="P1640" s="14" t="s">
        <v>66</v>
      </c>
      <c r="Q1640" s="105">
        <v>2575.1999999999998</v>
      </c>
      <c r="R1640" s="23">
        <v>42202</v>
      </c>
      <c r="S1640" s="118">
        <v>2575.1999999999998</v>
      </c>
      <c r="T1640" s="31">
        <f t="shared" si="51"/>
        <v>0</v>
      </c>
      <c r="U1640" s="56" t="s">
        <v>9</v>
      </c>
    </row>
    <row r="1641" spans="1:21" x14ac:dyDescent="0.25">
      <c r="A1641" s="20">
        <v>42201</v>
      </c>
      <c r="B1641" s="183" t="s">
        <v>4234</v>
      </c>
      <c r="C1641" s="183" t="s">
        <v>1592</v>
      </c>
      <c r="D1641" s="14" t="s">
        <v>4235</v>
      </c>
      <c r="E1641" s="105">
        <v>2586.8000000000002</v>
      </c>
      <c r="F1641" s="23">
        <v>42201</v>
      </c>
      <c r="G1641" s="106">
        <v>2586.8000000000002</v>
      </c>
      <c r="H1641" s="48">
        <f t="shared" si="50"/>
        <v>0</v>
      </c>
      <c r="I1641" s="39" t="s">
        <v>59</v>
      </c>
      <c r="L1641" s="246"/>
      <c r="M1641" s="20">
        <v>42203</v>
      </c>
      <c r="N1641" s="183" t="s">
        <v>4532</v>
      </c>
      <c r="O1641" s="183" t="s">
        <v>1592</v>
      </c>
      <c r="P1641" s="14" t="s">
        <v>66</v>
      </c>
      <c r="Q1641" s="105">
        <v>201.9</v>
      </c>
      <c r="R1641" s="65">
        <v>42203</v>
      </c>
      <c r="S1641" s="106">
        <v>201.9</v>
      </c>
      <c r="T1641" s="31">
        <f t="shared" si="51"/>
        <v>0</v>
      </c>
      <c r="U1641" s="39" t="s">
        <v>9</v>
      </c>
    </row>
    <row r="1642" spans="1:21" x14ac:dyDescent="0.25">
      <c r="A1642" s="20">
        <v>42201</v>
      </c>
      <c r="B1642" s="183" t="s">
        <v>4236</v>
      </c>
      <c r="C1642" s="183" t="s">
        <v>1592</v>
      </c>
      <c r="D1642" s="14" t="s">
        <v>164</v>
      </c>
      <c r="E1642" s="105">
        <v>2745.9</v>
      </c>
      <c r="F1642" s="23">
        <v>42201</v>
      </c>
      <c r="G1642" s="106">
        <v>2745.9</v>
      </c>
      <c r="H1642" s="48">
        <f t="shared" si="50"/>
        <v>0</v>
      </c>
      <c r="I1642" s="39" t="s">
        <v>9</v>
      </c>
      <c r="L1642" s="246"/>
      <c r="M1642" s="20">
        <v>42203</v>
      </c>
      <c r="N1642" s="183" t="s">
        <v>4534</v>
      </c>
      <c r="O1642" s="183" t="s">
        <v>1592</v>
      </c>
      <c r="P1642" s="14" t="s">
        <v>66</v>
      </c>
      <c r="Q1642" s="105">
        <v>1722.8</v>
      </c>
      <c r="R1642" s="23">
        <v>42203</v>
      </c>
      <c r="S1642" s="106">
        <v>1722.8</v>
      </c>
      <c r="T1642" s="31">
        <f t="shared" si="51"/>
        <v>0</v>
      </c>
      <c r="U1642" s="39" t="s">
        <v>9</v>
      </c>
    </row>
    <row r="1643" spans="1:21" x14ac:dyDescent="0.25">
      <c r="A1643" s="20">
        <v>42201</v>
      </c>
      <c r="B1643" s="183" t="s">
        <v>4237</v>
      </c>
      <c r="C1643" s="183" t="s">
        <v>1592</v>
      </c>
      <c r="D1643" s="14" t="s">
        <v>151</v>
      </c>
      <c r="E1643" s="105">
        <v>3389.9</v>
      </c>
      <c r="F1643" s="23">
        <v>42202</v>
      </c>
      <c r="G1643" s="106">
        <v>3389.9</v>
      </c>
      <c r="H1643" s="48">
        <f t="shared" si="50"/>
        <v>0</v>
      </c>
      <c r="I1643" s="39" t="s">
        <v>9</v>
      </c>
      <c r="L1643" s="246"/>
      <c r="M1643" s="20">
        <v>42204</v>
      </c>
      <c r="N1643" s="183" t="s">
        <v>4623</v>
      </c>
      <c r="O1643" s="183" t="s">
        <v>1592</v>
      </c>
      <c r="P1643" s="150" t="s">
        <v>66</v>
      </c>
      <c r="Q1643" s="105">
        <v>1675.2</v>
      </c>
      <c r="R1643" s="23">
        <v>42204</v>
      </c>
      <c r="S1643" s="106">
        <v>1675.2</v>
      </c>
      <c r="T1643" s="31">
        <f t="shared" si="51"/>
        <v>0</v>
      </c>
      <c r="U1643" s="56" t="s">
        <v>9</v>
      </c>
    </row>
    <row r="1644" spans="1:21" x14ac:dyDescent="0.25">
      <c r="A1644" s="20">
        <v>42201</v>
      </c>
      <c r="B1644" s="183" t="s">
        <v>4238</v>
      </c>
      <c r="C1644" s="183" t="s">
        <v>1592</v>
      </c>
      <c r="D1644" s="14" t="s">
        <v>167</v>
      </c>
      <c r="E1644" s="105">
        <v>343.2</v>
      </c>
      <c r="F1644" s="23">
        <v>42201</v>
      </c>
      <c r="G1644" s="106">
        <v>343.2</v>
      </c>
      <c r="H1644" s="48">
        <f t="shared" si="50"/>
        <v>0</v>
      </c>
      <c r="I1644" s="39" t="s">
        <v>59</v>
      </c>
      <c r="L1644" s="246"/>
      <c r="M1644" s="20">
        <v>42206</v>
      </c>
      <c r="N1644" s="183" t="s">
        <v>4865</v>
      </c>
      <c r="O1644" s="183" t="s">
        <v>1592</v>
      </c>
      <c r="P1644" s="15" t="s">
        <v>66</v>
      </c>
      <c r="Q1644" s="122">
        <v>2653.05</v>
      </c>
      <c r="R1644" s="23">
        <v>42206</v>
      </c>
      <c r="S1644" s="118">
        <v>2653.05</v>
      </c>
      <c r="T1644" s="31">
        <f t="shared" si="51"/>
        <v>0</v>
      </c>
      <c r="U1644" s="68" t="s">
        <v>9</v>
      </c>
    </row>
    <row r="1645" spans="1:21" x14ac:dyDescent="0.25">
      <c r="A1645" s="20">
        <v>42201</v>
      </c>
      <c r="B1645" s="183" t="s">
        <v>4239</v>
      </c>
      <c r="C1645" s="183" t="s">
        <v>1592</v>
      </c>
      <c r="D1645" s="14" t="s">
        <v>664</v>
      </c>
      <c r="E1645" s="105">
        <v>1854.4</v>
      </c>
      <c r="F1645" s="23">
        <v>42201</v>
      </c>
      <c r="G1645" s="106">
        <v>1854.4</v>
      </c>
      <c r="H1645" s="48">
        <f t="shared" si="50"/>
        <v>0</v>
      </c>
      <c r="I1645" s="39" t="s">
        <v>59</v>
      </c>
      <c r="L1645" s="246"/>
      <c r="M1645" s="20">
        <v>42208</v>
      </c>
      <c r="N1645" s="183" t="s">
        <v>5121</v>
      </c>
      <c r="O1645" s="183" t="s">
        <v>1592</v>
      </c>
      <c r="P1645" s="14" t="s">
        <v>66</v>
      </c>
      <c r="Q1645" s="105">
        <v>1408</v>
      </c>
      <c r="R1645" s="65">
        <v>42208</v>
      </c>
      <c r="S1645" s="106">
        <v>1408</v>
      </c>
      <c r="T1645" s="31">
        <f t="shared" si="51"/>
        <v>0</v>
      </c>
      <c r="U1645" s="39" t="s">
        <v>9</v>
      </c>
    </row>
    <row r="1646" spans="1:21" x14ac:dyDescent="0.25">
      <c r="A1646" s="20">
        <v>42201</v>
      </c>
      <c r="B1646" s="183" t="s">
        <v>4240</v>
      </c>
      <c r="C1646" s="183" t="s">
        <v>1592</v>
      </c>
      <c r="D1646" s="14" t="s">
        <v>82</v>
      </c>
      <c r="E1646" s="105">
        <v>7149.4</v>
      </c>
      <c r="F1646" s="23">
        <v>42201</v>
      </c>
      <c r="G1646" s="106">
        <v>7149.4</v>
      </c>
      <c r="H1646" s="48">
        <f t="shared" si="50"/>
        <v>0</v>
      </c>
      <c r="I1646" s="39" t="s">
        <v>59</v>
      </c>
      <c r="L1646" s="246"/>
      <c r="M1646" s="20">
        <v>42209</v>
      </c>
      <c r="N1646" s="183" t="s">
        <v>5254</v>
      </c>
      <c r="O1646" s="183" t="s">
        <v>1592</v>
      </c>
      <c r="P1646" s="14" t="s">
        <v>66</v>
      </c>
      <c r="Q1646" s="105">
        <v>1386.4</v>
      </c>
      <c r="R1646" s="65">
        <v>42209</v>
      </c>
      <c r="S1646" s="106">
        <v>1386.4</v>
      </c>
      <c r="T1646" s="31">
        <f t="shared" si="51"/>
        <v>0</v>
      </c>
      <c r="U1646" s="39" t="s">
        <v>9</v>
      </c>
    </row>
    <row r="1647" spans="1:21" x14ac:dyDescent="0.25">
      <c r="A1647" s="20">
        <v>42201</v>
      </c>
      <c r="B1647" s="183" t="s">
        <v>4241</v>
      </c>
      <c r="C1647" s="183" t="s">
        <v>1592</v>
      </c>
      <c r="D1647" s="14" t="s">
        <v>148</v>
      </c>
      <c r="E1647" s="105">
        <v>5095.8</v>
      </c>
      <c r="F1647" s="23">
        <v>42201</v>
      </c>
      <c r="G1647" s="106">
        <v>5095.8</v>
      </c>
      <c r="H1647" s="48">
        <f t="shared" si="50"/>
        <v>0</v>
      </c>
      <c r="I1647" s="39" t="s">
        <v>59</v>
      </c>
      <c r="L1647" s="246"/>
      <c r="M1647" s="20">
        <v>42210</v>
      </c>
      <c r="N1647" s="183" t="s">
        <v>5362</v>
      </c>
      <c r="O1647" s="183" t="s">
        <v>1592</v>
      </c>
      <c r="P1647" s="14" t="s">
        <v>66</v>
      </c>
      <c r="Q1647" s="105">
        <v>2778</v>
      </c>
      <c r="R1647" s="65">
        <v>42210</v>
      </c>
      <c r="S1647" s="106">
        <v>2778</v>
      </c>
      <c r="T1647" s="31">
        <f t="shared" si="51"/>
        <v>0</v>
      </c>
      <c r="U1647" s="39" t="s">
        <v>9</v>
      </c>
    </row>
    <row r="1648" spans="1:21" x14ac:dyDescent="0.25">
      <c r="A1648" s="20">
        <v>42201</v>
      </c>
      <c r="B1648" s="183" t="s">
        <v>4242</v>
      </c>
      <c r="C1648" s="183" t="s">
        <v>1592</v>
      </c>
      <c r="D1648" s="14" t="s">
        <v>83</v>
      </c>
      <c r="E1648" s="105">
        <v>5589.6</v>
      </c>
      <c r="F1648" s="23">
        <v>42201</v>
      </c>
      <c r="G1648" s="106">
        <v>5589.6</v>
      </c>
      <c r="H1648" s="48">
        <f t="shared" si="50"/>
        <v>0</v>
      </c>
      <c r="I1648" s="39" t="s">
        <v>59</v>
      </c>
      <c r="L1648" s="246"/>
      <c r="M1648" s="20">
        <v>42212</v>
      </c>
      <c r="N1648" s="183" t="s">
        <v>5562</v>
      </c>
      <c r="O1648" s="183" t="s">
        <v>1592</v>
      </c>
      <c r="P1648" s="14" t="s">
        <v>66</v>
      </c>
      <c r="Q1648" s="105">
        <v>1566</v>
      </c>
      <c r="R1648" s="23">
        <v>42212</v>
      </c>
      <c r="S1648" s="106">
        <v>1566</v>
      </c>
      <c r="T1648" s="31">
        <f t="shared" si="51"/>
        <v>0</v>
      </c>
      <c r="U1648" s="39" t="s">
        <v>9</v>
      </c>
    </row>
    <row r="1649" spans="1:21" x14ac:dyDescent="0.25">
      <c r="A1649" s="20">
        <v>42201</v>
      </c>
      <c r="B1649" s="183" t="s">
        <v>4243</v>
      </c>
      <c r="C1649" s="183" t="s">
        <v>1592</v>
      </c>
      <c r="D1649" s="14" t="s">
        <v>155</v>
      </c>
      <c r="E1649" s="105">
        <v>1450.4</v>
      </c>
      <c r="F1649" s="23">
        <v>42201</v>
      </c>
      <c r="G1649" s="106">
        <v>1450.4</v>
      </c>
      <c r="H1649" s="48">
        <f t="shared" si="50"/>
        <v>0</v>
      </c>
      <c r="I1649" s="39" t="s">
        <v>59</v>
      </c>
      <c r="L1649" s="246"/>
      <c r="M1649" s="20">
        <v>42214</v>
      </c>
      <c r="N1649" s="183" t="s">
        <v>5762</v>
      </c>
      <c r="O1649" s="183" t="s">
        <v>1592</v>
      </c>
      <c r="P1649" s="14" t="s">
        <v>66</v>
      </c>
      <c r="Q1649" s="105">
        <v>2290.8000000000002</v>
      </c>
      <c r="R1649" s="23">
        <v>42214</v>
      </c>
      <c r="S1649" s="106">
        <v>2290.8000000000002</v>
      </c>
      <c r="T1649" s="31">
        <f t="shared" si="51"/>
        <v>0</v>
      </c>
      <c r="U1649" s="39" t="s">
        <v>9</v>
      </c>
    </row>
    <row r="1650" spans="1:21" x14ac:dyDescent="0.25">
      <c r="A1650" s="20">
        <v>42201</v>
      </c>
      <c r="B1650" s="183" t="s">
        <v>4244</v>
      </c>
      <c r="C1650" s="183" t="s">
        <v>1592</v>
      </c>
      <c r="D1650" s="14" t="s">
        <v>121</v>
      </c>
      <c r="E1650" s="105">
        <v>3103.5</v>
      </c>
      <c r="F1650" s="23">
        <v>42201</v>
      </c>
      <c r="G1650" s="106">
        <v>3103.5</v>
      </c>
      <c r="H1650" s="48">
        <f t="shared" si="50"/>
        <v>0</v>
      </c>
      <c r="I1650" s="39" t="s">
        <v>9</v>
      </c>
      <c r="L1650" s="246"/>
      <c r="M1650" s="20">
        <v>42216</v>
      </c>
      <c r="N1650" s="183" t="s">
        <v>5993</v>
      </c>
      <c r="O1650" s="183" t="s">
        <v>1592</v>
      </c>
      <c r="P1650" s="14" t="s">
        <v>66</v>
      </c>
      <c r="Q1650" s="105">
        <v>3857.2</v>
      </c>
      <c r="R1650" s="23">
        <v>42216</v>
      </c>
      <c r="S1650" s="106">
        <v>3857.2</v>
      </c>
      <c r="T1650" s="31">
        <f t="shared" si="51"/>
        <v>0</v>
      </c>
      <c r="U1650" s="39" t="s">
        <v>9</v>
      </c>
    </row>
    <row r="1651" spans="1:21" x14ac:dyDescent="0.25">
      <c r="A1651" s="20">
        <v>42201</v>
      </c>
      <c r="B1651" s="183" t="s">
        <v>4245</v>
      </c>
      <c r="C1651" s="183" t="s">
        <v>1592</v>
      </c>
      <c r="D1651" s="14" t="s">
        <v>229</v>
      </c>
      <c r="E1651" s="105">
        <v>6455.67</v>
      </c>
      <c r="F1651" s="23">
        <v>42201</v>
      </c>
      <c r="G1651" s="106">
        <v>6455.67</v>
      </c>
      <c r="H1651" s="48">
        <f t="shared" si="50"/>
        <v>0</v>
      </c>
      <c r="I1651" s="39" t="s">
        <v>9</v>
      </c>
      <c r="L1651" s="246"/>
      <c r="M1651" s="20">
        <v>42187</v>
      </c>
      <c r="N1651" s="183" t="s">
        <v>2673</v>
      </c>
      <c r="O1651" s="183" t="s">
        <v>1592</v>
      </c>
      <c r="P1651" s="40" t="s">
        <v>127</v>
      </c>
      <c r="Q1651" s="105">
        <v>16872.3</v>
      </c>
      <c r="R1651" s="23">
        <v>42187</v>
      </c>
      <c r="S1651" s="106">
        <v>16872.3</v>
      </c>
      <c r="T1651" s="25">
        <f t="shared" si="51"/>
        <v>0</v>
      </c>
      <c r="U1651" s="68" t="s">
        <v>9</v>
      </c>
    </row>
    <row r="1652" spans="1:21" x14ac:dyDescent="0.25">
      <c r="A1652" s="20">
        <v>42201</v>
      </c>
      <c r="B1652" s="183" t="s">
        <v>4246</v>
      </c>
      <c r="C1652" s="183" t="s">
        <v>1592</v>
      </c>
      <c r="D1652" s="14" t="s">
        <v>169</v>
      </c>
      <c r="E1652" s="105">
        <v>2623</v>
      </c>
      <c r="F1652" s="23">
        <v>42204</v>
      </c>
      <c r="G1652" s="106">
        <v>2623</v>
      </c>
      <c r="H1652" s="48">
        <f t="shared" si="50"/>
        <v>0</v>
      </c>
      <c r="I1652" s="39" t="s">
        <v>3880</v>
      </c>
      <c r="L1652" s="246"/>
      <c r="M1652" s="20">
        <v>42191</v>
      </c>
      <c r="N1652" s="183" t="s">
        <v>3071</v>
      </c>
      <c r="O1652" s="183" t="s">
        <v>1592</v>
      </c>
      <c r="P1652" s="14" t="s">
        <v>127</v>
      </c>
      <c r="Q1652" s="105">
        <v>6562.8</v>
      </c>
      <c r="R1652" s="23">
        <v>42191</v>
      </c>
      <c r="S1652" s="106">
        <v>6562.8</v>
      </c>
      <c r="T1652" s="31">
        <f t="shared" si="51"/>
        <v>0</v>
      </c>
      <c r="U1652" s="39" t="s">
        <v>9</v>
      </c>
    </row>
    <row r="1653" spans="1:21" x14ac:dyDescent="0.25">
      <c r="A1653" s="20">
        <v>42201</v>
      </c>
      <c r="B1653" s="183" t="s">
        <v>4247</v>
      </c>
      <c r="C1653" s="183" t="s">
        <v>1592</v>
      </c>
      <c r="D1653" s="14" t="s">
        <v>1187</v>
      </c>
      <c r="E1653" s="105">
        <v>3242.2</v>
      </c>
      <c r="F1653" s="23">
        <v>42204</v>
      </c>
      <c r="G1653" s="106">
        <v>3242.2</v>
      </c>
      <c r="H1653" s="48">
        <f t="shared" si="50"/>
        <v>0</v>
      </c>
      <c r="I1653" s="39" t="s">
        <v>59</v>
      </c>
      <c r="L1653" s="246"/>
      <c r="M1653" s="20">
        <v>42198</v>
      </c>
      <c r="N1653" s="183" t="s">
        <v>3902</v>
      </c>
      <c r="O1653" s="183" t="s">
        <v>1592</v>
      </c>
      <c r="P1653" s="14" t="s">
        <v>127</v>
      </c>
      <c r="Q1653" s="105">
        <v>4781.3</v>
      </c>
      <c r="R1653" s="23">
        <v>42198</v>
      </c>
      <c r="S1653" s="106">
        <v>4781.3</v>
      </c>
      <c r="T1653" s="31">
        <f t="shared" si="51"/>
        <v>0</v>
      </c>
      <c r="U1653" s="39" t="s">
        <v>9</v>
      </c>
    </row>
    <row r="1654" spans="1:21" x14ac:dyDescent="0.25">
      <c r="A1654" s="20">
        <v>42201</v>
      </c>
      <c r="B1654" s="183" t="s">
        <v>4248</v>
      </c>
      <c r="C1654" s="183" t="s">
        <v>1592</v>
      </c>
      <c r="D1654" s="14" t="s">
        <v>131</v>
      </c>
      <c r="E1654" s="105">
        <v>10183.799999999999</v>
      </c>
      <c r="F1654" s="23">
        <v>42203</v>
      </c>
      <c r="G1654" s="106">
        <v>10183.799999999999</v>
      </c>
      <c r="H1654" s="48">
        <f t="shared" si="50"/>
        <v>0</v>
      </c>
      <c r="I1654" s="39" t="s">
        <v>94</v>
      </c>
      <c r="L1654" s="246"/>
      <c r="M1654" s="20">
        <v>42207</v>
      </c>
      <c r="N1654" s="183" t="s">
        <v>4951</v>
      </c>
      <c r="O1654" s="183" t="s">
        <v>1592</v>
      </c>
      <c r="P1654" s="14" t="s">
        <v>127</v>
      </c>
      <c r="Q1654" s="105">
        <v>11571</v>
      </c>
      <c r="R1654" s="23">
        <v>42207</v>
      </c>
      <c r="S1654" s="106">
        <v>11571</v>
      </c>
      <c r="T1654" s="31">
        <f t="shared" si="51"/>
        <v>0</v>
      </c>
      <c r="U1654" s="39" t="s">
        <v>9</v>
      </c>
    </row>
    <row r="1655" spans="1:21" x14ac:dyDescent="0.25">
      <c r="A1655" s="20">
        <v>42201</v>
      </c>
      <c r="B1655" s="183" t="s">
        <v>4249</v>
      </c>
      <c r="C1655" s="183" t="s">
        <v>1592</v>
      </c>
      <c r="D1655" s="14" t="s">
        <v>130</v>
      </c>
      <c r="E1655" s="105">
        <v>5412.8</v>
      </c>
      <c r="F1655" s="23">
        <v>42203</v>
      </c>
      <c r="G1655" s="106">
        <v>5412.8</v>
      </c>
      <c r="H1655" s="48">
        <f t="shared" si="50"/>
        <v>0</v>
      </c>
      <c r="I1655" s="39" t="s">
        <v>17</v>
      </c>
      <c r="L1655" s="246"/>
      <c r="M1655" s="20">
        <v>42207</v>
      </c>
      <c r="N1655" s="183" t="s">
        <v>4955</v>
      </c>
      <c r="O1655" s="183" t="s">
        <v>1592</v>
      </c>
      <c r="P1655" s="14" t="s">
        <v>127</v>
      </c>
      <c r="Q1655" s="105">
        <v>244</v>
      </c>
      <c r="R1655" s="23">
        <v>42207</v>
      </c>
      <c r="S1655" s="106">
        <v>244</v>
      </c>
      <c r="T1655" s="31">
        <f t="shared" si="51"/>
        <v>0</v>
      </c>
      <c r="U1655" s="39" t="s">
        <v>9</v>
      </c>
    </row>
    <row r="1656" spans="1:21" x14ac:dyDescent="0.25">
      <c r="A1656" s="20">
        <v>42201</v>
      </c>
      <c r="B1656" s="183" t="s">
        <v>4250</v>
      </c>
      <c r="C1656" s="183" t="s">
        <v>1592</v>
      </c>
      <c r="D1656" s="14" t="s">
        <v>128</v>
      </c>
      <c r="E1656" s="105">
        <v>2305.1999999999998</v>
      </c>
      <c r="F1656" s="23">
        <v>42202</v>
      </c>
      <c r="G1656" s="106">
        <v>2305.1999999999998</v>
      </c>
      <c r="H1656" s="48">
        <f t="shared" si="50"/>
        <v>0</v>
      </c>
      <c r="I1656" s="39" t="s">
        <v>17</v>
      </c>
      <c r="L1656" s="246"/>
      <c r="M1656" s="20">
        <v>42212</v>
      </c>
      <c r="N1656" s="183" t="s">
        <v>5567</v>
      </c>
      <c r="O1656" s="183" t="s">
        <v>1592</v>
      </c>
      <c r="P1656" s="14" t="s">
        <v>127</v>
      </c>
      <c r="Q1656" s="105">
        <v>7534.1</v>
      </c>
      <c r="R1656" s="23">
        <v>42212</v>
      </c>
      <c r="S1656" s="106">
        <v>7534.1</v>
      </c>
      <c r="T1656" s="31">
        <f t="shared" si="51"/>
        <v>0</v>
      </c>
      <c r="U1656" s="39" t="s">
        <v>9</v>
      </c>
    </row>
    <row r="1657" spans="1:21" x14ac:dyDescent="0.25">
      <c r="A1657" s="20">
        <v>42201</v>
      </c>
      <c r="B1657" s="183" t="s">
        <v>4251</v>
      </c>
      <c r="C1657" s="183" t="s">
        <v>1592</v>
      </c>
      <c r="D1657" s="14" t="s">
        <v>1197</v>
      </c>
      <c r="E1657" s="105">
        <v>2607.1999999999998</v>
      </c>
      <c r="F1657" s="23">
        <v>42201</v>
      </c>
      <c r="G1657" s="106">
        <v>2607.1999999999998</v>
      </c>
      <c r="H1657" s="48">
        <f t="shared" si="50"/>
        <v>0</v>
      </c>
      <c r="I1657" s="39" t="s">
        <v>59</v>
      </c>
      <c r="L1657" s="246"/>
      <c r="M1657" s="20">
        <v>42187</v>
      </c>
      <c r="N1657" s="183" t="s">
        <v>2728</v>
      </c>
      <c r="O1657" s="183" t="s">
        <v>1592</v>
      </c>
      <c r="P1657" s="40" t="s">
        <v>90</v>
      </c>
      <c r="Q1657" s="105">
        <v>888</v>
      </c>
      <c r="R1657" s="23">
        <v>42188</v>
      </c>
      <c r="S1657" s="106">
        <v>888</v>
      </c>
      <c r="T1657" s="31">
        <f t="shared" si="51"/>
        <v>0</v>
      </c>
      <c r="U1657" s="68" t="s">
        <v>9</v>
      </c>
    </row>
    <row r="1658" spans="1:21" x14ac:dyDescent="0.25">
      <c r="A1658" s="20">
        <v>42201</v>
      </c>
      <c r="B1658" s="183" t="s">
        <v>4252</v>
      </c>
      <c r="C1658" s="183" t="s">
        <v>1592</v>
      </c>
      <c r="D1658" s="14" t="s">
        <v>50</v>
      </c>
      <c r="E1658" s="105">
        <v>3174.2</v>
      </c>
      <c r="F1658" s="23">
        <v>42202</v>
      </c>
      <c r="G1658" s="106">
        <v>3174.2</v>
      </c>
      <c r="H1658" s="48">
        <f t="shared" si="50"/>
        <v>0</v>
      </c>
      <c r="I1658" s="39" t="s">
        <v>17</v>
      </c>
      <c r="L1658" s="246"/>
      <c r="M1658" s="20">
        <v>42188</v>
      </c>
      <c r="N1658" s="183" t="s">
        <v>2852</v>
      </c>
      <c r="O1658" s="183" t="s">
        <v>1592</v>
      </c>
      <c r="P1658" s="14" t="s">
        <v>90</v>
      </c>
      <c r="Q1658" s="105">
        <v>952</v>
      </c>
      <c r="R1658" s="23">
        <v>42188</v>
      </c>
      <c r="S1658" s="106">
        <v>952</v>
      </c>
      <c r="T1658" s="31">
        <f t="shared" si="51"/>
        <v>0</v>
      </c>
      <c r="U1658" s="39" t="s">
        <v>9</v>
      </c>
    </row>
    <row r="1659" spans="1:21" x14ac:dyDescent="0.25">
      <c r="A1659" s="20">
        <v>42201</v>
      </c>
      <c r="B1659" s="183" t="s">
        <v>4253</v>
      </c>
      <c r="C1659" s="183" t="s">
        <v>1592</v>
      </c>
      <c r="D1659" s="14" t="s">
        <v>158</v>
      </c>
      <c r="E1659" s="105">
        <v>7006.8</v>
      </c>
      <c r="F1659" s="23">
        <v>42201</v>
      </c>
      <c r="G1659" s="106">
        <v>7006.8</v>
      </c>
      <c r="H1659" s="48">
        <f t="shared" si="50"/>
        <v>0</v>
      </c>
      <c r="I1659" s="39" t="s">
        <v>9</v>
      </c>
      <c r="L1659" s="246"/>
      <c r="M1659" s="20">
        <v>42191</v>
      </c>
      <c r="N1659" s="183" t="s">
        <v>3152</v>
      </c>
      <c r="O1659" s="183" t="s">
        <v>1592</v>
      </c>
      <c r="P1659" s="14" t="s">
        <v>90</v>
      </c>
      <c r="Q1659" s="105">
        <v>1307</v>
      </c>
      <c r="R1659" s="23">
        <v>42191</v>
      </c>
      <c r="S1659" s="106">
        <v>1307</v>
      </c>
      <c r="T1659" s="31">
        <f t="shared" si="51"/>
        <v>0</v>
      </c>
      <c r="U1659" s="39" t="s">
        <v>9</v>
      </c>
    </row>
    <row r="1660" spans="1:21" x14ac:dyDescent="0.25">
      <c r="A1660" s="20">
        <v>42201</v>
      </c>
      <c r="B1660" s="183" t="s">
        <v>4254</v>
      </c>
      <c r="C1660" s="183" t="s">
        <v>1592</v>
      </c>
      <c r="D1660" s="14" t="s">
        <v>118</v>
      </c>
      <c r="E1660" s="105">
        <v>6588</v>
      </c>
      <c r="F1660" s="23">
        <v>42216</v>
      </c>
      <c r="G1660" s="106">
        <v>6588</v>
      </c>
      <c r="H1660" s="48">
        <f t="shared" si="50"/>
        <v>0</v>
      </c>
      <c r="I1660" s="39" t="s">
        <v>59</v>
      </c>
      <c r="L1660" s="246"/>
      <c r="M1660" s="20">
        <v>42194</v>
      </c>
      <c r="N1660" s="183" t="s">
        <v>3501</v>
      </c>
      <c r="O1660" s="183" t="s">
        <v>1592</v>
      </c>
      <c r="P1660" s="14" t="s">
        <v>90</v>
      </c>
      <c r="Q1660" s="105">
        <v>786</v>
      </c>
      <c r="R1660" s="23">
        <v>42194</v>
      </c>
      <c r="S1660" s="106">
        <v>786</v>
      </c>
      <c r="T1660" s="31">
        <f t="shared" si="51"/>
        <v>0</v>
      </c>
      <c r="U1660" s="39" t="s">
        <v>9</v>
      </c>
    </row>
    <row r="1661" spans="1:21" x14ac:dyDescent="0.25">
      <c r="A1661" s="20">
        <v>42201</v>
      </c>
      <c r="B1661" s="183" t="s">
        <v>4255</v>
      </c>
      <c r="C1661" s="183" t="s">
        <v>1592</v>
      </c>
      <c r="D1661" s="14" t="s">
        <v>60</v>
      </c>
      <c r="E1661" s="105">
        <v>6120</v>
      </c>
      <c r="F1661" s="23">
        <v>42201</v>
      </c>
      <c r="G1661" s="106">
        <v>6120</v>
      </c>
      <c r="H1661" s="48">
        <f t="shared" si="50"/>
        <v>0</v>
      </c>
      <c r="I1661" s="39" t="s">
        <v>3880</v>
      </c>
      <c r="L1661" s="246"/>
      <c r="M1661" s="20">
        <v>42195</v>
      </c>
      <c r="N1661" s="183" t="s">
        <v>3670</v>
      </c>
      <c r="O1661" s="183" t="s">
        <v>1592</v>
      </c>
      <c r="P1661" s="14" t="s">
        <v>90</v>
      </c>
      <c r="Q1661" s="105">
        <v>917.3</v>
      </c>
      <c r="R1661" s="23">
        <v>42195</v>
      </c>
      <c r="S1661" s="106">
        <v>917.3</v>
      </c>
      <c r="T1661" s="31">
        <f t="shared" si="51"/>
        <v>0</v>
      </c>
      <c r="U1661" s="39" t="s">
        <v>9</v>
      </c>
    </row>
    <row r="1662" spans="1:21" x14ac:dyDescent="0.25">
      <c r="A1662" s="20">
        <v>42201</v>
      </c>
      <c r="B1662" s="183" t="s">
        <v>4256</v>
      </c>
      <c r="C1662" s="183" t="s">
        <v>1592</v>
      </c>
      <c r="D1662" s="14" t="s">
        <v>256</v>
      </c>
      <c r="E1662" s="105">
        <v>6230.4</v>
      </c>
      <c r="F1662" s="23">
        <v>42201</v>
      </c>
      <c r="G1662" s="106">
        <v>6230.4</v>
      </c>
      <c r="H1662" s="48">
        <f t="shared" si="50"/>
        <v>0</v>
      </c>
      <c r="I1662" s="39" t="s">
        <v>3880</v>
      </c>
      <c r="L1662" s="246"/>
      <c r="M1662" s="20">
        <v>42199</v>
      </c>
      <c r="N1662" s="183" t="s">
        <v>4055</v>
      </c>
      <c r="O1662" s="183" t="s">
        <v>1592</v>
      </c>
      <c r="P1662" s="14" t="s">
        <v>90</v>
      </c>
      <c r="Q1662" s="105">
        <v>939.2</v>
      </c>
      <c r="R1662" s="23">
        <v>42199</v>
      </c>
      <c r="S1662" s="106">
        <v>939.2</v>
      </c>
      <c r="T1662" s="48">
        <f t="shared" si="51"/>
        <v>0</v>
      </c>
      <c r="U1662" s="39" t="s">
        <v>9</v>
      </c>
    </row>
    <row r="1663" spans="1:21" x14ac:dyDescent="0.25">
      <c r="A1663" s="20">
        <v>42201</v>
      </c>
      <c r="B1663" s="183" t="s">
        <v>4257</v>
      </c>
      <c r="C1663" s="183" t="s">
        <v>1592</v>
      </c>
      <c r="D1663" s="14" t="s">
        <v>906</v>
      </c>
      <c r="E1663" s="105">
        <v>1526.5</v>
      </c>
      <c r="F1663" s="23">
        <v>42205</v>
      </c>
      <c r="G1663" s="106">
        <v>1526.5</v>
      </c>
      <c r="H1663" s="48">
        <f t="shared" si="50"/>
        <v>0</v>
      </c>
      <c r="I1663" s="39" t="s">
        <v>312</v>
      </c>
      <c r="L1663" s="246"/>
      <c r="M1663" s="20">
        <v>42204</v>
      </c>
      <c r="N1663" s="183" t="s">
        <v>4579</v>
      </c>
      <c r="O1663" s="183" t="s">
        <v>1592</v>
      </c>
      <c r="P1663" s="14" t="s">
        <v>90</v>
      </c>
      <c r="Q1663" s="105">
        <v>1287.8499999999999</v>
      </c>
      <c r="R1663" s="23">
        <v>42204</v>
      </c>
      <c r="S1663" s="118">
        <v>1287.8499999999999</v>
      </c>
      <c r="T1663" s="31">
        <f t="shared" si="51"/>
        <v>0</v>
      </c>
      <c r="U1663" s="56" t="s">
        <v>9</v>
      </c>
    </row>
    <row r="1664" spans="1:21" x14ac:dyDescent="0.25">
      <c r="A1664" s="20">
        <v>42201</v>
      </c>
      <c r="B1664" s="183" t="s">
        <v>4258</v>
      </c>
      <c r="C1664" s="183" t="s">
        <v>1592</v>
      </c>
      <c r="D1664" s="14" t="s">
        <v>110</v>
      </c>
      <c r="E1664" s="105">
        <v>46455.13</v>
      </c>
      <c r="F1664" s="23">
        <v>42208</v>
      </c>
      <c r="G1664" s="106">
        <v>46455.13</v>
      </c>
      <c r="H1664" s="48">
        <f t="shared" si="50"/>
        <v>0</v>
      </c>
      <c r="I1664" s="39" t="s">
        <v>9</v>
      </c>
      <c r="L1664" s="246"/>
      <c r="M1664" s="20">
        <v>42205</v>
      </c>
      <c r="N1664" s="183" t="s">
        <v>4732</v>
      </c>
      <c r="O1664" s="183" t="s">
        <v>1592</v>
      </c>
      <c r="P1664" s="14" t="s">
        <v>90</v>
      </c>
      <c r="Q1664" s="105">
        <v>1125.25</v>
      </c>
      <c r="R1664" s="23">
        <v>42205</v>
      </c>
      <c r="S1664" s="118">
        <v>1125.25</v>
      </c>
      <c r="T1664" s="31">
        <f t="shared" si="51"/>
        <v>0</v>
      </c>
      <c r="U1664" s="56" t="s">
        <v>9</v>
      </c>
    </row>
    <row r="1665" spans="1:21" x14ac:dyDescent="0.25">
      <c r="A1665" s="20">
        <v>42201</v>
      </c>
      <c r="B1665" s="183" t="s">
        <v>4259</v>
      </c>
      <c r="C1665" s="183" t="s">
        <v>1592</v>
      </c>
      <c r="D1665" s="14" t="s">
        <v>179</v>
      </c>
      <c r="E1665" s="105">
        <v>2735.1</v>
      </c>
      <c r="F1665" s="23">
        <v>42201</v>
      </c>
      <c r="G1665" s="106">
        <v>2735.1</v>
      </c>
      <c r="H1665" s="48">
        <f t="shared" si="50"/>
        <v>0</v>
      </c>
      <c r="I1665" s="39" t="s">
        <v>312</v>
      </c>
      <c r="L1665" s="246"/>
      <c r="M1665" s="20">
        <v>42208</v>
      </c>
      <c r="N1665" s="183" t="s">
        <v>5128</v>
      </c>
      <c r="O1665" s="183" t="s">
        <v>1592</v>
      </c>
      <c r="P1665" s="14" t="s">
        <v>90</v>
      </c>
      <c r="Q1665" s="105">
        <v>1115.3</v>
      </c>
      <c r="R1665" s="65">
        <v>42208</v>
      </c>
      <c r="S1665" s="106">
        <v>1115.3</v>
      </c>
      <c r="T1665" s="31">
        <f t="shared" si="51"/>
        <v>0</v>
      </c>
      <c r="U1665" s="39" t="s">
        <v>9</v>
      </c>
    </row>
    <row r="1666" spans="1:21" x14ac:dyDescent="0.25">
      <c r="A1666" s="20">
        <v>42201</v>
      </c>
      <c r="B1666" s="183" t="s">
        <v>4260</v>
      </c>
      <c r="C1666" s="183" t="s">
        <v>1592</v>
      </c>
      <c r="D1666" s="14" t="s">
        <v>1182</v>
      </c>
      <c r="E1666" s="105">
        <v>1363.5</v>
      </c>
      <c r="F1666" s="51">
        <v>42201</v>
      </c>
      <c r="G1666" s="106">
        <v>1363.5</v>
      </c>
      <c r="H1666" s="48">
        <f t="shared" si="50"/>
        <v>0</v>
      </c>
      <c r="I1666" s="39" t="s">
        <v>9</v>
      </c>
      <c r="L1666" s="246"/>
      <c r="M1666" s="20">
        <v>42209</v>
      </c>
      <c r="N1666" s="183" t="s">
        <v>5278</v>
      </c>
      <c r="O1666" s="183" t="s">
        <v>1592</v>
      </c>
      <c r="P1666" s="14" t="s">
        <v>90</v>
      </c>
      <c r="Q1666" s="105">
        <v>1096.0999999999999</v>
      </c>
      <c r="R1666" s="65">
        <v>42209</v>
      </c>
      <c r="S1666" s="106">
        <v>1096.0999999999999</v>
      </c>
      <c r="T1666" s="31">
        <f t="shared" si="51"/>
        <v>0</v>
      </c>
      <c r="U1666" s="39" t="s">
        <v>9</v>
      </c>
    </row>
    <row r="1667" spans="1:21" x14ac:dyDescent="0.25">
      <c r="A1667" s="20">
        <v>42201</v>
      </c>
      <c r="B1667" s="183" t="s">
        <v>4261</v>
      </c>
      <c r="C1667" s="183" t="s">
        <v>1592</v>
      </c>
      <c r="D1667" s="14" t="s">
        <v>137</v>
      </c>
      <c r="E1667" s="105">
        <v>2429</v>
      </c>
      <c r="F1667" s="23">
        <v>42201</v>
      </c>
      <c r="G1667" s="106">
        <v>2429</v>
      </c>
      <c r="H1667" s="48">
        <f t="shared" ref="H1667:H1730" si="52">E1667-G1667</f>
        <v>0</v>
      </c>
      <c r="I1667" s="39" t="s">
        <v>9</v>
      </c>
      <c r="L1667" s="246"/>
      <c r="M1667" s="20">
        <v>42212</v>
      </c>
      <c r="N1667" s="183" t="s">
        <v>5583</v>
      </c>
      <c r="O1667" s="183" t="s">
        <v>1592</v>
      </c>
      <c r="P1667" s="14" t="s">
        <v>90</v>
      </c>
      <c r="Q1667" s="105">
        <v>826</v>
      </c>
      <c r="R1667" s="23">
        <v>42212</v>
      </c>
      <c r="S1667" s="106">
        <v>826</v>
      </c>
      <c r="T1667" s="31">
        <f t="shared" ref="T1667:T1730" si="53">Q1667-S1667</f>
        <v>0</v>
      </c>
      <c r="U1667" s="39" t="s">
        <v>9</v>
      </c>
    </row>
    <row r="1668" spans="1:21" x14ac:dyDescent="0.25">
      <c r="A1668" s="20">
        <v>42201</v>
      </c>
      <c r="B1668" s="183" t="s">
        <v>4262</v>
      </c>
      <c r="C1668" s="183" t="s">
        <v>1592</v>
      </c>
      <c r="D1668" s="14" t="s">
        <v>56</v>
      </c>
      <c r="E1668" s="105">
        <v>7148.4</v>
      </c>
      <c r="F1668" s="23">
        <v>42201</v>
      </c>
      <c r="G1668" s="106">
        <v>7148.4</v>
      </c>
      <c r="H1668" s="48">
        <f t="shared" si="52"/>
        <v>0</v>
      </c>
      <c r="I1668" s="39" t="s">
        <v>3880</v>
      </c>
      <c r="L1668" s="246"/>
      <c r="M1668" s="20">
        <v>42216</v>
      </c>
      <c r="N1668" s="183" t="s">
        <v>5935</v>
      </c>
      <c r="O1668" s="183" t="s">
        <v>1592</v>
      </c>
      <c r="P1668" s="14" t="s">
        <v>90</v>
      </c>
      <c r="Q1668" s="105">
        <v>1080</v>
      </c>
      <c r="R1668" s="23">
        <v>42216</v>
      </c>
      <c r="S1668" s="106">
        <v>1080</v>
      </c>
      <c r="T1668" s="31">
        <f t="shared" si="53"/>
        <v>0</v>
      </c>
      <c r="U1668" s="39" t="s">
        <v>9</v>
      </c>
    </row>
    <row r="1669" spans="1:21" x14ac:dyDescent="0.25">
      <c r="A1669" s="20">
        <v>42201</v>
      </c>
      <c r="B1669" s="183" t="s">
        <v>4263</v>
      </c>
      <c r="C1669" s="183" t="s">
        <v>1592</v>
      </c>
      <c r="D1669" s="14" t="s">
        <v>334</v>
      </c>
      <c r="E1669" s="105">
        <v>4172.2</v>
      </c>
      <c r="F1669" s="23">
        <v>42201</v>
      </c>
      <c r="G1669" s="106">
        <v>4172.2</v>
      </c>
      <c r="H1669" s="48">
        <f t="shared" si="52"/>
        <v>0</v>
      </c>
      <c r="I1669" s="39" t="s">
        <v>3880</v>
      </c>
      <c r="L1669" s="246"/>
      <c r="M1669" s="20">
        <v>42216</v>
      </c>
      <c r="N1669" s="183" t="s">
        <v>6007</v>
      </c>
      <c r="O1669" s="183" t="s">
        <v>1592</v>
      </c>
      <c r="P1669" s="14" t="s">
        <v>90</v>
      </c>
      <c r="Q1669" s="105">
        <v>1861.65</v>
      </c>
      <c r="R1669" s="23">
        <v>42216</v>
      </c>
      <c r="S1669" s="106">
        <v>1861.65</v>
      </c>
      <c r="T1669" s="31">
        <f t="shared" si="53"/>
        <v>0</v>
      </c>
      <c r="U1669" s="39" t="s">
        <v>9</v>
      </c>
    </row>
    <row r="1670" spans="1:21" x14ac:dyDescent="0.25">
      <c r="A1670" s="20">
        <v>42201</v>
      </c>
      <c r="B1670" s="183" t="s">
        <v>4264</v>
      </c>
      <c r="C1670" s="183" t="s">
        <v>1592</v>
      </c>
      <c r="D1670" s="14" t="s">
        <v>332</v>
      </c>
      <c r="E1670" s="105">
        <v>2719.25</v>
      </c>
      <c r="F1670" s="23">
        <v>42201</v>
      </c>
      <c r="G1670" s="106">
        <v>2719.25</v>
      </c>
      <c r="H1670" s="48">
        <f t="shared" si="52"/>
        <v>0</v>
      </c>
      <c r="I1670" s="39" t="s">
        <v>9</v>
      </c>
      <c r="L1670" s="246"/>
      <c r="M1670" s="20">
        <v>42195</v>
      </c>
      <c r="N1670" s="183" t="s">
        <v>3536</v>
      </c>
      <c r="O1670" s="183" t="s">
        <v>1592</v>
      </c>
      <c r="P1670" s="14" t="s">
        <v>1142</v>
      </c>
      <c r="Q1670" s="105">
        <v>3278.2</v>
      </c>
      <c r="R1670" s="23">
        <v>42195</v>
      </c>
      <c r="S1670" s="106">
        <v>3278.2</v>
      </c>
      <c r="T1670" s="31">
        <f t="shared" si="53"/>
        <v>0</v>
      </c>
      <c r="U1670" s="39" t="s">
        <v>9</v>
      </c>
    </row>
    <row r="1671" spans="1:21" x14ac:dyDescent="0.25">
      <c r="A1671" s="20">
        <v>42201</v>
      </c>
      <c r="B1671" s="183" t="s">
        <v>4265</v>
      </c>
      <c r="C1671" s="183" t="s">
        <v>1592</v>
      </c>
      <c r="D1671" s="14" t="s">
        <v>47</v>
      </c>
      <c r="E1671" s="105">
        <v>19968</v>
      </c>
      <c r="F1671" s="23">
        <v>42205</v>
      </c>
      <c r="G1671" s="106">
        <v>19968</v>
      </c>
      <c r="H1671" s="48">
        <f t="shared" si="52"/>
        <v>0</v>
      </c>
      <c r="I1671" s="39" t="s">
        <v>3880</v>
      </c>
      <c r="L1671" s="246"/>
      <c r="M1671" s="20">
        <v>42199</v>
      </c>
      <c r="N1671" s="183" t="s">
        <v>4065</v>
      </c>
      <c r="O1671" s="183" t="s">
        <v>1592</v>
      </c>
      <c r="P1671" s="14" t="s">
        <v>1142</v>
      </c>
      <c r="Q1671" s="105">
        <v>335.4</v>
      </c>
      <c r="R1671" s="23">
        <v>42199</v>
      </c>
      <c r="S1671" s="106">
        <v>335.4</v>
      </c>
      <c r="T1671" s="48">
        <f t="shared" si="53"/>
        <v>0</v>
      </c>
      <c r="U1671" s="39" t="s">
        <v>9</v>
      </c>
    </row>
    <row r="1672" spans="1:21" x14ac:dyDescent="0.25">
      <c r="A1672" s="20">
        <v>42201</v>
      </c>
      <c r="B1672" s="183" t="s">
        <v>4266</v>
      </c>
      <c r="C1672" s="183" t="s">
        <v>1592</v>
      </c>
      <c r="D1672" s="14" t="s">
        <v>89</v>
      </c>
      <c r="E1672" s="105">
        <v>3521.5</v>
      </c>
      <c r="F1672" s="23">
        <v>42201</v>
      </c>
      <c r="G1672" s="106">
        <v>3521.5</v>
      </c>
      <c r="H1672" s="48">
        <f t="shared" si="52"/>
        <v>0</v>
      </c>
      <c r="I1672" s="39" t="s">
        <v>9</v>
      </c>
      <c r="L1672" s="246"/>
      <c r="M1672" s="20">
        <v>42214</v>
      </c>
      <c r="N1672" s="183" t="s">
        <v>5732</v>
      </c>
      <c r="O1672" s="183" t="s">
        <v>1592</v>
      </c>
      <c r="P1672" s="14" t="s">
        <v>1142</v>
      </c>
      <c r="Q1672" s="105">
        <v>2465.4</v>
      </c>
      <c r="R1672" s="23">
        <v>42214</v>
      </c>
      <c r="S1672" s="106">
        <v>2465.4</v>
      </c>
      <c r="T1672" s="31">
        <f t="shared" si="53"/>
        <v>0</v>
      </c>
      <c r="U1672" s="39" t="s">
        <v>9</v>
      </c>
    </row>
    <row r="1673" spans="1:21" x14ac:dyDescent="0.25">
      <c r="A1673" s="20">
        <v>42201</v>
      </c>
      <c r="B1673" s="183" t="s">
        <v>4267</v>
      </c>
      <c r="C1673" s="183" t="s">
        <v>1592</v>
      </c>
      <c r="D1673" s="14" t="s">
        <v>28</v>
      </c>
      <c r="E1673" s="105">
        <v>3082.8</v>
      </c>
      <c r="F1673" s="23">
        <v>42201</v>
      </c>
      <c r="G1673" s="106">
        <v>3082.8</v>
      </c>
      <c r="H1673" s="48">
        <f t="shared" si="52"/>
        <v>0</v>
      </c>
      <c r="I1673" s="39" t="s">
        <v>3880</v>
      </c>
      <c r="L1673" s="246"/>
      <c r="M1673" s="20">
        <v>42186</v>
      </c>
      <c r="N1673" s="183" t="s">
        <v>2518</v>
      </c>
      <c r="O1673" s="183" t="s">
        <v>1592</v>
      </c>
      <c r="P1673" s="14" t="s">
        <v>1190</v>
      </c>
      <c r="Q1673" s="105">
        <v>5548.6</v>
      </c>
      <c r="R1673" s="23">
        <v>42186</v>
      </c>
      <c r="S1673" s="106">
        <v>5548.6</v>
      </c>
      <c r="T1673" s="25">
        <f t="shared" si="53"/>
        <v>0</v>
      </c>
      <c r="U1673" s="39" t="s">
        <v>587</v>
      </c>
    </row>
    <row r="1674" spans="1:21" x14ac:dyDescent="0.25">
      <c r="A1674" s="20">
        <v>42201</v>
      </c>
      <c r="B1674" s="183" t="s">
        <v>4268</v>
      </c>
      <c r="C1674" s="183" t="s">
        <v>1592</v>
      </c>
      <c r="D1674" s="14" t="s">
        <v>135</v>
      </c>
      <c r="E1674" s="105">
        <v>6163.56</v>
      </c>
      <c r="F1674" s="23">
        <v>42201</v>
      </c>
      <c r="G1674" s="106">
        <v>6163.56</v>
      </c>
      <c r="H1674" s="48">
        <f t="shared" si="52"/>
        <v>0</v>
      </c>
      <c r="I1674" s="39" t="s">
        <v>9</v>
      </c>
      <c r="L1674" s="246"/>
      <c r="M1674" s="20">
        <v>42193</v>
      </c>
      <c r="N1674" s="183" t="s">
        <v>3308</v>
      </c>
      <c r="O1674" s="183" t="s">
        <v>1592</v>
      </c>
      <c r="P1674" s="14" t="s">
        <v>1190</v>
      </c>
      <c r="Q1674" s="105">
        <v>350</v>
      </c>
      <c r="R1674" s="30">
        <v>42193</v>
      </c>
      <c r="S1674" s="106">
        <v>350</v>
      </c>
      <c r="T1674" s="31">
        <f t="shared" si="53"/>
        <v>0</v>
      </c>
      <c r="U1674" s="39" t="s">
        <v>62</v>
      </c>
    </row>
    <row r="1675" spans="1:21" x14ac:dyDescent="0.25">
      <c r="A1675" s="20">
        <v>42201</v>
      </c>
      <c r="B1675" s="183" t="s">
        <v>4269</v>
      </c>
      <c r="C1675" s="183" t="s">
        <v>1592</v>
      </c>
      <c r="D1675" s="14" t="s">
        <v>335</v>
      </c>
      <c r="E1675" s="105">
        <v>630.29999999999995</v>
      </c>
      <c r="F1675" s="23">
        <v>42201</v>
      </c>
      <c r="G1675" s="106">
        <v>630.29999999999995</v>
      </c>
      <c r="H1675" s="48">
        <f t="shared" si="52"/>
        <v>0</v>
      </c>
      <c r="I1675" s="39" t="s">
        <v>9</v>
      </c>
      <c r="L1675" s="246"/>
      <c r="M1675" s="20">
        <v>42199</v>
      </c>
      <c r="N1675" s="183" t="s">
        <v>4023</v>
      </c>
      <c r="O1675" s="183" t="s">
        <v>1592</v>
      </c>
      <c r="P1675" s="14" t="s">
        <v>1190</v>
      </c>
      <c r="Q1675" s="105">
        <v>5201.7</v>
      </c>
      <c r="R1675" s="23">
        <v>42199</v>
      </c>
      <c r="S1675" s="106">
        <v>5201.7</v>
      </c>
      <c r="T1675" s="48">
        <f t="shared" si="53"/>
        <v>0</v>
      </c>
      <c r="U1675" s="39" t="s">
        <v>587</v>
      </c>
    </row>
    <row r="1676" spans="1:21" x14ac:dyDescent="0.25">
      <c r="A1676" s="20">
        <v>42201</v>
      </c>
      <c r="B1676" s="183" t="s">
        <v>4270</v>
      </c>
      <c r="C1676" s="183" t="s">
        <v>1592</v>
      </c>
      <c r="D1676" s="150" t="s">
        <v>335</v>
      </c>
      <c r="E1676" s="105">
        <v>205.2</v>
      </c>
      <c r="F1676" s="23">
        <v>42201</v>
      </c>
      <c r="G1676" s="106">
        <v>205.2</v>
      </c>
      <c r="H1676" s="48">
        <f t="shared" si="52"/>
        <v>0</v>
      </c>
      <c r="I1676" s="39" t="s">
        <v>9</v>
      </c>
      <c r="L1676" s="246"/>
      <c r="M1676" s="20">
        <v>42201</v>
      </c>
      <c r="N1676" s="183" t="s">
        <v>4224</v>
      </c>
      <c r="O1676" s="183" t="s">
        <v>1592</v>
      </c>
      <c r="P1676" s="14" t="s">
        <v>1190</v>
      </c>
      <c r="Q1676" s="105">
        <v>2085.5</v>
      </c>
      <c r="R1676" s="23">
        <v>42201</v>
      </c>
      <c r="S1676" s="106">
        <v>2085.5</v>
      </c>
      <c r="T1676" s="48">
        <f t="shared" si="53"/>
        <v>0</v>
      </c>
      <c r="U1676" s="39" t="s">
        <v>587</v>
      </c>
    </row>
    <row r="1677" spans="1:21" x14ac:dyDescent="0.25">
      <c r="A1677" s="20">
        <v>42201</v>
      </c>
      <c r="B1677" s="183" t="s">
        <v>4271</v>
      </c>
      <c r="C1677" s="183" t="s">
        <v>1592</v>
      </c>
      <c r="D1677" s="14" t="s">
        <v>1188</v>
      </c>
      <c r="E1677" s="105">
        <v>370</v>
      </c>
      <c r="F1677" s="23">
        <v>42201</v>
      </c>
      <c r="G1677" s="106">
        <v>370</v>
      </c>
      <c r="H1677" s="31">
        <f t="shared" si="52"/>
        <v>0</v>
      </c>
      <c r="I1677" s="39" t="s">
        <v>9</v>
      </c>
      <c r="L1677" s="246"/>
      <c r="M1677" s="20">
        <v>42202</v>
      </c>
      <c r="N1677" s="183" t="s">
        <v>4353</v>
      </c>
      <c r="O1677" s="183" t="s">
        <v>1592</v>
      </c>
      <c r="P1677" s="14" t="s">
        <v>1190</v>
      </c>
      <c r="Q1677" s="105">
        <v>2958</v>
      </c>
      <c r="R1677" s="23">
        <v>42203</v>
      </c>
      <c r="S1677" s="118">
        <v>2958</v>
      </c>
      <c r="T1677" s="31">
        <f t="shared" si="53"/>
        <v>0</v>
      </c>
      <c r="U1677" s="56" t="s">
        <v>587</v>
      </c>
    </row>
    <row r="1678" spans="1:21" x14ac:dyDescent="0.25">
      <c r="A1678" s="20">
        <v>42201</v>
      </c>
      <c r="B1678" s="183" t="s">
        <v>4272</v>
      </c>
      <c r="C1678" s="183" t="s">
        <v>1592</v>
      </c>
      <c r="D1678" s="14" t="s">
        <v>1182</v>
      </c>
      <c r="E1678" s="105">
        <v>1566</v>
      </c>
      <c r="F1678" s="23">
        <v>42201</v>
      </c>
      <c r="G1678" s="106">
        <v>1566</v>
      </c>
      <c r="H1678" s="31">
        <f t="shared" si="52"/>
        <v>0</v>
      </c>
      <c r="I1678" s="39" t="s">
        <v>9</v>
      </c>
      <c r="L1678" s="246"/>
      <c r="M1678" s="20">
        <v>42213</v>
      </c>
      <c r="N1678" s="183" t="s">
        <v>5625</v>
      </c>
      <c r="O1678" s="183" t="s">
        <v>1592</v>
      </c>
      <c r="P1678" s="14" t="s">
        <v>1190</v>
      </c>
      <c r="Q1678" s="105">
        <v>2845.4</v>
      </c>
      <c r="R1678" s="23">
        <v>42214</v>
      </c>
      <c r="S1678" s="106">
        <v>2845.4</v>
      </c>
      <c r="T1678" s="31">
        <f t="shared" si="53"/>
        <v>0</v>
      </c>
      <c r="U1678" s="39" t="s">
        <v>587</v>
      </c>
    </row>
    <row r="1679" spans="1:21" x14ac:dyDescent="0.25">
      <c r="A1679" s="20">
        <v>42201</v>
      </c>
      <c r="B1679" s="183" t="s">
        <v>4273</v>
      </c>
      <c r="C1679" s="183" t="s">
        <v>1592</v>
      </c>
      <c r="D1679" s="14" t="s">
        <v>107</v>
      </c>
      <c r="E1679" s="105">
        <v>2163</v>
      </c>
      <c r="F1679" s="23">
        <v>42201</v>
      </c>
      <c r="G1679" s="106">
        <v>2163</v>
      </c>
      <c r="H1679" s="31">
        <f t="shared" si="52"/>
        <v>0</v>
      </c>
      <c r="I1679" s="39" t="s">
        <v>9</v>
      </c>
      <c r="L1679" s="246"/>
      <c r="M1679" s="20">
        <v>42214</v>
      </c>
      <c r="N1679" s="183" t="s">
        <v>5707</v>
      </c>
      <c r="O1679" s="183" t="s">
        <v>1592</v>
      </c>
      <c r="P1679" s="14" t="s">
        <v>1190</v>
      </c>
      <c r="Q1679" s="105">
        <v>1645.4</v>
      </c>
      <c r="R1679" s="23">
        <v>42214</v>
      </c>
      <c r="S1679" s="106">
        <v>1645.4</v>
      </c>
      <c r="T1679" s="31">
        <f t="shared" si="53"/>
        <v>0</v>
      </c>
      <c r="U1679" s="39" t="s">
        <v>587</v>
      </c>
    </row>
    <row r="1680" spans="1:21" x14ac:dyDescent="0.25">
      <c r="A1680" s="20">
        <v>42201</v>
      </c>
      <c r="B1680" s="183" t="s">
        <v>4274</v>
      </c>
      <c r="C1680" s="183" t="s">
        <v>1592</v>
      </c>
      <c r="D1680" s="14" t="s">
        <v>110</v>
      </c>
      <c r="E1680" s="105">
        <v>58032.81</v>
      </c>
      <c r="F1680" s="23">
        <v>42208</v>
      </c>
      <c r="G1680" s="106">
        <v>58032.81</v>
      </c>
      <c r="H1680" s="31">
        <f t="shared" si="52"/>
        <v>0</v>
      </c>
      <c r="I1680" s="39" t="s">
        <v>94</v>
      </c>
      <c r="L1680" s="246"/>
      <c r="M1680" s="20">
        <v>42216</v>
      </c>
      <c r="N1680" s="183" t="s">
        <v>5948</v>
      </c>
      <c r="O1680" s="183" t="s">
        <v>1592</v>
      </c>
      <c r="P1680" s="14" t="s">
        <v>1190</v>
      </c>
      <c r="Q1680" s="105">
        <v>17056</v>
      </c>
      <c r="R1680" s="23"/>
      <c r="S1680" s="106"/>
      <c r="T1680" s="31">
        <f t="shared" si="53"/>
        <v>17056</v>
      </c>
      <c r="U1680" s="39" t="s">
        <v>587</v>
      </c>
    </row>
    <row r="1681" spans="1:21" x14ac:dyDescent="0.25">
      <c r="A1681" s="20">
        <v>42201</v>
      </c>
      <c r="B1681" s="183" t="s">
        <v>4275</v>
      </c>
      <c r="C1681" s="183" t="s">
        <v>1592</v>
      </c>
      <c r="D1681" s="14" t="s">
        <v>64</v>
      </c>
      <c r="E1681" s="105">
        <v>1496</v>
      </c>
      <c r="F1681" s="23">
        <v>42201</v>
      </c>
      <c r="G1681" s="106">
        <v>1496</v>
      </c>
      <c r="H1681" s="31">
        <f t="shared" si="52"/>
        <v>0</v>
      </c>
      <c r="I1681" s="39" t="s">
        <v>9</v>
      </c>
      <c r="L1681" s="246"/>
      <c r="M1681" s="20">
        <v>42187</v>
      </c>
      <c r="N1681" s="183" t="s">
        <v>2631</v>
      </c>
      <c r="O1681" s="183" t="s">
        <v>1592</v>
      </c>
      <c r="P1681" s="40" t="s">
        <v>1193</v>
      </c>
      <c r="Q1681" s="105">
        <v>6671.5</v>
      </c>
      <c r="R1681" s="23">
        <v>42187</v>
      </c>
      <c r="S1681" s="106">
        <v>6671.5</v>
      </c>
      <c r="T1681" s="25">
        <f t="shared" si="53"/>
        <v>0</v>
      </c>
      <c r="U1681" s="68" t="s">
        <v>587</v>
      </c>
    </row>
    <row r="1682" spans="1:21" x14ac:dyDescent="0.25">
      <c r="A1682" s="20">
        <v>42201</v>
      </c>
      <c r="B1682" s="183" t="s">
        <v>4276</v>
      </c>
      <c r="C1682" s="183" t="s">
        <v>1592</v>
      </c>
      <c r="D1682" s="14" t="s">
        <v>64</v>
      </c>
      <c r="E1682" s="105">
        <v>80</v>
      </c>
      <c r="F1682" s="23">
        <v>42201</v>
      </c>
      <c r="G1682" s="106">
        <v>80</v>
      </c>
      <c r="H1682" s="31">
        <f t="shared" si="52"/>
        <v>0</v>
      </c>
      <c r="I1682" s="39" t="s">
        <v>9</v>
      </c>
      <c r="L1682" s="246"/>
      <c r="M1682" s="20">
        <v>42189</v>
      </c>
      <c r="N1682" s="183" t="s">
        <v>2883</v>
      </c>
      <c r="O1682" s="183" t="s">
        <v>1592</v>
      </c>
      <c r="P1682" s="14" t="s">
        <v>1193</v>
      </c>
      <c r="Q1682" s="105">
        <v>6572.6</v>
      </c>
      <c r="R1682" s="23">
        <v>42189</v>
      </c>
      <c r="S1682" s="106">
        <v>6572.6</v>
      </c>
      <c r="T1682" s="31">
        <f t="shared" si="53"/>
        <v>0</v>
      </c>
      <c r="U1682" s="39" t="s">
        <v>587</v>
      </c>
    </row>
    <row r="1683" spans="1:21" x14ac:dyDescent="0.25">
      <c r="A1683" s="20">
        <v>42201</v>
      </c>
      <c r="B1683" s="183" t="s">
        <v>4277</v>
      </c>
      <c r="C1683" s="183" t="s">
        <v>1592</v>
      </c>
      <c r="D1683" s="14" t="s">
        <v>213</v>
      </c>
      <c r="E1683" s="105">
        <v>20549.080000000002</v>
      </c>
      <c r="F1683" s="23">
        <v>42203</v>
      </c>
      <c r="G1683" s="106">
        <v>20549.080000000002</v>
      </c>
      <c r="H1683" s="31">
        <f t="shared" si="52"/>
        <v>0</v>
      </c>
      <c r="I1683" s="56" t="s">
        <v>19</v>
      </c>
      <c r="L1683" s="246"/>
      <c r="M1683" s="20">
        <v>42193</v>
      </c>
      <c r="N1683" s="183" t="s">
        <v>3299</v>
      </c>
      <c r="O1683" s="183" t="s">
        <v>1592</v>
      </c>
      <c r="P1683" s="14" t="s">
        <v>1193</v>
      </c>
      <c r="Q1683" s="105">
        <v>2780.8</v>
      </c>
      <c r="R1683" s="23">
        <v>42193</v>
      </c>
      <c r="S1683" s="106">
        <v>2780.8</v>
      </c>
      <c r="T1683" s="31">
        <f t="shared" si="53"/>
        <v>0</v>
      </c>
      <c r="U1683" s="39" t="s">
        <v>587</v>
      </c>
    </row>
    <row r="1684" spans="1:21" x14ac:dyDescent="0.25">
      <c r="A1684" s="20">
        <v>42201</v>
      </c>
      <c r="B1684" s="183" t="s">
        <v>4278</v>
      </c>
      <c r="C1684" s="183" t="s">
        <v>1592</v>
      </c>
      <c r="D1684" s="14" t="s">
        <v>4052</v>
      </c>
      <c r="E1684" s="105">
        <v>45351.040000000001</v>
      </c>
      <c r="F1684" s="23">
        <v>42201</v>
      </c>
      <c r="G1684" s="106">
        <v>45351.040000000001</v>
      </c>
      <c r="H1684" s="31">
        <f t="shared" si="52"/>
        <v>0</v>
      </c>
      <c r="I1684" s="56" t="s">
        <v>19</v>
      </c>
      <c r="L1684" s="246"/>
      <c r="M1684" s="20">
        <v>42194</v>
      </c>
      <c r="N1684" s="183" t="s">
        <v>3419</v>
      </c>
      <c r="O1684" s="183" t="s">
        <v>1592</v>
      </c>
      <c r="P1684" s="14" t="s">
        <v>1193</v>
      </c>
      <c r="Q1684" s="105">
        <v>2516.8000000000002</v>
      </c>
      <c r="R1684" s="23">
        <v>42194</v>
      </c>
      <c r="S1684" s="106">
        <v>2516.8000000000002</v>
      </c>
      <c r="T1684" s="31">
        <f t="shared" si="53"/>
        <v>0</v>
      </c>
      <c r="U1684" s="39" t="s">
        <v>587</v>
      </c>
    </row>
    <row r="1685" spans="1:21" x14ac:dyDescent="0.25">
      <c r="A1685" s="20">
        <v>42201</v>
      </c>
      <c r="B1685" s="183" t="s">
        <v>4279</v>
      </c>
      <c r="C1685" s="183" t="s">
        <v>1592</v>
      </c>
      <c r="D1685" s="14" t="s">
        <v>136</v>
      </c>
      <c r="E1685" s="105">
        <v>4256.8</v>
      </c>
      <c r="F1685" s="23">
        <v>42201</v>
      </c>
      <c r="G1685" s="106">
        <v>4256.8</v>
      </c>
      <c r="H1685" s="31">
        <f t="shared" si="52"/>
        <v>0</v>
      </c>
      <c r="I1685" s="56" t="s">
        <v>9</v>
      </c>
      <c r="L1685" s="246"/>
      <c r="M1685" s="20">
        <v>42196</v>
      </c>
      <c r="N1685" s="183" t="s">
        <v>3708</v>
      </c>
      <c r="O1685" s="183" t="s">
        <v>1592</v>
      </c>
      <c r="P1685" s="14" t="s">
        <v>1193</v>
      </c>
      <c r="Q1685" s="105">
        <v>5944</v>
      </c>
      <c r="R1685" s="23">
        <v>42196</v>
      </c>
      <c r="S1685" s="106">
        <v>5944</v>
      </c>
      <c r="T1685" s="31">
        <f t="shared" si="53"/>
        <v>0</v>
      </c>
      <c r="U1685" s="39" t="s">
        <v>587</v>
      </c>
    </row>
    <row r="1686" spans="1:21" x14ac:dyDescent="0.25">
      <c r="A1686" s="20">
        <v>42201</v>
      </c>
      <c r="B1686" s="183" t="s">
        <v>4280</v>
      </c>
      <c r="C1686" s="183" t="s">
        <v>1592</v>
      </c>
      <c r="D1686" s="14" t="s">
        <v>111</v>
      </c>
      <c r="E1686" s="105">
        <v>170428</v>
      </c>
      <c r="F1686" s="23">
        <v>42202</v>
      </c>
      <c r="G1686" s="106">
        <v>170428</v>
      </c>
      <c r="H1686" s="31">
        <f t="shared" si="52"/>
        <v>0</v>
      </c>
      <c r="I1686" s="56" t="s">
        <v>9</v>
      </c>
      <c r="L1686" s="246"/>
      <c r="M1686" s="20">
        <v>42200</v>
      </c>
      <c r="N1686" s="183" t="s">
        <v>4117</v>
      </c>
      <c r="O1686" s="183" t="s">
        <v>1592</v>
      </c>
      <c r="P1686" s="14" t="s">
        <v>1193</v>
      </c>
      <c r="Q1686" s="105">
        <v>1173</v>
      </c>
      <c r="R1686" s="23">
        <v>42200</v>
      </c>
      <c r="S1686" s="106">
        <v>1173</v>
      </c>
      <c r="T1686" s="48">
        <f t="shared" si="53"/>
        <v>0</v>
      </c>
      <c r="U1686" s="39" t="s">
        <v>587</v>
      </c>
    </row>
    <row r="1687" spans="1:21" x14ac:dyDescent="0.25">
      <c r="A1687" s="20">
        <v>42201</v>
      </c>
      <c r="B1687" s="183" t="s">
        <v>4281</v>
      </c>
      <c r="C1687" s="183" t="s">
        <v>1592</v>
      </c>
      <c r="D1687" s="14" t="s">
        <v>86</v>
      </c>
      <c r="E1687" s="105">
        <v>40.799999999999997</v>
      </c>
      <c r="F1687" s="23">
        <v>42201</v>
      </c>
      <c r="G1687" s="106">
        <v>40.799999999999997</v>
      </c>
      <c r="H1687" s="31">
        <f t="shared" si="52"/>
        <v>0</v>
      </c>
      <c r="I1687" s="56" t="s">
        <v>9</v>
      </c>
      <c r="L1687" s="246"/>
      <c r="M1687" s="20">
        <v>42206</v>
      </c>
      <c r="N1687" s="183" t="s">
        <v>4838</v>
      </c>
      <c r="O1687" s="183" t="s">
        <v>1592</v>
      </c>
      <c r="P1687" s="15" t="s">
        <v>1193</v>
      </c>
      <c r="Q1687" s="122">
        <v>2363.1999999999998</v>
      </c>
      <c r="R1687" s="23">
        <v>42206</v>
      </c>
      <c r="S1687" s="118">
        <v>2363.1999999999998</v>
      </c>
      <c r="T1687" s="31">
        <f t="shared" si="53"/>
        <v>0</v>
      </c>
      <c r="U1687" s="68" t="s">
        <v>587</v>
      </c>
    </row>
    <row r="1688" spans="1:21" x14ac:dyDescent="0.25">
      <c r="A1688" s="20">
        <v>42201</v>
      </c>
      <c r="B1688" s="183" t="s">
        <v>4282</v>
      </c>
      <c r="C1688" s="183" t="s">
        <v>1592</v>
      </c>
      <c r="D1688" s="14" t="s">
        <v>444</v>
      </c>
      <c r="E1688" s="105">
        <v>14364</v>
      </c>
      <c r="F1688" s="23">
        <v>42202</v>
      </c>
      <c r="G1688" s="106">
        <v>14364</v>
      </c>
      <c r="H1688" s="31">
        <f t="shared" si="52"/>
        <v>0</v>
      </c>
      <c r="I1688" s="56" t="s">
        <v>62</v>
      </c>
      <c r="L1688" s="246"/>
      <c r="M1688" s="20">
        <v>42209</v>
      </c>
      <c r="N1688" s="183" t="s">
        <v>5193</v>
      </c>
      <c r="O1688" s="183" t="s">
        <v>1592</v>
      </c>
      <c r="P1688" s="150" t="s">
        <v>1518</v>
      </c>
      <c r="Q1688" s="105">
        <v>4840.8</v>
      </c>
      <c r="R1688" s="65">
        <v>42209</v>
      </c>
      <c r="S1688" s="106">
        <v>4840.8</v>
      </c>
      <c r="T1688" s="31">
        <f t="shared" si="53"/>
        <v>0</v>
      </c>
      <c r="U1688" s="39" t="s">
        <v>41</v>
      </c>
    </row>
    <row r="1689" spans="1:21" x14ac:dyDescent="0.25">
      <c r="A1689" s="20">
        <v>42201</v>
      </c>
      <c r="B1689" s="183" t="s">
        <v>4283</v>
      </c>
      <c r="C1689" s="183" t="s">
        <v>1592</v>
      </c>
      <c r="D1689" s="14" t="s">
        <v>66</v>
      </c>
      <c r="E1689" s="105">
        <v>406.6</v>
      </c>
      <c r="F1689" s="23">
        <v>42201</v>
      </c>
      <c r="G1689" s="106">
        <v>406.6</v>
      </c>
      <c r="H1689" s="31">
        <f t="shared" si="52"/>
        <v>0</v>
      </c>
      <c r="I1689" s="56" t="s">
        <v>9</v>
      </c>
      <c r="L1689" s="246"/>
      <c r="M1689" s="20">
        <v>42193</v>
      </c>
      <c r="N1689" s="183" t="s">
        <v>3297</v>
      </c>
      <c r="O1689" s="183" t="s">
        <v>1592</v>
      </c>
      <c r="P1689" s="14" t="s">
        <v>3298</v>
      </c>
      <c r="Q1689" s="105">
        <v>2649.6</v>
      </c>
      <c r="R1689" s="23">
        <v>42193</v>
      </c>
      <c r="S1689" s="106">
        <v>2649.6</v>
      </c>
      <c r="T1689" s="31">
        <f t="shared" si="53"/>
        <v>0</v>
      </c>
      <c r="U1689" s="39" t="s">
        <v>587</v>
      </c>
    </row>
    <row r="1690" spans="1:21" x14ac:dyDescent="0.25">
      <c r="A1690" s="20">
        <v>42201</v>
      </c>
      <c r="B1690" s="183" t="s">
        <v>4284</v>
      </c>
      <c r="C1690" s="183" t="s">
        <v>1592</v>
      </c>
      <c r="D1690" s="14" t="s">
        <v>65</v>
      </c>
      <c r="E1690" s="105">
        <v>25713.4</v>
      </c>
      <c r="F1690" s="23">
        <v>42202</v>
      </c>
      <c r="G1690" s="106">
        <v>25713.4</v>
      </c>
      <c r="H1690" s="31">
        <f t="shared" si="52"/>
        <v>0</v>
      </c>
      <c r="I1690" s="39" t="s">
        <v>62</v>
      </c>
      <c r="L1690" s="246"/>
      <c r="M1690" s="20">
        <v>42186</v>
      </c>
      <c r="N1690" s="183" t="s">
        <v>2537</v>
      </c>
      <c r="O1690" s="183" t="s">
        <v>1592</v>
      </c>
      <c r="P1690" s="14" t="s">
        <v>151</v>
      </c>
      <c r="Q1690" s="105">
        <v>4217.5</v>
      </c>
      <c r="R1690" s="23">
        <v>42187</v>
      </c>
      <c r="S1690" s="106">
        <v>4217.5</v>
      </c>
      <c r="T1690" s="25">
        <f t="shared" si="53"/>
        <v>0</v>
      </c>
      <c r="U1690" s="39" t="s">
        <v>9</v>
      </c>
    </row>
    <row r="1691" spans="1:21" x14ac:dyDescent="0.25">
      <c r="A1691" s="20">
        <v>42201</v>
      </c>
      <c r="B1691" s="183" t="s">
        <v>4285</v>
      </c>
      <c r="C1691" s="183" t="s">
        <v>1592</v>
      </c>
      <c r="D1691" s="14" t="s">
        <v>65</v>
      </c>
      <c r="E1691" s="105">
        <v>286.2</v>
      </c>
      <c r="F1691" s="23">
        <v>42202</v>
      </c>
      <c r="G1691" s="106">
        <v>286.2</v>
      </c>
      <c r="H1691" s="31">
        <f t="shared" si="52"/>
        <v>0</v>
      </c>
      <c r="I1691" s="56" t="s">
        <v>62</v>
      </c>
      <c r="L1691" s="246"/>
      <c r="M1691" s="20">
        <v>42187</v>
      </c>
      <c r="N1691" s="183" t="s">
        <v>2640</v>
      </c>
      <c r="O1691" s="183" t="s">
        <v>1592</v>
      </c>
      <c r="P1691" s="40" t="s">
        <v>151</v>
      </c>
      <c r="Q1691" s="105">
        <v>2270.1</v>
      </c>
      <c r="R1691" s="23">
        <v>42189</v>
      </c>
      <c r="S1691" s="106">
        <v>2270.1</v>
      </c>
      <c r="T1691" s="25">
        <f t="shared" si="53"/>
        <v>0</v>
      </c>
      <c r="U1691" s="68" t="s">
        <v>9</v>
      </c>
    </row>
    <row r="1692" spans="1:21" x14ac:dyDescent="0.25">
      <c r="A1692" s="20">
        <v>42201</v>
      </c>
      <c r="B1692" s="183" t="s">
        <v>4286</v>
      </c>
      <c r="C1692" s="183" t="s">
        <v>1592</v>
      </c>
      <c r="D1692" s="14" t="s">
        <v>223</v>
      </c>
      <c r="E1692" s="105">
        <v>471</v>
      </c>
      <c r="F1692" s="23"/>
      <c r="G1692" s="106"/>
      <c r="H1692" s="31">
        <f t="shared" si="52"/>
        <v>471</v>
      </c>
      <c r="I1692" s="56" t="s">
        <v>17</v>
      </c>
      <c r="L1692" s="246"/>
      <c r="M1692" s="20">
        <v>42189</v>
      </c>
      <c r="N1692" s="183" t="s">
        <v>2894</v>
      </c>
      <c r="O1692" s="183" t="s">
        <v>1592</v>
      </c>
      <c r="P1692" s="14" t="s">
        <v>151</v>
      </c>
      <c r="Q1692" s="105">
        <v>2459.85</v>
      </c>
      <c r="R1692" s="23">
        <v>42190</v>
      </c>
      <c r="S1692" s="106">
        <v>2459.85</v>
      </c>
      <c r="T1692" s="31">
        <f t="shared" si="53"/>
        <v>0</v>
      </c>
      <c r="U1692" s="39" t="s">
        <v>9</v>
      </c>
    </row>
    <row r="1693" spans="1:21" x14ac:dyDescent="0.25">
      <c r="A1693" s="20">
        <v>42201</v>
      </c>
      <c r="B1693" s="183" t="s">
        <v>4287</v>
      </c>
      <c r="C1693" s="183" t="s">
        <v>1592</v>
      </c>
      <c r="D1693" s="14" t="s">
        <v>78</v>
      </c>
      <c r="E1693" s="105">
        <v>2583</v>
      </c>
      <c r="F1693" s="23">
        <v>42202</v>
      </c>
      <c r="G1693" s="106">
        <v>2583</v>
      </c>
      <c r="H1693" s="31">
        <f t="shared" si="52"/>
        <v>0</v>
      </c>
      <c r="I1693" s="56" t="s">
        <v>62</v>
      </c>
      <c r="L1693" s="246"/>
      <c r="M1693" s="20">
        <v>42189</v>
      </c>
      <c r="N1693" s="183" t="s">
        <v>2895</v>
      </c>
      <c r="O1693" s="183" t="s">
        <v>1592</v>
      </c>
      <c r="P1693" s="14" t="s">
        <v>151</v>
      </c>
      <c r="Q1693" s="105">
        <v>379.2</v>
      </c>
      <c r="R1693" s="23"/>
      <c r="S1693" s="106"/>
      <c r="T1693" s="31">
        <f t="shared" si="53"/>
        <v>379.2</v>
      </c>
      <c r="U1693" s="39" t="s">
        <v>9</v>
      </c>
    </row>
    <row r="1694" spans="1:21" x14ac:dyDescent="0.25">
      <c r="A1694" s="20">
        <v>42201</v>
      </c>
      <c r="B1694" s="183" t="s">
        <v>4288</v>
      </c>
      <c r="C1694" s="183" t="s">
        <v>1592</v>
      </c>
      <c r="D1694" s="150" t="s">
        <v>72</v>
      </c>
      <c r="E1694" s="105">
        <v>19013.599999999999</v>
      </c>
      <c r="F1694" s="30" t="s">
        <v>6100</v>
      </c>
      <c r="G1694" s="144">
        <v>19013.599999999999</v>
      </c>
      <c r="H1694" s="31">
        <f t="shared" si="52"/>
        <v>0</v>
      </c>
      <c r="I1694" s="56" t="s">
        <v>62</v>
      </c>
      <c r="L1694" s="246"/>
      <c r="M1694" s="20">
        <v>42190</v>
      </c>
      <c r="N1694" s="183" t="s">
        <v>3007</v>
      </c>
      <c r="O1694" s="183" t="s">
        <v>1592</v>
      </c>
      <c r="P1694" s="14" t="s">
        <v>151</v>
      </c>
      <c r="Q1694" s="105">
        <v>3134.4</v>
      </c>
      <c r="R1694" s="23">
        <v>42192</v>
      </c>
      <c r="S1694" s="106">
        <v>3134.4</v>
      </c>
      <c r="T1694" s="31">
        <f t="shared" si="53"/>
        <v>0</v>
      </c>
      <c r="U1694" s="39" t="s">
        <v>9</v>
      </c>
    </row>
    <row r="1695" spans="1:21" x14ac:dyDescent="0.25">
      <c r="A1695" s="20">
        <v>42201</v>
      </c>
      <c r="B1695" s="183" t="s">
        <v>4289</v>
      </c>
      <c r="C1695" s="183" t="s">
        <v>1592</v>
      </c>
      <c r="D1695" s="14" t="s">
        <v>176</v>
      </c>
      <c r="E1695" s="105">
        <v>11225.2</v>
      </c>
      <c r="F1695" s="30" t="s">
        <v>4290</v>
      </c>
      <c r="G1695" s="106">
        <v>11225.2</v>
      </c>
      <c r="H1695" s="31">
        <f t="shared" si="52"/>
        <v>0</v>
      </c>
      <c r="I1695" s="56" t="s">
        <v>62</v>
      </c>
      <c r="L1695" s="246"/>
      <c r="M1695" s="20">
        <v>42193</v>
      </c>
      <c r="N1695" s="183" t="s">
        <v>3321</v>
      </c>
      <c r="O1695" s="183" t="s">
        <v>1592</v>
      </c>
      <c r="P1695" s="14" t="s">
        <v>151</v>
      </c>
      <c r="Q1695" s="105">
        <v>2589.5500000000002</v>
      </c>
      <c r="R1695" s="23">
        <v>42194</v>
      </c>
      <c r="S1695" s="106">
        <v>2589.5500000000002</v>
      </c>
      <c r="T1695" s="31">
        <f t="shared" si="53"/>
        <v>0</v>
      </c>
      <c r="U1695" s="39" t="s">
        <v>9</v>
      </c>
    </row>
    <row r="1696" spans="1:21" x14ac:dyDescent="0.25">
      <c r="A1696" s="20">
        <v>42201</v>
      </c>
      <c r="B1696" s="183" t="s">
        <v>4291</v>
      </c>
      <c r="C1696" s="183" t="s">
        <v>1592</v>
      </c>
      <c r="D1696" s="14" t="s">
        <v>93</v>
      </c>
      <c r="E1696" s="105">
        <v>1332.8</v>
      </c>
      <c r="F1696" s="23">
        <v>42202</v>
      </c>
      <c r="G1696" s="106">
        <v>1332.8</v>
      </c>
      <c r="H1696" s="31">
        <f t="shared" si="52"/>
        <v>0</v>
      </c>
      <c r="I1696" s="56" t="s">
        <v>17</v>
      </c>
      <c r="L1696" s="246"/>
      <c r="M1696" s="20">
        <v>42194</v>
      </c>
      <c r="N1696" s="183" t="s">
        <v>3453</v>
      </c>
      <c r="O1696" s="183" t="s">
        <v>1592</v>
      </c>
      <c r="P1696" s="14" t="s">
        <v>151</v>
      </c>
      <c r="Q1696" s="105">
        <v>2319.5</v>
      </c>
      <c r="R1696" s="23">
        <v>42195</v>
      </c>
      <c r="S1696" s="106">
        <v>2319.5</v>
      </c>
      <c r="T1696" s="31">
        <f t="shared" si="53"/>
        <v>0</v>
      </c>
      <c r="U1696" s="39" t="s">
        <v>9</v>
      </c>
    </row>
    <row r="1697" spans="1:21" x14ac:dyDescent="0.25">
      <c r="A1697" s="20">
        <v>42201</v>
      </c>
      <c r="B1697" s="183" t="s">
        <v>4292</v>
      </c>
      <c r="C1697" s="183" t="s">
        <v>1592</v>
      </c>
      <c r="D1697" s="14" t="s">
        <v>95</v>
      </c>
      <c r="E1697" s="105">
        <v>1829.2</v>
      </c>
      <c r="F1697" s="23">
        <v>42202</v>
      </c>
      <c r="G1697" s="106">
        <v>1829.2</v>
      </c>
      <c r="H1697" s="31">
        <f t="shared" si="52"/>
        <v>0</v>
      </c>
      <c r="I1697" s="56" t="s">
        <v>17</v>
      </c>
      <c r="L1697" s="246"/>
      <c r="M1697" s="20">
        <v>42195</v>
      </c>
      <c r="N1697" s="183" t="s">
        <v>3581</v>
      </c>
      <c r="O1697" s="183" t="s">
        <v>1592</v>
      </c>
      <c r="P1697" s="14" t="s">
        <v>151</v>
      </c>
      <c r="Q1697" s="105">
        <v>6085.6</v>
      </c>
      <c r="R1697" s="23">
        <v>42196</v>
      </c>
      <c r="S1697" s="106">
        <v>6085.6</v>
      </c>
      <c r="T1697" s="31">
        <f t="shared" si="53"/>
        <v>0</v>
      </c>
      <c r="U1697" s="39" t="s">
        <v>9</v>
      </c>
    </row>
    <row r="1698" spans="1:21" x14ac:dyDescent="0.25">
      <c r="A1698" s="20">
        <v>42201</v>
      </c>
      <c r="B1698" s="183" t="s">
        <v>4293</v>
      </c>
      <c r="C1698" s="183" t="s">
        <v>1592</v>
      </c>
      <c r="D1698" s="14" t="s">
        <v>363</v>
      </c>
      <c r="E1698" s="105">
        <v>4278.8</v>
      </c>
      <c r="F1698" s="23">
        <v>42202</v>
      </c>
      <c r="G1698" s="118">
        <v>4278.8</v>
      </c>
      <c r="H1698" s="31">
        <f t="shared" si="52"/>
        <v>0</v>
      </c>
      <c r="I1698" s="56" t="s">
        <v>17</v>
      </c>
      <c r="L1698" s="246"/>
      <c r="M1698" s="20">
        <v>42196</v>
      </c>
      <c r="N1698" s="183" t="s">
        <v>3705</v>
      </c>
      <c r="O1698" s="183" t="s">
        <v>1592</v>
      </c>
      <c r="P1698" s="14" t="s">
        <v>151</v>
      </c>
      <c r="Q1698" s="105">
        <v>3844.5</v>
      </c>
      <c r="R1698" s="23">
        <v>42198</v>
      </c>
      <c r="S1698" s="106">
        <v>3844.5</v>
      </c>
      <c r="T1698" s="31">
        <f t="shared" si="53"/>
        <v>0</v>
      </c>
      <c r="U1698" s="39" t="s">
        <v>9</v>
      </c>
    </row>
    <row r="1699" spans="1:21" x14ac:dyDescent="0.25">
      <c r="A1699" s="20">
        <v>42201</v>
      </c>
      <c r="B1699" s="183" t="s">
        <v>4294</v>
      </c>
      <c r="C1699" s="183" t="s">
        <v>1592</v>
      </c>
      <c r="D1699" s="14" t="s">
        <v>98</v>
      </c>
      <c r="E1699" s="105">
        <v>2278.4499999999998</v>
      </c>
      <c r="F1699" s="23">
        <v>42202</v>
      </c>
      <c r="G1699" s="118">
        <v>2278.4499999999998</v>
      </c>
      <c r="H1699" s="31">
        <f t="shared" si="52"/>
        <v>0</v>
      </c>
      <c r="I1699" s="56" t="s">
        <v>17</v>
      </c>
      <c r="L1699" s="246"/>
      <c r="M1699" s="20">
        <v>42198</v>
      </c>
      <c r="N1699" s="183" t="s">
        <v>3928</v>
      </c>
      <c r="O1699" s="183" t="s">
        <v>1592</v>
      </c>
      <c r="P1699" s="14" t="s">
        <v>151</v>
      </c>
      <c r="Q1699" s="105">
        <v>3313.4</v>
      </c>
      <c r="R1699" s="23">
        <v>42200</v>
      </c>
      <c r="S1699" s="106">
        <v>3313.4</v>
      </c>
      <c r="T1699" s="31">
        <f t="shared" si="53"/>
        <v>0</v>
      </c>
      <c r="U1699" s="39" t="s">
        <v>9</v>
      </c>
    </row>
    <row r="1700" spans="1:21" x14ac:dyDescent="0.25">
      <c r="A1700" s="20">
        <v>42201</v>
      </c>
      <c r="B1700" s="183" t="s">
        <v>4295</v>
      </c>
      <c r="C1700" s="183" t="s">
        <v>1592</v>
      </c>
      <c r="D1700" s="14" t="s">
        <v>1053</v>
      </c>
      <c r="E1700" s="105">
        <v>63000</v>
      </c>
      <c r="F1700" s="23">
        <v>42210</v>
      </c>
      <c r="G1700" s="118">
        <v>63000</v>
      </c>
      <c r="H1700" s="31">
        <f t="shared" si="52"/>
        <v>0</v>
      </c>
      <c r="I1700" s="56" t="s">
        <v>19</v>
      </c>
      <c r="L1700" s="246"/>
      <c r="M1700" s="20">
        <v>42200</v>
      </c>
      <c r="N1700" s="183" t="s">
        <v>4119</v>
      </c>
      <c r="O1700" s="183" t="s">
        <v>1592</v>
      </c>
      <c r="P1700" s="14" t="s">
        <v>151</v>
      </c>
      <c r="Q1700" s="105">
        <v>4462.2</v>
      </c>
      <c r="R1700" s="23">
        <v>42201</v>
      </c>
      <c r="S1700" s="106">
        <v>4462.2</v>
      </c>
      <c r="T1700" s="48">
        <f t="shared" si="53"/>
        <v>0</v>
      </c>
      <c r="U1700" s="39" t="s">
        <v>9</v>
      </c>
    </row>
    <row r="1701" spans="1:21" x14ac:dyDescent="0.25">
      <c r="A1701" s="20">
        <v>42201</v>
      </c>
      <c r="B1701" s="183" t="s">
        <v>4296</v>
      </c>
      <c r="C1701" s="183" t="s">
        <v>1592</v>
      </c>
      <c r="D1701" s="14" t="s">
        <v>103</v>
      </c>
      <c r="E1701" s="105">
        <v>19717.8</v>
      </c>
      <c r="F1701" s="23">
        <v>42212</v>
      </c>
      <c r="G1701" s="118">
        <v>19717.8</v>
      </c>
      <c r="H1701" s="31">
        <f t="shared" si="52"/>
        <v>0</v>
      </c>
      <c r="I1701" s="56" t="s">
        <v>94</v>
      </c>
      <c r="L1701" s="246"/>
      <c r="M1701" s="20">
        <v>42201</v>
      </c>
      <c r="N1701" s="183" t="s">
        <v>4237</v>
      </c>
      <c r="O1701" s="183" t="s">
        <v>1592</v>
      </c>
      <c r="P1701" s="14" t="s">
        <v>151</v>
      </c>
      <c r="Q1701" s="105">
        <v>3389.9</v>
      </c>
      <c r="R1701" s="23">
        <v>42202</v>
      </c>
      <c r="S1701" s="106">
        <v>3389.9</v>
      </c>
      <c r="T1701" s="48">
        <f t="shared" si="53"/>
        <v>0</v>
      </c>
      <c r="U1701" s="39" t="s">
        <v>9</v>
      </c>
    </row>
    <row r="1702" spans="1:21" x14ac:dyDescent="0.25">
      <c r="A1702" s="20">
        <v>42201</v>
      </c>
      <c r="B1702" s="183" t="s">
        <v>4297</v>
      </c>
      <c r="C1702" s="183" t="s">
        <v>1592</v>
      </c>
      <c r="D1702" s="14" t="s">
        <v>55</v>
      </c>
      <c r="E1702" s="105">
        <v>1104.8</v>
      </c>
      <c r="F1702" s="23">
        <v>42201</v>
      </c>
      <c r="G1702" s="118">
        <v>1104.8</v>
      </c>
      <c r="H1702" s="31">
        <f t="shared" si="52"/>
        <v>0</v>
      </c>
      <c r="I1702" s="56" t="s">
        <v>9</v>
      </c>
      <c r="L1702" s="246"/>
      <c r="M1702" s="20">
        <v>42202</v>
      </c>
      <c r="N1702" s="183" t="s">
        <v>4341</v>
      </c>
      <c r="O1702" s="183" t="s">
        <v>1592</v>
      </c>
      <c r="P1702" s="14" t="s">
        <v>151</v>
      </c>
      <c r="Q1702" s="105">
        <v>3670.1</v>
      </c>
      <c r="R1702" s="23">
        <v>42203</v>
      </c>
      <c r="S1702" s="118">
        <v>3670.1</v>
      </c>
      <c r="T1702" s="31">
        <f t="shared" si="53"/>
        <v>0</v>
      </c>
      <c r="U1702" s="56" t="s">
        <v>9</v>
      </c>
    </row>
    <row r="1703" spans="1:21" x14ac:dyDescent="0.25">
      <c r="A1703" s="20">
        <v>42201</v>
      </c>
      <c r="B1703" s="183" t="s">
        <v>4298</v>
      </c>
      <c r="C1703" s="183" t="s">
        <v>1592</v>
      </c>
      <c r="D1703" s="14" t="s">
        <v>24</v>
      </c>
      <c r="E1703" s="105">
        <v>204460.39</v>
      </c>
      <c r="F1703" s="30" t="s">
        <v>6065</v>
      </c>
      <c r="G1703" s="145">
        <f>25956.62+178503.77</f>
        <v>204460.38999999998</v>
      </c>
      <c r="H1703" s="31">
        <f t="shared" si="52"/>
        <v>0</v>
      </c>
      <c r="I1703" s="56" t="s">
        <v>2524</v>
      </c>
      <c r="L1703" s="246"/>
      <c r="M1703" s="20">
        <v>42203</v>
      </c>
      <c r="N1703" s="183" t="s">
        <v>4482</v>
      </c>
      <c r="O1703" s="183" t="s">
        <v>1592</v>
      </c>
      <c r="P1703" s="14" t="s">
        <v>151</v>
      </c>
      <c r="Q1703" s="105">
        <v>1543.15</v>
      </c>
      <c r="R1703" s="65">
        <v>42205</v>
      </c>
      <c r="S1703" s="106">
        <v>1543.15</v>
      </c>
      <c r="T1703" s="31">
        <f t="shared" si="53"/>
        <v>0</v>
      </c>
      <c r="U1703" s="39" t="s">
        <v>9</v>
      </c>
    </row>
    <row r="1704" spans="1:21" x14ac:dyDescent="0.25">
      <c r="A1704" s="20">
        <v>42201</v>
      </c>
      <c r="B1704" s="183" t="s">
        <v>4299</v>
      </c>
      <c r="C1704" s="183" t="s">
        <v>1592</v>
      </c>
      <c r="D1704" s="14" t="s">
        <v>112</v>
      </c>
      <c r="E1704" s="105">
        <v>3352.8</v>
      </c>
      <c r="F1704" s="23">
        <v>42201</v>
      </c>
      <c r="G1704" s="118">
        <v>3352.8</v>
      </c>
      <c r="H1704" s="31">
        <f t="shared" si="52"/>
        <v>0</v>
      </c>
      <c r="I1704" s="56" t="s">
        <v>9</v>
      </c>
      <c r="L1704" s="246"/>
      <c r="M1704" s="20">
        <v>42205</v>
      </c>
      <c r="N1704" s="183" t="s">
        <v>4695</v>
      </c>
      <c r="O1704" s="183" t="s">
        <v>1592</v>
      </c>
      <c r="P1704" s="14" t="s">
        <v>151</v>
      </c>
      <c r="Q1704" s="105">
        <v>2726.2</v>
      </c>
      <c r="R1704" s="23">
        <v>42207</v>
      </c>
      <c r="S1704" s="118">
        <v>2726.2</v>
      </c>
      <c r="T1704" s="31">
        <f t="shared" si="53"/>
        <v>0</v>
      </c>
      <c r="U1704" s="56" t="s">
        <v>9</v>
      </c>
    </row>
    <row r="1705" spans="1:21" x14ac:dyDescent="0.25">
      <c r="A1705" s="20">
        <v>42201</v>
      </c>
      <c r="B1705" s="183" t="s">
        <v>4300</v>
      </c>
      <c r="C1705" s="183" t="s">
        <v>1592</v>
      </c>
      <c r="D1705" s="14" t="s">
        <v>136</v>
      </c>
      <c r="E1705" s="105">
        <v>30079</v>
      </c>
      <c r="F1705" s="23">
        <v>42201</v>
      </c>
      <c r="G1705" s="118">
        <v>30079</v>
      </c>
      <c r="H1705" s="31">
        <f t="shared" si="52"/>
        <v>0</v>
      </c>
      <c r="I1705" s="56" t="s">
        <v>9</v>
      </c>
      <c r="L1705" s="246"/>
      <c r="M1705" s="20">
        <v>42205</v>
      </c>
      <c r="N1705" s="183" t="s">
        <v>4705</v>
      </c>
      <c r="O1705" s="183" t="s">
        <v>1592</v>
      </c>
      <c r="P1705" s="14" t="s">
        <v>151</v>
      </c>
      <c r="Q1705" s="105">
        <v>2580.4</v>
      </c>
      <c r="R1705" s="23">
        <v>42205</v>
      </c>
      <c r="S1705" s="118">
        <v>2580.4</v>
      </c>
      <c r="T1705" s="31">
        <f t="shared" si="53"/>
        <v>0</v>
      </c>
      <c r="U1705" s="56" t="s">
        <v>587</v>
      </c>
    </row>
    <row r="1706" spans="1:21" x14ac:dyDescent="0.25">
      <c r="A1706" s="20">
        <v>42201</v>
      </c>
      <c r="B1706" s="183" t="s">
        <v>4301</v>
      </c>
      <c r="C1706" s="183" t="s">
        <v>1592</v>
      </c>
      <c r="D1706" s="14" t="s">
        <v>24</v>
      </c>
      <c r="E1706" s="105">
        <v>118437.6</v>
      </c>
      <c r="F1706" s="30">
        <v>42219</v>
      </c>
      <c r="G1706" s="145">
        <v>118437.6</v>
      </c>
      <c r="H1706" s="31">
        <f t="shared" si="52"/>
        <v>0</v>
      </c>
      <c r="I1706" s="56" t="s">
        <v>9</v>
      </c>
      <c r="L1706" s="246"/>
      <c r="M1706" s="20">
        <v>42207</v>
      </c>
      <c r="N1706" s="183" t="s">
        <v>4923</v>
      </c>
      <c r="O1706" s="183" t="s">
        <v>1592</v>
      </c>
      <c r="P1706" s="14" t="s">
        <v>151</v>
      </c>
      <c r="Q1706" s="105">
        <v>2696.4</v>
      </c>
      <c r="R1706" s="23">
        <v>42208</v>
      </c>
      <c r="S1706" s="106">
        <v>2696.4</v>
      </c>
      <c r="T1706" s="31">
        <f t="shared" si="53"/>
        <v>0</v>
      </c>
      <c r="U1706" s="39" t="s">
        <v>9</v>
      </c>
    </row>
    <row r="1707" spans="1:21" x14ac:dyDescent="0.25">
      <c r="A1707" s="20">
        <v>42201</v>
      </c>
      <c r="B1707" s="183" t="s">
        <v>4302</v>
      </c>
      <c r="C1707" s="183" t="s">
        <v>1592</v>
      </c>
      <c r="D1707" s="14" t="s">
        <v>32</v>
      </c>
      <c r="E1707" s="105">
        <v>2754</v>
      </c>
      <c r="F1707" s="23">
        <v>42206</v>
      </c>
      <c r="G1707" s="118">
        <v>2754</v>
      </c>
      <c r="H1707" s="31">
        <f t="shared" si="52"/>
        <v>0</v>
      </c>
      <c r="I1707" s="56" t="s">
        <v>3880</v>
      </c>
      <c r="L1707" s="246"/>
      <c r="M1707" s="20">
        <v>42208</v>
      </c>
      <c r="N1707" s="183" t="s">
        <v>5042</v>
      </c>
      <c r="O1707" s="183" t="s">
        <v>1592</v>
      </c>
      <c r="P1707" s="14" t="s">
        <v>151</v>
      </c>
      <c r="Q1707" s="105">
        <v>2891.3</v>
      </c>
      <c r="R1707" s="65">
        <v>42209</v>
      </c>
      <c r="S1707" s="106">
        <v>2891.3</v>
      </c>
      <c r="T1707" s="31">
        <f t="shared" si="53"/>
        <v>0</v>
      </c>
      <c r="U1707" s="39" t="s">
        <v>9</v>
      </c>
    </row>
    <row r="1708" spans="1:21" x14ac:dyDescent="0.25">
      <c r="A1708" s="20">
        <v>42201</v>
      </c>
      <c r="B1708" s="183" t="s">
        <v>4303</v>
      </c>
      <c r="C1708" s="183" t="s">
        <v>1592</v>
      </c>
      <c r="D1708" s="14" t="s">
        <v>2607</v>
      </c>
      <c r="E1708" s="105">
        <v>4474.8</v>
      </c>
      <c r="F1708" s="23">
        <v>42202</v>
      </c>
      <c r="G1708" s="118">
        <v>4474.8</v>
      </c>
      <c r="H1708" s="31">
        <f t="shared" si="52"/>
        <v>0</v>
      </c>
      <c r="I1708" s="56" t="s">
        <v>3880</v>
      </c>
      <c r="L1708" s="246"/>
      <c r="M1708" s="20">
        <v>42209</v>
      </c>
      <c r="N1708" s="183" t="s">
        <v>5186</v>
      </c>
      <c r="O1708" s="183" t="s">
        <v>1592</v>
      </c>
      <c r="P1708" s="14" t="s">
        <v>151</v>
      </c>
      <c r="Q1708" s="105">
        <v>4766.3999999999996</v>
      </c>
      <c r="R1708" s="65">
        <v>42210</v>
      </c>
      <c r="S1708" s="106">
        <v>4766.3999999999996</v>
      </c>
      <c r="T1708" s="31">
        <f t="shared" si="53"/>
        <v>0</v>
      </c>
      <c r="U1708" s="39" t="s">
        <v>9</v>
      </c>
    </row>
    <row r="1709" spans="1:21" x14ac:dyDescent="0.25">
      <c r="A1709" s="20">
        <v>42201</v>
      </c>
      <c r="B1709" s="183" t="s">
        <v>4304</v>
      </c>
      <c r="C1709" s="183" t="s">
        <v>1592</v>
      </c>
      <c r="D1709" s="150" t="s">
        <v>375</v>
      </c>
      <c r="E1709" s="105">
        <v>5335.15</v>
      </c>
      <c r="F1709" s="23">
        <v>42201</v>
      </c>
      <c r="G1709" s="118">
        <v>5335.15</v>
      </c>
      <c r="H1709" s="31">
        <f t="shared" si="52"/>
        <v>0</v>
      </c>
      <c r="I1709" s="56" t="s">
        <v>9</v>
      </c>
      <c r="L1709" s="246"/>
      <c r="M1709" s="20">
        <v>42210</v>
      </c>
      <c r="N1709" s="183" t="s">
        <v>5328</v>
      </c>
      <c r="O1709" s="183" t="s">
        <v>1592</v>
      </c>
      <c r="P1709" s="14" t="s">
        <v>151</v>
      </c>
      <c r="Q1709" s="105">
        <v>2171.5</v>
      </c>
      <c r="R1709" s="65">
        <v>42211</v>
      </c>
      <c r="S1709" s="106">
        <v>2171.5</v>
      </c>
      <c r="T1709" s="31">
        <f t="shared" si="53"/>
        <v>0</v>
      </c>
      <c r="U1709" s="39" t="s">
        <v>9</v>
      </c>
    </row>
    <row r="1710" spans="1:21" x14ac:dyDescent="0.25">
      <c r="A1710" s="20">
        <v>42201</v>
      </c>
      <c r="B1710" s="183" t="s">
        <v>4305</v>
      </c>
      <c r="C1710" s="183" t="s">
        <v>1592</v>
      </c>
      <c r="D1710" s="14" t="s">
        <v>286</v>
      </c>
      <c r="E1710" s="105">
        <v>61.2</v>
      </c>
      <c r="F1710" s="23">
        <v>42201</v>
      </c>
      <c r="G1710" s="118">
        <v>61.2</v>
      </c>
      <c r="H1710" s="31">
        <f t="shared" si="52"/>
        <v>0</v>
      </c>
      <c r="I1710" s="56" t="s">
        <v>9</v>
      </c>
      <c r="L1710" s="246"/>
      <c r="M1710" s="20">
        <v>42211</v>
      </c>
      <c r="N1710" s="183" t="s">
        <v>5430</v>
      </c>
      <c r="O1710" s="183" t="s">
        <v>1592</v>
      </c>
      <c r="P1710" s="14" t="s">
        <v>151</v>
      </c>
      <c r="Q1710" s="105">
        <v>1936</v>
      </c>
      <c r="R1710" s="65">
        <v>42212</v>
      </c>
      <c r="S1710" s="106">
        <v>1936</v>
      </c>
      <c r="T1710" s="31">
        <f t="shared" si="53"/>
        <v>0</v>
      </c>
      <c r="U1710" s="39" t="s">
        <v>9</v>
      </c>
    </row>
    <row r="1711" spans="1:21" x14ac:dyDescent="0.25">
      <c r="A1711" s="20">
        <v>42201</v>
      </c>
      <c r="B1711" s="183" t="s">
        <v>4306</v>
      </c>
      <c r="C1711" s="183" t="s">
        <v>1592</v>
      </c>
      <c r="D1711" s="150" t="s">
        <v>732</v>
      </c>
      <c r="E1711" s="105">
        <v>12670.8</v>
      </c>
      <c r="F1711" s="23">
        <v>42203</v>
      </c>
      <c r="G1711" s="118">
        <v>12670.8</v>
      </c>
      <c r="H1711" s="31">
        <f t="shared" si="52"/>
        <v>0</v>
      </c>
      <c r="I1711" s="56" t="s">
        <v>149</v>
      </c>
      <c r="L1711" s="246"/>
      <c r="M1711" s="20">
        <v>42212</v>
      </c>
      <c r="N1711" s="183" t="s">
        <v>5498</v>
      </c>
      <c r="O1711" s="183" t="s">
        <v>1592</v>
      </c>
      <c r="P1711" s="14" t="s">
        <v>151</v>
      </c>
      <c r="Q1711" s="105">
        <v>2150</v>
      </c>
      <c r="R1711" s="23">
        <v>42213</v>
      </c>
      <c r="S1711" s="106">
        <v>2150</v>
      </c>
      <c r="T1711" s="31">
        <f t="shared" si="53"/>
        <v>0</v>
      </c>
      <c r="U1711" s="39" t="s">
        <v>9</v>
      </c>
    </row>
    <row r="1712" spans="1:21" x14ac:dyDescent="0.25">
      <c r="A1712" s="20">
        <v>42201</v>
      </c>
      <c r="B1712" s="183" t="s">
        <v>4307</v>
      </c>
      <c r="C1712" s="183" t="s">
        <v>1592</v>
      </c>
      <c r="D1712" s="14" t="s">
        <v>199</v>
      </c>
      <c r="E1712" s="105">
        <v>4838.3999999999996</v>
      </c>
      <c r="F1712" s="23">
        <v>42203</v>
      </c>
      <c r="G1712" s="118">
        <v>4838.3999999999996</v>
      </c>
      <c r="H1712" s="31">
        <f t="shared" si="52"/>
        <v>0</v>
      </c>
      <c r="I1712" s="56" t="s">
        <v>149</v>
      </c>
      <c r="L1712" s="246"/>
      <c r="M1712" s="20">
        <v>42213</v>
      </c>
      <c r="N1712" s="183" t="s">
        <v>5634</v>
      </c>
      <c r="O1712" s="183" t="s">
        <v>1592</v>
      </c>
      <c r="P1712" s="110" t="s">
        <v>151</v>
      </c>
      <c r="Q1712" s="105">
        <v>2692.2</v>
      </c>
      <c r="R1712" s="23">
        <v>42214</v>
      </c>
      <c r="S1712" s="106">
        <v>2692.2</v>
      </c>
      <c r="T1712" s="31">
        <f t="shared" si="53"/>
        <v>0</v>
      </c>
      <c r="U1712" s="39" t="s">
        <v>9</v>
      </c>
    </row>
    <row r="1713" spans="1:21" x14ac:dyDescent="0.25">
      <c r="A1713" s="20">
        <v>42201</v>
      </c>
      <c r="B1713" s="183" t="s">
        <v>4308</v>
      </c>
      <c r="C1713" s="183" t="s">
        <v>1592</v>
      </c>
      <c r="D1713" s="14" t="s">
        <v>206</v>
      </c>
      <c r="E1713" s="105">
        <v>26436.880000000001</v>
      </c>
      <c r="F1713" s="30">
        <v>42217</v>
      </c>
      <c r="G1713" s="145">
        <v>26436.880000000001</v>
      </c>
      <c r="H1713" s="31">
        <f t="shared" si="52"/>
        <v>0</v>
      </c>
      <c r="I1713" s="56" t="s">
        <v>149</v>
      </c>
      <c r="L1713" s="246"/>
      <c r="M1713" s="20">
        <v>42214</v>
      </c>
      <c r="N1713" s="183" t="s">
        <v>5723</v>
      </c>
      <c r="O1713" s="183" t="s">
        <v>1592</v>
      </c>
      <c r="P1713" s="14" t="s">
        <v>151</v>
      </c>
      <c r="Q1713" s="105">
        <v>1900.8</v>
      </c>
      <c r="R1713" s="23">
        <v>42215</v>
      </c>
      <c r="S1713" s="106">
        <v>1900.8</v>
      </c>
      <c r="T1713" s="31">
        <f t="shared" si="53"/>
        <v>0</v>
      </c>
      <c r="U1713" s="39" t="s">
        <v>9</v>
      </c>
    </row>
    <row r="1714" spans="1:21" x14ac:dyDescent="0.25">
      <c r="A1714" s="20">
        <v>42201</v>
      </c>
      <c r="B1714" s="183" t="s">
        <v>4309</v>
      </c>
      <c r="C1714" s="183" t="s">
        <v>1592</v>
      </c>
      <c r="D1714" s="14" t="s">
        <v>203</v>
      </c>
      <c r="E1714" s="105">
        <v>2506.4</v>
      </c>
      <c r="F1714" s="23">
        <v>42203</v>
      </c>
      <c r="G1714" s="118">
        <v>2506.4</v>
      </c>
      <c r="H1714" s="31">
        <f t="shared" si="52"/>
        <v>0</v>
      </c>
      <c r="I1714" s="56" t="s">
        <v>149</v>
      </c>
      <c r="L1714" s="246"/>
      <c r="M1714" s="20">
        <v>42215</v>
      </c>
      <c r="N1714" s="183" t="s">
        <v>5851</v>
      </c>
      <c r="O1714" s="183" t="s">
        <v>1592</v>
      </c>
      <c r="P1714" s="14" t="s">
        <v>151</v>
      </c>
      <c r="Q1714" s="105">
        <v>2089.8000000000002</v>
      </c>
      <c r="R1714" s="23">
        <v>42216</v>
      </c>
      <c r="S1714" s="106">
        <v>2089.8000000000002</v>
      </c>
      <c r="T1714" s="31">
        <f t="shared" si="53"/>
        <v>0</v>
      </c>
      <c r="U1714" s="39" t="s">
        <v>9</v>
      </c>
    </row>
    <row r="1715" spans="1:21" x14ac:dyDescent="0.25">
      <c r="A1715" s="20">
        <v>42201</v>
      </c>
      <c r="B1715" s="183" t="s">
        <v>4310</v>
      </c>
      <c r="C1715" s="183" t="s">
        <v>1592</v>
      </c>
      <c r="D1715" s="14" t="s">
        <v>1182</v>
      </c>
      <c r="E1715" s="105">
        <v>61.2</v>
      </c>
      <c r="F1715" s="23">
        <v>42201</v>
      </c>
      <c r="G1715" s="118">
        <v>61.2</v>
      </c>
      <c r="H1715" s="31">
        <f t="shared" si="52"/>
        <v>0</v>
      </c>
      <c r="I1715" s="56" t="s">
        <v>9</v>
      </c>
      <c r="L1715" s="246"/>
      <c r="M1715" s="20">
        <v>42216</v>
      </c>
      <c r="N1715" s="183" t="s">
        <v>5968</v>
      </c>
      <c r="O1715" s="183" t="s">
        <v>1592</v>
      </c>
      <c r="P1715" s="14" t="s">
        <v>151</v>
      </c>
      <c r="Q1715" s="105">
        <v>1070.5</v>
      </c>
      <c r="R1715" s="23">
        <v>42216</v>
      </c>
      <c r="S1715" s="106">
        <v>1070.5</v>
      </c>
      <c r="T1715" s="31">
        <f t="shared" si="53"/>
        <v>0</v>
      </c>
      <c r="U1715" s="39" t="s">
        <v>9</v>
      </c>
    </row>
    <row r="1716" spans="1:21" x14ac:dyDescent="0.25">
      <c r="A1716" s="20">
        <v>42201</v>
      </c>
      <c r="B1716" s="183" t="s">
        <v>4311</v>
      </c>
      <c r="C1716" s="183" t="s">
        <v>1592</v>
      </c>
      <c r="D1716" s="14" t="s">
        <v>877</v>
      </c>
      <c r="E1716" s="105">
        <v>3955.25</v>
      </c>
      <c r="F1716" s="23">
        <v>42203</v>
      </c>
      <c r="G1716" s="118">
        <v>3955.25</v>
      </c>
      <c r="H1716" s="31">
        <f t="shared" si="52"/>
        <v>0</v>
      </c>
      <c r="I1716" s="56" t="s">
        <v>149</v>
      </c>
      <c r="L1716" s="246"/>
      <c r="M1716" s="20">
        <v>42187</v>
      </c>
      <c r="N1716" s="183" t="s">
        <v>2617</v>
      </c>
      <c r="O1716" s="183" t="s">
        <v>1592</v>
      </c>
      <c r="P1716" s="14" t="s">
        <v>141</v>
      </c>
      <c r="Q1716" s="105">
        <v>2998</v>
      </c>
      <c r="R1716" s="23">
        <v>42187</v>
      </c>
      <c r="S1716" s="106">
        <v>2998</v>
      </c>
      <c r="T1716" s="25">
        <f t="shared" si="53"/>
        <v>0</v>
      </c>
      <c r="U1716" s="39" t="s">
        <v>9</v>
      </c>
    </row>
    <row r="1717" spans="1:21" x14ac:dyDescent="0.25">
      <c r="A1717" s="20">
        <v>42201</v>
      </c>
      <c r="B1717" s="183" t="s">
        <v>4312</v>
      </c>
      <c r="C1717" s="183" t="s">
        <v>1592</v>
      </c>
      <c r="D1717" s="14" t="s">
        <v>200</v>
      </c>
      <c r="E1717" s="105">
        <v>591.79999999999995</v>
      </c>
      <c r="F1717" s="23">
        <v>42203</v>
      </c>
      <c r="G1717" s="118">
        <v>591.79999999999995</v>
      </c>
      <c r="H1717" s="31">
        <f t="shared" si="52"/>
        <v>0</v>
      </c>
      <c r="I1717" s="56" t="s">
        <v>149</v>
      </c>
      <c r="L1717" s="246"/>
      <c r="M1717" s="20">
        <v>42188</v>
      </c>
      <c r="N1717" s="183" t="s">
        <v>2856</v>
      </c>
      <c r="O1717" s="183" t="s">
        <v>1592</v>
      </c>
      <c r="P1717" s="14" t="s">
        <v>141</v>
      </c>
      <c r="Q1717" s="105">
        <v>5124</v>
      </c>
      <c r="R1717" s="23">
        <v>42189</v>
      </c>
      <c r="S1717" s="106">
        <v>5124</v>
      </c>
      <c r="T1717" s="31">
        <f t="shared" si="53"/>
        <v>0</v>
      </c>
      <c r="U1717" s="39" t="s">
        <v>587</v>
      </c>
    </row>
    <row r="1718" spans="1:21" x14ac:dyDescent="0.25">
      <c r="A1718" s="20">
        <v>42201</v>
      </c>
      <c r="B1718" s="183" t="s">
        <v>4313</v>
      </c>
      <c r="C1718" s="183" t="s">
        <v>1592</v>
      </c>
      <c r="D1718" s="14" t="s">
        <v>4314</v>
      </c>
      <c r="E1718" s="105">
        <v>69</v>
      </c>
      <c r="F1718" s="23">
        <v>42202</v>
      </c>
      <c r="G1718" s="118">
        <v>69</v>
      </c>
      <c r="H1718" s="31">
        <f t="shared" si="52"/>
        <v>0</v>
      </c>
      <c r="I1718" s="56" t="s">
        <v>9</v>
      </c>
      <c r="L1718" s="246"/>
      <c r="M1718" s="20">
        <v>42189</v>
      </c>
      <c r="N1718" s="183" t="s">
        <v>2924</v>
      </c>
      <c r="O1718" s="183" t="s">
        <v>1592</v>
      </c>
      <c r="P1718" s="14" t="s">
        <v>141</v>
      </c>
      <c r="Q1718" s="105">
        <v>2673.6</v>
      </c>
      <c r="R1718" s="23">
        <v>42189</v>
      </c>
      <c r="S1718" s="106">
        <v>2673.6</v>
      </c>
      <c r="T1718" s="31">
        <f t="shared" si="53"/>
        <v>0</v>
      </c>
      <c r="U1718" s="39" t="s">
        <v>9</v>
      </c>
    </row>
    <row r="1719" spans="1:21" x14ac:dyDescent="0.25">
      <c r="A1719" s="20">
        <v>42201</v>
      </c>
      <c r="B1719" s="183" t="s">
        <v>4315</v>
      </c>
      <c r="C1719" s="183" t="s">
        <v>1592</v>
      </c>
      <c r="D1719" s="14" t="s">
        <v>552</v>
      </c>
      <c r="E1719" s="105">
        <v>13696.4</v>
      </c>
      <c r="F1719" s="23">
        <v>42203</v>
      </c>
      <c r="G1719" s="118">
        <v>13696.4</v>
      </c>
      <c r="H1719" s="31">
        <f t="shared" si="52"/>
        <v>0</v>
      </c>
      <c r="I1719" s="56" t="s">
        <v>149</v>
      </c>
      <c r="L1719" s="246"/>
      <c r="M1719" s="20">
        <v>42194</v>
      </c>
      <c r="N1719" s="183" t="s">
        <v>3476</v>
      </c>
      <c r="O1719" s="183" t="s">
        <v>1592</v>
      </c>
      <c r="P1719" s="14" t="s">
        <v>141</v>
      </c>
      <c r="Q1719" s="105">
        <v>140.6</v>
      </c>
      <c r="R1719" s="23">
        <v>42194</v>
      </c>
      <c r="S1719" s="106">
        <v>140.6</v>
      </c>
      <c r="T1719" s="31">
        <f t="shared" si="53"/>
        <v>0</v>
      </c>
      <c r="U1719" s="39" t="s">
        <v>9</v>
      </c>
    </row>
    <row r="1720" spans="1:21" x14ac:dyDescent="0.25">
      <c r="A1720" s="20">
        <v>42201</v>
      </c>
      <c r="B1720" s="183" t="s">
        <v>4316</v>
      </c>
      <c r="C1720" s="183" t="s">
        <v>1592</v>
      </c>
      <c r="D1720" s="14" t="s">
        <v>3977</v>
      </c>
      <c r="E1720" s="105">
        <v>8197</v>
      </c>
      <c r="F1720" s="23">
        <v>42203</v>
      </c>
      <c r="G1720" s="118">
        <v>8197</v>
      </c>
      <c r="H1720" s="31">
        <f t="shared" si="52"/>
        <v>0</v>
      </c>
      <c r="I1720" s="56" t="s">
        <v>149</v>
      </c>
      <c r="L1720" s="246"/>
      <c r="M1720" s="20">
        <v>42197</v>
      </c>
      <c r="N1720" s="183" t="s">
        <v>3808</v>
      </c>
      <c r="O1720" s="183" t="s">
        <v>1592</v>
      </c>
      <c r="P1720" s="14" t="s">
        <v>141</v>
      </c>
      <c r="Q1720" s="105">
        <v>3120.8</v>
      </c>
      <c r="R1720" s="23">
        <v>42202</v>
      </c>
      <c r="S1720" s="106">
        <v>3120.8</v>
      </c>
      <c r="T1720" s="31">
        <f t="shared" si="53"/>
        <v>0</v>
      </c>
      <c r="U1720" s="39" t="s">
        <v>9</v>
      </c>
    </row>
    <row r="1721" spans="1:21" x14ac:dyDescent="0.25">
      <c r="A1721" s="20">
        <v>42201</v>
      </c>
      <c r="B1721" s="183" t="s">
        <v>4317</v>
      </c>
      <c r="C1721" s="183" t="s">
        <v>1592</v>
      </c>
      <c r="D1721" s="26" t="s">
        <v>218</v>
      </c>
      <c r="E1721" s="108">
        <v>0</v>
      </c>
      <c r="F1721" s="23"/>
      <c r="G1721" s="118"/>
      <c r="H1721" s="31">
        <f t="shared" si="52"/>
        <v>0</v>
      </c>
      <c r="I1721" s="56" t="s">
        <v>13</v>
      </c>
      <c r="L1721" s="246"/>
      <c r="M1721" s="20">
        <v>42200</v>
      </c>
      <c r="N1721" s="183" t="s">
        <v>4088</v>
      </c>
      <c r="O1721" s="183" t="s">
        <v>1592</v>
      </c>
      <c r="P1721" s="14" t="s">
        <v>141</v>
      </c>
      <c r="Q1721" s="105">
        <v>5035.8</v>
      </c>
      <c r="R1721" s="23">
        <v>42202</v>
      </c>
      <c r="S1721" s="106">
        <v>5035.8</v>
      </c>
      <c r="T1721" s="48">
        <f t="shared" si="53"/>
        <v>0</v>
      </c>
      <c r="U1721" s="39" t="s">
        <v>9</v>
      </c>
    </row>
    <row r="1722" spans="1:21" x14ac:dyDescent="0.25">
      <c r="A1722" s="20">
        <v>42201</v>
      </c>
      <c r="B1722" s="183" t="s">
        <v>4318</v>
      </c>
      <c r="C1722" s="183" t="s">
        <v>1592</v>
      </c>
      <c r="D1722" s="14" t="s">
        <v>198</v>
      </c>
      <c r="E1722" s="105">
        <v>14497.6</v>
      </c>
      <c r="F1722" s="23">
        <v>42203</v>
      </c>
      <c r="G1722" s="118">
        <v>14497.6</v>
      </c>
      <c r="H1722" s="31">
        <f t="shared" si="52"/>
        <v>0</v>
      </c>
      <c r="I1722" s="56" t="s">
        <v>149</v>
      </c>
      <c r="L1722" s="246"/>
      <c r="M1722" s="20">
        <v>42202</v>
      </c>
      <c r="N1722" s="183" t="s">
        <v>4396</v>
      </c>
      <c r="O1722" s="183" t="s">
        <v>1592</v>
      </c>
      <c r="P1722" s="14" t="s">
        <v>141</v>
      </c>
      <c r="Q1722" s="105">
        <v>5409.25</v>
      </c>
      <c r="R1722" s="23"/>
      <c r="S1722" s="118"/>
      <c r="T1722" s="31">
        <f t="shared" si="53"/>
        <v>5409.25</v>
      </c>
      <c r="U1722" s="56" t="s">
        <v>9</v>
      </c>
    </row>
    <row r="1723" spans="1:21" x14ac:dyDescent="0.25">
      <c r="A1723" s="20">
        <v>42201</v>
      </c>
      <c r="B1723" s="183" t="s">
        <v>4319</v>
      </c>
      <c r="C1723" s="183" t="s">
        <v>1592</v>
      </c>
      <c r="D1723" s="14" t="s">
        <v>733</v>
      </c>
      <c r="E1723" s="105">
        <v>6107.4</v>
      </c>
      <c r="F1723" s="23">
        <v>42203</v>
      </c>
      <c r="G1723" s="118">
        <v>6107.4</v>
      </c>
      <c r="H1723" s="48">
        <f t="shared" si="52"/>
        <v>0</v>
      </c>
      <c r="I1723" s="56" t="s">
        <v>149</v>
      </c>
      <c r="L1723" s="246"/>
      <c r="M1723" s="20">
        <v>42186</v>
      </c>
      <c r="N1723" s="183" t="s">
        <v>2539</v>
      </c>
      <c r="O1723" s="183" t="s">
        <v>1592</v>
      </c>
      <c r="P1723" s="14" t="s">
        <v>75</v>
      </c>
      <c r="Q1723" s="105">
        <v>26059.200000000001</v>
      </c>
      <c r="R1723" s="23">
        <v>42187</v>
      </c>
      <c r="S1723" s="106">
        <v>26059.200000000001</v>
      </c>
      <c r="T1723" s="25">
        <f t="shared" si="53"/>
        <v>0</v>
      </c>
      <c r="U1723" s="39" t="s">
        <v>62</v>
      </c>
    </row>
    <row r="1724" spans="1:21" x14ac:dyDescent="0.25">
      <c r="A1724" s="20">
        <v>42201</v>
      </c>
      <c r="B1724" s="183" t="s">
        <v>4320</v>
      </c>
      <c r="C1724" s="183" t="s">
        <v>1592</v>
      </c>
      <c r="D1724" s="14" t="s">
        <v>552</v>
      </c>
      <c r="E1724" s="105">
        <v>1516.2</v>
      </c>
      <c r="F1724" s="23">
        <v>42203</v>
      </c>
      <c r="G1724" s="118">
        <v>1516.2</v>
      </c>
      <c r="H1724" s="31">
        <f t="shared" si="52"/>
        <v>0</v>
      </c>
      <c r="I1724" s="56" t="s">
        <v>149</v>
      </c>
      <c r="L1724" s="246"/>
      <c r="M1724" s="20">
        <v>42188</v>
      </c>
      <c r="N1724" s="183" t="s">
        <v>2812</v>
      </c>
      <c r="O1724" s="183" t="s">
        <v>1592</v>
      </c>
      <c r="P1724" s="14" t="s">
        <v>75</v>
      </c>
      <c r="Q1724" s="105">
        <v>26423.8</v>
      </c>
      <c r="R1724" s="12" t="s">
        <v>2813</v>
      </c>
      <c r="S1724" s="106">
        <f>23423.8+3000</f>
        <v>26423.8</v>
      </c>
      <c r="T1724" s="31">
        <f t="shared" si="53"/>
        <v>0</v>
      </c>
      <c r="U1724" s="39" t="s">
        <v>62</v>
      </c>
    </row>
    <row r="1725" spans="1:21" x14ac:dyDescent="0.25">
      <c r="A1725" s="20">
        <v>42201</v>
      </c>
      <c r="B1725" s="183" t="s">
        <v>4321</v>
      </c>
      <c r="C1725" s="183" t="s">
        <v>1592</v>
      </c>
      <c r="D1725" s="14" t="s">
        <v>1103</v>
      </c>
      <c r="E1725" s="105">
        <v>15489</v>
      </c>
      <c r="F1725" s="23">
        <v>42203</v>
      </c>
      <c r="G1725" s="118">
        <v>15489</v>
      </c>
      <c r="H1725" s="31">
        <f t="shared" si="52"/>
        <v>0</v>
      </c>
      <c r="I1725" s="56" t="s">
        <v>149</v>
      </c>
      <c r="L1725" s="246"/>
      <c r="M1725" s="20">
        <v>42191</v>
      </c>
      <c r="N1725" s="183" t="s">
        <v>3127</v>
      </c>
      <c r="O1725" s="183" t="s">
        <v>1592</v>
      </c>
      <c r="P1725" s="14" t="s">
        <v>75</v>
      </c>
      <c r="Q1725" s="105">
        <v>19697.599999999999</v>
      </c>
      <c r="R1725" s="23">
        <v>42192</v>
      </c>
      <c r="S1725" s="106">
        <v>19697.599999999999</v>
      </c>
      <c r="T1725" s="31">
        <f t="shared" si="53"/>
        <v>0</v>
      </c>
      <c r="U1725" s="39" t="s">
        <v>62</v>
      </c>
    </row>
    <row r="1726" spans="1:21" x14ac:dyDescent="0.25">
      <c r="A1726" s="59">
        <v>42201</v>
      </c>
      <c r="B1726" s="183" t="s">
        <v>4322</v>
      </c>
      <c r="C1726" s="183" t="s">
        <v>1592</v>
      </c>
      <c r="D1726" s="14" t="s">
        <v>14</v>
      </c>
      <c r="E1726" s="105">
        <v>120038.7</v>
      </c>
      <c r="F1726" s="23">
        <v>42209</v>
      </c>
      <c r="G1726" s="118">
        <v>120038.7</v>
      </c>
      <c r="H1726" s="31">
        <f t="shared" si="52"/>
        <v>0</v>
      </c>
      <c r="I1726" s="56" t="s">
        <v>15</v>
      </c>
      <c r="L1726" s="246"/>
      <c r="M1726" s="59">
        <v>42192</v>
      </c>
      <c r="N1726" s="183" t="s">
        <v>3229</v>
      </c>
      <c r="O1726" s="183" t="s">
        <v>1592</v>
      </c>
      <c r="P1726" s="14" t="s">
        <v>75</v>
      </c>
      <c r="Q1726" s="105">
        <v>2313</v>
      </c>
      <c r="R1726" s="23">
        <v>42192</v>
      </c>
      <c r="S1726" s="106">
        <v>2313</v>
      </c>
      <c r="T1726" s="31">
        <f t="shared" si="53"/>
        <v>0</v>
      </c>
      <c r="U1726" s="39" t="s">
        <v>587</v>
      </c>
    </row>
    <row r="1727" spans="1:21" x14ac:dyDescent="0.25">
      <c r="A1727" s="20">
        <v>42202</v>
      </c>
      <c r="B1727" s="183" t="s">
        <v>4323</v>
      </c>
      <c r="C1727" s="183" t="s">
        <v>1592</v>
      </c>
      <c r="D1727" s="14" t="s">
        <v>24</v>
      </c>
      <c r="E1727" s="105">
        <v>72083.399999999994</v>
      </c>
      <c r="F1727" s="30">
        <v>42219</v>
      </c>
      <c r="G1727" s="145">
        <v>72083.399999999994</v>
      </c>
      <c r="H1727" s="31">
        <f t="shared" si="52"/>
        <v>0</v>
      </c>
      <c r="I1727" s="56" t="s">
        <v>2524</v>
      </c>
      <c r="L1727" s="246"/>
      <c r="M1727" s="20">
        <v>42192</v>
      </c>
      <c r="N1727" s="183" t="s">
        <v>3230</v>
      </c>
      <c r="O1727" s="183" t="s">
        <v>1592</v>
      </c>
      <c r="P1727" s="14" t="s">
        <v>75</v>
      </c>
      <c r="Q1727" s="105">
        <v>5441.3</v>
      </c>
      <c r="R1727" s="23">
        <v>42192</v>
      </c>
      <c r="S1727" s="106">
        <v>5441.3</v>
      </c>
      <c r="T1727" s="31">
        <f t="shared" si="53"/>
        <v>0</v>
      </c>
      <c r="U1727" s="39" t="s">
        <v>587</v>
      </c>
    </row>
    <row r="1728" spans="1:21" x14ac:dyDescent="0.25">
      <c r="A1728" s="59">
        <v>42202</v>
      </c>
      <c r="B1728" s="183" t="s">
        <v>4324</v>
      </c>
      <c r="C1728" s="183" t="s">
        <v>1592</v>
      </c>
      <c r="D1728" s="14" t="s">
        <v>195</v>
      </c>
      <c r="E1728" s="105">
        <v>104916.15</v>
      </c>
      <c r="F1728" s="30" t="s">
        <v>4325</v>
      </c>
      <c r="G1728" s="118">
        <v>104916.15</v>
      </c>
      <c r="H1728" s="31">
        <f t="shared" si="52"/>
        <v>0</v>
      </c>
      <c r="I1728" s="56" t="s">
        <v>149</v>
      </c>
      <c r="L1728" s="246"/>
      <c r="M1728" s="59">
        <v>42192</v>
      </c>
      <c r="N1728" s="183" t="s">
        <v>3235</v>
      </c>
      <c r="O1728" s="183" t="s">
        <v>1592</v>
      </c>
      <c r="P1728" s="14" t="s">
        <v>75</v>
      </c>
      <c r="Q1728" s="105">
        <v>2719.2</v>
      </c>
      <c r="R1728" s="23">
        <v>42193</v>
      </c>
      <c r="S1728" s="106">
        <v>2719.2</v>
      </c>
      <c r="T1728" s="31">
        <f t="shared" si="53"/>
        <v>0</v>
      </c>
      <c r="U1728" s="39" t="s">
        <v>9</v>
      </c>
    </row>
    <row r="1729" spans="1:21" x14ac:dyDescent="0.25">
      <c r="A1729" s="20">
        <v>42202</v>
      </c>
      <c r="B1729" s="183" t="s">
        <v>4326</v>
      </c>
      <c r="C1729" s="183" t="s">
        <v>1592</v>
      </c>
      <c r="D1729" s="14" t="s">
        <v>2607</v>
      </c>
      <c r="E1729" s="105">
        <v>2428.4</v>
      </c>
      <c r="F1729" s="23">
        <v>42202</v>
      </c>
      <c r="G1729" s="118">
        <v>2428.4</v>
      </c>
      <c r="H1729" s="31">
        <f t="shared" si="52"/>
        <v>0</v>
      </c>
      <c r="I1729" s="56" t="s">
        <v>9</v>
      </c>
      <c r="L1729" s="246"/>
      <c r="M1729" s="20">
        <v>42193</v>
      </c>
      <c r="N1729" s="183" t="s">
        <v>3339</v>
      </c>
      <c r="O1729" s="183" t="s">
        <v>1592</v>
      </c>
      <c r="P1729" s="14" t="s">
        <v>75</v>
      </c>
      <c r="Q1729" s="105">
        <v>27799.1</v>
      </c>
      <c r="R1729" s="23" t="s">
        <v>3340</v>
      </c>
      <c r="S1729" s="106">
        <f>22000+5799.1</f>
        <v>27799.1</v>
      </c>
      <c r="T1729" s="31">
        <f t="shared" si="53"/>
        <v>0</v>
      </c>
      <c r="U1729" s="39" t="s">
        <v>62</v>
      </c>
    </row>
    <row r="1730" spans="1:21" x14ac:dyDescent="0.25">
      <c r="A1730" s="59">
        <v>42202</v>
      </c>
      <c r="B1730" s="183" t="s">
        <v>4327</v>
      </c>
      <c r="C1730" s="183" t="s">
        <v>1592</v>
      </c>
      <c r="D1730" s="14" t="s">
        <v>383</v>
      </c>
      <c r="E1730" s="105">
        <v>8400</v>
      </c>
      <c r="F1730" s="23">
        <v>42202</v>
      </c>
      <c r="G1730" s="118">
        <v>8400</v>
      </c>
      <c r="H1730" s="31">
        <f t="shared" si="52"/>
        <v>0</v>
      </c>
      <c r="I1730" s="56" t="s">
        <v>9</v>
      </c>
      <c r="L1730" s="246"/>
      <c r="M1730" s="59">
        <v>42195</v>
      </c>
      <c r="N1730" s="183" t="s">
        <v>3609</v>
      </c>
      <c r="O1730" s="183" t="s">
        <v>1592</v>
      </c>
      <c r="P1730" s="14" t="s">
        <v>75</v>
      </c>
      <c r="Q1730" s="105">
        <v>7303.2</v>
      </c>
      <c r="R1730" s="23">
        <v>42198</v>
      </c>
      <c r="S1730" s="118">
        <v>7303.2</v>
      </c>
      <c r="T1730" s="31">
        <f t="shared" si="53"/>
        <v>0</v>
      </c>
      <c r="U1730" s="56" t="s">
        <v>62</v>
      </c>
    </row>
    <row r="1731" spans="1:21" x14ac:dyDescent="0.25">
      <c r="A1731" s="20">
        <v>42202</v>
      </c>
      <c r="B1731" s="183" t="s">
        <v>4328</v>
      </c>
      <c r="C1731" s="183" t="s">
        <v>1592</v>
      </c>
      <c r="D1731" s="14" t="s">
        <v>341</v>
      </c>
      <c r="E1731" s="105">
        <v>2570.4</v>
      </c>
      <c r="F1731" s="23">
        <v>42202</v>
      </c>
      <c r="G1731" s="118">
        <v>2570.4</v>
      </c>
      <c r="H1731" s="31">
        <f t="shared" ref="H1731:H1794" si="54">E1731-G1731</f>
        <v>0</v>
      </c>
      <c r="I1731" s="56" t="s">
        <v>9</v>
      </c>
      <c r="L1731" s="246"/>
      <c r="M1731" s="20">
        <v>42195</v>
      </c>
      <c r="N1731" s="183" t="s">
        <v>3613</v>
      </c>
      <c r="O1731" s="183" t="s">
        <v>1592</v>
      </c>
      <c r="P1731" s="14" t="s">
        <v>75</v>
      </c>
      <c r="Q1731" s="105">
        <v>19937.89</v>
      </c>
      <c r="R1731" s="23">
        <v>42198</v>
      </c>
      <c r="S1731" s="118">
        <v>19937.89</v>
      </c>
      <c r="T1731" s="31">
        <f t="shared" ref="T1731:T1794" si="55">Q1731-S1731</f>
        <v>0</v>
      </c>
      <c r="U1731" s="56" t="s">
        <v>62</v>
      </c>
    </row>
    <row r="1732" spans="1:21" x14ac:dyDescent="0.25">
      <c r="A1732" s="59">
        <v>42202</v>
      </c>
      <c r="B1732" s="183" t="s">
        <v>4329</v>
      </c>
      <c r="C1732" s="183" t="s">
        <v>1592</v>
      </c>
      <c r="D1732" s="14" t="s">
        <v>125</v>
      </c>
      <c r="E1732" s="105">
        <v>20015.8</v>
      </c>
      <c r="F1732" s="23">
        <v>42204</v>
      </c>
      <c r="G1732" s="118">
        <v>20015.8</v>
      </c>
      <c r="H1732" s="31">
        <f t="shared" si="54"/>
        <v>0</v>
      </c>
      <c r="I1732" s="56" t="s">
        <v>94</v>
      </c>
      <c r="L1732" s="246"/>
      <c r="M1732" s="59">
        <v>42198</v>
      </c>
      <c r="N1732" s="183" t="s">
        <v>3912</v>
      </c>
      <c r="O1732" s="183" t="s">
        <v>1592</v>
      </c>
      <c r="P1732" s="14" t="s">
        <v>75</v>
      </c>
      <c r="Q1732" s="105">
        <v>24399.7</v>
      </c>
      <c r="R1732" s="23">
        <v>42199</v>
      </c>
      <c r="S1732" s="106">
        <v>24399.7</v>
      </c>
      <c r="T1732" s="31">
        <f t="shared" si="55"/>
        <v>0</v>
      </c>
      <c r="U1732" s="39" t="s">
        <v>62</v>
      </c>
    </row>
    <row r="1733" spans="1:21" x14ac:dyDescent="0.25">
      <c r="A1733" s="20">
        <v>42202</v>
      </c>
      <c r="B1733" s="183" t="s">
        <v>4330</v>
      </c>
      <c r="C1733" s="183" t="s">
        <v>1592</v>
      </c>
      <c r="D1733" s="14" t="s">
        <v>20</v>
      </c>
      <c r="E1733" s="105">
        <v>15861.2</v>
      </c>
      <c r="F1733" s="23">
        <v>42202</v>
      </c>
      <c r="G1733" s="118">
        <v>15861.2</v>
      </c>
      <c r="H1733" s="31">
        <f t="shared" si="54"/>
        <v>0</v>
      </c>
      <c r="I1733" s="56" t="s">
        <v>94</v>
      </c>
      <c r="L1733" s="246"/>
      <c r="M1733" s="20">
        <v>42200</v>
      </c>
      <c r="N1733" s="183" t="s">
        <v>4164</v>
      </c>
      <c r="O1733" s="183" t="s">
        <v>1592</v>
      </c>
      <c r="P1733" s="14" t="s">
        <v>75</v>
      </c>
      <c r="Q1733" s="105">
        <v>29337.3</v>
      </c>
      <c r="R1733" s="23">
        <v>42201</v>
      </c>
      <c r="S1733" s="106">
        <v>29337.3</v>
      </c>
      <c r="T1733" s="48">
        <f t="shared" si="55"/>
        <v>0</v>
      </c>
      <c r="U1733" s="39" t="s">
        <v>62</v>
      </c>
    </row>
    <row r="1734" spans="1:21" x14ac:dyDescent="0.25">
      <c r="A1734" s="59">
        <v>42202</v>
      </c>
      <c r="B1734" s="183" t="s">
        <v>4331</v>
      </c>
      <c r="C1734" s="183" t="s">
        <v>1592</v>
      </c>
      <c r="D1734" s="14" t="s">
        <v>14</v>
      </c>
      <c r="E1734" s="105">
        <v>23370.799999999999</v>
      </c>
      <c r="F1734" s="23">
        <v>42209</v>
      </c>
      <c r="G1734" s="118">
        <v>23370.799999999999</v>
      </c>
      <c r="H1734" s="31">
        <f t="shared" si="54"/>
        <v>0</v>
      </c>
      <c r="I1734" s="56" t="s">
        <v>15</v>
      </c>
      <c r="L1734" s="246"/>
      <c r="M1734" s="59">
        <v>42202</v>
      </c>
      <c r="N1734" s="183" t="s">
        <v>4401</v>
      </c>
      <c r="O1734" s="183" t="s">
        <v>1592</v>
      </c>
      <c r="P1734" s="14" t="s">
        <v>75</v>
      </c>
      <c r="Q1734" s="105">
        <v>25852.2</v>
      </c>
      <c r="R1734" s="23">
        <v>42205</v>
      </c>
      <c r="S1734" s="118">
        <v>25852.2</v>
      </c>
      <c r="T1734" s="31">
        <f t="shared" si="55"/>
        <v>0</v>
      </c>
      <c r="U1734" s="56" t="s">
        <v>9</v>
      </c>
    </row>
    <row r="1735" spans="1:21" x14ac:dyDescent="0.25">
      <c r="A1735" s="20">
        <v>42202</v>
      </c>
      <c r="B1735" s="183" t="s">
        <v>4332</v>
      </c>
      <c r="C1735" s="183" t="s">
        <v>1592</v>
      </c>
      <c r="D1735" s="14" t="s">
        <v>55</v>
      </c>
      <c r="E1735" s="105">
        <v>23896.05</v>
      </c>
      <c r="F1735" s="23">
        <v>42203</v>
      </c>
      <c r="G1735" s="118">
        <v>23896.05</v>
      </c>
      <c r="H1735" s="31">
        <f t="shared" si="54"/>
        <v>0</v>
      </c>
      <c r="I1735" s="56" t="s">
        <v>3880</v>
      </c>
      <c r="L1735" s="246"/>
      <c r="M1735" s="20">
        <v>42205</v>
      </c>
      <c r="N1735" s="183" t="s">
        <v>4744</v>
      </c>
      <c r="O1735" s="183" t="s">
        <v>1592</v>
      </c>
      <c r="P1735" s="14" t="s">
        <v>75</v>
      </c>
      <c r="Q1735" s="105">
        <v>13336.9</v>
      </c>
      <c r="R1735" s="23" t="s">
        <v>4745</v>
      </c>
      <c r="S1735" s="106">
        <f>12336.9+1000</f>
        <v>13336.9</v>
      </c>
      <c r="T1735" s="31">
        <f t="shared" si="55"/>
        <v>0</v>
      </c>
      <c r="U1735" s="39" t="s">
        <v>62</v>
      </c>
    </row>
    <row r="1736" spans="1:21" x14ac:dyDescent="0.25">
      <c r="A1736" s="59">
        <v>42202</v>
      </c>
      <c r="B1736" s="183" t="s">
        <v>4333</v>
      </c>
      <c r="C1736" s="183" t="s">
        <v>1592</v>
      </c>
      <c r="D1736" s="14" t="s">
        <v>35</v>
      </c>
      <c r="E1736" s="105">
        <v>23712.45</v>
      </c>
      <c r="F1736" s="23">
        <v>42202</v>
      </c>
      <c r="G1736" s="118">
        <v>23712.45</v>
      </c>
      <c r="H1736" s="31">
        <f t="shared" si="54"/>
        <v>0</v>
      </c>
      <c r="I1736" s="56" t="s">
        <v>3880</v>
      </c>
      <c r="L1736" s="246"/>
      <c r="M1736" s="59">
        <v>42207</v>
      </c>
      <c r="N1736" s="183" t="s">
        <v>4988</v>
      </c>
      <c r="O1736" s="183" t="s">
        <v>1592</v>
      </c>
      <c r="P1736" s="14" t="s">
        <v>75</v>
      </c>
      <c r="Q1736" s="105">
        <v>23360.1</v>
      </c>
      <c r="R1736" s="23">
        <v>42208</v>
      </c>
      <c r="S1736" s="106">
        <v>23360.1</v>
      </c>
      <c r="T1736" s="31">
        <f t="shared" si="55"/>
        <v>0</v>
      </c>
      <c r="U1736" s="39" t="s">
        <v>62</v>
      </c>
    </row>
    <row r="1737" spans="1:21" x14ac:dyDescent="0.25">
      <c r="A1737" s="20">
        <v>42202</v>
      </c>
      <c r="B1737" s="183" t="s">
        <v>4334</v>
      </c>
      <c r="C1737" s="183" t="s">
        <v>1592</v>
      </c>
      <c r="D1737" s="14" t="s">
        <v>71</v>
      </c>
      <c r="E1737" s="105">
        <v>5582.4</v>
      </c>
      <c r="F1737" s="23">
        <v>42202</v>
      </c>
      <c r="G1737" s="118">
        <v>5582.4</v>
      </c>
      <c r="H1737" s="31">
        <f t="shared" si="54"/>
        <v>0</v>
      </c>
      <c r="I1737" s="56" t="s">
        <v>9</v>
      </c>
      <c r="L1737" s="246"/>
      <c r="M1737" s="20">
        <v>42209</v>
      </c>
      <c r="N1737" s="183" t="s">
        <v>5255</v>
      </c>
      <c r="O1737" s="183" t="s">
        <v>1592</v>
      </c>
      <c r="P1737" s="14" t="s">
        <v>75</v>
      </c>
      <c r="Q1737" s="105">
        <v>25658.799999999999</v>
      </c>
      <c r="R1737" s="65">
        <v>42210</v>
      </c>
      <c r="S1737" s="106">
        <v>25658.799999999999</v>
      </c>
      <c r="T1737" s="31">
        <f t="shared" si="55"/>
        <v>0</v>
      </c>
      <c r="U1737" s="39" t="s">
        <v>62</v>
      </c>
    </row>
    <row r="1738" spans="1:21" x14ac:dyDescent="0.25">
      <c r="A1738" s="59">
        <v>42202</v>
      </c>
      <c r="B1738" s="183" t="s">
        <v>4335</v>
      </c>
      <c r="C1738" s="183" t="s">
        <v>1592</v>
      </c>
      <c r="D1738" s="14" t="s">
        <v>18</v>
      </c>
      <c r="E1738" s="105">
        <v>2750.8</v>
      </c>
      <c r="F1738" s="23">
        <v>42202</v>
      </c>
      <c r="G1738" s="118">
        <v>2750.8</v>
      </c>
      <c r="H1738" s="31">
        <f t="shared" si="54"/>
        <v>0</v>
      </c>
      <c r="I1738" s="56" t="s">
        <v>9</v>
      </c>
      <c r="L1738" s="246"/>
      <c r="M1738" s="59">
        <v>42209</v>
      </c>
      <c r="N1738" s="183" t="s">
        <v>5261</v>
      </c>
      <c r="O1738" s="183" t="s">
        <v>1592</v>
      </c>
      <c r="P1738" s="14" t="s">
        <v>75</v>
      </c>
      <c r="Q1738" s="105">
        <v>1001</v>
      </c>
      <c r="R1738" s="65">
        <v>42210</v>
      </c>
      <c r="S1738" s="106">
        <v>1001</v>
      </c>
      <c r="T1738" s="31">
        <f t="shared" si="55"/>
        <v>0</v>
      </c>
      <c r="U1738" s="39" t="s">
        <v>62</v>
      </c>
    </row>
    <row r="1739" spans="1:21" x14ac:dyDescent="0.25">
      <c r="A1739" s="20">
        <v>42202</v>
      </c>
      <c r="B1739" s="183" t="s">
        <v>4336</v>
      </c>
      <c r="C1739" s="183" t="s">
        <v>1592</v>
      </c>
      <c r="D1739" s="14" t="s">
        <v>2501</v>
      </c>
      <c r="E1739" s="105">
        <v>17446.400000000001</v>
      </c>
      <c r="F1739" s="23">
        <v>42202</v>
      </c>
      <c r="G1739" s="118">
        <v>17446.400000000001</v>
      </c>
      <c r="H1739" s="31">
        <f t="shared" si="54"/>
        <v>0</v>
      </c>
      <c r="I1739" s="56" t="s">
        <v>17</v>
      </c>
      <c r="L1739" s="246"/>
      <c r="M1739" s="20">
        <v>42212</v>
      </c>
      <c r="N1739" s="183" t="s">
        <v>5528</v>
      </c>
      <c r="O1739" s="183" t="s">
        <v>1592</v>
      </c>
      <c r="P1739" s="14" t="s">
        <v>75</v>
      </c>
      <c r="Q1739" s="105">
        <v>21971.200000000001</v>
      </c>
      <c r="R1739" s="23">
        <v>42213</v>
      </c>
      <c r="S1739" s="106">
        <v>21971.200000000001</v>
      </c>
      <c r="T1739" s="31">
        <f t="shared" si="55"/>
        <v>0</v>
      </c>
      <c r="U1739" s="39" t="s">
        <v>62</v>
      </c>
    </row>
    <row r="1740" spans="1:21" x14ac:dyDescent="0.25">
      <c r="A1740" s="59">
        <v>42202</v>
      </c>
      <c r="B1740" s="183" t="s">
        <v>4337</v>
      </c>
      <c r="C1740" s="183" t="s">
        <v>1592</v>
      </c>
      <c r="D1740" s="14" t="s">
        <v>33</v>
      </c>
      <c r="E1740" s="105">
        <v>4984.8</v>
      </c>
      <c r="F1740" s="23">
        <v>42202</v>
      </c>
      <c r="G1740" s="118">
        <v>4984.8</v>
      </c>
      <c r="H1740" s="31">
        <f t="shared" si="54"/>
        <v>0</v>
      </c>
      <c r="I1740" s="56" t="s">
        <v>9</v>
      </c>
      <c r="L1740" s="246"/>
      <c r="M1740" s="59">
        <v>42214</v>
      </c>
      <c r="N1740" s="183" t="s">
        <v>5754</v>
      </c>
      <c r="O1740" s="183" t="s">
        <v>1592</v>
      </c>
      <c r="P1740" s="14" t="s">
        <v>75</v>
      </c>
      <c r="Q1740" s="105">
        <v>22717.439999999999</v>
      </c>
      <c r="R1740" s="23">
        <v>42215</v>
      </c>
      <c r="S1740" s="114">
        <v>21000</v>
      </c>
      <c r="T1740" s="55">
        <f t="shared" si="55"/>
        <v>1717.4399999999987</v>
      </c>
      <c r="U1740" s="39" t="s">
        <v>62</v>
      </c>
    </row>
    <row r="1741" spans="1:21" x14ac:dyDescent="0.25">
      <c r="A1741" s="20">
        <v>42202</v>
      </c>
      <c r="B1741" s="183" t="s">
        <v>4338</v>
      </c>
      <c r="C1741" s="183" t="s">
        <v>1592</v>
      </c>
      <c r="D1741" s="14" t="s">
        <v>215</v>
      </c>
      <c r="E1741" s="105">
        <v>32414.6</v>
      </c>
      <c r="F1741" s="23">
        <v>42202</v>
      </c>
      <c r="G1741" s="118">
        <v>32414.6</v>
      </c>
      <c r="H1741" s="31">
        <f t="shared" si="54"/>
        <v>0</v>
      </c>
      <c r="I1741" s="56" t="s">
        <v>17</v>
      </c>
      <c r="L1741" s="246"/>
      <c r="M1741" s="20">
        <v>42216</v>
      </c>
      <c r="N1741" s="183" t="s">
        <v>6016</v>
      </c>
      <c r="O1741" s="183" t="s">
        <v>1592</v>
      </c>
      <c r="P1741" s="14" t="s">
        <v>75</v>
      </c>
      <c r="Q1741" s="105">
        <v>20155.099999999999</v>
      </c>
      <c r="R1741" s="23"/>
      <c r="S1741" s="106"/>
      <c r="T1741" s="31">
        <f t="shared" si="55"/>
        <v>20155.099999999999</v>
      </c>
      <c r="U1741" s="39" t="s">
        <v>62</v>
      </c>
    </row>
    <row r="1742" spans="1:21" x14ac:dyDescent="0.25">
      <c r="A1742" s="59">
        <v>42202</v>
      </c>
      <c r="B1742" s="183" t="s">
        <v>4339</v>
      </c>
      <c r="C1742" s="183" t="s">
        <v>1592</v>
      </c>
      <c r="D1742" s="14" t="s">
        <v>88</v>
      </c>
      <c r="E1742" s="105">
        <v>2074.6</v>
      </c>
      <c r="F1742" s="23">
        <v>42202</v>
      </c>
      <c r="G1742" s="118">
        <v>2074.6</v>
      </c>
      <c r="H1742" s="31">
        <f t="shared" si="54"/>
        <v>0</v>
      </c>
      <c r="I1742" s="56" t="s">
        <v>9</v>
      </c>
      <c r="L1742" s="246"/>
      <c r="M1742" s="59">
        <v>42216</v>
      </c>
      <c r="N1742" s="183" t="s">
        <v>6021</v>
      </c>
      <c r="O1742" s="183" t="s">
        <v>1592</v>
      </c>
      <c r="P1742" s="14" t="s">
        <v>75</v>
      </c>
      <c r="Q1742" s="105">
        <v>1055.5999999999999</v>
      </c>
      <c r="R1742" s="23"/>
      <c r="S1742" s="106"/>
      <c r="T1742" s="31">
        <f t="shared" si="55"/>
        <v>1055.5999999999999</v>
      </c>
      <c r="U1742" s="39" t="s">
        <v>62</v>
      </c>
    </row>
    <row r="1743" spans="1:21" x14ac:dyDescent="0.25">
      <c r="A1743" s="20">
        <v>42202</v>
      </c>
      <c r="B1743" s="183" t="s">
        <v>4340</v>
      </c>
      <c r="C1743" s="183" t="s">
        <v>1592</v>
      </c>
      <c r="D1743" s="14" t="s">
        <v>14</v>
      </c>
      <c r="E1743" s="105">
        <v>3944.2</v>
      </c>
      <c r="F1743" s="23">
        <v>42209</v>
      </c>
      <c r="G1743" s="118">
        <v>3944.2</v>
      </c>
      <c r="H1743" s="31">
        <f t="shared" si="54"/>
        <v>0</v>
      </c>
      <c r="I1743" s="56" t="s">
        <v>9</v>
      </c>
      <c r="L1743" s="246"/>
      <c r="M1743" s="20">
        <v>42196</v>
      </c>
      <c r="N1743" s="183" t="s">
        <v>3717</v>
      </c>
      <c r="O1743" s="183" t="s">
        <v>1592</v>
      </c>
      <c r="P1743" s="14" t="s">
        <v>435</v>
      </c>
      <c r="Q1743" s="105">
        <v>1252.0999999999999</v>
      </c>
      <c r="R1743" s="23">
        <v>42196</v>
      </c>
      <c r="S1743" s="106">
        <v>1252.0999999999999</v>
      </c>
      <c r="T1743" s="48">
        <f t="shared" si="55"/>
        <v>0</v>
      </c>
      <c r="U1743" s="39" t="s">
        <v>9</v>
      </c>
    </row>
    <row r="1744" spans="1:21" x14ac:dyDescent="0.25">
      <c r="A1744" s="59">
        <v>42202</v>
      </c>
      <c r="B1744" s="183" t="s">
        <v>4341</v>
      </c>
      <c r="C1744" s="183" t="s">
        <v>1592</v>
      </c>
      <c r="D1744" s="14" t="s">
        <v>151</v>
      </c>
      <c r="E1744" s="105">
        <v>3670.1</v>
      </c>
      <c r="F1744" s="23">
        <v>42203</v>
      </c>
      <c r="G1744" s="118">
        <v>3670.1</v>
      </c>
      <c r="H1744" s="31">
        <f t="shared" si="54"/>
        <v>0</v>
      </c>
      <c r="I1744" s="56" t="s">
        <v>9</v>
      </c>
      <c r="L1744" s="246"/>
      <c r="M1744" s="59">
        <v>42207</v>
      </c>
      <c r="N1744" s="183" t="s">
        <v>4936</v>
      </c>
      <c r="O1744" s="183" t="s">
        <v>1592</v>
      </c>
      <c r="P1744" s="14" t="s">
        <v>435</v>
      </c>
      <c r="Q1744" s="105">
        <v>1647.3</v>
      </c>
      <c r="R1744" s="23">
        <v>42207</v>
      </c>
      <c r="S1744" s="106">
        <v>1647.3</v>
      </c>
      <c r="T1744" s="31">
        <f t="shared" si="55"/>
        <v>0</v>
      </c>
      <c r="U1744" s="39" t="s">
        <v>9</v>
      </c>
    </row>
    <row r="1745" spans="1:21" x14ac:dyDescent="0.25">
      <c r="A1745" s="20">
        <v>42202</v>
      </c>
      <c r="B1745" s="183" t="s">
        <v>4342</v>
      </c>
      <c r="C1745" s="183" t="s">
        <v>1592</v>
      </c>
      <c r="D1745" s="14" t="s">
        <v>125</v>
      </c>
      <c r="E1745" s="105">
        <v>9200.4</v>
      </c>
      <c r="F1745" s="12" t="s">
        <v>4343</v>
      </c>
      <c r="G1745" s="118">
        <f>7316.5+1883.9</f>
        <v>9200.4</v>
      </c>
      <c r="H1745" s="31">
        <f t="shared" si="54"/>
        <v>0</v>
      </c>
      <c r="I1745" s="56" t="s">
        <v>17</v>
      </c>
      <c r="L1745" s="246"/>
      <c r="M1745" s="20">
        <v>42209</v>
      </c>
      <c r="N1745" s="183" t="s">
        <v>5210</v>
      </c>
      <c r="O1745" s="183" t="s">
        <v>1592</v>
      </c>
      <c r="P1745" s="14" t="s">
        <v>435</v>
      </c>
      <c r="Q1745" s="105">
        <v>1071.8</v>
      </c>
      <c r="R1745" s="65">
        <v>42209</v>
      </c>
      <c r="S1745" s="106">
        <v>1071.8</v>
      </c>
      <c r="T1745" s="31">
        <f t="shared" si="55"/>
        <v>0</v>
      </c>
      <c r="U1745" s="39" t="s">
        <v>9</v>
      </c>
    </row>
    <row r="1746" spans="1:21" x14ac:dyDescent="0.25">
      <c r="A1746" s="59">
        <v>42202</v>
      </c>
      <c r="B1746" s="183" t="s">
        <v>4344</v>
      </c>
      <c r="C1746" s="183" t="s">
        <v>1592</v>
      </c>
      <c r="D1746" s="14" t="s">
        <v>3893</v>
      </c>
      <c r="E1746" s="105">
        <v>6209.8</v>
      </c>
      <c r="F1746" s="23">
        <v>42202</v>
      </c>
      <c r="G1746" s="118">
        <v>6209.8</v>
      </c>
      <c r="H1746" s="31">
        <f t="shared" si="54"/>
        <v>0</v>
      </c>
      <c r="I1746" s="56" t="s">
        <v>9</v>
      </c>
      <c r="L1746" s="246"/>
      <c r="M1746" s="59">
        <v>42211</v>
      </c>
      <c r="N1746" s="183" t="s">
        <v>5432</v>
      </c>
      <c r="O1746" s="183" t="s">
        <v>1592</v>
      </c>
      <c r="P1746" s="14" t="s">
        <v>435</v>
      </c>
      <c r="Q1746" s="105">
        <v>1745.3</v>
      </c>
      <c r="R1746" s="65">
        <v>42211</v>
      </c>
      <c r="S1746" s="106">
        <v>1745.3</v>
      </c>
      <c r="T1746" s="31">
        <f t="shared" si="55"/>
        <v>0</v>
      </c>
      <c r="U1746" s="39" t="s">
        <v>9</v>
      </c>
    </row>
    <row r="1747" spans="1:21" x14ac:dyDescent="0.25">
      <c r="A1747" s="20">
        <v>42202</v>
      </c>
      <c r="B1747" s="183" t="s">
        <v>4345</v>
      </c>
      <c r="C1747" s="183" t="s">
        <v>1592</v>
      </c>
      <c r="D1747" s="150" t="s">
        <v>24</v>
      </c>
      <c r="E1747" s="105">
        <v>2815.2</v>
      </c>
      <c r="F1747" s="30">
        <v>42219</v>
      </c>
      <c r="G1747" s="145">
        <v>2815.2</v>
      </c>
      <c r="H1747" s="31">
        <f t="shared" si="54"/>
        <v>0</v>
      </c>
      <c r="I1747" s="56" t="s">
        <v>9</v>
      </c>
      <c r="L1747" s="246"/>
      <c r="M1747" s="20">
        <v>42211</v>
      </c>
      <c r="N1747" s="183" t="s">
        <v>5433</v>
      </c>
      <c r="O1747" s="183" t="s">
        <v>1592</v>
      </c>
      <c r="P1747" s="14" t="s">
        <v>435</v>
      </c>
      <c r="Q1747" s="105">
        <v>688</v>
      </c>
      <c r="R1747" s="65">
        <v>42211</v>
      </c>
      <c r="S1747" s="106">
        <v>688</v>
      </c>
      <c r="T1747" s="31">
        <f t="shared" si="55"/>
        <v>0</v>
      </c>
      <c r="U1747" s="39" t="s">
        <v>9</v>
      </c>
    </row>
    <row r="1748" spans="1:21" x14ac:dyDescent="0.25">
      <c r="A1748" s="59">
        <v>42202</v>
      </c>
      <c r="B1748" s="183" t="s">
        <v>4346</v>
      </c>
      <c r="C1748" s="183" t="s">
        <v>1592</v>
      </c>
      <c r="D1748" s="14" t="s">
        <v>32</v>
      </c>
      <c r="E1748" s="105">
        <v>55248.3</v>
      </c>
      <c r="F1748" s="23">
        <v>42206</v>
      </c>
      <c r="G1748" s="118">
        <v>55248.3</v>
      </c>
      <c r="H1748" s="31">
        <f t="shared" si="54"/>
        <v>0</v>
      </c>
      <c r="I1748" s="56" t="s">
        <v>19</v>
      </c>
      <c r="L1748" s="246"/>
      <c r="M1748" s="59">
        <v>42215</v>
      </c>
      <c r="N1748" s="183" t="s">
        <v>5821</v>
      </c>
      <c r="O1748" s="183" t="s">
        <v>1592</v>
      </c>
      <c r="P1748" s="14" t="s">
        <v>435</v>
      </c>
      <c r="Q1748" s="105">
        <v>592</v>
      </c>
      <c r="R1748" s="23">
        <v>42215</v>
      </c>
      <c r="S1748" s="106">
        <v>592</v>
      </c>
      <c r="T1748" s="31">
        <f t="shared" si="55"/>
        <v>0</v>
      </c>
      <c r="U1748" s="39" t="s">
        <v>9</v>
      </c>
    </row>
    <row r="1749" spans="1:21" x14ac:dyDescent="0.25">
      <c r="A1749" s="20">
        <v>42202</v>
      </c>
      <c r="B1749" s="183" t="s">
        <v>4347</v>
      </c>
      <c r="C1749" s="183" t="s">
        <v>1592</v>
      </c>
      <c r="D1749" s="14" t="s">
        <v>114</v>
      </c>
      <c r="E1749" s="105">
        <v>1945.1</v>
      </c>
      <c r="F1749" s="23">
        <v>42202</v>
      </c>
      <c r="G1749" s="118">
        <v>1945.1</v>
      </c>
      <c r="H1749" s="31">
        <f t="shared" si="54"/>
        <v>0</v>
      </c>
      <c r="I1749" s="56" t="s">
        <v>9</v>
      </c>
      <c r="L1749" s="246"/>
      <c r="M1749" s="20">
        <v>42215</v>
      </c>
      <c r="N1749" s="183" t="s">
        <v>5822</v>
      </c>
      <c r="O1749" s="183" t="s">
        <v>1592</v>
      </c>
      <c r="P1749" s="14" t="s">
        <v>435</v>
      </c>
      <c r="Q1749" s="105">
        <v>268</v>
      </c>
      <c r="R1749" s="23">
        <v>42215</v>
      </c>
      <c r="S1749" s="106">
        <v>268</v>
      </c>
      <c r="T1749" s="31">
        <f t="shared" si="55"/>
        <v>0</v>
      </c>
      <c r="U1749" s="39" t="s">
        <v>9</v>
      </c>
    </row>
    <row r="1750" spans="1:21" x14ac:dyDescent="0.25">
      <c r="A1750" s="59">
        <v>42202</v>
      </c>
      <c r="B1750" s="183" t="s">
        <v>4348</v>
      </c>
      <c r="C1750" s="183" t="s">
        <v>1592</v>
      </c>
      <c r="D1750" s="14" t="s">
        <v>1172</v>
      </c>
      <c r="E1750" s="105">
        <v>27437.1</v>
      </c>
      <c r="F1750" s="23">
        <v>42203</v>
      </c>
      <c r="G1750" s="118">
        <v>27437.1</v>
      </c>
      <c r="H1750" s="31">
        <f t="shared" si="54"/>
        <v>0</v>
      </c>
      <c r="I1750" s="56" t="s">
        <v>587</v>
      </c>
      <c r="L1750" s="246"/>
      <c r="M1750" s="59">
        <v>42216</v>
      </c>
      <c r="N1750" s="183" t="s">
        <v>6002</v>
      </c>
      <c r="O1750" s="183" t="s">
        <v>1592</v>
      </c>
      <c r="P1750" s="14" t="s">
        <v>435</v>
      </c>
      <c r="Q1750" s="105">
        <v>1388</v>
      </c>
      <c r="R1750" s="23">
        <v>42216</v>
      </c>
      <c r="S1750" s="106">
        <v>1388</v>
      </c>
      <c r="T1750" s="31">
        <f t="shared" si="55"/>
        <v>0</v>
      </c>
      <c r="U1750" s="39" t="s">
        <v>9</v>
      </c>
    </row>
    <row r="1751" spans="1:21" x14ac:dyDescent="0.25">
      <c r="A1751" s="20">
        <v>42202</v>
      </c>
      <c r="B1751" s="183" t="s">
        <v>4349</v>
      </c>
      <c r="C1751" s="183" t="s">
        <v>1592</v>
      </c>
      <c r="D1751" s="14" t="s">
        <v>1328</v>
      </c>
      <c r="E1751" s="105">
        <v>29643.5</v>
      </c>
      <c r="F1751" s="23">
        <v>42203</v>
      </c>
      <c r="G1751" s="118">
        <v>29643.5</v>
      </c>
      <c r="H1751" s="31">
        <f t="shared" si="54"/>
        <v>0</v>
      </c>
      <c r="I1751" s="56" t="s">
        <v>587</v>
      </c>
      <c r="L1751" s="246"/>
      <c r="M1751" s="20">
        <v>42186</v>
      </c>
      <c r="N1751" s="183" t="s">
        <v>2505</v>
      </c>
      <c r="O1751" s="183" t="s">
        <v>1592</v>
      </c>
      <c r="P1751" s="14" t="s">
        <v>55</v>
      </c>
      <c r="Q1751" s="105">
        <v>24473.38</v>
      </c>
      <c r="R1751" s="23">
        <v>42186</v>
      </c>
      <c r="S1751" s="106">
        <v>24473.38</v>
      </c>
      <c r="T1751" s="25">
        <f t="shared" si="55"/>
        <v>0</v>
      </c>
      <c r="U1751" s="39" t="s">
        <v>773</v>
      </c>
    </row>
    <row r="1752" spans="1:21" x14ac:dyDescent="0.25">
      <c r="A1752" s="59">
        <v>42202</v>
      </c>
      <c r="B1752" s="183" t="s">
        <v>4350</v>
      </c>
      <c r="C1752" s="183" t="s">
        <v>1592</v>
      </c>
      <c r="D1752" s="14" t="s">
        <v>320</v>
      </c>
      <c r="E1752" s="105">
        <v>11308.4</v>
      </c>
      <c r="F1752" s="51">
        <v>42203</v>
      </c>
      <c r="G1752" s="118">
        <v>11308.4</v>
      </c>
      <c r="H1752" s="31">
        <f t="shared" si="54"/>
        <v>0</v>
      </c>
      <c r="I1752" s="56" t="s">
        <v>587</v>
      </c>
      <c r="L1752" s="246"/>
      <c r="M1752" s="59">
        <v>42188</v>
      </c>
      <c r="N1752" s="183" t="s">
        <v>2765</v>
      </c>
      <c r="O1752" s="183" t="s">
        <v>1592</v>
      </c>
      <c r="P1752" s="40" t="s">
        <v>55</v>
      </c>
      <c r="Q1752" s="105">
        <v>19016.400000000001</v>
      </c>
      <c r="R1752" s="23">
        <v>42189</v>
      </c>
      <c r="S1752" s="106">
        <v>19016.400000000001</v>
      </c>
      <c r="T1752" s="31">
        <f t="shared" si="55"/>
        <v>0</v>
      </c>
      <c r="U1752" s="68" t="s">
        <v>773</v>
      </c>
    </row>
    <row r="1753" spans="1:21" x14ac:dyDescent="0.25">
      <c r="A1753" s="20">
        <v>42202</v>
      </c>
      <c r="B1753" s="183" t="s">
        <v>4351</v>
      </c>
      <c r="C1753" s="183" t="s">
        <v>1592</v>
      </c>
      <c r="D1753" s="14" t="s">
        <v>940</v>
      </c>
      <c r="E1753" s="105">
        <v>1731.6</v>
      </c>
      <c r="F1753" s="23">
        <v>42203</v>
      </c>
      <c r="G1753" s="118">
        <v>1731.6</v>
      </c>
      <c r="H1753" s="31">
        <f t="shared" si="54"/>
        <v>0</v>
      </c>
      <c r="I1753" s="56" t="s">
        <v>587</v>
      </c>
      <c r="L1753" s="246"/>
      <c r="M1753" s="20">
        <v>42189</v>
      </c>
      <c r="N1753" s="183" t="s">
        <v>2871</v>
      </c>
      <c r="O1753" s="183" t="s">
        <v>1592</v>
      </c>
      <c r="P1753" s="14" t="s">
        <v>55</v>
      </c>
      <c r="Q1753" s="105">
        <v>24857</v>
      </c>
      <c r="R1753" s="23">
        <v>42189</v>
      </c>
      <c r="S1753" s="106">
        <v>24857</v>
      </c>
      <c r="T1753" s="31">
        <f t="shared" si="55"/>
        <v>0</v>
      </c>
      <c r="U1753" s="39" t="s">
        <v>773</v>
      </c>
    </row>
    <row r="1754" spans="1:21" x14ac:dyDescent="0.25">
      <c r="A1754" s="59">
        <v>42202</v>
      </c>
      <c r="B1754" s="183" t="s">
        <v>4352</v>
      </c>
      <c r="C1754" s="183" t="s">
        <v>1592</v>
      </c>
      <c r="D1754" s="14" t="s">
        <v>699</v>
      </c>
      <c r="E1754" s="105">
        <v>354.9</v>
      </c>
      <c r="F1754" s="23">
        <v>42202</v>
      </c>
      <c r="G1754" s="118">
        <v>354.9</v>
      </c>
      <c r="H1754" s="31">
        <f t="shared" si="54"/>
        <v>0</v>
      </c>
      <c r="I1754" s="56" t="s">
        <v>9</v>
      </c>
      <c r="L1754" s="246"/>
      <c r="M1754" s="59">
        <v>42189</v>
      </c>
      <c r="N1754" s="183" t="s">
        <v>2958</v>
      </c>
      <c r="O1754" s="183" t="s">
        <v>1592</v>
      </c>
      <c r="P1754" s="14" t="s">
        <v>55</v>
      </c>
      <c r="Q1754" s="105">
        <v>2775</v>
      </c>
      <c r="R1754" s="23">
        <v>42191</v>
      </c>
      <c r="S1754" s="106">
        <v>2775</v>
      </c>
      <c r="T1754" s="31">
        <f t="shared" si="55"/>
        <v>0</v>
      </c>
      <c r="U1754" s="39" t="s">
        <v>312</v>
      </c>
    </row>
    <row r="1755" spans="1:21" x14ac:dyDescent="0.25">
      <c r="A1755" s="20">
        <v>42202</v>
      </c>
      <c r="B1755" s="183" t="s">
        <v>4353</v>
      </c>
      <c r="C1755" s="183" t="s">
        <v>1592</v>
      </c>
      <c r="D1755" s="14" t="s">
        <v>1190</v>
      </c>
      <c r="E1755" s="105">
        <v>2958</v>
      </c>
      <c r="F1755" s="23">
        <v>42203</v>
      </c>
      <c r="G1755" s="118">
        <v>2958</v>
      </c>
      <c r="H1755" s="31">
        <f t="shared" si="54"/>
        <v>0</v>
      </c>
      <c r="I1755" s="56" t="s">
        <v>587</v>
      </c>
      <c r="L1755" s="246"/>
      <c r="M1755" s="20">
        <v>42190</v>
      </c>
      <c r="N1755" s="183" t="s">
        <v>2987</v>
      </c>
      <c r="O1755" s="183" t="s">
        <v>1592</v>
      </c>
      <c r="P1755" s="14" t="s">
        <v>55</v>
      </c>
      <c r="Q1755" s="105">
        <v>25434.7</v>
      </c>
      <c r="R1755" s="23">
        <v>42190</v>
      </c>
      <c r="S1755" s="106">
        <v>25434.7</v>
      </c>
      <c r="T1755" s="31">
        <f t="shared" si="55"/>
        <v>0</v>
      </c>
      <c r="U1755" s="39" t="s">
        <v>773</v>
      </c>
    </row>
    <row r="1756" spans="1:21" x14ac:dyDescent="0.25">
      <c r="A1756" s="59">
        <v>42202</v>
      </c>
      <c r="B1756" s="183" t="s">
        <v>4354</v>
      </c>
      <c r="C1756" s="183" t="s">
        <v>1592</v>
      </c>
      <c r="D1756" s="14" t="s">
        <v>1174</v>
      </c>
      <c r="E1756" s="105">
        <v>11866</v>
      </c>
      <c r="F1756" s="23">
        <v>42203</v>
      </c>
      <c r="G1756" s="118">
        <v>11866</v>
      </c>
      <c r="H1756" s="31">
        <f t="shared" si="54"/>
        <v>0</v>
      </c>
      <c r="I1756" s="56" t="s">
        <v>587</v>
      </c>
      <c r="L1756" s="246"/>
      <c r="M1756" s="59">
        <v>42193</v>
      </c>
      <c r="N1756" s="183" t="s">
        <v>3286</v>
      </c>
      <c r="O1756" s="183" t="s">
        <v>1592</v>
      </c>
      <c r="P1756" s="14" t="s">
        <v>55</v>
      </c>
      <c r="Q1756" s="105">
        <v>23013.49</v>
      </c>
      <c r="R1756" s="23">
        <v>42193</v>
      </c>
      <c r="S1756" s="106">
        <v>23013.49</v>
      </c>
      <c r="T1756" s="31">
        <f t="shared" si="55"/>
        <v>0</v>
      </c>
      <c r="U1756" s="39" t="s">
        <v>773</v>
      </c>
    </row>
    <row r="1757" spans="1:21" x14ac:dyDescent="0.25">
      <c r="A1757" s="20">
        <v>42202</v>
      </c>
      <c r="B1757" s="183" t="s">
        <v>4355</v>
      </c>
      <c r="C1757" s="183" t="s">
        <v>1592</v>
      </c>
      <c r="D1757" s="14" t="s">
        <v>1290</v>
      </c>
      <c r="E1757" s="105">
        <v>6079.2</v>
      </c>
      <c r="F1757" s="51">
        <v>42203</v>
      </c>
      <c r="G1757" s="118">
        <v>6079.2</v>
      </c>
      <c r="H1757" s="31">
        <f t="shared" si="54"/>
        <v>0</v>
      </c>
      <c r="I1757" s="56" t="s">
        <v>587</v>
      </c>
      <c r="L1757" s="246"/>
      <c r="M1757" s="20">
        <v>42195</v>
      </c>
      <c r="N1757" s="183" t="s">
        <v>3539</v>
      </c>
      <c r="O1757" s="183" t="s">
        <v>1592</v>
      </c>
      <c r="P1757" s="14" t="s">
        <v>55</v>
      </c>
      <c r="Q1757" s="105">
        <v>23340.15</v>
      </c>
      <c r="R1757" s="23">
        <v>42195</v>
      </c>
      <c r="S1757" s="106">
        <v>23340.15</v>
      </c>
      <c r="T1757" s="31">
        <f t="shared" si="55"/>
        <v>0</v>
      </c>
      <c r="U1757" s="39" t="s">
        <v>773</v>
      </c>
    </row>
    <row r="1758" spans="1:21" x14ac:dyDescent="0.25">
      <c r="A1758" s="59">
        <v>42202</v>
      </c>
      <c r="B1758" s="183" t="s">
        <v>4356</v>
      </c>
      <c r="C1758" s="183" t="s">
        <v>1592</v>
      </c>
      <c r="D1758" s="14" t="s">
        <v>320</v>
      </c>
      <c r="E1758" s="105">
        <v>2506.08</v>
      </c>
      <c r="F1758" s="23">
        <v>42205</v>
      </c>
      <c r="G1758" s="118">
        <v>2506.08</v>
      </c>
      <c r="H1758" s="31">
        <f t="shared" si="54"/>
        <v>0</v>
      </c>
      <c r="I1758" s="56" t="s">
        <v>9</v>
      </c>
      <c r="L1758" s="246"/>
      <c r="M1758" s="59">
        <v>42196</v>
      </c>
      <c r="N1758" s="183" t="s">
        <v>3791</v>
      </c>
      <c r="O1758" s="183" t="s">
        <v>1592</v>
      </c>
      <c r="P1758" s="14" t="s">
        <v>55</v>
      </c>
      <c r="Q1758" s="105">
        <v>24177.45</v>
      </c>
      <c r="R1758" s="23">
        <v>42198</v>
      </c>
      <c r="S1758" s="106">
        <v>24177.45</v>
      </c>
      <c r="T1758" s="31">
        <f t="shared" si="55"/>
        <v>0</v>
      </c>
      <c r="U1758" s="39" t="s">
        <v>19</v>
      </c>
    </row>
    <row r="1759" spans="1:21" x14ac:dyDescent="0.25">
      <c r="A1759" s="20">
        <v>42202</v>
      </c>
      <c r="B1759" s="183" t="s">
        <v>4357</v>
      </c>
      <c r="C1759" s="183" t="s">
        <v>1592</v>
      </c>
      <c r="D1759" s="14" t="s">
        <v>35</v>
      </c>
      <c r="E1759" s="105">
        <v>1240.2</v>
      </c>
      <c r="F1759" s="23">
        <v>42202</v>
      </c>
      <c r="G1759" s="118">
        <v>1240.2</v>
      </c>
      <c r="H1759" s="31">
        <f t="shared" si="54"/>
        <v>0</v>
      </c>
      <c r="I1759" s="56" t="s">
        <v>3880</v>
      </c>
      <c r="L1759" s="246"/>
      <c r="M1759" s="20">
        <v>42198</v>
      </c>
      <c r="N1759" s="183" t="s">
        <v>3871</v>
      </c>
      <c r="O1759" s="183" t="s">
        <v>1592</v>
      </c>
      <c r="P1759" s="14" t="s">
        <v>55</v>
      </c>
      <c r="Q1759" s="105">
        <v>24242.85</v>
      </c>
      <c r="R1759" s="23">
        <v>42198</v>
      </c>
      <c r="S1759" s="106">
        <v>24242.85</v>
      </c>
      <c r="T1759" s="31">
        <f t="shared" si="55"/>
        <v>0</v>
      </c>
      <c r="U1759" s="39" t="s">
        <v>2524</v>
      </c>
    </row>
    <row r="1760" spans="1:21" x14ac:dyDescent="0.25">
      <c r="A1760" s="59">
        <v>42202</v>
      </c>
      <c r="B1760" s="183" t="s">
        <v>4358</v>
      </c>
      <c r="C1760" s="183" t="s">
        <v>1592</v>
      </c>
      <c r="D1760" s="14" t="s">
        <v>114</v>
      </c>
      <c r="E1760" s="105">
        <v>3513.9</v>
      </c>
      <c r="F1760" s="23">
        <v>42202</v>
      </c>
      <c r="G1760" s="118">
        <v>3513.9</v>
      </c>
      <c r="H1760" s="31">
        <f t="shared" si="54"/>
        <v>0</v>
      </c>
      <c r="I1760" s="56" t="s">
        <v>9</v>
      </c>
      <c r="L1760" s="246"/>
      <c r="M1760" s="59">
        <v>42200</v>
      </c>
      <c r="N1760" s="183" t="s">
        <v>4112</v>
      </c>
      <c r="O1760" s="183" t="s">
        <v>1592</v>
      </c>
      <c r="P1760" s="14" t="s">
        <v>55</v>
      </c>
      <c r="Q1760" s="105">
        <v>24355.05</v>
      </c>
      <c r="R1760" s="12">
        <v>42200</v>
      </c>
      <c r="S1760" s="106">
        <v>24355.05</v>
      </c>
      <c r="T1760" s="48">
        <f t="shared" si="55"/>
        <v>0</v>
      </c>
      <c r="U1760" s="39" t="s">
        <v>3880</v>
      </c>
    </row>
    <row r="1761" spans="1:21" x14ac:dyDescent="0.25">
      <c r="A1761" s="20">
        <v>42202</v>
      </c>
      <c r="B1761" s="183" t="s">
        <v>4359</v>
      </c>
      <c r="C1761" s="183" t="s">
        <v>1592</v>
      </c>
      <c r="D1761" s="14" t="s">
        <v>1261</v>
      </c>
      <c r="E1761" s="105">
        <v>5324.8</v>
      </c>
      <c r="F1761" s="23">
        <v>42203</v>
      </c>
      <c r="G1761" s="118">
        <v>5324.8</v>
      </c>
      <c r="H1761" s="31">
        <f t="shared" si="54"/>
        <v>0</v>
      </c>
      <c r="I1761" s="56" t="s">
        <v>587</v>
      </c>
      <c r="L1761" s="246"/>
      <c r="M1761" s="20">
        <v>42201</v>
      </c>
      <c r="N1761" s="183" t="s">
        <v>4297</v>
      </c>
      <c r="O1761" s="183" t="s">
        <v>1592</v>
      </c>
      <c r="P1761" s="14" t="s">
        <v>55</v>
      </c>
      <c r="Q1761" s="105">
        <v>1104.8</v>
      </c>
      <c r="R1761" s="23">
        <v>42201</v>
      </c>
      <c r="S1761" s="118">
        <v>1104.8</v>
      </c>
      <c r="T1761" s="31">
        <f t="shared" si="55"/>
        <v>0</v>
      </c>
      <c r="U1761" s="56" t="s">
        <v>9</v>
      </c>
    </row>
    <row r="1762" spans="1:21" x14ac:dyDescent="0.25">
      <c r="A1762" s="59">
        <v>42202</v>
      </c>
      <c r="B1762" s="183" t="s">
        <v>4360</v>
      </c>
      <c r="C1762" s="183" t="s">
        <v>1592</v>
      </c>
      <c r="D1762" s="14" t="s">
        <v>60</v>
      </c>
      <c r="E1762" s="105">
        <v>2795</v>
      </c>
      <c r="F1762" s="23">
        <v>42203</v>
      </c>
      <c r="G1762" s="118">
        <v>2795</v>
      </c>
      <c r="H1762" s="31">
        <f t="shared" si="54"/>
        <v>0</v>
      </c>
      <c r="I1762" s="56" t="s">
        <v>9</v>
      </c>
      <c r="L1762" s="246"/>
      <c r="M1762" s="59">
        <v>42202</v>
      </c>
      <c r="N1762" s="183" t="s">
        <v>4332</v>
      </c>
      <c r="O1762" s="183" t="s">
        <v>1592</v>
      </c>
      <c r="P1762" s="14" t="s">
        <v>55</v>
      </c>
      <c r="Q1762" s="105">
        <v>23896.05</v>
      </c>
      <c r="R1762" s="23">
        <v>42203</v>
      </c>
      <c r="S1762" s="118">
        <v>23896.05</v>
      </c>
      <c r="T1762" s="31">
        <f t="shared" si="55"/>
        <v>0</v>
      </c>
      <c r="U1762" s="56" t="s">
        <v>3880</v>
      </c>
    </row>
    <row r="1763" spans="1:21" x14ac:dyDescent="0.25">
      <c r="A1763" s="20">
        <v>42202</v>
      </c>
      <c r="B1763" s="183" t="s">
        <v>4361</v>
      </c>
      <c r="C1763" s="183" t="s">
        <v>1592</v>
      </c>
      <c r="D1763" s="150" t="s">
        <v>22</v>
      </c>
      <c r="E1763" s="105">
        <v>2343.1</v>
      </c>
      <c r="F1763" s="23">
        <v>42202</v>
      </c>
      <c r="G1763" s="118">
        <v>2343.1</v>
      </c>
      <c r="H1763" s="31">
        <f t="shared" si="54"/>
        <v>0</v>
      </c>
      <c r="I1763" s="56" t="s">
        <v>9</v>
      </c>
      <c r="L1763" s="246"/>
      <c r="M1763" s="20">
        <v>42202</v>
      </c>
      <c r="N1763" s="183" t="s">
        <v>4426</v>
      </c>
      <c r="O1763" s="183" t="s">
        <v>1592</v>
      </c>
      <c r="P1763" s="14" t="s">
        <v>55</v>
      </c>
      <c r="Q1763" s="105">
        <v>1411.6</v>
      </c>
      <c r="R1763" s="23">
        <v>42203</v>
      </c>
      <c r="S1763" s="118">
        <v>1411.6</v>
      </c>
      <c r="T1763" s="31">
        <f t="shared" si="55"/>
        <v>0</v>
      </c>
      <c r="U1763" s="56" t="s">
        <v>3880</v>
      </c>
    </row>
    <row r="1764" spans="1:21" x14ac:dyDescent="0.25">
      <c r="A1764" s="59">
        <v>42202</v>
      </c>
      <c r="B1764" s="183" t="s">
        <v>4362</v>
      </c>
      <c r="C1764" s="183" t="s">
        <v>1592</v>
      </c>
      <c r="D1764" s="14" t="s">
        <v>45</v>
      </c>
      <c r="E1764" s="105">
        <v>6651.4</v>
      </c>
      <c r="F1764" s="23">
        <v>42211</v>
      </c>
      <c r="G1764" s="118">
        <v>6651.4</v>
      </c>
      <c r="H1764" s="31">
        <f t="shared" si="54"/>
        <v>0</v>
      </c>
      <c r="I1764" s="56" t="s">
        <v>59</v>
      </c>
      <c r="L1764" s="246"/>
      <c r="M1764" s="59">
        <v>42204</v>
      </c>
      <c r="N1764" s="183" t="s">
        <v>4597</v>
      </c>
      <c r="O1764" s="183" t="s">
        <v>1592</v>
      </c>
      <c r="P1764" s="14" t="s">
        <v>55</v>
      </c>
      <c r="Q1764" s="105">
        <v>23781.3</v>
      </c>
      <c r="R1764" s="23">
        <v>42205</v>
      </c>
      <c r="S1764" s="118">
        <v>23781.3</v>
      </c>
      <c r="T1764" s="31">
        <f t="shared" si="55"/>
        <v>0</v>
      </c>
      <c r="U1764" s="56" t="s">
        <v>3880</v>
      </c>
    </row>
    <row r="1765" spans="1:21" x14ac:dyDescent="0.25">
      <c r="A1765" s="20">
        <v>42202</v>
      </c>
      <c r="B1765" s="183" t="s">
        <v>4363</v>
      </c>
      <c r="C1765" s="183" t="s">
        <v>1592</v>
      </c>
      <c r="D1765" s="14" t="s">
        <v>169</v>
      </c>
      <c r="E1765" s="105">
        <v>1204.5999999999999</v>
      </c>
      <c r="F1765" s="23">
        <v>42203</v>
      </c>
      <c r="G1765" s="118">
        <v>1204.5999999999999</v>
      </c>
      <c r="H1765" s="31">
        <f t="shared" si="54"/>
        <v>0</v>
      </c>
      <c r="I1765" s="56" t="s">
        <v>59</v>
      </c>
      <c r="L1765" s="246"/>
      <c r="M1765" s="20">
        <v>42206</v>
      </c>
      <c r="N1765" s="183" t="s">
        <v>4887</v>
      </c>
      <c r="O1765" s="183" t="s">
        <v>1592</v>
      </c>
      <c r="P1765" s="15" t="s">
        <v>55</v>
      </c>
      <c r="Q1765" s="122">
        <v>20388.52</v>
      </c>
      <c r="R1765" s="23">
        <v>42207</v>
      </c>
      <c r="S1765" s="118">
        <v>20388.52</v>
      </c>
      <c r="T1765" s="31">
        <f t="shared" si="55"/>
        <v>0</v>
      </c>
      <c r="U1765" s="68" t="s">
        <v>3880</v>
      </c>
    </row>
    <row r="1766" spans="1:21" x14ac:dyDescent="0.25">
      <c r="A1766" s="59">
        <v>42202</v>
      </c>
      <c r="B1766" s="183" t="s">
        <v>4364</v>
      </c>
      <c r="C1766" s="183" t="s">
        <v>1592</v>
      </c>
      <c r="D1766" s="14" t="s">
        <v>81</v>
      </c>
      <c r="E1766" s="105">
        <v>2671.7</v>
      </c>
      <c r="F1766" s="23">
        <v>42203</v>
      </c>
      <c r="G1766" s="118">
        <v>2671.7</v>
      </c>
      <c r="H1766" s="31">
        <f t="shared" si="54"/>
        <v>0</v>
      </c>
      <c r="I1766" s="56" t="s">
        <v>59</v>
      </c>
      <c r="L1766" s="246"/>
      <c r="M1766" s="59">
        <v>42208</v>
      </c>
      <c r="N1766" s="183" t="s">
        <v>5091</v>
      </c>
      <c r="O1766" s="183" t="s">
        <v>1592</v>
      </c>
      <c r="P1766" s="14" t="s">
        <v>55</v>
      </c>
      <c r="Q1766" s="105">
        <v>25141.87</v>
      </c>
      <c r="R1766" s="65">
        <v>42210</v>
      </c>
      <c r="S1766" s="106">
        <v>25141.87</v>
      </c>
      <c r="T1766" s="31">
        <f t="shared" si="55"/>
        <v>0</v>
      </c>
      <c r="U1766" s="39" t="s">
        <v>3880</v>
      </c>
    </row>
    <row r="1767" spans="1:21" x14ac:dyDescent="0.25">
      <c r="A1767" s="20">
        <v>42202</v>
      </c>
      <c r="B1767" s="183" t="s">
        <v>4365</v>
      </c>
      <c r="C1767" s="183" t="s">
        <v>1592</v>
      </c>
      <c r="D1767" s="14" t="s">
        <v>1117</v>
      </c>
      <c r="E1767" s="105">
        <v>3455</v>
      </c>
      <c r="F1767" s="23">
        <v>42202</v>
      </c>
      <c r="G1767" s="118">
        <v>3455</v>
      </c>
      <c r="H1767" s="31">
        <f t="shared" si="54"/>
        <v>0</v>
      </c>
      <c r="I1767" s="56" t="s">
        <v>9</v>
      </c>
      <c r="L1767" s="246"/>
      <c r="M1767" s="20">
        <v>42210</v>
      </c>
      <c r="N1767" s="183" t="s">
        <v>5356</v>
      </c>
      <c r="O1767" s="183" t="s">
        <v>1592</v>
      </c>
      <c r="P1767" s="14" t="s">
        <v>55</v>
      </c>
      <c r="Q1767" s="105">
        <v>25096.5</v>
      </c>
      <c r="R1767" s="65">
        <v>42211</v>
      </c>
      <c r="S1767" s="106">
        <v>25096.5</v>
      </c>
      <c r="T1767" s="31">
        <f t="shared" si="55"/>
        <v>0</v>
      </c>
      <c r="U1767" s="39" t="s">
        <v>59</v>
      </c>
    </row>
    <row r="1768" spans="1:21" x14ac:dyDescent="0.25">
      <c r="A1768" s="59">
        <v>42202</v>
      </c>
      <c r="B1768" s="183" t="s">
        <v>4366</v>
      </c>
      <c r="C1768" s="183" t="s">
        <v>1592</v>
      </c>
      <c r="D1768" s="14" t="s">
        <v>3782</v>
      </c>
      <c r="E1768" s="105">
        <v>3074</v>
      </c>
      <c r="F1768" s="23">
        <v>42202</v>
      </c>
      <c r="G1768" s="118">
        <v>3074</v>
      </c>
      <c r="H1768" s="31">
        <f t="shared" si="54"/>
        <v>0</v>
      </c>
      <c r="I1768" s="56" t="s">
        <v>9</v>
      </c>
      <c r="L1768" s="246"/>
      <c r="M1768" s="59">
        <v>42211</v>
      </c>
      <c r="N1768" s="183" t="s">
        <v>5454</v>
      </c>
      <c r="O1768" s="183" t="s">
        <v>1592</v>
      </c>
      <c r="P1768" s="14" t="s">
        <v>55</v>
      </c>
      <c r="Q1768" s="105">
        <v>25770.25</v>
      </c>
      <c r="R1768" s="23">
        <v>42212</v>
      </c>
      <c r="S1768" s="106">
        <v>25770.25</v>
      </c>
      <c r="T1768" s="31">
        <f t="shared" si="55"/>
        <v>0</v>
      </c>
      <c r="U1768" s="39" t="s">
        <v>3880</v>
      </c>
    </row>
    <row r="1769" spans="1:21" x14ac:dyDescent="0.25">
      <c r="A1769" s="20">
        <v>42202</v>
      </c>
      <c r="B1769" s="183" t="s">
        <v>4367</v>
      </c>
      <c r="C1769" s="183" t="s">
        <v>1592</v>
      </c>
      <c r="D1769" s="14" t="s">
        <v>217</v>
      </c>
      <c r="E1769" s="105">
        <v>5580.5</v>
      </c>
      <c r="F1769" s="23">
        <v>42203</v>
      </c>
      <c r="G1769" s="118">
        <v>5580.5</v>
      </c>
      <c r="H1769" s="31">
        <f t="shared" si="54"/>
        <v>0</v>
      </c>
      <c r="I1769" s="56" t="s">
        <v>59</v>
      </c>
      <c r="L1769" s="246"/>
      <c r="M1769" s="20">
        <v>42214</v>
      </c>
      <c r="N1769" s="183" t="s">
        <v>5781</v>
      </c>
      <c r="O1769" s="183" t="s">
        <v>1592</v>
      </c>
      <c r="P1769" s="14" t="s">
        <v>55</v>
      </c>
      <c r="Q1769" s="105">
        <v>26483.62</v>
      </c>
      <c r="R1769" s="23">
        <v>42214</v>
      </c>
      <c r="S1769" s="106">
        <v>26483.62</v>
      </c>
      <c r="T1769" s="31">
        <f t="shared" si="55"/>
        <v>0</v>
      </c>
      <c r="U1769" s="39" t="s">
        <v>17</v>
      </c>
    </row>
    <row r="1770" spans="1:21" x14ac:dyDescent="0.25">
      <c r="A1770" s="59">
        <v>42202</v>
      </c>
      <c r="B1770" s="183" t="s">
        <v>4368</v>
      </c>
      <c r="C1770" s="183" t="s">
        <v>1592</v>
      </c>
      <c r="D1770" s="14" t="s">
        <v>292</v>
      </c>
      <c r="E1770" s="105">
        <v>1960.8</v>
      </c>
      <c r="F1770" s="23">
        <v>42203</v>
      </c>
      <c r="G1770" s="118">
        <v>1960.8</v>
      </c>
      <c r="H1770" s="31">
        <f t="shared" si="54"/>
        <v>0</v>
      </c>
      <c r="I1770" s="56" t="s">
        <v>9</v>
      </c>
      <c r="L1770" s="246"/>
      <c r="M1770" s="59">
        <v>42216</v>
      </c>
      <c r="N1770" s="183" t="s">
        <v>6017</v>
      </c>
      <c r="O1770" s="183" t="s">
        <v>1592</v>
      </c>
      <c r="P1770" s="14" t="s">
        <v>55</v>
      </c>
      <c r="Q1770" s="105">
        <v>26884.799999999999</v>
      </c>
      <c r="R1770" s="23"/>
      <c r="S1770" s="106"/>
      <c r="T1770" s="31">
        <f t="shared" si="55"/>
        <v>26884.799999999999</v>
      </c>
      <c r="U1770" s="39" t="s">
        <v>4738</v>
      </c>
    </row>
    <row r="1771" spans="1:21" x14ac:dyDescent="0.25">
      <c r="A1771" s="20">
        <v>42202</v>
      </c>
      <c r="B1771" s="183" t="s">
        <v>4369</v>
      </c>
      <c r="C1771" s="183" t="s">
        <v>1592</v>
      </c>
      <c r="D1771" s="14" t="s">
        <v>82</v>
      </c>
      <c r="E1771" s="105">
        <v>5308.6</v>
      </c>
      <c r="F1771" s="23">
        <v>42203</v>
      </c>
      <c r="G1771" s="118">
        <v>5308.6</v>
      </c>
      <c r="H1771" s="31">
        <f t="shared" si="54"/>
        <v>0</v>
      </c>
      <c r="I1771" s="56" t="s">
        <v>59</v>
      </c>
      <c r="L1771" s="246"/>
      <c r="M1771" s="20">
        <v>42188</v>
      </c>
      <c r="N1771" s="183" t="s">
        <v>2734</v>
      </c>
      <c r="O1771" s="183" t="s">
        <v>1592</v>
      </c>
      <c r="P1771" s="40" t="s">
        <v>1542</v>
      </c>
      <c r="Q1771" s="105">
        <v>23646.48</v>
      </c>
      <c r="R1771" s="23">
        <v>42188</v>
      </c>
      <c r="S1771" s="106">
        <v>23646.48</v>
      </c>
      <c r="T1771" s="31">
        <f t="shared" si="55"/>
        <v>0</v>
      </c>
      <c r="U1771" s="68" t="s">
        <v>9</v>
      </c>
    </row>
    <row r="1772" spans="1:21" x14ac:dyDescent="0.25">
      <c r="A1772" s="59">
        <v>42202</v>
      </c>
      <c r="B1772" s="183" t="s">
        <v>4370</v>
      </c>
      <c r="C1772" s="183" t="s">
        <v>1592</v>
      </c>
      <c r="D1772" s="14" t="s">
        <v>23</v>
      </c>
      <c r="E1772" s="105">
        <v>4145</v>
      </c>
      <c r="F1772" s="23">
        <v>42202</v>
      </c>
      <c r="G1772" s="118">
        <v>4145</v>
      </c>
      <c r="H1772" s="31">
        <f t="shared" si="54"/>
        <v>0</v>
      </c>
      <c r="I1772" s="56" t="s">
        <v>9</v>
      </c>
      <c r="L1772" s="246"/>
      <c r="M1772" s="59">
        <v>42198</v>
      </c>
      <c r="N1772" s="183" t="s">
        <v>3906</v>
      </c>
      <c r="O1772" s="183" t="s">
        <v>1592</v>
      </c>
      <c r="P1772" s="14" t="s">
        <v>1542</v>
      </c>
      <c r="Q1772" s="105">
        <v>25752.45</v>
      </c>
      <c r="R1772" s="23">
        <v>42198</v>
      </c>
      <c r="S1772" s="106">
        <v>25752.45</v>
      </c>
      <c r="T1772" s="31">
        <f t="shared" si="55"/>
        <v>0</v>
      </c>
      <c r="U1772" s="39" t="s">
        <v>9</v>
      </c>
    </row>
    <row r="1773" spans="1:21" x14ac:dyDescent="0.25">
      <c r="A1773" s="20">
        <v>42202</v>
      </c>
      <c r="B1773" s="183" t="s">
        <v>4371</v>
      </c>
      <c r="C1773" s="183" t="s">
        <v>1592</v>
      </c>
      <c r="D1773" s="14" t="s">
        <v>148</v>
      </c>
      <c r="E1773" s="105">
        <v>6545.4</v>
      </c>
      <c r="F1773" s="23">
        <v>42203</v>
      </c>
      <c r="G1773" s="118">
        <v>6545.4</v>
      </c>
      <c r="H1773" s="31">
        <f t="shared" si="54"/>
        <v>0</v>
      </c>
      <c r="I1773" s="56" t="s">
        <v>59</v>
      </c>
      <c r="L1773" s="246"/>
      <c r="M1773" s="20">
        <v>42205</v>
      </c>
      <c r="N1773" s="183" t="s">
        <v>4715</v>
      </c>
      <c r="O1773" s="183" t="s">
        <v>1592</v>
      </c>
      <c r="P1773" s="14" t="s">
        <v>1542</v>
      </c>
      <c r="Q1773" s="105">
        <v>33881.599999999999</v>
      </c>
      <c r="R1773" s="23">
        <v>42205</v>
      </c>
      <c r="S1773" s="118">
        <v>33881.599999999999</v>
      </c>
      <c r="T1773" s="31">
        <f t="shared" si="55"/>
        <v>0</v>
      </c>
      <c r="U1773" s="56" t="s">
        <v>9</v>
      </c>
    </row>
    <row r="1774" spans="1:21" x14ac:dyDescent="0.25">
      <c r="A1774" s="59">
        <v>42202</v>
      </c>
      <c r="B1774" s="183" t="s">
        <v>4372</v>
      </c>
      <c r="C1774" s="183" t="s">
        <v>1592</v>
      </c>
      <c r="D1774" s="14" t="s">
        <v>4235</v>
      </c>
      <c r="E1774" s="105">
        <v>1398.4</v>
      </c>
      <c r="F1774" s="23">
        <v>42203</v>
      </c>
      <c r="G1774" s="118">
        <v>1398.4</v>
      </c>
      <c r="H1774" s="31">
        <f t="shared" si="54"/>
        <v>0</v>
      </c>
      <c r="I1774" s="56" t="s">
        <v>59</v>
      </c>
      <c r="L1774" s="246"/>
      <c r="M1774" s="59">
        <v>42214</v>
      </c>
      <c r="N1774" s="183" t="s">
        <v>5757</v>
      </c>
      <c r="O1774" s="183" t="s">
        <v>1592</v>
      </c>
      <c r="P1774" s="14" t="s">
        <v>1542</v>
      </c>
      <c r="Q1774" s="105">
        <v>29916.400000000001</v>
      </c>
      <c r="R1774" s="23">
        <v>42214</v>
      </c>
      <c r="S1774" s="106">
        <v>29916.400000000001</v>
      </c>
      <c r="T1774" s="31">
        <f t="shared" si="55"/>
        <v>0</v>
      </c>
      <c r="U1774" s="39" t="s">
        <v>9</v>
      </c>
    </row>
    <row r="1775" spans="1:21" x14ac:dyDescent="0.25">
      <c r="A1775" s="20">
        <v>42202</v>
      </c>
      <c r="B1775" s="183" t="s">
        <v>4373</v>
      </c>
      <c r="C1775" s="183" t="s">
        <v>1592</v>
      </c>
      <c r="D1775" s="14" t="s">
        <v>3312</v>
      </c>
      <c r="E1775" s="105">
        <v>599.4</v>
      </c>
      <c r="F1775" s="23">
        <v>42203</v>
      </c>
      <c r="G1775" s="118">
        <v>599.4</v>
      </c>
      <c r="H1775" s="31">
        <f t="shared" si="54"/>
        <v>0</v>
      </c>
      <c r="I1775" s="56" t="s">
        <v>59</v>
      </c>
      <c r="L1775" s="246"/>
      <c r="M1775" s="20">
        <v>42214</v>
      </c>
      <c r="N1775" s="183" t="s">
        <v>5759</v>
      </c>
      <c r="O1775" s="183" t="s">
        <v>1592</v>
      </c>
      <c r="P1775" s="14" t="s">
        <v>1542</v>
      </c>
      <c r="Q1775" s="105">
        <v>110.4</v>
      </c>
      <c r="R1775" s="23">
        <v>42214</v>
      </c>
      <c r="S1775" s="106">
        <v>110.4</v>
      </c>
      <c r="T1775" s="31">
        <f t="shared" si="55"/>
        <v>0</v>
      </c>
      <c r="U1775" s="39" t="s">
        <v>9</v>
      </c>
    </row>
    <row r="1776" spans="1:21" x14ac:dyDescent="0.25">
      <c r="A1776" s="59">
        <v>42202</v>
      </c>
      <c r="B1776" s="183" t="s">
        <v>4374</v>
      </c>
      <c r="C1776" s="183" t="s">
        <v>1592</v>
      </c>
      <c r="D1776" s="14" t="s">
        <v>570</v>
      </c>
      <c r="E1776" s="105">
        <v>302.39999999999998</v>
      </c>
      <c r="F1776" s="23">
        <v>42202</v>
      </c>
      <c r="G1776" s="118">
        <v>302.39999999999998</v>
      </c>
      <c r="H1776" s="31">
        <f t="shared" si="54"/>
        <v>0</v>
      </c>
      <c r="I1776" s="56" t="s">
        <v>9</v>
      </c>
      <c r="L1776" s="246"/>
      <c r="M1776" s="59">
        <v>42186</v>
      </c>
      <c r="N1776" s="183" t="s">
        <v>2567</v>
      </c>
      <c r="O1776" s="183" t="s">
        <v>1592</v>
      </c>
      <c r="P1776" s="14" t="s">
        <v>319</v>
      </c>
      <c r="Q1776" s="105">
        <v>1057.4000000000001</v>
      </c>
      <c r="R1776" s="23">
        <v>42186</v>
      </c>
      <c r="S1776" s="106">
        <v>1057.4000000000001</v>
      </c>
      <c r="T1776" s="25">
        <f t="shared" si="55"/>
        <v>0</v>
      </c>
      <c r="U1776" s="39" t="s">
        <v>9</v>
      </c>
    </row>
    <row r="1777" spans="1:21" x14ac:dyDescent="0.25">
      <c r="A1777" s="20">
        <v>42202</v>
      </c>
      <c r="B1777" s="183" t="s">
        <v>4375</v>
      </c>
      <c r="C1777" s="183" t="s">
        <v>1592</v>
      </c>
      <c r="D1777" s="14" t="s">
        <v>915</v>
      </c>
      <c r="E1777" s="105">
        <v>1927.2</v>
      </c>
      <c r="F1777" s="23">
        <v>42203</v>
      </c>
      <c r="G1777" s="118">
        <v>1927.2</v>
      </c>
      <c r="H1777" s="31">
        <f t="shared" si="54"/>
        <v>0</v>
      </c>
      <c r="I1777" s="56" t="s">
        <v>59</v>
      </c>
      <c r="L1777" s="246"/>
      <c r="M1777" s="20">
        <v>42192</v>
      </c>
      <c r="N1777" s="183" t="s">
        <v>3267</v>
      </c>
      <c r="O1777" s="183" t="s">
        <v>1592</v>
      </c>
      <c r="P1777" s="14" t="s">
        <v>319</v>
      </c>
      <c r="Q1777" s="105">
        <v>392</v>
      </c>
      <c r="R1777" s="23">
        <v>42192</v>
      </c>
      <c r="S1777" s="106">
        <v>392</v>
      </c>
      <c r="T1777" s="31">
        <f t="shared" si="55"/>
        <v>0</v>
      </c>
      <c r="U1777" s="39" t="s">
        <v>9</v>
      </c>
    </row>
    <row r="1778" spans="1:21" x14ac:dyDescent="0.25">
      <c r="A1778" s="59">
        <v>42202</v>
      </c>
      <c r="B1778" s="183" t="s">
        <v>4376</v>
      </c>
      <c r="C1778" s="183" t="s">
        <v>1592</v>
      </c>
      <c r="D1778" s="14" t="s">
        <v>53</v>
      </c>
      <c r="E1778" s="105">
        <v>1795.2</v>
      </c>
      <c r="F1778" s="23">
        <v>42203</v>
      </c>
      <c r="G1778" s="118">
        <v>1795.2</v>
      </c>
      <c r="H1778" s="31">
        <f t="shared" si="54"/>
        <v>0</v>
      </c>
      <c r="I1778" s="56" t="s">
        <v>59</v>
      </c>
      <c r="L1778" s="246"/>
      <c r="M1778" s="59">
        <v>42211</v>
      </c>
      <c r="N1778" s="183" t="s">
        <v>5423</v>
      </c>
      <c r="O1778" s="183" t="s">
        <v>1592</v>
      </c>
      <c r="P1778" s="14" t="s">
        <v>319</v>
      </c>
      <c r="Q1778" s="105">
        <v>1387.6</v>
      </c>
      <c r="R1778" s="65"/>
      <c r="S1778" s="106"/>
      <c r="T1778" s="31">
        <f t="shared" si="55"/>
        <v>1387.6</v>
      </c>
      <c r="U1778" s="39" t="s">
        <v>9</v>
      </c>
    </row>
    <row r="1779" spans="1:21" x14ac:dyDescent="0.25">
      <c r="A1779" s="20">
        <v>42202</v>
      </c>
      <c r="B1779" s="183" t="s">
        <v>4377</v>
      </c>
      <c r="C1779" s="183" t="s">
        <v>1592</v>
      </c>
      <c r="D1779" s="14" t="s">
        <v>164</v>
      </c>
      <c r="E1779" s="105">
        <v>1892.8</v>
      </c>
      <c r="F1779" s="23">
        <v>42202</v>
      </c>
      <c r="G1779" s="118">
        <v>1892.8</v>
      </c>
      <c r="H1779" s="31">
        <f t="shared" si="54"/>
        <v>0</v>
      </c>
      <c r="I1779" s="56" t="s">
        <v>9</v>
      </c>
      <c r="L1779" s="246"/>
      <c r="M1779" s="20">
        <v>42191</v>
      </c>
      <c r="N1779" s="183" t="s">
        <v>3098</v>
      </c>
      <c r="O1779" s="183" t="s">
        <v>1592</v>
      </c>
      <c r="P1779" s="14" t="s">
        <v>77</v>
      </c>
      <c r="Q1779" s="105">
        <v>8870.4</v>
      </c>
      <c r="R1779" s="23">
        <v>42192</v>
      </c>
      <c r="S1779" s="106">
        <v>8870.4</v>
      </c>
      <c r="T1779" s="31">
        <f t="shared" si="55"/>
        <v>0</v>
      </c>
      <c r="U1779" s="39" t="s">
        <v>62</v>
      </c>
    </row>
    <row r="1780" spans="1:21" x14ac:dyDescent="0.25">
      <c r="A1780" s="59">
        <v>42202</v>
      </c>
      <c r="B1780" s="183" t="s">
        <v>4378</v>
      </c>
      <c r="C1780" s="183" t="s">
        <v>1592</v>
      </c>
      <c r="D1780" s="14" t="s">
        <v>133</v>
      </c>
      <c r="E1780" s="105">
        <v>26701.7</v>
      </c>
      <c r="F1780" s="23">
        <v>42202</v>
      </c>
      <c r="G1780" s="118">
        <v>26701.7</v>
      </c>
      <c r="H1780" s="31">
        <f t="shared" si="54"/>
        <v>0</v>
      </c>
      <c r="I1780" s="56" t="s">
        <v>9</v>
      </c>
      <c r="L1780" s="246"/>
      <c r="M1780" s="59">
        <v>42198</v>
      </c>
      <c r="N1780" s="183" t="s">
        <v>3938</v>
      </c>
      <c r="O1780" s="183" t="s">
        <v>1592</v>
      </c>
      <c r="P1780" s="14" t="s">
        <v>77</v>
      </c>
      <c r="Q1780" s="105">
        <v>6548.4</v>
      </c>
      <c r="R1780" s="23">
        <v>42199</v>
      </c>
      <c r="S1780" s="106">
        <v>6548.4</v>
      </c>
      <c r="T1780" s="31">
        <f t="shared" si="55"/>
        <v>0</v>
      </c>
      <c r="U1780" s="39" t="s">
        <v>62</v>
      </c>
    </row>
    <row r="1781" spans="1:21" x14ac:dyDescent="0.25">
      <c r="A1781" s="20">
        <v>42202</v>
      </c>
      <c r="B1781" s="183" t="s">
        <v>4379</v>
      </c>
      <c r="C1781" s="183" t="s">
        <v>1592</v>
      </c>
      <c r="D1781" s="14" t="s">
        <v>256</v>
      </c>
      <c r="E1781" s="105">
        <v>8123.4</v>
      </c>
      <c r="F1781" s="23">
        <v>42202</v>
      </c>
      <c r="G1781" s="118">
        <v>8123.4</v>
      </c>
      <c r="H1781" s="31">
        <f t="shared" si="54"/>
        <v>0</v>
      </c>
      <c r="I1781" s="56" t="s">
        <v>15</v>
      </c>
      <c r="L1781" s="246"/>
      <c r="M1781" s="20">
        <v>42205</v>
      </c>
      <c r="N1781" s="183" t="s">
        <v>4728</v>
      </c>
      <c r="O1781" s="183" t="s">
        <v>1592</v>
      </c>
      <c r="P1781" s="14" t="s">
        <v>77</v>
      </c>
      <c r="Q1781" s="105">
        <v>9533.6</v>
      </c>
      <c r="R1781" s="23">
        <v>42206</v>
      </c>
      <c r="S1781" s="118">
        <v>9533.6</v>
      </c>
      <c r="T1781" s="31">
        <f t="shared" si="55"/>
        <v>0</v>
      </c>
      <c r="U1781" s="56" t="s">
        <v>62</v>
      </c>
    </row>
    <row r="1782" spans="1:21" x14ac:dyDescent="0.25">
      <c r="A1782" s="59">
        <v>42202</v>
      </c>
      <c r="B1782" s="183" t="s">
        <v>4380</v>
      </c>
      <c r="C1782" s="183" t="s">
        <v>1592</v>
      </c>
      <c r="D1782" s="14" t="s">
        <v>1182</v>
      </c>
      <c r="E1782" s="105">
        <v>3902.4</v>
      </c>
      <c r="F1782" s="23">
        <v>42202</v>
      </c>
      <c r="G1782" s="118">
        <v>3902.4</v>
      </c>
      <c r="H1782" s="31">
        <f t="shared" si="54"/>
        <v>0</v>
      </c>
      <c r="I1782" s="56" t="s">
        <v>9</v>
      </c>
      <c r="L1782" s="246"/>
      <c r="M1782" s="59">
        <v>42212</v>
      </c>
      <c r="N1782" s="183" t="s">
        <v>5555</v>
      </c>
      <c r="O1782" s="183" t="s">
        <v>1592</v>
      </c>
      <c r="P1782" s="14" t="s">
        <v>77</v>
      </c>
      <c r="Q1782" s="105">
        <v>11078.2</v>
      </c>
      <c r="R1782" s="23">
        <v>42213</v>
      </c>
      <c r="S1782" s="106">
        <v>11078.2</v>
      </c>
      <c r="T1782" s="31">
        <f t="shared" si="55"/>
        <v>0</v>
      </c>
      <c r="U1782" s="39" t="s">
        <v>62</v>
      </c>
    </row>
    <row r="1783" spans="1:21" x14ac:dyDescent="0.25">
      <c r="A1783" s="20">
        <v>42202</v>
      </c>
      <c r="B1783" s="183" t="s">
        <v>4381</v>
      </c>
      <c r="C1783" s="183" t="s">
        <v>1592</v>
      </c>
      <c r="D1783" s="14" t="s">
        <v>906</v>
      </c>
      <c r="E1783" s="105">
        <v>722</v>
      </c>
      <c r="F1783" s="23">
        <v>42202</v>
      </c>
      <c r="G1783" s="118">
        <v>722</v>
      </c>
      <c r="H1783" s="31">
        <f t="shared" si="54"/>
        <v>0</v>
      </c>
      <c r="I1783" s="56" t="s">
        <v>9</v>
      </c>
      <c r="L1783" s="246"/>
      <c r="M1783" s="20">
        <v>42195</v>
      </c>
      <c r="N1783" s="183" t="s">
        <v>3560</v>
      </c>
      <c r="O1783" s="183" t="s">
        <v>1592</v>
      </c>
      <c r="P1783" s="14" t="s">
        <v>270</v>
      </c>
      <c r="Q1783" s="105">
        <v>390</v>
      </c>
      <c r="R1783" s="23">
        <v>42195</v>
      </c>
      <c r="S1783" s="106">
        <v>390</v>
      </c>
      <c r="T1783" s="31">
        <f t="shared" si="55"/>
        <v>0</v>
      </c>
      <c r="U1783" s="39" t="s">
        <v>9</v>
      </c>
    </row>
    <row r="1784" spans="1:21" x14ac:dyDescent="0.25">
      <c r="A1784" s="59">
        <v>42202</v>
      </c>
      <c r="B1784" s="183" t="s">
        <v>4382</v>
      </c>
      <c r="C1784" s="183" t="s">
        <v>1592</v>
      </c>
      <c r="D1784" s="14" t="s">
        <v>99</v>
      </c>
      <c r="E1784" s="122">
        <v>649.6</v>
      </c>
      <c r="F1784" s="23">
        <v>42202</v>
      </c>
      <c r="G1784" s="118">
        <v>649.6</v>
      </c>
      <c r="H1784" s="31">
        <f t="shared" si="54"/>
        <v>0</v>
      </c>
      <c r="I1784" s="56" t="s">
        <v>9</v>
      </c>
      <c r="L1784" s="246"/>
      <c r="M1784" s="59">
        <v>42198</v>
      </c>
      <c r="N1784" s="183" t="s">
        <v>3901</v>
      </c>
      <c r="O1784" s="183" t="s">
        <v>1592</v>
      </c>
      <c r="P1784" s="14" t="s">
        <v>270</v>
      </c>
      <c r="Q1784" s="105">
        <v>327.60000000000002</v>
      </c>
      <c r="R1784" s="23">
        <v>42198</v>
      </c>
      <c r="S1784" s="106">
        <v>327.60000000000002</v>
      </c>
      <c r="T1784" s="31">
        <f t="shared" si="55"/>
        <v>0</v>
      </c>
      <c r="U1784" s="39" t="s">
        <v>9</v>
      </c>
    </row>
    <row r="1785" spans="1:21" x14ac:dyDescent="0.25">
      <c r="A1785" s="20">
        <v>42202</v>
      </c>
      <c r="B1785" s="183" t="s">
        <v>4383</v>
      </c>
      <c r="C1785" s="183" t="s">
        <v>1592</v>
      </c>
      <c r="D1785" s="14" t="s">
        <v>1434</v>
      </c>
      <c r="E1785" s="105">
        <v>2901.6</v>
      </c>
      <c r="F1785" s="23">
        <v>42202</v>
      </c>
      <c r="G1785" s="118">
        <v>2901.6</v>
      </c>
      <c r="H1785" s="31">
        <f t="shared" si="54"/>
        <v>0</v>
      </c>
      <c r="I1785" s="56" t="s">
        <v>9</v>
      </c>
      <c r="L1785" s="246"/>
      <c r="M1785" s="20">
        <v>42199</v>
      </c>
      <c r="N1785" s="183" t="s">
        <v>4007</v>
      </c>
      <c r="O1785" s="183" t="s">
        <v>1592</v>
      </c>
      <c r="P1785" s="14" t="s">
        <v>270</v>
      </c>
      <c r="Q1785" s="105">
        <v>335.4</v>
      </c>
      <c r="R1785" s="23">
        <v>42199</v>
      </c>
      <c r="S1785" s="106">
        <v>335.4</v>
      </c>
      <c r="T1785" s="31">
        <f t="shared" si="55"/>
        <v>0</v>
      </c>
      <c r="U1785" s="39" t="s">
        <v>9</v>
      </c>
    </row>
    <row r="1786" spans="1:21" x14ac:dyDescent="0.25">
      <c r="A1786" s="59">
        <v>42202</v>
      </c>
      <c r="B1786" s="183" t="s">
        <v>4384</v>
      </c>
      <c r="C1786" s="183" t="s">
        <v>1592</v>
      </c>
      <c r="D1786" s="14" t="s">
        <v>131</v>
      </c>
      <c r="E1786" s="105">
        <v>13787.2</v>
      </c>
      <c r="F1786" s="23">
        <v>42203</v>
      </c>
      <c r="G1786" s="118">
        <v>13787.2</v>
      </c>
      <c r="H1786" s="31">
        <f t="shared" si="54"/>
        <v>0</v>
      </c>
      <c r="I1786" s="56" t="s">
        <v>9</v>
      </c>
      <c r="L1786" s="246"/>
      <c r="M1786" s="59">
        <v>42200</v>
      </c>
      <c r="N1786" s="183" t="s">
        <v>4103</v>
      </c>
      <c r="O1786" s="183" t="s">
        <v>1592</v>
      </c>
      <c r="P1786" s="14" t="s">
        <v>270</v>
      </c>
      <c r="Q1786" s="105">
        <v>323</v>
      </c>
      <c r="R1786" s="23">
        <v>42200</v>
      </c>
      <c r="S1786" s="106">
        <v>323</v>
      </c>
      <c r="T1786" s="48">
        <f t="shared" si="55"/>
        <v>0</v>
      </c>
      <c r="U1786" s="39" t="s">
        <v>9</v>
      </c>
    </row>
    <row r="1787" spans="1:21" x14ac:dyDescent="0.25">
      <c r="A1787" s="20">
        <v>42202</v>
      </c>
      <c r="B1787" s="183" t="s">
        <v>4385</v>
      </c>
      <c r="C1787" s="183" t="s">
        <v>1592</v>
      </c>
      <c r="D1787" s="14" t="s">
        <v>2607</v>
      </c>
      <c r="E1787" s="105">
        <v>5029.2</v>
      </c>
      <c r="F1787" s="23">
        <v>42202</v>
      </c>
      <c r="G1787" s="118">
        <v>5029.2</v>
      </c>
      <c r="H1787" s="31">
        <f t="shared" si="54"/>
        <v>0</v>
      </c>
      <c r="I1787" s="56" t="s">
        <v>94</v>
      </c>
      <c r="L1787" s="246"/>
      <c r="M1787" s="20">
        <v>42201</v>
      </c>
      <c r="N1787" s="183" t="s">
        <v>4221</v>
      </c>
      <c r="O1787" s="183" t="s">
        <v>1592</v>
      </c>
      <c r="P1787" s="14" t="s">
        <v>270</v>
      </c>
      <c r="Q1787" s="105">
        <v>343.2</v>
      </c>
      <c r="R1787" s="23">
        <v>42201</v>
      </c>
      <c r="S1787" s="106">
        <v>343.2</v>
      </c>
      <c r="T1787" s="48">
        <f t="shared" si="55"/>
        <v>0</v>
      </c>
      <c r="U1787" s="39" t="s">
        <v>9</v>
      </c>
    </row>
    <row r="1788" spans="1:21" x14ac:dyDescent="0.25">
      <c r="A1788" s="59">
        <v>42202</v>
      </c>
      <c r="B1788" s="183" t="s">
        <v>4386</v>
      </c>
      <c r="C1788" s="183" t="s">
        <v>1592</v>
      </c>
      <c r="D1788" s="14" t="s">
        <v>1053</v>
      </c>
      <c r="E1788" s="105">
        <v>5913.8</v>
      </c>
      <c r="F1788" s="23">
        <v>42202</v>
      </c>
      <c r="G1788" s="118">
        <v>5913.8</v>
      </c>
      <c r="H1788" s="31">
        <f t="shared" si="54"/>
        <v>0</v>
      </c>
      <c r="I1788" s="56" t="s">
        <v>19</v>
      </c>
      <c r="L1788" s="246"/>
      <c r="M1788" s="59">
        <v>42203</v>
      </c>
      <c r="N1788" s="183" t="s">
        <v>4509</v>
      </c>
      <c r="O1788" s="183" t="s">
        <v>1592</v>
      </c>
      <c r="P1788" s="14" t="s">
        <v>270</v>
      </c>
      <c r="Q1788" s="105">
        <v>284.7</v>
      </c>
      <c r="R1788" s="65">
        <v>42203</v>
      </c>
      <c r="S1788" s="106">
        <v>284.7</v>
      </c>
      <c r="T1788" s="31">
        <f t="shared" si="55"/>
        <v>0</v>
      </c>
      <c r="U1788" s="39" t="s">
        <v>9</v>
      </c>
    </row>
    <row r="1789" spans="1:21" x14ac:dyDescent="0.25">
      <c r="A1789" s="20">
        <v>42202</v>
      </c>
      <c r="B1789" s="183" t="s">
        <v>4387</v>
      </c>
      <c r="C1789" s="183" t="s">
        <v>1592</v>
      </c>
      <c r="D1789" s="14" t="s">
        <v>32</v>
      </c>
      <c r="E1789" s="105">
        <v>64626.9</v>
      </c>
      <c r="F1789" s="23">
        <v>42206</v>
      </c>
      <c r="G1789" s="118">
        <v>64626.9</v>
      </c>
      <c r="H1789" s="31">
        <f t="shared" si="54"/>
        <v>0</v>
      </c>
      <c r="I1789" s="56" t="s">
        <v>19</v>
      </c>
      <c r="L1789" s="246"/>
      <c r="M1789" s="20">
        <v>42206</v>
      </c>
      <c r="N1789" s="183" t="s">
        <v>4830</v>
      </c>
      <c r="O1789" s="183" t="s">
        <v>1592</v>
      </c>
      <c r="P1789" s="15" t="s">
        <v>270</v>
      </c>
      <c r="Q1789" s="122">
        <v>296.39999999999998</v>
      </c>
      <c r="R1789" s="72">
        <v>42206</v>
      </c>
      <c r="S1789" s="118">
        <v>296.39999999999998</v>
      </c>
      <c r="T1789" s="31">
        <f t="shared" si="55"/>
        <v>0</v>
      </c>
      <c r="U1789" s="68" t="s">
        <v>9</v>
      </c>
    </row>
    <row r="1790" spans="1:21" x14ac:dyDescent="0.25">
      <c r="A1790" s="59">
        <v>42202</v>
      </c>
      <c r="B1790" s="183" t="s">
        <v>4388</v>
      </c>
      <c r="C1790" s="183" t="s">
        <v>1592</v>
      </c>
      <c r="D1790" s="14" t="s">
        <v>103</v>
      </c>
      <c r="E1790" s="105">
        <v>44570.45</v>
      </c>
      <c r="F1790" s="30">
        <v>42220</v>
      </c>
      <c r="G1790" s="145">
        <v>44570.45</v>
      </c>
      <c r="H1790" s="31">
        <f t="shared" si="54"/>
        <v>0</v>
      </c>
      <c r="I1790" s="56" t="s">
        <v>94</v>
      </c>
      <c r="L1790" s="246"/>
      <c r="M1790" s="59">
        <v>42207</v>
      </c>
      <c r="N1790" s="183" t="s">
        <v>4927</v>
      </c>
      <c r="O1790" s="183" t="s">
        <v>1592</v>
      </c>
      <c r="P1790" s="14" t="s">
        <v>270</v>
      </c>
      <c r="Q1790" s="105">
        <v>378.3</v>
      </c>
      <c r="R1790" s="23">
        <v>42207</v>
      </c>
      <c r="S1790" s="106">
        <v>378.3</v>
      </c>
      <c r="T1790" s="31">
        <f t="shared" si="55"/>
        <v>0</v>
      </c>
      <c r="U1790" s="39" t="s">
        <v>9</v>
      </c>
    </row>
    <row r="1791" spans="1:21" x14ac:dyDescent="0.25">
      <c r="A1791" s="20">
        <v>42202</v>
      </c>
      <c r="B1791" s="183" t="s">
        <v>4389</v>
      </c>
      <c r="C1791" s="183" t="s">
        <v>1592</v>
      </c>
      <c r="D1791" s="14" t="s">
        <v>66</v>
      </c>
      <c r="E1791" s="105">
        <v>1423.35</v>
      </c>
      <c r="F1791" s="23">
        <v>42202</v>
      </c>
      <c r="G1791" s="118">
        <v>1423.35</v>
      </c>
      <c r="H1791" s="31">
        <f t="shared" si="54"/>
        <v>0</v>
      </c>
      <c r="I1791" s="56" t="s">
        <v>9</v>
      </c>
      <c r="L1791" s="246"/>
      <c r="M1791" s="20">
        <v>42208</v>
      </c>
      <c r="N1791" s="183" t="s">
        <v>5055</v>
      </c>
      <c r="O1791" s="183" t="s">
        <v>1592</v>
      </c>
      <c r="P1791" s="14" t="s">
        <v>270</v>
      </c>
      <c r="Q1791" s="105">
        <v>378.3</v>
      </c>
      <c r="R1791" s="65">
        <v>42208</v>
      </c>
      <c r="S1791" s="106">
        <v>378.3</v>
      </c>
      <c r="T1791" s="31">
        <f t="shared" si="55"/>
        <v>0</v>
      </c>
      <c r="U1791" s="39" t="s">
        <v>9</v>
      </c>
    </row>
    <row r="1792" spans="1:21" x14ac:dyDescent="0.25">
      <c r="A1792" s="59">
        <v>42202</v>
      </c>
      <c r="B1792" s="183" t="s">
        <v>4390</v>
      </c>
      <c r="C1792" s="183" t="s">
        <v>1592</v>
      </c>
      <c r="D1792" s="14" t="s">
        <v>137</v>
      </c>
      <c r="E1792" s="105">
        <v>1073.0999999999999</v>
      </c>
      <c r="F1792" s="23">
        <v>42202</v>
      </c>
      <c r="G1792" s="118">
        <v>1073.0999999999999</v>
      </c>
      <c r="H1792" s="31">
        <f t="shared" si="54"/>
        <v>0</v>
      </c>
      <c r="I1792" s="56" t="s">
        <v>9</v>
      </c>
      <c r="L1792" s="246"/>
      <c r="M1792" s="59">
        <v>42210</v>
      </c>
      <c r="N1792" s="183" t="s">
        <v>5331</v>
      </c>
      <c r="O1792" s="183" t="s">
        <v>1592</v>
      </c>
      <c r="P1792" s="14" t="s">
        <v>270</v>
      </c>
      <c r="Q1792" s="105">
        <v>288.60000000000002</v>
      </c>
      <c r="R1792" s="65">
        <v>42210</v>
      </c>
      <c r="S1792" s="106">
        <v>288.60000000000002</v>
      </c>
      <c r="T1792" s="31">
        <f t="shared" si="55"/>
        <v>0</v>
      </c>
      <c r="U1792" s="39" t="s">
        <v>9</v>
      </c>
    </row>
    <row r="1793" spans="1:21" x14ac:dyDescent="0.25">
      <c r="A1793" s="20">
        <v>42202</v>
      </c>
      <c r="B1793" s="183" t="s">
        <v>4391</v>
      </c>
      <c r="C1793" s="183" t="s">
        <v>1592</v>
      </c>
      <c r="D1793" s="14" t="s">
        <v>130</v>
      </c>
      <c r="E1793" s="105">
        <v>5205.8</v>
      </c>
      <c r="F1793" s="23">
        <v>42205</v>
      </c>
      <c r="G1793" s="118">
        <v>5205.8</v>
      </c>
      <c r="H1793" s="31">
        <f t="shared" si="54"/>
        <v>0</v>
      </c>
      <c r="I1793" s="56" t="s">
        <v>9</v>
      </c>
      <c r="L1793" s="246"/>
      <c r="M1793" s="20">
        <v>42211</v>
      </c>
      <c r="N1793" s="183" t="s">
        <v>5439</v>
      </c>
      <c r="O1793" s="183" t="s">
        <v>1592</v>
      </c>
      <c r="P1793" s="14" t="s">
        <v>270</v>
      </c>
      <c r="Q1793" s="105">
        <v>280.8</v>
      </c>
      <c r="R1793" s="65">
        <v>42211</v>
      </c>
      <c r="S1793" s="106">
        <v>280.8</v>
      </c>
      <c r="T1793" s="31">
        <f t="shared" si="55"/>
        <v>0</v>
      </c>
      <c r="U1793" s="39" t="s">
        <v>9</v>
      </c>
    </row>
    <row r="1794" spans="1:21" x14ac:dyDescent="0.25">
      <c r="A1794" s="59">
        <v>42202</v>
      </c>
      <c r="B1794" s="183" t="s">
        <v>4392</v>
      </c>
      <c r="C1794" s="183" t="s">
        <v>1592</v>
      </c>
      <c r="D1794" s="14" t="s">
        <v>158</v>
      </c>
      <c r="E1794" s="105">
        <v>1075.4000000000001</v>
      </c>
      <c r="F1794" s="23">
        <v>42202</v>
      </c>
      <c r="G1794" s="118">
        <v>1075.4000000000001</v>
      </c>
      <c r="H1794" s="31">
        <f t="shared" si="54"/>
        <v>0</v>
      </c>
      <c r="I1794" s="56" t="s">
        <v>9</v>
      </c>
      <c r="L1794" s="246"/>
      <c r="M1794" s="59">
        <v>42212</v>
      </c>
      <c r="N1794" s="183" t="s">
        <v>5525</v>
      </c>
      <c r="O1794" s="183" t="s">
        <v>1592</v>
      </c>
      <c r="P1794" s="14" t="s">
        <v>270</v>
      </c>
      <c r="Q1794" s="105">
        <v>252</v>
      </c>
      <c r="R1794" s="23">
        <v>42212</v>
      </c>
      <c r="S1794" s="106">
        <v>252</v>
      </c>
      <c r="T1794" s="31">
        <f t="shared" si="55"/>
        <v>0</v>
      </c>
      <c r="U1794" s="39" t="s">
        <v>9</v>
      </c>
    </row>
    <row r="1795" spans="1:21" x14ac:dyDescent="0.25">
      <c r="A1795" s="20">
        <v>42202</v>
      </c>
      <c r="B1795" s="183" t="s">
        <v>4393</v>
      </c>
      <c r="C1795" s="183" t="s">
        <v>1592</v>
      </c>
      <c r="D1795" s="14" t="s">
        <v>67</v>
      </c>
      <c r="E1795" s="105">
        <v>5280.2</v>
      </c>
      <c r="F1795" s="23">
        <v>42205</v>
      </c>
      <c r="G1795" s="118">
        <v>5280.2</v>
      </c>
      <c r="H1795" s="31">
        <f t="shared" ref="H1795:H1858" si="56">E1795-G1795</f>
        <v>0</v>
      </c>
      <c r="I1795" s="56" t="s">
        <v>62</v>
      </c>
      <c r="L1795" s="246"/>
      <c r="M1795" s="20">
        <v>42213</v>
      </c>
      <c r="N1795" s="183" t="s">
        <v>5631</v>
      </c>
      <c r="O1795" s="183" t="s">
        <v>1592</v>
      </c>
      <c r="P1795" s="14" t="s">
        <v>270</v>
      </c>
      <c r="Q1795" s="105">
        <v>332</v>
      </c>
      <c r="R1795" s="23">
        <v>42213</v>
      </c>
      <c r="S1795" s="106">
        <v>332</v>
      </c>
      <c r="T1795" s="31">
        <f t="shared" ref="T1795:T1858" si="57">Q1795-S1795</f>
        <v>0</v>
      </c>
      <c r="U1795" s="39" t="s">
        <v>9</v>
      </c>
    </row>
    <row r="1796" spans="1:21" x14ac:dyDescent="0.25">
      <c r="A1796" s="59">
        <v>42202</v>
      </c>
      <c r="B1796" s="183" t="s">
        <v>4394</v>
      </c>
      <c r="C1796" s="183" t="s">
        <v>1592</v>
      </c>
      <c r="D1796" s="14" t="s">
        <v>78</v>
      </c>
      <c r="E1796" s="105">
        <v>9430.6</v>
      </c>
      <c r="F1796" s="23">
        <v>42205</v>
      </c>
      <c r="G1796" s="118">
        <v>9430.6</v>
      </c>
      <c r="H1796" s="31">
        <f t="shared" si="56"/>
        <v>0</v>
      </c>
      <c r="I1796" s="56" t="s">
        <v>62</v>
      </c>
      <c r="L1796" s="246"/>
      <c r="M1796" s="59">
        <v>42214</v>
      </c>
      <c r="N1796" s="183" t="s">
        <v>5730</v>
      </c>
      <c r="O1796" s="183" t="s">
        <v>1592</v>
      </c>
      <c r="P1796" s="14" t="s">
        <v>270</v>
      </c>
      <c r="Q1796" s="105">
        <v>256</v>
      </c>
      <c r="R1796" s="23">
        <v>42214</v>
      </c>
      <c r="S1796" s="106">
        <v>256</v>
      </c>
      <c r="T1796" s="31">
        <f t="shared" si="57"/>
        <v>0</v>
      </c>
      <c r="U1796" s="39" t="s">
        <v>9</v>
      </c>
    </row>
    <row r="1797" spans="1:21" x14ac:dyDescent="0.25">
      <c r="A1797" s="20">
        <v>42202</v>
      </c>
      <c r="B1797" s="183" t="s">
        <v>4395</v>
      </c>
      <c r="C1797" s="183" t="s">
        <v>1592</v>
      </c>
      <c r="D1797" s="14" t="s">
        <v>170</v>
      </c>
      <c r="E1797" s="105">
        <v>9079</v>
      </c>
      <c r="F1797" s="23">
        <v>42205</v>
      </c>
      <c r="G1797" s="118">
        <v>9079</v>
      </c>
      <c r="H1797" s="31">
        <f t="shared" si="56"/>
        <v>0</v>
      </c>
      <c r="I1797" s="56" t="s">
        <v>62</v>
      </c>
      <c r="L1797" s="246"/>
      <c r="M1797" s="20">
        <v>42215</v>
      </c>
      <c r="N1797" s="183" t="s">
        <v>5819</v>
      </c>
      <c r="O1797" s="183" t="s">
        <v>1592</v>
      </c>
      <c r="P1797" s="14" t="s">
        <v>270</v>
      </c>
      <c r="Q1797" s="105">
        <v>284</v>
      </c>
      <c r="R1797" s="23">
        <v>42215</v>
      </c>
      <c r="S1797" s="106">
        <v>284</v>
      </c>
      <c r="T1797" s="31">
        <f t="shared" si="57"/>
        <v>0</v>
      </c>
      <c r="U1797" s="39" t="s">
        <v>9</v>
      </c>
    </row>
    <row r="1798" spans="1:21" x14ac:dyDescent="0.25">
      <c r="A1798" s="59">
        <v>42202</v>
      </c>
      <c r="B1798" s="183" t="s">
        <v>4396</v>
      </c>
      <c r="C1798" s="183" t="s">
        <v>1592</v>
      </c>
      <c r="D1798" s="14" t="s">
        <v>141</v>
      </c>
      <c r="E1798" s="105">
        <v>5409.25</v>
      </c>
      <c r="F1798" s="30"/>
      <c r="G1798" s="145"/>
      <c r="H1798" s="31">
        <f t="shared" si="56"/>
        <v>5409.25</v>
      </c>
      <c r="I1798" s="56" t="s">
        <v>9</v>
      </c>
      <c r="L1798" s="246"/>
      <c r="M1798" s="59">
        <v>42186</v>
      </c>
      <c r="N1798" s="183" t="s">
        <v>2559</v>
      </c>
      <c r="O1798" s="183" t="s">
        <v>1592</v>
      </c>
      <c r="P1798" s="14" t="s">
        <v>375</v>
      </c>
      <c r="Q1798" s="105">
        <v>2520</v>
      </c>
      <c r="R1798" s="23">
        <v>42186</v>
      </c>
      <c r="S1798" s="106">
        <v>2520</v>
      </c>
      <c r="T1798" s="31">
        <f t="shared" si="57"/>
        <v>0</v>
      </c>
      <c r="U1798" s="39" t="s">
        <v>9</v>
      </c>
    </row>
    <row r="1799" spans="1:21" x14ac:dyDescent="0.25">
      <c r="A1799" s="20">
        <v>42202</v>
      </c>
      <c r="B1799" s="183" t="s">
        <v>4397</v>
      </c>
      <c r="C1799" s="183" t="s">
        <v>1592</v>
      </c>
      <c r="D1799" s="14" t="s">
        <v>173</v>
      </c>
      <c r="E1799" s="105">
        <v>37161.699999999997</v>
      </c>
      <c r="F1799" s="30" t="s">
        <v>6077</v>
      </c>
      <c r="G1799" s="145">
        <v>37161.699999999997</v>
      </c>
      <c r="H1799" s="31">
        <f t="shared" si="56"/>
        <v>0</v>
      </c>
      <c r="I1799" s="56" t="s">
        <v>62</v>
      </c>
      <c r="L1799" s="246"/>
      <c r="M1799" s="20">
        <v>42187</v>
      </c>
      <c r="N1799" s="183" t="s">
        <v>2665</v>
      </c>
      <c r="O1799" s="183" t="s">
        <v>1592</v>
      </c>
      <c r="P1799" s="40" t="s">
        <v>375</v>
      </c>
      <c r="Q1799" s="105">
        <v>3358.4</v>
      </c>
      <c r="R1799" s="23">
        <v>42187</v>
      </c>
      <c r="S1799" s="106">
        <v>3358.4</v>
      </c>
      <c r="T1799" s="25">
        <f t="shared" si="57"/>
        <v>0</v>
      </c>
      <c r="U1799" s="68" t="s">
        <v>9</v>
      </c>
    </row>
    <row r="1800" spans="1:21" x14ac:dyDescent="0.25">
      <c r="A1800" s="59">
        <v>42202</v>
      </c>
      <c r="B1800" s="183" t="s">
        <v>4398</v>
      </c>
      <c r="C1800" s="183" t="s">
        <v>1592</v>
      </c>
      <c r="D1800" s="14" t="s">
        <v>898</v>
      </c>
      <c r="E1800" s="105">
        <v>53307.7</v>
      </c>
      <c r="F1800" s="30" t="s">
        <v>4399</v>
      </c>
      <c r="G1800" s="118">
        <v>53307.7</v>
      </c>
      <c r="H1800" s="31">
        <f t="shared" si="56"/>
        <v>0</v>
      </c>
      <c r="I1800" s="56" t="s">
        <v>62</v>
      </c>
      <c r="L1800" s="246"/>
      <c r="M1800" s="59">
        <v>42188</v>
      </c>
      <c r="N1800" s="183" t="s">
        <v>2760</v>
      </c>
      <c r="O1800" s="183" t="s">
        <v>1592</v>
      </c>
      <c r="P1800" s="40" t="s">
        <v>375</v>
      </c>
      <c r="Q1800" s="105">
        <v>2918.3</v>
      </c>
      <c r="R1800" s="23">
        <v>42188</v>
      </c>
      <c r="S1800" s="106">
        <v>2918.3</v>
      </c>
      <c r="T1800" s="31">
        <f t="shared" si="57"/>
        <v>0</v>
      </c>
      <c r="U1800" s="68" t="s">
        <v>9</v>
      </c>
    </row>
    <row r="1801" spans="1:21" x14ac:dyDescent="0.25">
      <c r="A1801" s="20">
        <v>42202</v>
      </c>
      <c r="B1801" s="183" t="s">
        <v>4400</v>
      </c>
      <c r="C1801" s="183" t="s">
        <v>1592</v>
      </c>
      <c r="D1801" s="14" t="s">
        <v>89</v>
      </c>
      <c r="E1801" s="105">
        <v>4183.6000000000004</v>
      </c>
      <c r="F1801" s="23">
        <v>42202</v>
      </c>
      <c r="G1801" s="118">
        <v>4183.6000000000004</v>
      </c>
      <c r="H1801" s="31">
        <f t="shared" si="56"/>
        <v>0</v>
      </c>
      <c r="I1801" s="56" t="s">
        <v>9</v>
      </c>
      <c r="L1801" s="246"/>
      <c r="M1801" s="20">
        <v>42188</v>
      </c>
      <c r="N1801" s="183" t="s">
        <v>2762</v>
      </c>
      <c r="O1801" s="183" t="s">
        <v>1592</v>
      </c>
      <c r="P1801" s="146" t="s">
        <v>375</v>
      </c>
      <c r="Q1801" s="105">
        <v>322.5</v>
      </c>
      <c r="R1801" s="23">
        <v>42188</v>
      </c>
      <c r="S1801" s="106">
        <v>322.5</v>
      </c>
      <c r="T1801" s="31">
        <f t="shared" si="57"/>
        <v>0</v>
      </c>
      <c r="U1801" s="68" t="s">
        <v>9</v>
      </c>
    </row>
    <row r="1802" spans="1:21" x14ac:dyDescent="0.25">
      <c r="A1802" s="59">
        <v>42202</v>
      </c>
      <c r="B1802" s="183" t="s">
        <v>4401</v>
      </c>
      <c r="C1802" s="183" t="s">
        <v>1592</v>
      </c>
      <c r="D1802" s="14" t="s">
        <v>75</v>
      </c>
      <c r="E1802" s="105">
        <v>25852.2</v>
      </c>
      <c r="F1802" s="23">
        <v>42205</v>
      </c>
      <c r="G1802" s="118">
        <v>25852.2</v>
      </c>
      <c r="H1802" s="31">
        <f t="shared" si="56"/>
        <v>0</v>
      </c>
      <c r="I1802" s="56" t="s">
        <v>9</v>
      </c>
      <c r="L1802" s="246"/>
      <c r="M1802" s="59">
        <v>42188</v>
      </c>
      <c r="N1802" s="183" t="s">
        <v>2851</v>
      </c>
      <c r="O1802" s="183" t="s">
        <v>1592</v>
      </c>
      <c r="P1802" s="14" t="s">
        <v>375</v>
      </c>
      <c r="Q1802" s="105">
        <v>6891.5</v>
      </c>
      <c r="R1802" s="23">
        <v>42188</v>
      </c>
      <c r="S1802" s="106">
        <v>6891.5</v>
      </c>
      <c r="T1802" s="31">
        <f t="shared" si="57"/>
        <v>0</v>
      </c>
      <c r="U1802" s="39" t="s">
        <v>9</v>
      </c>
    </row>
    <row r="1803" spans="1:21" x14ac:dyDescent="0.25">
      <c r="A1803" s="20">
        <v>42202</v>
      </c>
      <c r="B1803" s="183" t="s">
        <v>4402</v>
      </c>
      <c r="C1803" s="183" t="s">
        <v>1592</v>
      </c>
      <c r="D1803" s="14" t="s">
        <v>135</v>
      </c>
      <c r="E1803" s="105">
        <v>12030.2</v>
      </c>
      <c r="F1803" s="23">
        <v>42202</v>
      </c>
      <c r="G1803" s="118">
        <v>12030.2</v>
      </c>
      <c r="H1803" s="31">
        <f t="shared" si="56"/>
        <v>0</v>
      </c>
      <c r="I1803" s="56" t="s">
        <v>9</v>
      </c>
      <c r="L1803" s="246"/>
      <c r="M1803" s="20">
        <v>42189</v>
      </c>
      <c r="N1803" s="183" t="s">
        <v>2934</v>
      </c>
      <c r="O1803" s="183" t="s">
        <v>1592</v>
      </c>
      <c r="P1803" s="14" t="s">
        <v>375</v>
      </c>
      <c r="Q1803" s="105">
        <v>9536.4</v>
      </c>
      <c r="R1803" s="23">
        <v>42189</v>
      </c>
      <c r="S1803" s="106">
        <f>7600+1936.4</f>
        <v>9536.4</v>
      </c>
      <c r="T1803" s="31">
        <f t="shared" si="57"/>
        <v>0</v>
      </c>
      <c r="U1803" s="39" t="s">
        <v>9</v>
      </c>
    </row>
    <row r="1804" spans="1:21" x14ac:dyDescent="0.25">
      <c r="A1804" s="59">
        <v>42202</v>
      </c>
      <c r="B1804" s="183" t="s">
        <v>4403</v>
      </c>
      <c r="C1804" s="183" t="s">
        <v>1592</v>
      </c>
      <c r="D1804" s="14" t="s">
        <v>1101</v>
      </c>
      <c r="E1804" s="105">
        <v>4559.1000000000004</v>
      </c>
      <c r="F1804" s="23">
        <v>42202</v>
      </c>
      <c r="G1804" s="118">
        <v>4559.1000000000004</v>
      </c>
      <c r="H1804" s="31">
        <f t="shared" si="56"/>
        <v>0</v>
      </c>
      <c r="I1804" s="56" t="s">
        <v>9</v>
      </c>
      <c r="L1804" s="246"/>
      <c r="M1804" s="59">
        <v>42190</v>
      </c>
      <c r="N1804" s="183" t="s">
        <v>3042</v>
      </c>
      <c r="O1804" s="183" t="s">
        <v>1592</v>
      </c>
      <c r="P1804" s="14" t="s">
        <v>375</v>
      </c>
      <c r="Q1804" s="105">
        <v>9047.7999999999993</v>
      </c>
      <c r="R1804" s="23">
        <v>42191</v>
      </c>
      <c r="S1804" s="106">
        <v>9047.7999999999993</v>
      </c>
      <c r="T1804" s="31">
        <f t="shared" si="57"/>
        <v>0</v>
      </c>
      <c r="U1804" s="39" t="s">
        <v>9</v>
      </c>
    </row>
    <row r="1805" spans="1:21" x14ac:dyDescent="0.25">
      <c r="A1805" s="20">
        <v>42202</v>
      </c>
      <c r="B1805" s="183" t="s">
        <v>4404</v>
      </c>
      <c r="C1805" s="183" t="s">
        <v>1592</v>
      </c>
      <c r="D1805" s="14" t="s">
        <v>335</v>
      </c>
      <c r="E1805" s="105">
        <v>345</v>
      </c>
      <c r="F1805" s="23">
        <v>42202</v>
      </c>
      <c r="G1805" s="118">
        <v>345</v>
      </c>
      <c r="H1805" s="31">
        <f t="shared" si="56"/>
        <v>0</v>
      </c>
      <c r="I1805" s="56" t="s">
        <v>9</v>
      </c>
      <c r="L1805" s="246"/>
      <c r="M1805" s="20">
        <v>42190</v>
      </c>
      <c r="N1805" s="183" t="s">
        <v>3043</v>
      </c>
      <c r="O1805" s="183" t="s">
        <v>1592</v>
      </c>
      <c r="P1805" s="14" t="s">
        <v>375</v>
      </c>
      <c r="Q1805" s="105">
        <v>272.5</v>
      </c>
      <c r="R1805" s="23">
        <v>42191</v>
      </c>
      <c r="S1805" s="106">
        <v>272.5</v>
      </c>
      <c r="T1805" s="31">
        <f t="shared" si="57"/>
        <v>0</v>
      </c>
      <c r="U1805" s="39" t="s">
        <v>9</v>
      </c>
    </row>
    <row r="1806" spans="1:21" x14ac:dyDescent="0.25">
      <c r="A1806" s="59">
        <v>42202</v>
      </c>
      <c r="B1806" s="183" t="s">
        <v>4405</v>
      </c>
      <c r="C1806" s="183" t="s">
        <v>1592</v>
      </c>
      <c r="D1806" s="14" t="s">
        <v>114</v>
      </c>
      <c r="E1806" s="105">
        <v>3333.7</v>
      </c>
      <c r="F1806" s="23">
        <v>42202</v>
      </c>
      <c r="G1806" s="118">
        <v>3333.7</v>
      </c>
      <c r="H1806" s="31">
        <f t="shared" si="56"/>
        <v>0</v>
      </c>
      <c r="I1806" s="56" t="s">
        <v>9</v>
      </c>
      <c r="L1806" s="246"/>
      <c r="M1806" s="59">
        <v>42193</v>
      </c>
      <c r="N1806" s="183" t="s">
        <v>3363</v>
      </c>
      <c r="O1806" s="183" t="s">
        <v>1592</v>
      </c>
      <c r="P1806" s="14" t="s">
        <v>375</v>
      </c>
      <c r="Q1806" s="105">
        <v>2634.4</v>
      </c>
      <c r="R1806" s="23">
        <v>42193</v>
      </c>
      <c r="S1806" s="106">
        <v>2634.4</v>
      </c>
      <c r="T1806" s="31">
        <f t="shared" si="57"/>
        <v>0</v>
      </c>
      <c r="U1806" s="39" t="s">
        <v>9</v>
      </c>
    </row>
    <row r="1807" spans="1:21" x14ac:dyDescent="0.25">
      <c r="A1807" s="20">
        <v>42202</v>
      </c>
      <c r="B1807" s="183" t="s">
        <v>4406</v>
      </c>
      <c r="C1807" s="183" t="s">
        <v>1592</v>
      </c>
      <c r="D1807" s="14" t="s">
        <v>86</v>
      </c>
      <c r="E1807" s="105">
        <v>470.25</v>
      </c>
      <c r="F1807" s="23">
        <v>42202</v>
      </c>
      <c r="G1807" s="118">
        <v>470.25</v>
      </c>
      <c r="H1807" s="31">
        <f t="shared" si="56"/>
        <v>0</v>
      </c>
      <c r="I1807" s="56" t="s">
        <v>9</v>
      </c>
      <c r="L1807" s="246"/>
      <c r="M1807" s="20">
        <v>42193</v>
      </c>
      <c r="N1807" s="183" t="s">
        <v>3364</v>
      </c>
      <c r="O1807" s="183" t="s">
        <v>1592</v>
      </c>
      <c r="P1807" s="14" t="s">
        <v>375</v>
      </c>
      <c r="Q1807" s="105">
        <v>200</v>
      </c>
      <c r="R1807" s="23">
        <v>42193</v>
      </c>
      <c r="S1807" s="106">
        <v>200</v>
      </c>
      <c r="T1807" s="31">
        <f t="shared" si="57"/>
        <v>0</v>
      </c>
      <c r="U1807" s="39" t="s">
        <v>9</v>
      </c>
    </row>
    <row r="1808" spans="1:21" x14ac:dyDescent="0.25">
      <c r="A1808" s="59">
        <v>42202</v>
      </c>
      <c r="B1808" s="183" t="s">
        <v>4407</v>
      </c>
      <c r="C1808" s="183" t="s">
        <v>1592</v>
      </c>
      <c r="D1808" s="14" t="s">
        <v>66</v>
      </c>
      <c r="E1808" s="105">
        <v>2575.1999999999998</v>
      </c>
      <c r="F1808" s="23">
        <v>42202</v>
      </c>
      <c r="G1808" s="118">
        <v>2575.1999999999998</v>
      </c>
      <c r="H1808" s="31">
        <f t="shared" si="56"/>
        <v>0</v>
      </c>
      <c r="I1808" s="56" t="s">
        <v>9</v>
      </c>
      <c r="L1808" s="246"/>
      <c r="M1808" s="59">
        <v>42193</v>
      </c>
      <c r="N1808" s="183" t="s">
        <v>3368</v>
      </c>
      <c r="O1808" s="183" t="s">
        <v>1592</v>
      </c>
      <c r="P1808" s="14" t="s">
        <v>375</v>
      </c>
      <c r="Q1808" s="105">
        <v>499.2</v>
      </c>
      <c r="R1808" s="23">
        <v>42193</v>
      </c>
      <c r="S1808" s="106">
        <v>499.2</v>
      </c>
      <c r="T1808" s="31">
        <f t="shared" si="57"/>
        <v>0</v>
      </c>
      <c r="U1808" s="39" t="s">
        <v>9</v>
      </c>
    </row>
    <row r="1809" spans="1:21" x14ac:dyDescent="0.25">
      <c r="A1809" s="20">
        <v>42202</v>
      </c>
      <c r="B1809" s="183" t="s">
        <v>4408</v>
      </c>
      <c r="C1809" s="183" t="s">
        <v>1592</v>
      </c>
      <c r="D1809" s="14" t="s">
        <v>1019</v>
      </c>
      <c r="E1809" s="105">
        <v>275.39999999999998</v>
      </c>
      <c r="F1809" s="23">
        <v>42202</v>
      </c>
      <c r="G1809" s="118">
        <v>275.39999999999998</v>
      </c>
      <c r="H1809" s="31">
        <f t="shared" si="56"/>
        <v>0</v>
      </c>
      <c r="I1809" s="56" t="s">
        <v>9</v>
      </c>
      <c r="L1809" s="246"/>
      <c r="M1809" s="20">
        <v>42194</v>
      </c>
      <c r="N1809" s="183" t="s">
        <v>3468</v>
      </c>
      <c r="O1809" s="183" t="s">
        <v>1592</v>
      </c>
      <c r="P1809" s="14" t="s">
        <v>375</v>
      </c>
      <c r="Q1809" s="105">
        <v>3402.6</v>
      </c>
      <c r="R1809" s="23">
        <v>42194</v>
      </c>
      <c r="S1809" s="106">
        <v>3402.6</v>
      </c>
      <c r="T1809" s="31">
        <f t="shared" si="57"/>
        <v>0</v>
      </c>
      <c r="U1809" s="39" t="s">
        <v>9</v>
      </c>
    </row>
    <row r="1810" spans="1:21" x14ac:dyDescent="0.25">
      <c r="A1810" s="59">
        <v>42202</v>
      </c>
      <c r="B1810" s="183" t="s">
        <v>4409</v>
      </c>
      <c r="C1810" s="183" t="s">
        <v>1592</v>
      </c>
      <c r="D1810" s="14" t="s">
        <v>112</v>
      </c>
      <c r="E1810" s="105">
        <v>1695.6</v>
      </c>
      <c r="F1810" s="23">
        <v>42202</v>
      </c>
      <c r="G1810" s="118">
        <v>1695.6</v>
      </c>
      <c r="H1810" s="31">
        <f t="shared" si="56"/>
        <v>0</v>
      </c>
      <c r="I1810" s="56" t="s">
        <v>9</v>
      </c>
      <c r="L1810" s="246"/>
      <c r="M1810" s="59">
        <v>42194</v>
      </c>
      <c r="N1810" s="183" t="s">
        <v>3494</v>
      </c>
      <c r="O1810" s="183" t="s">
        <v>1592</v>
      </c>
      <c r="P1810" s="14" t="s">
        <v>375</v>
      </c>
      <c r="Q1810" s="105">
        <v>8283.6</v>
      </c>
      <c r="R1810" s="23">
        <v>42194</v>
      </c>
      <c r="S1810" s="106">
        <v>8283.6</v>
      </c>
      <c r="T1810" s="31">
        <f t="shared" si="57"/>
        <v>0</v>
      </c>
      <c r="U1810" s="39" t="s">
        <v>9</v>
      </c>
    </row>
    <row r="1811" spans="1:21" x14ac:dyDescent="0.25">
      <c r="A1811" s="20">
        <v>42202</v>
      </c>
      <c r="B1811" s="183" t="s">
        <v>4410</v>
      </c>
      <c r="C1811" s="183" t="s">
        <v>1592</v>
      </c>
      <c r="D1811" s="14" t="s">
        <v>111</v>
      </c>
      <c r="E1811" s="105">
        <v>47864.52</v>
      </c>
      <c r="F1811" s="23">
        <v>42210</v>
      </c>
      <c r="G1811" s="118">
        <v>47864.52</v>
      </c>
      <c r="H1811" s="31">
        <f t="shared" si="56"/>
        <v>0</v>
      </c>
      <c r="I1811" s="56" t="s">
        <v>17</v>
      </c>
      <c r="L1811" s="246"/>
      <c r="M1811" s="20">
        <v>42195</v>
      </c>
      <c r="N1811" s="183" t="s">
        <v>3614</v>
      </c>
      <c r="O1811" s="183" t="s">
        <v>1592</v>
      </c>
      <c r="P1811" s="14" t="s">
        <v>375</v>
      </c>
      <c r="Q1811" s="105">
        <v>3233.8</v>
      </c>
      <c r="R1811" s="23">
        <v>42195</v>
      </c>
      <c r="S1811" s="118">
        <v>3233.8</v>
      </c>
      <c r="T1811" s="31">
        <f t="shared" si="57"/>
        <v>0</v>
      </c>
      <c r="U1811" s="56" t="s">
        <v>9</v>
      </c>
    </row>
    <row r="1812" spans="1:21" x14ac:dyDescent="0.25">
      <c r="A1812" s="59">
        <v>42202</v>
      </c>
      <c r="B1812" s="183" t="s">
        <v>4411</v>
      </c>
      <c r="C1812" s="183" t="s">
        <v>1592</v>
      </c>
      <c r="D1812" s="14" t="s">
        <v>247</v>
      </c>
      <c r="E1812" s="105">
        <v>5527.8</v>
      </c>
      <c r="F1812" s="23">
        <v>42202</v>
      </c>
      <c r="G1812" s="118">
        <v>5527.8</v>
      </c>
      <c r="H1812" s="48">
        <f t="shared" si="56"/>
        <v>0</v>
      </c>
      <c r="I1812" s="56" t="s">
        <v>17</v>
      </c>
      <c r="L1812" s="246"/>
      <c r="M1812" s="59">
        <v>42195</v>
      </c>
      <c r="N1812" s="183" t="s">
        <v>3673</v>
      </c>
      <c r="O1812" s="183" t="s">
        <v>1592</v>
      </c>
      <c r="P1812" s="14" t="s">
        <v>375</v>
      </c>
      <c r="Q1812" s="105">
        <v>5420.5</v>
      </c>
      <c r="R1812" s="23">
        <v>42195</v>
      </c>
      <c r="S1812" s="106">
        <v>5420.5</v>
      </c>
      <c r="T1812" s="31">
        <f t="shared" si="57"/>
        <v>0</v>
      </c>
      <c r="U1812" s="39" t="s">
        <v>9</v>
      </c>
    </row>
    <row r="1813" spans="1:21" x14ac:dyDescent="0.25">
      <c r="A1813" s="20">
        <v>42202</v>
      </c>
      <c r="B1813" s="183" t="s">
        <v>4412</v>
      </c>
      <c r="C1813" s="183" t="s">
        <v>1592</v>
      </c>
      <c r="D1813" s="14" t="s">
        <v>228</v>
      </c>
      <c r="E1813" s="105">
        <v>2695</v>
      </c>
      <c r="F1813" s="23">
        <v>42202</v>
      </c>
      <c r="G1813" s="118">
        <v>2695</v>
      </c>
      <c r="H1813" s="31">
        <f t="shared" si="56"/>
        <v>0</v>
      </c>
      <c r="I1813" s="56" t="s">
        <v>9</v>
      </c>
      <c r="L1813" s="246"/>
      <c r="M1813" s="20">
        <v>42195</v>
      </c>
      <c r="N1813" s="183" t="s">
        <v>3675</v>
      </c>
      <c r="O1813" s="183" t="s">
        <v>1592</v>
      </c>
      <c r="P1813" s="14" t="s">
        <v>375</v>
      </c>
      <c r="Q1813" s="105">
        <v>249.6</v>
      </c>
      <c r="R1813" s="23">
        <v>42195</v>
      </c>
      <c r="S1813" s="106">
        <v>249.6</v>
      </c>
      <c r="T1813" s="31">
        <f t="shared" si="57"/>
        <v>0</v>
      </c>
      <c r="U1813" s="39" t="s">
        <v>9</v>
      </c>
    </row>
    <row r="1814" spans="1:21" x14ac:dyDescent="0.25">
      <c r="A1814" s="59">
        <v>42202</v>
      </c>
      <c r="B1814" s="183" t="s">
        <v>4413</v>
      </c>
      <c r="C1814" s="183" t="s">
        <v>1592</v>
      </c>
      <c r="D1814" s="14" t="s">
        <v>95</v>
      </c>
      <c r="E1814" s="105">
        <v>2890</v>
      </c>
      <c r="F1814" s="23">
        <v>42203</v>
      </c>
      <c r="G1814" s="118">
        <v>2890</v>
      </c>
      <c r="H1814" s="31">
        <f t="shared" si="56"/>
        <v>0</v>
      </c>
      <c r="I1814" s="56" t="s">
        <v>94</v>
      </c>
      <c r="L1814" s="246"/>
      <c r="M1814" s="59">
        <v>42196</v>
      </c>
      <c r="N1814" s="183" t="s">
        <v>3707</v>
      </c>
      <c r="O1814" s="183" t="s">
        <v>1592</v>
      </c>
      <c r="P1814" s="14" t="s">
        <v>375</v>
      </c>
      <c r="Q1814" s="105">
        <v>5461.2</v>
      </c>
      <c r="R1814" s="23">
        <v>42196</v>
      </c>
      <c r="S1814" s="106">
        <v>5461.2</v>
      </c>
      <c r="T1814" s="31">
        <f t="shared" si="57"/>
        <v>0</v>
      </c>
      <c r="U1814" s="39" t="s">
        <v>9</v>
      </c>
    </row>
    <row r="1815" spans="1:21" x14ac:dyDescent="0.25">
      <c r="A1815" s="20">
        <v>42202</v>
      </c>
      <c r="B1815" s="183" t="s">
        <v>4414</v>
      </c>
      <c r="C1815" s="183" t="s">
        <v>1592</v>
      </c>
      <c r="D1815" s="14" t="s">
        <v>93</v>
      </c>
      <c r="E1815" s="105">
        <v>2944.4</v>
      </c>
      <c r="F1815" s="30">
        <v>42203</v>
      </c>
      <c r="G1815" s="118">
        <v>2944.4</v>
      </c>
      <c r="H1815" s="31">
        <f t="shared" si="56"/>
        <v>0</v>
      </c>
      <c r="I1815" s="56" t="s">
        <v>94</v>
      </c>
      <c r="L1815" s="246"/>
      <c r="M1815" s="20">
        <v>42196</v>
      </c>
      <c r="N1815" s="183" t="s">
        <v>3764</v>
      </c>
      <c r="O1815" s="183" t="s">
        <v>1592</v>
      </c>
      <c r="P1815" s="150" t="s">
        <v>375</v>
      </c>
      <c r="Q1815" s="105">
        <v>5137.1000000000004</v>
      </c>
      <c r="R1815" s="23">
        <v>42196</v>
      </c>
      <c r="S1815" s="106">
        <v>5137.1000000000004</v>
      </c>
      <c r="T1815" s="31">
        <f t="shared" si="57"/>
        <v>0</v>
      </c>
      <c r="U1815" s="39" t="s">
        <v>9</v>
      </c>
    </row>
    <row r="1816" spans="1:21" x14ac:dyDescent="0.25">
      <c r="A1816" s="59">
        <v>42202</v>
      </c>
      <c r="B1816" s="183" t="s">
        <v>4415</v>
      </c>
      <c r="C1816" s="183" t="s">
        <v>1592</v>
      </c>
      <c r="D1816" s="14" t="s">
        <v>47</v>
      </c>
      <c r="E1816" s="105">
        <v>22644</v>
      </c>
      <c r="F1816" s="23">
        <v>42205</v>
      </c>
      <c r="G1816" s="118">
        <v>22644</v>
      </c>
      <c r="H1816" s="48">
        <f t="shared" si="56"/>
        <v>0</v>
      </c>
      <c r="I1816" s="56" t="s">
        <v>3880</v>
      </c>
      <c r="L1816" s="246"/>
      <c r="M1816" s="59">
        <v>42197</v>
      </c>
      <c r="N1816" s="183" t="s">
        <v>3841</v>
      </c>
      <c r="O1816" s="183" t="s">
        <v>1592</v>
      </c>
      <c r="P1816" s="14" t="s">
        <v>375</v>
      </c>
      <c r="Q1816" s="105">
        <v>2673</v>
      </c>
      <c r="R1816" s="23">
        <v>42197</v>
      </c>
      <c r="S1816" s="106">
        <v>2673</v>
      </c>
      <c r="T1816" s="31">
        <f t="shared" si="57"/>
        <v>0</v>
      </c>
      <c r="U1816" s="39" t="s">
        <v>9</v>
      </c>
    </row>
    <row r="1817" spans="1:21" x14ac:dyDescent="0.25">
      <c r="A1817" s="20">
        <v>42202</v>
      </c>
      <c r="B1817" s="183" t="s">
        <v>4416</v>
      </c>
      <c r="C1817" s="183" t="s">
        <v>1592</v>
      </c>
      <c r="D1817" s="14" t="s">
        <v>361</v>
      </c>
      <c r="E1817" s="105">
        <v>15406</v>
      </c>
      <c r="F1817" s="23" t="s">
        <v>4417</v>
      </c>
      <c r="G1817" s="118">
        <f>13406+2000</f>
        <v>15406</v>
      </c>
      <c r="H1817" s="31">
        <f t="shared" si="56"/>
        <v>0</v>
      </c>
      <c r="I1817" s="56" t="s">
        <v>94</v>
      </c>
      <c r="L1817" s="246"/>
      <c r="M1817" s="20">
        <v>42198</v>
      </c>
      <c r="N1817" s="183" t="s">
        <v>3911</v>
      </c>
      <c r="O1817" s="183" t="s">
        <v>1592</v>
      </c>
      <c r="P1817" s="14" t="s">
        <v>375</v>
      </c>
      <c r="Q1817" s="105">
        <v>6180.8</v>
      </c>
      <c r="R1817" s="23">
        <v>42198</v>
      </c>
      <c r="S1817" s="106">
        <v>6180.8</v>
      </c>
      <c r="T1817" s="31">
        <f t="shared" si="57"/>
        <v>0</v>
      </c>
      <c r="U1817" s="39" t="s">
        <v>9</v>
      </c>
    </row>
    <row r="1818" spans="1:21" x14ac:dyDescent="0.25">
      <c r="A1818" s="59">
        <v>42202</v>
      </c>
      <c r="B1818" s="183" t="s">
        <v>4418</v>
      </c>
      <c r="C1818" s="183" t="s">
        <v>1592</v>
      </c>
      <c r="D1818" s="14" t="s">
        <v>43</v>
      </c>
      <c r="E1818" s="105">
        <v>3062.8</v>
      </c>
      <c r="F1818" s="23">
        <v>42203</v>
      </c>
      <c r="G1818" s="118">
        <v>3062.8</v>
      </c>
      <c r="H1818" s="31">
        <f t="shared" si="56"/>
        <v>0</v>
      </c>
      <c r="I1818" s="56" t="s">
        <v>3880</v>
      </c>
      <c r="L1818" s="246"/>
      <c r="M1818" s="59">
        <v>42199</v>
      </c>
      <c r="N1818" s="183" t="s">
        <v>4036</v>
      </c>
      <c r="O1818" s="183" t="s">
        <v>1592</v>
      </c>
      <c r="P1818" s="14" t="s">
        <v>375</v>
      </c>
      <c r="Q1818" s="105">
        <v>2381.6</v>
      </c>
      <c r="R1818" s="23">
        <v>42199</v>
      </c>
      <c r="S1818" s="106">
        <v>2381.6</v>
      </c>
      <c r="T1818" s="48">
        <f t="shared" si="57"/>
        <v>0</v>
      </c>
      <c r="U1818" s="39" t="s">
        <v>9</v>
      </c>
    </row>
    <row r="1819" spans="1:21" x14ac:dyDescent="0.25">
      <c r="A1819" s="20">
        <v>42202</v>
      </c>
      <c r="B1819" s="183" t="s">
        <v>4419</v>
      </c>
      <c r="C1819" s="183" t="s">
        <v>1592</v>
      </c>
      <c r="D1819" s="14" t="s">
        <v>4420</v>
      </c>
      <c r="E1819" s="105">
        <v>1123.2</v>
      </c>
      <c r="F1819" s="23">
        <v>42203</v>
      </c>
      <c r="G1819" s="118">
        <v>1123.2</v>
      </c>
      <c r="H1819" s="31">
        <f t="shared" si="56"/>
        <v>0</v>
      </c>
      <c r="I1819" s="56" t="s">
        <v>3880</v>
      </c>
      <c r="L1819" s="246"/>
      <c r="M1819" s="20">
        <v>42200</v>
      </c>
      <c r="N1819" s="183" t="s">
        <v>4131</v>
      </c>
      <c r="O1819" s="183" t="s">
        <v>1592</v>
      </c>
      <c r="P1819" s="14" t="s">
        <v>375</v>
      </c>
      <c r="Q1819" s="105">
        <v>4684</v>
      </c>
      <c r="R1819" s="23">
        <v>42200</v>
      </c>
      <c r="S1819" s="106">
        <v>4684</v>
      </c>
      <c r="T1819" s="48">
        <f t="shared" si="57"/>
        <v>0</v>
      </c>
      <c r="U1819" s="39" t="s">
        <v>9</v>
      </c>
    </row>
    <row r="1820" spans="1:21" x14ac:dyDescent="0.25">
      <c r="A1820" s="59">
        <v>42202</v>
      </c>
      <c r="B1820" s="183" t="s">
        <v>4421</v>
      </c>
      <c r="C1820" s="183" t="s">
        <v>1592</v>
      </c>
      <c r="D1820" s="14" t="s">
        <v>136</v>
      </c>
      <c r="E1820" s="105">
        <v>17095.2</v>
      </c>
      <c r="F1820" s="23" t="s">
        <v>4422</v>
      </c>
      <c r="G1820" s="118">
        <f>4000+5000+8095.2</f>
        <v>17095.2</v>
      </c>
      <c r="H1820" s="31">
        <f t="shared" si="56"/>
        <v>0</v>
      </c>
      <c r="I1820" s="56" t="s">
        <v>4423</v>
      </c>
      <c r="L1820" s="246"/>
      <c r="M1820" s="59">
        <v>42200</v>
      </c>
      <c r="N1820" s="183" t="s">
        <v>4159</v>
      </c>
      <c r="O1820" s="183" t="s">
        <v>1592</v>
      </c>
      <c r="P1820" s="14" t="s">
        <v>375</v>
      </c>
      <c r="Q1820" s="105">
        <v>3327.6</v>
      </c>
      <c r="R1820" s="23">
        <v>42200</v>
      </c>
      <c r="S1820" s="106">
        <v>3327.6</v>
      </c>
      <c r="T1820" s="48">
        <f t="shared" si="57"/>
        <v>0</v>
      </c>
      <c r="U1820" s="39" t="s">
        <v>9</v>
      </c>
    </row>
    <row r="1821" spans="1:21" x14ac:dyDescent="0.25">
      <c r="A1821" s="20">
        <v>42202</v>
      </c>
      <c r="B1821" s="183" t="s">
        <v>4424</v>
      </c>
      <c r="C1821" s="183" t="s">
        <v>1592</v>
      </c>
      <c r="D1821" s="14" t="s">
        <v>98</v>
      </c>
      <c r="E1821" s="105">
        <v>1643.4</v>
      </c>
      <c r="F1821" s="23">
        <v>42203</v>
      </c>
      <c r="G1821" s="118">
        <v>1643.4</v>
      </c>
      <c r="H1821" s="31">
        <f t="shared" si="56"/>
        <v>0</v>
      </c>
      <c r="I1821" s="56" t="s">
        <v>9</v>
      </c>
      <c r="L1821" s="246"/>
      <c r="M1821" s="20">
        <v>42200</v>
      </c>
      <c r="N1821" s="183" t="s">
        <v>4194</v>
      </c>
      <c r="O1821" s="183" t="s">
        <v>1592</v>
      </c>
      <c r="P1821" s="14" t="s">
        <v>375</v>
      </c>
      <c r="Q1821" s="105">
        <v>5358.2</v>
      </c>
      <c r="R1821" s="23">
        <v>42200</v>
      </c>
      <c r="S1821" s="106">
        <v>5358.2</v>
      </c>
      <c r="T1821" s="48">
        <f t="shared" si="57"/>
        <v>0</v>
      </c>
      <c r="U1821" s="39" t="s">
        <v>9</v>
      </c>
    </row>
    <row r="1822" spans="1:21" x14ac:dyDescent="0.25">
      <c r="A1822" s="59">
        <v>42202</v>
      </c>
      <c r="B1822" s="183" t="s">
        <v>4425</v>
      </c>
      <c r="C1822" s="183" t="s">
        <v>1592</v>
      </c>
      <c r="D1822" s="150" t="s">
        <v>591</v>
      </c>
      <c r="E1822" s="105">
        <v>3220</v>
      </c>
      <c r="F1822" s="23">
        <v>42203</v>
      </c>
      <c r="G1822" s="118">
        <v>3220</v>
      </c>
      <c r="H1822" s="31">
        <f t="shared" si="56"/>
        <v>0</v>
      </c>
      <c r="I1822" s="56" t="s">
        <v>3880</v>
      </c>
      <c r="L1822" s="246"/>
      <c r="M1822" s="59">
        <v>42201</v>
      </c>
      <c r="N1822" s="183" t="s">
        <v>4304</v>
      </c>
      <c r="O1822" s="183" t="s">
        <v>1592</v>
      </c>
      <c r="P1822" s="150" t="s">
        <v>375</v>
      </c>
      <c r="Q1822" s="105">
        <v>5335.15</v>
      </c>
      <c r="R1822" s="23">
        <v>42201</v>
      </c>
      <c r="S1822" s="118">
        <v>5335.15</v>
      </c>
      <c r="T1822" s="31">
        <f t="shared" si="57"/>
        <v>0</v>
      </c>
      <c r="U1822" s="56" t="s">
        <v>9</v>
      </c>
    </row>
    <row r="1823" spans="1:21" x14ac:dyDescent="0.25">
      <c r="A1823" s="20">
        <v>42202</v>
      </c>
      <c r="B1823" s="183" t="s">
        <v>4426</v>
      </c>
      <c r="C1823" s="183" t="s">
        <v>1592</v>
      </c>
      <c r="D1823" s="14" t="s">
        <v>55</v>
      </c>
      <c r="E1823" s="105">
        <v>1411.6</v>
      </c>
      <c r="F1823" s="23">
        <v>42203</v>
      </c>
      <c r="G1823" s="118">
        <v>1411.6</v>
      </c>
      <c r="H1823" s="31">
        <f t="shared" si="56"/>
        <v>0</v>
      </c>
      <c r="I1823" s="56" t="s">
        <v>3880</v>
      </c>
      <c r="L1823" s="246"/>
      <c r="M1823" s="20">
        <v>42202</v>
      </c>
      <c r="N1823" s="183" t="s">
        <v>4450</v>
      </c>
      <c r="O1823" s="183" t="s">
        <v>1592</v>
      </c>
      <c r="P1823" s="14" t="s">
        <v>375</v>
      </c>
      <c r="Q1823" s="105">
        <v>6350.1</v>
      </c>
      <c r="R1823" s="23">
        <v>42202</v>
      </c>
      <c r="S1823" s="118">
        <v>6350.1</v>
      </c>
      <c r="T1823" s="31">
        <f t="shared" si="57"/>
        <v>0</v>
      </c>
      <c r="U1823" s="56" t="s">
        <v>9</v>
      </c>
    </row>
    <row r="1824" spans="1:21" x14ac:dyDescent="0.25">
      <c r="A1824" s="59">
        <v>42202</v>
      </c>
      <c r="B1824" s="183" t="s">
        <v>4427</v>
      </c>
      <c r="C1824" s="183" t="s">
        <v>1592</v>
      </c>
      <c r="D1824" s="14" t="s">
        <v>103</v>
      </c>
      <c r="E1824" s="105">
        <v>15351</v>
      </c>
      <c r="F1824" s="23">
        <v>42212</v>
      </c>
      <c r="G1824" s="118">
        <v>15351</v>
      </c>
      <c r="H1824" s="31">
        <f t="shared" si="56"/>
        <v>0</v>
      </c>
      <c r="I1824" s="56" t="s">
        <v>19</v>
      </c>
      <c r="L1824" s="246"/>
      <c r="M1824" s="59">
        <v>42204</v>
      </c>
      <c r="N1824" s="183" t="s">
        <v>4607</v>
      </c>
      <c r="O1824" s="183" t="s">
        <v>1592</v>
      </c>
      <c r="P1824" s="14" t="s">
        <v>375</v>
      </c>
      <c r="Q1824" s="105">
        <v>5080.2</v>
      </c>
      <c r="R1824" s="23">
        <v>42204</v>
      </c>
      <c r="S1824" s="118">
        <v>5080.2</v>
      </c>
      <c r="T1824" s="31">
        <f t="shared" si="57"/>
        <v>0</v>
      </c>
      <c r="U1824" s="56" t="s">
        <v>59</v>
      </c>
    </row>
    <row r="1825" spans="1:21" x14ac:dyDescent="0.25">
      <c r="A1825" s="20">
        <v>42202</v>
      </c>
      <c r="B1825" s="183" t="s">
        <v>4428</v>
      </c>
      <c r="C1825" s="183" t="s">
        <v>1592</v>
      </c>
      <c r="D1825" s="14" t="s">
        <v>56</v>
      </c>
      <c r="E1825" s="105">
        <v>6608.2</v>
      </c>
      <c r="F1825" s="23">
        <v>42203</v>
      </c>
      <c r="G1825" s="118">
        <v>6608.2</v>
      </c>
      <c r="H1825" s="31">
        <f t="shared" si="56"/>
        <v>0</v>
      </c>
      <c r="I1825" s="56" t="s">
        <v>3880</v>
      </c>
      <c r="L1825" s="246"/>
      <c r="M1825" s="20">
        <v>42204</v>
      </c>
      <c r="N1825" s="183" t="s">
        <v>4610</v>
      </c>
      <c r="O1825" s="183" t="s">
        <v>1592</v>
      </c>
      <c r="P1825" s="150" t="s">
        <v>375</v>
      </c>
      <c r="Q1825" s="105">
        <v>779.6</v>
      </c>
      <c r="R1825" s="23">
        <v>42204</v>
      </c>
      <c r="S1825" s="118">
        <v>779.6</v>
      </c>
      <c r="T1825" s="31">
        <f t="shared" si="57"/>
        <v>0</v>
      </c>
      <c r="U1825" s="56" t="s">
        <v>9</v>
      </c>
    </row>
    <row r="1826" spans="1:21" x14ac:dyDescent="0.25">
      <c r="A1826" s="59">
        <v>42202</v>
      </c>
      <c r="B1826" s="183" t="s">
        <v>4429</v>
      </c>
      <c r="C1826" s="183" t="s">
        <v>1592</v>
      </c>
      <c r="D1826" s="14" t="s">
        <v>118</v>
      </c>
      <c r="E1826" s="105">
        <v>650</v>
      </c>
      <c r="F1826" s="23">
        <v>42216</v>
      </c>
      <c r="G1826" s="118">
        <v>650</v>
      </c>
      <c r="H1826" s="31">
        <f t="shared" si="56"/>
        <v>0</v>
      </c>
      <c r="I1826" s="56" t="s">
        <v>59</v>
      </c>
      <c r="L1826" s="246"/>
      <c r="M1826" s="59">
        <v>42205</v>
      </c>
      <c r="N1826" s="183" t="s">
        <v>4709</v>
      </c>
      <c r="O1826" s="183" t="s">
        <v>1592</v>
      </c>
      <c r="P1826" s="14" t="s">
        <v>375</v>
      </c>
      <c r="Q1826" s="105">
        <v>5198.1000000000004</v>
      </c>
      <c r="R1826" s="12" t="s">
        <v>4710</v>
      </c>
      <c r="S1826" s="118">
        <f>2100+3098.1</f>
        <v>5198.1000000000004</v>
      </c>
      <c r="T1826" s="31">
        <f t="shared" si="57"/>
        <v>0</v>
      </c>
      <c r="U1826" s="56" t="s">
        <v>9</v>
      </c>
    </row>
    <row r="1827" spans="1:21" x14ac:dyDescent="0.25">
      <c r="A1827" s="20">
        <v>42202</v>
      </c>
      <c r="B1827" s="183" t="s">
        <v>4430</v>
      </c>
      <c r="C1827" s="183" t="s">
        <v>1592</v>
      </c>
      <c r="D1827" s="14" t="s">
        <v>60</v>
      </c>
      <c r="E1827" s="105">
        <v>5793.6</v>
      </c>
      <c r="F1827" s="23">
        <v>42203</v>
      </c>
      <c r="G1827" s="118">
        <v>5793.6</v>
      </c>
      <c r="H1827" s="31">
        <f t="shared" si="56"/>
        <v>0</v>
      </c>
      <c r="I1827" s="56" t="s">
        <v>3880</v>
      </c>
      <c r="L1827" s="246"/>
      <c r="M1827" s="20">
        <v>42206</v>
      </c>
      <c r="N1827" s="183" t="s">
        <v>4860</v>
      </c>
      <c r="O1827" s="183" t="s">
        <v>1592</v>
      </c>
      <c r="P1827" s="15" t="s">
        <v>375</v>
      </c>
      <c r="Q1827" s="122">
        <v>2453.9</v>
      </c>
      <c r="R1827" s="23" t="s">
        <v>4800</v>
      </c>
      <c r="S1827" s="118">
        <f>1400+1053.9</f>
        <v>2453.9</v>
      </c>
      <c r="T1827" s="31">
        <f t="shared" si="57"/>
        <v>0</v>
      </c>
      <c r="U1827" s="68" t="s">
        <v>9</v>
      </c>
    </row>
    <row r="1828" spans="1:21" x14ac:dyDescent="0.25">
      <c r="A1828" s="59">
        <v>42202</v>
      </c>
      <c r="B1828" s="183" t="s">
        <v>4431</v>
      </c>
      <c r="C1828" s="183" t="s">
        <v>1592</v>
      </c>
      <c r="D1828" s="14" t="s">
        <v>4432</v>
      </c>
      <c r="E1828" s="105">
        <v>9688</v>
      </c>
      <c r="F1828" s="23">
        <v>42203</v>
      </c>
      <c r="G1828" s="118">
        <v>9688</v>
      </c>
      <c r="H1828" s="31">
        <f t="shared" si="56"/>
        <v>0</v>
      </c>
      <c r="I1828" s="56" t="s">
        <v>59</v>
      </c>
      <c r="L1828" s="246"/>
      <c r="M1828" s="59">
        <v>42207</v>
      </c>
      <c r="N1828" s="183" t="s">
        <v>4948</v>
      </c>
      <c r="O1828" s="183" t="s">
        <v>1592</v>
      </c>
      <c r="P1828" s="14" t="s">
        <v>375</v>
      </c>
      <c r="Q1828" s="105">
        <v>5106.5</v>
      </c>
      <c r="R1828" s="23" t="s">
        <v>4664</v>
      </c>
      <c r="S1828" s="106">
        <f>4700+406.5</f>
        <v>5106.5</v>
      </c>
      <c r="T1828" s="31">
        <f t="shared" si="57"/>
        <v>0</v>
      </c>
      <c r="U1828" s="39" t="s">
        <v>9</v>
      </c>
    </row>
    <row r="1829" spans="1:21" x14ac:dyDescent="0.25">
      <c r="A1829" s="20">
        <v>42202</v>
      </c>
      <c r="B1829" s="183" t="s">
        <v>4433</v>
      </c>
      <c r="C1829" s="183" t="s">
        <v>1592</v>
      </c>
      <c r="D1829" s="14" t="s">
        <v>4434</v>
      </c>
      <c r="E1829" s="105">
        <v>24013.35</v>
      </c>
      <c r="F1829" s="23">
        <v>42203</v>
      </c>
      <c r="G1829" s="118">
        <v>24013.35</v>
      </c>
      <c r="H1829" s="31">
        <f t="shared" si="56"/>
        <v>0</v>
      </c>
      <c r="I1829" s="56" t="s">
        <v>3880</v>
      </c>
      <c r="L1829" s="246"/>
      <c r="M1829" s="20">
        <v>42208</v>
      </c>
      <c r="N1829" s="183" t="s">
        <v>5080</v>
      </c>
      <c r="O1829" s="183" t="s">
        <v>1592</v>
      </c>
      <c r="P1829" s="14" t="s">
        <v>375</v>
      </c>
      <c r="Q1829" s="105">
        <v>4459.8999999999996</v>
      </c>
      <c r="R1829" s="65">
        <v>42208</v>
      </c>
      <c r="S1829" s="106">
        <v>4459.8999999999996</v>
      </c>
      <c r="T1829" s="31">
        <f t="shared" si="57"/>
        <v>0</v>
      </c>
      <c r="U1829" s="39" t="s">
        <v>9</v>
      </c>
    </row>
    <row r="1830" spans="1:21" x14ac:dyDescent="0.25">
      <c r="A1830" s="59">
        <v>42202</v>
      </c>
      <c r="B1830" s="183" t="s">
        <v>4435</v>
      </c>
      <c r="C1830" s="183" t="s">
        <v>1592</v>
      </c>
      <c r="D1830" s="14" t="s">
        <v>168</v>
      </c>
      <c r="E1830" s="105">
        <v>8686</v>
      </c>
      <c r="F1830" s="23">
        <v>42205</v>
      </c>
      <c r="G1830" s="118">
        <v>8686</v>
      </c>
      <c r="H1830" s="31">
        <f t="shared" si="56"/>
        <v>0</v>
      </c>
      <c r="I1830" s="56" t="s">
        <v>3880</v>
      </c>
      <c r="L1830" s="246"/>
      <c r="M1830" s="59">
        <v>42209</v>
      </c>
      <c r="N1830" s="183" t="s">
        <v>5230</v>
      </c>
      <c r="O1830" s="183" t="s">
        <v>1592</v>
      </c>
      <c r="P1830" s="14" t="s">
        <v>375</v>
      </c>
      <c r="Q1830" s="105">
        <v>1301.9000000000001</v>
      </c>
      <c r="R1830" s="65" t="s">
        <v>5164</v>
      </c>
      <c r="S1830" s="106">
        <f>952+349.9</f>
        <v>1301.9000000000001</v>
      </c>
      <c r="T1830" s="31">
        <f t="shared" si="57"/>
        <v>0</v>
      </c>
      <c r="U1830" s="39" t="s">
        <v>9</v>
      </c>
    </row>
    <row r="1831" spans="1:21" x14ac:dyDescent="0.25">
      <c r="A1831" s="20">
        <v>42202</v>
      </c>
      <c r="B1831" s="183" t="s">
        <v>4436</v>
      </c>
      <c r="C1831" s="183" t="s">
        <v>1592</v>
      </c>
      <c r="D1831" s="14" t="s">
        <v>454</v>
      </c>
      <c r="E1831" s="105">
        <v>2494.8000000000002</v>
      </c>
      <c r="F1831" s="23">
        <v>42203</v>
      </c>
      <c r="G1831" s="118">
        <v>2494.8000000000002</v>
      </c>
      <c r="H1831" s="31">
        <f t="shared" si="56"/>
        <v>0</v>
      </c>
      <c r="I1831" s="56" t="s">
        <v>59</v>
      </c>
      <c r="L1831" s="246"/>
      <c r="M1831" s="20">
        <v>42209</v>
      </c>
      <c r="N1831" s="183" t="s">
        <v>5248</v>
      </c>
      <c r="O1831" s="183" t="s">
        <v>1592</v>
      </c>
      <c r="P1831" s="14" t="s">
        <v>375</v>
      </c>
      <c r="Q1831" s="105">
        <v>3236.5</v>
      </c>
      <c r="R1831" s="65">
        <v>42209</v>
      </c>
      <c r="S1831" s="106">
        <v>3236.5</v>
      </c>
      <c r="T1831" s="31">
        <f t="shared" si="57"/>
        <v>0</v>
      </c>
      <c r="U1831" s="39" t="s">
        <v>9</v>
      </c>
    </row>
    <row r="1832" spans="1:21" x14ac:dyDescent="0.25">
      <c r="A1832" s="59">
        <v>42202</v>
      </c>
      <c r="B1832" s="183" t="s">
        <v>4437</v>
      </c>
      <c r="C1832" s="183" t="s">
        <v>1592</v>
      </c>
      <c r="D1832" s="14" t="s">
        <v>102</v>
      </c>
      <c r="E1832" s="105">
        <v>2112.6</v>
      </c>
      <c r="F1832" s="23">
        <v>42202</v>
      </c>
      <c r="G1832" s="118">
        <v>2112.6</v>
      </c>
      <c r="H1832" s="31">
        <f t="shared" si="56"/>
        <v>0</v>
      </c>
      <c r="I1832" s="56" t="s">
        <v>9</v>
      </c>
      <c r="L1832" s="246"/>
      <c r="M1832" s="59">
        <v>42210</v>
      </c>
      <c r="N1832" s="183" t="s">
        <v>5341</v>
      </c>
      <c r="O1832" s="183" t="s">
        <v>1592</v>
      </c>
      <c r="P1832" s="14" t="s">
        <v>375</v>
      </c>
      <c r="Q1832" s="105">
        <v>11080.1</v>
      </c>
      <c r="R1832" s="65">
        <v>42210</v>
      </c>
      <c r="S1832" s="106">
        <f>2050+4950+4080.1</f>
        <v>11080.1</v>
      </c>
      <c r="T1832" s="31">
        <f t="shared" si="57"/>
        <v>0</v>
      </c>
      <c r="U1832" s="39" t="s">
        <v>9</v>
      </c>
    </row>
    <row r="1833" spans="1:21" x14ac:dyDescent="0.25">
      <c r="A1833" s="20">
        <v>42202</v>
      </c>
      <c r="B1833" s="183" t="s">
        <v>4438</v>
      </c>
      <c r="C1833" s="183" t="s">
        <v>1592</v>
      </c>
      <c r="D1833" s="14" t="s">
        <v>131</v>
      </c>
      <c r="E1833" s="105">
        <v>2056.1999999999998</v>
      </c>
      <c r="F1833" s="23">
        <v>42203</v>
      </c>
      <c r="G1833" s="118">
        <v>2056.1999999999998</v>
      </c>
      <c r="H1833" s="31">
        <f t="shared" si="56"/>
        <v>0</v>
      </c>
      <c r="I1833" s="56" t="s">
        <v>17</v>
      </c>
      <c r="L1833" s="246"/>
      <c r="M1833" s="20">
        <v>42210</v>
      </c>
      <c r="N1833" s="183" t="s">
        <v>5366</v>
      </c>
      <c r="O1833" s="183" t="s">
        <v>1592</v>
      </c>
      <c r="P1833" s="14" t="s">
        <v>375</v>
      </c>
      <c r="Q1833" s="105">
        <v>112.1</v>
      </c>
      <c r="R1833" s="65">
        <v>42210</v>
      </c>
      <c r="S1833" s="106">
        <v>112.1</v>
      </c>
      <c r="T1833" s="31">
        <f t="shared" si="57"/>
        <v>0</v>
      </c>
      <c r="U1833" s="39" t="s">
        <v>9</v>
      </c>
    </row>
    <row r="1834" spans="1:21" x14ac:dyDescent="0.25">
      <c r="A1834" s="59">
        <v>42202</v>
      </c>
      <c r="B1834" s="183" t="s">
        <v>4439</v>
      </c>
      <c r="C1834" s="183" t="s">
        <v>1592</v>
      </c>
      <c r="D1834" s="14" t="s">
        <v>4440</v>
      </c>
      <c r="E1834" s="105">
        <v>1560</v>
      </c>
      <c r="F1834" s="23">
        <v>42203</v>
      </c>
      <c r="G1834" s="118">
        <v>1560</v>
      </c>
      <c r="H1834" s="31">
        <f t="shared" si="56"/>
        <v>0</v>
      </c>
      <c r="I1834" s="56" t="s">
        <v>17</v>
      </c>
      <c r="L1834" s="246"/>
      <c r="M1834" s="59">
        <v>42210</v>
      </c>
      <c r="N1834" s="183" t="s">
        <v>5369</v>
      </c>
      <c r="O1834" s="183" t="s">
        <v>1592</v>
      </c>
      <c r="P1834" s="14" t="s">
        <v>375</v>
      </c>
      <c r="Q1834" s="105">
        <v>129.19999999999999</v>
      </c>
      <c r="R1834" s="65">
        <v>42210</v>
      </c>
      <c r="S1834" s="106">
        <v>129.19999999999999</v>
      </c>
      <c r="T1834" s="31">
        <f t="shared" si="57"/>
        <v>0</v>
      </c>
      <c r="U1834" s="39" t="s">
        <v>9</v>
      </c>
    </row>
    <row r="1835" spans="1:21" x14ac:dyDescent="0.25">
      <c r="A1835" s="20">
        <v>42202</v>
      </c>
      <c r="B1835" s="183" t="s">
        <v>4441</v>
      </c>
      <c r="C1835" s="183" t="s">
        <v>1592</v>
      </c>
      <c r="D1835" s="14" t="s">
        <v>111</v>
      </c>
      <c r="E1835" s="105">
        <v>204981</v>
      </c>
      <c r="F1835" s="23">
        <v>42206</v>
      </c>
      <c r="G1835" s="118">
        <v>204981</v>
      </c>
      <c r="H1835" s="31">
        <f t="shared" si="56"/>
        <v>0</v>
      </c>
      <c r="I1835" s="56" t="s">
        <v>9</v>
      </c>
      <c r="L1835" s="246"/>
      <c r="M1835" s="20">
        <v>42210</v>
      </c>
      <c r="N1835" s="183" t="s">
        <v>5398</v>
      </c>
      <c r="O1835" s="183" t="s">
        <v>1592</v>
      </c>
      <c r="P1835" s="14" t="s">
        <v>375</v>
      </c>
      <c r="Q1835" s="105">
        <v>5124</v>
      </c>
      <c r="R1835" s="65" t="s">
        <v>5399</v>
      </c>
      <c r="S1835" s="106">
        <f>2900+2224</f>
        <v>5124</v>
      </c>
      <c r="T1835" s="31">
        <f t="shared" si="57"/>
        <v>0</v>
      </c>
      <c r="U1835" s="39" t="s">
        <v>9</v>
      </c>
    </row>
    <row r="1836" spans="1:21" x14ac:dyDescent="0.25">
      <c r="A1836" s="59">
        <v>42202</v>
      </c>
      <c r="B1836" s="183" t="s">
        <v>4442</v>
      </c>
      <c r="C1836" s="183" t="s">
        <v>1592</v>
      </c>
      <c r="D1836" s="14" t="s">
        <v>1726</v>
      </c>
      <c r="E1836" s="105">
        <v>2195.1999999999998</v>
      </c>
      <c r="F1836" s="23">
        <v>42202</v>
      </c>
      <c r="G1836" s="118">
        <v>2195.1999999999998</v>
      </c>
      <c r="H1836" s="31">
        <f t="shared" si="56"/>
        <v>0</v>
      </c>
      <c r="I1836" s="56" t="s">
        <v>9</v>
      </c>
      <c r="L1836" s="246"/>
      <c r="M1836" s="59">
        <v>42212</v>
      </c>
      <c r="N1836" s="183" t="s">
        <v>5513</v>
      </c>
      <c r="O1836" s="183" t="s">
        <v>1592</v>
      </c>
      <c r="P1836" s="14" t="s">
        <v>375</v>
      </c>
      <c r="Q1836" s="105">
        <v>5528.4</v>
      </c>
      <c r="R1836" s="23" t="s">
        <v>5514</v>
      </c>
      <c r="S1836" s="106">
        <f>4700+828.4</f>
        <v>5528.4</v>
      </c>
      <c r="T1836" s="31">
        <f t="shared" si="57"/>
        <v>0</v>
      </c>
      <c r="U1836" s="39" t="s">
        <v>9</v>
      </c>
    </row>
    <row r="1837" spans="1:21" x14ac:dyDescent="0.25">
      <c r="A1837" s="20">
        <v>42202</v>
      </c>
      <c r="B1837" s="183" t="s">
        <v>4443</v>
      </c>
      <c r="C1837" s="183" t="s">
        <v>1592</v>
      </c>
      <c r="D1837" s="14" t="s">
        <v>737</v>
      </c>
      <c r="E1837" s="105">
        <v>144.9</v>
      </c>
      <c r="F1837" s="23">
        <v>42202</v>
      </c>
      <c r="G1837" s="118">
        <v>144.9</v>
      </c>
      <c r="H1837" s="31">
        <f t="shared" si="56"/>
        <v>0</v>
      </c>
      <c r="I1837" s="56" t="s">
        <v>9</v>
      </c>
      <c r="L1837" s="246"/>
      <c r="M1837" s="20">
        <v>42213</v>
      </c>
      <c r="N1837" s="183" t="s">
        <v>5639</v>
      </c>
      <c r="O1837" s="183" t="s">
        <v>1592</v>
      </c>
      <c r="P1837" s="14" t="s">
        <v>375</v>
      </c>
      <c r="Q1837" s="105">
        <v>1536.2</v>
      </c>
      <c r="R1837" s="23">
        <v>42213</v>
      </c>
      <c r="S1837" s="106">
        <v>1536.2</v>
      </c>
      <c r="T1837" s="31">
        <f t="shared" si="57"/>
        <v>0</v>
      </c>
      <c r="U1837" s="39" t="s">
        <v>9</v>
      </c>
    </row>
    <row r="1838" spans="1:21" x14ac:dyDescent="0.25">
      <c r="A1838" s="59">
        <v>42202</v>
      </c>
      <c r="B1838" s="183" t="s">
        <v>4444</v>
      </c>
      <c r="C1838" s="183" t="s">
        <v>1592</v>
      </c>
      <c r="D1838" s="14" t="s">
        <v>105</v>
      </c>
      <c r="E1838" s="105">
        <v>3782.6</v>
      </c>
      <c r="F1838" s="23">
        <v>42202</v>
      </c>
      <c r="G1838" s="118">
        <v>3782.6</v>
      </c>
      <c r="H1838" s="31">
        <f t="shared" si="56"/>
        <v>0</v>
      </c>
      <c r="I1838" s="56" t="s">
        <v>9</v>
      </c>
      <c r="L1838" s="246"/>
      <c r="M1838" s="59">
        <v>42214</v>
      </c>
      <c r="N1838" s="183" t="s">
        <v>5728</v>
      </c>
      <c r="O1838" s="183" t="s">
        <v>1592</v>
      </c>
      <c r="P1838" s="14" t="s">
        <v>375</v>
      </c>
      <c r="Q1838" s="105">
        <v>6035.3</v>
      </c>
      <c r="R1838" s="23" t="s">
        <v>5729</v>
      </c>
      <c r="S1838" s="106">
        <f>5000+1035.3</f>
        <v>6035.3</v>
      </c>
      <c r="T1838" s="31">
        <f t="shared" si="57"/>
        <v>0</v>
      </c>
      <c r="U1838" s="39" t="s">
        <v>9</v>
      </c>
    </row>
    <row r="1839" spans="1:21" x14ac:dyDescent="0.25">
      <c r="A1839" s="20">
        <v>42202</v>
      </c>
      <c r="B1839" s="183" t="s">
        <v>4445</v>
      </c>
      <c r="C1839" s="183" t="s">
        <v>1592</v>
      </c>
      <c r="D1839" s="14" t="s">
        <v>829</v>
      </c>
      <c r="E1839" s="105">
        <v>7574.4</v>
      </c>
      <c r="F1839" s="23">
        <v>42202</v>
      </c>
      <c r="G1839" s="118">
        <v>7574.4</v>
      </c>
      <c r="H1839" s="31">
        <f t="shared" si="56"/>
        <v>0</v>
      </c>
      <c r="I1839" s="56" t="s">
        <v>9</v>
      </c>
      <c r="L1839" s="246"/>
      <c r="M1839" s="20">
        <v>42215</v>
      </c>
      <c r="N1839" s="183" t="s">
        <v>5846</v>
      </c>
      <c r="O1839" s="183" t="s">
        <v>1592</v>
      </c>
      <c r="P1839" s="14" t="s">
        <v>375</v>
      </c>
      <c r="Q1839" s="105">
        <v>2679</v>
      </c>
      <c r="R1839" s="23" t="s">
        <v>5765</v>
      </c>
      <c r="S1839" s="106">
        <f>2000+679</f>
        <v>2679</v>
      </c>
      <c r="T1839" s="31">
        <f t="shared" si="57"/>
        <v>0</v>
      </c>
      <c r="U1839" s="39" t="s">
        <v>9</v>
      </c>
    </row>
    <row r="1840" spans="1:21" x14ac:dyDescent="0.25">
      <c r="A1840" s="59">
        <v>42202</v>
      </c>
      <c r="B1840" s="183" t="s">
        <v>4446</v>
      </c>
      <c r="C1840" s="183" t="s">
        <v>1592</v>
      </c>
      <c r="D1840" s="14" t="s">
        <v>105</v>
      </c>
      <c r="E1840" s="105">
        <v>1001.7</v>
      </c>
      <c r="F1840" s="23">
        <v>42202</v>
      </c>
      <c r="G1840" s="118">
        <v>1001.7</v>
      </c>
      <c r="H1840" s="31">
        <f t="shared" si="56"/>
        <v>0</v>
      </c>
      <c r="I1840" s="56" t="s">
        <v>9</v>
      </c>
      <c r="L1840" s="246"/>
      <c r="M1840" s="59">
        <v>42216</v>
      </c>
      <c r="N1840" s="183" t="s">
        <v>5967</v>
      </c>
      <c r="O1840" s="183" t="s">
        <v>1592</v>
      </c>
      <c r="P1840" s="14" t="s">
        <v>375</v>
      </c>
      <c r="Q1840" s="105">
        <v>5420.2</v>
      </c>
      <c r="R1840" s="23">
        <v>42216</v>
      </c>
      <c r="S1840" s="106">
        <v>5000</v>
      </c>
      <c r="T1840" s="31">
        <f t="shared" si="57"/>
        <v>420.19999999999982</v>
      </c>
      <c r="U1840" s="39" t="s">
        <v>9</v>
      </c>
    </row>
    <row r="1841" spans="1:21" x14ac:dyDescent="0.25">
      <c r="A1841" s="20">
        <v>42202</v>
      </c>
      <c r="B1841" s="183" t="s">
        <v>4447</v>
      </c>
      <c r="C1841" s="183" t="s">
        <v>1592</v>
      </c>
      <c r="D1841" s="14" t="s">
        <v>110</v>
      </c>
      <c r="E1841" s="105">
        <v>48325.05</v>
      </c>
      <c r="F1841" s="23">
        <v>42208</v>
      </c>
      <c r="G1841" s="118">
        <v>48325.05</v>
      </c>
      <c r="H1841" s="31">
        <f t="shared" si="56"/>
        <v>0</v>
      </c>
      <c r="I1841" s="56" t="s">
        <v>19</v>
      </c>
      <c r="L1841" s="246"/>
      <c r="M1841" s="20">
        <v>42186</v>
      </c>
      <c r="N1841" s="183" t="s">
        <v>2513</v>
      </c>
      <c r="O1841" s="183" t="s">
        <v>1592</v>
      </c>
      <c r="P1841" s="14" t="s">
        <v>591</v>
      </c>
      <c r="Q1841" s="105">
        <v>13736.8</v>
      </c>
      <c r="R1841" s="23">
        <v>42186</v>
      </c>
      <c r="S1841" s="106">
        <v>13736.8</v>
      </c>
      <c r="T1841" s="25">
        <f t="shared" si="57"/>
        <v>0</v>
      </c>
      <c r="U1841" s="39" t="s">
        <v>773</v>
      </c>
    </row>
    <row r="1842" spans="1:21" x14ac:dyDescent="0.25">
      <c r="A1842" s="59">
        <v>42202</v>
      </c>
      <c r="B1842" s="183" t="s">
        <v>4448</v>
      </c>
      <c r="C1842" s="183" t="s">
        <v>1592</v>
      </c>
      <c r="D1842" s="14" t="s">
        <v>114</v>
      </c>
      <c r="E1842" s="105">
        <v>2766.6</v>
      </c>
      <c r="F1842" s="23">
        <v>42202</v>
      </c>
      <c r="G1842" s="118">
        <v>2766.6</v>
      </c>
      <c r="H1842" s="31">
        <f t="shared" si="56"/>
        <v>0</v>
      </c>
      <c r="I1842" s="56" t="s">
        <v>9</v>
      </c>
      <c r="L1842" s="246"/>
      <c r="M1842" s="59">
        <v>42192</v>
      </c>
      <c r="N1842" s="183" t="s">
        <v>3249</v>
      </c>
      <c r="O1842" s="183" t="s">
        <v>1592</v>
      </c>
      <c r="P1842" s="14" t="s">
        <v>591</v>
      </c>
      <c r="Q1842" s="105">
        <v>13327.2</v>
      </c>
      <c r="R1842" s="23">
        <v>42192</v>
      </c>
      <c r="S1842" s="106">
        <v>13327.2</v>
      </c>
      <c r="T1842" s="31">
        <f t="shared" si="57"/>
        <v>0</v>
      </c>
      <c r="U1842" s="39" t="s">
        <v>773</v>
      </c>
    </row>
    <row r="1843" spans="1:21" x14ac:dyDescent="0.25">
      <c r="A1843" s="20">
        <v>42202</v>
      </c>
      <c r="B1843" s="183" t="s">
        <v>4449</v>
      </c>
      <c r="C1843" s="183" t="s">
        <v>1592</v>
      </c>
      <c r="D1843" s="14" t="s">
        <v>24</v>
      </c>
      <c r="E1843" s="105">
        <v>134791.75</v>
      </c>
      <c r="F1843" s="30">
        <v>42219</v>
      </c>
      <c r="G1843" s="145">
        <v>134791.75</v>
      </c>
      <c r="H1843" s="31">
        <f t="shared" si="56"/>
        <v>0</v>
      </c>
      <c r="I1843" s="56" t="s">
        <v>2524</v>
      </c>
      <c r="L1843" s="246"/>
      <c r="M1843" s="20">
        <v>42202</v>
      </c>
      <c r="N1843" s="183" t="s">
        <v>4425</v>
      </c>
      <c r="O1843" s="183" t="s">
        <v>1592</v>
      </c>
      <c r="P1843" s="150" t="s">
        <v>591</v>
      </c>
      <c r="Q1843" s="105">
        <v>3220</v>
      </c>
      <c r="R1843" s="23">
        <v>42203</v>
      </c>
      <c r="S1843" s="118">
        <v>3220</v>
      </c>
      <c r="T1843" s="31">
        <f t="shared" si="57"/>
        <v>0</v>
      </c>
      <c r="U1843" s="56" t="s">
        <v>3880</v>
      </c>
    </row>
    <row r="1844" spans="1:21" x14ac:dyDescent="0.25">
      <c r="A1844" s="59">
        <v>42202</v>
      </c>
      <c r="B1844" s="183" t="s">
        <v>4450</v>
      </c>
      <c r="C1844" s="183" t="s">
        <v>1592</v>
      </c>
      <c r="D1844" s="14" t="s">
        <v>375</v>
      </c>
      <c r="E1844" s="105">
        <v>6350.1</v>
      </c>
      <c r="F1844" s="23">
        <v>42202</v>
      </c>
      <c r="G1844" s="118">
        <v>6350.1</v>
      </c>
      <c r="H1844" s="31">
        <f t="shared" si="56"/>
        <v>0</v>
      </c>
      <c r="I1844" s="56" t="s">
        <v>9</v>
      </c>
      <c r="L1844" s="246"/>
      <c r="M1844" s="59">
        <v>42204</v>
      </c>
      <c r="N1844" s="183" t="s">
        <v>4602</v>
      </c>
      <c r="O1844" s="183" t="s">
        <v>1592</v>
      </c>
      <c r="P1844" s="14" t="s">
        <v>591</v>
      </c>
      <c r="Q1844" s="105">
        <v>13387.8</v>
      </c>
      <c r="R1844" s="23">
        <v>42205</v>
      </c>
      <c r="S1844" s="118">
        <v>13387.8</v>
      </c>
      <c r="T1844" s="31">
        <f t="shared" si="57"/>
        <v>0</v>
      </c>
      <c r="U1844" s="56" t="s">
        <v>3880</v>
      </c>
    </row>
    <row r="1845" spans="1:21" x14ac:dyDescent="0.25">
      <c r="A1845" s="20">
        <v>42202</v>
      </c>
      <c r="B1845" s="183" t="s">
        <v>4451</v>
      </c>
      <c r="C1845" s="183" t="s">
        <v>1592</v>
      </c>
      <c r="D1845" s="14" t="s">
        <v>24</v>
      </c>
      <c r="E1845" s="105">
        <v>130271.7</v>
      </c>
      <c r="F1845" s="30">
        <v>42219</v>
      </c>
      <c r="G1845" s="145">
        <v>130271.7</v>
      </c>
      <c r="H1845" s="31">
        <f t="shared" si="56"/>
        <v>0</v>
      </c>
      <c r="I1845" s="56" t="s">
        <v>2524</v>
      </c>
      <c r="L1845" s="246"/>
      <c r="M1845" s="20">
        <v>42210</v>
      </c>
      <c r="N1845" s="183" t="s">
        <v>5351</v>
      </c>
      <c r="O1845" s="183" t="s">
        <v>1592</v>
      </c>
      <c r="P1845" s="14" t="s">
        <v>591</v>
      </c>
      <c r="Q1845" s="105">
        <v>10903.2</v>
      </c>
      <c r="R1845" s="65">
        <v>42211</v>
      </c>
      <c r="S1845" s="106">
        <v>10903.2</v>
      </c>
      <c r="T1845" s="31">
        <f t="shared" si="57"/>
        <v>0</v>
      </c>
      <c r="U1845" s="39" t="s">
        <v>59</v>
      </c>
    </row>
    <row r="1846" spans="1:21" x14ac:dyDescent="0.25">
      <c r="A1846" s="59">
        <v>42202</v>
      </c>
      <c r="B1846" s="183" t="s">
        <v>4452</v>
      </c>
      <c r="C1846" s="183" t="s">
        <v>1592</v>
      </c>
      <c r="D1846" s="14" t="s">
        <v>1182</v>
      </c>
      <c r="E1846" s="105">
        <v>2053.6</v>
      </c>
      <c r="F1846" s="23">
        <v>42203</v>
      </c>
      <c r="G1846" s="118">
        <v>2053.6</v>
      </c>
      <c r="H1846" s="31">
        <f t="shared" si="56"/>
        <v>0</v>
      </c>
      <c r="I1846" s="56" t="s">
        <v>9</v>
      </c>
      <c r="L1846" s="246"/>
      <c r="M1846" s="59">
        <v>42215</v>
      </c>
      <c r="N1846" s="183" t="s">
        <v>5868</v>
      </c>
      <c r="O1846" s="183" t="s">
        <v>1592</v>
      </c>
      <c r="P1846" s="14" t="s">
        <v>591</v>
      </c>
      <c r="Q1846" s="105">
        <v>12130.4</v>
      </c>
      <c r="R1846" s="23">
        <v>42216</v>
      </c>
      <c r="S1846" s="106">
        <v>12130.4</v>
      </c>
      <c r="T1846" s="31">
        <f t="shared" si="57"/>
        <v>0</v>
      </c>
      <c r="U1846" s="39" t="s">
        <v>3880</v>
      </c>
    </row>
    <row r="1847" spans="1:21" x14ac:dyDescent="0.25">
      <c r="A1847" s="20">
        <v>42202</v>
      </c>
      <c r="B1847" s="183" t="s">
        <v>4453</v>
      </c>
      <c r="C1847" s="183" t="s">
        <v>1592</v>
      </c>
      <c r="D1847" s="14" t="s">
        <v>1182</v>
      </c>
      <c r="E1847" s="105">
        <v>7577.2</v>
      </c>
      <c r="F1847" s="23">
        <v>42203</v>
      </c>
      <c r="G1847" s="118">
        <v>7577.2</v>
      </c>
      <c r="H1847" s="31">
        <f t="shared" si="56"/>
        <v>0</v>
      </c>
      <c r="I1847" s="56" t="s">
        <v>9</v>
      </c>
      <c r="L1847" s="246"/>
      <c r="M1847" s="20">
        <v>42199</v>
      </c>
      <c r="N1847" s="183" t="s">
        <v>4056</v>
      </c>
      <c r="O1847" s="183" t="s">
        <v>1592</v>
      </c>
      <c r="P1847" s="14" t="s">
        <v>616</v>
      </c>
      <c r="Q1847" s="105">
        <v>3427.6</v>
      </c>
      <c r="R1847" s="23">
        <v>42199</v>
      </c>
      <c r="S1847" s="106">
        <v>3427.6</v>
      </c>
      <c r="T1847" s="48">
        <f t="shared" si="57"/>
        <v>0</v>
      </c>
      <c r="U1847" s="39" t="s">
        <v>9</v>
      </c>
    </row>
    <row r="1848" spans="1:21" x14ac:dyDescent="0.25">
      <c r="A1848" s="20">
        <v>42203</v>
      </c>
      <c r="B1848" s="183" t="s">
        <v>4454</v>
      </c>
      <c r="C1848" s="183" t="s">
        <v>1592</v>
      </c>
      <c r="D1848" s="14" t="s">
        <v>4455</v>
      </c>
      <c r="E1848" s="105">
        <v>858</v>
      </c>
      <c r="F1848" s="23">
        <v>42203</v>
      </c>
      <c r="G1848" s="118">
        <v>858</v>
      </c>
      <c r="H1848" s="31">
        <f t="shared" si="56"/>
        <v>0</v>
      </c>
      <c r="I1848" s="56" t="s">
        <v>9</v>
      </c>
      <c r="L1848" s="246"/>
      <c r="M1848" s="20">
        <v>42188</v>
      </c>
      <c r="N1848" s="183" t="s">
        <v>2779</v>
      </c>
      <c r="O1848" s="183" t="s">
        <v>1592</v>
      </c>
      <c r="P1848" s="40" t="s">
        <v>2780</v>
      </c>
      <c r="Q1848" s="105">
        <v>2913.9</v>
      </c>
      <c r="R1848" s="23">
        <v>42188</v>
      </c>
      <c r="S1848" s="106">
        <v>2913.9</v>
      </c>
      <c r="T1848" s="31">
        <f t="shared" si="57"/>
        <v>0</v>
      </c>
      <c r="U1848" s="68" t="s">
        <v>59</v>
      </c>
    </row>
    <row r="1849" spans="1:21" x14ac:dyDescent="0.25">
      <c r="A1849" s="20">
        <v>42203</v>
      </c>
      <c r="B1849" s="183" t="s">
        <v>4456</v>
      </c>
      <c r="C1849" s="183" t="s">
        <v>1592</v>
      </c>
      <c r="D1849" s="14" t="s">
        <v>2607</v>
      </c>
      <c r="E1849" s="105">
        <v>5506</v>
      </c>
      <c r="F1849" s="23">
        <v>42203</v>
      </c>
      <c r="G1849" s="118">
        <v>5506</v>
      </c>
      <c r="H1849" s="31">
        <f t="shared" si="56"/>
        <v>0</v>
      </c>
      <c r="I1849" s="56" t="s">
        <v>9</v>
      </c>
      <c r="L1849" s="246"/>
      <c r="M1849" s="20">
        <v>42186</v>
      </c>
      <c r="N1849" s="183" t="s">
        <v>2552</v>
      </c>
      <c r="O1849" s="183" t="s">
        <v>1592</v>
      </c>
      <c r="P1849" s="14" t="s">
        <v>81</v>
      </c>
      <c r="Q1849" s="105">
        <v>1903.5</v>
      </c>
      <c r="R1849" s="23">
        <v>42186</v>
      </c>
      <c r="S1849" s="106">
        <v>1903.5</v>
      </c>
      <c r="T1849" s="25">
        <f t="shared" si="57"/>
        <v>0</v>
      </c>
      <c r="U1849" s="39" t="s">
        <v>46</v>
      </c>
    </row>
    <row r="1850" spans="1:21" x14ac:dyDescent="0.25">
      <c r="A1850" s="20">
        <v>42203</v>
      </c>
      <c r="B1850" s="183" t="s">
        <v>4457</v>
      </c>
      <c r="C1850" s="183" t="s">
        <v>1592</v>
      </c>
      <c r="D1850" s="14" t="s">
        <v>383</v>
      </c>
      <c r="E1850" s="105">
        <v>15966.4</v>
      </c>
      <c r="F1850" s="23">
        <v>42203</v>
      </c>
      <c r="G1850" s="118">
        <v>15966.4</v>
      </c>
      <c r="H1850" s="31">
        <f t="shared" si="56"/>
        <v>0</v>
      </c>
      <c r="I1850" s="56" t="s">
        <v>9</v>
      </c>
      <c r="L1850" s="246"/>
      <c r="M1850" s="20">
        <v>42187</v>
      </c>
      <c r="N1850" s="183" t="s">
        <v>2662</v>
      </c>
      <c r="O1850" s="183" t="s">
        <v>1592</v>
      </c>
      <c r="P1850" s="40" t="s">
        <v>81</v>
      </c>
      <c r="Q1850" s="105">
        <v>1623.3</v>
      </c>
      <c r="R1850" s="23">
        <v>42187</v>
      </c>
      <c r="S1850" s="106">
        <v>1623.3</v>
      </c>
      <c r="T1850" s="25">
        <f t="shared" si="57"/>
        <v>0</v>
      </c>
      <c r="U1850" s="68" t="s">
        <v>9</v>
      </c>
    </row>
    <row r="1851" spans="1:21" x14ac:dyDescent="0.25">
      <c r="A1851" s="20">
        <v>42203</v>
      </c>
      <c r="B1851" s="183" t="s">
        <v>4458</v>
      </c>
      <c r="C1851" s="183" t="s">
        <v>1592</v>
      </c>
      <c r="D1851" s="14" t="s">
        <v>2501</v>
      </c>
      <c r="E1851" s="105">
        <v>16217.6</v>
      </c>
      <c r="F1851" s="23">
        <v>42203</v>
      </c>
      <c r="G1851" s="118">
        <v>16217.6</v>
      </c>
      <c r="H1851" s="31">
        <f t="shared" si="56"/>
        <v>0</v>
      </c>
      <c r="I1851" s="56" t="s">
        <v>17</v>
      </c>
      <c r="L1851" s="246"/>
      <c r="M1851" s="20">
        <v>42189</v>
      </c>
      <c r="N1851" s="183" t="s">
        <v>2921</v>
      </c>
      <c r="O1851" s="183" t="s">
        <v>1592</v>
      </c>
      <c r="P1851" s="14" t="s">
        <v>81</v>
      </c>
      <c r="Q1851" s="105">
        <v>2520.9</v>
      </c>
      <c r="R1851" s="23">
        <v>42189</v>
      </c>
      <c r="S1851" s="106">
        <v>2520.9</v>
      </c>
      <c r="T1851" s="31">
        <f t="shared" si="57"/>
        <v>0</v>
      </c>
      <c r="U1851" s="39" t="s">
        <v>59</v>
      </c>
    </row>
    <row r="1852" spans="1:21" x14ac:dyDescent="0.25">
      <c r="A1852" s="20">
        <v>42203</v>
      </c>
      <c r="B1852" s="183" t="s">
        <v>4459</v>
      </c>
      <c r="C1852" s="183" t="s">
        <v>1592</v>
      </c>
      <c r="D1852" s="14" t="s">
        <v>2501</v>
      </c>
      <c r="E1852" s="105">
        <v>180</v>
      </c>
      <c r="F1852" s="23">
        <v>42203</v>
      </c>
      <c r="G1852" s="118">
        <v>180</v>
      </c>
      <c r="H1852" s="31">
        <f t="shared" si="56"/>
        <v>0</v>
      </c>
      <c r="I1852" s="56" t="s">
        <v>17</v>
      </c>
      <c r="L1852" s="246"/>
      <c r="M1852" s="20">
        <v>42191</v>
      </c>
      <c r="N1852" s="183" t="s">
        <v>3066</v>
      </c>
      <c r="O1852" s="183" t="s">
        <v>1592</v>
      </c>
      <c r="P1852" s="14" t="s">
        <v>81</v>
      </c>
      <c r="Q1852" s="105">
        <v>1820.1</v>
      </c>
      <c r="R1852" s="23">
        <v>42191</v>
      </c>
      <c r="S1852" s="106">
        <v>1820.1</v>
      </c>
      <c r="T1852" s="31">
        <f t="shared" si="57"/>
        <v>0</v>
      </c>
      <c r="U1852" s="39" t="s">
        <v>59</v>
      </c>
    </row>
    <row r="1853" spans="1:21" x14ac:dyDescent="0.25">
      <c r="A1853" s="20">
        <v>42203</v>
      </c>
      <c r="B1853" s="183" t="s">
        <v>4460</v>
      </c>
      <c r="C1853" s="183" t="s">
        <v>1592</v>
      </c>
      <c r="D1853" s="14" t="s">
        <v>14</v>
      </c>
      <c r="E1853" s="105">
        <v>30920.400000000001</v>
      </c>
      <c r="F1853" s="23">
        <v>42209</v>
      </c>
      <c r="G1853" s="118">
        <v>30920.400000000001</v>
      </c>
      <c r="H1853" s="31">
        <f t="shared" si="56"/>
        <v>0</v>
      </c>
      <c r="I1853" s="56" t="s">
        <v>15</v>
      </c>
      <c r="L1853" s="246"/>
      <c r="M1853" s="20">
        <v>42192</v>
      </c>
      <c r="N1853" s="183" t="s">
        <v>3212</v>
      </c>
      <c r="O1853" s="183" t="s">
        <v>1592</v>
      </c>
      <c r="P1853" s="14" t="s">
        <v>81</v>
      </c>
      <c r="Q1853" s="105">
        <v>1781.3</v>
      </c>
      <c r="R1853" s="23">
        <v>42192</v>
      </c>
      <c r="S1853" s="106">
        <v>1781.3</v>
      </c>
      <c r="T1853" s="31">
        <f t="shared" si="57"/>
        <v>0</v>
      </c>
      <c r="U1853" s="39" t="s">
        <v>59</v>
      </c>
    </row>
    <row r="1854" spans="1:21" x14ac:dyDescent="0.25">
      <c r="A1854" s="20">
        <v>42203</v>
      </c>
      <c r="B1854" s="183" t="s">
        <v>4461</v>
      </c>
      <c r="C1854" s="183" t="s">
        <v>1592</v>
      </c>
      <c r="D1854" s="14" t="s">
        <v>1550</v>
      </c>
      <c r="E1854" s="105">
        <v>2104.9499999999998</v>
      </c>
      <c r="F1854" s="23">
        <v>42203</v>
      </c>
      <c r="G1854" s="118">
        <v>2104.9499999999998</v>
      </c>
      <c r="H1854" s="31">
        <f t="shared" si="56"/>
        <v>0</v>
      </c>
      <c r="I1854" s="56" t="s">
        <v>9</v>
      </c>
      <c r="L1854" s="246"/>
      <c r="M1854" s="20">
        <v>42193</v>
      </c>
      <c r="N1854" s="183" t="s">
        <v>3316</v>
      </c>
      <c r="O1854" s="183" t="s">
        <v>1592</v>
      </c>
      <c r="P1854" s="14" t="s">
        <v>81</v>
      </c>
      <c r="Q1854" s="105">
        <v>2289</v>
      </c>
      <c r="R1854" s="30">
        <v>42193</v>
      </c>
      <c r="S1854" s="106">
        <v>2289</v>
      </c>
      <c r="T1854" s="31">
        <f t="shared" si="57"/>
        <v>0</v>
      </c>
      <c r="U1854" s="39" t="s">
        <v>59</v>
      </c>
    </row>
    <row r="1855" spans="1:21" x14ac:dyDescent="0.25">
      <c r="A1855" s="20">
        <v>42203</v>
      </c>
      <c r="B1855" s="183" t="s">
        <v>4462</v>
      </c>
      <c r="C1855" s="183" t="s">
        <v>1592</v>
      </c>
      <c r="D1855" s="14" t="s">
        <v>1197</v>
      </c>
      <c r="E1855" s="105">
        <v>8215.75</v>
      </c>
      <c r="F1855" s="23">
        <v>42203</v>
      </c>
      <c r="G1855" s="118">
        <v>8215.75</v>
      </c>
      <c r="H1855" s="31">
        <f t="shared" si="56"/>
        <v>0</v>
      </c>
      <c r="I1855" s="56" t="s">
        <v>9</v>
      </c>
      <c r="L1855" s="246"/>
      <c r="M1855" s="20">
        <v>42194</v>
      </c>
      <c r="N1855" s="183" t="s">
        <v>3429</v>
      </c>
      <c r="O1855" s="183" t="s">
        <v>1592</v>
      </c>
      <c r="P1855" s="14" t="s">
        <v>81</v>
      </c>
      <c r="Q1855" s="105">
        <v>1855.6</v>
      </c>
      <c r="R1855" s="23">
        <v>42194</v>
      </c>
      <c r="S1855" s="106">
        <v>1855.6</v>
      </c>
      <c r="T1855" s="31">
        <f t="shared" si="57"/>
        <v>0</v>
      </c>
      <c r="U1855" s="39" t="s">
        <v>59</v>
      </c>
    </row>
    <row r="1856" spans="1:21" x14ac:dyDescent="0.25">
      <c r="A1856" s="20">
        <v>42203</v>
      </c>
      <c r="B1856" s="183" t="s">
        <v>4463</v>
      </c>
      <c r="C1856" s="183" t="s">
        <v>1592</v>
      </c>
      <c r="D1856" s="14" t="s">
        <v>1182</v>
      </c>
      <c r="E1856" s="105">
        <v>1533.9</v>
      </c>
      <c r="F1856" s="23">
        <v>42203</v>
      </c>
      <c r="G1856" s="118">
        <v>1533.9</v>
      </c>
      <c r="H1856" s="31">
        <f t="shared" si="56"/>
        <v>0</v>
      </c>
      <c r="I1856" s="56" t="s">
        <v>9</v>
      </c>
      <c r="L1856" s="246"/>
      <c r="M1856" s="20">
        <v>42196</v>
      </c>
      <c r="N1856" s="183" t="s">
        <v>3731</v>
      </c>
      <c r="O1856" s="183" t="s">
        <v>1592</v>
      </c>
      <c r="P1856" s="14" t="s">
        <v>81</v>
      </c>
      <c r="Q1856" s="105">
        <v>2283.8000000000002</v>
      </c>
      <c r="R1856" s="23">
        <v>42197</v>
      </c>
      <c r="S1856" s="106">
        <v>2283.8000000000002</v>
      </c>
      <c r="T1856" s="31">
        <f t="shared" si="57"/>
        <v>0</v>
      </c>
      <c r="U1856" s="39" t="s">
        <v>59</v>
      </c>
    </row>
    <row r="1857" spans="1:21" x14ac:dyDescent="0.25">
      <c r="A1857" s="20">
        <v>42203</v>
      </c>
      <c r="B1857" s="183" t="s">
        <v>4464</v>
      </c>
      <c r="C1857" s="183" t="s">
        <v>1592</v>
      </c>
      <c r="D1857" s="14" t="s">
        <v>114</v>
      </c>
      <c r="E1857" s="105">
        <v>2830.2</v>
      </c>
      <c r="F1857" s="23">
        <v>42203</v>
      </c>
      <c r="G1857" s="118">
        <v>2830.2</v>
      </c>
      <c r="H1857" s="31">
        <f t="shared" si="56"/>
        <v>0</v>
      </c>
      <c r="I1857" s="56" t="s">
        <v>9</v>
      </c>
      <c r="L1857" s="246"/>
      <c r="M1857" s="20">
        <v>42198</v>
      </c>
      <c r="N1857" s="183" t="s">
        <v>3876</v>
      </c>
      <c r="O1857" s="183" t="s">
        <v>1592</v>
      </c>
      <c r="P1857" s="14" t="s">
        <v>81</v>
      </c>
      <c r="Q1857" s="105">
        <v>1444.3</v>
      </c>
      <c r="R1857" s="72">
        <v>42198</v>
      </c>
      <c r="S1857" s="106">
        <v>1444.3</v>
      </c>
      <c r="T1857" s="31">
        <f t="shared" si="57"/>
        <v>0</v>
      </c>
      <c r="U1857" s="39" t="s">
        <v>59</v>
      </c>
    </row>
    <row r="1858" spans="1:21" x14ac:dyDescent="0.25">
      <c r="A1858" s="20">
        <v>42203</v>
      </c>
      <c r="B1858" s="183" t="s">
        <v>4465</v>
      </c>
      <c r="C1858" s="183" t="s">
        <v>1592</v>
      </c>
      <c r="D1858" s="14" t="s">
        <v>24</v>
      </c>
      <c r="E1858" s="105">
        <v>21168</v>
      </c>
      <c r="F1858" s="30">
        <v>42219</v>
      </c>
      <c r="G1858" s="145">
        <v>21168</v>
      </c>
      <c r="H1858" s="31">
        <f t="shared" si="56"/>
        <v>0</v>
      </c>
      <c r="I1858" s="56" t="s">
        <v>312</v>
      </c>
      <c r="L1858" s="246"/>
      <c r="M1858" s="20">
        <v>42199</v>
      </c>
      <c r="N1858" s="183" t="s">
        <v>4025</v>
      </c>
      <c r="O1858" s="183" t="s">
        <v>1592</v>
      </c>
      <c r="P1858" s="14" t="s">
        <v>81</v>
      </c>
      <c r="Q1858" s="105">
        <v>1525.5</v>
      </c>
      <c r="R1858" s="23">
        <v>42199</v>
      </c>
      <c r="S1858" s="106">
        <v>1525.5</v>
      </c>
      <c r="T1858" s="48">
        <f t="shared" si="57"/>
        <v>0</v>
      </c>
      <c r="U1858" s="39" t="s">
        <v>59</v>
      </c>
    </row>
    <row r="1859" spans="1:21" x14ac:dyDescent="0.25">
      <c r="A1859" s="20">
        <v>42203</v>
      </c>
      <c r="B1859" s="183" t="s">
        <v>4466</v>
      </c>
      <c r="C1859" s="183" t="s">
        <v>1592</v>
      </c>
      <c r="D1859" s="14" t="s">
        <v>20</v>
      </c>
      <c r="E1859" s="105">
        <v>5823.2</v>
      </c>
      <c r="F1859" s="23">
        <v>42205</v>
      </c>
      <c r="G1859" s="118">
        <v>5823.2</v>
      </c>
      <c r="H1859" s="31">
        <f t="shared" ref="H1859:H1922" si="58">E1859-G1859</f>
        <v>0</v>
      </c>
      <c r="I1859" s="56" t="s">
        <v>94</v>
      </c>
      <c r="L1859" s="246"/>
      <c r="M1859" s="20">
        <v>42200</v>
      </c>
      <c r="N1859" s="183" t="s">
        <v>4132</v>
      </c>
      <c r="O1859" s="183" t="s">
        <v>1592</v>
      </c>
      <c r="P1859" s="14" t="s">
        <v>81</v>
      </c>
      <c r="Q1859" s="105">
        <v>1898.8</v>
      </c>
      <c r="R1859" s="23">
        <v>42200</v>
      </c>
      <c r="S1859" s="106">
        <v>1898.8</v>
      </c>
      <c r="T1859" s="48">
        <f t="shared" ref="T1859:T1922" si="59">Q1859-S1859</f>
        <v>0</v>
      </c>
      <c r="U1859" s="39" t="s">
        <v>9</v>
      </c>
    </row>
    <row r="1860" spans="1:21" x14ac:dyDescent="0.25">
      <c r="A1860" s="20">
        <v>42203</v>
      </c>
      <c r="B1860" s="183" t="s">
        <v>4467</v>
      </c>
      <c r="C1860" s="183" t="s">
        <v>1592</v>
      </c>
      <c r="D1860" s="14" t="s">
        <v>1178</v>
      </c>
      <c r="E1860" s="105">
        <v>15116.4</v>
      </c>
      <c r="F1860" s="23">
        <v>42205</v>
      </c>
      <c r="G1860" s="106">
        <v>15116.4</v>
      </c>
      <c r="H1860" s="31">
        <f t="shared" si="58"/>
        <v>0</v>
      </c>
      <c r="I1860" s="39" t="s">
        <v>94</v>
      </c>
      <c r="L1860" s="246"/>
      <c r="M1860" s="20">
        <v>42201</v>
      </c>
      <c r="N1860" s="183" t="s">
        <v>4233</v>
      </c>
      <c r="O1860" s="183" t="s">
        <v>1592</v>
      </c>
      <c r="P1860" s="14" t="s">
        <v>81</v>
      </c>
      <c r="Q1860" s="105">
        <v>1968.9</v>
      </c>
      <c r="R1860" s="23">
        <v>42201</v>
      </c>
      <c r="S1860" s="106">
        <v>1968.9</v>
      </c>
      <c r="T1860" s="48">
        <f t="shared" si="59"/>
        <v>0</v>
      </c>
      <c r="U1860" s="39" t="s">
        <v>59</v>
      </c>
    </row>
    <row r="1861" spans="1:21" x14ac:dyDescent="0.25">
      <c r="A1861" s="20">
        <v>42203</v>
      </c>
      <c r="B1861" s="183" t="s">
        <v>4468</v>
      </c>
      <c r="C1861" s="183" t="s">
        <v>1592</v>
      </c>
      <c r="D1861" s="14" t="s">
        <v>125</v>
      </c>
      <c r="E1861" s="105">
        <v>22256.400000000001</v>
      </c>
      <c r="F1861" s="23">
        <v>42206</v>
      </c>
      <c r="G1861" s="106">
        <v>22256.400000000001</v>
      </c>
      <c r="H1861" s="31">
        <f t="shared" si="58"/>
        <v>0</v>
      </c>
      <c r="I1861" s="39" t="s">
        <v>94</v>
      </c>
      <c r="L1861" s="246"/>
      <c r="M1861" s="20">
        <v>42202</v>
      </c>
      <c r="N1861" s="183" t="s">
        <v>4364</v>
      </c>
      <c r="O1861" s="183" t="s">
        <v>1592</v>
      </c>
      <c r="P1861" s="14" t="s">
        <v>81</v>
      </c>
      <c r="Q1861" s="105">
        <v>2671.7</v>
      </c>
      <c r="R1861" s="23">
        <v>42203</v>
      </c>
      <c r="S1861" s="118">
        <v>2671.7</v>
      </c>
      <c r="T1861" s="31">
        <f t="shared" si="59"/>
        <v>0</v>
      </c>
      <c r="U1861" s="56" t="s">
        <v>59</v>
      </c>
    </row>
    <row r="1862" spans="1:21" x14ac:dyDescent="0.25">
      <c r="A1862" s="20">
        <v>42203</v>
      </c>
      <c r="B1862" s="183" t="s">
        <v>4469</v>
      </c>
      <c r="C1862" s="183" t="s">
        <v>1592</v>
      </c>
      <c r="D1862" s="14" t="s">
        <v>18</v>
      </c>
      <c r="E1862" s="105">
        <v>2674.6</v>
      </c>
      <c r="F1862" s="23">
        <v>42203</v>
      </c>
      <c r="G1862" s="106">
        <v>2674.6</v>
      </c>
      <c r="H1862" s="31">
        <f t="shared" si="58"/>
        <v>0</v>
      </c>
      <c r="I1862" s="39" t="s">
        <v>9</v>
      </c>
      <c r="L1862" s="246"/>
      <c r="M1862" s="20">
        <v>42203</v>
      </c>
      <c r="N1862" s="183" t="s">
        <v>4490</v>
      </c>
      <c r="O1862" s="183" t="s">
        <v>1592</v>
      </c>
      <c r="P1862" s="14" t="s">
        <v>81</v>
      </c>
      <c r="Q1862" s="105">
        <v>2639.1</v>
      </c>
      <c r="R1862" s="65">
        <v>42204</v>
      </c>
      <c r="S1862" s="106">
        <v>2639.1</v>
      </c>
      <c r="T1862" s="31">
        <f t="shared" si="59"/>
        <v>0</v>
      </c>
      <c r="U1862" s="39" t="s">
        <v>59</v>
      </c>
    </row>
    <row r="1863" spans="1:21" x14ac:dyDescent="0.25">
      <c r="A1863" s="20">
        <v>42203</v>
      </c>
      <c r="B1863" s="183" t="s">
        <v>4470</v>
      </c>
      <c r="C1863" s="183" t="s">
        <v>1592</v>
      </c>
      <c r="D1863" s="26" t="s">
        <v>218</v>
      </c>
      <c r="E1863" s="108">
        <v>0</v>
      </c>
      <c r="F1863" s="23"/>
      <c r="G1863" s="106"/>
      <c r="H1863" s="31">
        <f t="shared" si="58"/>
        <v>0</v>
      </c>
      <c r="I1863" s="39" t="s">
        <v>13</v>
      </c>
      <c r="L1863" s="246"/>
      <c r="M1863" s="20">
        <v>42205</v>
      </c>
      <c r="N1863" s="183" t="s">
        <v>4676</v>
      </c>
      <c r="O1863" s="183" t="s">
        <v>1592</v>
      </c>
      <c r="P1863" s="14" t="s">
        <v>81</v>
      </c>
      <c r="Q1863" s="105">
        <v>1653.8</v>
      </c>
      <c r="R1863" s="23">
        <v>42205</v>
      </c>
      <c r="S1863" s="118">
        <v>1653.8</v>
      </c>
      <c r="T1863" s="31">
        <f t="shared" si="59"/>
        <v>0</v>
      </c>
      <c r="U1863" s="56" t="s">
        <v>59</v>
      </c>
    </row>
    <row r="1864" spans="1:21" x14ac:dyDescent="0.25">
      <c r="A1864" s="20">
        <v>42203</v>
      </c>
      <c r="B1864" s="183" t="s">
        <v>4471</v>
      </c>
      <c r="C1864" s="183" t="s">
        <v>1592</v>
      </c>
      <c r="D1864" s="14" t="s">
        <v>854</v>
      </c>
      <c r="E1864" s="105">
        <v>4610.5</v>
      </c>
      <c r="F1864" s="23">
        <v>42203</v>
      </c>
      <c r="G1864" s="106">
        <v>4610.5</v>
      </c>
      <c r="H1864" s="31">
        <f t="shared" si="58"/>
        <v>0</v>
      </c>
      <c r="I1864" s="39" t="s">
        <v>9</v>
      </c>
      <c r="L1864" s="246"/>
      <c r="M1864" s="20">
        <v>42206</v>
      </c>
      <c r="N1864" s="183" t="s">
        <v>4803</v>
      </c>
      <c r="O1864" s="183" t="s">
        <v>1592</v>
      </c>
      <c r="P1864" s="15" t="s">
        <v>81</v>
      </c>
      <c r="Q1864" s="122">
        <v>1802.5</v>
      </c>
      <c r="R1864" s="23">
        <v>42206</v>
      </c>
      <c r="S1864" s="118">
        <v>1802.5</v>
      </c>
      <c r="T1864" s="31">
        <f t="shared" si="59"/>
        <v>0</v>
      </c>
      <c r="U1864" s="68" t="s">
        <v>59</v>
      </c>
    </row>
    <row r="1865" spans="1:21" x14ac:dyDescent="0.25">
      <c r="A1865" s="20">
        <v>42203</v>
      </c>
      <c r="B1865" s="183" t="s">
        <v>4472</v>
      </c>
      <c r="C1865" s="183" t="s">
        <v>1592</v>
      </c>
      <c r="D1865" s="14" t="s">
        <v>56</v>
      </c>
      <c r="E1865" s="105">
        <v>8956</v>
      </c>
      <c r="F1865" s="23">
        <v>42203</v>
      </c>
      <c r="G1865" s="106">
        <v>8956</v>
      </c>
      <c r="H1865" s="31">
        <f t="shared" si="58"/>
        <v>0</v>
      </c>
      <c r="I1865" s="39" t="s">
        <v>9</v>
      </c>
      <c r="L1865" s="246"/>
      <c r="M1865" s="20">
        <v>42207</v>
      </c>
      <c r="N1865" s="183" t="s">
        <v>4950</v>
      </c>
      <c r="O1865" s="183" t="s">
        <v>1592</v>
      </c>
      <c r="P1865" s="14" t="s">
        <v>81</v>
      </c>
      <c r="Q1865" s="105">
        <v>1886.1</v>
      </c>
      <c r="R1865" s="23">
        <v>42207</v>
      </c>
      <c r="S1865" s="106">
        <v>1886.1</v>
      </c>
      <c r="T1865" s="31">
        <f t="shared" si="59"/>
        <v>0</v>
      </c>
      <c r="U1865" s="39" t="s">
        <v>17</v>
      </c>
    </row>
    <row r="1866" spans="1:21" x14ac:dyDescent="0.25">
      <c r="A1866" s="20">
        <v>42203</v>
      </c>
      <c r="B1866" s="183" t="s">
        <v>4473</v>
      </c>
      <c r="C1866" s="183" t="s">
        <v>1592</v>
      </c>
      <c r="D1866" s="14" t="s">
        <v>161</v>
      </c>
      <c r="E1866" s="105">
        <v>25984.5</v>
      </c>
      <c r="F1866" s="65" t="s">
        <v>4474</v>
      </c>
      <c r="G1866" s="106">
        <f>25000+984.5</f>
        <v>25984.5</v>
      </c>
      <c r="H1866" s="31">
        <f t="shared" si="58"/>
        <v>0</v>
      </c>
      <c r="I1866" s="39" t="s">
        <v>9</v>
      </c>
      <c r="L1866" s="246"/>
      <c r="M1866" s="20">
        <v>42208</v>
      </c>
      <c r="N1866" s="183" t="s">
        <v>5061</v>
      </c>
      <c r="O1866" s="183" t="s">
        <v>1592</v>
      </c>
      <c r="P1866" s="14" t="s">
        <v>81</v>
      </c>
      <c r="Q1866" s="105">
        <v>1626.8</v>
      </c>
      <c r="R1866" s="65">
        <v>42208</v>
      </c>
      <c r="S1866" s="106">
        <v>1626.8</v>
      </c>
      <c r="T1866" s="31">
        <f t="shared" si="59"/>
        <v>0</v>
      </c>
      <c r="U1866" s="39" t="s">
        <v>59</v>
      </c>
    </row>
    <row r="1867" spans="1:21" x14ac:dyDescent="0.25">
      <c r="A1867" s="20">
        <v>42203</v>
      </c>
      <c r="B1867" s="183" t="s">
        <v>4475</v>
      </c>
      <c r="C1867" s="183" t="s">
        <v>1592</v>
      </c>
      <c r="D1867" s="14" t="s">
        <v>103</v>
      </c>
      <c r="E1867" s="105">
        <v>35035</v>
      </c>
      <c r="F1867" s="65">
        <v>42212</v>
      </c>
      <c r="G1867" s="106">
        <v>35035</v>
      </c>
      <c r="H1867" s="31">
        <f t="shared" si="58"/>
        <v>0</v>
      </c>
      <c r="I1867" s="39" t="s">
        <v>3880</v>
      </c>
      <c r="L1867" s="246"/>
      <c r="M1867" s="20">
        <v>42209</v>
      </c>
      <c r="N1867" s="183" t="s">
        <v>5216</v>
      </c>
      <c r="O1867" s="183" t="s">
        <v>1592</v>
      </c>
      <c r="P1867" s="14" t="s">
        <v>81</v>
      </c>
      <c r="Q1867" s="105">
        <v>1632.6</v>
      </c>
      <c r="R1867" s="65">
        <v>42209</v>
      </c>
      <c r="S1867" s="106">
        <v>1632.6</v>
      </c>
      <c r="T1867" s="31">
        <f t="shared" si="59"/>
        <v>0</v>
      </c>
      <c r="U1867" s="39" t="s">
        <v>59</v>
      </c>
    </row>
    <row r="1868" spans="1:21" x14ac:dyDescent="0.25">
      <c r="A1868" s="20">
        <v>42203</v>
      </c>
      <c r="B1868" s="183" t="s">
        <v>4476</v>
      </c>
      <c r="C1868" s="183" t="s">
        <v>1592</v>
      </c>
      <c r="D1868" s="14" t="s">
        <v>3893</v>
      </c>
      <c r="E1868" s="105">
        <v>8227.9</v>
      </c>
      <c r="F1868" s="65">
        <v>42203</v>
      </c>
      <c r="G1868" s="106">
        <v>8227.9</v>
      </c>
      <c r="H1868" s="31">
        <f t="shared" si="58"/>
        <v>0</v>
      </c>
      <c r="I1868" s="39" t="s">
        <v>9</v>
      </c>
      <c r="L1868" s="246"/>
      <c r="M1868" s="20">
        <v>42210</v>
      </c>
      <c r="N1868" s="183" t="s">
        <v>5353</v>
      </c>
      <c r="O1868" s="183" t="s">
        <v>1592</v>
      </c>
      <c r="P1868" s="14" t="s">
        <v>81</v>
      </c>
      <c r="Q1868" s="105">
        <v>1783.8</v>
      </c>
      <c r="R1868" s="65">
        <v>42211</v>
      </c>
      <c r="S1868" s="106">
        <v>1783.8</v>
      </c>
      <c r="T1868" s="31">
        <f t="shared" si="59"/>
        <v>0</v>
      </c>
      <c r="U1868" s="39" t="s">
        <v>59</v>
      </c>
    </row>
    <row r="1869" spans="1:21" x14ac:dyDescent="0.25">
      <c r="A1869" s="20">
        <v>42203</v>
      </c>
      <c r="B1869" s="183" t="s">
        <v>4477</v>
      </c>
      <c r="C1869" s="183" t="s">
        <v>1592</v>
      </c>
      <c r="D1869" s="14" t="s">
        <v>32</v>
      </c>
      <c r="E1869" s="105">
        <v>114705.8</v>
      </c>
      <c r="F1869" s="65">
        <v>42206</v>
      </c>
      <c r="G1869" s="106">
        <v>114705.8</v>
      </c>
      <c r="H1869" s="31">
        <f t="shared" si="58"/>
        <v>0</v>
      </c>
      <c r="I1869" s="39" t="s">
        <v>19</v>
      </c>
      <c r="L1869" s="246"/>
      <c r="M1869" s="20">
        <v>42213</v>
      </c>
      <c r="N1869" s="183" t="s">
        <v>5614</v>
      </c>
      <c r="O1869" s="183" t="s">
        <v>1592</v>
      </c>
      <c r="P1869" s="14" t="s">
        <v>81</v>
      </c>
      <c r="Q1869" s="105">
        <v>2032.7</v>
      </c>
      <c r="R1869" s="23">
        <v>42213</v>
      </c>
      <c r="S1869" s="106">
        <v>2032.7</v>
      </c>
      <c r="T1869" s="31">
        <f t="shared" si="59"/>
        <v>0</v>
      </c>
      <c r="U1869" s="39" t="s">
        <v>59</v>
      </c>
    </row>
    <row r="1870" spans="1:21" x14ac:dyDescent="0.25">
      <c r="A1870" s="20">
        <v>42203</v>
      </c>
      <c r="B1870" s="183" t="s">
        <v>4478</v>
      </c>
      <c r="C1870" s="183" t="s">
        <v>1592</v>
      </c>
      <c r="D1870" s="14" t="s">
        <v>103</v>
      </c>
      <c r="E1870" s="105">
        <v>5934.6</v>
      </c>
      <c r="F1870" s="65">
        <v>42212</v>
      </c>
      <c r="G1870" s="106">
        <v>5934.6</v>
      </c>
      <c r="H1870" s="31">
        <f t="shared" si="58"/>
        <v>0</v>
      </c>
      <c r="I1870" s="39" t="s">
        <v>3880</v>
      </c>
      <c r="L1870" s="246"/>
      <c r="M1870" s="20">
        <v>42214</v>
      </c>
      <c r="N1870" s="183" t="s">
        <v>5734</v>
      </c>
      <c r="O1870" s="183" t="s">
        <v>1592</v>
      </c>
      <c r="P1870" s="14" t="s">
        <v>81</v>
      </c>
      <c r="Q1870" s="105">
        <v>1556.4</v>
      </c>
      <c r="R1870" s="23">
        <v>42214</v>
      </c>
      <c r="S1870" s="106">
        <v>1556.4</v>
      </c>
      <c r="T1870" s="31">
        <f t="shared" si="59"/>
        <v>0</v>
      </c>
      <c r="U1870" s="39" t="s">
        <v>17</v>
      </c>
    </row>
    <row r="1871" spans="1:21" x14ac:dyDescent="0.25">
      <c r="A1871" s="20">
        <v>42203</v>
      </c>
      <c r="B1871" s="183" t="s">
        <v>4479</v>
      </c>
      <c r="C1871" s="183" t="s">
        <v>1592</v>
      </c>
      <c r="D1871" s="14" t="s">
        <v>482</v>
      </c>
      <c r="E1871" s="105">
        <v>1363</v>
      </c>
      <c r="F1871" s="65">
        <v>42203</v>
      </c>
      <c r="G1871" s="106">
        <v>1363</v>
      </c>
      <c r="H1871" s="31">
        <f t="shared" si="58"/>
        <v>0</v>
      </c>
      <c r="I1871" s="39" t="s">
        <v>9</v>
      </c>
      <c r="L1871" s="246"/>
      <c r="M1871" s="20">
        <v>42215</v>
      </c>
      <c r="N1871" s="183" t="s">
        <v>5837</v>
      </c>
      <c r="O1871" s="183" t="s">
        <v>1592</v>
      </c>
      <c r="P1871" s="14" t="s">
        <v>81</v>
      </c>
      <c r="Q1871" s="105">
        <v>2058</v>
      </c>
      <c r="R1871" s="23">
        <v>42215</v>
      </c>
      <c r="S1871" s="106">
        <v>2058</v>
      </c>
      <c r="T1871" s="31">
        <f t="shared" si="59"/>
        <v>0</v>
      </c>
      <c r="U1871" s="39" t="s">
        <v>59</v>
      </c>
    </row>
    <row r="1872" spans="1:21" x14ac:dyDescent="0.25">
      <c r="A1872" s="20">
        <v>42203</v>
      </c>
      <c r="B1872" s="183" t="s">
        <v>4480</v>
      </c>
      <c r="C1872" s="183" t="s">
        <v>1592</v>
      </c>
      <c r="D1872" s="14" t="s">
        <v>1182</v>
      </c>
      <c r="E1872" s="105">
        <v>1885.8</v>
      </c>
      <c r="F1872" s="65">
        <v>42203</v>
      </c>
      <c r="G1872" s="106">
        <v>1885.8</v>
      </c>
      <c r="H1872" s="31">
        <f t="shared" si="58"/>
        <v>0</v>
      </c>
      <c r="I1872" s="39" t="s">
        <v>9</v>
      </c>
      <c r="L1872" s="246"/>
      <c r="M1872" s="20">
        <v>42216</v>
      </c>
      <c r="N1872" s="183" t="s">
        <v>5961</v>
      </c>
      <c r="O1872" s="183" t="s">
        <v>1592</v>
      </c>
      <c r="P1872" s="14" t="s">
        <v>81</v>
      </c>
      <c r="Q1872" s="105">
        <v>2903</v>
      </c>
      <c r="R1872" s="23">
        <v>42216</v>
      </c>
      <c r="S1872" s="106">
        <v>2903</v>
      </c>
      <c r="T1872" s="31">
        <f t="shared" si="59"/>
        <v>0</v>
      </c>
      <c r="U1872" s="39" t="s">
        <v>59</v>
      </c>
    </row>
    <row r="1873" spans="1:21" x14ac:dyDescent="0.25">
      <c r="A1873" s="20">
        <v>42203</v>
      </c>
      <c r="B1873" s="183" t="s">
        <v>4481</v>
      </c>
      <c r="C1873" s="183" t="s">
        <v>1592</v>
      </c>
      <c r="D1873" s="14" t="s">
        <v>604</v>
      </c>
      <c r="E1873" s="105">
        <v>3448.8</v>
      </c>
      <c r="F1873" s="65">
        <v>42203</v>
      </c>
      <c r="G1873" s="106">
        <v>3448.8</v>
      </c>
      <c r="H1873" s="31">
        <f t="shared" si="58"/>
        <v>0</v>
      </c>
      <c r="I1873" s="39" t="s">
        <v>9</v>
      </c>
      <c r="L1873" s="246"/>
      <c r="M1873" s="20">
        <v>42188</v>
      </c>
      <c r="N1873" s="183" t="s">
        <v>2849</v>
      </c>
      <c r="O1873" s="183" t="s">
        <v>1592</v>
      </c>
      <c r="P1873" s="14" t="s">
        <v>80</v>
      </c>
      <c r="Q1873" s="105">
        <v>7110.4</v>
      </c>
      <c r="R1873" s="23">
        <v>42188</v>
      </c>
      <c r="S1873" s="106">
        <v>7110.4</v>
      </c>
      <c r="T1873" s="31">
        <f t="shared" si="59"/>
        <v>0</v>
      </c>
      <c r="U1873" s="39" t="s">
        <v>9</v>
      </c>
    </row>
    <row r="1874" spans="1:21" x14ac:dyDescent="0.25">
      <c r="A1874" s="20">
        <v>42203</v>
      </c>
      <c r="B1874" s="183" t="s">
        <v>4482</v>
      </c>
      <c r="C1874" s="183" t="s">
        <v>1592</v>
      </c>
      <c r="D1874" s="14" t="s">
        <v>151</v>
      </c>
      <c r="E1874" s="105">
        <v>1543.15</v>
      </c>
      <c r="F1874" s="65">
        <v>42205</v>
      </c>
      <c r="G1874" s="106">
        <v>1543.15</v>
      </c>
      <c r="H1874" s="31">
        <f t="shared" si="58"/>
        <v>0</v>
      </c>
      <c r="I1874" s="39" t="s">
        <v>9</v>
      </c>
      <c r="L1874" s="246"/>
      <c r="M1874" s="20">
        <v>42190</v>
      </c>
      <c r="N1874" s="183" t="s">
        <v>3027</v>
      </c>
      <c r="O1874" s="183" t="s">
        <v>1592</v>
      </c>
      <c r="P1874" s="14" t="s">
        <v>80</v>
      </c>
      <c r="Q1874" s="105">
        <v>6375</v>
      </c>
      <c r="R1874" s="23">
        <v>42190</v>
      </c>
      <c r="S1874" s="106">
        <v>6375</v>
      </c>
      <c r="T1874" s="31">
        <f t="shared" si="59"/>
        <v>0</v>
      </c>
      <c r="U1874" s="39" t="s">
        <v>9</v>
      </c>
    </row>
    <row r="1875" spans="1:21" x14ac:dyDescent="0.25">
      <c r="A1875" s="20">
        <v>42203</v>
      </c>
      <c r="B1875" s="183" t="s">
        <v>4483</v>
      </c>
      <c r="C1875" s="183" t="s">
        <v>1592</v>
      </c>
      <c r="D1875" s="14" t="s">
        <v>3312</v>
      </c>
      <c r="E1875" s="105">
        <v>2186.8000000000002</v>
      </c>
      <c r="F1875" s="65">
        <v>42204</v>
      </c>
      <c r="G1875" s="106">
        <v>2186.8000000000002</v>
      </c>
      <c r="H1875" s="31">
        <f t="shared" si="58"/>
        <v>0</v>
      </c>
      <c r="I1875" s="39" t="s">
        <v>59</v>
      </c>
      <c r="L1875" s="246"/>
      <c r="M1875" s="20">
        <v>42191</v>
      </c>
      <c r="N1875" s="183" t="s">
        <v>3154</v>
      </c>
      <c r="O1875" s="183" t="s">
        <v>1592</v>
      </c>
      <c r="P1875" s="14" t="s">
        <v>80</v>
      </c>
      <c r="Q1875" s="105">
        <v>6114</v>
      </c>
      <c r="R1875" s="23">
        <v>42191</v>
      </c>
      <c r="S1875" s="106">
        <v>6114</v>
      </c>
      <c r="T1875" s="31">
        <f t="shared" si="59"/>
        <v>0</v>
      </c>
      <c r="U1875" s="39" t="s">
        <v>9</v>
      </c>
    </row>
    <row r="1876" spans="1:21" x14ac:dyDescent="0.25">
      <c r="A1876" s="20">
        <v>42203</v>
      </c>
      <c r="B1876" s="183" t="s">
        <v>4484</v>
      </c>
      <c r="C1876" s="183" t="s">
        <v>1592</v>
      </c>
      <c r="D1876" s="14" t="s">
        <v>169</v>
      </c>
      <c r="E1876" s="105">
        <v>2868.6</v>
      </c>
      <c r="F1876" s="65">
        <v>42205</v>
      </c>
      <c r="G1876" s="106">
        <v>2868.6</v>
      </c>
      <c r="H1876" s="31">
        <f t="shared" si="58"/>
        <v>0</v>
      </c>
      <c r="I1876" s="39" t="s">
        <v>59</v>
      </c>
      <c r="L1876" s="246"/>
      <c r="M1876" s="20">
        <v>42192</v>
      </c>
      <c r="N1876" s="183" t="s">
        <v>3276</v>
      </c>
      <c r="O1876" s="183" t="s">
        <v>1592</v>
      </c>
      <c r="P1876" s="14" t="s">
        <v>80</v>
      </c>
      <c r="Q1876" s="105">
        <v>5928</v>
      </c>
      <c r="R1876" s="23">
        <v>42192</v>
      </c>
      <c r="S1876" s="106">
        <v>5928</v>
      </c>
      <c r="T1876" s="31">
        <f t="shared" si="59"/>
        <v>0</v>
      </c>
      <c r="U1876" s="39" t="s">
        <v>9</v>
      </c>
    </row>
    <row r="1877" spans="1:21" x14ac:dyDescent="0.25">
      <c r="A1877" s="20">
        <v>42203</v>
      </c>
      <c r="B1877" s="183" t="s">
        <v>4485</v>
      </c>
      <c r="C1877" s="183" t="s">
        <v>1592</v>
      </c>
      <c r="D1877" s="14" t="s">
        <v>4235</v>
      </c>
      <c r="E1877" s="105">
        <v>1428.8</v>
      </c>
      <c r="F1877" s="65">
        <v>42204</v>
      </c>
      <c r="G1877" s="106">
        <v>1428.8</v>
      </c>
      <c r="H1877" s="31">
        <f t="shared" si="58"/>
        <v>0</v>
      </c>
      <c r="I1877" s="39" t="s">
        <v>59</v>
      </c>
      <c r="L1877" s="246"/>
      <c r="M1877" s="20">
        <v>42193</v>
      </c>
      <c r="N1877" s="183" t="s">
        <v>3392</v>
      </c>
      <c r="O1877" s="183" t="s">
        <v>1592</v>
      </c>
      <c r="P1877" s="14" t="s">
        <v>80</v>
      </c>
      <c r="Q1877" s="105">
        <v>6414</v>
      </c>
      <c r="R1877" s="23">
        <v>42193</v>
      </c>
      <c r="S1877" s="106">
        <v>6414</v>
      </c>
      <c r="T1877" s="31">
        <f t="shared" si="59"/>
        <v>0</v>
      </c>
      <c r="U1877" s="39" t="s">
        <v>9</v>
      </c>
    </row>
    <row r="1878" spans="1:21" x14ac:dyDescent="0.25">
      <c r="A1878" s="20">
        <v>42203</v>
      </c>
      <c r="B1878" s="183" t="s">
        <v>4486</v>
      </c>
      <c r="C1878" s="183" t="s">
        <v>1592</v>
      </c>
      <c r="D1878" s="14" t="s">
        <v>148</v>
      </c>
      <c r="E1878" s="105">
        <v>5266.6</v>
      </c>
      <c r="F1878" s="65">
        <v>42204</v>
      </c>
      <c r="G1878" s="106">
        <v>5266.6</v>
      </c>
      <c r="H1878" s="31">
        <f t="shared" si="58"/>
        <v>0</v>
      </c>
      <c r="I1878" s="39" t="s">
        <v>59</v>
      </c>
      <c r="L1878" s="246"/>
      <c r="M1878" s="20">
        <v>42195</v>
      </c>
      <c r="N1878" s="183" t="s">
        <v>3669</v>
      </c>
      <c r="O1878" s="183" t="s">
        <v>1592</v>
      </c>
      <c r="P1878" s="14" t="s">
        <v>80</v>
      </c>
      <c r="Q1878" s="105">
        <v>6102</v>
      </c>
      <c r="R1878" s="23">
        <v>42195</v>
      </c>
      <c r="S1878" s="106">
        <v>6102</v>
      </c>
      <c r="T1878" s="31">
        <f t="shared" si="59"/>
        <v>0</v>
      </c>
      <c r="U1878" s="39" t="s">
        <v>9</v>
      </c>
    </row>
    <row r="1879" spans="1:21" x14ac:dyDescent="0.25">
      <c r="A1879" s="20">
        <v>42203</v>
      </c>
      <c r="B1879" s="183" t="s">
        <v>4487</v>
      </c>
      <c r="C1879" s="183" t="s">
        <v>1592</v>
      </c>
      <c r="D1879" s="14" t="s">
        <v>915</v>
      </c>
      <c r="E1879" s="105">
        <v>1079.4000000000001</v>
      </c>
      <c r="F1879" s="65">
        <v>42204</v>
      </c>
      <c r="G1879" s="106">
        <v>1079.4000000000001</v>
      </c>
      <c r="H1879" s="31">
        <f t="shared" si="58"/>
        <v>0</v>
      </c>
      <c r="I1879" s="39" t="s">
        <v>59</v>
      </c>
      <c r="L1879" s="246"/>
      <c r="M1879" s="20">
        <v>42199</v>
      </c>
      <c r="N1879" s="183" t="s">
        <v>4077</v>
      </c>
      <c r="O1879" s="183" t="s">
        <v>1592</v>
      </c>
      <c r="P1879" s="14" t="s">
        <v>80</v>
      </c>
      <c r="Q1879" s="105">
        <v>6555</v>
      </c>
      <c r="R1879" s="23">
        <v>42199</v>
      </c>
      <c r="S1879" s="106">
        <v>6555</v>
      </c>
      <c r="T1879" s="48">
        <f t="shared" si="59"/>
        <v>0</v>
      </c>
      <c r="U1879" s="39" t="s">
        <v>9</v>
      </c>
    </row>
    <row r="1880" spans="1:21" x14ac:dyDescent="0.25">
      <c r="A1880" s="20">
        <v>42203</v>
      </c>
      <c r="B1880" s="183" t="s">
        <v>4488</v>
      </c>
      <c r="C1880" s="183" t="s">
        <v>1592</v>
      </c>
      <c r="D1880" s="14" t="s">
        <v>292</v>
      </c>
      <c r="E1880" s="105">
        <v>2325.6</v>
      </c>
      <c r="F1880" s="65">
        <v>42204</v>
      </c>
      <c r="G1880" s="106">
        <v>2325.6</v>
      </c>
      <c r="H1880" s="31">
        <f t="shared" si="58"/>
        <v>0</v>
      </c>
      <c r="I1880" s="39" t="s">
        <v>59</v>
      </c>
      <c r="L1880" s="246"/>
      <c r="M1880" s="20">
        <v>42200</v>
      </c>
      <c r="N1880" s="183" t="s">
        <v>4191</v>
      </c>
      <c r="O1880" s="183" t="s">
        <v>1592</v>
      </c>
      <c r="P1880" s="14" t="s">
        <v>80</v>
      </c>
      <c r="Q1880" s="105">
        <v>6522</v>
      </c>
      <c r="R1880" s="30">
        <v>42200</v>
      </c>
      <c r="S1880" s="106">
        <v>6522</v>
      </c>
      <c r="T1880" s="48">
        <f t="shared" si="59"/>
        <v>0</v>
      </c>
      <c r="U1880" s="39" t="s">
        <v>9</v>
      </c>
    </row>
    <row r="1881" spans="1:21" x14ac:dyDescent="0.25">
      <c r="A1881" s="20">
        <v>42203</v>
      </c>
      <c r="B1881" s="183" t="s">
        <v>4489</v>
      </c>
      <c r="C1881" s="183" t="s">
        <v>1592</v>
      </c>
      <c r="D1881" s="14" t="s">
        <v>21</v>
      </c>
      <c r="E1881" s="105">
        <v>3413.2</v>
      </c>
      <c r="F1881" s="65">
        <v>42203</v>
      </c>
      <c r="G1881" s="106">
        <v>3413.2</v>
      </c>
      <c r="H1881" s="31">
        <f t="shared" si="58"/>
        <v>0</v>
      </c>
      <c r="I1881" s="39" t="s">
        <v>9</v>
      </c>
      <c r="L1881" s="246"/>
      <c r="M1881" s="20">
        <v>42205</v>
      </c>
      <c r="N1881" s="183" t="s">
        <v>4765</v>
      </c>
      <c r="O1881" s="183" t="s">
        <v>1592</v>
      </c>
      <c r="P1881" s="14" t="s">
        <v>80</v>
      </c>
      <c r="Q1881" s="105">
        <v>6384</v>
      </c>
      <c r="R1881" s="23">
        <v>42205</v>
      </c>
      <c r="S1881" s="106">
        <v>6384</v>
      </c>
      <c r="T1881" s="31">
        <f t="shared" si="59"/>
        <v>0</v>
      </c>
      <c r="U1881" s="39" t="s">
        <v>9</v>
      </c>
    </row>
    <row r="1882" spans="1:21" x14ac:dyDescent="0.25">
      <c r="A1882" s="20">
        <v>42203</v>
      </c>
      <c r="B1882" s="183" t="s">
        <v>4490</v>
      </c>
      <c r="C1882" s="183" t="s">
        <v>1592</v>
      </c>
      <c r="D1882" s="14" t="s">
        <v>81</v>
      </c>
      <c r="E1882" s="105">
        <v>2639.1</v>
      </c>
      <c r="F1882" s="65">
        <v>42204</v>
      </c>
      <c r="G1882" s="106">
        <v>2639.1</v>
      </c>
      <c r="H1882" s="31">
        <f t="shared" si="58"/>
        <v>0</v>
      </c>
      <c r="I1882" s="39" t="s">
        <v>59</v>
      </c>
      <c r="L1882" s="246"/>
      <c r="M1882" s="20">
        <v>42206</v>
      </c>
      <c r="N1882" s="183" t="s">
        <v>4892</v>
      </c>
      <c r="O1882" s="183" t="s">
        <v>1592</v>
      </c>
      <c r="P1882" s="15" t="s">
        <v>80</v>
      </c>
      <c r="Q1882" s="122">
        <v>6165</v>
      </c>
      <c r="R1882" s="23">
        <v>42206</v>
      </c>
      <c r="S1882" s="118">
        <v>6165</v>
      </c>
      <c r="T1882" s="31">
        <f t="shared" si="59"/>
        <v>0</v>
      </c>
      <c r="U1882" s="68" t="s">
        <v>9</v>
      </c>
    </row>
    <row r="1883" spans="1:21" x14ac:dyDescent="0.25">
      <c r="A1883" s="20">
        <v>42203</v>
      </c>
      <c r="B1883" s="183" t="s">
        <v>4491</v>
      </c>
      <c r="C1883" s="183" t="s">
        <v>1592</v>
      </c>
      <c r="D1883" s="14" t="s">
        <v>155</v>
      </c>
      <c r="E1883" s="105">
        <v>1395.9</v>
      </c>
      <c r="F1883" s="65">
        <v>42204</v>
      </c>
      <c r="G1883" s="106">
        <v>1395.9</v>
      </c>
      <c r="H1883" s="31">
        <f t="shared" si="58"/>
        <v>0</v>
      </c>
      <c r="I1883" s="39" t="s">
        <v>59</v>
      </c>
      <c r="L1883" s="246"/>
      <c r="M1883" s="20">
        <v>42207</v>
      </c>
      <c r="N1883" s="183" t="s">
        <v>5025</v>
      </c>
      <c r="O1883" s="183" t="s">
        <v>1592</v>
      </c>
      <c r="P1883" s="14" t="s">
        <v>80</v>
      </c>
      <c r="Q1883" s="105">
        <v>6099</v>
      </c>
      <c r="R1883" s="65">
        <v>42207</v>
      </c>
      <c r="S1883" s="106">
        <v>6099</v>
      </c>
      <c r="T1883" s="31">
        <f t="shared" si="59"/>
        <v>0</v>
      </c>
      <c r="U1883" s="39" t="s">
        <v>9</v>
      </c>
    </row>
    <row r="1884" spans="1:21" x14ac:dyDescent="0.25">
      <c r="A1884" s="20">
        <v>42203</v>
      </c>
      <c r="B1884" s="183" t="s">
        <v>4492</v>
      </c>
      <c r="C1884" s="183" t="s">
        <v>1592</v>
      </c>
      <c r="D1884" s="14" t="s">
        <v>91</v>
      </c>
      <c r="E1884" s="105">
        <v>4329.6000000000004</v>
      </c>
      <c r="F1884" s="65">
        <v>42204</v>
      </c>
      <c r="G1884" s="106">
        <v>4329.6000000000004</v>
      </c>
      <c r="H1884" s="31">
        <f t="shared" si="58"/>
        <v>0</v>
      </c>
      <c r="I1884" s="39" t="s">
        <v>59</v>
      </c>
      <c r="L1884" s="246"/>
      <c r="M1884" s="20">
        <v>42209</v>
      </c>
      <c r="N1884" s="183" t="s">
        <v>5279</v>
      </c>
      <c r="O1884" s="183" t="s">
        <v>1592</v>
      </c>
      <c r="P1884" s="14" t="s">
        <v>80</v>
      </c>
      <c r="Q1884" s="105">
        <v>6774</v>
      </c>
      <c r="R1884" s="65">
        <v>42209</v>
      </c>
      <c r="S1884" s="106">
        <v>6774</v>
      </c>
      <c r="T1884" s="31">
        <f t="shared" si="59"/>
        <v>0</v>
      </c>
      <c r="U1884" s="39" t="s">
        <v>9</v>
      </c>
    </row>
    <row r="1885" spans="1:21" x14ac:dyDescent="0.25">
      <c r="A1885" s="20">
        <v>42203</v>
      </c>
      <c r="B1885" s="183" t="s">
        <v>4493</v>
      </c>
      <c r="C1885" s="183" t="s">
        <v>1592</v>
      </c>
      <c r="D1885" s="14" t="s">
        <v>294</v>
      </c>
      <c r="E1885" s="105">
        <v>11667.6</v>
      </c>
      <c r="F1885" s="65">
        <v>42203</v>
      </c>
      <c r="G1885" s="106">
        <v>11667.6</v>
      </c>
      <c r="H1885" s="31">
        <f t="shared" si="58"/>
        <v>0</v>
      </c>
      <c r="I1885" s="39" t="s">
        <v>9</v>
      </c>
      <c r="L1885" s="246"/>
      <c r="M1885" s="20">
        <v>42211</v>
      </c>
      <c r="N1885" s="183" t="s">
        <v>5470</v>
      </c>
      <c r="O1885" s="183" t="s">
        <v>1592</v>
      </c>
      <c r="P1885" s="14" t="s">
        <v>80</v>
      </c>
      <c r="Q1885" s="105">
        <v>6060</v>
      </c>
      <c r="R1885" s="23">
        <v>42211</v>
      </c>
      <c r="S1885" s="106">
        <v>6060</v>
      </c>
      <c r="T1885" s="31">
        <f t="shared" si="59"/>
        <v>0</v>
      </c>
      <c r="U1885" s="39" t="s">
        <v>9</v>
      </c>
    </row>
    <row r="1886" spans="1:21" x14ac:dyDescent="0.25">
      <c r="A1886" s="20">
        <v>42203</v>
      </c>
      <c r="B1886" s="183" t="s">
        <v>4494</v>
      </c>
      <c r="C1886" s="183" t="s">
        <v>1592</v>
      </c>
      <c r="D1886" s="14" t="s">
        <v>82</v>
      </c>
      <c r="E1886" s="105">
        <v>5559.8</v>
      </c>
      <c r="F1886" s="65">
        <v>42204</v>
      </c>
      <c r="G1886" s="106">
        <v>5559.8</v>
      </c>
      <c r="H1886" s="31">
        <f t="shared" si="58"/>
        <v>0</v>
      </c>
      <c r="I1886" s="39" t="s">
        <v>59</v>
      </c>
      <c r="L1886" s="246"/>
      <c r="M1886" s="20">
        <v>42212</v>
      </c>
      <c r="N1886" s="183" t="s">
        <v>5582</v>
      </c>
      <c r="O1886" s="183" t="s">
        <v>1592</v>
      </c>
      <c r="P1886" s="14" t="s">
        <v>80</v>
      </c>
      <c r="Q1886" s="105">
        <v>6571.6</v>
      </c>
      <c r="R1886" s="23"/>
      <c r="S1886" s="106"/>
      <c r="T1886" s="31">
        <f t="shared" si="59"/>
        <v>6571.6</v>
      </c>
      <c r="U1886" s="39" t="s">
        <v>9</v>
      </c>
    </row>
    <row r="1887" spans="1:21" x14ac:dyDescent="0.25">
      <c r="A1887" s="20">
        <v>42203</v>
      </c>
      <c r="B1887" s="183" t="s">
        <v>4495</v>
      </c>
      <c r="C1887" s="183" t="s">
        <v>1592</v>
      </c>
      <c r="D1887" s="14" t="s">
        <v>83</v>
      </c>
      <c r="E1887" s="105">
        <v>6748.8</v>
      </c>
      <c r="F1887" s="65">
        <v>42204</v>
      </c>
      <c r="G1887" s="106">
        <v>6748.8</v>
      </c>
      <c r="H1887" s="31">
        <f t="shared" si="58"/>
        <v>0</v>
      </c>
      <c r="I1887" s="39" t="s">
        <v>59</v>
      </c>
      <c r="L1887" s="246"/>
      <c r="M1887" s="20">
        <v>42213</v>
      </c>
      <c r="N1887" s="183" t="s">
        <v>5682</v>
      </c>
      <c r="O1887" s="183" t="s">
        <v>1592</v>
      </c>
      <c r="P1887" s="14" t="s">
        <v>80</v>
      </c>
      <c r="Q1887" s="105">
        <v>5300.4</v>
      </c>
      <c r="R1887" s="23">
        <v>42213</v>
      </c>
      <c r="S1887" s="106">
        <v>5300.4</v>
      </c>
      <c r="T1887" s="31">
        <f t="shared" si="59"/>
        <v>0</v>
      </c>
      <c r="U1887" s="39" t="s">
        <v>9</v>
      </c>
    </row>
    <row r="1888" spans="1:21" x14ac:dyDescent="0.25">
      <c r="A1888" s="20">
        <v>42203</v>
      </c>
      <c r="B1888" s="183" t="s">
        <v>4496</v>
      </c>
      <c r="C1888" s="183" t="s">
        <v>1592</v>
      </c>
      <c r="D1888" s="14" t="s">
        <v>125</v>
      </c>
      <c r="E1888" s="105">
        <v>25423.5</v>
      </c>
      <c r="F1888" s="65">
        <v>42206</v>
      </c>
      <c r="G1888" s="106">
        <v>25423.5</v>
      </c>
      <c r="H1888" s="31">
        <f t="shared" si="58"/>
        <v>0</v>
      </c>
      <c r="I1888" s="39" t="s">
        <v>94</v>
      </c>
      <c r="L1888" s="246"/>
      <c r="M1888" s="20">
        <v>42214</v>
      </c>
      <c r="N1888" s="183" t="s">
        <v>5791</v>
      </c>
      <c r="O1888" s="183" t="s">
        <v>1592</v>
      </c>
      <c r="P1888" s="14" t="s">
        <v>80</v>
      </c>
      <c r="Q1888" s="105">
        <v>5614</v>
      </c>
      <c r="R1888" s="23">
        <v>42214</v>
      </c>
      <c r="S1888" s="106">
        <v>5614</v>
      </c>
      <c r="T1888" s="31">
        <f t="shared" si="59"/>
        <v>0</v>
      </c>
      <c r="U1888" s="39" t="s">
        <v>9</v>
      </c>
    </row>
    <row r="1889" spans="1:21" x14ac:dyDescent="0.25">
      <c r="A1889" s="20">
        <v>42203</v>
      </c>
      <c r="B1889" s="183" t="s">
        <v>4497</v>
      </c>
      <c r="C1889" s="183" t="s">
        <v>1592</v>
      </c>
      <c r="D1889" s="14" t="s">
        <v>20</v>
      </c>
      <c r="E1889" s="105">
        <v>3312.4</v>
      </c>
      <c r="F1889" s="65">
        <v>42205</v>
      </c>
      <c r="G1889" s="106">
        <v>3312.4</v>
      </c>
      <c r="H1889" s="31">
        <f t="shared" si="58"/>
        <v>0</v>
      </c>
      <c r="I1889" s="39" t="s">
        <v>94</v>
      </c>
      <c r="L1889" s="246"/>
      <c r="M1889" s="20">
        <v>42188</v>
      </c>
      <c r="N1889" s="183" t="s">
        <v>2772</v>
      </c>
      <c r="O1889" s="183" t="s">
        <v>1592</v>
      </c>
      <c r="P1889" s="40" t="s">
        <v>604</v>
      </c>
      <c r="Q1889" s="105">
        <v>3890.4</v>
      </c>
      <c r="R1889" s="23">
        <v>42188</v>
      </c>
      <c r="S1889" s="106">
        <v>3890.4</v>
      </c>
      <c r="T1889" s="31">
        <f t="shared" si="59"/>
        <v>0</v>
      </c>
      <c r="U1889" s="68" t="s">
        <v>9</v>
      </c>
    </row>
    <row r="1890" spans="1:21" x14ac:dyDescent="0.25">
      <c r="A1890" s="20">
        <v>42203</v>
      </c>
      <c r="B1890" s="183" t="s">
        <v>4498</v>
      </c>
      <c r="C1890" s="183" t="s">
        <v>1592</v>
      </c>
      <c r="D1890" s="14" t="s">
        <v>164</v>
      </c>
      <c r="E1890" s="105">
        <v>2576.4</v>
      </c>
      <c r="F1890" s="65">
        <v>42203</v>
      </c>
      <c r="G1890" s="106">
        <v>2576.4</v>
      </c>
      <c r="H1890" s="31">
        <f t="shared" si="58"/>
        <v>0</v>
      </c>
      <c r="I1890" s="39" t="s">
        <v>9</v>
      </c>
      <c r="L1890" s="246"/>
      <c r="M1890" s="20">
        <v>42189</v>
      </c>
      <c r="N1890" s="183" t="s">
        <v>2897</v>
      </c>
      <c r="O1890" s="183" t="s">
        <v>1592</v>
      </c>
      <c r="P1890" s="14" t="s">
        <v>604</v>
      </c>
      <c r="Q1890" s="105">
        <v>3192</v>
      </c>
      <c r="R1890" s="23">
        <v>42189</v>
      </c>
      <c r="S1890" s="106">
        <v>3192</v>
      </c>
      <c r="T1890" s="31">
        <f t="shared" si="59"/>
        <v>0</v>
      </c>
      <c r="U1890" s="39" t="s">
        <v>9</v>
      </c>
    </row>
    <row r="1891" spans="1:21" x14ac:dyDescent="0.25">
      <c r="A1891" s="20">
        <v>42203</v>
      </c>
      <c r="B1891" s="183" t="s">
        <v>4499</v>
      </c>
      <c r="C1891" s="183" t="s">
        <v>1592</v>
      </c>
      <c r="D1891" s="14" t="s">
        <v>50</v>
      </c>
      <c r="E1891" s="105">
        <v>3455.8</v>
      </c>
      <c r="F1891" s="65">
        <v>42203</v>
      </c>
      <c r="G1891" s="106">
        <v>3455.8</v>
      </c>
      <c r="H1891" s="31">
        <f t="shared" si="58"/>
        <v>0</v>
      </c>
      <c r="I1891" s="39" t="s">
        <v>94</v>
      </c>
      <c r="L1891" s="246"/>
      <c r="M1891" s="20">
        <v>42194</v>
      </c>
      <c r="N1891" s="183" t="s">
        <v>3420</v>
      </c>
      <c r="O1891" s="183" t="s">
        <v>1592</v>
      </c>
      <c r="P1891" s="14" t="s">
        <v>604</v>
      </c>
      <c r="Q1891" s="105">
        <v>3578.4</v>
      </c>
      <c r="R1891" s="23">
        <v>42194</v>
      </c>
      <c r="S1891" s="106">
        <v>3578.4</v>
      </c>
      <c r="T1891" s="31">
        <f t="shared" si="59"/>
        <v>0</v>
      </c>
      <c r="U1891" s="39" t="s">
        <v>9</v>
      </c>
    </row>
    <row r="1892" spans="1:21" x14ac:dyDescent="0.25">
      <c r="A1892" s="20">
        <v>42203</v>
      </c>
      <c r="B1892" s="183" t="s">
        <v>4500</v>
      </c>
      <c r="C1892" s="183" t="s">
        <v>1592</v>
      </c>
      <c r="D1892" s="14" t="s">
        <v>226</v>
      </c>
      <c r="E1892" s="105">
        <v>2452.8000000000002</v>
      </c>
      <c r="F1892" s="65">
        <v>42203</v>
      </c>
      <c r="G1892" s="106">
        <v>2452.8000000000002</v>
      </c>
      <c r="H1892" s="31">
        <f t="shared" si="58"/>
        <v>0</v>
      </c>
      <c r="I1892" s="39" t="s">
        <v>94</v>
      </c>
      <c r="L1892" s="246"/>
      <c r="M1892" s="20">
        <v>42201</v>
      </c>
      <c r="N1892" s="183" t="s">
        <v>4231</v>
      </c>
      <c r="O1892" s="183" t="s">
        <v>1592</v>
      </c>
      <c r="P1892" s="14" t="s">
        <v>604</v>
      </c>
      <c r="Q1892" s="105">
        <v>2612.8000000000002</v>
      </c>
      <c r="R1892" s="23">
        <v>42201</v>
      </c>
      <c r="S1892" s="106">
        <v>2612.8000000000002</v>
      </c>
      <c r="T1892" s="48">
        <f t="shared" si="59"/>
        <v>0</v>
      </c>
      <c r="U1892" s="39" t="s">
        <v>9</v>
      </c>
    </row>
    <row r="1893" spans="1:21" x14ac:dyDescent="0.25">
      <c r="A1893" s="20">
        <v>42203</v>
      </c>
      <c r="B1893" s="183" t="s">
        <v>4501</v>
      </c>
      <c r="C1893" s="183" t="s">
        <v>1592</v>
      </c>
      <c r="D1893" s="14" t="s">
        <v>49</v>
      </c>
      <c r="E1893" s="105">
        <v>1216</v>
      </c>
      <c r="F1893" s="65">
        <v>42203</v>
      </c>
      <c r="G1893" s="106">
        <v>1216</v>
      </c>
      <c r="H1893" s="48">
        <f t="shared" si="58"/>
        <v>0</v>
      </c>
      <c r="I1893" s="39" t="s">
        <v>94</v>
      </c>
      <c r="L1893" s="246"/>
      <c r="M1893" s="20">
        <v>42203</v>
      </c>
      <c r="N1893" s="183" t="s">
        <v>4481</v>
      </c>
      <c r="O1893" s="183" t="s">
        <v>1592</v>
      </c>
      <c r="P1893" s="14" t="s">
        <v>604</v>
      </c>
      <c r="Q1893" s="105">
        <v>3448.8</v>
      </c>
      <c r="R1893" s="65">
        <v>42203</v>
      </c>
      <c r="S1893" s="106">
        <v>3448.8</v>
      </c>
      <c r="T1893" s="31">
        <f t="shared" si="59"/>
        <v>0</v>
      </c>
      <c r="U1893" s="39" t="s">
        <v>9</v>
      </c>
    </row>
    <row r="1894" spans="1:21" x14ac:dyDescent="0.25">
      <c r="A1894" s="20">
        <v>42203</v>
      </c>
      <c r="B1894" s="183" t="s">
        <v>4502</v>
      </c>
      <c r="C1894" s="183" t="s">
        <v>1592</v>
      </c>
      <c r="D1894" s="14" t="s">
        <v>24</v>
      </c>
      <c r="E1894" s="105">
        <v>115648.3</v>
      </c>
      <c r="F1894" s="74">
        <v>42219</v>
      </c>
      <c r="G1894" s="144">
        <v>115648.3</v>
      </c>
      <c r="H1894" s="31">
        <f t="shared" si="58"/>
        <v>0</v>
      </c>
      <c r="I1894" s="39" t="s">
        <v>2524</v>
      </c>
      <c r="L1894" s="246"/>
      <c r="M1894" s="20">
        <v>42208</v>
      </c>
      <c r="N1894" s="183" t="s">
        <v>5063</v>
      </c>
      <c r="O1894" s="183" t="s">
        <v>1592</v>
      </c>
      <c r="P1894" s="14" t="s">
        <v>604</v>
      </c>
      <c r="Q1894" s="105">
        <v>2699.6</v>
      </c>
      <c r="R1894" s="65">
        <v>42208</v>
      </c>
      <c r="S1894" s="106">
        <v>2699.6</v>
      </c>
      <c r="T1894" s="31">
        <f t="shared" si="59"/>
        <v>0</v>
      </c>
      <c r="U1894" s="39" t="s">
        <v>9</v>
      </c>
    </row>
    <row r="1895" spans="1:21" x14ac:dyDescent="0.25">
      <c r="A1895" s="20">
        <v>42203</v>
      </c>
      <c r="B1895" s="183" t="s">
        <v>4503</v>
      </c>
      <c r="C1895" s="183" t="s">
        <v>1592</v>
      </c>
      <c r="D1895" s="14" t="s">
        <v>332</v>
      </c>
      <c r="E1895" s="105">
        <v>943.4</v>
      </c>
      <c r="F1895" s="65">
        <v>42203</v>
      </c>
      <c r="G1895" s="106">
        <v>943.4</v>
      </c>
      <c r="H1895" s="31">
        <f t="shared" si="58"/>
        <v>0</v>
      </c>
      <c r="I1895" s="39" t="s">
        <v>9</v>
      </c>
      <c r="L1895" s="246"/>
      <c r="M1895" s="20">
        <v>42208</v>
      </c>
      <c r="N1895" s="183" t="s">
        <v>5070</v>
      </c>
      <c r="O1895" s="183" t="s">
        <v>1592</v>
      </c>
      <c r="P1895" s="14" t="s">
        <v>604</v>
      </c>
      <c r="Q1895" s="105">
        <v>2527</v>
      </c>
      <c r="R1895" s="65">
        <v>42208</v>
      </c>
      <c r="S1895" s="106">
        <v>2527</v>
      </c>
      <c r="T1895" s="31">
        <f t="shared" si="59"/>
        <v>0</v>
      </c>
      <c r="U1895" s="39" t="s">
        <v>9</v>
      </c>
    </row>
    <row r="1896" spans="1:21" x14ac:dyDescent="0.25">
      <c r="A1896" s="20">
        <v>42203</v>
      </c>
      <c r="B1896" s="183" t="s">
        <v>4504</v>
      </c>
      <c r="C1896" s="183" t="s">
        <v>1592</v>
      </c>
      <c r="D1896" s="14" t="s">
        <v>137</v>
      </c>
      <c r="E1896" s="105">
        <v>1417.25</v>
      </c>
      <c r="F1896" s="65">
        <v>42203</v>
      </c>
      <c r="G1896" s="106">
        <v>1417.25</v>
      </c>
      <c r="H1896" s="31">
        <f t="shared" si="58"/>
        <v>0</v>
      </c>
      <c r="I1896" s="39" t="s">
        <v>9</v>
      </c>
      <c r="L1896" s="246"/>
      <c r="M1896" s="20">
        <v>42212</v>
      </c>
      <c r="N1896" s="183" t="s">
        <v>5512</v>
      </c>
      <c r="O1896" s="183" t="s">
        <v>1592</v>
      </c>
      <c r="P1896" s="14" t="s">
        <v>604</v>
      </c>
      <c r="Q1896" s="105">
        <v>2930.4</v>
      </c>
      <c r="R1896" s="23">
        <v>42212</v>
      </c>
      <c r="S1896" s="106">
        <v>2930.4</v>
      </c>
      <c r="T1896" s="31">
        <f t="shared" si="59"/>
        <v>0</v>
      </c>
      <c r="U1896" s="39" t="s">
        <v>9</v>
      </c>
    </row>
    <row r="1897" spans="1:21" x14ac:dyDescent="0.25">
      <c r="A1897" s="20">
        <v>42203</v>
      </c>
      <c r="B1897" s="183" t="s">
        <v>4505</v>
      </c>
      <c r="C1897" s="183" t="s">
        <v>1592</v>
      </c>
      <c r="D1897" s="14" t="s">
        <v>137</v>
      </c>
      <c r="E1897" s="105">
        <v>40</v>
      </c>
      <c r="F1897" s="65">
        <v>42203</v>
      </c>
      <c r="G1897" s="106">
        <v>40</v>
      </c>
      <c r="H1897" s="31">
        <f t="shared" si="58"/>
        <v>0</v>
      </c>
      <c r="I1897" s="39" t="s">
        <v>9</v>
      </c>
      <c r="L1897" s="246"/>
      <c r="M1897" s="20">
        <v>42216</v>
      </c>
      <c r="N1897" s="183" t="s">
        <v>5951</v>
      </c>
      <c r="O1897" s="183" t="s">
        <v>1592</v>
      </c>
      <c r="P1897" s="14" t="s">
        <v>604</v>
      </c>
      <c r="Q1897" s="105">
        <v>3062.4</v>
      </c>
      <c r="R1897" s="23">
        <v>42216</v>
      </c>
      <c r="S1897" s="106">
        <v>3062.4</v>
      </c>
      <c r="T1897" s="31">
        <f t="shared" si="59"/>
        <v>0</v>
      </c>
      <c r="U1897" s="39" t="s">
        <v>9</v>
      </c>
    </row>
    <row r="1898" spans="1:21" x14ac:dyDescent="0.25">
      <c r="A1898" s="20">
        <v>42203</v>
      </c>
      <c r="B1898" s="183" t="s">
        <v>4506</v>
      </c>
      <c r="C1898" s="183" t="s">
        <v>1592</v>
      </c>
      <c r="D1898" s="14" t="s">
        <v>4507</v>
      </c>
      <c r="E1898" s="105">
        <v>262.2</v>
      </c>
      <c r="F1898" s="65">
        <v>42203</v>
      </c>
      <c r="G1898" s="106">
        <v>262.2</v>
      </c>
      <c r="H1898" s="31">
        <f t="shared" si="58"/>
        <v>0</v>
      </c>
      <c r="I1898" s="39" t="s">
        <v>9</v>
      </c>
      <c r="L1898" s="246"/>
      <c r="M1898" s="20">
        <v>42187</v>
      </c>
      <c r="N1898" s="183" t="s">
        <v>2700</v>
      </c>
      <c r="O1898" s="183" t="s">
        <v>1592</v>
      </c>
      <c r="P1898" s="40" t="s">
        <v>107</v>
      </c>
      <c r="Q1898" s="105">
        <v>3564.4</v>
      </c>
      <c r="R1898" s="23">
        <v>42187</v>
      </c>
      <c r="S1898" s="106">
        <v>3564.4</v>
      </c>
      <c r="T1898" s="25">
        <f t="shared" si="59"/>
        <v>0</v>
      </c>
      <c r="U1898" s="68" t="s">
        <v>9</v>
      </c>
    </row>
    <row r="1899" spans="1:21" x14ac:dyDescent="0.25">
      <c r="A1899" s="20">
        <v>42203</v>
      </c>
      <c r="B1899" s="183" t="s">
        <v>4508</v>
      </c>
      <c r="C1899" s="183" t="s">
        <v>1592</v>
      </c>
      <c r="D1899" s="26" t="s">
        <v>158</v>
      </c>
      <c r="E1899" s="105">
        <v>1623.8</v>
      </c>
      <c r="F1899" s="74">
        <v>42203</v>
      </c>
      <c r="G1899" s="106">
        <v>1623.8</v>
      </c>
      <c r="H1899" s="31">
        <f t="shared" si="58"/>
        <v>0</v>
      </c>
      <c r="I1899" s="39" t="s">
        <v>9</v>
      </c>
      <c r="L1899" s="246"/>
      <c r="M1899" s="20">
        <v>42201</v>
      </c>
      <c r="N1899" s="183" t="s">
        <v>4273</v>
      </c>
      <c r="O1899" s="183" t="s">
        <v>1592</v>
      </c>
      <c r="P1899" s="14" t="s">
        <v>107</v>
      </c>
      <c r="Q1899" s="105">
        <v>2163</v>
      </c>
      <c r="R1899" s="23">
        <v>42201</v>
      </c>
      <c r="S1899" s="106">
        <v>2163</v>
      </c>
      <c r="T1899" s="31">
        <f t="shared" si="59"/>
        <v>0</v>
      </c>
      <c r="U1899" s="39" t="s">
        <v>9</v>
      </c>
    </row>
    <row r="1900" spans="1:21" x14ac:dyDescent="0.25">
      <c r="A1900" s="20">
        <v>42203</v>
      </c>
      <c r="B1900" s="183" t="s">
        <v>4509</v>
      </c>
      <c r="C1900" s="183" t="s">
        <v>1592</v>
      </c>
      <c r="D1900" s="14" t="s">
        <v>270</v>
      </c>
      <c r="E1900" s="105">
        <v>284.7</v>
      </c>
      <c r="F1900" s="65">
        <v>42203</v>
      </c>
      <c r="G1900" s="106">
        <v>284.7</v>
      </c>
      <c r="H1900" s="31">
        <f t="shared" si="58"/>
        <v>0</v>
      </c>
      <c r="I1900" s="39" t="s">
        <v>9</v>
      </c>
      <c r="L1900" s="246"/>
      <c r="M1900" s="20">
        <v>42208</v>
      </c>
      <c r="N1900" s="183" t="s">
        <v>5133</v>
      </c>
      <c r="O1900" s="183" t="s">
        <v>1592</v>
      </c>
      <c r="P1900" s="14" t="s">
        <v>107</v>
      </c>
      <c r="Q1900" s="105">
        <v>2532</v>
      </c>
      <c r="R1900" s="65">
        <v>42208</v>
      </c>
      <c r="S1900" s="106">
        <v>2532</v>
      </c>
      <c r="T1900" s="31">
        <f t="shared" si="59"/>
        <v>0</v>
      </c>
      <c r="U1900" s="39" t="s">
        <v>9</v>
      </c>
    </row>
    <row r="1901" spans="1:21" x14ac:dyDescent="0.25">
      <c r="A1901" s="20">
        <v>42203</v>
      </c>
      <c r="B1901" s="183" t="s">
        <v>4510</v>
      </c>
      <c r="C1901" s="183" t="s">
        <v>1592</v>
      </c>
      <c r="D1901" s="14" t="s">
        <v>24</v>
      </c>
      <c r="E1901" s="105">
        <v>86851.199999999997</v>
      </c>
      <c r="F1901" s="74">
        <v>42219</v>
      </c>
      <c r="G1901" s="144">
        <v>86851.199999999997</v>
      </c>
      <c r="H1901" s="31">
        <f t="shared" si="58"/>
        <v>0</v>
      </c>
      <c r="I1901" s="39" t="s">
        <v>2524</v>
      </c>
      <c r="L1901" s="246"/>
      <c r="M1901" s="20">
        <v>42191</v>
      </c>
      <c r="N1901" s="183" t="s">
        <v>3102</v>
      </c>
      <c r="O1901" s="183" t="s">
        <v>1592</v>
      </c>
      <c r="P1901" s="14" t="s">
        <v>3103</v>
      </c>
      <c r="Q1901" s="105">
        <v>2032.35</v>
      </c>
      <c r="R1901" s="23">
        <v>42191</v>
      </c>
      <c r="S1901" s="106">
        <v>2032.35</v>
      </c>
      <c r="T1901" s="31">
        <f t="shared" si="59"/>
        <v>0</v>
      </c>
      <c r="U1901" s="39" t="s">
        <v>9</v>
      </c>
    </row>
    <row r="1902" spans="1:21" x14ac:dyDescent="0.25">
      <c r="A1902" s="20">
        <v>42203</v>
      </c>
      <c r="B1902" s="183" t="s">
        <v>4511</v>
      </c>
      <c r="C1902" s="183" t="s">
        <v>1592</v>
      </c>
      <c r="D1902" s="14" t="s">
        <v>1182</v>
      </c>
      <c r="E1902" s="105">
        <v>1269.3499999999999</v>
      </c>
      <c r="F1902" s="65">
        <v>42203</v>
      </c>
      <c r="G1902" s="106">
        <v>1269.3499999999999</v>
      </c>
      <c r="H1902" s="31">
        <f t="shared" si="58"/>
        <v>0</v>
      </c>
      <c r="I1902" s="39" t="s">
        <v>9</v>
      </c>
      <c r="L1902" s="246"/>
      <c r="M1902" s="20">
        <v>42186</v>
      </c>
      <c r="N1902" s="183" t="s">
        <v>2566</v>
      </c>
      <c r="O1902" s="183" t="s">
        <v>1592</v>
      </c>
      <c r="P1902" s="14" t="s">
        <v>137</v>
      </c>
      <c r="Q1902" s="105">
        <v>806.1</v>
      </c>
      <c r="R1902" s="23">
        <v>42186</v>
      </c>
      <c r="S1902" s="106">
        <v>806.1</v>
      </c>
      <c r="T1902" s="25">
        <f t="shared" si="59"/>
        <v>0</v>
      </c>
      <c r="U1902" s="39" t="s">
        <v>9</v>
      </c>
    </row>
    <row r="1903" spans="1:21" x14ac:dyDescent="0.25">
      <c r="A1903" s="20">
        <v>42203</v>
      </c>
      <c r="B1903" s="183" t="s">
        <v>4512</v>
      </c>
      <c r="C1903" s="183" t="s">
        <v>1592</v>
      </c>
      <c r="D1903" s="14" t="s">
        <v>225</v>
      </c>
      <c r="E1903" s="105">
        <v>3070.2</v>
      </c>
      <c r="F1903" s="65">
        <v>42203</v>
      </c>
      <c r="G1903" s="106">
        <v>3070.2</v>
      </c>
      <c r="H1903" s="31">
        <f t="shared" si="58"/>
        <v>0</v>
      </c>
      <c r="I1903" s="39" t="s">
        <v>9</v>
      </c>
      <c r="L1903" s="246"/>
      <c r="M1903" s="20">
        <v>42188</v>
      </c>
      <c r="N1903" s="183" t="s">
        <v>2778</v>
      </c>
      <c r="O1903" s="183" t="s">
        <v>1592</v>
      </c>
      <c r="P1903" s="40" t="s">
        <v>137</v>
      </c>
      <c r="Q1903" s="105">
        <v>2345</v>
      </c>
      <c r="R1903" s="23">
        <v>42188</v>
      </c>
      <c r="S1903" s="106">
        <v>2345</v>
      </c>
      <c r="T1903" s="31">
        <f t="shared" si="59"/>
        <v>0</v>
      </c>
      <c r="U1903" s="68" t="s">
        <v>9</v>
      </c>
    </row>
    <row r="1904" spans="1:21" x14ac:dyDescent="0.25">
      <c r="A1904" s="20">
        <v>42203</v>
      </c>
      <c r="B1904" s="183" t="s">
        <v>4513</v>
      </c>
      <c r="C1904" s="183" t="s">
        <v>1592</v>
      </c>
      <c r="D1904" s="14" t="s">
        <v>131</v>
      </c>
      <c r="E1904" s="105">
        <v>15014.4</v>
      </c>
      <c r="F1904" s="65" t="s">
        <v>4514</v>
      </c>
      <c r="G1904" s="106">
        <f>61.2+14953.2</f>
        <v>15014.400000000001</v>
      </c>
      <c r="H1904" s="31">
        <f t="shared" si="58"/>
        <v>0</v>
      </c>
      <c r="I1904" s="39" t="s">
        <v>9</v>
      </c>
      <c r="L1904" s="246"/>
      <c r="M1904" s="20">
        <v>42189</v>
      </c>
      <c r="N1904" s="183" t="s">
        <v>2902</v>
      </c>
      <c r="O1904" s="183" t="s">
        <v>1592</v>
      </c>
      <c r="P1904" s="14" t="s">
        <v>137</v>
      </c>
      <c r="Q1904" s="105">
        <v>559.9</v>
      </c>
      <c r="R1904" s="23">
        <v>42189</v>
      </c>
      <c r="S1904" s="106">
        <v>559.9</v>
      </c>
      <c r="T1904" s="31">
        <f t="shared" si="59"/>
        <v>0</v>
      </c>
      <c r="U1904" s="39" t="s">
        <v>9</v>
      </c>
    </row>
    <row r="1905" spans="1:21" x14ac:dyDescent="0.25">
      <c r="A1905" s="20">
        <v>42203</v>
      </c>
      <c r="B1905" s="183" t="s">
        <v>4515</v>
      </c>
      <c r="C1905" s="183" t="s">
        <v>1592</v>
      </c>
      <c r="D1905" s="14" t="s">
        <v>110</v>
      </c>
      <c r="E1905" s="105">
        <v>13529.7</v>
      </c>
      <c r="F1905" s="65">
        <v>42208</v>
      </c>
      <c r="G1905" s="106">
        <v>13529.7</v>
      </c>
      <c r="H1905" s="31">
        <f t="shared" si="58"/>
        <v>0</v>
      </c>
      <c r="I1905" s="39" t="s">
        <v>19</v>
      </c>
      <c r="L1905" s="246"/>
      <c r="M1905" s="20">
        <v>42190</v>
      </c>
      <c r="N1905" s="183" t="s">
        <v>3011</v>
      </c>
      <c r="O1905" s="183" t="s">
        <v>1592</v>
      </c>
      <c r="P1905" s="14" t="s">
        <v>137</v>
      </c>
      <c r="Q1905" s="105">
        <v>686.15</v>
      </c>
      <c r="R1905" s="23">
        <v>42190</v>
      </c>
      <c r="S1905" s="106">
        <v>686.15</v>
      </c>
      <c r="T1905" s="31">
        <f t="shared" si="59"/>
        <v>0</v>
      </c>
      <c r="U1905" s="39" t="s">
        <v>9</v>
      </c>
    </row>
    <row r="1906" spans="1:21" x14ac:dyDescent="0.25">
      <c r="A1906" s="20">
        <v>42203</v>
      </c>
      <c r="B1906" s="183" t="s">
        <v>4516</v>
      </c>
      <c r="C1906" s="183" t="s">
        <v>1592</v>
      </c>
      <c r="D1906" s="14" t="s">
        <v>130</v>
      </c>
      <c r="E1906" s="105">
        <v>9658.5</v>
      </c>
      <c r="F1906" s="65">
        <v>42205</v>
      </c>
      <c r="G1906" s="106">
        <v>9658.5</v>
      </c>
      <c r="H1906" s="31">
        <f t="shared" si="58"/>
        <v>0</v>
      </c>
      <c r="I1906" s="39" t="s">
        <v>17</v>
      </c>
      <c r="L1906" s="246"/>
      <c r="M1906" s="20">
        <v>42193</v>
      </c>
      <c r="N1906" s="183" t="s">
        <v>3350</v>
      </c>
      <c r="O1906" s="183" t="s">
        <v>1592</v>
      </c>
      <c r="P1906" s="14" t="s">
        <v>137</v>
      </c>
      <c r="Q1906" s="105">
        <v>497</v>
      </c>
      <c r="R1906" s="23">
        <v>42193</v>
      </c>
      <c r="S1906" s="106">
        <v>497</v>
      </c>
      <c r="T1906" s="31">
        <f t="shared" si="59"/>
        <v>0</v>
      </c>
      <c r="U1906" s="39" t="s">
        <v>9</v>
      </c>
    </row>
    <row r="1907" spans="1:21" x14ac:dyDescent="0.25">
      <c r="A1907" s="20">
        <v>42203</v>
      </c>
      <c r="B1907" s="183" t="s">
        <v>4517</v>
      </c>
      <c r="C1907" s="183" t="s">
        <v>1592</v>
      </c>
      <c r="D1907" s="14" t="s">
        <v>25</v>
      </c>
      <c r="E1907" s="105">
        <v>920.5</v>
      </c>
      <c r="F1907" s="65">
        <v>42203</v>
      </c>
      <c r="G1907" s="106">
        <v>920.5</v>
      </c>
      <c r="H1907" s="31">
        <f t="shared" si="58"/>
        <v>0</v>
      </c>
      <c r="I1907" s="39" t="s">
        <v>9</v>
      </c>
      <c r="L1907" s="246"/>
      <c r="M1907" s="20">
        <v>42196</v>
      </c>
      <c r="N1907" s="183" t="s">
        <v>3712</v>
      </c>
      <c r="O1907" s="183" t="s">
        <v>1592</v>
      </c>
      <c r="P1907" s="14" t="s">
        <v>137</v>
      </c>
      <c r="Q1907" s="105">
        <v>1974.5</v>
      </c>
      <c r="R1907" s="23">
        <v>42196</v>
      </c>
      <c r="S1907" s="106">
        <v>1974.5</v>
      </c>
      <c r="T1907" s="31">
        <f t="shared" si="59"/>
        <v>0</v>
      </c>
      <c r="U1907" s="39" t="s">
        <v>9</v>
      </c>
    </row>
    <row r="1908" spans="1:21" x14ac:dyDescent="0.25">
      <c r="A1908" s="20">
        <v>42203</v>
      </c>
      <c r="B1908" s="183" t="s">
        <v>4518</v>
      </c>
      <c r="C1908" s="183" t="s">
        <v>1592</v>
      </c>
      <c r="D1908" s="14" t="s">
        <v>1186</v>
      </c>
      <c r="E1908" s="105">
        <v>18710.599999999999</v>
      </c>
      <c r="F1908" s="65">
        <v>42203</v>
      </c>
      <c r="G1908" s="106">
        <v>18710.599999999999</v>
      </c>
      <c r="H1908" s="31">
        <f t="shared" si="58"/>
        <v>0</v>
      </c>
      <c r="I1908" s="39" t="s">
        <v>587</v>
      </c>
      <c r="L1908" s="246"/>
      <c r="M1908" s="20">
        <v>42197</v>
      </c>
      <c r="N1908" s="183" t="s">
        <v>3825</v>
      </c>
      <c r="O1908" s="183" t="s">
        <v>1592</v>
      </c>
      <c r="P1908" s="14" t="s">
        <v>137</v>
      </c>
      <c r="Q1908" s="105">
        <v>1205.05</v>
      </c>
      <c r="R1908" s="23">
        <v>42197</v>
      </c>
      <c r="S1908" s="106">
        <v>1205.05</v>
      </c>
      <c r="T1908" s="31">
        <f t="shared" si="59"/>
        <v>0</v>
      </c>
      <c r="U1908" s="39" t="s">
        <v>9</v>
      </c>
    </row>
    <row r="1909" spans="1:21" x14ac:dyDescent="0.25">
      <c r="A1909" s="20">
        <v>42203</v>
      </c>
      <c r="B1909" s="183" t="s">
        <v>4519</v>
      </c>
      <c r="C1909" s="183" t="s">
        <v>1592</v>
      </c>
      <c r="D1909" s="14" t="s">
        <v>1175</v>
      </c>
      <c r="E1909" s="105">
        <v>41317.199999999997</v>
      </c>
      <c r="F1909" s="65">
        <v>42203</v>
      </c>
      <c r="G1909" s="106">
        <v>41317.199999999997</v>
      </c>
      <c r="H1909" s="31">
        <f t="shared" si="58"/>
        <v>0</v>
      </c>
      <c r="I1909" s="39" t="s">
        <v>46</v>
      </c>
      <c r="L1909" s="246"/>
      <c r="M1909" s="20">
        <v>42198</v>
      </c>
      <c r="N1909" s="183" t="s">
        <v>3900</v>
      </c>
      <c r="O1909" s="183" t="s">
        <v>1592</v>
      </c>
      <c r="P1909" s="14" t="s">
        <v>137</v>
      </c>
      <c r="Q1909" s="105">
        <v>820.4</v>
      </c>
      <c r="R1909" s="23">
        <v>42198</v>
      </c>
      <c r="S1909" s="106">
        <v>820.4</v>
      </c>
      <c r="T1909" s="31">
        <f t="shared" si="59"/>
        <v>0</v>
      </c>
      <c r="U1909" s="39" t="s">
        <v>9</v>
      </c>
    </row>
    <row r="1910" spans="1:21" x14ac:dyDescent="0.25">
      <c r="A1910" s="20">
        <v>42203</v>
      </c>
      <c r="B1910" s="183" t="s">
        <v>4520</v>
      </c>
      <c r="C1910" s="183" t="s">
        <v>1592</v>
      </c>
      <c r="D1910" s="14" t="s">
        <v>1172</v>
      </c>
      <c r="E1910" s="105">
        <v>57873.8</v>
      </c>
      <c r="F1910" s="65">
        <v>42203</v>
      </c>
      <c r="G1910" s="106">
        <v>57873.8</v>
      </c>
      <c r="H1910" s="31">
        <f t="shared" si="58"/>
        <v>0</v>
      </c>
      <c r="I1910" s="39" t="s">
        <v>587</v>
      </c>
      <c r="L1910" s="246"/>
      <c r="M1910" s="20">
        <v>42199</v>
      </c>
      <c r="N1910" s="183" t="s">
        <v>4034</v>
      </c>
      <c r="O1910" s="183" t="s">
        <v>1592</v>
      </c>
      <c r="P1910" s="14" t="s">
        <v>137</v>
      </c>
      <c r="Q1910" s="105">
        <v>198.5</v>
      </c>
      <c r="R1910" s="23">
        <v>42199</v>
      </c>
      <c r="S1910" s="106">
        <v>198.5</v>
      </c>
      <c r="T1910" s="48">
        <f t="shared" si="59"/>
        <v>0</v>
      </c>
      <c r="U1910" s="39" t="s">
        <v>9</v>
      </c>
    </row>
    <row r="1911" spans="1:21" x14ac:dyDescent="0.25">
      <c r="A1911" s="20">
        <v>42203</v>
      </c>
      <c r="B1911" s="183" t="s">
        <v>4521</v>
      </c>
      <c r="C1911" s="183" t="s">
        <v>1592</v>
      </c>
      <c r="D1911" s="14" t="s">
        <v>1590</v>
      </c>
      <c r="E1911" s="105">
        <v>1485</v>
      </c>
      <c r="F1911" s="65">
        <v>42203</v>
      </c>
      <c r="G1911" s="106">
        <v>1485</v>
      </c>
      <c r="H1911" s="31">
        <f t="shared" si="58"/>
        <v>0</v>
      </c>
      <c r="I1911" s="39" t="s">
        <v>17</v>
      </c>
      <c r="L1911" s="246"/>
      <c r="M1911" s="20">
        <v>42200</v>
      </c>
      <c r="N1911" s="183" t="s">
        <v>4144</v>
      </c>
      <c r="O1911" s="183" t="s">
        <v>1592</v>
      </c>
      <c r="P1911" s="14" t="s">
        <v>137</v>
      </c>
      <c r="Q1911" s="105">
        <v>615.29999999999995</v>
      </c>
      <c r="R1911" s="23">
        <v>42200</v>
      </c>
      <c r="S1911" s="106">
        <v>615.29999999999995</v>
      </c>
      <c r="T1911" s="48">
        <f t="shared" si="59"/>
        <v>0</v>
      </c>
      <c r="U1911" s="39" t="s">
        <v>9</v>
      </c>
    </row>
    <row r="1912" spans="1:21" x14ac:dyDescent="0.25">
      <c r="A1912" s="20">
        <v>42203</v>
      </c>
      <c r="B1912" s="183" t="s">
        <v>4522</v>
      </c>
      <c r="C1912" s="183" t="s">
        <v>1592</v>
      </c>
      <c r="D1912" s="14" t="s">
        <v>1187</v>
      </c>
      <c r="E1912" s="105">
        <v>2667</v>
      </c>
      <c r="F1912" s="65">
        <v>42203</v>
      </c>
      <c r="G1912" s="106">
        <v>2667</v>
      </c>
      <c r="H1912" s="31">
        <f t="shared" si="58"/>
        <v>0</v>
      </c>
      <c r="I1912" s="39" t="s">
        <v>17</v>
      </c>
      <c r="L1912" s="246"/>
      <c r="M1912" s="20">
        <v>42201</v>
      </c>
      <c r="N1912" s="183" t="s">
        <v>4261</v>
      </c>
      <c r="O1912" s="183" t="s">
        <v>1592</v>
      </c>
      <c r="P1912" s="14" t="s">
        <v>137</v>
      </c>
      <c r="Q1912" s="105">
        <v>2429</v>
      </c>
      <c r="R1912" s="23">
        <v>42201</v>
      </c>
      <c r="S1912" s="106">
        <v>2429</v>
      </c>
      <c r="T1912" s="48">
        <f t="shared" si="59"/>
        <v>0</v>
      </c>
      <c r="U1912" s="39" t="s">
        <v>9</v>
      </c>
    </row>
    <row r="1913" spans="1:21" x14ac:dyDescent="0.25">
      <c r="A1913" s="20">
        <v>42203</v>
      </c>
      <c r="B1913" s="183" t="s">
        <v>4523</v>
      </c>
      <c r="C1913" s="183" t="s">
        <v>1592</v>
      </c>
      <c r="D1913" s="14" t="s">
        <v>89</v>
      </c>
      <c r="E1913" s="105">
        <v>1841</v>
      </c>
      <c r="F1913" s="65">
        <v>42203</v>
      </c>
      <c r="G1913" s="106">
        <v>1841</v>
      </c>
      <c r="H1913" s="31">
        <f t="shared" si="58"/>
        <v>0</v>
      </c>
      <c r="I1913" s="39" t="s">
        <v>9</v>
      </c>
      <c r="L1913" s="246"/>
      <c r="M1913" s="20">
        <v>42202</v>
      </c>
      <c r="N1913" s="183" t="s">
        <v>4390</v>
      </c>
      <c r="O1913" s="183" t="s">
        <v>1592</v>
      </c>
      <c r="P1913" s="14" t="s">
        <v>137</v>
      </c>
      <c r="Q1913" s="105">
        <v>1073.0999999999999</v>
      </c>
      <c r="R1913" s="23">
        <v>42202</v>
      </c>
      <c r="S1913" s="118">
        <v>1073.0999999999999</v>
      </c>
      <c r="T1913" s="31">
        <f t="shared" si="59"/>
        <v>0</v>
      </c>
      <c r="U1913" s="56" t="s">
        <v>9</v>
      </c>
    </row>
    <row r="1914" spans="1:21" x14ac:dyDescent="0.25">
      <c r="A1914" s="20">
        <v>42203</v>
      </c>
      <c r="B1914" s="183" t="s">
        <v>4524</v>
      </c>
      <c r="C1914" s="183" t="s">
        <v>1592</v>
      </c>
      <c r="D1914" s="14" t="s">
        <v>269</v>
      </c>
      <c r="E1914" s="105">
        <v>3117.6</v>
      </c>
      <c r="F1914" s="65">
        <v>42203</v>
      </c>
      <c r="G1914" s="106">
        <v>3117.6</v>
      </c>
      <c r="H1914" s="31">
        <f t="shared" si="58"/>
        <v>0</v>
      </c>
      <c r="I1914" s="39" t="s">
        <v>9</v>
      </c>
      <c r="L1914" s="246"/>
      <c r="M1914" s="20">
        <v>42203</v>
      </c>
      <c r="N1914" s="183" t="s">
        <v>4504</v>
      </c>
      <c r="O1914" s="183" t="s">
        <v>1592</v>
      </c>
      <c r="P1914" s="14" t="s">
        <v>137</v>
      </c>
      <c r="Q1914" s="105">
        <v>1417.25</v>
      </c>
      <c r="R1914" s="65">
        <v>42203</v>
      </c>
      <c r="S1914" s="106">
        <v>1417.25</v>
      </c>
      <c r="T1914" s="31">
        <f t="shared" si="59"/>
        <v>0</v>
      </c>
      <c r="U1914" s="39" t="s">
        <v>9</v>
      </c>
    </row>
    <row r="1915" spans="1:21" x14ac:dyDescent="0.25">
      <c r="A1915" s="20">
        <v>42203</v>
      </c>
      <c r="B1915" s="183" t="s">
        <v>4525</v>
      </c>
      <c r="C1915" s="183" t="s">
        <v>1592</v>
      </c>
      <c r="D1915" s="14" t="s">
        <v>589</v>
      </c>
      <c r="E1915" s="105">
        <v>6754.4</v>
      </c>
      <c r="F1915" s="65">
        <v>42203</v>
      </c>
      <c r="G1915" s="106">
        <v>6754.4</v>
      </c>
      <c r="H1915" s="31">
        <f t="shared" si="58"/>
        <v>0</v>
      </c>
      <c r="I1915" s="39" t="s">
        <v>17</v>
      </c>
      <c r="L1915" s="246"/>
      <c r="M1915" s="20">
        <v>42203</v>
      </c>
      <c r="N1915" s="183" t="s">
        <v>4505</v>
      </c>
      <c r="O1915" s="183" t="s">
        <v>1592</v>
      </c>
      <c r="P1915" s="14" t="s">
        <v>137</v>
      </c>
      <c r="Q1915" s="105">
        <v>40</v>
      </c>
      <c r="R1915" s="65">
        <v>42203</v>
      </c>
      <c r="S1915" s="106">
        <v>40</v>
      </c>
      <c r="T1915" s="31">
        <f t="shared" si="59"/>
        <v>0</v>
      </c>
      <c r="U1915" s="39" t="s">
        <v>9</v>
      </c>
    </row>
    <row r="1916" spans="1:21" x14ac:dyDescent="0.25">
      <c r="A1916" s="20">
        <v>42203</v>
      </c>
      <c r="B1916" s="183" t="s">
        <v>4526</v>
      </c>
      <c r="C1916" s="183" t="s">
        <v>1592</v>
      </c>
      <c r="D1916" s="14" t="s">
        <v>269</v>
      </c>
      <c r="E1916" s="105">
        <v>275.60000000000002</v>
      </c>
      <c r="F1916" s="65">
        <v>42203</v>
      </c>
      <c r="G1916" s="106">
        <v>275.60000000000002</v>
      </c>
      <c r="H1916" s="31">
        <f t="shared" si="58"/>
        <v>0</v>
      </c>
      <c r="I1916" s="39" t="s">
        <v>9</v>
      </c>
      <c r="L1916" s="246"/>
      <c r="M1916" s="20">
        <v>42204</v>
      </c>
      <c r="N1916" s="183" t="s">
        <v>4609</v>
      </c>
      <c r="O1916" s="183" t="s">
        <v>1592</v>
      </c>
      <c r="P1916" s="14" t="s">
        <v>137</v>
      </c>
      <c r="Q1916" s="105">
        <v>823.2</v>
      </c>
      <c r="R1916" s="23">
        <v>42204</v>
      </c>
      <c r="S1916" s="118">
        <v>823.2</v>
      </c>
      <c r="T1916" s="31">
        <f t="shared" si="59"/>
        <v>0</v>
      </c>
      <c r="U1916" s="56" t="s">
        <v>9</v>
      </c>
    </row>
    <row r="1917" spans="1:21" x14ac:dyDescent="0.25">
      <c r="A1917" s="20">
        <v>42203</v>
      </c>
      <c r="B1917" s="183" t="s">
        <v>4527</v>
      </c>
      <c r="C1917" s="183" t="s">
        <v>1592</v>
      </c>
      <c r="D1917" s="150" t="s">
        <v>336</v>
      </c>
      <c r="E1917" s="105">
        <v>94.5</v>
      </c>
      <c r="F1917" s="65">
        <v>42203</v>
      </c>
      <c r="G1917" s="106">
        <v>94.5</v>
      </c>
      <c r="H1917" s="31">
        <f t="shared" si="58"/>
        <v>0</v>
      </c>
      <c r="I1917" s="39" t="s">
        <v>9</v>
      </c>
      <c r="L1917" s="246"/>
      <c r="M1917" s="20">
        <v>42205</v>
      </c>
      <c r="N1917" s="183" t="s">
        <v>4714</v>
      </c>
      <c r="O1917" s="183" t="s">
        <v>1592</v>
      </c>
      <c r="P1917" s="14" t="s">
        <v>137</v>
      </c>
      <c r="Q1917" s="105">
        <v>700</v>
      </c>
      <c r="R1917" s="23">
        <v>42205</v>
      </c>
      <c r="S1917" s="118">
        <v>700</v>
      </c>
      <c r="T1917" s="31">
        <f t="shared" si="59"/>
        <v>0</v>
      </c>
      <c r="U1917" s="56" t="s">
        <v>9</v>
      </c>
    </row>
    <row r="1918" spans="1:21" x14ac:dyDescent="0.25">
      <c r="A1918" s="20">
        <v>42203</v>
      </c>
      <c r="B1918" s="183" t="s">
        <v>4528</v>
      </c>
      <c r="C1918" s="183" t="s">
        <v>1592</v>
      </c>
      <c r="D1918" s="14" t="s">
        <v>4529</v>
      </c>
      <c r="E1918" s="105">
        <v>2940</v>
      </c>
      <c r="F1918" s="65">
        <v>42203</v>
      </c>
      <c r="G1918" s="106">
        <v>2940</v>
      </c>
      <c r="H1918" s="31">
        <f t="shared" si="58"/>
        <v>0</v>
      </c>
      <c r="I1918" s="39" t="s">
        <v>9</v>
      </c>
      <c r="L1918" s="246"/>
      <c r="M1918" s="20">
        <v>42207</v>
      </c>
      <c r="N1918" s="183" t="s">
        <v>4972</v>
      </c>
      <c r="O1918" s="183" t="s">
        <v>1592</v>
      </c>
      <c r="P1918" s="14" t="s">
        <v>137</v>
      </c>
      <c r="Q1918" s="105">
        <v>2447.6</v>
      </c>
      <c r="R1918" s="23">
        <v>42207</v>
      </c>
      <c r="S1918" s="106">
        <v>2447.6</v>
      </c>
      <c r="T1918" s="31">
        <f t="shared" si="59"/>
        <v>0</v>
      </c>
      <c r="U1918" s="39" t="s">
        <v>9</v>
      </c>
    </row>
    <row r="1919" spans="1:21" x14ac:dyDescent="0.25">
      <c r="A1919" s="20">
        <v>42203</v>
      </c>
      <c r="B1919" s="183" t="s">
        <v>4530</v>
      </c>
      <c r="C1919" s="183" t="s">
        <v>1592</v>
      </c>
      <c r="D1919" s="14" t="s">
        <v>1188</v>
      </c>
      <c r="E1919" s="105">
        <v>555</v>
      </c>
      <c r="F1919" s="65">
        <v>42203</v>
      </c>
      <c r="G1919" s="106">
        <v>555</v>
      </c>
      <c r="H1919" s="31">
        <f t="shared" si="58"/>
        <v>0</v>
      </c>
      <c r="I1919" s="39" t="s">
        <v>9</v>
      </c>
      <c r="L1919" s="246"/>
      <c r="M1919" s="20">
        <v>42208</v>
      </c>
      <c r="N1919" s="183" t="s">
        <v>5072</v>
      </c>
      <c r="O1919" s="183" t="s">
        <v>1592</v>
      </c>
      <c r="P1919" s="14" t="s">
        <v>137</v>
      </c>
      <c r="Q1919" s="105">
        <v>356.4</v>
      </c>
      <c r="R1919" s="65">
        <v>42208</v>
      </c>
      <c r="S1919" s="106">
        <v>356.4</v>
      </c>
      <c r="T1919" s="31">
        <f t="shared" si="59"/>
        <v>0</v>
      </c>
      <c r="U1919" s="39" t="s">
        <v>9</v>
      </c>
    </row>
    <row r="1920" spans="1:21" x14ac:dyDescent="0.25">
      <c r="A1920" s="20">
        <v>42203</v>
      </c>
      <c r="B1920" s="183" t="s">
        <v>4531</v>
      </c>
      <c r="C1920" s="183" t="s">
        <v>1592</v>
      </c>
      <c r="D1920" s="14" t="s">
        <v>114</v>
      </c>
      <c r="E1920" s="105">
        <v>3397.3</v>
      </c>
      <c r="F1920" s="65">
        <v>42203</v>
      </c>
      <c r="G1920" s="106">
        <v>3397.3</v>
      </c>
      <c r="H1920" s="31">
        <f t="shared" si="58"/>
        <v>0</v>
      </c>
      <c r="I1920" s="39" t="s">
        <v>9</v>
      </c>
      <c r="L1920" s="246"/>
      <c r="M1920" s="20">
        <v>42209</v>
      </c>
      <c r="N1920" s="183" t="s">
        <v>5198</v>
      </c>
      <c r="O1920" s="183" t="s">
        <v>1592</v>
      </c>
      <c r="P1920" s="14" t="s">
        <v>137</v>
      </c>
      <c r="Q1920" s="105">
        <v>890.5</v>
      </c>
      <c r="R1920" s="65">
        <v>42209</v>
      </c>
      <c r="S1920" s="106">
        <v>890.5</v>
      </c>
      <c r="T1920" s="31">
        <f t="shared" si="59"/>
        <v>0</v>
      </c>
      <c r="U1920" s="39" t="s">
        <v>9</v>
      </c>
    </row>
    <row r="1921" spans="1:21" x14ac:dyDescent="0.25">
      <c r="A1921" s="20">
        <v>42203</v>
      </c>
      <c r="B1921" s="183" t="s">
        <v>4532</v>
      </c>
      <c r="C1921" s="183" t="s">
        <v>1592</v>
      </c>
      <c r="D1921" s="14" t="s">
        <v>66</v>
      </c>
      <c r="E1921" s="105">
        <v>201.9</v>
      </c>
      <c r="F1921" s="65">
        <v>42203</v>
      </c>
      <c r="G1921" s="106">
        <v>201.9</v>
      </c>
      <c r="H1921" s="31">
        <f t="shared" si="58"/>
        <v>0</v>
      </c>
      <c r="I1921" s="39" t="s">
        <v>9</v>
      </c>
      <c r="L1921" s="246"/>
      <c r="M1921" s="20">
        <v>42210</v>
      </c>
      <c r="N1921" s="183" t="s">
        <v>5323</v>
      </c>
      <c r="O1921" s="183" t="s">
        <v>1592</v>
      </c>
      <c r="P1921" s="14" t="s">
        <v>137</v>
      </c>
      <c r="Q1921" s="105">
        <v>739.4</v>
      </c>
      <c r="R1921" s="65">
        <v>42210</v>
      </c>
      <c r="S1921" s="106">
        <v>739.4</v>
      </c>
      <c r="T1921" s="31">
        <f t="shared" si="59"/>
        <v>0</v>
      </c>
      <c r="U1921" s="39" t="s">
        <v>9</v>
      </c>
    </row>
    <row r="1922" spans="1:21" x14ac:dyDescent="0.25">
      <c r="A1922" s="20">
        <v>42203</v>
      </c>
      <c r="B1922" s="183" t="s">
        <v>4533</v>
      </c>
      <c r="C1922" s="183" t="s">
        <v>1592</v>
      </c>
      <c r="D1922" s="14" t="s">
        <v>699</v>
      </c>
      <c r="E1922" s="105">
        <v>308.10000000000002</v>
      </c>
      <c r="F1922" s="23">
        <v>42203</v>
      </c>
      <c r="G1922" s="106">
        <v>308.10000000000002</v>
      </c>
      <c r="H1922" s="31">
        <f t="shared" si="58"/>
        <v>0</v>
      </c>
      <c r="I1922" s="39" t="s">
        <v>9</v>
      </c>
      <c r="L1922" s="246"/>
      <c r="M1922" s="20">
        <v>42211</v>
      </c>
      <c r="N1922" s="183" t="s">
        <v>5448</v>
      </c>
      <c r="O1922" s="183" t="s">
        <v>1592</v>
      </c>
      <c r="P1922" s="14" t="s">
        <v>137</v>
      </c>
      <c r="Q1922" s="105">
        <v>2263</v>
      </c>
      <c r="R1922" s="23">
        <v>42211</v>
      </c>
      <c r="S1922" s="106">
        <v>2263</v>
      </c>
      <c r="T1922" s="31">
        <f t="shared" si="59"/>
        <v>0</v>
      </c>
      <c r="U1922" s="39" t="s">
        <v>9</v>
      </c>
    </row>
    <row r="1923" spans="1:21" x14ac:dyDescent="0.25">
      <c r="A1923" s="20">
        <v>42203</v>
      </c>
      <c r="B1923" s="183" t="s">
        <v>4534</v>
      </c>
      <c r="C1923" s="183" t="s">
        <v>1592</v>
      </c>
      <c r="D1923" s="14" t="s">
        <v>66</v>
      </c>
      <c r="E1923" s="105">
        <v>1722.8</v>
      </c>
      <c r="F1923" s="23">
        <v>42203</v>
      </c>
      <c r="G1923" s="106">
        <v>1722.8</v>
      </c>
      <c r="H1923" s="31">
        <f t="shared" ref="H1923:H1986" si="60">E1923-G1923</f>
        <v>0</v>
      </c>
      <c r="I1923" s="39" t="s">
        <v>9</v>
      </c>
      <c r="L1923" s="246"/>
      <c r="M1923" s="20">
        <v>42212</v>
      </c>
      <c r="N1923" s="183" t="s">
        <v>5527</v>
      </c>
      <c r="O1923" s="183" t="s">
        <v>1592</v>
      </c>
      <c r="P1923" s="14" t="s">
        <v>137</v>
      </c>
      <c r="Q1923" s="105">
        <v>565.4</v>
      </c>
      <c r="R1923" s="23">
        <v>42212</v>
      </c>
      <c r="S1923" s="106">
        <v>565.4</v>
      </c>
      <c r="T1923" s="31">
        <f t="shared" ref="T1923:T1986" si="61">Q1923-S1923</f>
        <v>0</v>
      </c>
      <c r="U1923" s="39" t="s">
        <v>9</v>
      </c>
    </row>
    <row r="1924" spans="1:21" x14ac:dyDescent="0.25">
      <c r="A1924" s="20">
        <v>42203</v>
      </c>
      <c r="B1924" s="183" t="s">
        <v>4535</v>
      </c>
      <c r="C1924" s="183" t="s">
        <v>1592</v>
      </c>
      <c r="D1924" s="14" t="s">
        <v>135</v>
      </c>
      <c r="E1924" s="105">
        <v>1168.4000000000001</v>
      </c>
      <c r="F1924" s="23">
        <v>42203</v>
      </c>
      <c r="G1924" s="106">
        <v>1168.4000000000001</v>
      </c>
      <c r="H1924" s="31">
        <f t="shared" si="60"/>
        <v>0</v>
      </c>
      <c r="I1924" s="39" t="s">
        <v>9</v>
      </c>
      <c r="L1924" s="246"/>
      <c r="M1924" s="20">
        <v>42213</v>
      </c>
      <c r="N1924" s="183" t="s">
        <v>5644</v>
      </c>
      <c r="O1924" s="183" t="s">
        <v>1592</v>
      </c>
      <c r="P1924" s="14" t="s">
        <v>137</v>
      </c>
      <c r="Q1924" s="105">
        <v>977.3</v>
      </c>
      <c r="R1924" s="23">
        <v>42213</v>
      </c>
      <c r="S1924" s="106">
        <v>977.3</v>
      </c>
      <c r="T1924" s="31">
        <f t="shared" si="61"/>
        <v>0</v>
      </c>
      <c r="U1924" s="39" t="s">
        <v>9</v>
      </c>
    </row>
    <row r="1925" spans="1:21" x14ac:dyDescent="0.25">
      <c r="A1925" s="20">
        <v>42203</v>
      </c>
      <c r="B1925" s="183" t="s">
        <v>4536</v>
      </c>
      <c r="C1925" s="183" t="s">
        <v>1592</v>
      </c>
      <c r="D1925" s="14" t="s">
        <v>829</v>
      </c>
      <c r="E1925" s="105">
        <v>8725.4</v>
      </c>
      <c r="F1925" s="23">
        <v>42203</v>
      </c>
      <c r="G1925" s="106">
        <v>8725.4</v>
      </c>
      <c r="H1925" s="31">
        <f t="shared" si="60"/>
        <v>0</v>
      </c>
      <c r="I1925" s="39" t="s">
        <v>9</v>
      </c>
      <c r="L1925" s="246"/>
      <c r="M1925" s="20">
        <v>42214</v>
      </c>
      <c r="N1925" s="183" t="s">
        <v>5737</v>
      </c>
      <c r="O1925" s="183" t="s">
        <v>1592</v>
      </c>
      <c r="P1925" s="14" t="s">
        <v>137</v>
      </c>
      <c r="Q1925" s="105">
        <v>334.8</v>
      </c>
      <c r="R1925" s="23">
        <v>42214</v>
      </c>
      <c r="S1925" s="106">
        <v>334.8</v>
      </c>
      <c r="T1925" s="31">
        <f t="shared" si="61"/>
        <v>0</v>
      </c>
      <c r="U1925" s="39" t="s">
        <v>9</v>
      </c>
    </row>
    <row r="1926" spans="1:21" x14ac:dyDescent="0.25">
      <c r="A1926" s="20">
        <v>42203</v>
      </c>
      <c r="B1926" s="183" t="s">
        <v>4537</v>
      </c>
      <c r="C1926" s="183" t="s">
        <v>1592</v>
      </c>
      <c r="D1926" s="14" t="s">
        <v>45</v>
      </c>
      <c r="E1926" s="105">
        <v>85349.69</v>
      </c>
      <c r="F1926" s="23">
        <v>42211</v>
      </c>
      <c r="G1926" s="106">
        <v>85349.69</v>
      </c>
      <c r="H1926" s="31">
        <f t="shared" si="60"/>
        <v>0</v>
      </c>
      <c r="I1926" s="39" t="s">
        <v>19</v>
      </c>
      <c r="L1926" s="246"/>
      <c r="M1926" s="20">
        <v>42215</v>
      </c>
      <c r="N1926" s="183" t="s">
        <v>5850</v>
      </c>
      <c r="O1926" s="183" t="s">
        <v>1592</v>
      </c>
      <c r="P1926" s="14" t="s">
        <v>137</v>
      </c>
      <c r="Q1926" s="105">
        <v>1095.8499999999999</v>
      </c>
      <c r="R1926" s="23">
        <v>42215</v>
      </c>
      <c r="S1926" s="106">
        <v>1095.8499999999999</v>
      </c>
      <c r="T1926" s="31">
        <f t="shared" si="61"/>
        <v>0</v>
      </c>
      <c r="U1926" s="39" t="s">
        <v>9</v>
      </c>
    </row>
    <row r="1927" spans="1:21" x14ac:dyDescent="0.25">
      <c r="A1927" s="20">
        <v>42203</v>
      </c>
      <c r="B1927" s="183" t="s">
        <v>4538</v>
      </c>
      <c r="C1927" s="183" t="s">
        <v>1592</v>
      </c>
      <c r="D1927" s="14" t="s">
        <v>3893</v>
      </c>
      <c r="E1927" s="105">
        <v>13824.3</v>
      </c>
      <c r="F1927" s="23">
        <v>42203</v>
      </c>
      <c r="G1927" s="106">
        <v>13824.3</v>
      </c>
      <c r="H1927" s="31">
        <f t="shared" si="60"/>
        <v>0</v>
      </c>
      <c r="I1927" s="39" t="s">
        <v>9</v>
      </c>
      <c r="L1927" s="246"/>
      <c r="M1927" s="20">
        <v>42216</v>
      </c>
      <c r="N1927" s="183" t="s">
        <v>5979</v>
      </c>
      <c r="O1927" s="183" t="s">
        <v>1592</v>
      </c>
      <c r="P1927" s="14" t="s">
        <v>137</v>
      </c>
      <c r="Q1927" s="105">
        <v>960.8</v>
      </c>
      <c r="R1927" s="23">
        <v>42216</v>
      </c>
      <c r="S1927" s="106">
        <v>960.8</v>
      </c>
      <c r="T1927" s="31">
        <f t="shared" si="61"/>
        <v>0</v>
      </c>
      <c r="U1927" s="39" t="s">
        <v>9</v>
      </c>
    </row>
    <row r="1928" spans="1:21" x14ac:dyDescent="0.25">
      <c r="A1928" s="20">
        <v>42203</v>
      </c>
      <c r="B1928" s="183" t="s">
        <v>4539</v>
      </c>
      <c r="C1928" s="183" t="s">
        <v>1592</v>
      </c>
      <c r="D1928" s="14" t="s">
        <v>159</v>
      </c>
      <c r="E1928" s="105">
        <v>4527.6000000000004</v>
      </c>
      <c r="F1928" s="23">
        <v>42203</v>
      </c>
      <c r="G1928" s="106">
        <v>4527.6000000000004</v>
      </c>
      <c r="H1928" s="31">
        <f t="shared" si="60"/>
        <v>0</v>
      </c>
      <c r="I1928" s="39" t="s">
        <v>9</v>
      </c>
      <c r="L1928" s="246"/>
      <c r="M1928" s="20">
        <v>42186</v>
      </c>
      <c r="N1928" s="183" t="s">
        <v>2532</v>
      </c>
      <c r="O1928" s="183" t="s">
        <v>1592</v>
      </c>
      <c r="P1928" s="14" t="s">
        <v>170</v>
      </c>
      <c r="Q1928" s="105">
        <v>3840.6</v>
      </c>
      <c r="R1928" s="23">
        <v>42187</v>
      </c>
      <c r="S1928" s="106">
        <v>3840.6</v>
      </c>
      <c r="T1928" s="25">
        <f t="shared" si="61"/>
        <v>0</v>
      </c>
      <c r="U1928" s="39" t="s">
        <v>62</v>
      </c>
    </row>
    <row r="1929" spans="1:21" x14ac:dyDescent="0.25">
      <c r="A1929" s="20">
        <v>42203</v>
      </c>
      <c r="B1929" s="183" t="s">
        <v>4540</v>
      </c>
      <c r="C1929" s="183" t="s">
        <v>1592</v>
      </c>
      <c r="D1929" s="14" t="s">
        <v>914</v>
      </c>
      <c r="E1929" s="105">
        <v>925</v>
      </c>
      <c r="F1929" s="23">
        <v>42203</v>
      </c>
      <c r="G1929" s="106">
        <v>925</v>
      </c>
      <c r="H1929" s="31">
        <f t="shared" si="60"/>
        <v>0</v>
      </c>
      <c r="I1929" s="39" t="s">
        <v>9</v>
      </c>
      <c r="L1929" s="246"/>
      <c r="M1929" s="20">
        <v>42188</v>
      </c>
      <c r="N1929" s="183" t="s">
        <v>2810</v>
      </c>
      <c r="O1929" s="183" t="s">
        <v>1592</v>
      </c>
      <c r="P1929" s="14" t="s">
        <v>170</v>
      </c>
      <c r="Q1929" s="105">
        <v>5653.6</v>
      </c>
      <c r="R1929" s="23">
        <v>42190</v>
      </c>
      <c r="S1929" s="106">
        <v>5653.6</v>
      </c>
      <c r="T1929" s="31">
        <f t="shared" si="61"/>
        <v>0</v>
      </c>
      <c r="U1929" s="39" t="s">
        <v>62</v>
      </c>
    </row>
    <row r="1930" spans="1:21" x14ac:dyDescent="0.25">
      <c r="A1930" s="20">
        <v>42203</v>
      </c>
      <c r="B1930" s="183" t="s">
        <v>4541</v>
      </c>
      <c r="C1930" s="183" t="s">
        <v>1592</v>
      </c>
      <c r="D1930" s="14" t="s">
        <v>191</v>
      </c>
      <c r="E1930" s="105">
        <v>16266.4</v>
      </c>
      <c r="F1930" s="23">
        <v>42203</v>
      </c>
      <c r="G1930" s="106">
        <v>16266.4</v>
      </c>
      <c r="H1930" s="31">
        <f t="shared" si="60"/>
        <v>0</v>
      </c>
      <c r="I1930" s="39" t="s">
        <v>9</v>
      </c>
      <c r="L1930" s="246"/>
      <c r="M1930" s="20">
        <v>42191</v>
      </c>
      <c r="N1930" s="183" t="s">
        <v>3095</v>
      </c>
      <c r="O1930" s="183" t="s">
        <v>1592</v>
      </c>
      <c r="P1930" s="14" t="s">
        <v>170</v>
      </c>
      <c r="Q1930" s="105">
        <v>3759.2</v>
      </c>
      <c r="R1930" s="23">
        <v>42192</v>
      </c>
      <c r="S1930" s="106">
        <v>3759.2</v>
      </c>
      <c r="T1930" s="31">
        <f t="shared" si="61"/>
        <v>0</v>
      </c>
      <c r="U1930" s="39" t="s">
        <v>62</v>
      </c>
    </row>
    <row r="1931" spans="1:21" x14ac:dyDescent="0.25">
      <c r="A1931" s="20">
        <v>42203</v>
      </c>
      <c r="B1931" s="183" t="s">
        <v>4542</v>
      </c>
      <c r="C1931" s="183" t="s">
        <v>1592</v>
      </c>
      <c r="D1931" s="14" t="s">
        <v>1182</v>
      </c>
      <c r="E1931" s="105">
        <v>7385.7</v>
      </c>
      <c r="F1931" s="23">
        <v>42203</v>
      </c>
      <c r="G1931" s="106">
        <v>7385.7</v>
      </c>
      <c r="H1931" s="31">
        <f t="shared" si="60"/>
        <v>0</v>
      </c>
      <c r="I1931" s="39" t="s">
        <v>9</v>
      </c>
      <c r="L1931" s="246"/>
      <c r="M1931" s="20">
        <v>42193</v>
      </c>
      <c r="N1931" s="183" t="s">
        <v>3332</v>
      </c>
      <c r="O1931" s="183" t="s">
        <v>1592</v>
      </c>
      <c r="P1931" s="14" t="s">
        <v>170</v>
      </c>
      <c r="Q1931" s="105">
        <v>9058</v>
      </c>
      <c r="R1931" s="23">
        <v>42194</v>
      </c>
      <c r="S1931" s="106">
        <v>9058</v>
      </c>
      <c r="T1931" s="31">
        <f t="shared" si="61"/>
        <v>0</v>
      </c>
      <c r="U1931" s="39" t="s">
        <v>62</v>
      </c>
    </row>
    <row r="1932" spans="1:21" x14ac:dyDescent="0.25">
      <c r="A1932" s="20">
        <v>42203</v>
      </c>
      <c r="B1932" s="183" t="s">
        <v>4543</v>
      </c>
      <c r="C1932" s="183" t="s">
        <v>1592</v>
      </c>
      <c r="D1932" s="14" t="s">
        <v>65</v>
      </c>
      <c r="E1932" s="105">
        <v>22895.599999999999</v>
      </c>
      <c r="F1932" s="23">
        <v>42205</v>
      </c>
      <c r="G1932" s="106">
        <v>22895.599999999999</v>
      </c>
      <c r="H1932" s="31">
        <f t="shared" si="60"/>
        <v>0</v>
      </c>
      <c r="I1932" s="39" t="s">
        <v>41</v>
      </c>
      <c r="L1932" s="246"/>
      <c r="M1932" s="20">
        <v>42195</v>
      </c>
      <c r="N1932" s="183" t="s">
        <v>3606</v>
      </c>
      <c r="O1932" s="183" t="s">
        <v>1592</v>
      </c>
      <c r="P1932" s="14" t="s">
        <v>170</v>
      </c>
      <c r="Q1932" s="105">
        <v>8848</v>
      </c>
      <c r="R1932" s="23">
        <v>42198</v>
      </c>
      <c r="S1932" s="118">
        <v>8848</v>
      </c>
      <c r="T1932" s="31">
        <f t="shared" si="61"/>
        <v>0</v>
      </c>
      <c r="U1932" s="56" t="s">
        <v>62</v>
      </c>
    </row>
    <row r="1933" spans="1:21" x14ac:dyDescent="0.25">
      <c r="A1933" s="20">
        <v>42203</v>
      </c>
      <c r="B1933" s="183" t="s">
        <v>4544</v>
      </c>
      <c r="C1933" s="183" t="s">
        <v>1592</v>
      </c>
      <c r="D1933" s="14" t="s">
        <v>110</v>
      </c>
      <c r="E1933" s="105">
        <v>47909.4</v>
      </c>
      <c r="F1933" s="23">
        <v>42208</v>
      </c>
      <c r="G1933" s="106">
        <v>47909.4</v>
      </c>
      <c r="H1933" s="31">
        <f t="shared" si="60"/>
        <v>0</v>
      </c>
      <c r="I1933" s="39" t="s">
        <v>94</v>
      </c>
      <c r="L1933" s="246"/>
      <c r="M1933" s="20">
        <v>42198</v>
      </c>
      <c r="N1933" s="183" t="s">
        <v>3909</v>
      </c>
      <c r="O1933" s="183" t="s">
        <v>1592</v>
      </c>
      <c r="P1933" s="14" t="s">
        <v>170</v>
      </c>
      <c r="Q1933" s="105">
        <v>7154</v>
      </c>
      <c r="R1933" s="23">
        <v>42199</v>
      </c>
      <c r="S1933" s="106">
        <v>7154</v>
      </c>
      <c r="T1933" s="31">
        <f t="shared" si="61"/>
        <v>0</v>
      </c>
      <c r="U1933" s="39" t="s">
        <v>62</v>
      </c>
    </row>
    <row r="1934" spans="1:21" x14ac:dyDescent="0.25">
      <c r="A1934" s="20">
        <v>42203</v>
      </c>
      <c r="B1934" s="183" t="s">
        <v>4545</v>
      </c>
      <c r="C1934" s="183" t="s">
        <v>1592</v>
      </c>
      <c r="D1934" s="14" t="s">
        <v>368</v>
      </c>
      <c r="E1934" s="105">
        <v>23898.6</v>
      </c>
      <c r="F1934" s="23">
        <v>42203</v>
      </c>
      <c r="G1934" s="106">
        <v>23898.6</v>
      </c>
      <c r="H1934" s="31">
        <f t="shared" si="60"/>
        <v>0</v>
      </c>
      <c r="I1934" s="39" t="s">
        <v>9</v>
      </c>
      <c r="L1934" s="246"/>
      <c r="M1934" s="20">
        <v>42200</v>
      </c>
      <c r="N1934" s="183" t="s">
        <v>4158</v>
      </c>
      <c r="O1934" s="183" t="s">
        <v>1592</v>
      </c>
      <c r="P1934" s="14" t="s">
        <v>170</v>
      </c>
      <c r="Q1934" s="105">
        <v>8883</v>
      </c>
      <c r="R1934" s="23">
        <v>42201</v>
      </c>
      <c r="S1934" s="106">
        <v>8883</v>
      </c>
      <c r="T1934" s="48">
        <f t="shared" si="61"/>
        <v>0</v>
      </c>
      <c r="U1934" s="39" t="s">
        <v>62</v>
      </c>
    </row>
    <row r="1935" spans="1:21" x14ac:dyDescent="0.25">
      <c r="A1935" s="20">
        <v>42203</v>
      </c>
      <c r="B1935" s="183" t="s">
        <v>4546</v>
      </c>
      <c r="C1935" s="183" t="s">
        <v>1592</v>
      </c>
      <c r="D1935" s="14" t="s">
        <v>484</v>
      </c>
      <c r="E1935" s="105">
        <v>10594.4</v>
      </c>
      <c r="F1935" s="23">
        <v>42210</v>
      </c>
      <c r="G1935" s="106">
        <v>10594.4</v>
      </c>
      <c r="H1935" s="31">
        <f t="shared" si="60"/>
        <v>0</v>
      </c>
      <c r="I1935" s="39" t="s">
        <v>9</v>
      </c>
      <c r="L1935" s="246"/>
      <c r="M1935" s="20">
        <v>42202</v>
      </c>
      <c r="N1935" s="183" t="s">
        <v>4395</v>
      </c>
      <c r="O1935" s="183" t="s">
        <v>1592</v>
      </c>
      <c r="P1935" s="14" t="s">
        <v>170</v>
      </c>
      <c r="Q1935" s="105">
        <v>9079</v>
      </c>
      <c r="R1935" s="23">
        <v>42205</v>
      </c>
      <c r="S1935" s="118">
        <v>9079</v>
      </c>
      <c r="T1935" s="31">
        <f t="shared" si="61"/>
        <v>0</v>
      </c>
      <c r="U1935" s="56" t="s">
        <v>62</v>
      </c>
    </row>
    <row r="1936" spans="1:21" x14ac:dyDescent="0.25">
      <c r="A1936" s="20">
        <v>42203</v>
      </c>
      <c r="B1936" s="183" t="s">
        <v>4547</v>
      </c>
      <c r="C1936" s="183" t="s">
        <v>1592</v>
      </c>
      <c r="D1936" s="14" t="s">
        <v>47</v>
      </c>
      <c r="E1936" s="105">
        <v>22092</v>
      </c>
      <c r="F1936" s="23">
        <v>42205</v>
      </c>
      <c r="G1936" s="106">
        <v>22092</v>
      </c>
      <c r="H1936" s="31">
        <f t="shared" si="60"/>
        <v>0</v>
      </c>
      <c r="I1936" s="39" t="s">
        <v>3880</v>
      </c>
      <c r="L1936" s="246"/>
      <c r="M1936" s="20">
        <v>42205</v>
      </c>
      <c r="N1936" s="183" t="s">
        <v>4718</v>
      </c>
      <c r="O1936" s="183" t="s">
        <v>1592</v>
      </c>
      <c r="P1936" s="14" t="s">
        <v>170</v>
      </c>
      <c r="Q1936" s="105">
        <v>8897</v>
      </c>
      <c r="R1936" s="23">
        <v>42206</v>
      </c>
      <c r="S1936" s="118">
        <v>8897</v>
      </c>
      <c r="T1936" s="31">
        <f t="shared" si="61"/>
        <v>0</v>
      </c>
      <c r="U1936" s="56" t="s">
        <v>62</v>
      </c>
    </row>
    <row r="1937" spans="1:21" x14ac:dyDescent="0.25">
      <c r="A1937" s="20">
        <v>42203</v>
      </c>
      <c r="B1937" s="183" t="s">
        <v>4548</v>
      </c>
      <c r="C1937" s="183" t="s">
        <v>1592</v>
      </c>
      <c r="D1937" s="14" t="s">
        <v>35</v>
      </c>
      <c r="E1937" s="105">
        <v>23804.25</v>
      </c>
      <c r="F1937" s="23">
        <v>42205</v>
      </c>
      <c r="G1937" s="106">
        <v>23804.25</v>
      </c>
      <c r="H1937" s="31">
        <f t="shared" si="60"/>
        <v>0</v>
      </c>
      <c r="I1937" s="39" t="s">
        <v>3880</v>
      </c>
      <c r="L1937" s="246"/>
      <c r="M1937" s="20">
        <v>42207</v>
      </c>
      <c r="N1937" s="183" t="s">
        <v>4989</v>
      </c>
      <c r="O1937" s="183" t="s">
        <v>1592</v>
      </c>
      <c r="P1937" s="14" t="s">
        <v>170</v>
      </c>
      <c r="Q1937" s="105">
        <v>3768</v>
      </c>
      <c r="R1937" s="23">
        <v>42208</v>
      </c>
      <c r="S1937" s="106">
        <v>3768</v>
      </c>
      <c r="T1937" s="31">
        <f t="shared" si="61"/>
        <v>0</v>
      </c>
      <c r="U1937" s="39" t="s">
        <v>62</v>
      </c>
    </row>
    <row r="1938" spans="1:21" x14ac:dyDescent="0.25">
      <c r="A1938" s="20">
        <v>42203</v>
      </c>
      <c r="B1938" s="183" t="s">
        <v>4549</v>
      </c>
      <c r="C1938" s="183" t="s">
        <v>1592</v>
      </c>
      <c r="D1938" s="14" t="s">
        <v>60</v>
      </c>
      <c r="E1938" s="105">
        <v>6242.4</v>
      </c>
      <c r="F1938" s="23">
        <v>42205</v>
      </c>
      <c r="G1938" s="106">
        <v>6242.4</v>
      </c>
      <c r="H1938" s="31">
        <f t="shared" si="60"/>
        <v>0</v>
      </c>
      <c r="I1938" s="39" t="s">
        <v>3880</v>
      </c>
      <c r="L1938" s="246"/>
      <c r="M1938" s="20">
        <v>42209</v>
      </c>
      <c r="N1938" s="183" t="s">
        <v>5244</v>
      </c>
      <c r="O1938" s="183" t="s">
        <v>1592</v>
      </c>
      <c r="P1938" s="14" t="s">
        <v>170</v>
      </c>
      <c r="Q1938" s="105">
        <v>10828.8</v>
      </c>
      <c r="R1938" s="65">
        <v>42210</v>
      </c>
      <c r="S1938" s="106">
        <v>10828.8</v>
      </c>
      <c r="T1938" s="31">
        <f t="shared" si="61"/>
        <v>0</v>
      </c>
      <c r="U1938" s="39" t="s">
        <v>62</v>
      </c>
    </row>
    <row r="1939" spans="1:21" x14ac:dyDescent="0.25">
      <c r="A1939" s="20">
        <v>42203</v>
      </c>
      <c r="B1939" s="183" t="s">
        <v>4550</v>
      </c>
      <c r="C1939" s="183" t="s">
        <v>1592</v>
      </c>
      <c r="D1939" s="14" t="s">
        <v>256</v>
      </c>
      <c r="E1939" s="105">
        <v>7916.6</v>
      </c>
      <c r="F1939" s="23">
        <v>42205</v>
      </c>
      <c r="G1939" s="118">
        <v>7916.6</v>
      </c>
      <c r="H1939" s="31">
        <f t="shared" si="60"/>
        <v>0</v>
      </c>
      <c r="I1939" s="56" t="s">
        <v>3880</v>
      </c>
      <c r="L1939" s="246"/>
      <c r="M1939" s="20">
        <v>42212</v>
      </c>
      <c r="N1939" s="183" t="s">
        <v>5529</v>
      </c>
      <c r="O1939" s="183" t="s">
        <v>1592</v>
      </c>
      <c r="P1939" s="14" t="s">
        <v>170</v>
      </c>
      <c r="Q1939" s="105">
        <v>11218.4</v>
      </c>
      <c r="R1939" s="23">
        <v>42213</v>
      </c>
      <c r="S1939" s="106">
        <v>11218.4</v>
      </c>
      <c r="T1939" s="31">
        <f t="shared" si="61"/>
        <v>0</v>
      </c>
      <c r="U1939" s="39" t="s">
        <v>62</v>
      </c>
    </row>
    <row r="1940" spans="1:21" x14ac:dyDescent="0.25">
      <c r="A1940" s="20">
        <v>42203</v>
      </c>
      <c r="B1940" s="183" t="s">
        <v>4551</v>
      </c>
      <c r="C1940" s="183" t="s">
        <v>1592</v>
      </c>
      <c r="D1940" s="14" t="s">
        <v>91</v>
      </c>
      <c r="E1940" s="105">
        <v>23042.5</v>
      </c>
      <c r="F1940" s="72">
        <v>42204</v>
      </c>
      <c r="G1940" s="106">
        <v>23042.5</v>
      </c>
      <c r="H1940" s="31">
        <f t="shared" si="60"/>
        <v>0</v>
      </c>
      <c r="I1940" s="56" t="s">
        <v>59</v>
      </c>
      <c r="L1940" s="246"/>
      <c r="M1940" s="20">
        <v>42214</v>
      </c>
      <c r="N1940" s="183" t="s">
        <v>5753</v>
      </c>
      <c r="O1940" s="183" t="s">
        <v>1592</v>
      </c>
      <c r="P1940" s="14" t="s">
        <v>170</v>
      </c>
      <c r="Q1940" s="105">
        <v>11336.8</v>
      </c>
      <c r="R1940" s="23">
        <v>42215</v>
      </c>
      <c r="S1940" s="106">
        <v>11336.8</v>
      </c>
      <c r="T1940" s="31">
        <f t="shared" si="61"/>
        <v>0</v>
      </c>
      <c r="U1940" s="39" t="s">
        <v>62</v>
      </c>
    </row>
    <row r="1941" spans="1:21" x14ac:dyDescent="0.25">
      <c r="A1941" s="20">
        <v>42203</v>
      </c>
      <c r="B1941" s="183" t="s">
        <v>4552</v>
      </c>
      <c r="C1941" s="183" t="s">
        <v>1592</v>
      </c>
      <c r="D1941" s="14" t="s">
        <v>4432</v>
      </c>
      <c r="E1941" s="105">
        <v>8456</v>
      </c>
      <c r="F1941" s="23">
        <v>42204</v>
      </c>
      <c r="G1941" s="118">
        <v>8456</v>
      </c>
      <c r="H1941" s="31">
        <f t="shared" si="60"/>
        <v>0</v>
      </c>
      <c r="I1941" s="56" t="s">
        <v>59</v>
      </c>
      <c r="L1941" s="246"/>
      <c r="M1941" s="20">
        <v>42216</v>
      </c>
      <c r="N1941" s="183" t="s">
        <v>5998</v>
      </c>
      <c r="O1941" s="183" t="s">
        <v>1592</v>
      </c>
      <c r="P1941" s="14" t="s">
        <v>170</v>
      </c>
      <c r="Q1941" s="105">
        <v>15195</v>
      </c>
      <c r="R1941" s="23"/>
      <c r="S1941" s="106"/>
      <c r="T1941" s="31">
        <f t="shared" si="61"/>
        <v>15195</v>
      </c>
      <c r="U1941" s="39" t="s">
        <v>62</v>
      </c>
    </row>
    <row r="1942" spans="1:21" x14ac:dyDescent="0.25">
      <c r="A1942" s="20">
        <v>42203</v>
      </c>
      <c r="B1942" s="183" t="s">
        <v>4553</v>
      </c>
      <c r="C1942" s="183" t="s">
        <v>1592</v>
      </c>
      <c r="D1942" s="14" t="s">
        <v>102</v>
      </c>
      <c r="E1942" s="105">
        <v>2520</v>
      </c>
      <c r="F1942" s="23">
        <v>42203</v>
      </c>
      <c r="G1942" s="118">
        <v>2520</v>
      </c>
      <c r="H1942" s="31">
        <f t="shared" si="60"/>
        <v>0</v>
      </c>
      <c r="I1942" s="56" t="s">
        <v>9</v>
      </c>
      <c r="L1942" s="246"/>
      <c r="M1942" s="20">
        <v>42186</v>
      </c>
      <c r="N1942" s="183" t="s">
        <v>2578</v>
      </c>
      <c r="O1942" s="183" t="s">
        <v>1592</v>
      </c>
      <c r="P1942" s="14" t="s">
        <v>1590</v>
      </c>
      <c r="Q1942" s="105">
        <v>1617</v>
      </c>
      <c r="R1942" s="23">
        <v>42187</v>
      </c>
      <c r="S1942" s="106">
        <v>1617</v>
      </c>
      <c r="T1942" s="25">
        <f t="shared" si="61"/>
        <v>0</v>
      </c>
      <c r="U1942" s="39" t="s">
        <v>19</v>
      </c>
    </row>
    <row r="1943" spans="1:21" x14ac:dyDescent="0.25">
      <c r="A1943" s="20">
        <v>42203</v>
      </c>
      <c r="B1943" s="183" t="s">
        <v>4554</v>
      </c>
      <c r="C1943" s="183" t="s">
        <v>1592</v>
      </c>
      <c r="D1943" s="14" t="s">
        <v>143</v>
      </c>
      <c r="E1943" s="105">
        <v>3131.2</v>
      </c>
      <c r="F1943" s="23">
        <v>42205</v>
      </c>
      <c r="G1943" s="118">
        <v>3131.2</v>
      </c>
      <c r="H1943" s="31">
        <f t="shared" si="60"/>
        <v>0</v>
      </c>
      <c r="I1943" s="56" t="s">
        <v>17</v>
      </c>
      <c r="L1943" s="246"/>
      <c r="M1943" s="20">
        <v>42188</v>
      </c>
      <c r="N1943" s="183" t="s">
        <v>2796</v>
      </c>
      <c r="O1943" s="183" t="s">
        <v>1592</v>
      </c>
      <c r="P1943" s="40" t="s">
        <v>1590</v>
      </c>
      <c r="Q1943" s="105">
        <v>4520.2</v>
      </c>
      <c r="R1943" s="23">
        <v>42189</v>
      </c>
      <c r="S1943" s="106">
        <v>4520.2</v>
      </c>
      <c r="T1943" s="31">
        <f t="shared" si="61"/>
        <v>0</v>
      </c>
      <c r="U1943" s="68" t="s">
        <v>9</v>
      </c>
    </row>
    <row r="1944" spans="1:21" x14ac:dyDescent="0.25">
      <c r="A1944" s="20">
        <v>42203</v>
      </c>
      <c r="B1944" s="183" t="s">
        <v>4555</v>
      </c>
      <c r="C1944" s="183" t="s">
        <v>1592</v>
      </c>
      <c r="D1944" s="14" t="s">
        <v>589</v>
      </c>
      <c r="E1944" s="105">
        <v>24245.85</v>
      </c>
      <c r="F1944" s="23">
        <v>42204</v>
      </c>
      <c r="G1944" s="118">
        <v>24242.85</v>
      </c>
      <c r="H1944" s="31">
        <f t="shared" si="60"/>
        <v>3</v>
      </c>
      <c r="I1944" s="56" t="s">
        <v>17</v>
      </c>
      <c r="L1944" s="246"/>
      <c r="M1944" s="20">
        <v>42189</v>
      </c>
      <c r="N1944" s="183" t="s">
        <v>2903</v>
      </c>
      <c r="O1944" s="183" t="s">
        <v>1592</v>
      </c>
      <c r="P1944" s="14" t="s">
        <v>1590</v>
      </c>
      <c r="Q1944" s="105">
        <v>686.4</v>
      </c>
      <c r="R1944" s="23">
        <v>42189</v>
      </c>
      <c r="S1944" s="106">
        <v>686.4</v>
      </c>
      <c r="T1944" s="31">
        <f t="shared" si="61"/>
        <v>0</v>
      </c>
      <c r="U1944" s="39" t="s">
        <v>41</v>
      </c>
    </row>
    <row r="1945" spans="1:21" x14ac:dyDescent="0.25">
      <c r="A1945" s="20">
        <v>42203</v>
      </c>
      <c r="B1945" s="183" t="s">
        <v>4556</v>
      </c>
      <c r="C1945" s="183" t="s">
        <v>1592</v>
      </c>
      <c r="D1945" s="14" t="s">
        <v>136</v>
      </c>
      <c r="E1945" s="105">
        <v>19998.8</v>
      </c>
      <c r="F1945" s="23">
        <v>42205</v>
      </c>
      <c r="G1945" s="118">
        <v>19998.8</v>
      </c>
      <c r="H1945" s="31">
        <f t="shared" si="60"/>
        <v>0</v>
      </c>
      <c r="I1945" s="56" t="s">
        <v>9</v>
      </c>
      <c r="L1945" s="246"/>
      <c r="M1945" s="20">
        <v>42193</v>
      </c>
      <c r="N1945" s="183" t="s">
        <v>3359</v>
      </c>
      <c r="O1945" s="183" t="s">
        <v>1592</v>
      </c>
      <c r="P1945" s="14" t="s">
        <v>1590</v>
      </c>
      <c r="Q1945" s="105">
        <v>778.8</v>
      </c>
      <c r="R1945" s="23">
        <v>42193</v>
      </c>
      <c r="S1945" s="106">
        <v>778.8</v>
      </c>
      <c r="T1945" s="31">
        <f t="shared" si="61"/>
        <v>0</v>
      </c>
      <c r="U1945" s="39" t="s">
        <v>62</v>
      </c>
    </row>
    <row r="1946" spans="1:21" x14ac:dyDescent="0.25">
      <c r="A1946" s="20">
        <v>42203</v>
      </c>
      <c r="B1946" s="183" t="s">
        <v>4557</v>
      </c>
      <c r="C1946" s="183" t="s">
        <v>1592</v>
      </c>
      <c r="D1946" s="14" t="s">
        <v>47</v>
      </c>
      <c r="E1946" s="105">
        <v>626.05999999999995</v>
      </c>
      <c r="F1946" s="23">
        <v>42205</v>
      </c>
      <c r="G1946" s="118">
        <v>626.05999999999995</v>
      </c>
      <c r="H1946" s="31">
        <f t="shared" si="60"/>
        <v>0</v>
      </c>
      <c r="I1946" s="56" t="s">
        <v>3880</v>
      </c>
      <c r="L1946" s="246"/>
      <c r="M1946" s="20">
        <v>42196</v>
      </c>
      <c r="N1946" s="183" t="s">
        <v>3766</v>
      </c>
      <c r="O1946" s="183" t="s">
        <v>1592</v>
      </c>
      <c r="P1946" s="14" t="s">
        <v>1590</v>
      </c>
      <c r="Q1946" s="105">
        <v>693</v>
      </c>
      <c r="R1946" s="23">
        <v>42196</v>
      </c>
      <c r="S1946" s="106">
        <v>693</v>
      </c>
      <c r="T1946" s="31">
        <f t="shared" si="61"/>
        <v>0</v>
      </c>
      <c r="U1946" s="39" t="s">
        <v>149</v>
      </c>
    </row>
    <row r="1947" spans="1:21" x14ac:dyDescent="0.25">
      <c r="A1947" s="20">
        <v>42203</v>
      </c>
      <c r="B1947" s="183" t="s">
        <v>4558</v>
      </c>
      <c r="C1947" s="183" t="s">
        <v>1592</v>
      </c>
      <c r="D1947" s="14" t="s">
        <v>237</v>
      </c>
      <c r="E1947" s="105">
        <v>120</v>
      </c>
      <c r="F1947" s="23">
        <v>42207</v>
      </c>
      <c r="G1947" s="118">
        <v>120</v>
      </c>
      <c r="H1947" s="31">
        <f t="shared" si="60"/>
        <v>0</v>
      </c>
      <c r="I1947" s="56" t="s">
        <v>9</v>
      </c>
      <c r="L1947" s="246"/>
      <c r="M1947" s="20">
        <v>42203</v>
      </c>
      <c r="N1947" s="183" t="s">
        <v>4521</v>
      </c>
      <c r="O1947" s="183" t="s">
        <v>1592</v>
      </c>
      <c r="P1947" s="14" t="s">
        <v>1590</v>
      </c>
      <c r="Q1947" s="105">
        <v>1485</v>
      </c>
      <c r="R1947" s="65">
        <v>42203</v>
      </c>
      <c r="S1947" s="106">
        <v>1485</v>
      </c>
      <c r="T1947" s="31">
        <f t="shared" si="61"/>
        <v>0</v>
      </c>
      <c r="U1947" s="39" t="s">
        <v>17</v>
      </c>
    </row>
    <row r="1948" spans="1:21" x14ac:dyDescent="0.25">
      <c r="A1948" s="20">
        <v>42203</v>
      </c>
      <c r="B1948" s="183" t="s">
        <v>4559</v>
      </c>
      <c r="C1948" s="183" t="s">
        <v>1592</v>
      </c>
      <c r="D1948" s="14" t="s">
        <v>4560</v>
      </c>
      <c r="E1948" s="105">
        <v>4232.3999999999996</v>
      </c>
      <c r="F1948" s="23">
        <v>42205</v>
      </c>
      <c r="G1948" s="118">
        <v>4232.3999999999996</v>
      </c>
      <c r="H1948" s="31">
        <f t="shared" si="60"/>
        <v>0</v>
      </c>
      <c r="I1948" s="56" t="s">
        <v>94</v>
      </c>
      <c r="L1948" s="246"/>
      <c r="M1948" s="20">
        <v>42186</v>
      </c>
      <c r="N1948" s="183" t="s">
        <v>2579</v>
      </c>
      <c r="O1948" s="183" t="s">
        <v>1592</v>
      </c>
      <c r="P1948" s="14" t="s">
        <v>335</v>
      </c>
      <c r="Q1948" s="105">
        <v>127.3</v>
      </c>
      <c r="R1948" s="23">
        <v>42186</v>
      </c>
      <c r="S1948" s="106">
        <v>127.3</v>
      </c>
      <c r="T1948" s="25">
        <f t="shared" si="61"/>
        <v>0</v>
      </c>
      <c r="U1948" s="39" t="s">
        <v>9</v>
      </c>
    </row>
    <row r="1949" spans="1:21" x14ac:dyDescent="0.25">
      <c r="A1949" s="20">
        <v>42203</v>
      </c>
      <c r="B1949" s="183" t="s">
        <v>4561</v>
      </c>
      <c r="C1949" s="183" t="s">
        <v>1592</v>
      </c>
      <c r="D1949" s="14" t="s">
        <v>301</v>
      </c>
      <c r="E1949" s="105">
        <v>453.1</v>
      </c>
      <c r="F1949" s="72">
        <v>42205</v>
      </c>
      <c r="G1949" s="118">
        <v>453.1</v>
      </c>
      <c r="H1949" s="31">
        <f t="shared" si="60"/>
        <v>0</v>
      </c>
      <c r="I1949" s="56" t="s">
        <v>94</v>
      </c>
      <c r="L1949" s="246"/>
      <c r="M1949" s="20">
        <v>42187</v>
      </c>
      <c r="N1949" s="183" t="s">
        <v>2682</v>
      </c>
      <c r="O1949" s="183" t="s">
        <v>1592</v>
      </c>
      <c r="P1949" s="40" t="s">
        <v>335</v>
      </c>
      <c r="Q1949" s="105">
        <v>180.9</v>
      </c>
      <c r="R1949" s="23">
        <v>42187</v>
      </c>
      <c r="S1949" s="106">
        <v>180.9</v>
      </c>
      <c r="T1949" s="25">
        <f t="shared" si="61"/>
        <v>0</v>
      </c>
      <c r="U1949" s="68" t="s">
        <v>9</v>
      </c>
    </row>
    <row r="1950" spans="1:21" x14ac:dyDescent="0.25">
      <c r="A1950" s="20">
        <v>42203</v>
      </c>
      <c r="B1950" s="183" t="s">
        <v>4562</v>
      </c>
      <c r="C1950" s="183" t="s">
        <v>1592</v>
      </c>
      <c r="D1950" s="14" t="s">
        <v>93</v>
      </c>
      <c r="E1950" s="105">
        <v>2155.6</v>
      </c>
      <c r="F1950" s="23">
        <v>42205</v>
      </c>
      <c r="G1950" s="118">
        <v>2155.6</v>
      </c>
      <c r="H1950" s="31">
        <f t="shared" si="60"/>
        <v>0</v>
      </c>
      <c r="I1950" s="56" t="s">
        <v>94</v>
      </c>
      <c r="L1950" s="246"/>
      <c r="M1950" s="20">
        <v>42188</v>
      </c>
      <c r="N1950" s="183" t="s">
        <v>2805</v>
      </c>
      <c r="O1950" s="183" t="s">
        <v>1592</v>
      </c>
      <c r="P1950" s="14" t="s">
        <v>335</v>
      </c>
      <c r="Q1950" s="105">
        <v>290.7</v>
      </c>
      <c r="R1950" s="23">
        <v>42188</v>
      </c>
      <c r="S1950" s="106">
        <v>290.7</v>
      </c>
      <c r="T1950" s="31">
        <f t="shared" si="61"/>
        <v>0</v>
      </c>
      <c r="U1950" s="39" t="s">
        <v>9</v>
      </c>
    </row>
    <row r="1951" spans="1:21" x14ac:dyDescent="0.25">
      <c r="A1951" s="20">
        <v>42203</v>
      </c>
      <c r="B1951" s="183" t="s">
        <v>4563</v>
      </c>
      <c r="C1951" s="183" t="s">
        <v>1592</v>
      </c>
      <c r="D1951" s="14" t="s">
        <v>95</v>
      </c>
      <c r="E1951" s="105">
        <v>3318.4</v>
      </c>
      <c r="F1951" s="23">
        <v>42205</v>
      </c>
      <c r="G1951" s="118">
        <v>3318.4</v>
      </c>
      <c r="H1951" s="31">
        <f t="shared" si="60"/>
        <v>0</v>
      </c>
      <c r="I1951" s="56" t="s">
        <v>94</v>
      </c>
      <c r="L1951" s="246"/>
      <c r="M1951" s="20">
        <v>42191</v>
      </c>
      <c r="N1951" s="183" t="s">
        <v>3114</v>
      </c>
      <c r="O1951" s="183" t="s">
        <v>1592</v>
      </c>
      <c r="P1951" s="14" t="s">
        <v>335</v>
      </c>
      <c r="Q1951" s="105">
        <v>484.5</v>
      </c>
      <c r="R1951" s="23">
        <v>42191</v>
      </c>
      <c r="S1951" s="106">
        <v>484.5</v>
      </c>
      <c r="T1951" s="31">
        <f t="shared" si="61"/>
        <v>0</v>
      </c>
      <c r="U1951" s="39" t="s">
        <v>9</v>
      </c>
    </row>
    <row r="1952" spans="1:21" x14ac:dyDescent="0.25">
      <c r="A1952" s="20">
        <v>42203</v>
      </c>
      <c r="B1952" s="183" t="s">
        <v>4564</v>
      </c>
      <c r="C1952" s="183" t="s">
        <v>1592</v>
      </c>
      <c r="D1952" s="14" t="s">
        <v>104</v>
      </c>
      <c r="E1952" s="105">
        <v>3100.4</v>
      </c>
      <c r="F1952" s="23">
        <v>42205</v>
      </c>
      <c r="G1952" s="118">
        <v>3100.4</v>
      </c>
      <c r="H1952" s="31">
        <f t="shared" si="60"/>
        <v>0</v>
      </c>
      <c r="I1952" s="56" t="s">
        <v>94</v>
      </c>
      <c r="L1952" s="246"/>
      <c r="M1952" s="20">
        <v>42192</v>
      </c>
      <c r="N1952" s="183" t="s">
        <v>3248</v>
      </c>
      <c r="O1952" s="183" t="s">
        <v>1592</v>
      </c>
      <c r="P1952" s="14" t="s">
        <v>335</v>
      </c>
      <c r="Q1952" s="105">
        <v>1074.2</v>
      </c>
      <c r="R1952" s="23">
        <v>42192</v>
      </c>
      <c r="S1952" s="106">
        <v>1074.2</v>
      </c>
      <c r="T1952" s="31">
        <f t="shared" si="61"/>
        <v>0</v>
      </c>
      <c r="U1952" s="39" t="s">
        <v>9</v>
      </c>
    </row>
    <row r="1953" spans="1:21" x14ac:dyDescent="0.25">
      <c r="A1953" s="20">
        <v>42203</v>
      </c>
      <c r="B1953" s="183" t="s">
        <v>4565</v>
      </c>
      <c r="C1953" s="183" t="s">
        <v>1592</v>
      </c>
      <c r="D1953" s="14" t="s">
        <v>305</v>
      </c>
      <c r="E1953" s="105">
        <v>1844.4</v>
      </c>
      <c r="F1953" s="23">
        <v>42112</v>
      </c>
      <c r="G1953" s="118">
        <v>1844.4</v>
      </c>
      <c r="H1953" s="31">
        <f t="shared" si="60"/>
        <v>0</v>
      </c>
      <c r="I1953" s="56" t="s">
        <v>9</v>
      </c>
      <c r="L1953" s="246"/>
      <c r="M1953" s="20">
        <v>42193</v>
      </c>
      <c r="N1953" s="183" t="s">
        <v>3365</v>
      </c>
      <c r="O1953" s="183" t="s">
        <v>1592</v>
      </c>
      <c r="P1953" s="14" t="s">
        <v>335</v>
      </c>
      <c r="Q1953" s="105">
        <v>680.7</v>
      </c>
      <c r="R1953" s="23">
        <v>42193</v>
      </c>
      <c r="S1953" s="106">
        <v>680.7</v>
      </c>
      <c r="T1953" s="31">
        <f t="shared" si="61"/>
        <v>0</v>
      </c>
      <c r="U1953" s="39" t="s">
        <v>9</v>
      </c>
    </row>
    <row r="1954" spans="1:21" x14ac:dyDescent="0.25">
      <c r="A1954" s="20">
        <v>42203</v>
      </c>
      <c r="B1954" s="183" t="s">
        <v>4566</v>
      </c>
      <c r="C1954" s="183" t="s">
        <v>1592</v>
      </c>
      <c r="D1954" s="14" t="s">
        <v>98</v>
      </c>
      <c r="E1954" s="105">
        <v>3110.5</v>
      </c>
      <c r="F1954" s="23">
        <v>42205</v>
      </c>
      <c r="G1954" s="118">
        <v>3110.5</v>
      </c>
      <c r="H1954" s="31">
        <f t="shared" si="60"/>
        <v>0</v>
      </c>
      <c r="I1954" s="56" t="s">
        <v>94</v>
      </c>
      <c r="L1954" s="246"/>
      <c r="M1954" s="20">
        <v>42194</v>
      </c>
      <c r="N1954" s="183" t="s">
        <v>3475</v>
      </c>
      <c r="O1954" s="183" t="s">
        <v>1592</v>
      </c>
      <c r="P1954" s="14" t="s">
        <v>335</v>
      </c>
      <c r="Q1954" s="105">
        <v>204.8</v>
      </c>
      <c r="R1954" s="23">
        <v>42194</v>
      </c>
      <c r="S1954" s="106">
        <v>204.8</v>
      </c>
      <c r="T1954" s="31">
        <f t="shared" si="61"/>
        <v>0</v>
      </c>
      <c r="U1954" s="39" t="s">
        <v>9</v>
      </c>
    </row>
    <row r="1955" spans="1:21" x14ac:dyDescent="0.25">
      <c r="A1955" s="20">
        <v>42203</v>
      </c>
      <c r="B1955" s="183" t="s">
        <v>4567</v>
      </c>
      <c r="C1955" s="183" t="s">
        <v>1592</v>
      </c>
      <c r="D1955" s="14" t="s">
        <v>114</v>
      </c>
      <c r="E1955" s="105">
        <v>3158.8</v>
      </c>
      <c r="F1955" s="23"/>
      <c r="G1955" s="118"/>
      <c r="H1955" s="31">
        <f t="shared" si="60"/>
        <v>3158.8</v>
      </c>
      <c r="I1955" s="56" t="s">
        <v>9</v>
      </c>
      <c r="L1955" s="246"/>
      <c r="M1955" s="20">
        <v>42195</v>
      </c>
      <c r="N1955" s="183" t="s">
        <v>3590</v>
      </c>
      <c r="O1955" s="183" t="s">
        <v>1592</v>
      </c>
      <c r="P1955" s="14" t="s">
        <v>335</v>
      </c>
      <c r="Q1955" s="105">
        <v>876.55</v>
      </c>
      <c r="R1955" s="23">
        <v>42195</v>
      </c>
      <c r="S1955" s="118">
        <v>876.55</v>
      </c>
      <c r="T1955" s="31">
        <f t="shared" si="61"/>
        <v>0</v>
      </c>
      <c r="U1955" s="56" t="s">
        <v>9</v>
      </c>
    </row>
    <row r="1956" spans="1:21" x14ac:dyDescent="0.25">
      <c r="A1956" s="20">
        <v>42203</v>
      </c>
      <c r="B1956" s="183" t="s">
        <v>4568</v>
      </c>
      <c r="C1956" s="183" t="s">
        <v>1592</v>
      </c>
      <c r="D1956" s="14" t="s">
        <v>368</v>
      </c>
      <c r="E1956" s="105">
        <v>22832.7</v>
      </c>
      <c r="F1956" s="23">
        <v>42203</v>
      </c>
      <c r="G1956" s="118">
        <v>22832.7</v>
      </c>
      <c r="H1956" s="31">
        <f t="shared" si="60"/>
        <v>0</v>
      </c>
      <c r="I1956" s="56" t="s">
        <v>9</v>
      </c>
      <c r="L1956" s="246"/>
      <c r="M1956" s="20">
        <v>42198</v>
      </c>
      <c r="N1956" s="183" t="s">
        <v>3946</v>
      </c>
      <c r="O1956" s="183" t="s">
        <v>1592</v>
      </c>
      <c r="P1956" s="14" t="s">
        <v>335</v>
      </c>
      <c r="Q1956" s="105">
        <v>172.8</v>
      </c>
      <c r="R1956" s="23">
        <v>42198</v>
      </c>
      <c r="S1956" s="106">
        <v>172.8</v>
      </c>
      <c r="T1956" s="31">
        <f t="shared" si="61"/>
        <v>0</v>
      </c>
      <c r="U1956" s="39" t="s">
        <v>9</v>
      </c>
    </row>
    <row r="1957" spans="1:21" x14ac:dyDescent="0.25">
      <c r="A1957" s="20">
        <v>42203</v>
      </c>
      <c r="B1957" s="183" t="s">
        <v>4569</v>
      </c>
      <c r="C1957" s="183" t="s">
        <v>1592</v>
      </c>
      <c r="D1957" s="14" t="s">
        <v>112</v>
      </c>
      <c r="E1957" s="105">
        <v>10904.4</v>
      </c>
      <c r="F1957" s="23" t="s">
        <v>4417</v>
      </c>
      <c r="G1957" s="118">
        <f>8000+2904.4</f>
        <v>10904.4</v>
      </c>
      <c r="H1957" s="31">
        <f t="shared" si="60"/>
        <v>0</v>
      </c>
      <c r="I1957" s="56" t="s">
        <v>9</v>
      </c>
      <c r="L1957" s="246"/>
      <c r="M1957" s="20">
        <v>42200</v>
      </c>
      <c r="N1957" s="183" t="s">
        <v>4161</v>
      </c>
      <c r="O1957" s="183" t="s">
        <v>1592</v>
      </c>
      <c r="P1957" s="14" t="s">
        <v>335</v>
      </c>
      <c r="Q1957" s="105">
        <v>294.39999999999998</v>
      </c>
      <c r="R1957" s="23">
        <v>42200</v>
      </c>
      <c r="S1957" s="106">
        <v>294.39999999999998</v>
      </c>
      <c r="T1957" s="48">
        <f t="shared" si="61"/>
        <v>0</v>
      </c>
      <c r="U1957" s="39" t="s">
        <v>9</v>
      </c>
    </row>
    <row r="1958" spans="1:21" x14ac:dyDescent="0.25">
      <c r="A1958" s="20">
        <v>42203</v>
      </c>
      <c r="B1958" s="183" t="s">
        <v>4570</v>
      </c>
      <c r="C1958" s="183" t="s">
        <v>1592</v>
      </c>
      <c r="D1958" s="14" t="s">
        <v>24</v>
      </c>
      <c r="E1958" s="105">
        <v>110248.65</v>
      </c>
      <c r="F1958" s="30">
        <v>42219</v>
      </c>
      <c r="G1958" s="145">
        <v>110248.65</v>
      </c>
      <c r="H1958" s="31">
        <f t="shared" si="60"/>
        <v>0</v>
      </c>
      <c r="I1958" s="56" t="s">
        <v>9</v>
      </c>
      <c r="L1958" s="246"/>
      <c r="M1958" s="20">
        <v>42201</v>
      </c>
      <c r="N1958" s="183" t="s">
        <v>4269</v>
      </c>
      <c r="O1958" s="183" t="s">
        <v>1592</v>
      </c>
      <c r="P1958" s="14" t="s">
        <v>335</v>
      </c>
      <c r="Q1958" s="105">
        <v>630.29999999999995</v>
      </c>
      <c r="R1958" s="23">
        <v>42201</v>
      </c>
      <c r="S1958" s="106">
        <v>630.29999999999995</v>
      </c>
      <c r="T1958" s="48">
        <f t="shared" si="61"/>
        <v>0</v>
      </c>
      <c r="U1958" s="39" t="s">
        <v>9</v>
      </c>
    </row>
    <row r="1959" spans="1:21" x14ac:dyDescent="0.25">
      <c r="A1959" s="20">
        <v>42203</v>
      </c>
      <c r="B1959" s="183" t="s">
        <v>4571</v>
      </c>
      <c r="C1959" s="183" t="s">
        <v>1592</v>
      </c>
      <c r="D1959" s="14" t="s">
        <v>145</v>
      </c>
      <c r="E1959" s="105">
        <v>2667.6</v>
      </c>
      <c r="F1959" s="23">
        <v>42203</v>
      </c>
      <c r="G1959" s="118">
        <v>2667.6</v>
      </c>
      <c r="H1959" s="31">
        <f t="shared" si="60"/>
        <v>0</v>
      </c>
      <c r="I1959" s="56" t="s">
        <v>9</v>
      </c>
      <c r="L1959" s="246"/>
      <c r="M1959" s="20">
        <v>42201</v>
      </c>
      <c r="N1959" s="183" t="s">
        <v>4270</v>
      </c>
      <c r="O1959" s="183" t="s">
        <v>1592</v>
      </c>
      <c r="P1959" s="150" t="s">
        <v>335</v>
      </c>
      <c r="Q1959" s="105">
        <v>205.2</v>
      </c>
      <c r="R1959" s="23">
        <v>42201</v>
      </c>
      <c r="S1959" s="106">
        <v>205.2</v>
      </c>
      <c r="T1959" s="48">
        <f t="shared" si="61"/>
        <v>0</v>
      </c>
      <c r="U1959" s="39" t="s">
        <v>9</v>
      </c>
    </row>
    <row r="1960" spans="1:21" x14ac:dyDescent="0.25">
      <c r="A1960" s="20">
        <v>42203</v>
      </c>
      <c r="B1960" s="183" t="s">
        <v>4572</v>
      </c>
      <c r="C1960" s="183" t="s">
        <v>1592</v>
      </c>
      <c r="D1960" s="150" t="s">
        <v>1020</v>
      </c>
      <c r="E1960" s="105">
        <v>2943.72</v>
      </c>
      <c r="F1960" s="23">
        <v>42203</v>
      </c>
      <c r="G1960" s="118">
        <v>2943.72</v>
      </c>
      <c r="H1960" s="31">
        <f t="shared" si="60"/>
        <v>0</v>
      </c>
      <c r="I1960" s="56" t="s">
        <v>9</v>
      </c>
      <c r="L1960" s="246"/>
      <c r="M1960" s="20">
        <v>42202</v>
      </c>
      <c r="N1960" s="183" t="s">
        <v>4404</v>
      </c>
      <c r="O1960" s="183" t="s">
        <v>1592</v>
      </c>
      <c r="P1960" s="14" t="s">
        <v>335</v>
      </c>
      <c r="Q1960" s="105">
        <v>345</v>
      </c>
      <c r="R1960" s="23">
        <v>42202</v>
      </c>
      <c r="S1960" s="118">
        <v>345</v>
      </c>
      <c r="T1960" s="31">
        <f t="shared" si="61"/>
        <v>0</v>
      </c>
      <c r="U1960" s="56" t="s">
        <v>9</v>
      </c>
    </row>
    <row r="1961" spans="1:21" x14ac:dyDescent="0.25">
      <c r="A1961" s="20">
        <v>42203</v>
      </c>
      <c r="B1961" s="183" t="s">
        <v>4573</v>
      </c>
      <c r="C1961" s="183" t="s">
        <v>1592</v>
      </c>
      <c r="D1961" s="14" t="s">
        <v>14</v>
      </c>
      <c r="E1961" s="105">
        <v>203821.5</v>
      </c>
      <c r="F1961" s="30" t="s">
        <v>6066</v>
      </c>
      <c r="G1961" s="145">
        <f>78473.76+125347.74</f>
        <v>203821.5</v>
      </c>
      <c r="H1961" s="31">
        <f t="shared" si="60"/>
        <v>0</v>
      </c>
      <c r="I1961" s="56" t="s">
        <v>9</v>
      </c>
      <c r="L1961" s="246"/>
      <c r="M1961" s="20">
        <v>42205</v>
      </c>
      <c r="N1961" s="183" t="s">
        <v>4736</v>
      </c>
      <c r="O1961" s="183" t="s">
        <v>1592</v>
      </c>
      <c r="P1961" s="14" t="s">
        <v>335</v>
      </c>
      <c r="Q1961" s="105">
        <v>830.4</v>
      </c>
      <c r="R1961" s="23">
        <v>42205</v>
      </c>
      <c r="S1961" s="106">
        <v>830.4</v>
      </c>
      <c r="T1961" s="31">
        <f t="shared" si="61"/>
        <v>0</v>
      </c>
      <c r="U1961" s="39" t="s">
        <v>9</v>
      </c>
    </row>
    <row r="1962" spans="1:21" x14ac:dyDescent="0.25">
      <c r="A1962" s="20">
        <v>42203</v>
      </c>
      <c r="B1962" s="183" t="s">
        <v>4574</v>
      </c>
      <c r="C1962" s="183" t="s">
        <v>1592</v>
      </c>
      <c r="D1962" s="14" t="s">
        <v>1101</v>
      </c>
      <c r="E1962" s="105">
        <v>299</v>
      </c>
      <c r="F1962" s="23">
        <v>42203</v>
      </c>
      <c r="G1962" s="118">
        <v>299</v>
      </c>
      <c r="H1962" s="31">
        <f t="shared" si="60"/>
        <v>0</v>
      </c>
      <c r="I1962" s="56" t="s">
        <v>9</v>
      </c>
      <c r="L1962" s="246"/>
      <c r="M1962" s="20">
        <v>42206</v>
      </c>
      <c r="N1962" s="183" t="s">
        <v>4866</v>
      </c>
      <c r="O1962" s="183" t="s">
        <v>1592</v>
      </c>
      <c r="P1962" s="15" t="s">
        <v>335</v>
      </c>
      <c r="Q1962" s="122">
        <v>160</v>
      </c>
      <c r="R1962" s="23">
        <v>42206</v>
      </c>
      <c r="S1962" s="118">
        <v>160</v>
      </c>
      <c r="T1962" s="31">
        <f t="shared" si="61"/>
        <v>0</v>
      </c>
      <c r="U1962" s="68" t="s">
        <v>9</v>
      </c>
    </row>
    <row r="1963" spans="1:21" x14ac:dyDescent="0.25">
      <c r="A1963" s="20">
        <v>42203</v>
      </c>
      <c r="B1963" s="183" t="s">
        <v>4575</v>
      </c>
      <c r="C1963" s="183" t="s">
        <v>1592</v>
      </c>
      <c r="D1963" s="14" t="s">
        <v>14</v>
      </c>
      <c r="E1963" s="105">
        <v>213600.75</v>
      </c>
      <c r="F1963" s="30">
        <v>42219</v>
      </c>
      <c r="G1963" s="145">
        <v>213600.75</v>
      </c>
      <c r="H1963" s="31">
        <f t="shared" si="60"/>
        <v>0</v>
      </c>
      <c r="I1963" s="56" t="s">
        <v>9</v>
      </c>
      <c r="L1963" s="246"/>
      <c r="M1963" s="20">
        <v>42207</v>
      </c>
      <c r="N1963" s="183" t="s">
        <v>4985</v>
      </c>
      <c r="O1963" s="183" t="s">
        <v>1592</v>
      </c>
      <c r="P1963" s="14" t="s">
        <v>335</v>
      </c>
      <c r="Q1963" s="105">
        <v>448</v>
      </c>
      <c r="R1963" s="23">
        <v>42207</v>
      </c>
      <c r="S1963" s="106">
        <v>448</v>
      </c>
      <c r="T1963" s="31">
        <f t="shared" si="61"/>
        <v>0</v>
      </c>
      <c r="U1963" s="39" t="s">
        <v>9</v>
      </c>
    </row>
    <row r="1964" spans="1:21" x14ac:dyDescent="0.25">
      <c r="A1964" s="20">
        <v>42204</v>
      </c>
      <c r="B1964" s="183" t="s">
        <v>4576</v>
      </c>
      <c r="C1964" s="183" t="s">
        <v>1592</v>
      </c>
      <c r="D1964" s="14" t="s">
        <v>2607</v>
      </c>
      <c r="E1964" s="105">
        <v>3036.8</v>
      </c>
      <c r="F1964" s="23">
        <v>42204</v>
      </c>
      <c r="G1964" s="118">
        <v>3036.8</v>
      </c>
      <c r="H1964" s="31">
        <f t="shared" si="60"/>
        <v>0</v>
      </c>
      <c r="I1964" s="56" t="s">
        <v>9</v>
      </c>
      <c r="L1964" s="246"/>
      <c r="M1964" s="20">
        <v>42209</v>
      </c>
      <c r="N1964" s="183" t="s">
        <v>5247</v>
      </c>
      <c r="O1964" s="183" t="s">
        <v>1592</v>
      </c>
      <c r="P1964" s="14" t="s">
        <v>335</v>
      </c>
      <c r="Q1964" s="105">
        <v>302.39999999999998</v>
      </c>
      <c r="R1964" s="65">
        <v>42209</v>
      </c>
      <c r="S1964" s="106">
        <v>302.39999999999998</v>
      </c>
      <c r="T1964" s="31">
        <f t="shared" si="61"/>
        <v>0</v>
      </c>
      <c r="U1964" s="39" t="s">
        <v>9</v>
      </c>
    </row>
    <row r="1965" spans="1:21" x14ac:dyDescent="0.25">
      <c r="A1965" s="20">
        <v>42204</v>
      </c>
      <c r="B1965" s="183" t="s">
        <v>4577</v>
      </c>
      <c r="C1965" s="183" t="s">
        <v>1592</v>
      </c>
      <c r="D1965" s="14" t="s">
        <v>1550</v>
      </c>
      <c r="E1965" s="105">
        <v>1478.7</v>
      </c>
      <c r="F1965" s="23">
        <v>42204</v>
      </c>
      <c r="G1965" s="118">
        <v>1478.7</v>
      </c>
      <c r="H1965" s="31">
        <f t="shared" si="60"/>
        <v>0</v>
      </c>
      <c r="I1965" s="56" t="s">
        <v>9</v>
      </c>
      <c r="L1965" s="246"/>
      <c r="M1965" s="20">
        <v>42211</v>
      </c>
      <c r="N1965" s="183" t="s">
        <v>5467</v>
      </c>
      <c r="O1965" s="183" t="s">
        <v>1592</v>
      </c>
      <c r="P1965" s="14" t="s">
        <v>335</v>
      </c>
      <c r="Q1965" s="105">
        <v>537.29999999999995</v>
      </c>
      <c r="R1965" s="23">
        <v>42211</v>
      </c>
      <c r="S1965" s="106">
        <v>537.29999999999995</v>
      </c>
      <c r="T1965" s="31">
        <f t="shared" si="61"/>
        <v>0</v>
      </c>
      <c r="U1965" s="39" t="s">
        <v>9</v>
      </c>
    </row>
    <row r="1966" spans="1:21" x14ac:dyDescent="0.25">
      <c r="A1966" s="20">
        <v>42204</v>
      </c>
      <c r="B1966" s="183" t="s">
        <v>4578</v>
      </c>
      <c r="C1966" s="183" t="s">
        <v>1592</v>
      </c>
      <c r="D1966" s="14" t="s">
        <v>383</v>
      </c>
      <c r="E1966" s="105">
        <v>4596.8</v>
      </c>
      <c r="F1966" s="23">
        <v>42205</v>
      </c>
      <c r="G1966" s="118">
        <v>4596.8</v>
      </c>
      <c r="H1966" s="31">
        <f t="shared" si="60"/>
        <v>0</v>
      </c>
      <c r="I1966" s="56" t="s">
        <v>9</v>
      </c>
      <c r="L1966" s="246"/>
      <c r="M1966" s="20">
        <v>42212</v>
      </c>
      <c r="N1966" s="183" t="s">
        <v>5554</v>
      </c>
      <c r="O1966" s="183" t="s">
        <v>1592</v>
      </c>
      <c r="P1966" s="14" t="s">
        <v>335</v>
      </c>
      <c r="Q1966" s="105">
        <v>462.6</v>
      </c>
      <c r="R1966" s="23">
        <v>42212</v>
      </c>
      <c r="S1966" s="106">
        <v>462.6</v>
      </c>
      <c r="T1966" s="31">
        <f t="shared" si="61"/>
        <v>0</v>
      </c>
      <c r="U1966" s="39" t="s">
        <v>9</v>
      </c>
    </row>
    <row r="1967" spans="1:21" x14ac:dyDescent="0.25">
      <c r="A1967" s="20">
        <v>42204</v>
      </c>
      <c r="B1967" s="183" t="s">
        <v>4579</v>
      </c>
      <c r="C1967" s="183" t="s">
        <v>1592</v>
      </c>
      <c r="D1967" s="14" t="s">
        <v>90</v>
      </c>
      <c r="E1967" s="105">
        <v>1287.8499999999999</v>
      </c>
      <c r="F1967" s="23">
        <v>42204</v>
      </c>
      <c r="G1967" s="118">
        <v>1287.8499999999999</v>
      </c>
      <c r="H1967" s="31">
        <f t="shared" si="60"/>
        <v>0</v>
      </c>
      <c r="I1967" s="56" t="s">
        <v>9</v>
      </c>
      <c r="L1967" s="246"/>
      <c r="M1967" s="20">
        <v>42214</v>
      </c>
      <c r="N1967" s="183" t="s">
        <v>5763</v>
      </c>
      <c r="O1967" s="183" t="s">
        <v>1592</v>
      </c>
      <c r="P1967" s="14" t="s">
        <v>335</v>
      </c>
      <c r="Q1967" s="105">
        <v>936.9</v>
      </c>
      <c r="R1967" s="23">
        <v>42214</v>
      </c>
      <c r="S1967" s="106">
        <v>936.9</v>
      </c>
      <c r="T1967" s="31">
        <f t="shared" si="61"/>
        <v>0</v>
      </c>
      <c r="U1967" s="39" t="s">
        <v>9</v>
      </c>
    </row>
    <row r="1968" spans="1:21" x14ac:dyDescent="0.25">
      <c r="A1968" s="20">
        <v>42204</v>
      </c>
      <c r="B1968" s="183" t="s">
        <v>4580</v>
      </c>
      <c r="C1968" s="183" t="s">
        <v>1592</v>
      </c>
      <c r="D1968" s="14" t="s">
        <v>2501</v>
      </c>
      <c r="E1968" s="105">
        <v>10080</v>
      </c>
      <c r="F1968" s="23">
        <v>42204</v>
      </c>
      <c r="G1968" s="118">
        <v>10080</v>
      </c>
      <c r="H1968" s="31">
        <f t="shared" si="60"/>
        <v>0</v>
      </c>
      <c r="I1968" s="56" t="s">
        <v>9</v>
      </c>
      <c r="L1968" s="246"/>
      <c r="M1968" s="20">
        <v>42215</v>
      </c>
      <c r="N1968" s="183" t="s">
        <v>5863</v>
      </c>
      <c r="O1968" s="183" t="s">
        <v>1592</v>
      </c>
      <c r="P1968" s="14" t="s">
        <v>335</v>
      </c>
      <c r="Q1968" s="105">
        <v>333.9</v>
      </c>
      <c r="R1968" s="23">
        <v>42215</v>
      </c>
      <c r="S1968" s="106">
        <v>333.9</v>
      </c>
      <c r="T1968" s="31">
        <f t="shared" si="61"/>
        <v>0</v>
      </c>
      <c r="U1968" s="39" t="s">
        <v>9</v>
      </c>
    </row>
    <row r="1969" spans="1:21" x14ac:dyDescent="0.25">
      <c r="A1969" s="20">
        <v>42204</v>
      </c>
      <c r="B1969" s="183" t="s">
        <v>4581</v>
      </c>
      <c r="C1969" s="183" t="s">
        <v>1592</v>
      </c>
      <c r="D1969" s="14" t="s">
        <v>121</v>
      </c>
      <c r="E1969" s="105">
        <v>2966.4</v>
      </c>
      <c r="F1969" s="23">
        <v>42204</v>
      </c>
      <c r="G1969" s="118">
        <v>2966.4</v>
      </c>
      <c r="H1969" s="31">
        <f t="shared" si="60"/>
        <v>0</v>
      </c>
      <c r="I1969" s="56" t="s">
        <v>9</v>
      </c>
      <c r="L1969" s="246"/>
      <c r="M1969" s="20">
        <v>42186</v>
      </c>
      <c r="N1969" s="183" t="s">
        <v>2585</v>
      </c>
      <c r="O1969" s="183" t="s">
        <v>1592</v>
      </c>
      <c r="P1969" s="14" t="s">
        <v>1059</v>
      </c>
      <c r="Q1969" s="105">
        <v>24432</v>
      </c>
      <c r="R1969" s="23">
        <v>42187</v>
      </c>
      <c r="S1969" s="106">
        <v>24432</v>
      </c>
      <c r="T1969" s="25">
        <f t="shared" si="61"/>
        <v>0</v>
      </c>
      <c r="U1969" s="39" t="s">
        <v>19</v>
      </c>
    </row>
    <row r="1970" spans="1:21" x14ac:dyDescent="0.25">
      <c r="A1970" s="20">
        <v>42204</v>
      </c>
      <c r="B1970" s="183" t="s">
        <v>4582</v>
      </c>
      <c r="C1970" s="183" t="s">
        <v>1592</v>
      </c>
      <c r="D1970" s="14" t="s">
        <v>3200</v>
      </c>
      <c r="E1970" s="105">
        <v>1764.9</v>
      </c>
      <c r="F1970" s="23">
        <v>42204</v>
      </c>
      <c r="G1970" s="118">
        <v>1764.9</v>
      </c>
      <c r="H1970" s="31">
        <f t="shared" si="60"/>
        <v>0</v>
      </c>
      <c r="I1970" s="56" t="s">
        <v>9</v>
      </c>
      <c r="L1970" s="246"/>
      <c r="M1970" s="20">
        <v>42189</v>
      </c>
      <c r="N1970" s="183" t="s">
        <v>2930</v>
      </c>
      <c r="O1970" s="183" t="s">
        <v>1592</v>
      </c>
      <c r="P1970" s="14" t="s">
        <v>1059</v>
      </c>
      <c r="Q1970" s="105">
        <v>18500</v>
      </c>
      <c r="R1970" s="23">
        <v>42189</v>
      </c>
      <c r="S1970" s="106">
        <v>18500</v>
      </c>
      <c r="T1970" s="31">
        <f t="shared" si="61"/>
        <v>0</v>
      </c>
      <c r="U1970" s="39" t="s">
        <v>312</v>
      </c>
    </row>
    <row r="1971" spans="1:21" x14ac:dyDescent="0.25">
      <c r="A1971" s="20">
        <v>42204</v>
      </c>
      <c r="B1971" s="183" t="s">
        <v>4583</v>
      </c>
      <c r="C1971" s="183" t="s">
        <v>1592</v>
      </c>
      <c r="D1971" s="14" t="s">
        <v>114</v>
      </c>
      <c r="E1971" s="105">
        <v>2941.5</v>
      </c>
      <c r="F1971" s="23">
        <v>42204</v>
      </c>
      <c r="G1971" s="118">
        <v>2941.5</v>
      </c>
      <c r="H1971" s="31">
        <f t="shared" si="60"/>
        <v>0</v>
      </c>
      <c r="I1971" s="56" t="s">
        <v>9</v>
      </c>
      <c r="L1971" s="246"/>
      <c r="M1971" s="20">
        <v>42193</v>
      </c>
      <c r="N1971" s="183" t="s">
        <v>3369</v>
      </c>
      <c r="O1971" s="183" t="s">
        <v>1592</v>
      </c>
      <c r="P1971" s="14" t="s">
        <v>1059</v>
      </c>
      <c r="Q1971" s="105">
        <v>6881</v>
      </c>
      <c r="R1971" s="23">
        <v>42193</v>
      </c>
      <c r="S1971" s="106">
        <v>6881</v>
      </c>
      <c r="T1971" s="31">
        <f t="shared" si="61"/>
        <v>0</v>
      </c>
      <c r="U1971" s="39" t="s">
        <v>94</v>
      </c>
    </row>
    <row r="1972" spans="1:21" x14ac:dyDescent="0.25">
      <c r="A1972" s="20">
        <v>42204</v>
      </c>
      <c r="B1972" s="183" t="s">
        <v>4584</v>
      </c>
      <c r="C1972" s="183" t="s">
        <v>1592</v>
      </c>
      <c r="D1972" s="14" t="s">
        <v>854</v>
      </c>
      <c r="E1972" s="105">
        <v>3285.2</v>
      </c>
      <c r="F1972" s="23">
        <v>42204</v>
      </c>
      <c r="G1972" s="118">
        <v>3285.2</v>
      </c>
      <c r="H1972" s="31">
        <f t="shared" si="60"/>
        <v>0</v>
      </c>
      <c r="I1972" s="56" t="s">
        <v>9</v>
      </c>
      <c r="L1972" s="246"/>
      <c r="M1972" s="20">
        <v>42194</v>
      </c>
      <c r="N1972" s="183" t="s">
        <v>3470</v>
      </c>
      <c r="O1972" s="183" t="s">
        <v>1592</v>
      </c>
      <c r="P1972" s="14" t="s">
        <v>1059</v>
      </c>
      <c r="Q1972" s="105">
        <v>10738</v>
      </c>
      <c r="R1972" s="23">
        <v>42194</v>
      </c>
      <c r="S1972" s="106">
        <v>10738</v>
      </c>
      <c r="T1972" s="31">
        <f t="shared" si="61"/>
        <v>0</v>
      </c>
      <c r="U1972" s="39" t="s">
        <v>9</v>
      </c>
    </row>
    <row r="1973" spans="1:21" x14ac:dyDescent="0.25">
      <c r="A1973" s="20">
        <v>42204</v>
      </c>
      <c r="B1973" s="183" t="s">
        <v>4585</v>
      </c>
      <c r="C1973" s="183" t="s">
        <v>1592</v>
      </c>
      <c r="D1973" s="14" t="s">
        <v>38</v>
      </c>
      <c r="E1973" s="105">
        <v>20943</v>
      </c>
      <c r="F1973" s="23">
        <v>42216</v>
      </c>
      <c r="G1973" s="118">
        <v>20943</v>
      </c>
      <c r="H1973" s="31">
        <f t="shared" si="60"/>
        <v>0</v>
      </c>
      <c r="I1973" s="56" t="s">
        <v>62</v>
      </c>
      <c r="L1973" s="246"/>
      <c r="M1973" s="20">
        <v>42196</v>
      </c>
      <c r="N1973" s="183" t="s">
        <v>3777</v>
      </c>
      <c r="O1973" s="183" t="s">
        <v>1592</v>
      </c>
      <c r="P1973" s="14" t="s">
        <v>1059</v>
      </c>
      <c r="Q1973" s="105">
        <v>7063</v>
      </c>
      <c r="R1973" s="23">
        <v>42197</v>
      </c>
      <c r="S1973" s="106">
        <v>7063</v>
      </c>
      <c r="T1973" s="31">
        <f t="shared" si="61"/>
        <v>0</v>
      </c>
      <c r="U1973" s="39" t="s">
        <v>9</v>
      </c>
    </row>
    <row r="1974" spans="1:21" x14ac:dyDescent="0.25">
      <c r="A1974" s="20">
        <v>42204</v>
      </c>
      <c r="B1974" s="183" t="s">
        <v>4586</v>
      </c>
      <c r="C1974" s="183" t="s">
        <v>1592</v>
      </c>
      <c r="D1974" s="14" t="s">
        <v>3782</v>
      </c>
      <c r="E1974" s="105">
        <v>2099.4</v>
      </c>
      <c r="F1974" s="23">
        <v>42204</v>
      </c>
      <c r="G1974" s="118">
        <v>2099.4</v>
      </c>
      <c r="H1974" s="31">
        <f t="shared" si="60"/>
        <v>0</v>
      </c>
      <c r="I1974" s="56" t="s">
        <v>9</v>
      </c>
      <c r="L1974" s="246"/>
      <c r="M1974" s="20">
        <v>42200</v>
      </c>
      <c r="N1974" s="183" t="s">
        <v>4170</v>
      </c>
      <c r="O1974" s="183" t="s">
        <v>1592</v>
      </c>
      <c r="P1974" s="14" t="s">
        <v>1059</v>
      </c>
      <c r="Q1974" s="105">
        <v>13020</v>
      </c>
      <c r="R1974" s="30">
        <v>42200</v>
      </c>
      <c r="S1974" s="106">
        <v>13020</v>
      </c>
      <c r="T1974" s="48">
        <f t="shared" si="61"/>
        <v>0</v>
      </c>
      <c r="U1974" s="39" t="s">
        <v>9</v>
      </c>
    </row>
    <row r="1975" spans="1:21" x14ac:dyDescent="0.25">
      <c r="A1975" s="20">
        <v>42204</v>
      </c>
      <c r="B1975" s="183" t="s">
        <v>4587</v>
      </c>
      <c r="C1975" s="183" t="s">
        <v>1592</v>
      </c>
      <c r="D1975" s="14" t="s">
        <v>33</v>
      </c>
      <c r="E1975" s="105">
        <v>10824.4</v>
      </c>
      <c r="F1975" s="23">
        <v>42204</v>
      </c>
      <c r="G1975" s="118">
        <v>10824.4</v>
      </c>
      <c r="H1975" s="31">
        <f t="shared" si="60"/>
        <v>0</v>
      </c>
      <c r="I1975" s="56" t="s">
        <v>9</v>
      </c>
      <c r="L1975" s="246"/>
      <c r="M1975" s="20">
        <v>42213</v>
      </c>
      <c r="N1975" s="183" t="s">
        <v>5670</v>
      </c>
      <c r="O1975" s="183" t="s">
        <v>1592</v>
      </c>
      <c r="P1975" s="14" t="s">
        <v>1059</v>
      </c>
      <c r="Q1975" s="105">
        <v>10965.6</v>
      </c>
      <c r="R1975" s="23">
        <v>42213</v>
      </c>
      <c r="S1975" s="106">
        <v>10965.6</v>
      </c>
      <c r="T1975" s="31">
        <f t="shared" si="61"/>
        <v>0</v>
      </c>
      <c r="U1975" s="39" t="s">
        <v>17</v>
      </c>
    </row>
    <row r="1976" spans="1:21" x14ac:dyDescent="0.25">
      <c r="A1976" s="20">
        <v>42204</v>
      </c>
      <c r="B1976" s="183" t="s">
        <v>4588</v>
      </c>
      <c r="C1976" s="183" t="s">
        <v>1592</v>
      </c>
      <c r="D1976" s="14" t="s">
        <v>130</v>
      </c>
      <c r="E1976" s="105">
        <v>9532.2000000000007</v>
      </c>
      <c r="F1976" s="23">
        <v>42205</v>
      </c>
      <c r="G1976" s="118">
        <v>9532.2000000000007</v>
      </c>
      <c r="H1976" s="31">
        <f t="shared" si="60"/>
        <v>0</v>
      </c>
      <c r="I1976" s="56" t="s">
        <v>17</v>
      </c>
      <c r="L1976" s="246"/>
      <c r="M1976" s="20">
        <v>42215</v>
      </c>
      <c r="N1976" s="183" t="s">
        <v>5808</v>
      </c>
      <c r="O1976" s="183" t="s">
        <v>1592</v>
      </c>
      <c r="P1976" s="14" t="s">
        <v>1059</v>
      </c>
      <c r="Q1976" s="105">
        <v>22233.3</v>
      </c>
      <c r="R1976" s="23">
        <v>42215</v>
      </c>
      <c r="S1976" s="106">
        <v>22233.3</v>
      </c>
      <c r="T1976" s="31">
        <f t="shared" si="61"/>
        <v>0</v>
      </c>
      <c r="U1976" s="39" t="s">
        <v>4738</v>
      </c>
    </row>
    <row r="1977" spans="1:21" x14ac:dyDescent="0.25">
      <c r="A1977" s="20">
        <v>42204</v>
      </c>
      <c r="B1977" s="183" t="s">
        <v>4589</v>
      </c>
      <c r="C1977" s="183" t="s">
        <v>1592</v>
      </c>
      <c r="D1977" s="14" t="s">
        <v>294</v>
      </c>
      <c r="E1977" s="105">
        <v>4374.2</v>
      </c>
      <c r="F1977" s="23">
        <v>42204</v>
      </c>
      <c r="G1977" s="118">
        <v>4374.2</v>
      </c>
      <c r="H1977" s="31">
        <f t="shared" si="60"/>
        <v>0</v>
      </c>
      <c r="I1977" s="56" t="s">
        <v>9</v>
      </c>
      <c r="L1977" s="246"/>
      <c r="M1977" s="20">
        <v>42186</v>
      </c>
      <c r="N1977" s="183" t="s">
        <v>2517</v>
      </c>
      <c r="O1977" s="183" t="s">
        <v>1592</v>
      </c>
      <c r="P1977" s="14" t="s">
        <v>1175</v>
      </c>
      <c r="Q1977" s="105">
        <v>8869.5</v>
      </c>
      <c r="R1977" s="23">
        <v>42187</v>
      </c>
      <c r="S1977" s="106">
        <v>8869.5</v>
      </c>
      <c r="T1977" s="25">
        <f t="shared" si="61"/>
        <v>0</v>
      </c>
      <c r="U1977" s="39" t="s">
        <v>587</v>
      </c>
    </row>
    <row r="1978" spans="1:21" x14ac:dyDescent="0.25">
      <c r="A1978" s="20">
        <v>42204</v>
      </c>
      <c r="B1978" s="183" t="s">
        <v>4590</v>
      </c>
      <c r="C1978" s="183" t="s">
        <v>1592</v>
      </c>
      <c r="D1978" s="14" t="s">
        <v>1550</v>
      </c>
      <c r="E1978" s="105">
        <v>390.7</v>
      </c>
      <c r="F1978" s="23">
        <v>42204</v>
      </c>
      <c r="G1978" s="118">
        <v>390.7</v>
      </c>
      <c r="H1978" s="31">
        <f t="shared" si="60"/>
        <v>0</v>
      </c>
      <c r="I1978" s="56" t="s">
        <v>9</v>
      </c>
      <c r="L1978" s="246"/>
      <c r="M1978" s="20">
        <v>42188</v>
      </c>
      <c r="N1978" s="183" t="s">
        <v>2744</v>
      </c>
      <c r="O1978" s="183" t="s">
        <v>1592</v>
      </c>
      <c r="P1978" s="40" t="s">
        <v>1175</v>
      </c>
      <c r="Q1978" s="105">
        <v>14454</v>
      </c>
      <c r="R1978" s="23">
        <v>42189</v>
      </c>
      <c r="S1978" s="106">
        <v>14454</v>
      </c>
      <c r="T1978" s="31">
        <f t="shared" si="61"/>
        <v>0</v>
      </c>
      <c r="U1978" s="68" t="s">
        <v>587</v>
      </c>
    </row>
    <row r="1979" spans="1:21" x14ac:dyDescent="0.25">
      <c r="A1979" s="20">
        <v>42204</v>
      </c>
      <c r="B1979" s="183" t="s">
        <v>4591</v>
      </c>
      <c r="C1979" s="183" t="s">
        <v>1592</v>
      </c>
      <c r="D1979" s="14" t="s">
        <v>2607</v>
      </c>
      <c r="E1979" s="105">
        <v>3173</v>
      </c>
      <c r="F1979" s="23">
        <v>42204</v>
      </c>
      <c r="G1979" s="118">
        <v>3173</v>
      </c>
      <c r="H1979" s="31">
        <f t="shared" si="60"/>
        <v>0</v>
      </c>
      <c r="I1979" s="56" t="s">
        <v>9</v>
      </c>
      <c r="L1979" s="246"/>
      <c r="M1979" s="20">
        <v>42189</v>
      </c>
      <c r="N1979" s="183" t="s">
        <v>2886</v>
      </c>
      <c r="O1979" s="183" t="s">
        <v>1592</v>
      </c>
      <c r="P1979" s="14" t="s">
        <v>1175</v>
      </c>
      <c r="Q1979" s="105">
        <v>24868.799999999999</v>
      </c>
      <c r="R1979" s="23">
        <v>42189</v>
      </c>
      <c r="S1979" s="106">
        <v>24868.799999999999</v>
      </c>
      <c r="T1979" s="31">
        <f t="shared" si="61"/>
        <v>0</v>
      </c>
      <c r="U1979" s="39" t="s">
        <v>587</v>
      </c>
    </row>
    <row r="1980" spans="1:21" x14ac:dyDescent="0.25">
      <c r="A1980" s="20">
        <v>42204</v>
      </c>
      <c r="B1980" s="183" t="s">
        <v>4592</v>
      </c>
      <c r="C1980" s="183" t="s">
        <v>1592</v>
      </c>
      <c r="D1980" s="14" t="s">
        <v>589</v>
      </c>
      <c r="E1980" s="105">
        <v>17962</v>
      </c>
      <c r="F1980" s="23">
        <v>42204</v>
      </c>
      <c r="G1980" s="118">
        <v>17962</v>
      </c>
      <c r="H1980" s="31">
        <f t="shared" si="60"/>
        <v>0</v>
      </c>
      <c r="I1980" s="56" t="s">
        <v>17</v>
      </c>
      <c r="L1980" s="246"/>
      <c r="M1980" s="20">
        <v>42194</v>
      </c>
      <c r="N1980" s="183" t="s">
        <v>3412</v>
      </c>
      <c r="O1980" s="183" t="s">
        <v>1592</v>
      </c>
      <c r="P1980" s="14" t="s">
        <v>1175</v>
      </c>
      <c r="Q1980" s="105">
        <v>27066</v>
      </c>
      <c r="R1980" s="23">
        <v>42194</v>
      </c>
      <c r="S1980" s="106">
        <v>27066</v>
      </c>
      <c r="T1980" s="31">
        <f t="shared" si="61"/>
        <v>0</v>
      </c>
      <c r="U1980" s="39" t="s">
        <v>587</v>
      </c>
    </row>
    <row r="1981" spans="1:21" x14ac:dyDescent="0.25">
      <c r="A1981" s="20">
        <v>42204</v>
      </c>
      <c r="B1981" s="183" t="s">
        <v>4593</v>
      </c>
      <c r="C1981" s="183" t="s">
        <v>1592</v>
      </c>
      <c r="D1981" s="14" t="s">
        <v>131</v>
      </c>
      <c r="E1981" s="105">
        <v>9446</v>
      </c>
      <c r="F1981" s="23">
        <v>42205</v>
      </c>
      <c r="G1981" s="118">
        <v>9446</v>
      </c>
      <c r="H1981" s="31">
        <f t="shared" si="60"/>
        <v>0</v>
      </c>
      <c r="I1981" s="56" t="s">
        <v>17</v>
      </c>
      <c r="L1981" s="246"/>
      <c r="M1981" s="20">
        <v>42195</v>
      </c>
      <c r="N1981" s="183" t="s">
        <v>3554</v>
      </c>
      <c r="O1981" s="183" t="s">
        <v>1592</v>
      </c>
      <c r="P1981" s="14" t="s">
        <v>1175</v>
      </c>
      <c r="Q1981" s="105">
        <v>28378.6</v>
      </c>
      <c r="R1981" s="23">
        <v>42196</v>
      </c>
      <c r="S1981" s="106">
        <v>28378.6</v>
      </c>
      <c r="T1981" s="31">
        <f t="shared" si="61"/>
        <v>0</v>
      </c>
      <c r="U1981" s="39" t="s">
        <v>587</v>
      </c>
    </row>
    <row r="1982" spans="1:21" x14ac:dyDescent="0.25">
      <c r="A1982" s="20">
        <v>42204</v>
      </c>
      <c r="B1982" s="183" t="s">
        <v>4594</v>
      </c>
      <c r="C1982" s="183" t="s">
        <v>1592</v>
      </c>
      <c r="D1982" s="14" t="s">
        <v>215</v>
      </c>
      <c r="E1982" s="105">
        <v>32554.799999999999</v>
      </c>
      <c r="F1982" s="23">
        <v>42204</v>
      </c>
      <c r="G1982" s="118">
        <v>32554.799999999999</v>
      </c>
      <c r="H1982" s="31">
        <f t="shared" si="60"/>
        <v>0</v>
      </c>
      <c r="I1982" s="56" t="s">
        <v>17</v>
      </c>
      <c r="L1982" s="246"/>
      <c r="M1982" s="20">
        <v>42195</v>
      </c>
      <c r="N1982" s="183" t="s">
        <v>3648</v>
      </c>
      <c r="O1982" s="183" t="s">
        <v>1592</v>
      </c>
      <c r="P1982" s="14" t="s">
        <v>1175</v>
      </c>
      <c r="Q1982" s="105">
        <v>16030.8</v>
      </c>
      <c r="R1982" s="23">
        <v>42196</v>
      </c>
      <c r="S1982" s="106">
        <v>16030.8</v>
      </c>
      <c r="T1982" s="31">
        <f t="shared" si="61"/>
        <v>0</v>
      </c>
      <c r="U1982" s="39" t="s">
        <v>587</v>
      </c>
    </row>
    <row r="1983" spans="1:21" x14ac:dyDescent="0.25">
      <c r="A1983" s="20">
        <v>42204</v>
      </c>
      <c r="B1983" s="183" t="s">
        <v>4595</v>
      </c>
      <c r="C1983" s="183" t="s">
        <v>1592</v>
      </c>
      <c r="D1983" s="14" t="s">
        <v>125</v>
      </c>
      <c r="E1983" s="105">
        <v>6582.4</v>
      </c>
      <c r="F1983" s="23" t="s">
        <v>4596</v>
      </c>
      <c r="G1983" s="118">
        <f>2000+4582.4</f>
        <v>6582.4</v>
      </c>
      <c r="H1983" s="31">
        <f t="shared" si="60"/>
        <v>0</v>
      </c>
      <c r="I1983" s="56" t="s">
        <v>9</v>
      </c>
      <c r="L1983" s="246"/>
      <c r="M1983" s="20">
        <v>42196</v>
      </c>
      <c r="N1983" s="183" t="s">
        <v>3689</v>
      </c>
      <c r="O1983" s="183" t="s">
        <v>1592</v>
      </c>
      <c r="P1983" s="14" t="s">
        <v>1175</v>
      </c>
      <c r="Q1983" s="105">
        <v>15078</v>
      </c>
      <c r="R1983" s="23">
        <v>42196</v>
      </c>
      <c r="S1983" s="106">
        <v>15078</v>
      </c>
      <c r="T1983" s="31">
        <f t="shared" si="61"/>
        <v>0</v>
      </c>
      <c r="U1983" s="39" t="s">
        <v>587</v>
      </c>
    </row>
    <row r="1984" spans="1:21" x14ac:dyDescent="0.25">
      <c r="A1984" s="20">
        <v>42204</v>
      </c>
      <c r="B1984" s="183" t="s">
        <v>4597</v>
      </c>
      <c r="C1984" s="183" t="s">
        <v>1592</v>
      </c>
      <c r="D1984" s="14" t="s">
        <v>55</v>
      </c>
      <c r="E1984" s="105">
        <v>23781.3</v>
      </c>
      <c r="F1984" s="23">
        <v>42205</v>
      </c>
      <c r="G1984" s="118">
        <v>23781.3</v>
      </c>
      <c r="H1984" s="31">
        <f t="shared" si="60"/>
        <v>0</v>
      </c>
      <c r="I1984" s="56" t="s">
        <v>3880</v>
      </c>
      <c r="L1984" s="246"/>
      <c r="M1984" s="20">
        <v>42198</v>
      </c>
      <c r="N1984" s="183" t="s">
        <v>3932</v>
      </c>
      <c r="O1984" s="183" t="s">
        <v>1592</v>
      </c>
      <c r="P1984" s="14" t="s">
        <v>1175</v>
      </c>
      <c r="Q1984" s="105">
        <v>26135.599999999999</v>
      </c>
      <c r="R1984" s="23">
        <v>42198</v>
      </c>
      <c r="S1984" s="106">
        <v>26135.599999999999</v>
      </c>
      <c r="T1984" s="31">
        <f t="shared" si="61"/>
        <v>0</v>
      </c>
      <c r="U1984" s="39" t="s">
        <v>94</v>
      </c>
    </row>
    <row r="1985" spans="1:21" x14ac:dyDescent="0.25">
      <c r="A1985" s="20">
        <v>42204</v>
      </c>
      <c r="B1985" s="183" t="s">
        <v>4598</v>
      </c>
      <c r="C1985" s="183" t="s">
        <v>1592</v>
      </c>
      <c r="D1985" s="14" t="s">
        <v>233</v>
      </c>
      <c r="E1985" s="105">
        <v>18551.400000000001</v>
      </c>
      <c r="F1985" s="23">
        <v>42205</v>
      </c>
      <c r="G1985" s="118">
        <v>18551.400000000001</v>
      </c>
      <c r="H1985" s="31">
        <f t="shared" si="60"/>
        <v>0</v>
      </c>
      <c r="I1985" s="56" t="s">
        <v>3880</v>
      </c>
      <c r="L1985" s="246"/>
      <c r="M1985" s="20">
        <v>42199</v>
      </c>
      <c r="N1985" s="183" t="s">
        <v>4021</v>
      </c>
      <c r="O1985" s="183" t="s">
        <v>1592</v>
      </c>
      <c r="P1985" s="14" t="s">
        <v>1175</v>
      </c>
      <c r="Q1985" s="105">
        <v>22376.7</v>
      </c>
      <c r="R1985" s="23">
        <v>42200</v>
      </c>
      <c r="S1985" s="106">
        <v>22376.7</v>
      </c>
      <c r="T1985" s="48">
        <f t="shared" si="61"/>
        <v>0</v>
      </c>
      <c r="U1985" s="39" t="s">
        <v>587</v>
      </c>
    </row>
    <row r="1986" spans="1:21" x14ac:dyDescent="0.25">
      <c r="A1986" s="20">
        <v>42204</v>
      </c>
      <c r="B1986" s="183" t="s">
        <v>4599</v>
      </c>
      <c r="C1986" s="183" t="s">
        <v>1592</v>
      </c>
      <c r="D1986" s="14" t="s">
        <v>256</v>
      </c>
      <c r="E1986" s="105">
        <v>5920.6</v>
      </c>
      <c r="F1986" s="23">
        <v>42205</v>
      </c>
      <c r="G1986" s="118">
        <v>5920.6</v>
      </c>
      <c r="H1986" s="31">
        <f t="shared" si="60"/>
        <v>0</v>
      </c>
      <c r="I1986" s="56" t="s">
        <v>3880</v>
      </c>
      <c r="L1986" s="246"/>
      <c r="M1986" s="20">
        <v>42200</v>
      </c>
      <c r="N1986" s="183" t="s">
        <v>4111</v>
      </c>
      <c r="O1986" s="183" t="s">
        <v>1592</v>
      </c>
      <c r="P1986" s="14" t="s">
        <v>1175</v>
      </c>
      <c r="Q1986" s="105">
        <v>9006</v>
      </c>
      <c r="R1986" s="23">
        <v>42200</v>
      </c>
      <c r="S1986" s="106">
        <v>9006</v>
      </c>
      <c r="T1986" s="48">
        <f t="shared" si="61"/>
        <v>0</v>
      </c>
      <c r="U1986" s="39" t="s">
        <v>587</v>
      </c>
    </row>
    <row r="1987" spans="1:21" x14ac:dyDescent="0.25">
      <c r="A1987" s="20">
        <v>42204</v>
      </c>
      <c r="B1987" s="183" t="s">
        <v>4600</v>
      </c>
      <c r="C1987" s="183" t="s">
        <v>1592</v>
      </c>
      <c r="D1987" s="14" t="s">
        <v>35</v>
      </c>
      <c r="E1987" s="105">
        <v>23850.15</v>
      </c>
      <c r="F1987" s="23">
        <v>42205</v>
      </c>
      <c r="G1987" s="118">
        <v>23850.15</v>
      </c>
      <c r="H1987" s="31">
        <f t="shared" ref="H1987:H2050" si="62">E1987-G1987</f>
        <v>0</v>
      </c>
      <c r="I1987" s="56" t="s">
        <v>3880</v>
      </c>
      <c r="L1987" s="246"/>
      <c r="M1987" s="20">
        <v>42203</v>
      </c>
      <c r="N1987" s="183" t="s">
        <v>4519</v>
      </c>
      <c r="O1987" s="183" t="s">
        <v>1592</v>
      </c>
      <c r="P1987" s="14" t="s">
        <v>1175</v>
      </c>
      <c r="Q1987" s="105">
        <v>41317.199999999997</v>
      </c>
      <c r="R1987" s="65">
        <v>42203</v>
      </c>
      <c r="S1987" s="106">
        <v>41317.199999999997</v>
      </c>
      <c r="T1987" s="31">
        <f t="shared" ref="T1987:T2050" si="63">Q1987-S1987</f>
        <v>0</v>
      </c>
      <c r="U1987" s="39" t="s">
        <v>46</v>
      </c>
    </row>
    <row r="1988" spans="1:21" x14ac:dyDescent="0.25">
      <c r="A1988" s="20">
        <v>42204</v>
      </c>
      <c r="B1988" s="183" t="s">
        <v>4601</v>
      </c>
      <c r="C1988" s="183" t="s">
        <v>1592</v>
      </c>
      <c r="D1988" s="14" t="s">
        <v>56</v>
      </c>
      <c r="E1988" s="105">
        <v>8010.2</v>
      </c>
      <c r="F1988" s="23">
        <v>42205</v>
      </c>
      <c r="G1988" s="118">
        <v>8010.2</v>
      </c>
      <c r="H1988" s="31">
        <f t="shared" si="62"/>
        <v>0</v>
      </c>
      <c r="I1988" s="56" t="s">
        <v>3880</v>
      </c>
      <c r="L1988" s="246"/>
      <c r="M1988" s="20">
        <v>42205</v>
      </c>
      <c r="N1988" s="183" t="s">
        <v>4706</v>
      </c>
      <c r="O1988" s="183" t="s">
        <v>1592</v>
      </c>
      <c r="P1988" s="14" t="s">
        <v>1175</v>
      </c>
      <c r="Q1988" s="105">
        <v>6900</v>
      </c>
      <c r="R1988" s="23">
        <v>42205</v>
      </c>
      <c r="S1988" s="118">
        <v>6900</v>
      </c>
      <c r="T1988" s="31">
        <f t="shared" si="63"/>
        <v>0</v>
      </c>
      <c r="U1988" s="56" t="s">
        <v>587</v>
      </c>
    </row>
    <row r="1989" spans="1:21" x14ac:dyDescent="0.25">
      <c r="A1989" s="20">
        <v>42204</v>
      </c>
      <c r="B1989" s="183" t="s">
        <v>4602</v>
      </c>
      <c r="C1989" s="183" t="s">
        <v>1592</v>
      </c>
      <c r="D1989" s="14" t="s">
        <v>591</v>
      </c>
      <c r="E1989" s="105">
        <v>13387.8</v>
      </c>
      <c r="F1989" s="23">
        <v>42205</v>
      </c>
      <c r="G1989" s="118">
        <v>13387.8</v>
      </c>
      <c r="H1989" s="31">
        <f t="shared" si="62"/>
        <v>0</v>
      </c>
      <c r="I1989" s="56" t="s">
        <v>3880</v>
      </c>
      <c r="L1989" s="246"/>
      <c r="M1989" s="20">
        <v>42206</v>
      </c>
      <c r="N1989" s="183" t="s">
        <v>4832</v>
      </c>
      <c r="O1989" s="183" t="s">
        <v>1592</v>
      </c>
      <c r="P1989" s="15" t="s">
        <v>1175</v>
      </c>
      <c r="Q1989" s="122">
        <v>10744.8</v>
      </c>
      <c r="R1989" s="23">
        <v>42206</v>
      </c>
      <c r="S1989" s="118">
        <v>10744.8</v>
      </c>
      <c r="T1989" s="31">
        <f t="shared" si="63"/>
        <v>0</v>
      </c>
      <c r="U1989" s="68" t="s">
        <v>587</v>
      </c>
    </row>
    <row r="1990" spans="1:21" x14ac:dyDescent="0.25">
      <c r="A1990" s="20">
        <v>42204</v>
      </c>
      <c r="B1990" s="183" t="s">
        <v>4603</v>
      </c>
      <c r="C1990" s="183" t="s">
        <v>1592</v>
      </c>
      <c r="D1990" s="14" t="s">
        <v>32</v>
      </c>
      <c r="E1990" s="105">
        <v>53135</v>
      </c>
      <c r="F1990" s="23">
        <v>42206</v>
      </c>
      <c r="G1990" s="118">
        <v>53135</v>
      </c>
      <c r="H1990" s="31">
        <f t="shared" si="62"/>
        <v>0</v>
      </c>
      <c r="I1990" s="56" t="s">
        <v>9</v>
      </c>
      <c r="L1990" s="246"/>
      <c r="M1990" s="20">
        <v>42207</v>
      </c>
      <c r="N1990" s="183" t="s">
        <v>4937</v>
      </c>
      <c r="O1990" s="183" t="s">
        <v>1592</v>
      </c>
      <c r="P1990" s="14" t="s">
        <v>1175</v>
      </c>
      <c r="Q1990" s="105">
        <v>13186.8</v>
      </c>
      <c r="R1990" s="23">
        <v>42207</v>
      </c>
      <c r="S1990" s="106">
        <v>13186.8</v>
      </c>
      <c r="T1990" s="31">
        <f t="shared" si="63"/>
        <v>0</v>
      </c>
      <c r="U1990" s="39" t="s">
        <v>587</v>
      </c>
    </row>
    <row r="1991" spans="1:21" x14ac:dyDescent="0.25">
      <c r="A1991" s="20">
        <v>42204</v>
      </c>
      <c r="B1991" s="183" t="s">
        <v>4604</v>
      </c>
      <c r="C1991" s="183" t="s">
        <v>1592</v>
      </c>
      <c r="D1991" s="14" t="s">
        <v>35</v>
      </c>
      <c r="E1991" s="105">
        <v>313.2</v>
      </c>
      <c r="F1991" s="23">
        <v>42205</v>
      </c>
      <c r="G1991" s="118">
        <v>313.2</v>
      </c>
      <c r="H1991" s="31">
        <f t="shared" si="62"/>
        <v>0</v>
      </c>
      <c r="I1991" s="56" t="s">
        <v>9</v>
      </c>
      <c r="L1991" s="246"/>
      <c r="M1991" s="20">
        <v>42208</v>
      </c>
      <c r="N1991" s="183" t="s">
        <v>5051</v>
      </c>
      <c r="O1991" s="183" t="s">
        <v>1592</v>
      </c>
      <c r="P1991" s="14" t="s">
        <v>1175</v>
      </c>
      <c r="Q1991" s="105">
        <v>13002</v>
      </c>
      <c r="R1991" s="65">
        <v>42209</v>
      </c>
      <c r="S1991" s="106">
        <v>13002</v>
      </c>
      <c r="T1991" s="31">
        <f t="shared" si="63"/>
        <v>0</v>
      </c>
      <c r="U1991" s="39" t="s">
        <v>9</v>
      </c>
    </row>
    <row r="1992" spans="1:21" x14ac:dyDescent="0.25">
      <c r="A1992" s="20">
        <v>42204</v>
      </c>
      <c r="B1992" s="183" t="s">
        <v>4605</v>
      </c>
      <c r="C1992" s="183" t="s">
        <v>1592</v>
      </c>
      <c r="D1992" s="14" t="s">
        <v>431</v>
      </c>
      <c r="E1992" s="105">
        <v>2121</v>
      </c>
      <c r="F1992" s="23">
        <v>42204</v>
      </c>
      <c r="G1992" s="118">
        <v>2121</v>
      </c>
      <c r="H1992" s="31">
        <f t="shared" si="62"/>
        <v>0</v>
      </c>
      <c r="I1992" s="56" t="s">
        <v>9</v>
      </c>
      <c r="L1992" s="246"/>
      <c r="M1992" s="20">
        <v>42209</v>
      </c>
      <c r="N1992" s="183" t="s">
        <v>5190</v>
      </c>
      <c r="O1992" s="183" t="s">
        <v>1592</v>
      </c>
      <c r="P1992" s="14" t="s">
        <v>1175</v>
      </c>
      <c r="Q1992" s="105">
        <v>26858.3</v>
      </c>
      <c r="R1992" s="65">
        <v>42210</v>
      </c>
      <c r="S1992" s="106">
        <v>26858.3</v>
      </c>
      <c r="T1992" s="31">
        <f t="shared" si="63"/>
        <v>0</v>
      </c>
      <c r="U1992" s="39" t="s">
        <v>587</v>
      </c>
    </row>
    <row r="1993" spans="1:21" x14ac:dyDescent="0.25">
      <c r="A1993" s="20">
        <v>42204</v>
      </c>
      <c r="B1993" s="183" t="s">
        <v>4606</v>
      </c>
      <c r="C1993" s="183" t="s">
        <v>1592</v>
      </c>
      <c r="D1993" s="150" t="s">
        <v>45</v>
      </c>
      <c r="E1993" s="105">
        <v>20117.599999999999</v>
      </c>
      <c r="F1993" s="23">
        <v>42211</v>
      </c>
      <c r="G1993" s="118">
        <v>20117.599999999999</v>
      </c>
      <c r="H1993" s="31">
        <f t="shared" si="62"/>
        <v>0</v>
      </c>
      <c r="I1993" s="56" t="s">
        <v>59</v>
      </c>
      <c r="L1993" s="246"/>
      <c r="M1993" s="20">
        <v>42210</v>
      </c>
      <c r="N1993" s="183" t="s">
        <v>5317</v>
      </c>
      <c r="O1993" s="183" t="s">
        <v>1592</v>
      </c>
      <c r="P1993" s="14" t="s">
        <v>1175</v>
      </c>
      <c r="Q1993" s="105">
        <v>8387.5</v>
      </c>
      <c r="R1993" s="65">
        <v>42210</v>
      </c>
      <c r="S1993" s="106">
        <v>8387.5</v>
      </c>
      <c r="T1993" s="31">
        <f t="shared" si="63"/>
        <v>0</v>
      </c>
      <c r="U1993" s="39" t="s">
        <v>587</v>
      </c>
    </row>
    <row r="1994" spans="1:21" x14ac:dyDescent="0.25">
      <c r="A1994" s="20">
        <v>42204</v>
      </c>
      <c r="B1994" s="183" t="s">
        <v>4607</v>
      </c>
      <c r="C1994" s="183" t="s">
        <v>1592</v>
      </c>
      <c r="D1994" s="14" t="s">
        <v>375</v>
      </c>
      <c r="E1994" s="105">
        <v>5080.2</v>
      </c>
      <c r="F1994" s="23">
        <v>42204</v>
      </c>
      <c r="G1994" s="118">
        <v>5080.2</v>
      </c>
      <c r="H1994" s="31">
        <f t="shared" si="62"/>
        <v>0</v>
      </c>
      <c r="I1994" s="56" t="s">
        <v>59</v>
      </c>
      <c r="L1994" s="246"/>
      <c r="M1994" s="20">
        <v>42211</v>
      </c>
      <c r="N1994" s="183" t="s">
        <v>5417</v>
      </c>
      <c r="O1994" s="183" t="s">
        <v>1592</v>
      </c>
      <c r="P1994" s="14" t="s">
        <v>1175</v>
      </c>
      <c r="Q1994" s="105">
        <v>11667.2</v>
      </c>
      <c r="R1994" s="65">
        <v>42211</v>
      </c>
      <c r="S1994" s="106">
        <v>11667.2</v>
      </c>
      <c r="T1994" s="31">
        <f t="shared" si="63"/>
        <v>0</v>
      </c>
      <c r="U1994" s="39" t="s">
        <v>587</v>
      </c>
    </row>
    <row r="1995" spans="1:21" x14ac:dyDescent="0.25">
      <c r="A1995" s="20">
        <v>42204</v>
      </c>
      <c r="B1995" s="183" t="s">
        <v>4608</v>
      </c>
      <c r="C1995" s="183" t="s">
        <v>1592</v>
      </c>
      <c r="D1995" s="14" t="s">
        <v>229</v>
      </c>
      <c r="E1995" s="105">
        <v>5131.8</v>
      </c>
      <c r="F1995" s="23">
        <v>42204</v>
      </c>
      <c r="G1995" s="118">
        <v>5131.8</v>
      </c>
      <c r="H1995" s="31">
        <f t="shared" si="62"/>
        <v>0</v>
      </c>
      <c r="I1995" s="56" t="s">
        <v>9</v>
      </c>
      <c r="L1995" s="246"/>
      <c r="M1995" s="20">
        <v>42212</v>
      </c>
      <c r="N1995" s="183" t="s">
        <v>5532</v>
      </c>
      <c r="O1995" s="183" t="s">
        <v>1592</v>
      </c>
      <c r="P1995" s="14" t="s">
        <v>1175</v>
      </c>
      <c r="Q1995" s="105">
        <v>13408</v>
      </c>
      <c r="R1995" s="23">
        <v>42212</v>
      </c>
      <c r="S1995" s="106">
        <v>13408</v>
      </c>
      <c r="T1995" s="31">
        <f t="shared" si="63"/>
        <v>0</v>
      </c>
      <c r="U1995" s="39" t="s">
        <v>587</v>
      </c>
    </row>
    <row r="1996" spans="1:21" x14ac:dyDescent="0.25">
      <c r="A1996" s="20">
        <v>42204</v>
      </c>
      <c r="B1996" s="183" t="s">
        <v>4609</v>
      </c>
      <c r="C1996" s="183" t="s">
        <v>1592</v>
      </c>
      <c r="D1996" s="14" t="s">
        <v>137</v>
      </c>
      <c r="E1996" s="105">
        <v>823.2</v>
      </c>
      <c r="F1996" s="23">
        <v>42204</v>
      </c>
      <c r="G1996" s="118">
        <v>823.2</v>
      </c>
      <c r="H1996" s="31">
        <f t="shared" si="62"/>
        <v>0</v>
      </c>
      <c r="I1996" s="56" t="s">
        <v>9</v>
      </c>
      <c r="L1996" s="246"/>
      <c r="M1996" s="20">
        <v>42213</v>
      </c>
      <c r="N1996" s="183" t="s">
        <v>5624</v>
      </c>
      <c r="O1996" s="183" t="s">
        <v>1592</v>
      </c>
      <c r="P1996" s="14" t="s">
        <v>1175</v>
      </c>
      <c r="Q1996" s="105">
        <v>14758.4</v>
      </c>
      <c r="R1996" s="23">
        <v>42214</v>
      </c>
      <c r="S1996" s="106">
        <v>14758.4</v>
      </c>
      <c r="T1996" s="31">
        <f t="shared" si="63"/>
        <v>0</v>
      </c>
      <c r="U1996" s="39" t="s">
        <v>587</v>
      </c>
    </row>
    <row r="1997" spans="1:21" x14ac:dyDescent="0.25">
      <c r="A1997" s="20">
        <v>42204</v>
      </c>
      <c r="B1997" s="183" t="s">
        <v>4610</v>
      </c>
      <c r="C1997" s="183" t="s">
        <v>1592</v>
      </c>
      <c r="D1997" s="150" t="s">
        <v>375</v>
      </c>
      <c r="E1997" s="105">
        <v>779.6</v>
      </c>
      <c r="F1997" s="23">
        <v>42204</v>
      </c>
      <c r="G1997" s="118">
        <v>779.6</v>
      </c>
      <c r="H1997" s="31">
        <f t="shared" si="62"/>
        <v>0</v>
      </c>
      <c r="I1997" s="56" t="s">
        <v>9</v>
      </c>
      <c r="L1997" s="246"/>
      <c r="M1997" s="20">
        <v>42214</v>
      </c>
      <c r="N1997" s="183" t="s">
        <v>5709</v>
      </c>
      <c r="O1997" s="183" t="s">
        <v>1592</v>
      </c>
      <c r="P1997" s="14" t="s">
        <v>1175</v>
      </c>
      <c r="Q1997" s="105">
        <v>13068.8</v>
      </c>
      <c r="R1997" s="23">
        <v>42214</v>
      </c>
      <c r="S1997" s="106">
        <v>13068.8</v>
      </c>
      <c r="T1997" s="31">
        <f t="shared" si="63"/>
        <v>0</v>
      </c>
      <c r="U1997" s="39" t="s">
        <v>587</v>
      </c>
    </row>
    <row r="1998" spans="1:21" x14ac:dyDescent="0.25">
      <c r="A1998" s="20">
        <v>42204</v>
      </c>
      <c r="B1998" s="183" t="s">
        <v>4611</v>
      </c>
      <c r="C1998" s="183" t="s">
        <v>1592</v>
      </c>
      <c r="D1998" s="14" t="s">
        <v>1186</v>
      </c>
      <c r="E1998" s="105">
        <v>6359.6</v>
      </c>
      <c r="F1998" s="23">
        <v>42204</v>
      </c>
      <c r="G1998" s="118">
        <v>6359.6</v>
      </c>
      <c r="H1998" s="31">
        <f t="shared" si="62"/>
        <v>0</v>
      </c>
      <c r="I1998" s="56" t="s">
        <v>587</v>
      </c>
      <c r="L1998" s="246"/>
      <c r="M1998" s="20">
        <v>42215</v>
      </c>
      <c r="N1998" s="183" t="s">
        <v>5820</v>
      </c>
      <c r="O1998" s="183" t="s">
        <v>1592</v>
      </c>
      <c r="P1998" s="14" t="s">
        <v>1175</v>
      </c>
      <c r="Q1998" s="105">
        <v>14220</v>
      </c>
      <c r="R1998" s="23">
        <v>42215</v>
      </c>
      <c r="S1998" s="114">
        <v>8720</v>
      </c>
      <c r="T1998" s="55">
        <f t="shared" si="63"/>
        <v>5500</v>
      </c>
      <c r="U1998" s="39" t="s">
        <v>587</v>
      </c>
    </row>
    <row r="1999" spans="1:21" x14ac:dyDescent="0.25">
      <c r="A1999" s="20">
        <v>42204</v>
      </c>
      <c r="B1999" s="183" t="s">
        <v>4612</v>
      </c>
      <c r="C1999" s="183" t="s">
        <v>1592</v>
      </c>
      <c r="D1999" s="14" t="s">
        <v>152</v>
      </c>
      <c r="E1999" s="105">
        <v>11287</v>
      </c>
      <c r="F1999" s="23">
        <v>42204</v>
      </c>
      <c r="G1999" s="118">
        <v>11287</v>
      </c>
      <c r="H1999" s="31">
        <f t="shared" si="62"/>
        <v>0</v>
      </c>
      <c r="I1999" s="56" t="s">
        <v>59</v>
      </c>
      <c r="L1999" s="246"/>
      <c r="M1999" s="20">
        <v>42202</v>
      </c>
      <c r="N1999" s="183" t="s">
        <v>4349</v>
      </c>
      <c r="O1999" s="183" t="s">
        <v>1592</v>
      </c>
      <c r="P1999" s="14" t="s">
        <v>1328</v>
      </c>
      <c r="Q1999" s="105">
        <v>29643.5</v>
      </c>
      <c r="R1999" s="23">
        <v>42203</v>
      </c>
      <c r="S1999" s="118">
        <v>29643.5</v>
      </c>
      <c r="T1999" s="31">
        <f t="shared" si="63"/>
        <v>0</v>
      </c>
      <c r="U1999" s="56" t="s">
        <v>587</v>
      </c>
    </row>
    <row r="2000" spans="1:21" x14ac:dyDescent="0.25">
      <c r="A2000" s="20">
        <v>42204</v>
      </c>
      <c r="B2000" s="183" t="s">
        <v>4613</v>
      </c>
      <c r="C2000" s="183" t="s">
        <v>1592</v>
      </c>
      <c r="D2000" s="14" t="s">
        <v>82</v>
      </c>
      <c r="E2000" s="105">
        <v>5905.2</v>
      </c>
      <c r="F2000" s="23">
        <v>42204</v>
      </c>
      <c r="G2000" s="118">
        <v>5905.2</v>
      </c>
      <c r="H2000" s="31">
        <f t="shared" si="62"/>
        <v>0</v>
      </c>
      <c r="I2000" s="56" t="s">
        <v>59</v>
      </c>
      <c r="L2000" s="246"/>
      <c r="M2000" s="20">
        <v>42216</v>
      </c>
      <c r="N2000" s="183" t="s">
        <v>5959</v>
      </c>
      <c r="O2000" s="183" t="s">
        <v>1592</v>
      </c>
      <c r="P2000" s="14" t="s">
        <v>1328</v>
      </c>
      <c r="Q2000" s="105">
        <v>47853</v>
      </c>
      <c r="R2000" s="23"/>
      <c r="S2000" s="106"/>
      <c r="T2000" s="31">
        <f t="shared" si="63"/>
        <v>47853</v>
      </c>
      <c r="U2000" s="39" t="s">
        <v>587</v>
      </c>
    </row>
    <row r="2001" spans="1:21" x14ac:dyDescent="0.25">
      <c r="A2001" s="20">
        <v>42204</v>
      </c>
      <c r="B2001" s="183" t="s">
        <v>4614</v>
      </c>
      <c r="C2001" s="183" t="s">
        <v>1592</v>
      </c>
      <c r="D2001" s="14" t="s">
        <v>31</v>
      </c>
      <c r="E2001" s="105">
        <v>2051.4</v>
      </c>
      <c r="F2001" s="23">
        <v>42204</v>
      </c>
      <c r="G2001" s="118">
        <v>2051.4</v>
      </c>
      <c r="H2001" s="31">
        <f t="shared" si="62"/>
        <v>0</v>
      </c>
      <c r="I2001" s="56" t="s">
        <v>59</v>
      </c>
      <c r="L2001" s="246"/>
      <c r="M2001" s="20">
        <v>42189</v>
      </c>
      <c r="N2001" s="183" t="s">
        <v>2916</v>
      </c>
      <c r="O2001" s="183" t="s">
        <v>1592</v>
      </c>
      <c r="P2001" s="14" t="s">
        <v>217</v>
      </c>
      <c r="Q2001" s="105">
        <v>5682.8</v>
      </c>
      <c r="R2001" s="23">
        <v>42189</v>
      </c>
      <c r="S2001" s="106">
        <v>5682.8</v>
      </c>
      <c r="T2001" s="31">
        <f t="shared" si="63"/>
        <v>0</v>
      </c>
      <c r="U2001" s="39" t="s">
        <v>59</v>
      </c>
    </row>
    <row r="2002" spans="1:21" x14ac:dyDescent="0.25">
      <c r="A2002" s="20">
        <v>42204</v>
      </c>
      <c r="B2002" s="183" t="s">
        <v>4615</v>
      </c>
      <c r="C2002" s="183" t="s">
        <v>1592</v>
      </c>
      <c r="D2002" s="14" t="s">
        <v>292</v>
      </c>
      <c r="E2002" s="105">
        <v>2774</v>
      </c>
      <c r="F2002" s="23">
        <v>42205</v>
      </c>
      <c r="G2002" s="118">
        <v>2774</v>
      </c>
      <c r="H2002" s="31">
        <f t="shared" si="62"/>
        <v>0</v>
      </c>
      <c r="I2002" s="56" t="s">
        <v>59</v>
      </c>
      <c r="L2002" s="246"/>
      <c r="M2002" s="20">
        <v>42196</v>
      </c>
      <c r="N2002" s="183" t="s">
        <v>3734</v>
      </c>
      <c r="O2002" s="183" t="s">
        <v>1592</v>
      </c>
      <c r="P2002" s="14" t="s">
        <v>217</v>
      </c>
      <c r="Q2002" s="105">
        <v>6439</v>
      </c>
      <c r="R2002" s="23">
        <v>42197</v>
      </c>
      <c r="S2002" s="106">
        <v>6439</v>
      </c>
      <c r="T2002" s="31">
        <f t="shared" si="63"/>
        <v>0</v>
      </c>
      <c r="U2002" s="39" t="s">
        <v>59</v>
      </c>
    </row>
    <row r="2003" spans="1:21" x14ac:dyDescent="0.25">
      <c r="A2003" s="20">
        <v>42204</v>
      </c>
      <c r="B2003" s="183" t="s">
        <v>4616</v>
      </c>
      <c r="C2003" s="183" t="s">
        <v>1592</v>
      </c>
      <c r="D2003" s="14" t="s">
        <v>148</v>
      </c>
      <c r="E2003" s="105">
        <v>4096.3999999999996</v>
      </c>
      <c r="F2003" s="23">
        <v>42204</v>
      </c>
      <c r="G2003" s="106">
        <v>4096.3999999999996</v>
      </c>
      <c r="H2003" s="31">
        <f t="shared" si="62"/>
        <v>0</v>
      </c>
      <c r="I2003" s="56" t="s">
        <v>9</v>
      </c>
      <c r="L2003" s="246"/>
      <c r="M2003" s="20">
        <v>42199</v>
      </c>
      <c r="N2003" s="183" t="s">
        <v>4026</v>
      </c>
      <c r="O2003" s="183" t="s">
        <v>1592</v>
      </c>
      <c r="P2003" s="14" t="s">
        <v>217</v>
      </c>
      <c r="Q2003" s="105">
        <v>200.2</v>
      </c>
      <c r="R2003" s="23">
        <v>42199</v>
      </c>
      <c r="S2003" s="106">
        <v>200.2</v>
      </c>
      <c r="T2003" s="48">
        <f t="shared" si="63"/>
        <v>0</v>
      </c>
      <c r="U2003" s="39" t="s">
        <v>59</v>
      </c>
    </row>
    <row r="2004" spans="1:21" x14ac:dyDescent="0.25">
      <c r="A2004" s="20">
        <v>42204</v>
      </c>
      <c r="B2004" s="183" t="s">
        <v>4617</v>
      </c>
      <c r="C2004" s="183" t="s">
        <v>1592</v>
      </c>
      <c r="D2004" s="14" t="s">
        <v>1172</v>
      </c>
      <c r="E2004" s="105">
        <v>29284.9</v>
      </c>
      <c r="F2004" s="23">
        <v>42204</v>
      </c>
      <c r="G2004" s="106">
        <v>29284.9</v>
      </c>
      <c r="H2004" s="31">
        <f t="shared" si="62"/>
        <v>0</v>
      </c>
      <c r="I2004" s="56" t="s">
        <v>587</v>
      </c>
      <c r="L2004" s="246"/>
      <c r="M2004" s="20">
        <v>42202</v>
      </c>
      <c r="N2004" s="183" t="s">
        <v>4367</v>
      </c>
      <c r="O2004" s="183" t="s">
        <v>1592</v>
      </c>
      <c r="P2004" s="14" t="s">
        <v>217</v>
      </c>
      <c r="Q2004" s="105">
        <v>5580.5</v>
      </c>
      <c r="R2004" s="23">
        <v>42203</v>
      </c>
      <c r="S2004" s="118">
        <v>5580.5</v>
      </c>
      <c r="T2004" s="31">
        <f t="shared" si="63"/>
        <v>0</v>
      </c>
      <c r="U2004" s="56" t="s">
        <v>59</v>
      </c>
    </row>
    <row r="2005" spans="1:21" x14ac:dyDescent="0.25">
      <c r="A2005" s="20">
        <v>42204</v>
      </c>
      <c r="B2005" s="183" t="s">
        <v>4618</v>
      </c>
      <c r="C2005" s="183" t="s">
        <v>1592</v>
      </c>
      <c r="D2005" s="14" t="s">
        <v>915</v>
      </c>
      <c r="E2005" s="105">
        <v>342</v>
      </c>
      <c r="F2005" s="23">
        <v>42204</v>
      </c>
      <c r="G2005" s="106">
        <v>342</v>
      </c>
      <c r="H2005" s="31">
        <f t="shared" si="62"/>
        <v>0</v>
      </c>
      <c r="I2005" s="56" t="s">
        <v>59</v>
      </c>
      <c r="L2005" s="246"/>
      <c r="M2005" s="20">
        <v>42208</v>
      </c>
      <c r="N2005" s="183" t="s">
        <v>5060</v>
      </c>
      <c r="O2005" s="183" t="s">
        <v>1592</v>
      </c>
      <c r="P2005" s="14" t="s">
        <v>217</v>
      </c>
      <c r="Q2005" s="105">
        <v>3321.4</v>
      </c>
      <c r="R2005" s="65">
        <v>42208</v>
      </c>
      <c r="S2005" s="106">
        <f>1398.6+1922.8</f>
        <v>3321.3999999999996</v>
      </c>
      <c r="T2005" s="31">
        <f t="shared" si="63"/>
        <v>0</v>
      </c>
      <c r="U2005" s="39" t="s">
        <v>59</v>
      </c>
    </row>
    <row r="2006" spans="1:21" x14ac:dyDescent="0.25">
      <c r="A2006" s="20">
        <v>42204</v>
      </c>
      <c r="B2006" s="183" t="s">
        <v>4619</v>
      </c>
      <c r="C2006" s="183" t="s">
        <v>1592</v>
      </c>
      <c r="D2006" s="14" t="s">
        <v>3312</v>
      </c>
      <c r="E2006" s="105">
        <v>267.89999999999998</v>
      </c>
      <c r="F2006" s="23">
        <v>42204</v>
      </c>
      <c r="G2006" s="106">
        <v>267.89999999999998</v>
      </c>
      <c r="H2006" s="31">
        <f t="shared" si="62"/>
        <v>0</v>
      </c>
      <c r="I2006" s="56" t="s">
        <v>59</v>
      </c>
      <c r="L2006" s="246"/>
      <c r="M2006" s="20">
        <v>42209</v>
      </c>
      <c r="N2006" s="183" t="s">
        <v>5219</v>
      </c>
      <c r="O2006" s="183" t="s">
        <v>1592</v>
      </c>
      <c r="P2006" s="14" t="s">
        <v>217</v>
      </c>
      <c r="Q2006" s="105">
        <v>3778.8</v>
      </c>
      <c r="R2006" s="65">
        <v>42209</v>
      </c>
      <c r="S2006" s="106">
        <v>3778.8</v>
      </c>
      <c r="T2006" s="31">
        <f t="shared" si="63"/>
        <v>0</v>
      </c>
      <c r="U2006" s="39" t="s">
        <v>59</v>
      </c>
    </row>
    <row r="2007" spans="1:21" x14ac:dyDescent="0.25">
      <c r="A2007" s="20">
        <v>42204</v>
      </c>
      <c r="B2007" s="183" t="s">
        <v>4620</v>
      </c>
      <c r="C2007" s="183" t="s">
        <v>1592</v>
      </c>
      <c r="D2007" s="14" t="s">
        <v>125</v>
      </c>
      <c r="E2007" s="105">
        <v>33408.400000000001</v>
      </c>
      <c r="F2007" s="23">
        <v>42209</v>
      </c>
      <c r="G2007" s="106">
        <v>33408.400000000001</v>
      </c>
      <c r="H2007" s="31">
        <f t="shared" si="62"/>
        <v>0</v>
      </c>
      <c r="I2007" s="56" t="s">
        <v>9</v>
      </c>
      <c r="L2007" s="246"/>
      <c r="M2007" s="20">
        <v>42215</v>
      </c>
      <c r="N2007" s="183" t="s">
        <v>5841</v>
      </c>
      <c r="O2007" s="183" t="s">
        <v>1592</v>
      </c>
      <c r="P2007" s="14" t="s">
        <v>217</v>
      </c>
      <c r="Q2007" s="105">
        <v>4874</v>
      </c>
      <c r="R2007" s="23">
        <v>42215</v>
      </c>
      <c r="S2007" s="106">
        <v>4874</v>
      </c>
      <c r="T2007" s="31">
        <f t="shared" si="63"/>
        <v>0</v>
      </c>
      <c r="U2007" s="39" t="s">
        <v>59</v>
      </c>
    </row>
    <row r="2008" spans="1:21" x14ac:dyDescent="0.25">
      <c r="A2008" s="20">
        <v>42204</v>
      </c>
      <c r="B2008" s="183" t="s">
        <v>4621</v>
      </c>
      <c r="C2008" s="183" t="s">
        <v>1592</v>
      </c>
      <c r="D2008" s="14" t="s">
        <v>118</v>
      </c>
      <c r="E2008" s="105">
        <v>1400</v>
      </c>
      <c r="F2008" s="23">
        <v>42216</v>
      </c>
      <c r="G2008" s="106">
        <v>1400</v>
      </c>
      <c r="H2008" s="31">
        <f t="shared" si="62"/>
        <v>0</v>
      </c>
      <c r="I2008" s="56" t="s">
        <v>9</v>
      </c>
      <c r="L2008" s="246"/>
      <c r="M2008" s="20">
        <v>42186</v>
      </c>
      <c r="N2008" s="183" t="s">
        <v>2507</v>
      </c>
      <c r="O2008" s="183" t="s">
        <v>1592</v>
      </c>
      <c r="P2008" s="14" t="s">
        <v>256</v>
      </c>
      <c r="Q2008" s="105">
        <v>4022.8</v>
      </c>
      <c r="R2008" s="23">
        <v>42186</v>
      </c>
      <c r="S2008" s="106">
        <v>4022.8</v>
      </c>
      <c r="T2008" s="25">
        <f t="shared" si="63"/>
        <v>0</v>
      </c>
      <c r="U2008" s="39" t="s">
        <v>773</v>
      </c>
    </row>
    <row r="2009" spans="1:21" x14ac:dyDescent="0.25">
      <c r="A2009" s="20">
        <v>42204</v>
      </c>
      <c r="B2009" s="183" t="s">
        <v>4622</v>
      </c>
      <c r="C2009" s="183" t="s">
        <v>1592</v>
      </c>
      <c r="D2009" s="14" t="s">
        <v>89</v>
      </c>
      <c r="E2009" s="105">
        <v>3199.3</v>
      </c>
      <c r="F2009" s="23">
        <v>42204</v>
      </c>
      <c r="G2009" s="106">
        <v>3199.3</v>
      </c>
      <c r="H2009" s="31">
        <f t="shared" si="62"/>
        <v>0</v>
      </c>
      <c r="I2009" s="56" t="s">
        <v>9</v>
      </c>
      <c r="L2009" s="246"/>
      <c r="M2009" s="20">
        <v>42187</v>
      </c>
      <c r="N2009" s="183" t="s">
        <v>2643</v>
      </c>
      <c r="O2009" s="183" t="s">
        <v>1592</v>
      </c>
      <c r="P2009" s="40" t="s">
        <v>256</v>
      </c>
      <c r="Q2009" s="105">
        <v>5301.8</v>
      </c>
      <c r="R2009" s="23">
        <v>42187</v>
      </c>
      <c r="S2009" s="106">
        <v>5301.8</v>
      </c>
      <c r="T2009" s="25">
        <f t="shared" si="63"/>
        <v>0</v>
      </c>
      <c r="U2009" s="68" t="s">
        <v>773</v>
      </c>
    </row>
    <row r="2010" spans="1:21" x14ac:dyDescent="0.25">
      <c r="A2010" s="20">
        <v>42204</v>
      </c>
      <c r="B2010" s="183" t="s">
        <v>4623</v>
      </c>
      <c r="C2010" s="183" t="s">
        <v>1592</v>
      </c>
      <c r="D2010" s="150" t="s">
        <v>66</v>
      </c>
      <c r="E2010" s="105">
        <v>1675.2</v>
      </c>
      <c r="F2010" s="23">
        <v>42204</v>
      </c>
      <c r="G2010" s="106">
        <v>1675.2</v>
      </c>
      <c r="H2010" s="31">
        <f t="shared" si="62"/>
        <v>0</v>
      </c>
      <c r="I2010" s="56" t="s">
        <v>9</v>
      </c>
      <c r="L2010" s="246"/>
      <c r="M2010" s="20">
        <v>42188</v>
      </c>
      <c r="N2010" s="183" t="s">
        <v>2761</v>
      </c>
      <c r="O2010" s="183" t="s">
        <v>1592</v>
      </c>
      <c r="P2010" s="40" t="s">
        <v>256</v>
      </c>
      <c r="Q2010" s="105">
        <v>7068.4</v>
      </c>
      <c r="R2010" s="23">
        <v>42188</v>
      </c>
      <c r="S2010" s="106">
        <v>7068.4</v>
      </c>
      <c r="T2010" s="31">
        <f t="shared" si="63"/>
        <v>0</v>
      </c>
      <c r="U2010" s="68" t="s">
        <v>773</v>
      </c>
    </row>
    <row r="2011" spans="1:21" x14ac:dyDescent="0.25">
      <c r="A2011" s="20">
        <v>42204</v>
      </c>
      <c r="B2011" s="183" t="s">
        <v>4624</v>
      </c>
      <c r="C2011" s="183" t="s">
        <v>1592</v>
      </c>
      <c r="D2011" s="14" t="s">
        <v>50</v>
      </c>
      <c r="E2011" s="105">
        <v>4288.3</v>
      </c>
      <c r="F2011" s="23">
        <v>42204</v>
      </c>
      <c r="G2011" s="106">
        <v>4288.3</v>
      </c>
      <c r="H2011" s="31">
        <f t="shared" si="62"/>
        <v>0</v>
      </c>
      <c r="I2011" s="56" t="s">
        <v>9</v>
      </c>
      <c r="L2011" s="246"/>
      <c r="M2011" s="20">
        <v>42189</v>
      </c>
      <c r="N2011" s="183" t="s">
        <v>2889</v>
      </c>
      <c r="O2011" s="183" t="s">
        <v>1592</v>
      </c>
      <c r="P2011" s="14" t="s">
        <v>256</v>
      </c>
      <c r="Q2011" s="105">
        <v>8955.7999999999993</v>
      </c>
      <c r="R2011" s="23">
        <v>42189</v>
      </c>
      <c r="S2011" s="106">
        <v>8955.7999999999993</v>
      </c>
      <c r="T2011" s="31">
        <f t="shared" si="63"/>
        <v>0</v>
      </c>
      <c r="U2011" s="39" t="s">
        <v>773</v>
      </c>
    </row>
    <row r="2012" spans="1:21" x14ac:dyDescent="0.25">
      <c r="A2012" s="20">
        <v>42204</v>
      </c>
      <c r="B2012" s="183" t="s">
        <v>4625</v>
      </c>
      <c r="C2012" s="183" t="s">
        <v>1592</v>
      </c>
      <c r="D2012" s="14" t="s">
        <v>114</v>
      </c>
      <c r="E2012" s="105">
        <v>4743.5</v>
      </c>
      <c r="F2012" s="23">
        <v>42204</v>
      </c>
      <c r="G2012" s="118">
        <v>4743.5</v>
      </c>
      <c r="H2012" s="31">
        <f t="shared" si="62"/>
        <v>0</v>
      </c>
      <c r="I2012" s="56" t="s">
        <v>9</v>
      </c>
      <c r="L2012" s="246"/>
      <c r="M2012" s="20">
        <v>42190</v>
      </c>
      <c r="N2012" s="183" t="s">
        <v>2992</v>
      </c>
      <c r="O2012" s="183" t="s">
        <v>1592</v>
      </c>
      <c r="P2012" s="14" t="s">
        <v>256</v>
      </c>
      <c r="Q2012" s="105">
        <v>8141.6</v>
      </c>
      <c r="R2012" s="23">
        <v>42190</v>
      </c>
      <c r="S2012" s="106">
        <v>8141.6</v>
      </c>
      <c r="T2012" s="31">
        <f t="shared" si="63"/>
        <v>0</v>
      </c>
      <c r="U2012" s="39" t="s">
        <v>59</v>
      </c>
    </row>
    <row r="2013" spans="1:21" x14ac:dyDescent="0.25">
      <c r="A2013" s="20">
        <v>42204</v>
      </c>
      <c r="B2013" s="183" t="s">
        <v>4626</v>
      </c>
      <c r="C2013" s="183" t="s">
        <v>1592</v>
      </c>
      <c r="D2013" s="14" t="s">
        <v>111</v>
      </c>
      <c r="E2013" s="105">
        <v>372480</v>
      </c>
      <c r="F2013" s="23">
        <v>42206</v>
      </c>
      <c r="G2013" s="118">
        <v>372480</v>
      </c>
      <c r="H2013" s="31">
        <f t="shared" si="62"/>
        <v>0</v>
      </c>
      <c r="I2013" s="56" t="s">
        <v>9</v>
      </c>
      <c r="L2013" s="246"/>
      <c r="M2013" s="20">
        <v>42191</v>
      </c>
      <c r="N2013" s="183" t="s">
        <v>3101</v>
      </c>
      <c r="O2013" s="183" t="s">
        <v>1592</v>
      </c>
      <c r="P2013" s="14" t="s">
        <v>256</v>
      </c>
      <c r="Q2013" s="105">
        <v>4583.8</v>
      </c>
      <c r="R2013" s="23">
        <v>42191</v>
      </c>
      <c r="S2013" s="106">
        <v>4583.8</v>
      </c>
      <c r="T2013" s="31">
        <f t="shared" si="63"/>
        <v>0</v>
      </c>
      <c r="U2013" s="39" t="s">
        <v>773</v>
      </c>
    </row>
    <row r="2014" spans="1:21" x14ac:dyDescent="0.25">
      <c r="A2014" s="20">
        <v>42204</v>
      </c>
      <c r="B2014" s="183" t="s">
        <v>4627</v>
      </c>
      <c r="C2014" s="183" t="s">
        <v>1592</v>
      </c>
      <c r="D2014" s="14" t="s">
        <v>236</v>
      </c>
      <c r="E2014" s="105">
        <v>49332.75</v>
      </c>
      <c r="F2014" s="30" t="s">
        <v>6094</v>
      </c>
      <c r="G2014" s="145">
        <f>39256.99+10075.76</f>
        <v>49332.75</v>
      </c>
      <c r="H2014" s="31">
        <f t="shared" si="62"/>
        <v>0</v>
      </c>
      <c r="I2014" s="56" t="s">
        <v>9</v>
      </c>
      <c r="L2014" s="246"/>
      <c r="M2014" s="20">
        <v>42192</v>
      </c>
      <c r="N2014" s="183" t="s">
        <v>3255</v>
      </c>
      <c r="O2014" s="183" t="s">
        <v>1592</v>
      </c>
      <c r="P2014" s="14" t="s">
        <v>256</v>
      </c>
      <c r="Q2014" s="105">
        <v>4807.2</v>
      </c>
      <c r="R2014" s="23">
        <v>42192</v>
      </c>
      <c r="S2014" s="106">
        <v>4807.2</v>
      </c>
      <c r="T2014" s="31">
        <f t="shared" si="63"/>
        <v>0</v>
      </c>
      <c r="U2014" s="39" t="s">
        <v>773</v>
      </c>
    </row>
    <row r="2015" spans="1:21" x14ac:dyDescent="0.25">
      <c r="A2015" s="20">
        <v>42204</v>
      </c>
      <c r="B2015" s="183" t="s">
        <v>4628</v>
      </c>
      <c r="C2015" s="183" t="s">
        <v>1592</v>
      </c>
      <c r="D2015" s="14" t="s">
        <v>1182</v>
      </c>
      <c r="E2015" s="105">
        <v>4448.8</v>
      </c>
      <c r="F2015" s="23">
        <v>42204</v>
      </c>
      <c r="G2015" s="118">
        <v>4448.8</v>
      </c>
      <c r="H2015" s="31">
        <f t="shared" si="62"/>
        <v>0</v>
      </c>
      <c r="I2015" s="56" t="s">
        <v>9</v>
      </c>
      <c r="L2015" s="246"/>
      <c r="M2015" s="20">
        <v>42193</v>
      </c>
      <c r="N2015" s="183" t="s">
        <v>3289</v>
      </c>
      <c r="O2015" s="183" t="s">
        <v>1592</v>
      </c>
      <c r="P2015" s="14" t="s">
        <v>256</v>
      </c>
      <c r="Q2015" s="105">
        <v>4141.5</v>
      </c>
      <c r="R2015" s="23">
        <v>42193</v>
      </c>
      <c r="S2015" s="106">
        <v>4141.5</v>
      </c>
      <c r="T2015" s="31">
        <f t="shared" si="63"/>
        <v>0</v>
      </c>
      <c r="U2015" s="39" t="s">
        <v>773</v>
      </c>
    </row>
    <row r="2016" spans="1:21" x14ac:dyDescent="0.25">
      <c r="A2016" s="20">
        <v>42204</v>
      </c>
      <c r="B2016" s="183" t="s">
        <v>4629</v>
      </c>
      <c r="C2016" s="183" t="s">
        <v>1592</v>
      </c>
      <c r="D2016" s="14" t="s">
        <v>32</v>
      </c>
      <c r="E2016" s="105">
        <v>58146.8</v>
      </c>
      <c r="F2016" s="23">
        <v>42206</v>
      </c>
      <c r="G2016" s="118">
        <v>58146.8</v>
      </c>
      <c r="H2016" s="31">
        <f t="shared" si="62"/>
        <v>0</v>
      </c>
      <c r="I2016" s="56" t="s">
        <v>9</v>
      </c>
      <c r="L2016" s="246"/>
      <c r="M2016" s="20">
        <v>42194</v>
      </c>
      <c r="N2016" s="183" t="s">
        <v>3422</v>
      </c>
      <c r="O2016" s="183" t="s">
        <v>1592</v>
      </c>
      <c r="P2016" s="14" t="s">
        <v>256</v>
      </c>
      <c r="Q2016" s="105">
        <v>5555</v>
      </c>
      <c r="R2016" s="23">
        <v>42194</v>
      </c>
      <c r="S2016" s="106">
        <v>5555</v>
      </c>
      <c r="T2016" s="31">
        <f t="shared" si="63"/>
        <v>0</v>
      </c>
      <c r="U2016" s="39" t="s">
        <v>773</v>
      </c>
    </row>
    <row r="2017" spans="1:21" x14ac:dyDescent="0.25">
      <c r="A2017" s="20">
        <v>42204</v>
      </c>
      <c r="B2017" s="183" t="s">
        <v>4630</v>
      </c>
      <c r="C2017" s="183" t="s">
        <v>1592</v>
      </c>
      <c r="D2017" s="14" t="s">
        <v>24</v>
      </c>
      <c r="E2017" s="105">
        <v>31925.35</v>
      </c>
      <c r="F2017" s="30">
        <v>42219</v>
      </c>
      <c r="G2017" s="145">
        <v>31925.35</v>
      </c>
      <c r="H2017" s="31">
        <f t="shared" si="62"/>
        <v>0</v>
      </c>
      <c r="I2017" s="56" t="s">
        <v>9</v>
      </c>
      <c r="L2017" s="246"/>
      <c r="M2017" s="20">
        <v>42195</v>
      </c>
      <c r="N2017" s="183" t="s">
        <v>3540</v>
      </c>
      <c r="O2017" s="183" t="s">
        <v>1592</v>
      </c>
      <c r="P2017" s="14" t="s">
        <v>256</v>
      </c>
      <c r="Q2017" s="105">
        <v>8806.6</v>
      </c>
      <c r="R2017" s="23">
        <v>42195</v>
      </c>
      <c r="S2017" s="106">
        <v>8806.6</v>
      </c>
      <c r="T2017" s="31">
        <f t="shared" si="63"/>
        <v>0</v>
      </c>
      <c r="U2017" s="39" t="s">
        <v>773</v>
      </c>
    </row>
    <row r="2018" spans="1:21" x14ac:dyDescent="0.25">
      <c r="A2018" s="20">
        <v>42204</v>
      </c>
      <c r="B2018" s="183" t="s">
        <v>4631</v>
      </c>
      <c r="C2018" s="183" t="s">
        <v>1592</v>
      </c>
      <c r="D2018" s="14" t="s">
        <v>103</v>
      </c>
      <c r="E2018" s="105">
        <v>28790.2</v>
      </c>
      <c r="F2018" s="23">
        <v>42212</v>
      </c>
      <c r="G2018" s="118">
        <v>28790.2</v>
      </c>
      <c r="H2018" s="31">
        <f t="shared" si="62"/>
        <v>0</v>
      </c>
      <c r="I2018" s="56" t="s">
        <v>62</v>
      </c>
      <c r="L2018" s="246"/>
      <c r="M2018" s="20">
        <v>42196</v>
      </c>
      <c r="N2018" s="183" t="s">
        <v>3753</v>
      </c>
      <c r="O2018" s="183" t="s">
        <v>1592</v>
      </c>
      <c r="P2018" s="14" t="s">
        <v>256</v>
      </c>
      <c r="Q2018" s="105">
        <v>8166.4</v>
      </c>
      <c r="R2018" s="23">
        <v>42196</v>
      </c>
      <c r="S2018" s="106">
        <v>8166.4</v>
      </c>
      <c r="T2018" s="31">
        <f t="shared" si="63"/>
        <v>0</v>
      </c>
      <c r="U2018" s="39" t="s">
        <v>19</v>
      </c>
    </row>
    <row r="2019" spans="1:21" x14ac:dyDescent="0.25">
      <c r="A2019" s="20">
        <v>42204</v>
      </c>
      <c r="B2019" s="183" t="s">
        <v>4632</v>
      </c>
      <c r="C2019" s="183" t="s">
        <v>1592</v>
      </c>
      <c r="D2019" s="14" t="s">
        <v>136</v>
      </c>
      <c r="E2019" s="105">
        <v>13688.4</v>
      </c>
      <c r="F2019" s="23">
        <v>42204</v>
      </c>
      <c r="G2019" s="118">
        <v>13688.4</v>
      </c>
      <c r="H2019" s="31">
        <f t="shared" si="62"/>
        <v>0</v>
      </c>
      <c r="I2019" s="56" t="s">
        <v>9</v>
      </c>
      <c r="L2019" s="246"/>
      <c r="M2019" s="20">
        <v>42197</v>
      </c>
      <c r="N2019" s="183" t="s">
        <v>3836</v>
      </c>
      <c r="O2019" s="183" t="s">
        <v>1592</v>
      </c>
      <c r="P2019" s="14" t="s">
        <v>256</v>
      </c>
      <c r="Q2019" s="105">
        <v>6903.6</v>
      </c>
      <c r="R2019" s="51">
        <v>42198</v>
      </c>
      <c r="S2019" s="106">
        <v>6903.6</v>
      </c>
      <c r="T2019" s="31">
        <f t="shared" si="63"/>
        <v>0</v>
      </c>
      <c r="U2019" s="39" t="s">
        <v>62</v>
      </c>
    </row>
    <row r="2020" spans="1:21" x14ac:dyDescent="0.25">
      <c r="A2020" s="20">
        <v>42204</v>
      </c>
      <c r="B2020" s="183" t="s">
        <v>4633</v>
      </c>
      <c r="C2020" s="183" t="s">
        <v>1592</v>
      </c>
      <c r="D2020" s="14" t="s">
        <v>143</v>
      </c>
      <c r="E2020" s="105">
        <v>9591.2000000000007</v>
      </c>
      <c r="F2020" s="23">
        <v>42205</v>
      </c>
      <c r="G2020" s="118">
        <v>9591.2000000000007</v>
      </c>
      <c r="H2020" s="31">
        <f t="shared" si="62"/>
        <v>0</v>
      </c>
      <c r="I2020" s="56" t="s">
        <v>17</v>
      </c>
      <c r="L2020" s="246"/>
      <c r="M2020" s="20">
        <v>42199</v>
      </c>
      <c r="N2020" s="183" t="s">
        <v>4063</v>
      </c>
      <c r="O2020" s="183" t="s">
        <v>1592</v>
      </c>
      <c r="P2020" s="14" t="s">
        <v>256</v>
      </c>
      <c r="Q2020" s="105">
        <v>1776.5</v>
      </c>
      <c r="R2020" s="23">
        <v>42201</v>
      </c>
      <c r="S2020" s="106">
        <v>1776.5</v>
      </c>
      <c r="T2020" s="48">
        <f t="shared" si="63"/>
        <v>0</v>
      </c>
      <c r="U2020" s="39" t="s">
        <v>9</v>
      </c>
    </row>
    <row r="2021" spans="1:21" x14ac:dyDescent="0.25">
      <c r="A2021" s="20">
        <v>42204</v>
      </c>
      <c r="B2021" s="183" t="s">
        <v>4634</v>
      </c>
      <c r="C2021" s="183" t="s">
        <v>1592</v>
      </c>
      <c r="D2021" s="26" t="s">
        <v>4635</v>
      </c>
      <c r="E2021" s="108">
        <v>0</v>
      </c>
      <c r="F2021" s="45" t="s">
        <v>4636</v>
      </c>
      <c r="G2021" s="118"/>
      <c r="H2021" s="31">
        <f t="shared" si="62"/>
        <v>0</v>
      </c>
      <c r="I2021" s="56" t="s">
        <v>9</v>
      </c>
      <c r="L2021" s="246"/>
      <c r="M2021" s="20">
        <v>42200</v>
      </c>
      <c r="N2021" s="183" t="s">
        <v>4134</v>
      </c>
      <c r="O2021" s="183" t="s">
        <v>1592</v>
      </c>
      <c r="P2021" s="14" t="s">
        <v>256</v>
      </c>
      <c r="Q2021" s="105">
        <v>5759.6</v>
      </c>
      <c r="R2021" s="23">
        <v>42201</v>
      </c>
      <c r="S2021" s="106">
        <v>5759.6</v>
      </c>
      <c r="T2021" s="48">
        <f t="shared" si="63"/>
        <v>0</v>
      </c>
      <c r="U2021" s="39" t="s">
        <v>3880</v>
      </c>
    </row>
    <row r="2022" spans="1:21" x14ac:dyDescent="0.25">
      <c r="A2022" s="20">
        <v>42204</v>
      </c>
      <c r="B2022" s="183" t="s">
        <v>4637</v>
      </c>
      <c r="C2022" s="183" t="s">
        <v>1592</v>
      </c>
      <c r="D2022" s="14" t="s">
        <v>472</v>
      </c>
      <c r="E2022" s="105">
        <v>71484.66</v>
      </c>
      <c r="F2022" s="23" t="s">
        <v>4638</v>
      </c>
      <c r="G2022" s="118">
        <f>20484.36+51000.3</f>
        <v>71484.66</v>
      </c>
      <c r="H2022" s="31">
        <f t="shared" si="62"/>
        <v>0</v>
      </c>
      <c r="I2022" s="56" t="s">
        <v>17</v>
      </c>
      <c r="L2022" s="246"/>
      <c r="M2022" s="20">
        <v>42201</v>
      </c>
      <c r="N2022" s="183" t="s">
        <v>4256</v>
      </c>
      <c r="O2022" s="183" t="s">
        <v>1592</v>
      </c>
      <c r="P2022" s="14" t="s">
        <v>256</v>
      </c>
      <c r="Q2022" s="105">
        <v>6230.4</v>
      </c>
      <c r="R2022" s="23">
        <v>42201</v>
      </c>
      <c r="S2022" s="106">
        <v>6230.4</v>
      </c>
      <c r="T2022" s="48">
        <f t="shared" si="63"/>
        <v>0</v>
      </c>
      <c r="U2022" s="39" t="s">
        <v>3880</v>
      </c>
    </row>
    <row r="2023" spans="1:21" x14ac:dyDescent="0.25">
      <c r="A2023" s="20">
        <v>42204</v>
      </c>
      <c r="B2023" s="183" t="s">
        <v>4639</v>
      </c>
      <c r="C2023" s="183" t="s">
        <v>1592</v>
      </c>
      <c r="D2023" s="14" t="s">
        <v>14</v>
      </c>
      <c r="E2023" s="105">
        <v>4599</v>
      </c>
      <c r="F2023" s="30">
        <v>42230</v>
      </c>
      <c r="G2023" s="145">
        <v>4599</v>
      </c>
      <c r="H2023" s="31">
        <f t="shared" si="62"/>
        <v>0</v>
      </c>
      <c r="I2023" s="56" t="s">
        <v>9</v>
      </c>
      <c r="L2023" s="246"/>
      <c r="M2023" s="20">
        <v>42202</v>
      </c>
      <c r="N2023" s="183" t="s">
        <v>4379</v>
      </c>
      <c r="O2023" s="183" t="s">
        <v>1592</v>
      </c>
      <c r="P2023" s="14" t="s">
        <v>256</v>
      </c>
      <c r="Q2023" s="105">
        <v>8123.4</v>
      </c>
      <c r="R2023" s="23">
        <v>42202</v>
      </c>
      <c r="S2023" s="118">
        <v>8123.4</v>
      </c>
      <c r="T2023" s="31">
        <f t="shared" si="63"/>
        <v>0</v>
      </c>
      <c r="U2023" s="56" t="s">
        <v>15</v>
      </c>
    </row>
    <row r="2024" spans="1:21" x14ac:dyDescent="0.25">
      <c r="A2024" s="20">
        <v>42204</v>
      </c>
      <c r="B2024" s="183" t="s">
        <v>4640</v>
      </c>
      <c r="C2024" s="183" t="s">
        <v>1592</v>
      </c>
      <c r="D2024" s="14" t="s">
        <v>45</v>
      </c>
      <c r="E2024" s="105">
        <v>24174</v>
      </c>
      <c r="F2024" s="23">
        <v>42211</v>
      </c>
      <c r="G2024" s="118">
        <v>24174</v>
      </c>
      <c r="H2024" s="31">
        <f t="shared" si="62"/>
        <v>0</v>
      </c>
      <c r="I2024" s="56" t="s">
        <v>17</v>
      </c>
      <c r="L2024" s="246"/>
      <c r="M2024" s="20">
        <v>42203</v>
      </c>
      <c r="N2024" s="183" t="s">
        <v>4550</v>
      </c>
      <c r="O2024" s="183" t="s">
        <v>1592</v>
      </c>
      <c r="P2024" s="14" t="s">
        <v>256</v>
      </c>
      <c r="Q2024" s="105">
        <v>7916.6</v>
      </c>
      <c r="R2024" s="23">
        <v>42205</v>
      </c>
      <c r="S2024" s="118">
        <v>7916.6</v>
      </c>
      <c r="T2024" s="31">
        <f t="shared" si="63"/>
        <v>0</v>
      </c>
      <c r="U2024" s="56" t="s">
        <v>3880</v>
      </c>
    </row>
    <row r="2025" spans="1:21" x14ac:dyDescent="0.25">
      <c r="A2025" s="20">
        <v>42204</v>
      </c>
      <c r="B2025" s="183" t="s">
        <v>4641</v>
      </c>
      <c r="C2025" s="183" t="s">
        <v>1592</v>
      </c>
      <c r="D2025" s="14" t="s">
        <v>266</v>
      </c>
      <c r="E2025" s="105">
        <v>234</v>
      </c>
      <c r="F2025" s="23">
        <v>42204</v>
      </c>
      <c r="G2025" s="118">
        <v>234</v>
      </c>
      <c r="H2025" s="31">
        <f t="shared" si="62"/>
        <v>0</v>
      </c>
      <c r="I2025" s="56" t="s">
        <v>9</v>
      </c>
      <c r="L2025" s="246"/>
      <c r="M2025" s="20">
        <v>42204</v>
      </c>
      <c r="N2025" s="183" t="s">
        <v>4599</v>
      </c>
      <c r="O2025" s="183" t="s">
        <v>1592</v>
      </c>
      <c r="P2025" s="14" t="s">
        <v>256</v>
      </c>
      <c r="Q2025" s="105">
        <v>5920.6</v>
      </c>
      <c r="R2025" s="23">
        <v>42205</v>
      </c>
      <c r="S2025" s="118">
        <v>5920.6</v>
      </c>
      <c r="T2025" s="31">
        <f t="shared" si="63"/>
        <v>0</v>
      </c>
      <c r="U2025" s="56" t="s">
        <v>3880</v>
      </c>
    </row>
    <row r="2026" spans="1:21" x14ac:dyDescent="0.25">
      <c r="A2026" s="20">
        <v>42204</v>
      </c>
      <c r="B2026" s="183" t="s">
        <v>4642</v>
      </c>
      <c r="C2026" s="183" t="s">
        <v>1592</v>
      </c>
      <c r="D2026" s="14" t="s">
        <v>24</v>
      </c>
      <c r="E2026" s="105">
        <v>57927.6</v>
      </c>
      <c r="F2026" s="30">
        <v>42219</v>
      </c>
      <c r="G2026" s="145">
        <v>57927.6</v>
      </c>
      <c r="H2026" s="31">
        <f t="shared" si="62"/>
        <v>0</v>
      </c>
      <c r="I2026" s="56" t="s">
        <v>9</v>
      </c>
      <c r="L2026" s="246"/>
      <c r="M2026" s="20">
        <v>42205</v>
      </c>
      <c r="N2026" s="183" t="s">
        <v>4687</v>
      </c>
      <c r="O2026" s="183" t="s">
        <v>1592</v>
      </c>
      <c r="P2026" s="14" t="s">
        <v>256</v>
      </c>
      <c r="Q2026" s="105">
        <v>4044.6</v>
      </c>
      <c r="R2026" s="23">
        <v>42205</v>
      </c>
      <c r="S2026" s="118">
        <v>4044.6</v>
      </c>
      <c r="T2026" s="31">
        <f t="shared" si="63"/>
        <v>0</v>
      </c>
      <c r="U2026" s="56" t="s">
        <v>3880</v>
      </c>
    </row>
    <row r="2027" spans="1:21" x14ac:dyDescent="0.25">
      <c r="A2027" s="20">
        <v>42204</v>
      </c>
      <c r="B2027" s="183" t="s">
        <v>4643</v>
      </c>
      <c r="C2027" s="183" t="s">
        <v>1592</v>
      </c>
      <c r="D2027" s="14" t="s">
        <v>229</v>
      </c>
      <c r="E2027" s="105">
        <v>3855.77</v>
      </c>
      <c r="F2027" s="23">
        <v>42204</v>
      </c>
      <c r="G2027" s="118">
        <v>3855.77</v>
      </c>
      <c r="H2027" s="31">
        <f t="shared" si="62"/>
        <v>0</v>
      </c>
      <c r="I2027" s="56" t="s">
        <v>9</v>
      </c>
      <c r="L2027" s="246"/>
      <c r="M2027" s="20">
        <v>42206</v>
      </c>
      <c r="N2027" s="183" t="s">
        <v>4884</v>
      </c>
      <c r="O2027" s="183" t="s">
        <v>1592</v>
      </c>
      <c r="P2027" s="15" t="s">
        <v>256</v>
      </c>
      <c r="Q2027" s="122">
        <v>3203.8</v>
      </c>
      <c r="R2027" s="23">
        <v>42207</v>
      </c>
      <c r="S2027" s="118">
        <v>3203.8</v>
      </c>
      <c r="T2027" s="31">
        <f t="shared" si="63"/>
        <v>0</v>
      </c>
      <c r="U2027" s="68" t="s">
        <v>3880</v>
      </c>
    </row>
    <row r="2028" spans="1:21" x14ac:dyDescent="0.25">
      <c r="A2028" s="20">
        <v>42204</v>
      </c>
      <c r="B2028" s="183" t="s">
        <v>4644</v>
      </c>
      <c r="C2028" s="183" t="s">
        <v>1592</v>
      </c>
      <c r="D2028" s="14" t="s">
        <v>102</v>
      </c>
      <c r="E2028" s="105">
        <v>772.8</v>
      </c>
      <c r="F2028" s="23">
        <v>42204</v>
      </c>
      <c r="G2028" s="118">
        <v>772.8</v>
      </c>
      <c r="H2028" s="31">
        <f t="shared" si="62"/>
        <v>0</v>
      </c>
      <c r="I2028" s="56" t="s">
        <v>9</v>
      </c>
      <c r="L2028" s="246"/>
      <c r="M2028" s="20">
        <v>42207</v>
      </c>
      <c r="N2028" s="183" t="s">
        <v>4918</v>
      </c>
      <c r="O2028" s="183" t="s">
        <v>1592</v>
      </c>
      <c r="P2028" s="14" t="s">
        <v>256</v>
      </c>
      <c r="Q2028" s="105">
        <v>4675.2</v>
      </c>
      <c r="R2028" s="23">
        <v>42210</v>
      </c>
      <c r="S2028" s="106">
        <v>4675.2</v>
      </c>
      <c r="T2028" s="31">
        <f t="shared" si="63"/>
        <v>0</v>
      </c>
      <c r="U2028" s="39" t="s">
        <v>3880</v>
      </c>
    </row>
    <row r="2029" spans="1:21" x14ac:dyDescent="0.25">
      <c r="A2029" s="20">
        <v>42204</v>
      </c>
      <c r="B2029" s="183" t="s">
        <v>4645</v>
      </c>
      <c r="C2029" s="183" t="s">
        <v>1592</v>
      </c>
      <c r="D2029" s="14" t="s">
        <v>71</v>
      </c>
      <c r="E2029" s="105">
        <v>4395.6000000000004</v>
      </c>
      <c r="F2029" s="23">
        <v>42204</v>
      </c>
      <c r="G2029" s="118">
        <v>4395.6000000000004</v>
      </c>
      <c r="H2029" s="31">
        <f t="shared" si="62"/>
        <v>0</v>
      </c>
      <c r="I2029" s="56" t="s">
        <v>9</v>
      </c>
      <c r="L2029" s="246"/>
      <c r="M2029" s="20">
        <v>42208</v>
      </c>
      <c r="N2029" s="183" t="s">
        <v>5087</v>
      </c>
      <c r="O2029" s="183" t="s">
        <v>1592</v>
      </c>
      <c r="P2029" s="14" t="s">
        <v>256</v>
      </c>
      <c r="Q2029" s="105">
        <v>5782.8</v>
      </c>
      <c r="R2029" s="65">
        <v>42210</v>
      </c>
      <c r="S2029" s="106">
        <v>5782.8</v>
      </c>
      <c r="T2029" s="31">
        <f t="shared" si="63"/>
        <v>0</v>
      </c>
      <c r="U2029" s="39" t="s">
        <v>3880</v>
      </c>
    </row>
    <row r="2030" spans="1:21" x14ac:dyDescent="0.25">
      <c r="A2030" s="20">
        <v>42204</v>
      </c>
      <c r="B2030" s="183" t="s">
        <v>4646</v>
      </c>
      <c r="C2030" s="183" t="s">
        <v>1592</v>
      </c>
      <c r="D2030" s="14" t="s">
        <v>105</v>
      </c>
      <c r="E2030" s="105">
        <v>654.54999999999995</v>
      </c>
      <c r="F2030" s="23">
        <v>42204</v>
      </c>
      <c r="G2030" s="118">
        <v>654.54999999999995</v>
      </c>
      <c r="H2030" s="31">
        <f t="shared" si="62"/>
        <v>0</v>
      </c>
      <c r="I2030" s="56" t="s">
        <v>9</v>
      </c>
      <c r="L2030" s="246"/>
      <c r="M2030" s="20">
        <v>42209</v>
      </c>
      <c r="N2030" s="183" t="s">
        <v>5235</v>
      </c>
      <c r="O2030" s="183" t="s">
        <v>1592</v>
      </c>
      <c r="P2030" s="14" t="s">
        <v>256</v>
      </c>
      <c r="Q2030" s="105">
        <v>8323.9599999999991</v>
      </c>
      <c r="R2030" s="65">
        <v>42210</v>
      </c>
      <c r="S2030" s="106">
        <v>8323.9599999999991</v>
      </c>
      <c r="T2030" s="31">
        <f t="shared" si="63"/>
        <v>0</v>
      </c>
      <c r="U2030" s="39" t="s">
        <v>3880</v>
      </c>
    </row>
    <row r="2031" spans="1:21" x14ac:dyDescent="0.25">
      <c r="A2031" s="20">
        <v>42204</v>
      </c>
      <c r="B2031" s="183" t="s">
        <v>4647</v>
      </c>
      <c r="C2031" s="183" t="s">
        <v>1592</v>
      </c>
      <c r="D2031" s="14" t="s">
        <v>86</v>
      </c>
      <c r="E2031" s="105">
        <v>331.25</v>
      </c>
      <c r="F2031" s="23">
        <v>42204</v>
      </c>
      <c r="G2031" s="118">
        <v>331.25</v>
      </c>
      <c r="H2031" s="31">
        <f t="shared" si="62"/>
        <v>0</v>
      </c>
      <c r="I2031" s="56" t="s">
        <v>9</v>
      </c>
      <c r="L2031" s="246"/>
      <c r="M2031" s="20">
        <v>42210</v>
      </c>
      <c r="N2031" s="183" t="s">
        <v>5360</v>
      </c>
      <c r="O2031" s="183" t="s">
        <v>1592</v>
      </c>
      <c r="P2031" s="14" t="s">
        <v>256</v>
      </c>
      <c r="Q2031" s="105">
        <v>7755.6</v>
      </c>
      <c r="R2031" s="65">
        <v>42211</v>
      </c>
      <c r="S2031" s="106">
        <v>7755.6</v>
      </c>
      <c r="T2031" s="31">
        <f t="shared" si="63"/>
        <v>0</v>
      </c>
      <c r="U2031" s="39" t="s">
        <v>3880</v>
      </c>
    </row>
    <row r="2032" spans="1:21" x14ac:dyDescent="0.25">
      <c r="A2032" s="20">
        <v>42204</v>
      </c>
      <c r="B2032" s="183" t="s">
        <v>4648</v>
      </c>
      <c r="C2032" s="183" t="s">
        <v>1592</v>
      </c>
      <c r="D2032" s="14" t="s">
        <v>158</v>
      </c>
      <c r="E2032" s="105">
        <v>5955.25</v>
      </c>
      <c r="F2032" s="23">
        <v>42204</v>
      </c>
      <c r="G2032" s="118">
        <v>5955.25</v>
      </c>
      <c r="H2032" s="31">
        <f t="shared" si="62"/>
        <v>0</v>
      </c>
      <c r="I2032" s="56" t="s">
        <v>9</v>
      </c>
      <c r="L2032" s="246"/>
      <c r="M2032" s="20">
        <v>42211</v>
      </c>
      <c r="N2032" s="183" t="s">
        <v>5457</v>
      </c>
      <c r="O2032" s="183" t="s">
        <v>1592</v>
      </c>
      <c r="P2032" s="14" t="s">
        <v>256</v>
      </c>
      <c r="Q2032" s="105">
        <v>6521.6</v>
      </c>
      <c r="R2032" s="23">
        <v>42212</v>
      </c>
      <c r="S2032" s="106">
        <v>6521.6</v>
      </c>
      <c r="T2032" s="31">
        <f t="shared" si="63"/>
        <v>0</v>
      </c>
      <c r="U2032" s="39" t="s">
        <v>3880</v>
      </c>
    </row>
    <row r="2033" spans="1:21" x14ac:dyDescent="0.25">
      <c r="A2033" s="20">
        <v>42204</v>
      </c>
      <c r="B2033" s="183" t="s">
        <v>4649</v>
      </c>
      <c r="C2033" s="183" t="s">
        <v>1592</v>
      </c>
      <c r="D2033" s="14" t="s">
        <v>232</v>
      </c>
      <c r="E2033" s="105">
        <v>7074</v>
      </c>
      <c r="F2033" s="23">
        <v>42205</v>
      </c>
      <c r="G2033" s="118">
        <v>7074</v>
      </c>
      <c r="H2033" s="31">
        <f t="shared" si="62"/>
        <v>0</v>
      </c>
      <c r="I2033" s="56" t="s">
        <v>9</v>
      </c>
      <c r="L2033" s="246"/>
      <c r="M2033" s="20">
        <v>42212</v>
      </c>
      <c r="N2033" s="183" t="s">
        <v>5551</v>
      </c>
      <c r="O2033" s="183" t="s">
        <v>1592</v>
      </c>
      <c r="P2033" s="14" t="s">
        <v>256</v>
      </c>
      <c r="Q2033" s="105">
        <v>4195</v>
      </c>
      <c r="R2033" s="23">
        <v>42212</v>
      </c>
      <c r="S2033" s="106">
        <v>4195</v>
      </c>
      <c r="T2033" s="31">
        <f t="shared" si="63"/>
        <v>0</v>
      </c>
      <c r="U2033" s="39" t="s">
        <v>3880</v>
      </c>
    </row>
    <row r="2034" spans="1:21" x14ac:dyDescent="0.25">
      <c r="A2034" s="20">
        <v>42204</v>
      </c>
      <c r="B2034" s="183" t="s">
        <v>4650</v>
      </c>
      <c r="C2034" s="183" t="s">
        <v>1592</v>
      </c>
      <c r="D2034" s="14" t="s">
        <v>106</v>
      </c>
      <c r="E2034" s="105">
        <v>12457.28</v>
      </c>
      <c r="F2034" s="23">
        <v>42204</v>
      </c>
      <c r="G2034" s="118">
        <v>12457.28</v>
      </c>
      <c r="H2034" s="31">
        <f t="shared" si="62"/>
        <v>0</v>
      </c>
      <c r="I2034" s="56" t="s">
        <v>9</v>
      </c>
      <c r="L2034" s="246"/>
      <c r="M2034" s="20">
        <v>42213</v>
      </c>
      <c r="N2034" s="183" t="s">
        <v>5664</v>
      </c>
      <c r="O2034" s="183" t="s">
        <v>1592</v>
      </c>
      <c r="P2034" s="14" t="s">
        <v>256</v>
      </c>
      <c r="Q2034" s="105">
        <v>3886</v>
      </c>
      <c r="R2034" s="23">
        <v>42214</v>
      </c>
      <c r="S2034" s="106">
        <v>3886</v>
      </c>
      <c r="T2034" s="31">
        <f t="shared" si="63"/>
        <v>0</v>
      </c>
      <c r="U2034" s="39" t="s">
        <v>587</v>
      </c>
    </row>
    <row r="2035" spans="1:21" x14ac:dyDescent="0.25">
      <c r="A2035" s="20">
        <v>42204</v>
      </c>
      <c r="B2035" s="183" t="s">
        <v>4651</v>
      </c>
      <c r="C2035" s="183" t="s">
        <v>1592</v>
      </c>
      <c r="D2035" s="14" t="s">
        <v>24</v>
      </c>
      <c r="E2035" s="105">
        <v>126602.75</v>
      </c>
      <c r="F2035" s="30">
        <v>42219</v>
      </c>
      <c r="G2035" s="145">
        <v>126602.75</v>
      </c>
      <c r="H2035" s="31">
        <f t="shared" si="62"/>
        <v>0</v>
      </c>
      <c r="I2035" s="56" t="s">
        <v>9</v>
      </c>
      <c r="L2035" s="246"/>
      <c r="M2035" s="20">
        <v>42214</v>
      </c>
      <c r="N2035" s="183" t="s">
        <v>5716</v>
      </c>
      <c r="O2035" s="183" t="s">
        <v>1592</v>
      </c>
      <c r="P2035" s="14" t="s">
        <v>256</v>
      </c>
      <c r="Q2035" s="105">
        <v>4257</v>
      </c>
      <c r="R2035" s="23">
        <v>42214</v>
      </c>
      <c r="S2035" s="106">
        <v>4257</v>
      </c>
      <c r="T2035" s="31">
        <f t="shared" si="63"/>
        <v>0</v>
      </c>
      <c r="U2035" s="39" t="s">
        <v>3880</v>
      </c>
    </row>
    <row r="2036" spans="1:21" x14ac:dyDescent="0.25">
      <c r="A2036" s="20">
        <v>42204</v>
      </c>
      <c r="B2036" s="183" t="s">
        <v>4652</v>
      </c>
      <c r="C2036" s="183" t="s">
        <v>1592</v>
      </c>
      <c r="D2036" s="14" t="s">
        <v>110</v>
      </c>
      <c r="E2036" s="105">
        <v>47261.7</v>
      </c>
      <c r="F2036" s="23" t="s">
        <v>3627</v>
      </c>
      <c r="G2036" s="118">
        <f>27051.97+7638.5+12571.23</f>
        <v>47261.7</v>
      </c>
      <c r="H2036" s="31">
        <f t="shared" si="62"/>
        <v>0</v>
      </c>
      <c r="I2036" s="56" t="s">
        <v>62</v>
      </c>
      <c r="L2036" s="246"/>
      <c r="M2036" s="20">
        <v>42215</v>
      </c>
      <c r="N2036" s="183" t="s">
        <v>5873</v>
      </c>
      <c r="O2036" s="183" t="s">
        <v>1592</v>
      </c>
      <c r="P2036" s="14" t="s">
        <v>256</v>
      </c>
      <c r="Q2036" s="105">
        <v>4540.8</v>
      </c>
      <c r="R2036" s="23">
        <v>42216</v>
      </c>
      <c r="S2036" s="106">
        <v>4540.8</v>
      </c>
      <c r="T2036" s="31">
        <f t="shared" si="63"/>
        <v>0</v>
      </c>
      <c r="U2036" s="39" t="s">
        <v>3880</v>
      </c>
    </row>
    <row r="2037" spans="1:21" x14ac:dyDescent="0.25">
      <c r="A2037" s="20">
        <v>42204</v>
      </c>
      <c r="B2037" s="183" t="s">
        <v>4653</v>
      </c>
      <c r="C2037" s="183" t="s">
        <v>1592</v>
      </c>
      <c r="D2037" s="14" t="s">
        <v>1101</v>
      </c>
      <c r="E2037" s="105">
        <v>463.4</v>
      </c>
      <c r="F2037" s="23">
        <v>42205</v>
      </c>
      <c r="G2037" s="118">
        <v>463.4</v>
      </c>
      <c r="H2037" s="31">
        <f t="shared" si="62"/>
        <v>0</v>
      </c>
      <c r="I2037" s="56" t="s">
        <v>9</v>
      </c>
      <c r="L2037" s="246"/>
      <c r="M2037" s="20">
        <v>42215</v>
      </c>
      <c r="N2037" s="183" t="s">
        <v>5878</v>
      </c>
      <c r="O2037" s="183" t="s">
        <v>1592</v>
      </c>
      <c r="P2037" s="14" t="s">
        <v>256</v>
      </c>
      <c r="Q2037" s="105">
        <v>353.4</v>
      </c>
      <c r="R2037" s="23"/>
      <c r="S2037" s="106"/>
      <c r="T2037" s="31">
        <f t="shared" si="63"/>
        <v>353.4</v>
      </c>
      <c r="U2037" s="39" t="s">
        <v>312</v>
      </c>
    </row>
    <row r="2038" spans="1:21" x14ac:dyDescent="0.25">
      <c r="A2038" s="20">
        <v>42204</v>
      </c>
      <c r="B2038" s="183" t="s">
        <v>4654</v>
      </c>
      <c r="C2038" s="183" t="s">
        <v>1592</v>
      </c>
      <c r="D2038" s="14" t="s">
        <v>235</v>
      </c>
      <c r="E2038" s="122">
        <v>2242</v>
      </c>
      <c r="F2038" s="23">
        <v>42205</v>
      </c>
      <c r="G2038" s="118">
        <v>2242</v>
      </c>
      <c r="H2038" s="31">
        <f t="shared" si="62"/>
        <v>0</v>
      </c>
      <c r="I2038" s="56" t="s">
        <v>17</v>
      </c>
      <c r="L2038" s="246"/>
      <c r="M2038" s="20">
        <v>42216</v>
      </c>
      <c r="N2038" s="183" t="s">
        <v>5995</v>
      </c>
      <c r="O2038" s="183" t="s">
        <v>1592</v>
      </c>
      <c r="P2038" s="14" t="s">
        <v>256</v>
      </c>
      <c r="Q2038" s="105">
        <v>8554.92</v>
      </c>
      <c r="R2038" s="23">
        <v>42216</v>
      </c>
      <c r="S2038" s="106">
        <v>8554.92</v>
      </c>
      <c r="T2038" s="31">
        <f t="shared" si="63"/>
        <v>0</v>
      </c>
      <c r="U2038" s="39" t="s">
        <v>3880</v>
      </c>
    </row>
    <row r="2039" spans="1:21" x14ac:dyDescent="0.25">
      <c r="A2039" s="20">
        <v>42205</v>
      </c>
      <c r="B2039" s="183" t="s">
        <v>4655</v>
      </c>
      <c r="C2039" s="183" t="s">
        <v>1592</v>
      </c>
      <c r="D2039" s="14" t="s">
        <v>383</v>
      </c>
      <c r="E2039" s="105">
        <v>9428.9</v>
      </c>
      <c r="F2039" s="23">
        <v>42205</v>
      </c>
      <c r="G2039" s="118">
        <v>9428.9</v>
      </c>
      <c r="H2039" s="31">
        <f t="shared" si="62"/>
        <v>0</v>
      </c>
      <c r="I2039" s="56" t="s">
        <v>9</v>
      </c>
      <c r="L2039" s="246"/>
      <c r="M2039" s="20">
        <v>42186</v>
      </c>
      <c r="N2039" s="183" t="s">
        <v>2593</v>
      </c>
      <c r="O2039" s="183" t="s">
        <v>1592</v>
      </c>
      <c r="P2039" s="14" t="s">
        <v>406</v>
      </c>
      <c r="Q2039" s="105">
        <v>33649.46</v>
      </c>
      <c r="R2039" s="23">
        <v>42187</v>
      </c>
      <c r="S2039" s="106">
        <v>33649.46</v>
      </c>
      <c r="T2039" s="25">
        <f t="shared" si="63"/>
        <v>0</v>
      </c>
      <c r="U2039" s="39" t="s">
        <v>94</v>
      </c>
    </row>
    <row r="2040" spans="1:21" x14ac:dyDescent="0.25">
      <c r="A2040" s="20">
        <v>42205</v>
      </c>
      <c r="B2040" s="183" t="s">
        <v>4656</v>
      </c>
      <c r="C2040" s="183" t="s">
        <v>1592</v>
      </c>
      <c r="D2040" s="14" t="s">
        <v>2501</v>
      </c>
      <c r="E2040" s="105">
        <v>6790.4</v>
      </c>
      <c r="F2040" s="23">
        <v>42205</v>
      </c>
      <c r="G2040" s="118">
        <v>6790.4</v>
      </c>
      <c r="H2040" s="31">
        <f t="shared" si="62"/>
        <v>0</v>
      </c>
      <c r="I2040" s="56" t="s">
        <v>17</v>
      </c>
      <c r="L2040" s="246"/>
      <c r="M2040" s="20">
        <v>42194</v>
      </c>
      <c r="N2040" s="183" t="s">
        <v>3488</v>
      </c>
      <c r="O2040" s="183" t="s">
        <v>1592</v>
      </c>
      <c r="P2040" s="14" t="s">
        <v>406</v>
      </c>
      <c r="Q2040" s="105">
        <v>14798.8</v>
      </c>
      <c r="R2040" s="23">
        <v>42194</v>
      </c>
      <c r="S2040" s="106">
        <v>14798.8</v>
      </c>
      <c r="T2040" s="31">
        <f t="shared" si="63"/>
        <v>0</v>
      </c>
      <c r="U2040" s="39" t="s">
        <v>773</v>
      </c>
    </row>
    <row r="2041" spans="1:21" x14ac:dyDescent="0.25">
      <c r="A2041" s="20">
        <v>42205</v>
      </c>
      <c r="B2041" s="183" t="s">
        <v>4657</v>
      </c>
      <c r="C2041" s="183" t="s">
        <v>1592</v>
      </c>
      <c r="D2041" s="14" t="s">
        <v>4658</v>
      </c>
      <c r="E2041" s="105">
        <v>2691</v>
      </c>
      <c r="F2041" s="23">
        <v>42205</v>
      </c>
      <c r="G2041" s="118">
        <v>2691</v>
      </c>
      <c r="H2041" s="31">
        <f t="shared" si="62"/>
        <v>0</v>
      </c>
      <c r="I2041" s="56" t="s">
        <v>9</v>
      </c>
      <c r="L2041" s="246"/>
      <c r="M2041" s="20">
        <v>42209</v>
      </c>
      <c r="N2041" s="183" t="s">
        <v>5228</v>
      </c>
      <c r="O2041" s="183" t="s">
        <v>1592</v>
      </c>
      <c r="P2041" s="14" t="s">
        <v>406</v>
      </c>
      <c r="Q2041" s="105">
        <v>24713.1</v>
      </c>
      <c r="R2041" s="65">
        <v>42209</v>
      </c>
      <c r="S2041" s="106">
        <v>24713.1</v>
      </c>
      <c r="T2041" s="31">
        <f t="shared" si="63"/>
        <v>0</v>
      </c>
      <c r="U2041" s="39" t="s">
        <v>94</v>
      </c>
    </row>
    <row r="2042" spans="1:21" x14ac:dyDescent="0.25">
      <c r="A2042" s="20">
        <v>42205</v>
      </c>
      <c r="B2042" s="183" t="s">
        <v>4659</v>
      </c>
      <c r="C2042" s="183" t="s">
        <v>1592</v>
      </c>
      <c r="D2042" s="14" t="s">
        <v>14</v>
      </c>
      <c r="E2042" s="105">
        <v>26062</v>
      </c>
      <c r="F2042" s="30">
        <v>42219</v>
      </c>
      <c r="G2042" s="145">
        <v>26062</v>
      </c>
      <c r="H2042" s="31">
        <f t="shared" si="62"/>
        <v>0</v>
      </c>
      <c r="I2042" s="56" t="s">
        <v>9</v>
      </c>
      <c r="L2042" s="246"/>
      <c r="M2042" s="20">
        <v>42194</v>
      </c>
      <c r="N2042" s="183" t="s">
        <v>3446</v>
      </c>
      <c r="O2042" s="183" t="s">
        <v>1592</v>
      </c>
      <c r="P2042" s="14" t="s">
        <v>126</v>
      </c>
      <c r="Q2042" s="105">
        <v>3208</v>
      </c>
      <c r="R2042" s="23">
        <v>42194</v>
      </c>
      <c r="S2042" s="106">
        <v>3208</v>
      </c>
      <c r="T2042" s="31">
        <f t="shared" si="63"/>
        <v>0</v>
      </c>
      <c r="U2042" s="39" t="s">
        <v>59</v>
      </c>
    </row>
    <row r="2043" spans="1:21" x14ac:dyDescent="0.25">
      <c r="A2043" s="20">
        <v>42205</v>
      </c>
      <c r="B2043" s="183" t="s">
        <v>4660</v>
      </c>
      <c r="C2043" s="183" t="s">
        <v>1592</v>
      </c>
      <c r="D2043" s="14" t="s">
        <v>18</v>
      </c>
      <c r="E2043" s="105">
        <v>2870.4</v>
      </c>
      <c r="F2043" s="23">
        <v>42205</v>
      </c>
      <c r="G2043" s="118">
        <v>2870.4</v>
      </c>
      <c r="H2043" s="31">
        <f t="shared" si="62"/>
        <v>0</v>
      </c>
      <c r="I2043" s="56" t="s">
        <v>9</v>
      </c>
      <c r="L2043" s="246"/>
      <c r="M2043" s="20">
        <v>42195</v>
      </c>
      <c r="N2043" s="183" t="s">
        <v>3652</v>
      </c>
      <c r="O2043" s="183" t="s">
        <v>1592</v>
      </c>
      <c r="P2043" s="14" t="s">
        <v>126</v>
      </c>
      <c r="Q2043" s="105">
        <v>1170.4000000000001</v>
      </c>
      <c r="R2043" s="23">
        <v>42196</v>
      </c>
      <c r="S2043" s="106">
        <v>1170.4000000000001</v>
      </c>
      <c r="T2043" s="31">
        <f t="shared" si="63"/>
        <v>0</v>
      </c>
      <c r="U2043" s="39" t="s">
        <v>94</v>
      </c>
    </row>
    <row r="2044" spans="1:21" x14ac:dyDescent="0.25">
      <c r="A2044" s="20">
        <v>42205</v>
      </c>
      <c r="B2044" s="183" t="s">
        <v>4661</v>
      </c>
      <c r="C2044" s="183" t="s">
        <v>1592</v>
      </c>
      <c r="D2044" s="14" t="s">
        <v>125</v>
      </c>
      <c r="E2044" s="105">
        <v>13761.8</v>
      </c>
      <c r="F2044" s="23">
        <v>42209</v>
      </c>
      <c r="G2044" s="118">
        <v>13761.8</v>
      </c>
      <c r="H2044" s="31">
        <f t="shared" si="62"/>
        <v>0</v>
      </c>
      <c r="I2044" s="56" t="s">
        <v>94</v>
      </c>
      <c r="L2044" s="246"/>
      <c r="M2044" s="20">
        <v>42186</v>
      </c>
      <c r="N2044" s="183" t="s">
        <v>2523</v>
      </c>
      <c r="O2044" s="183" t="s">
        <v>1592</v>
      </c>
      <c r="P2044" s="14" t="s">
        <v>285</v>
      </c>
      <c r="Q2044" s="105">
        <v>1190.4000000000001</v>
      </c>
      <c r="R2044" s="23">
        <v>42186</v>
      </c>
      <c r="S2044" s="106">
        <v>1190.4000000000001</v>
      </c>
      <c r="T2044" s="25">
        <f t="shared" si="63"/>
        <v>0</v>
      </c>
      <c r="U2044" s="39" t="s">
        <v>2524</v>
      </c>
    </row>
    <row r="2045" spans="1:21" x14ac:dyDescent="0.25">
      <c r="A2045" s="20">
        <v>42205</v>
      </c>
      <c r="B2045" s="183" t="s">
        <v>4662</v>
      </c>
      <c r="C2045" s="183" t="s">
        <v>1592</v>
      </c>
      <c r="D2045" s="14" t="s">
        <v>20</v>
      </c>
      <c r="E2045" s="105">
        <v>7457.2</v>
      </c>
      <c r="F2045" s="23">
        <v>42205</v>
      </c>
      <c r="G2045" s="118">
        <v>7457.2</v>
      </c>
      <c r="H2045" s="31">
        <f t="shared" si="62"/>
        <v>0</v>
      </c>
      <c r="I2045" s="56" t="s">
        <v>94</v>
      </c>
      <c r="L2045" s="246"/>
      <c r="M2045" s="20">
        <v>42188</v>
      </c>
      <c r="N2045" s="183" t="s">
        <v>2751</v>
      </c>
      <c r="O2045" s="183" t="s">
        <v>1592</v>
      </c>
      <c r="P2045" s="40" t="s">
        <v>285</v>
      </c>
      <c r="Q2045" s="105">
        <v>8672.4</v>
      </c>
      <c r="R2045" s="72">
        <v>42189</v>
      </c>
      <c r="S2045" s="106">
        <v>8672.4</v>
      </c>
      <c r="T2045" s="31">
        <f t="shared" si="63"/>
        <v>0</v>
      </c>
      <c r="U2045" s="68" t="s">
        <v>587</v>
      </c>
    </row>
    <row r="2046" spans="1:21" x14ac:dyDescent="0.25">
      <c r="A2046" s="20">
        <v>42205</v>
      </c>
      <c r="B2046" s="183" t="s">
        <v>4663</v>
      </c>
      <c r="C2046" s="183" t="s">
        <v>1592</v>
      </c>
      <c r="D2046" s="14" t="s">
        <v>1178</v>
      </c>
      <c r="E2046" s="105">
        <v>14766.8</v>
      </c>
      <c r="F2046" s="23" t="s">
        <v>4664</v>
      </c>
      <c r="G2046" s="118">
        <f>9500+5266.8</f>
        <v>14766.8</v>
      </c>
      <c r="H2046" s="31">
        <f t="shared" si="62"/>
        <v>0</v>
      </c>
      <c r="I2046" s="56" t="s">
        <v>94</v>
      </c>
      <c r="L2046" s="246"/>
      <c r="M2046" s="20">
        <v>42188</v>
      </c>
      <c r="N2046" s="183" t="s">
        <v>2768</v>
      </c>
      <c r="O2046" s="183" t="s">
        <v>1592</v>
      </c>
      <c r="P2046" s="40" t="s">
        <v>285</v>
      </c>
      <c r="Q2046" s="105">
        <v>593.29999999999995</v>
      </c>
      <c r="R2046" s="23">
        <v>42189</v>
      </c>
      <c r="S2046" s="106">
        <v>593.29999999999995</v>
      </c>
      <c r="T2046" s="31">
        <f t="shared" si="63"/>
        <v>0</v>
      </c>
      <c r="U2046" s="68" t="s">
        <v>62</v>
      </c>
    </row>
    <row r="2047" spans="1:21" x14ac:dyDescent="0.25">
      <c r="A2047" s="20">
        <v>42205</v>
      </c>
      <c r="B2047" s="183" t="s">
        <v>4665</v>
      </c>
      <c r="C2047" s="183" t="s">
        <v>1592</v>
      </c>
      <c r="D2047" s="14" t="s">
        <v>14</v>
      </c>
      <c r="E2047" s="105">
        <v>2686.2</v>
      </c>
      <c r="F2047" s="30">
        <v>42219</v>
      </c>
      <c r="G2047" s="145">
        <v>2686.2</v>
      </c>
      <c r="H2047" s="31">
        <f t="shared" si="62"/>
        <v>0</v>
      </c>
      <c r="I2047" s="56" t="s">
        <v>15</v>
      </c>
      <c r="L2047" s="246"/>
      <c r="M2047" s="20">
        <v>42192</v>
      </c>
      <c r="N2047" s="183" t="s">
        <v>3204</v>
      </c>
      <c r="O2047" s="183" t="s">
        <v>1592</v>
      </c>
      <c r="P2047" s="14" t="s">
        <v>285</v>
      </c>
      <c r="Q2047" s="105">
        <v>937.75</v>
      </c>
      <c r="R2047" s="23">
        <v>42192</v>
      </c>
      <c r="S2047" s="106">
        <v>937.75</v>
      </c>
      <c r="T2047" s="31">
        <f t="shared" si="63"/>
        <v>0</v>
      </c>
      <c r="U2047" s="39" t="s">
        <v>62</v>
      </c>
    </row>
    <row r="2048" spans="1:21" x14ac:dyDescent="0.25">
      <c r="A2048" s="20">
        <v>42205</v>
      </c>
      <c r="B2048" s="183" t="s">
        <v>4666</v>
      </c>
      <c r="C2048" s="183" t="s">
        <v>1592</v>
      </c>
      <c r="D2048" s="14" t="s">
        <v>38</v>
      </c>
      <c r="E2048" s="105">
        <v>32792.5</v>
      </c>
      <c r="F2048" s="23">
        <v>42216</v>
      </c>
      <c r="G2048" s="118">
        <v>32792.5</v>
      </c>
      <c r="H2048" s="31">
        <f t="shared" si="62"/>
        <v>0</v>
      </c>
      <c r="I2048" s="56" t="s">
        <v>9</v>
      </c>
      <c r="L2048" s="246"/>
      <c r="M2048" s="20">
        <v>42193</v>
      </c>
      <c r="N2048" s="183" t="s">
        <v>3378</v>
      </c>
      <c r="O2048" s="183" t="s">
        <v>1592</v>
      </c>
      <c r="P2048" s="14" t="s">
        <v>285</v>
      </c>
      <c r="Q2048" s="105">
        <v>793.8</v>
      </c>
      <c r="R2048" s="23">
        <v>42194</v>
      </c>
      <c r="S2048" s="106">
        <v>793.8</v>
      </c>
      <c r="T2048" s="31">
        <f t="shared" si="63"/>
        <v>0</v>
      </c>
      <c r="U2048" s="39" t="s">
        <v>19</v>
      </c>
    </row>
    <row r="2049" spans="1:21" x14ac:dyDescent="0.25">
      <c r="A2049" s="20">
        <v>42205</v>
      </c>
      <c r="B2049" s="183" t="s">
        <v>4667</v>
      </c>
      <c r="C2049" s="183" t="s">
        <v>1592</v>
      </c>
      <c r="D2049" s="14" t="s">
        <v>114</v>
      </c>
      <c r="E2049" s="105">
        <v>2188.9</v>
      </c>
      <c r="F2049" s="23">
        <v>42205</v>
      </c>
      <c r="G2049" s="118">
        <v>2188.9</v>
      </c>
      <c r="H2049" s="31">
        <f t="shared" si="62"/>
        <v>0</v>
      </c>
      <c r="I2049" s="56" t="s">
        <v>9</v>
      </c>
      <c r="L2049" s="246"/>
      <c r="M2049" s="20">
        <v>42194</v>
      </c>
      <c r="N2049" s="183" t="s">
        <v>3450</v>
      </c>
      <c r="O2049" s="183" t="s">
        <v>1592</v>
      </c>
      <c r="P2049" s="14" t="s">
        <v>285</v>
      </c>
      <c r="Q2049" s="105">
        <v>969.46</v>
      </c>
      <c r="R2049" s="23">
        <v>42194</v>
      </c>
      <c r="S2049" s="106">
        <v>969.46</v>
      </c>
      <c r="T2049" s="31">
        <f t="shared" si="63"/>
        <v>0</v>
      </c>
      <c r="U2049" s="39" t="s">
        <v>41</v>
      </c>
    </row>
    <row r="2050" spans="1:21" x14ac:dyDescent="0.25">
      <c r="A2050" s="20">
        <v>42205</v>
      </c>
      <c r="B2050" s="183" t="s">
        <v>4668</v>
      </c>
      <c r="C2050" s="183" t="s">
        <v>1592</v>
      </c>
      <c r="D2050" s="14" t="s">
        <v>91</v>
      </c>
      <c r="E2050" s="105">
        <v>22725</v>
      </c>
      <c r="F2050" s="23">
        <v>42205</v>
      </c>
      <c r="G2050" s="118">
        <v>22725</v>
      </c>
      <c r="H2050" s="31">
        <f t="shared" si="62"/>
        <v>0</v>
      </c>
      <c r="I2050" s="56" t="s">
        <v>59</v>
      </c>
      <c r="L2050" s="246"/>
      <c r="M2050" s="20">
        <v>42196</v>
      </c>
      <c r="N2050" s="183" t="s">
        <v>3713</v>
      </c>
      <c r="O2050" s="183" t="s">
        <v>1592</v>
      </c>
      <c r="P2050" s="14" t="s">
        <v>285</v>
      </c>
      <c r="Q2050" s="105">
        <v>1306.9000000000001</v>
      </c>
      <c r="R2050" s="23">
        <v>42196</v>
      </c>
      <c r="S2050" s="106">
        <v>1306.9000000000001</v>
      </c>
      <c r="T2050" s="48">
        <f t="shared" si="63"/>
        <v>0</v>
      </c>
      <c r="U2050" s="39" t="s">
        <v>41</v>
      </c>
    </row>
    <row r="2051" spans="1:21" x14ac:dyDescent="0.25">
      <c r="A2051" s="20">
        <v>42205</v>
      </c>
      <c r="B2051" s="183" t="s">
        <v>4669</v>
      </c>
      <c r="C2051" s="183" t="s">
        <v>1592</v>
      </c>
      <c r="D2051" s="14" t="s">
        <v>1434</v>
      </c>
      <c r="E2051" s="105">
        <v>2371.4</v>
      </c>
      <c r="F2051" s="23">
        <v>42205</v>
      </c>
      <c r="G2051" s="118">
        <v>2371.4</v>
      </c>
      <c r="H2051" s="31">
        <f t="shared" ref="H2051:H2114" si="64">E2051-G2051</f>
        <v>0</v>
      </c>
      <c r="I2051" s="56" t="s">
        <v>9</v>
      </c>
      <c r="L2051" s="246"/>
      <c r="M2051" s="20">
        <v>42198</v>
      </c>
      <c r="N2051" s="183" t="s">
        <v>3920</v>
      </c>
      <c r="O2051" s="183" t="s">
        <v>1592</v>
      </c>
      <c r="P2051" s="14" t="s">
        <v>285</v>
      </c>
      <c r="Q2051" s="105">
        <v>889.9</v>
      </c>
      <c r="R2051" s="23">
        <v>42201</v>
      </c>
      <c r="S2051" s="106">
        <v>889.9</v>
      </c>
      <c r="T2051" s="31">
        <f t="shared" ref="T2051:T2114" si="65">Q2051-S2051</f>
        <v>0</v>
      </c>
      <c r="U2051" s="39" t="s">
        <v>312</v>
      </c>
    </row>
    <row r="2052" spans="1:21" x14ac:dyDescent="0.25">
      <c r="A2052" s="20">
        <v>42205</v>
      </c>
      <c r="B2052" s="183" t="s">
        <v>4670</v>
      </c>
      <c r="C2052" s="183" t="s">
        <v>1592</v>
      </c>
      <c r="D2052" s="14" t="s">
        <v>37</v>
      </c>
      <c r="E2052" s="105">
        <v>22981</v>
      </c>
      <c r="F2052" s="30">
        <v>42217</v>
      </c>
      <c r="G2052" s="145">
        <v>22981</v>
      </c>
      <c r="H2052" s="31">
        <f t="shared" si="64"/>
        <v>0</v>
      </c>
      <c r="I2052" s="56" t="s">
        <v>3880</v>
      </c>
      <c r="L2052" s="246"/>
      <c r="M2052" s="20">
        <v>42199</v>
      </c>
      <c r="N2052" s="183" t="s">
        <v>4005</v>
      </c>
      <c r="O2052" s="183" t="s">
        <v>1592</v>
      </c>
      <c r="P2052" s="14" t="s">
        <v>285</v>
      </c>
      <c r="Q2052" s="105">
        <v>200</v>
      </c>
      <c r="R2052" s="23">
        <v>42201</v>
      </c>
      <c r="S2052" s="106">
        <v>200</v>
      </c>
      <c r="T2052" s="31">
        <f t="shared" si="65"/>
        <v>0</v>
      </c>
      <c r="U2052" s="39" t="s">
        <v>312</v>
      </c>
    </row>
    <row r="2053" spans="1:21" x14ac:dyDescent="0.25">
      <c r="A2053" s="20">
        <v>42205</v>
      </c>
      <c r="B2053" s="183" t="s">
        <v>4671</v>
      </c>
      <c r="C2053" s="183" t="s">
        <v>1592</v>
      </c>
      <c r="D2053" s="14" t="s">
        <v>4432</v>
      </c>
      <c r="E2053" s="105">
        <v>3539.2</v>
      </c>
      <c r="F2053" s="23">
        <v>42205</v>
      </c>
      <c r="G2053" s="118">
        <v>3539.2</v>
      </c>
      <c r="H2053" s="31">
        <f t="shared" si="64"/>
        <v>0</v>
      </c>
      <c r="I2053" s="56" t="s">
        <v>59</v>
      </c>
      <c r="L2053" s="246"/>
      <c r="M2053" s="20">
        <v>42205</v>
      </c>
      <c r="N2053" s="183" t="s">
        <v>4698</v>
      </c>
      <c r="O2053" s="183" t="s">
        <v>1592</v>
      </c>
      <c r="P2053" s="14" t="s">
        <v>285</v>
      </c>
      <c r="Q2053" s="105">
        <v>1240.0999999999999</v>
      </c>
      <c r="R2053" s="23">
        <v>42205</v>
      </c>
      <c r="S2053" s="118">
        <v>1240.0999999999999</v>
      </c>
      <c r="T2053" s="31">
        <f t="shared" si="65"/>
        <v>0</v>
      </c>
      <c r="U2053" s="56" t="s">
        <v>15</v>
      </c>
    </row>
    <row r="2054" spans="1:21" x14ac:dyDescent="0.25">
      <c r="A2054" s="20">
        <v>42205</v>
      </c>
      <c r="B2054" s="183" t="s">
        <v>4672</v>
      </c>
      <c r="C2054" s="183" t="s">
        <v>1592</v>
      </c>
      <c r="D2054" s="14" t="s">
        <v>148</v>
      </c>
      <c r="E2054" s="105">
        <v>4005.2</v>
      </c>
      <c r="F2054" s="23">
        <v>42205</v>
      </c>
      <c r="G2054" s="118">
        <v>4005.2</v>
      </c>
      <c r="H2054" s="31">
        <f t="shared" si="64"/>
        <v>0</v>
      </c>
      <c r="I2054" s="56" t="s">
        <v>59</v>
      </c>
      <c r="L2054" s="246"/>
      <c r="M2054" s="20">
        <v>42207</v>
      </c>
      <c r="N2054" s="183" t="s">
        <v>4960</v>
      </c>
      <c r="O2054" s="183" t="s">
        <v>1592</v>
      </c>
      <c r="P2054" s="150" t="s">
        <v>285</v>
      </c>
      <c r="Q2054" s="105">
        <v>704.7</v>
      </c>
      <c r="R2054" s="23">
        <v>42207</v>
      </c>
      <c r="S2054" s="106">
        <v>704.7</v>
      </c>
      <c r="T2054" s="31">
        <f t="shared" si="65"/>
        <v>0</v>
      </c>
      <c r="U2054" s="39" t="s">
        <v>312</v>
      </c>
    </row>
    <row r="2055" spans="1:21" x14ac:dyDescent="0.25">
      <c r="A2055" s="20">
        <v>42205</v>
      </c>
      <c r="B2055" s="183" t="s">
        <v>4673</v>
      </c>
      <c r="C2055" s="183" t="s">
        <v>1592</v>
      </c>
      <c r="D2055" s="14" t="s">
        <v>82</v>
      </c>
      <c r="E2055" s="105">
        <v>2724.6</v>
      </c>
      <c r="F2055" s="23">
        <v>42205</v>
      </c>
      <c r="G2055" s="118">
        <v>2724.6</v>
      </c>
      <c r="H2055" s="31">
        <f t="shared" si="64"/>
        <v>0</v>
      </c>
      <c r="I2055" s="56" t="s">
        <v>59</v>
      </c>
      <c r="L2055" s="246"/>
      <c r="M2055" s="20">
        <v>42208</v>
      </c>
      <c r="N2055" s="183" t="s">
        <v>5108</v>
      </c>
      <c r="O2055" s="183" t="s">
        <v>1592</v>
      </c>
      <c r="P2055" s="150" t="s">
        <v>285</v>
      </c>
      <c r="Q2055" s="105">
        <v>2664.6</v>
      </c>
      <c r="R2055" s="65">
        <v>42208</v>
      </c>
      <c r="S2055" s="106">
        <v>2664.6</v>
      </c>
      <c r="T2055" s="31">
        <f t="shared" si="65"/>
        <v>0</v>
      </c>
      <c r="U2055" s="39" t="s">
        <v>312</v>
      </c>
    </row>
    <row r="2056" spans="1:21" x14ac:dyDescent="0.25">
      <c r="A2056" s="20">
        <v>42205</v>
      </c>
      <c r="B2056" s="183" t="s">
        <v>4674</v>
      </c>
      <c r="C2056" s="183" t="s">
        <v>1592</v>
      </c>
      <c r="D2056" s="14" t="s">
        <v>915</v>
      </c>
      <c r="E2056" s="105">
        <v>363.6</v>
      </c>
      <c r="F2056" s="23">
        <v>42205</v>
      </c>
      <c r="G2056" s="118">
        <v>363.6</v>
      </c>
      <c r="H2056" s="31">
        <f t="shared" si="64"/>
        <v>0</v>
      </c>
      <c r="I2056" s="56" t="s">
        <v>3880</v>
      </c>
      <c r="L2056" s="246"/>
      <c r="M2056" s="20">
        <v>42209</v>
      </c>
      <c r="N2056" s="183" t="s">
        <v>5208</v>
      </c>
      <c r="O2056" s="183" t="s">
        <v>1592</v>
      </c>
      <c r="P2056" s="241" t="s">
        <v>285</v>
      </c>
      <c r="Q2056" s="242">
        <v>887.6</v>
      </c>
      <c r="R2056" s="65">
        <v>42209</v>
      </c>
      <c r="S2056" s="106">
        <v>887.6</v>
      </c>
      <c r="T2056" s="31">
        <f t="shared" si="65"/>
        <v>0</v>
      </c>
      <c r="U2056" s="39" t="s">
        <v>41</v>
      </c>
    </row>
    <row r="2057" spans="1:21" x14ac:dyDescent="0.25">
      <c r="A2057" s="20">
        <v>42205</v>
      </c>
      <c r="B2057" s="183" t="s">
        <v>4675</v>
      </c>
      <c r="C2057" s="183" t="s">
        <v>1592</v>
      </c>
      <c r="D2057" s="14" t="s">
        <v>21</v>
      </c>
      <c r="E2057" s="105">
        <v>3222.4</v>
      </c>
      <c r="F2057" s="23">
        <v>42205</v>
      </c>
      <c r="G2057" s="118">
        <v>3222.4</v>
      </c>
      <c r="H2057" s="48">
        <f t="shared" si="64"/>
        <v>0</v>
      </c>
      <c r="I2057" s="56" t="s">
        <v>9</v>
      </c>
      <c r="L2057" s="246"/>
      <c r="M2057" s="20">
        <v>42210</v>
      </c>
      <c r="N2057" s="183" t="s">
        <v>5385</v>
      </c>
      <c r="O2057" s="183" t="s">
        <v>1592</v>
      </c>
      <c r="P2057" s="14" t="s">
        <v>285</v>
      </c>
      <c r="Q2057" s="105">
        <v>532.4</v>
      </c>
      <c r="R2057" s="65">
        <v>42212</v>
      </c>
      <c r="S2057" s="106">
        <v>532.4</v>
      </c>
      <c r="T2057" s="31">
        <f t="shared" si="65"/>
        <v>0</v>
      </c>
      <c r="U2057" s="39" t="s">
        <v>19</v>
      </c>
    </row>
    <row r="2058" spans="1:21" x14ac:dyDescent="0.25">
      <c r="A2058" s="20">
        <v>42205</v>
      </c>
      <c r="B2058" s="183" t="s">
        <v>4676</v>
      </c>
      <c r="C2058" s="183" t="s">
        <v>1592</v>
      </c>
      <c r="D2058" s="14" t="s">
        <v>81</v>
      </c>
      <c r="E2058" s="105">
        <v>1653.8</v>
      </c>
      <c r="F2058" s="23">
        <v>42205</v>
      </c>
      <c r="G2058" s="118">
        <v>1653.8</v>
      </c>
      <c r="H2058" s="31">
        <f t="shared" si="64"/>
        <v>0</v>
      </c>
      <c r="I2058" s="56" t="s">
        <v>59</v>
      </c>
      <c r="L2058" s="246"/>
      <c r="M2058" s="20">
        <v>42212</v>
      </c>
      <c r="N2058" s="183" t="s">
        <v>5534</v>
      </c>
      <c r="O2058" s="183" t="s">
        <v>1592</v>
      </c>
      <c r="P2058" s="14" t="s">
        <v>285</v>
      </c>
      <c r="Q2058" s="105">
        <v>686.2</v>
      </c>
      <c r="R2058" s="23">
        <v>42212</v>
      </c>
      <c r="S2058" s="106">
        <v>686.2</v>
      </c>
      <c r="T2058" s="31">
        <f t="shared" si="65"/>
        <v>0</v>
      </c>
      <c r="U2058" s="39" t="s">
        <v>94</v>
      </c>
    </row>
    <row r="2059" spans="1:21" x14ac:dyDescent="0.25">
      <c r="A2059" s="20">
        <v>42205</v>
      </c>
      <c r="B2059" s="183" t="s">
        <v>4677</v>
      </c>
      <c r="C2059" s="183" t="s">
        <v>1592</v>
      </c>
      <c r="D2059" s="14" t="s">
        <v>53</v>
      </c>
      <c r="E2059" s="105">
        <v>646</v>
      </c>
      <c r="F2059" s="23">
        <v>42205</v>
      </c>
      <c r="G2059" s="118">
        <v>646</v>
      </c>
      <c r="H2059" s="31">
        <f t="shared" si="64"/>
        <v>0</v>
      </c>
      <c r="I2059" s="56" t="s">
        <v>59</v>
      </c>
      <c r="L2059" s="246"/>
      <c r="M2059" s="20">
        <v>42213</v>
      </c>
      <c r="N2059" s="183" t="s">
        <v>5655</v>
      </c>
      <c r="O2059" s="183" t="s">
        <v>1592</v>
      </c>
      <c r="P2059" s="14" t="s">
        <v>285</v>
      </c>
      <c r="Q2059" s="105">
        <v>657.8</v>
      </c>
      <c r="R2059" s="23">
        <v>42214</v>
      </c>
      <c r="S2059" s="106">
        <v>657.8</v>
      </c>
      <c r="T2059" s="31">
        <f t="shared" si="65"/>
        <v>0</v>
      </c>
      <c r="U2059" s="39" t="s">
        <v>94</v>
      </c>
    </row>
    <row r="2060" spans="1:21" x14ac:dyDescent="0.25">
      <c r="A2060" s="20">
        <v>42205</v>
      </c>
      <c r="B2060" s="183" t="s">
        <v>4678</v>
      </c>
      <c r="C2060" s="183" t="s">
        <v>1592</v>
      </c>
      <c r="D2060" s="14" t="s">
        <v>292</v>
      </c>
      <c r="E2060" s="105">
        <v>2143.1999999999998</v>
      </c>
      <c r="F2060" s="23">
        <v>42206</v>
      </c>
      <c r="G2060" s="118">
        <v>2143.1999999999998</v>
      </c>
      <c r="H2060" s="31">
        <f t="shared" si="64"/>
        <v>0</v>
      </c>
      <c r="I2060" s="56" t="s">
        <v>59</v>
      </c>
      <c r="L2060" s="246"/>
      <c r="M2060" s="20">
        <v>42215</v>
      </c>
      <c r="N2060" s="183" t="s">
        <v>5849</v>
      </c>
      <c r="O2060" s="183" t="s">
        <v>1592</v>
      </c>
      <c r="P2060" s="14" t="s">
        <v>285</v>
      </c>
      <c r="Q2060" s="105">
        <v>575.25</v>
      </c>
      <c r="R2060" s="23">
        <v>42215</v>
      </c>
      <c r="S2060" s="106">
        <v>575.25</v>
      </c>
      <c r="T2060" s="31">
        <f t="shared" si="65"/>
        <v>0</v>
      </c>
      <c r="U2060" s="39" t="s">
        <v>94</v>
      </c>
    </row>
    <row r="2061" spans="1:21" x14ac:dyDescent="0.25">
      <c r="A2061" s="20">
        <v>42205</v>
      </c>
      <c r="B2061" s="183" t="s">
        <v>4679</v>
      </c>
      <c r="C2061" s="183" t="s">
        <v>1592</v>
      </c>
      <c r="D2061" s="14" t="s">
        <v>167</v>
      </c>
      <c r="E2061" s="105">
        <v>637.1</v>
      </c>
      <c r="F2061" s="23">
        <v>42205</v>
      </c>
      <c r="G2061" s="118">
        <v>637.1</v>
      </c>
      <c r="H2061" s="31">
        <f t="shared" si="64"/>
        <v>0</v>
      </c>
      <c r="I2061" s="56" t="s">
        <v>59</v>
      </c>
      <c r="L2061" s="246"/>
      <c r="M2061" s="20">
        <v>42216</v>
      </c>
      <c r="N2061" s="183" t="s">
        <v>5939</v>
      </c>
      <c r="O2061" s="183" t="s">
        <v>1592</v>
      </c>
      <c r="P2061" s="14" t="s">
        <v>285</v>
      </c>
      <c r="Q2061" s="105">
        <v>2617</v>
      </c>
      <c r="R2061" s="23">
        <v>42216</v>
      </c>
      <c r="S2061" s="106">
        <v>2617</v>
      </c>
      <c r="T2061" s="31">
        <f t="shared" si="65"/>
        <v>0</v>
      </c>
      <c r="U2061" s="39" t="s">
        <v>9</v>
      </c>
    </row>
    <row r="2062" spans="1:21" x14ac:dyDescent="0.25">
      <c r="A2062" s="20">
        <v>42205</v>
      </c>
      <c r="B2062" s="183" t="s">
        <v>4680</v>
      </c>
      <c r="C2062" s="183" t="s">
        <v>1592</v>
      </c>
      <c r="D2062" s="14" t="s">
        <v>83</v>
      </c>
      <c r="E2062" s="105">
        <v>3814.8</v>
      </c>
      <c r="F2062" s="23">
        <v>42205</v>
      </c>
      <c r="G2062" s="118">
        <v>3814.8</v>
      </c>
      <c r="H2062" s="31">
        <f t="shared" si="64"/>
        <v>0</v>
      </c>
      <c r="I2062" s="56" t="s">
        <v>59</v>
      </c>
      <c r="L2062" s="246"/>
      <c r="M2062" s="20">
        <v>42186</v>
      </c>
      <c r="N2062" s="183" t="s">
        <v>2515</v>
      </c>
      <c r="O2062" s="183" t="s">
        <v>1592</v>
      </c>
      <c r="P2062" s="14" t="s">
        <v>1290</v>
      </c>
      <c r="Q2062" s="105">
        <v>3080.6</v>
      </c>
      <c r="R2062" s="23">
        <v>42186</v>
      </c>
      <c r="S2062" s="106">
        <v>3080.6</v>
      </c>
      <c r="T2062" s="25">
        <f t="shared" si="65"/>
        <v>0</v>
      </c>
      <c r="U2062" s="39" t="s">
        <v>587</v>
      </c>
    </row>
    <row r="2063" spans="1:21" x14ac:dyDescent="0.25">
      <c r="A2063" s="20">
        <v>42205</v>
      </c>
      <c r="B2063" s="183" t="s">
        <v>4681</v>
      </c>
      <c r="C2063" s="183" t="s">
        <v>1592</v>
      </c>
      <c r="D2063" s="14" t="s">
        <v>854</v>
      </c>
      <c r="E2063" s="105">
        <v>6009.9</v>
      </c>
      <c r="F2063" s="23">
        <v>42206</v>
      </c>
      <c r="G2063" s="118">
        <v>6009.9</v>
      </c>
      <c r="H2063" s="31">
        <f t="shared" si="64"/>
        <v>0</v>
      </c>
      <c r="I2063" s="56" t="s">
        <v>9</v>
      </c>
      <c r="L2063" s="246"/>
      <c r="M2063" s="20">
        <v>42187</v>
      </c>
      <c r="N2063" s="183" t="s">
        <v>2630</v>
      </c>
      <c r="O2063" s="183" t="s">
        <v>1592</v>
      </c>
      <c r="P2063" s="40" t="s">
        <v>1290</v>
      </c>
      <c r="Q2063" s="105">
        <v>5857.5</v>
      </c>
      <c r="R2063" s="23">
        <v>42187</v>
      </c>
      <c r="S2063" s="106">
        <v>5857.5</v>
      </c>
      <c r="T2063" s="25">
        <f t="shared" si="65"/>
        <v>0</v>
      </c>
      <c r="U2063" s="68" t="s">
        <v>46</v>
      </c>
    </row>
    <row r="2064" spans="1:21" x14ac:dyDescent="0.25">
      <c r="A2064" s="20">
        <v>42205</v>
      </c>
      <c r="B2064" s="183" t="s">
        <v>4682</v>
      </c>
      <c r="C2064" s="183" t="s">
        <v>1592</v>
      </c>
      <c r="D2064" s="14" t="s">
        <v>3893</v>
      </c>
      <c r="E2064" s="105">
        <v>10392.299999999999</v>
      </c>
      <c r="F2064" s="23">
        <v>42205</v>
      </c>
      <c r="G2064" s="118">
        <v>10392.299999999999</v>
      </c>
      <c r="H2064" s="31">
        <f t="shared" si="64"/>
        <v>0</v>
      </c>
      <c r="I2064" s="56" t="s">
        <v>9</v>
      </c>
      <c r="L2064" s="246"/>
      <c r="M2064" s="20">
        <v>42188</v>
      </c>
      <c r="N2064" s="183" t="s">
        <v>2750</v>
      </c>
      <c r="O2064" s="183" t="s">
        <v>1592</v>
      </c>
      <c r="P2064" s="40" t="s">
        <v>1290</v>
      </c>
      <c r="Q2064" s="105">
        <v>2776.4</v>
      </c>
      <c r="R2064" s="23">
        <v>42189</v>
      </c>
      <c r="S2064" s="106">
        <v>2776.4</v>
      </c>
      <c r="T2064" s="31">
        <f t="shared" si="65"/>
        <v>0</v>
      </c>
      <c r="U2064" s="68" t="s">
        <v>587</v>
      </c>
    </row>
    <row r="2065" spans="1:21" x14ac:dyDescent="0.25">
      <c r="A2065" s="20">
        <v>42205</v>
      </c>
      <c r="B2065" s="183" t="s">
        <v>4683</v>
      </c>
      <c r="C2065" s="183" t="s">
        <v>1592</v>
      </c>
      <c r="D2065" s="14" t="s">
        <v>103</v>
      </c>
      <c r="E2065" s="105">
        <v>37695</v>
      </c>
      <c r="F2065" s="23">
        <v>42212</v>
      </c>
      <c r="G2065" s="118">
        <v>37695</v>
      </c>
      <c r="H2065" s="31">
        <f t="shared" si="64"/>
        <v>0</v>
      </c>
      <c r="I2065" s="56" t="s">
        <v>3880</v>
      </c>
      <c r="L2065" s="246"/>
      <c r="M2065" s="20">
        <v>42189</v>
      </c>
      <c r="N2065" s="183" t="s">
        <v>2885</v>
      </c>
      <c r="O2065" s="183" t="s">
        <v>1592</v>
      </c>
      <c r="P2065" s="14" t="s">
        <v>1290</v>
      </c>
      <c r="Q2065" s="105">
        <v>6285.6</v>
      </c>
      <c r="R2065" s="23">
        <v>42189</v>
      </c>
      <c r="S2065" s="106">
        <v>6285.6</v>
      </c>
      <c r="T2065" s="31">
        <f t="shared" si="65"/>
        <v>0</v>
      </c>
      <c r="U2065" s="39" t="s">
        <v>587</v>
      </c>
    </row>
    <row r="2066" spans="1:21" x14ac:dyDescent="0.25">
      <c r="A2066" s="20">
        <v>42205</v>
      </c>
      <c r="B2066" s="183" t="s">
        <v>4684</v>
      </c>
      <c r="C2066" s="183" t="s">
        <v>1592</v>
      </c>
      <c r="D2066" s="14" t="s">
        <v>121</v>
      </c>
      <c r="E2066" s="105">
        <v>2771.5</v>
      </c>
      <c r="F2066" s="23">
        <v>42205</v>
      </c>
      <c r="G2066" s="118">
        <v>2771.5</v>
      </c>
      <c r="H2066" s="31">
        <f t="shared" si="64"/>
        <v>0</v>
      </c>
      <c r="I2066" s="56" t="s">
        <v>9</v>
      </c>
      <c r="L2066" s="246"/>
      <c r="M2066" s="20">
        <v>42195</v>
      </c>
      <c r="N2066" s="183" t="s">
        <v>3546</v>
      </c>
      <c r="O2066" s="183" t="s">
        <v>1592</v>
      </c>
      <c r="P2066" s="14" t="s">
        <v>1290</v>
      </c>
      <c r="Q2066" s="105">
        <v>2590</v>
      </c>
      <c r="R2066" s="23">
        <v>42196</v>
      </c>
      <c r="S2066" s="106">
        <v>2590</v>
      </c>
      <c r="T2066" s="31">
        <f t="shared" si="65"/>
        <v>0</v>
      </c>
      <c r="U2066" s="39" t="s">
        <v>587</v>
      </c>
    </row>
    <row r="2067" spans="1:21" x14ac:dyDescent="0.25">
      <c r="A2067" s="20">
        <v>42205</v>
      </c>
      <c r="B2067" s="183" t="s">
        <v>4685</v>
      </c>
      <c r="C2067" s="183" t="s">
        <v>1592</v>
      </c>
      <c r="D2067" s="14" t="s">
        <v>45</v>
      </c>
      <c r="E2067" s="105">
        <v>5443.8</v>
      </c>
      <c r="F2067" s="23">
        <v>42211</v>
      </c>
      <c r="G2067" s="118">
        <v>5443.8</v>
      </c>
      <c r="H2067" s="31">
        <f t="shared" si="64"/>
        <v>0</v>
      </c>
      <c r="I2067" s="56" t="s">
        <v>59</v>
      </c>
      <c r="L2067" s="246"/>
      <c r="M2067" s="20">
        <v>42195</v>
      </c>
      <c r="N2067" s="183" t="s">
        <v>3634</v>
      </c>
      <c r="O2067" s="183" t="s">
        <v>1592</v>
      </c>
      <c r="P2067" s="14" t="s">
        <v>1290</v>
      </c>
      <c r="Q2067" s="105">
        <v>2629.6</v>
      </c>
      <c r="R2067" s="30">
        <v>42196</v>
      </c>
      <c r="S2067" s="106">
        <v>2629.6</v>
      </c>
      <c r="T2067" s="31">
        <f t="shared" si="65"/>
        <v>0</v>
      </c>
      <c r="U2067" s="39" t="s">
        <v>587</v>
      </c>
    </row>
    <row r="2068" spans="1:21" x14ac:dyDescent="0.25">
      <c r="A2068" s="20">
        <v>42205</v>
      </c>
      <c r="B2068" s="183" t="s">
        <v>4686</v>
      </c>
      <c r="C2068" s="183" t="s">
        <v>1592</v>
      </c>
      <c r="D2068" s="14" t="s">
        <v>125</v>
      </c>
      <c r="E2068" s="105">
        <v>23712.45</v>
      </c>
      <c r="F2068" s="23">
        <v>42209</v>
      </c>
      <c r="G2068" s="118">
        <v>23712.45</v>
      </c>
      <c r="H2068" s="31">
        <f t="shared" si="64"/>
        <v>0</v>
      </c>
      <c r="I2068" s="56" t="s">
        <v>94</v>
      </c>
      <c r="L2068" s="246"/>
      <c r="M2068" s="20">
        <v>42196</v>
      </c>
      <c r="N2068" s="183" t="s">
        <v>3680</v>
      </c>
      <c r="O2068" s="183" t="s">
        <v>1592</v>
      </c>
      <c r="P2068" s="14" t="s">
        <v>1290</v>
      </c>
      <c r="Q2068" s="105">
        <v>2904</v>
      </c>
      <c r="R2068" s="23">
        <v>42196</v>
      </c>
      <c r="S2068" s="106">
        <v>2904</v>
      </c>
      <c r="T2068" s="31">
        <f t="shared" si="65"/>
        <v>0</v>
      </c>
      <c r="U2068" s="39" t="s">
        <v>587</v>
      </c>
    </row>
    <row r="2069" spans="1:21" x14ac:dyDescent="0.25">
      <c r="A2069" s="20">
        <v>42205</v>
      </c>
      <c r="B2069" s="183" t="s">
        <v>4687</v>
      </c>
      <c r="C2069" s="183" t="s">
        <v>1592</v>
      </c>
      <c r="D2069" s="14" t="s">
        <v>256</v>
      </c>
      <c r="E2069" s="105">
        <v>4044.6</v>
      </c>
      <c r="F2069" s="23">
        <v>42205</v>
      </c>
      <c r="G2069" s="118">
        <v>4044.6</v>
      </c>
      <c r="H2069" s="31">
        <f t="shared" si="64"/>
        <v>0</v>
      </c>
      <c r="I2069" s="56" t="s">
        <v>3880</v>
      </c>
      <c r="L2069" s="246"/>
      <c r="M2069" s="20">
        <v>42196</v>
      </c>
      <c r="N2069" s="183" t="s">
        <v>3695</v>
      </c>
      <c r="O2069" s="183" t="s">
        <v>1592</v>
      </c>
      <c r="P2069" s="14" t="s">
        <v>1290</v>
      </c>
      <c r="Q2069" s="105">
        <v>1492.5</v>
      </c>
      <c r="R2069" s="23">
        <v>42196</v>
      </c>
      <c r="S2069" s="106">
        <v>1492.5</v>
      </c>
      <c r="T2069" s="31">
        <f t="shared" si="65"/>
        <v>0</v>
      </c>
      <c r="U2069" s="39" t="s">
        <v>587</v>
      </c>
    </row>
    <row r="2070" spans="1:21" x14ac:dyDescent="0.25">
      <c r="A2070" s="20">
        <v>42205</v>
      </c>
      <c r="B2070" s="183" t="s">
        <v>4688</v>
      </c>
      <c r="C2070" s="183" t="s">
        <v>1592</v>
      </c>
      <c r="D2070" s="14" t="s">
        <v>4689</v>
      </c>
      <c r="E2070" s="105">
        <v>4513.6000000000004</v>
      </c>
      <c r="F2070" s="23">
        <v>42205</v>
      </c>
      <c r="G2070" s="118">
        <v>4513.6000000000004</v>
      </c>
      <c r="H2070" s="31">
        <f t="shared" si="64"/>
        <v>0</v>
      </c>
      <c r="I2070" s="56" t="s">
        <v>3880</v>
      </c>
      <c r="L2070" s="246"/>
      <c r="M2070" s="20">
        <v>42199</v>
      </c>
      <c r="N2070" s="183" t="s">
        <v>4024</v>
      </c>
      <c r="O2070" s="183" t="s">
        <v>1592</v>
      </c>
      <c r="P2070" s="14" t="s">
        <v>1290</v>
      </c>
      <c r="Q2070" s="105">
        <v>2164.8000000000002</v>
      </c>
      <c r="R2070" s="23">
        <v>42199</v>
      </c>
      <c r="S2070" s="106">
        <v>2164.8000000000002</v>
      </c>
      <c r="T2070" s="48">
        <f t="shared" si="65"/>
        <v>0</v>
      </c>
      <c r="U2070" s="39" t="s">
        <v>587</v>
      </c>
    </row>
    <row r="2071" spans="1:21" x14ac:dyDescent="0.25">
      <c r="A2071" s="20">
        <v>42205</v>
      </c>
      <c r="B2071" s="183" t="s">
        <v>4690</v>
      </c>
      <c r="C2071" s="183" t="s">
        <v>1592</v>
      </c>
      <c r="D2071" s="14" t="s">
        <v>4420</v>
      </c>
      <c r="E2071" s="105">
        <v>4775.3999999999996</v>
      </c>
      <c r="F2071" s="23">
        <v>42205</v>
      </c>
      <c r="G2071" s="118">
        <v>4775.3999999999996</v>
      </c>
      <c r="H2071" s="31">
        <f t="shared" si="64"/>
        <v>0</v>
      </c>
      <c r="I2071" s="56" t="s">
        <v>3880</v>
      </c>
      <c r="L2071" s="246"/>
      <c r="M2071" s="20">
        <v>42200</v>
      </c>
      <c r="N2071" s="183" t="s">
        <v>4115</v>
      </c>
      <c r="O2071" s="183" t="s">
        <v>1592</v>
      </c>
      <c r="P2071" s="14" t="s">
        <v>1290</v>
      </c>
      <c r="Q2071" s="105">
        <v>2223</v>
      </c>
      <c r="R2071" s="23">
        <v>42200</v>
      </c>
      <c r="S2071" s="106">
        <v>2223</v>
      </c>
      <c r="T2071" s="48">
        <f t="shared" si="65"/>
        <v>0</v>
      </c>
      <c r="U2071" s="39" t="s">
        <v>587</v>
      </c>
    </row>
    <row r="2072" spans="1:21" x14ac:dyDescent="0.25">
      <c r="A2072" s="20">
        <v>42205</v>
      </c>
      <c r="B2072" s="183" t="s">
        <v>4691</v>
      </c>
      <c r="C2072" s="183" t="s">
        <v>1592</v>
      </c>
      <c r="D2072" s="14" t="s">
        <v>123</v>
      </c>
      <c r="E2072" s="105">
        <v>8686.7999999999993</v>
      </c>
      <c r="F2072" s="23">
        <v>42205</v>
      </c>
      <c r="G2072" s="118">
        <v>8686.7999999999993</v>
      </c>
      <c r="H2072" s="31">
        <f t="shared" si="64"/>
        <v>0</v>
      </c>
      <c r="I2072" s="56" t="s">
        <v>3880</v>
      </c>
      <c r="L2072" s="246"/>
      <c r="M2072" s="20">
        <v>42202</v>
      </c>
      <c r="N2072" s="183" t="s">
        <v>4355</v>
      </c>
      <c r="O2072" s="183" t="s">
        <v>1592</v>
      </c>
      <c r="P2072" s="14" t="s">
        <v>1290</v>
      </c>
      <c r="Q2072" s="105">
        <v>6079.2</v>
      </c>
      <c r="R2072" s="51">
        <v>42203</v>
      </c>
      <c r="S2072" s="118">
        <v>6079.2</v>
      </c>
      <c r="T2072" s="31">
        <f t="shared" si="65"/>
        <v>0</v>
      </c>
      <c r="U2072" s="56" t="s">
        <v>587</v>
      </c>
    </row>
    <row r="2073" spans="1:21" x14ac:dyDescent="0.25">
      <c r="A2073" s="20">
        <v>42205</v>
      </c>
      <c r="B2073" s="183" t="s">
        <v>4692</v>
      </c>
      <c r="C2073" s="183" t="s">
        <v>1592</v>
      </c>
      <c r="D2073" s="14" t="s">
        <v>21</v>
      </c>
      <c r="E2073" s="105">
        <v>3024</v>
      </c>
      <c r="F2073" s="23">
        <v>42205</v>
      </c>
      <c r="G2073" s="118">
        <v>3024</v>
      </c>
      <c r="H2073" s="31">
        <f t="shared" si="64"/>
        <v>0</v>
      </c>
      <c r="I2073" s="56" t="s">
        <v>9</v>
      </c>
      <c r="L2073" s="246"/>
      <c r="M2073" s="20">
        <v>42205</v>
      </c>
      <c r="N2073" s="183" t="s">
        <v>4707</v>
      </c>
      <c r="O2073" s="183" t="s">
        <v>1592</v>
      </c>
      <c r="P2073" s="14" t="s">
        <v>1290</v>
      </c>
      <c r="Q2073" s="105">
        <v>4661.2</v>
      </c>
      <c r="R2073" s="23">
        <v>42205</v>
      </c>
      <c r="S2073" s="118">
        <v>4661.2</v>
      </c>
      <c r="T2073" s="31">
        <f t="shared" si="65"/>
        <v>0</v>
      </c>
      <c r="U2073" s="56" t="s">
        <v>587</v>
      </c>
    </row>
    <row r="2074" spans="1:21" x14ac:dyDescent="0.25">
      <c r="A2074" s="20">
        <v>42205</v>
      </c>
      <c r="B2074" s="183" t="s">
        <v>4693</v>
      </c>
      <c r="C2074" s="183" t="s">
        <v>1592</v>
      </c>
      <c r="D2074" s="14" t="s">
        <v>32</v>
      </c>
      <c r="E2074" s="105">
        <v>58762.2</v>
      </c>
      <c r="F2074" s="23">
        <v>42206</v>
      </c>
      <c r="G2074" s="118">
        <v>58762.2</v>
      </c>
      <c r="H2074" s="31">
        <f t="shared" si="64"/>
        <v>0</v>
      </c>
      <c r="I2074" s="56" t="s">
        <v>9</v>
      </c>
      <c r="L2074" s="246"/>
      <c r="M2074" s="20">
        <v>42206</v>
      </c>
      <c r="N2074" s="183" t="s">
        <v>4835</v>
      </c>
      <c r="O2074" s="183" t="s">
        <v>1592</v>
      </c>
      <c r="P2074" s="15" t="s">
        <v>1290</v>
      </c>
      <c r="Q2074" s="122">
        <v>2775.6</v>
      </c>
      <c r="R2074" s="23">
        <v>42206</v>
      </c>
      <c r="S2074" s="118">
        <v>2775.6</v>
      </c>
      <c r="T2074" s="31">
        <f t="shared" si="65"/>
        <v>0</v>
      </c>
      <c r="U2074" s="68" t="s">
        <v>587</v>
      </c>
    </row>
    <row r="2075" spans="1:21" x14ac:dyDescent="0.25">
      <c r="A2075" s="20">
        <v>42205</v>
      </c>
      <c r="B2075" s="183" t="s">
        <v>4694</v>
      </c>
      <c r="C2075" s="183" t="s">
        <v>1592</v>
      </c>
      <c r="D2075" s="14" t="s">
        <v>14</v>
      </c>
      <c r="E2075" s="105">
        <v>4998.2</v>
      </c>
      <c r="F2075" s="30">
        <v>42219</v>
      </c>
      <c r="G2075" s="145">
        <v>4998.2</v>
      </c>
      <c r="H2075" s="31">
        <f t="shared" si="64"/>
        <v>0</v>
      </c>
      <c r="I2075" s="56" t="s">
        <v>9</v>
      </c>
      <c r="L2075" s="246"/>
      <c r="M2075" s="20">
        <v>42208</v>
      </c>
      <c r="N2075" s="183" t="s">
        <v>5048</v>
      </c>
      <c r="O2075" s="183" t="s">
        <v>1592</v>
      </c>
      <c r="P2075" s="14" t="s">
        <v>1290</v>
      </c>
      <c r="Q2075" s="105">
        <v>2009</v>
      </c>
      <c r="R2075" s="65">
        <v>42208</v>
      </c>
      <c r="S2075" s="106">
        <v>2009</v>
      </c>
      <c r="T2075" s="31">
        <f t="shared" si="65"/>
        <v>0</v>
      </c>
      <c r="U2075" s="39" t="s">
        <v>587</v>
      </c>
    </row>
    <row r="2076" spans="1:21" x14ac:dyDescent="0.25">
      <c r="A2076" s="20">
        <v>42205</v>
      </c>
      <c r="B2076" s="183" t="s">
        <v>4695</v>
      </c>
      <c r="C2076" s="183" t="s">
        <v>1592</v>
      </c>
      <c r="D2076" s="14" t="s">
        <v>151</v>
      </c>
      <c r="E2076" s="105">
        <v>2726.2</v>
      </c>
      <c r="F2076" s="23">
        <v>42207</v>
      </c>
      <c r="G2076" s="118">
        <v>2726.2</v>
      </c>
      <c r="H2076" s="31">
        <f t="shared" si="64"/>
        <v>0</v>
      </c>
      <c r="I2076" s="56" t="s">
        <v>9</v>
      </c>
      <c r="L2076" s="246"/>
      <c r="M2076" s="20">
        <v>42209</v>
      </c>
      <c r="N2076" s="183" t="s">
        <v>5191</v>
      </c>
      <c r="O2076" s="183" t="s">
        <v>1592</v>
      </c>
      <c r="P2076" s="14" t="s">
        <v>1290</v>
      </c>
      <c r="Q2076" s="105">
        <v>2520</v>
      </c>
      <c r="R2076" s="65">
        <v>42209</v>
      </c>
      <c r="S2076" s="106">
        <v>2520</v>
      </c>
      <c r="T2076" s="31">
        <f t="shared" si="65"/>
        <v>0</v>
      </c>
      <c r="U2076" s="39" t="s">
        <v>587</v>
      </c>
    </row>
    <row r="2077" spans="1:21" x14ac:dyDescent="0.25">
      <c r="A2077" s="20">
        <v>42205</v>
      </c>
      <c r="B2077" s="183" t="s">
        <v>4696</v>
      </c>
      <c r="C2077" s="183" t="s">
        <v>1592</v>
      </c>
      <c r="D2077" s="14" t="s">
        <v>111</v>
      </c>
      <c r="E2077" s="105">
        <v>28519</v>
      </c>
      <c r="F2077" s="23">
        <v>42212</v>
      </c>
      <c r="G2077" s="118">
        <v>28519</v>
      </c>
      <c r="H2077" s="31">
        <f t="shared" si="64"/>
        <v>0</v>
      </c>
      <c r="I2077" s="56" t="s">
        <v>15</v>
      </c>
      <c r="L2077" s="246"/>
      <c r="M2077" s="20">
        <v>42210</v>
      </c>
      <c r="N2077" s="183" t="s">
        <v>5320</v>
      </c>
      <c r="O2077" s="183" t="s">
        <v>1592</v>
      </c>
      <c r="P2077" s="14" t="s">
        <v>1290</v>
      </c>
      <c r="Q2077" s="105">
        <v>6649.7</v>
      </c>
      <c r="R2077" s="65">
        <v>42210</v>
      </c>
      <c r="S2077" s="106">
        <v>6649.7</v>
      </c>
      <c r="T2077" s="31">
        <f t="shared" si="65"/>
        <v>0</v>
      </c>
      <c r="U2077" s="39" t="s">
        <v>587</v>
      </c>
    </row>
    <row r="2078" spans="1:21" x14ac:dyDescent="0.25">
      <c r="A2078" s="20">
        <v>42205</v>
      </c>
      <c r="B2078" s="183" t="s">
        <v>4697</v>
      </c>
      <c r="C2078" s="183" t="s">
        <v>1592</v>
      </c>
      <c r="D2078" s="14" t="s">
        <v>50</v>
      </c>
      <c r="E2078" s="105">
        <v>1390.6</v>
      </c>
      <c r="F2078" s="23">
        <v>42209</v>
      </c>
      <c r="G2078" s="118">
        <v>1390.6</v>
      </c>
      <c r="H2078" s="31">
        <f t="shared" si="64"/>
        <v>0</v>
      </c>
      <c r="I2078" s="56" t="s">
        <v>94</v>
      </c>
      <c r="L2078" s="246"/>
      <c r="M2078" s="20">
        <v>42212</v>
      </c>
      <c r="N2078" s="183" t="s">
        <v>5538</v>
      </c>
      <c r="O2078" s="183" t="s">
        <v>1592</v>
      </c>
      <c r="P2078" s="14" t="s">
        <v>1290</v>
      </c>
      <c r="Q2078" s="105">
        <v>2234.4</v>
      </c>
      <c r="R2078" s="23">
        <v>42212</v>
      </c>
      <c r="S2078" s="106">
        <v>2234.4</v>
      </c>
      <c r="T2078" s="31">
        <f t="shared" si="65"/>
        <v>0</v>
      </c>
      <c r="U2078" s="39" t="s">
        <v>94</v>
      </c>
    </row>
    <row r="2079" spans="1:21" x14ac:dyDescent="0.25">
      <c r="A2079" s="20">
        <v>42205</v>
      </c>
      <c r="B2079" s="183" t="s">
        <v>4698</v>
      </c>
      <c r="C2079" s="183" t="s">
        <v>1592</v>
      </c>
      <c r="D2079" s="14" t="s">
        <v>285</v>
      </c>
      <c r="E2079" s="105">
        <v>1240.0999999999999</v>
      </c>
      <c r="F2079" s="23">
        <v>42205</v>
      </c>
      <c r="G2079" s="118">
        <v>1240.0999999999999</v>
      </c>
      <c r="H2079" s="31">
        <f t="shared" si="64"/>
        <v>0</v>
      </c>
      <c r="I2079" s="56" t="s">
        <v>15</v>
      </c>
      <c r="L2079" s="246"/>
      <c r="M2079" s="20">
        <v>42213</v>
      </c>
      <c r="N2079" s="183" t="s">
        <v>5626</v>
      </c>
      <c r="O2079" s="183" t="s">
        <v>1592</v>
      </c>
      <c r="P2079" s="14" t="s">
        <v>1290</v>
      </c>
      <c r="Q2079" s="105">
        <v>4608.3999999999996</v>
      </c>
      <c r="R2079" s="23">
        <v>42214</v>
      </c>
      <c r="S2079" s="106">
        <v>4608.3999999999996</v>
      </c>
      <c r="T2079" s="31">
        <f t="shared" si="65"/>
        <v>0</v>
      </c>
      <c r="U2079" s="39" t="s">
        <v>587</v>
      </c>
    </row>
    <row r="2080" spans="1:21" x14ac:dyDescent="0.25">
      <c r="A2080" s="20">
        <v>42205</v>
      </c>
      <c r="B2080" s="183" t="s">
        <v>4699</v>
      </c>
      <c r="C2080" s="183" t="s">
        <v>1592</v>
      </c>
      <c r="D2080" s="14" t="s">
        <v>97</v>
      </c>
      <c r="E2080" s="105">
        <v>2645.6</v>
      </c>
      <c r="F2080" s="23">
        <v>42205</v>
      </c>
      <c r="G2080" s="118">
        <v>2645.6</v>
      </c>
      <c r="H2080" s="31">
        <f t="shared" si="64"/>
        <v>0</v>
      </c>
      <c r="I2080" s="56" t="s">
        <v>9</v>
      </c>
      <c r="L2080" s="246"/>
      <c r="M2080" s="20">
        <v>42214</v>
      </c>
      <c r="N2080" s="183" t="s">
        <v>5708</v>
      </c>
      <c r="O2080" s="183" t="s">
        <v>1592</v>
      </c>
      <c r="P2080" s="14" t="s">
        <v>1290</v>
      </c>
      <c r="Q2080" s="105">
        <v>7325.4</v>
      </c>
      <c r="R2080" s="23">
        <v>42214</v>
      </c>
      <c r="S2080" s="106">
        <v>7325.4</v>
      </c>
      <c r="T2080" s="31">
        <f t="shared" si="65"/>
        <v>0</v>
      </c>
      <c r="U2080" s="39" t="s">
        <v>587</v>
      </c>
    </row>
    <row r="2081" spans="1:21" x14ac:dyDescent="0.25">
      <c r="A2081" s="20">
        <v>42205</v>
      </c>
      <c r="B2081" s="183" t="s">
        <v>4700</v>
      </c>
      <c r="C2081" s="183" t="s">
        <v>1592</v>
      </c>
      <c r="D2081" s="14" t="s">
        <v>32</v>
      </c>
      <c r="E2081" s="105">
        <v>7539</v>
      </c>
      <c r="F2081" s="23">
        <v>42206</v>
      </c>
      <c r="G2081" s="118">
        <v>7539</v>
      </c>
      <c r="H2081" s="31">
        <f t="shared" si="64"/>
        <v>0</v>
      </c>
      <c r="I2081" s="56" t="s">
        <v>9</v>
      </c>
      <c r="L2081" s="246"/>
      <c r="M2081" s="20">
        <v>42215</v>
      </c>
      <c r="N2081" s="183" t="s">
        <v>5825</v>
      </c>
      <c r="O2081" s="183" t="s">
        <v>1592</v>
      </c>
      <c r="P2081" s="14" t="s">
        <v>1290</v>
      </c>
      <c r="Q2081" s="105">
        <v>2164.8000000000002</v>
      </c>
      <c r="R2081" s="23">
        <v>42215</v>
      </c>
      <c r="S2081" s="106">
        <v>2164.8000000000002</v>
      </c>
      <c r="T2081" s="31">
        <f t="shared" si="65"/>
        <v>0</v>
      </c>
      <c r="U2081" s="39" t="s">
        <v>587</v>
      </c>
    </row>
    <row r="2082" spans="1:21" x14ac:dyDescent="0.25">
      <c r="A2082" s="20">
        <v>42205</v>
      </c>
      <c r="B2082" s="183" t="s">
        <v>4701</v>
      </c>
      <c r="C2082" s="183" t="s">
        <v>1592</v>
      </c>
      <c r="D2082" s="150" t="s">
        <v>1058</v>
      </c>
      <c r="E2082" s="105">
        <v>3367.6</v>
      </c>
      <c r="F2082" s="23">
        <v>42205</v>
      </c>
      <c r="G2082" s="118">
        <v>3367.6</v>
      </c>
      <c r="H2082" s="31">
        <f t="shared" si="64"/>
        <v>0</v>
      </c>
      <c r="I2082" s="56" t="s">
        <v>9</v>
      </c>
      <c r="L2082" s="246"/>
      <c r="M2082" s="20">
        <v>42216</v>
      </c>
      <c r="N2082" s="183" t="s">
        <v>5955</v>
      </c>
      <c r="O2082" s="183" t="s">
        <v>1592</v>
      </c>
      <c r="P2082" s="14" t="s">
        <v>1290</v>
      </c>
      <c r="Q2082" s="105">
        <v>3999.5</v>
      </c>
      <c r="R2082" s="23"/>
      <c r="S2082" s="106"/>
      <c r="T2082" s="31">
        <f t="shared" si="65"/>
        <v>3999.5</v>
      </c>
      <c r="U2082" s="39" t="s">
        <v>587</v>
      </c>
    </row>
    <row r="2083" spans="1:21" x14ac:dyDescent="0.25">
      <c r="A2083" s="20">
        <v>42205</v>
      </c>
      <c r="B2083" s="183" t="s">
        <v>4702</v>
      </c>
      <c r="C2083" s="183" t="s">
        <v>1592</v>
      </c>
      <c r="D2083" s="14" t="s">
        <v>179</v>
      </c>
      <c r="E2083" s="105">
        <v>1616.5</v>
      </c>
      <c r="F2083" s="23">
        <v>42205</v>
      </c>
      <c r="G2083" s="118">
        <v>1616.5</v>
      </c>
      <c r="H2083" s="31">
        <f t="shared" si="64"/>
        <v>0</v>
      </c>
      <c r="I2083" s="56" t="s">
        <v>15</v>
      </c>
      <c r="L2083" s="246"/>
      <c r="M2083" s="20">
        <v>42188</v>
      </c>
      <c r="N2083" s="183" t="s">
        <v>2755</v>
      </c>
      <c r="O2083" s="183" t="s">
        <v>1592</v>
      </c>
      <c r="P2083" s="40" t="s">
        <v>22</v>
      </c>
      <c r="Q2083" s="105">
        <v>3955</v>
      </c>
      <c r="R2083" s="23">
        <v>42188</v>
      </c>
      <c r="S2083" s="106">
        <v>3955</v>
      </c>
      <c r="T2083" s="31">
        <f t="shared" si="65"/>
        <v>0</v>
      </c>
      <c r="U2083" s="68" t="s">
        <v>9</v>
      </c>
    </row>
    <row r="2084" spans="1:21" x14ac:dyDescent="0.25">
      <c r="A2084" s="20">
        <v>42205</v>
      </c>
      <c r="B2084" s="183" t="s">
        <v>4703</v>
      </c>
      <c r="C2084" s="183" t="s">
        <v>1592</v>
      </c>
      <c r="D2084" s="14" t="s">
        <v>38</v>
      </c>
      <c r="E2084" s="105">
        <v>23830</v>
      </c>
      <c r="F2084" s="23">
        <v>42205</v>
      </c>
      <c r="G2084" s="118">
        <v>23830</v>
      </c>
      <c r="H2084" s="31">
        <f t="shared" si="64"/>
        <v>0</v>
      </c>
      <c r="I2084" s="56" t="s">
        <v>587</v>
      </c>
      <c r="L2084" s="246"/>
      <c r="M2084" s="20">
        <v>42193</v>
      </c>
      <c r="N2084" s="183" t="s">
        <v>3291</v>
      </c>
      <c r="O2084" s="183" t="s">
        <v>1592</v>
      </c>
      <c r="P2084" s="14" t="s">
        <v>22</v>
      </c>
      <c r="Q2084" s="105">
        <v>4961.6000000000004</v>
      </c>
      <c r="R2084" s="23">
        <v>42193</v>
      </c>
      <c r="S2084" s="106">
        <v>4961.6000000000004</v>
      </c>
      <c r="T2084" s="31">
        <f t="shared" si="65"/>
        <v>0</v>
      </c>
      <c r="U2084" s="39" t="s">
        <v>9</v>
      </c>
    </row>
    <row r="2085" spans="1:21" x14ac:dyDescent="0.25">
      <c r="A2085" s="20">
        <v>42205</v>
      </c>
      <c r="B2085" s="183" t="s">
        <v>4704</v>
      </c>
      <c r="C2085" s="183" t="s">
        <v>1592</v>
      </c>
      <c r="D2085" s="14" t="s">
        <v>1172</v>
      </c>
      <c r="E2085" s="105">
        <v>24185.9</v>
      </c>
      <c r="F2085" s="23">
        <v>42205</v>
      </c>
      <c r="G2085" s="118">
        <v>24185.9</v>
      </c>
      <c r="H2085" s="31">
        <f t="shared" si="64"/>
        <v>0</v>
      </c>
      <c r="I2085" s="56" t="s">
        <v>587</v>
      </c>
      <c r="L2085" s="246"/>
      <c r="M2085" s="20">
        <v>42199</v>
      </c>
      <c r="N2085" s="183" t="s">
        <v>4002</v>
      </c>
      <c r="O2085" s="183" t="s">
        <v>1592</v>
      </c>
      <c r="P2085" s="14" t="s">
        <v>22</v>
      </c>
      <c r="Q2085" s="105">
        <v>1180.8</v>
      </c>
      <c r="R2085" s="23">
        <v>42199</v>
      </c>
      <c r="S2085" s="106">
        <v>1180.8</v>
      </c>
      <c r="T2085" s="31">
        <f t="shared" si="65"/>
        <v>0</v>
      </c>
      <c r="U2085" s="39" t="s">
        <v>9</v>
      </c>
    </row>
    <row r="2086" spans="1:21" x14ac:dyDescent="0.25">
      <c r="A2086" s="20">
        <v>42205</v>
      </c>
      <c r="B2086" s="183" t="s">
        <v>4705</v>
      </c>
      <c r="C2086" s="183" t="s">
        <v>1592</v>
      </c>
      <c r="D2086" s="14" t="s">
        <v>151</v>
      </c>
      <c r="E2086" s="105">
        <v>2580.4</v>
      </c>
      <c r="F2086" s="23">
        <v>42205</v>
      </c>
      <c r="G2086" s="118">
        <v>2580.4</v>
      </c>
      <c r="H2086" s="31">
        <f t="shared" si="64"/>
        <v>0</v>
      </c>
      <c r="I2086" s="56" t="s">
        <v>587</v>
      </c>
      <c r="L2086" s="246"/>
      <c r="M2086" s="20">
        <v>42202</v>
      </c>
      <c r="N2086" s="183" t="s">
        <v>4361</v>
      </c>
      <c r="O2086" s="183" t="s">
        <v>1592</v>
      </c>
      <c r="P2086" s="150" t="s">
        <v>22</v>
      </c>
      <c r="Q2086" s="105">
        <v>2343.1</v>
      </c>
      <c r="R2086" s="23">
        <v>42202</v>
      </c>
      <c r="S2086" s="118">
        <v>2343.1</v>
      </c>
      <c r="T2086" s="31">
        <f t="shared" si="65"/>
        <v>0</v>
      </c>
      <c r="U2086" s="56" t="s">
        <v>9</v>
      </c>
    </row>
    <row r="2087" spans="1:21" x14ac:dyDescent="0.25">
      <c r="A2087" s="20">
        <v>42205</v>
      </c>
      <c r="B2087" s="183" t="s">
        <v>4706</v>
      </c>
      <c r="C2087" s="183" t="s">
        <v>1592</v>
      </c>
      <c r="D2087" s="14" t="s">
        <v>1175</v>
      </c>
      <c r="E2087" s="105">
        <v>6900</v>
      </c>
      <c r="F2087" s="23">
        <v>42205</v>
      </c>
      <c r="G2087" s="118">
        <v>6900</v>
      </c>
      <c r="H2087" s="31">
        <f t="shared" si="64"/>
        <v>0</v>
      </c>
      <c r="I2087" s="56" t="s">
        <v>587</v>
      </c>
      <c r="L2087" s="246"/>
      <c r="M2087" s="20">
        <v>42206</v>
      </c>
      <c r="N2087" s="183" t="s">
        <v>4816</v>
      </c>
      <c r="O2087" s="183" t="s">
        <v>1592</v>
      </c>
      <c r="P2087" s="15" t="s">
        <v>22</v>
      </c>
      <c r="Q2087" s="122">
        <v>2277</v>
      </c>
      <c r="R2087" s="23">
        <v>42206</v>
      </c>
      <c r="S2087" s="118">
        <v>2277</v>
      </c>
      <c r="T2087" s="31">
        <f t="shared" si="65"/>
        <v>0</v>
      </c>
      <c r="U2087" s="68" t="s">
        <v>9</v>
      </c>
    </row>
    <row r="2088" spans="1:21" x14ac:dyDescent="0.25">
      <c r="A2088" s="20">
        <v>42205</v>
      </c>
      <c r="B2088" s="183" t="s">
        <v>4707</v>
      </c>
      <c r="C2088" s="183" t="s">
        <v>1592</v>
      </c>
      <c r="D2088" s="14" t="s">
        <v>1290</v>
      </c>
      <c r="E2088" s="105">
        <v>4661.2</v>
      </c>
      <c r="F2088" s="23">
        <v>42205</v>
      </c>
      <c r="G2088" s="118">
        <v>4661.2</v>
      </c>
      <c r="H2088" s="31">
        <f t="shared" si="64"/>
        <v>0</v>
      </c>
      <c r="I2088" s="56" t="s">
        <v>587</v>
      </c>
      <c r="L2088" s="246"/>
      <c r="M2088" s="20">
        <v>42212</v>
      </c>
      <c r="N2088" s="183" t="s">
        <v>5492</v>
      </c>
      <c r="O2088" s="183" t="s">
        <v>1592</v>
      </c>
      <c r="P2088" s="14" t="s">
        <v>22</v>
      </c>
      <c r="Q2088" s="105">
        <v>3577.6</v>
      </c>
      <c r="R2088" s="23">
        <v>42212</v>
      </c>
      <c r="S2088" s="106">
        <v>3577.6</v>
      </c>
      <c r="T2088" s="31">
        <f t="shared" si="65"/>
        <v>0</v>
      </c>
      <c r="U2088" s="39" t="s">
        <v>9</v>
      </c>
    </row>
    <row r="2089" spans="1:21" x14ac:dyDescent="0.25">
      <c r="A2089" s="20">
        <v>42205</v>
      </c>
      <c r="B2089" s="183" t="s">
        <v>4708</v>
      </c>
      <c r="C2089" s="183" t="s">
        <v>1592</v>
      </c>
      <c r="D2089" s="14" t="s">
        <v>940</v>
      </c>
      <c r="E2089" s="105">
        <v>2592.9</v>
      </c>
      <c r="F2089" s="23">
        <v>42206</v>
      </c>
      <c r="G2089" s="118">
        <v>2592.9</v>
      </c>
      <c r="H2089" s="31">
        <f t="shared" si="64"/>
        <v>0</v>
      </c>
      <c r="I2089" s="56" t="s">
        <v>587</v>
      </c>
      <c r="L2089" s="246"/>
      <c r="M2089" s="20">
        <v>42189</v>
      </c>
      <c r="N2089" s="183" t="s">
        <v>2959</v>
      </c>
      <c r="O2089" s="183" t="s">
        <v>1592</v>
      </c>
      <c r="P2089" s="14" t="s">
        <v>484</v>
      </c>
      <c r="Q2089" s="105">
        <v>13623</v>
      </c>
      <c r="R2089" s="23">
        <v>42196</v>
      </c>
      <c r="S2089" s="106">
        <v>13623</v>
      </c>
      <c r="T2089" s="31">
        <f t="shared" si="65"/>
        <v>0</v>
      </c>
      <c r="U2089" s="39" t="s">
        <v>9</v>
      </c>
    </row>
    <row r="2090" spans="1:21" x14ac:dyDescent="0.25">
      <c r="A2090" s="20">
        <v>42205</v>
      </c>
      <c r="B2090" s="183" t="s">
        <v>4709</v>
      </c>
      <c r="C2090" s="183" t="s">
        <v>1592</v>
      </c>
      <c r="D2090" s="14" t="s">
        <v>375</v>
      </c>
      <c r="E2090" s="105">
        <v>5198.1000000000004</v>
      </c>
      <c r="F2090" s="12" t="s">
        <v>4710</v>
      </c>
      <c r="G2090" s="118">
        <f>2100+3098.1</f>
        <v>5198.1000000000004</v>
      </c>
      <c r="H2090" s="31">
        <f t="shared" si="64"/>
        <v>0</v>
      </c>
      <c r="I2090" s="56" t="s">
        <v>9</v>
      </c>
      <c r="L2090" s="246"/>
      <c r="M2090" s="20">
        <v>42196</v>
      </c>
      <c r="N2090" s="183" t="s">
        <v>3773</v>
      </c>
      <c r="O2090" s="183" t="s">
        <v>1592</v>
      </c>
      <c r="P2090" s="14" t="s">
        <v>484</v>
      </c>
      <c r="Q2090" s="105">
        <v>14098</v>
      </c>
      <c r="R2090" s="23">
        <v>42203</v>
      </c>
      <c r="S2090" s="106">
        <v>14098</v>
      </c>
      <c r="T2090" s="31">
        <f t="shared" si="65"/>
        <v>0</v>
      </c>
      <c r="U2090" s="39" t="s">
        <v>9</v>
      </c>
    </row>
    <row r="2091" spans="1:21" x14ac:dyDescent="0.25">
      <c r="A2091" s="20">
        <v>42205</v>
      </c>
      <c r="B2091" s="183" t="s">
        <v>4711</v>
      </c>
      <c r="C2091" s="183" t="s">
        <v>1592</v>
      </c>
      <c r="D2091" s="14" t="s">
        <v>131</v>
      </c>
      <c r="E2091" s="105">
        <v>11885.2</v>
      </c>
      <c r="F2091" s="23">
        <v>42208</v>
      </c>
      <c r="G2091" s="118">
        <v>11885.2</v>
      </c>
      <c r="H2091" s="31">
        <f t="shared" si="64"/>
        <v>0</v>
      </c>
      <c r="I2091" s="56" t="s">
        <v>17</v>
      </c>
      <c r="L2091" s="246"/>
      <c r="M2091" s="20">
        <v>42203</v>
      </c>
      <c r="N2091" s="183" t="s">
        <v>4546</v>
      </c>
      <c r="O2091" s="183" t="s">
        <v>1592</v>
      </c>
      <c r="P2091" s="14" t="s">
        <v>484</v>
      </c>
      <c r="Q2091" s="105">
        <v>10594.4</v>
      </c>
      <c r="R2091" s="23">
        <v>42210</v>
      </c>
      <c r="S2091" s="106">
        <v>10594.4</v>
      </c>
      <c r="T2091" s="31">
        <f t="shared" si="65"/>
        <v>0</v>
      </c>
      <c r="U2091" s="39" t="s">
        <v>9</v>
      </c>
    </row>
    <row r="2092" spans="1:21" x14ac:dyDescent="0.25">
      <c r="A2092" s="20">
        <v>42205</v>
      </c>
      <c r="B2092" s="183" t="s">
        <v>4712</v>
      </c>
      <c r="C2092" s="183" t="s">
        <v>1592</v>
      </c>
      <c r="D2092" s="14" t="s">
        <v>130</v>
      </c>
      <c r="E2092" s="105">
        <v>2182.6</v>
      </c>
      <c r="F2092" s="23">
        <v>42208</v>
      </c>
      <c r="G2092" s="118">
        <v>2182.6</v>
      </c>
      <c r="H2092" s="31">
        <f t="shared" si="64"/>
        <v>0</v>
      </c>
      <c r="I2092" s="56" t="s">
        <v>17</v>
      </c>
      <c r="L2092" s="246"/>
      <c r="M2092" s="20">
        <v>42207</v>
      </c>
      <c r="N2092" s="183" t="s">
        <v>5002</v>
      </c>
      <c r="O2092" s="183" t="s">
        <v>1592</v>
      </c>
      <c r="P2092" s="14" t="s">
        <v>484</v>
      </c>
      <c r="Q2092" s="105">
        <v>18205.400000000001</v>
      </c>
      <c r="R2092" s="23">
        <v>42214</v>
      </c>
      <c r="S2092" s="106">
        <v>18205.400000000001</v>
      </c>
      <c r="T2092" s="31">
        <f t="shared" si="65"/>
        <v>0</v>
      </c>
      <c r="U2092" s="39" t="s">
        <v>9</v>
      </c>
    </row>
    <row r="2093" spans="1:21" x14ac:dyDescent="0.25">
      <c r="A2093" s="20">
        <v>42205</v>
      </c>
      <c r="B2093" s="183" t="s">
        <v>4713</v>
      </c>
      <c r="C2093" s="183" t="s">
        <v>1592</v>
      </c>
      <c r="D2093" s="14" t="s">
        <v>128</v>
      </c>
      <c r="E2093" s="105">
        <v>5720</v>
      </c>
      <c r="F2093" s="23">
        <v>42205</v>
      </c>
      <c r="G2093" s="118">
        <v>5720</v>
      </c>
      <c r="H2093" s="31">
        <f t="shared" si="64"/>
        <v>0</v>
      </c>
      <c r="I2093" s="56" t="s">
        <v>17</v>
      </c>
      <c r="L2093" s="246"/>
      <c r="M2093" s="20">
        <v>42210</v>
      </c>
      <c r="N2093" s="183" t="s">
        <v>5391</v>
      </c>
      <c r="O2093" s="183" t="s">
        <v>1592</v>
      </c>
      <c r="P2093" s="14" t="s">
        <v>484</v>
      </c>
      <c r="Q2093" s="105">
        <v>14602.4</v>
      </c>
      <c r="R2093" s="65"/>
      <c r="S2093" s="106"/>
      <c r="T2093" s="31">
        <f t="shared" si="65"/>
        <v>14602.4</v>
      </c>
      <c r="U2093" s="39" t="s">
        <v>9</v>
      </c>
    </row>
    <row r="2094" spans="1:21" x14ac:dyDescent="0.25">
      <c r="A2094" s="20">
        <v>42205</v>
      </c>
      <c r="B2094" s="183" t="s">
        <v>4714</v>
      </c>
      <c r="C2094" s="183" t="s">
        <v>1592</v>
      </c>
      <c r="D2094" s="14" t="s">
        <v>137</v>
      </c>
      <c r="E2094" s="105">
        <v>700</v>
      </c>
      <c r="F2094" s="23">
        <v>42205</v>
      </c>
      <c r="G2094" s="118">
        <v>700</v>
      </c>
      <c r="H2094" s="31">
        <f t="shared" si="64"/>
        <v>0</v>
      </c>
      <c r="I2094" s="56" t="s">
        <v>9</v>
      </c>
      <c r="L2094" s="246"/>
      <c r="M2094" s="20">
        <v>42210</v>
      </c>
      <c r="N2094" s="183" t="s">
        <v>5406</v>
      </c>
      <c r="O2094" s="183" t="s">
        <v>1592</v>
      </c>
      <c r="P2094" s="14" t="s">
        <v>484</v>
      </c>
      <c r="Q2094" s="105">
        <v>13653.4</v>
      </c>
      <c r="R2094" s="65"/>
      <c r="S2094" s="106"/>
      <c r="T2094" s="31">
        <f t="shared" si="65"/>
        <v>13653.4</v>
      </c>
      <c r="U2094" s="39" t="s">
        <v>9</v>
      </c>
    </row>
    <row r="2095" spans="1:21" x14ac:dyDescent="0.25">
      <c r="A2095" s="20">
        <v>42205</v>
      </c>
      <c r="B2095" s="183" t="s">
        <v>4715</v>
      </c>
      <c r="C2095" s="183" t="s">
        <v>1592</v>
      </c>
      <c r="D2095" s="14" t="s">
        <v>1542</v>
      </c>
      <c r="E2095" s="105">
        <v>33881.599999999999</v>
      </c>
      <c r="F2095" s="23">
        <v>42205</v>
      </c>
      <c r="G2095" s="118">
        <v>33881.599999999999</v>
      </c>
      <c r="H2095" s="31">
        <f t="shared" si="64"/>
        <v>0</v>
      </c>
      <c r="I2095" s="56" t="s">
        <v>9</v>
      </c>
      <c r="L2095" s="246"/>
      <c r="M2095" s="20">
        <v>42195</v>
      </c>
      <c r="N2095" s="183" t="s">
        <v>3674</v>
      </c>
      <c r="O2095" s="183" t="s">
        <v>1592</v>
      </c>
      <c r="P2095" s="14" t="s">
        <v>1020</v>
      </c>
      <c r="Q2095" s="105">
        <v>4364.88</v>
      </c>
      <c r="R2095" s="23">
        <v>42195</v>
      </c>
      <c r="S2095" s="106">
        <v>4364.88</v>
      </c>
      <c r="T2095" s="31">
        <f t="shared" si="65"/>
        <v>0</v>
      </c>
      <c r="U2095" s="39" t="s">
        <v>9</v>
      </c>
    </row>
    <row r="2096" spans="1:21" x14ac:dyDescent="0.25">
      <c r="A2096" s="20">
        <v>42205</v>
      </c>
      <c r="B2096" s="183" t="s">
        <v>4716</v>
      </c>
      <c r="C2096" s="183" t="s">
        <v>1592</v>
      </c>
      <c r="D2096" s="150" t="s">
        <v>78</v>
      </c>
      <c r="E2096" s="105">
        <v>7661.2</v>
      </c>
      <c r="F2096" s="23">
        <v>42206</v>
      </c>
      <c r="G2096" s="118">
        <v>7661.2</v>
      </c>
      <c r="H2096" s="31">
        <f t="shared" si="64"/>
        <v>0</v>
      </c>
      <c r="I2096" s="56" t="s">
        <v>62</v>
      </c>
      <c r="L2096" s="246"/>
      <c r="M2096" s="20">
        <v>42203</v>
      </c>
      <c r="N2096" s="183" t="s">
        <v>4572</v>
      </c>
      <c r="O2096" s="183" t="s">
        <v>1592</v>
      </c>
      <c r="P2096" s="150" t="s">
        <v>1020</v>
      </c>
      <c r="Q2096" s="105">
        <v>2943.72</v>
      </c>
      <c r="R2096" s="23">
        <v>42203</v>
      </c>
      <c r="S2096" s="118">
        <v>2943.72</v>
      </c>
      <c r="T2096" s="31">
        <f t="shared" si="65"/>
        <v>0</v>
      </c>
      <c r="U2096" s="56" t="s">
        <v>9</v>
      </c>
    </row>
    <row r="2097" spans="1:21" x14ac:dyDescent="0.25">
      <c r="A2097" s="20">
        <v>42205</v>
      </c>
      <c r="B2097" s="183" t="s">
        <v>4717</v>
      </c>
      <c r="C2097" s="183" t="s">
        <v>1592</v>
      </c>
      <c r="D2097" s="14" t="s">
        <v>99</v>
      </c>
      <c r="E2097" s="105">
        <v>2851.8</v>
      </c>
      <c r="F2097" s="23">
        <v>42205</v>
      </c>
      <c r="G2097" s="118">
        <v>2851.8</v>
      </c>
      <c r="H2097" s="31">
        <f t="shared" si="64"/>
        <v>0</v>
      </c>
      <c r="I2097" s="56" t="s">
        <v>41</v>
      </c>
      <c r="L2097" s="246"/>
      <c r="M2097" s="20">
        <v>42205</v>
      </c>
      <c r="N2097" s="183" t="s">
        <v>4772</v>
      </c>
      <c r="O2097" s="183" t="s">
        <v>1592</v>
      </c>
      <c r="P2097" s="14" t="s">
        <v>1020</v>
      </c>
      <c r="Q2097" s="105">
        <v>3091.92</v>
      </c>
      <c r="R2097" s="23">
        <v>42205</v>
      </c>
      <c r="S2097" s="106">
        <v>3091.92</v>
      </c>
      <c r="T2097" s="31">
        <f t="shared" si="65"/>
        <v>0</v>
      </c>
      <c r="U2097" s="39" t="s">
        <v>9</v>
      </c>
    </row>
    <row r="2098" spans="1:21" x14ac:dyDescent="0.25">
      <c r="A2098" s="20">
        <v>42205</v>
      </c>
      <c r="B2098" s="183" t="s">
        <v>4718</v>
      </c>
      <c r="C2098" s="183" t="s">
        <v>1592</v>
      </c>
      <c r="D2098" s="14" t="s">
        <v>170</v>
      </c>
      <c r="E2098" s="105">
        <v>8897</v>
      </c>
      <c r="F2098" s="23">
        <v>42206</v>
      </c>
      <c r="G2098" s="118">
        <v>8897</v>
      </c>
      <c r="H2098" s="31">
        <f t="shared" si="64"/>
        <v>0</v>
      </c>
      <c r="I2098" s="56" t="s">
        <v>62</v>
      </c>
      <c r="L2098" s="246"/>
      <c r="M2098" s="20">
        <v>42206</v>
      </c>
      <c r="N2098" s="183" t="s">
        <v>4889</v>
      </c>
      <c r="O2098" s="183" t="s">
        <v>1592</v>
      </c>
      <c r="P2098" s="15" t="s">
        <v>1020</v>
      </c>
      <c r="Q2098" s="122">
        <v>4141.24</v>
      </c>
      <c r="R2098" s="23">
        <v>42206</v>
      </c>
      <c r="S2098" s="118">
        <v>4141.24</v>
      </c>
      <c r="T2098" s="31">
        <f t="shared" si="65"/>
        <v>0</v>
      </c>
      <c r="U2098" s="68" t="s">
        <v>9</v>
      </c>
    </row>
    <row r="2099" spans="1:21" x14ac:dyDescent="0.25">
      <c r="A2099" s="20">
        <v>42205</v>
      </c>
      <c r="B2099" s="183" t="s">
        <v>4719</v>
      </c>
      <c r="C2099" s="183" t="s">
        <v>1592</v>
      </c>
      <c r="D2099" s="14" t="s">
        <v>67</v>
      </c>
      <c r="E2099" s="105">
        <v>3254.8</v>
      </c>
      <c r="F2099" s="23">
        <v>42206</v>
      </c>
      <c r="G2099" s="118">
        <v>3254.8</v>
      </c>
      <c r="H2099" s="31">
        <f t="shared" si="64"/>
        <v>0</v>
      </c>
      <c r="I2099" s="56" t="s">
        <v>62</v>
      </c>
      <c r="L2099" s="246"/>
      <c r="M2099" s="20">
        <v>42214</v>
      </c>
      <c r="N2099" s="183" t="s">
        <v>5793</v>
      </c>
      <c r="O2099" s="183" t="s">
        <v>1592</v>
      </c>
      <c r="P2099" s="14" t="s">
        <v>1020</v>
      </c>
      <c r="Q2099" s="105">
        <v>2929.04</v>
      </c>
      <c r="R2099" s="23">
        <v>42214</v>
      </c>
      <c r="S2099" s="106">
        <v>2929.04</v>
      </c>
      <c r="T2099" s="31">
        <f t="shared" si="65"/>
        <v>0</v>
      </c>
      <c r="U2099" s="39" t="s">
        <v>9</v>
      </c>
    </row>
    <row r="2100" spans="1:21" x14ac:dyDescent="0.25">
      <c r="A2100" s="20">
        <v>42205</v>
      </c>
      <c r="B2100" s="183" t="s">
        <v>4720</v>
      </c>
      <c r="C2100" s="183" t="s">
        <v>1592</v>
      </c>
      <c r="D2100" s="14" t="s">
        <v>89</v>
      </c>
      <c r="E2100" s="105">
        <v>2534.5</v>
      </c>
      <c r="F2100" s="23">
        <v>42205</v>
      </c>
      <c r="G2100" s="118">
        <v>2534.5</v>
      </c>
      <c r="H2100" s="31">
        <f t="shared" si="64"/>
        <v>0</v>
      </c>
      <c r="I2100" s="56" t="s">
        <v>9</v>
      </c>
      <c r="L2100" s="246"/>
      <c r="M2100" s="20">
        <v>42215</v>
      </c>
      <c r="N2100" s="183" t="s">
        <v>5901</v>
      </c>
      <c r="O2100" s="183" t="s">
        <v>1592</v>
      </c>
      <c r="P2100" s="14" t="s">
        <v>1020</v>
      </c>
      <c r="Q2100" s="105">
        <v>4080.96</v>
      </c>
      <c r="R2100" s="23">
        <v>42215</v>
      </c>
      <c r="S2100" s="106">
        <v>4080.96</v>
      </c>
      <c r="T2100" s="31">
        <f t="shared" si="65"/>
        <v>0</v>
      </c>
      <c r="U2100" s="39" t="s">
        <v>9</v>
      </c>
    </row>
    <row r="2101" spans="1:21" x14ac:dyDescent="0.25">
      <c r="A2101" s="20">
        <v>42205</v>
      </c>
      <c r="B2101" s="183" t="s">
        <v>4721</v>
      </c>
      <c r="C2101" s="183" t="s">
        <v>1592</v>
      </c>
      <c r="D2101" s="14" t="s">
        <v>84</v>
      </c>
      <c r="E2101" s="105">
        <v>54713.1</v>
      </c>
      <c r="F2101" s="30" t="s">
        <v>6058</v>
      </c>
      <c r="G2101" s="145">
        <v>54713.1</v>
      </c>
      <c r="H2101" s="31">
        <f t="shared" si="64"/>
        <v>0</v>
      </c>
      <c r="I2101" s="56" t="s">
        <v>62</v>
      </c>
      <c r="L2101" s="246"/>
      <c r="M2101" s="20">
        <v>42216</v>
      </c>
      <c r="N2101" s="183" t="s">
        <v>6026</v>
      </c>
      <c r="O2101" s="183" t="s">
        <v>1592</v>
      </c>
      <c r="P2101" s="14" t="s">
        <v>1020</v>
      </c>
      <c r="Q2101" s="105">
        <v>4445.24</v>
      </c>
      <c r="R2101" s="23">
        <v>42216</v>
      </c>
      <c r="S2101" s="106">
        <v>4445.24</v>
      </c>
      <c r="T2101" s="31">
        <f t="shared" si="65"/>
        <v>0</v>
      </c>
      <c r="U2101" s="39" t="s">
        <v>9</v>
      </c>
    </row>
    <row r="2102" spans="1:21" x14ac:dyDescent="0.25">
      <c r="A2102" s="20">
        <v>42205</v>
      </c>
      <c r="B2102" s="183" t="s">
        <v>4722</v>
      </c>
      <c r="C2102" s="183" t="s">
        <v>1592</v>
      </c>
      <c r="D2102" s="14" t="s">
        <v>114</v>
      </c>
      <c r="E2102" s="105">
        <v>3074</v>
      </c>
      <c r="F2102" s="23">
        <v>42205</v>
      </c>
      <c r="G2102" s="118">
        <v>3074</v>
      </c>
      <c r="H2102" s="31">
        <f t="shared" si="64"/>
        <v>0</v>
      </c>
      <c r="I2102" s="56" t="s">
        <v>9</v>
      </c>
      <c r="L2102" s="246"/>
      <c r="M2102" s="20">
        <v>42196</v>
      </c>
      <c r="N2102" s="183" t="s">
        <v>3798</v>
      </c>
      <c r="O2102" s="183" t="s">
        <v>1592</v>
      </c>
      <c r="P2102" s="14" t="s">
        <v>266</v>
      </c>
      <c r="Q2102" s="105">
        <v>244.2</v>
      </c>
      <c r="R2102" s="23">
        <v>42196</v>
      </c>
      <c r="S2102" s="106">
        <v>244.2</v>
      </c>
      <c r="T2102" s="31">
        <f t="shared" si="65"/>
        <v>0</v>
      </c>
      <c r="U2102" s="39" t="s">
        <v>9</v>
      </c>
    </row>
    <row r="2103" spans="1:21" x14ac:dyDescent="0.25">
      <c r="A2103" s="20">
        <v>42205</v>
      </c>
      <c r="B2103" s="183" t="s">
        <v>4723</v>
      </c>
      <c r="C2103" s="183" t="s">
        <v>1592</v>
      </c>
      <c r="D2103" s="14" t="s">
        <v>431</v>
      </c>
      <c r="E2103" s="105">
        <v>4896.3999999999996</v>
      </c>
      <c r="F2103" s="23">
        <v>42205</v>
      </c>
      <c r="G2103" s="118">
        <v>4896.3999999999996</v>
      </c>
      <c r="H2103" s="31">
        <f t="shared" si="64"/>
        <v>0</v>
      </c>
      <c r="I2103" s="56" t="s">
        <v>9</v>
      </c>
      <c r="L2103" s="246"/>
      <c r="M2103" s="20">
        <v>42204</v>
      </c>
      <c r="N2103" s="183" t="s">
        <v>4641</v>
      </c>
      <c r="O2103" s="183" t="s">
        <v>1592</v>
      </c>
      <c r="P2103" s="14" t="s">
        <v>266</v>
      </c>
      <c r="Q2103" s="105">
        <v>234</v>
      </c>
      <c r="R2103" s="23">
        <v>42204</v>
      </c>
      <c r="S2103" s="118">
        <v>234</v>
      </c>
      <c r="T2103" s="31">
        <f t="shared" si="65"/>
        <v>0</v>
      </c>
      <c r="U2103" s="56" t="s">
        <v>9</v>
      </c>
    </row>
    <row r="2104" spans="1:21" x14ac:dyDescent="0.25">
      <c r="A2104" s="20">
        <v>42205</v>
      </c>
      <c r="B2104" s="183" t="s">
        <v>4724</v>
      </c>
      <c r="C2104" s="183" t="s">
        <v>1592</v>
      </c>
      <c r="D2104" s="14" t="s">
        <v>32</v>
      </c>
      <c r="E2104" s="105">
        <v>34479.4</v>
      </c>
      <c r="F2104" s="23">
        <v>42206</v>
      </c>
      <c r="G2104" s="118">
        <v>34479.4</v>
      </c>
      <c r="H2104" s="31">
        <f t="shared" si="64"/>
        <v>0</v>
      </c>
      <c r="I2104" s="56" t="s">
        <v>19</v>
      </c>
      <c r="L2104" s="246"/>
      <c r="M2104" s="20">
        <v>42190</v>
      </c>
      <c r="N2104" s="183" t="s">
        <v>3025</v>
      </c>
      <c r="O2104" s="183" t="s">
        <v>1592</v>
      </c>
      <c r="P2104" s="14" t="s">
        <v>3026</v>
      </c>
      <c r="Q2104" s="105">
        <v>763.7</v>
      </c>
      <c r="R2104" s="23">
        <v>42190</v>
      </c>
      <c r="S2104" s="106">
        <v>763.7</v>
      </c>
      <c r="T2104" s="31">
        <f t="shared" si="65"/>
        <v>0</v>
      </c>
      <c r="U2104" s="39" t="s">
        <v>9</v>
      </c>
    </row>
    <row r="2105" spans="1:21" x14ac:dyDescent="0.25">
      <c r="A2105" s="20">
        <v>42205</v>
      </c>
      <c r="B2105" s="183" t="s">
        <v>4725</v>
      </c>
      <c r="C2105" s="183" t="s">
        <v>1592</v>
      </c>
      <c r="D2105" s="14" t="s">
        <v>906</v>
      </c>
      <c r="E2105" s="105">
        <v>1184.4000000000001</v>
      </c>
      <c r="F2105" s="23">
        <v>42205</v>
      </c>
      <c r="G2105" s="118">
        <v>1184.4000000000001</v>
      </c>
      <c r="H2105" s="31">
        <f t="shared" si="64"/>
        <v>0</v>
      </c>
      <c r="I2105" s="56" t="s">
        <v>41</v>
      </c>
      <c r="L2105" s="246"/>
      <c r="M2105" s="20">
        <v>42205</v>
      </c>
      <c r="N2105" s="183" t="s">
        <v>4764</v>
      </c>
      <c r="O2105" s="183" t="s">
        <v>1592</v>
      </c>
      <c r="P2105" s="14" t="s">
        <v>3026</v>
      </c>
      <c r="Q2105" s="105">
        <v>577.6</v>
      </c>
      <c r="R2105" s="23">
        <v>42205</v>
      </c>
      <c r="S2105" s="106">
        <v>577.6</v>
      </c>
      <c r="T2105" s="31">
        <f t="shared" si="65"/>
        <v>0</v>
      </c>
      <c r="U2105" s="39" t="s">
        <v>9</v>
      </c>
    </row>
    <row r="2106" spans="1:21" x14ac:dyDescent="0.25">
      <c r="A2106" s="20">
        <v>42205</v>
      </c>
      <c r="B2106" s="183" t="s">
        <v>4726</v>
      </c>
      <c r="C2106" s="183" t="s">
        <v>1592</v>
      </c>
      <c r="D2106" s="14" t="s">
        <v>135</v>
      </c>
      <c r="E2106" s="122">
        <v>13644.8</v>
      </c>
      <c r="F2106" s="23">
        <v>42205</v>
      </c>
      <c r="G2106" s="118">
        <v>13644.8</v>
      </c>
      <c r="H2106" s="31">
        <f t="shared" si="64"/>
        <v>0</v>
      </c>
      <c r="I2106" s="56" t="s">
        <v>9</v>
      </c>
      <c r="L2106" s="246"/>
      <c r="M2106" s="20">
        <v>42210</v>
      </c>
      <c r="N2106" s="183" t="s">
        <v>5332</v>
      </c>
      <c r="O2106" s="183" t="s">
        <v>1592</v>
      </c>
      <c r="P2106" s="14" t="s">
        <v>474</v>
      </c>
      <c r="Q2106" s="105">
        <v>6216.8</v>
      </c>
      <c r="R2106" s="65">
        <v>42210</v>
      </c>
      <c r="S2106" s="106">
        <v>6216.8</v>
      </c>
      <c r="T2106" s="31">
        <f t="shared" si="65"/>
        <v>0</v>
      </c>
      <c r="U2106" s="39" t="s">
        <v>9</v>
      </c>
    </row>
    <row r="2107" spans="1:21" x14ac:dyDescent="0.25">
      <c r="A2107" s="20">
        <v>42205</v>
      </c>
      <c r="B2107" s="183" t="s">
        <v>4727</v>
      </c>
      <c r="C2107" s="183" t="s">
        <v>1592</v>
      </c>
      <c r="D2107" s="14" t="s">
        <v>178</v>
      </c>
      <c r="E2107" s="105">
        <v>9525.36</v>
      </c>
      <c r="F2107" s="23">
        <v>42206</v>
      </c>
      <c r="G2107" s="118">
        <v>9525.36</v>
      </c>
      <c r="H2107" s="31">
        <f t="shared" si="64"/>
        <v>0</v>
      </c>
      <c r="I2107" s="56" t="s">
        <v>62</v>
      </c>
      <c r="L2107" s="246"/>
      <c r="M2107" s="20">
        <v>42195</v>
      </c>
      <c r="N2107" s="183" t="s">
        <v>3550</v>
      </c>
      <c r="O2107" s="183" t="s">
        <v>1592</v>
      </c>
      <c r="P2107" s="14" t="s">
        <v>3551</v>
      </c>
      <c r="Q2107" s="105">
        <v>7800</v>
      </c>
      <c r="R2107" s="23">
        <v>42195</v>
      </c>
      <c r="S2107" s="106">
        <v>7800</v>
      </c>
      <c r="T2107" s="31">
        <f t="shared" si="65"/>
        <v>0</v>
      </c>
      <c r="U2107" s="39" t="s">
        <v>9</v>
      </c>
    </row>
    <row r="2108" spans="1:21" x14ac:dyDescent="0.25">
      <c r="A2108" s="20">
        <v>42205</v>
      </c>
      <c r="B2108" s="183" t="s">
        <v>4728</v>
      </c>
      <c r="C2108" s="183" t="s">
        <v>1592</v>
      </c>
      <c r="D2108" s="14" t="s">
        <v>77</v>
      </c>
      <c r="E2108" s="105">
        <v>9533.6</v>
      </c>
      <c r="F2108" s="23">
        <v>42206</v>
      </c>
      <c r="G2108" s="118">
        <v>9533.6</v>
      </c>
      <c r="H2108" s="31">
        <f t="shared" si="64"/>
        <v>0</v>
      </c>
      <c r="I2108" s="56" t="s">
        <v>62</v>
      </c>
      <c r="L2108" s="246"/>
      <c r="M2108" s="20">
        <v>42193</v>
      </c>
      <c r="N2108" s="183" t="s">
        <v>3385</v>
      </c>
      <c r="O2108" s="183" t="s">
        <v>1592</v>
      </c>
      <c r="P2108" s="14" t="s">
        <v>854</v>
      </c>
      <c r="Q2108" s="105">
        <v>2634.4</v>
      </c>
      <c r="R2108" s="23">
        <v>42193</v>
      </c>
      <c r="S2108" s="106">
        <v>2634.4</v>
      </c>
      <c r="T2108" s="31">
        <f t="shared" si="65"/>
        <v>0</v>
      </c>
      <c r="U2108" s="39" t="s">
        <v>9</v>
      </c>
    </row>
    <row r="2109" spans="1:21" x14ac:dyDescent="0.25">
      <c r="A2109" s="20">
        <v>42205</v>
      </c>
      <c r="B2109" s="183" t="s">
        <v>4729</v>
      </c>
      <c r="C2109" s="183" t="s">
        <v>1592</v>
      </c>
      <c r="D2109" s="14" t="s">
        <v>271</v>
      </c>
      <c r="E2109" s="105">
        <v>480</v>
      </c>
      <c r="F2109" s="23">
        <v>42205</v>
      </c>
      <c r="G2109" s="118">
        <v>480</v>
      </c>
      <c r="H2109" s="31">
        <f t="shared" si="64"/>
        <v>0</v>
      </c>
      <c r="I2109" s="56" t="s">
        <v>312</v>
      </c>
      <c r="L2109" s="246"/>
      <c r="M2109" s="20">
        <v>42195</v>
      </c>
      <c r="N2109" s="183" t="s">
        <v>3559</v>
      </c>
      <c r="O2109" s="183" t="s">
        <v>1592</v>
      </c>
      <c r="P2109" s="14" t="s">
        <v>854</v>
      </c>
      <c r="Q2109" s="105">
        <v>2741.6</v>
      </c>
      <c r="R2109" s="23">
        <v>42195</v>
      </c>
      <c r="S2109" s="106">
        <v>2741.6</v>
      </c>
      <c r="T2109" s="31">
        <f t="shared" si="65"/>
        <v>0</v>
      </c>
      <c r="U2109" s="39" t="s">
        <v>9</v>
      </c>
    </row>
    <row r="2110" spans="1:21" x14ac:dyDescent="0.25">
      <c r="A2110" s="20">
        <v>42205</v>
      </c>
      <c r="B2110" s="183" t="s">
        <v>4730</v>
      </c>
      <c r="C2110" s="183" t="s">
        <v>1592</v>
      </c>
      <c r="D2110" s="14" t="s">
        <v>106</v>
      </c>
      <c r="E2110" s="105">
        <v>43567.58</v>
      </c>
      <c r="F2110" s="23">
        <v>42205</v>
      </c>
      <c r="G2110" s="118">
        <v>43567.58</v>
      </c>
      <c r="H2110" s="31">
        <f t="shared" si="64"/>
        <v>0</v>
      </c>
      <c r="I2110" s="56" t="s">
        <v>312</v>
      </c>
      <c r="L2110" s="246"/>
      <c r="M2110" s="20">
        <v>42197</v>
      </c>
      <c r="N2110" s="183" t="s">
        <v>3818</v>
      </c>
      <c r="O2110" s="183" t="s">
        <v>1592</v>
      </c>
      <c r="P2110" s="14" t="s">
        <v>854</v>
      </c>
      <c r="Q2110" s="105">
        <v>2649.6</v>
      </c>
      <c r="R2110" s="23">
        <v>42197</v>
      </c>
      <c r="S2110" s="106">
        <v>2649.6</v>
      </c>
      <c r="T2110" s="31">
        <f t="shared" si="65"/>
        <v>0</v>
      </c>
      <c r="U2110" s="39" t="s">
        <v>9</v>
      </c>
    </row>
    <row r="2111" spans="1:21" x14ac:dyDescent="0.25">
      <c r="A2111" s="20">
        <v>42205</v>
      </c>
      <c r="B2111" s="183" t="s">
        <v>4731</v>
      </c>
      <c r="C2111" s="183" t="s">
        <v>1592</v>
      </c>
      <c r="D2111" s="14" t="s">
        <v>1188</v>
      </c>
      <c r="E2111" s="105">
        <v>555</v>
      </c>
      <c r="F2111" s="23">
        <v>42205</v>
      </c>
      <c r="G2111" s="118">
        <v>555</v>
      </c>
      <c r="H2111" s="31">
        <f t="shared" si="64"/>
        <v>0</v>
      </c>
      <c r="I2111" s="56" t="s">
        <v>9</v>
      </c>
      <c r="L2111" s="246"/>
      <c r="M2111" s="20">
        <v>42197</v>
      </c>
      <c r="N2111" s="183" t="s">
        <v>3822</v>
      </c>
      <c r="O2111" s="183" t="s">
        <v>1592</v>
      </c>
      <c r="P2111" s="14" t="s">
        <v>854</v>
      </c>
      <c r="Q2111" s="105">
        <v>2456.4</v>
      </c>
      <c r="R2111" s="23">
        <v>42197</v>
      </c>
      <c r="S2111" s="106">
        <v>2456.4</v>
      </c>
      <c r="T2111" s="31">
        <f t="shared" si="65"/>
        <v>0</v>
      </c>
      <c r="U2111" s="39" t="s">
        <v>9</v>
      </c>
    </row>
    <row r="2112" spans="1:21" x14ac:dyDescent="0.25">
      <c r="A2112" s="20">
        <v>42205</v>
      </c>
      <c r="B2112" s="183" t="s">
        <v>4732</v>
      </c>
      <c r="C2112" s="183" t="s">
        <v>1592</v>
      </c>
      <c r="D2112" s="14" t="s">
        <v>90</v>
      </c>
      <c r="E2112" s="105">
        <v>1125.25</v>
      </c>
      <c r="F2112" s="23">
        <v>42205</v>
      </c>
      <c r="G2112" s="118">
        <v>1125.25</v>
      </c>
      <c r="H2112" s="31">
        <f t="shared" si="64"/>
        <v>0</v>
      </c>
      <c r="I2112" s="56" t="s">
        <v>9</v>
      </c>
      <c r="L2112" s="246"/>
      <c r="M2112" s="20">
        <v>42198</v>
      </c>
      <c r="N2112" s="183" t="s">
        <v>3897</v>
      </c>
      <c r="O2112" s="183" t="s">
        <v>1592</v>
      </c>
      <c r="P2112" s="14" t="s">
        <v>854</v>
      </c>
      <c r="Q2112" s="105">
        <v>5220</v>
      </c>
      <c r="R2112" s="23">
        <v>42198</v>
      </c>
      <c r="S2112" s="106">
        <v>5220</v>
      </c>
      <c r="T2112" s="31">
        <f t="shared" si="65"/>
        <v>0</v>
      </c>
      <c r="U2112" s="39" t="s">
        <v>9</v>
      </c>
    </row>
    <row r="2113" spans="1:21" x14ac:dyDescent="0.25">
      <c r="A2113" s="20">
        <v>42205</v>
      </c>
      <c r="B2113" s="183" t="s">
        <v>4733</v>
      </c>
      <c r="C2113" s="183" t="s">
        <v>1592</v>
      </c>
      <c r="D2113" s="14" t="s">
        <v>173</v>
      </c>
      <c r="E2113" s="105">
        <v>35929.75</v>
      </c>
      <c r="F2113" s="30" t="s">
        <v>6078</v>
      </c>
      <c r="G2113" s="145">
        <v>35929.75</v>
      </c>
      <c r="H2113" s="31">
        <f t="shared" si="64"/>
        <v>0</v>
      </c>
      <c r="I2113" s="56" t="s">
        <v>62</v>
      </c>
      <c r="L2113" s="246"/>
      <c r="M2113" s="20">
        <v>42199</v>
      </c>
      <c r="N2113" s="183" t="s">
        <v>3998</v>
      </c>
      <c r="O2113" s="183" t="s">
        <v>1592</v>
      </c>
      <c r="P2113" s="14" t="s">
        <v>854</v>
      </c>
      <c r="Q2113" s="105">
        <v>1915.15</v>
      </c>
      <c r="R2113" s="23">
        <v>42199</v>
      </c>
      <c r="S2113" s="106">
        <v>1915.15</v>
      </c>
      <c r="T2113" s="31">
        <f t="shared" si="65"/>
        <v>0</v>
      </c>
      <c r="U2113" s="39" t="s">
        <v>9</v>
      </c>
    </row>
    <row r="2114" spans="1:21" x14ac:dyDescent="0.25">
      <c r="A2114" s="20">
        <v>42205</v>
      </c>
      <c r="B2114" s="183" t="s">
        <v>4734</v>
      </c>
      <c r="C2114" s="183" t="s">
        <v>1592</v>
      </c>
      <c r="D2114" s="14" t="s">
        <v>180</v>
      </c>
      <c r="E2114" s="105">
        <v>5891.3</v>
      </c>
      <c r="F2114" s="23">
        <v>42205</v>
      </c>
      <c r="G2114" s="106">
        <v>5891.3</v>
      </c>
      <c r="H2114" s="31">
        <f t="shared" si="64"/>
        <v>0</v>
      </c>
      <c r="I2114" s="39" t="s">
        <v>9</v>
      </c>
      <c r="L2114" s="246"/>
      <c r="M2114" s="20">
        <v>42200</v>
      </c>
      <c r="N2114" s="183" t="s">
        <v>4105</v>
      </c>
      <c r="O2114" s="183" t="s">
        <v>1592</v>
      </c>
      <c r="P2114" s="14" t="s">
        <v>854</v>
      </c>
      <c r="Q2114" s="105">
        <v>2913.6</v>
      </c>
      <c r="R2114" s="23">
        <v>42200</v>
      </c>
      <c r="S2114" s="106">
        <v>2913.6</v>
      </c>
      <c r="T2114" s="48">
        <f t="shared" si="65"/>
        <v>0</v>
      </c>
      <c r="U2114" s="39" t="s">
        <v>9</v>
      </c>
    </row>
    <row r="2115" spans="1:21" x14ac:dyDescent="0.25">
      <c r="A2115" s="20">
        <v>42205</v>
      </c>
      <c r="B2115" s="183" t="s">
        <v>4735</v>
      </c>
      <c r="C2115" s="183" t="s">
        <v>1592</v>
      </c>
      <c r="D2115" s="14" t="s">
        <v>332</v>
      </c>
      <c r="E2115" s="105">
        <v>556.5</v>
      </c>
      <c r="F2115" s="23">
        <v>42205</v>
      </c>
      <c r="G2115" s="106">
        <v>556.5</v>
      </c>
      <c r="H2115" s="31">
        <f t="shared" ref="H2115:H2178" si="66">E2115-G2115</f>
        <v>0</v>
      </c>
      <c r="I2115" s="39" t="s">
        <v>9</v>
      </c>
      <c r="L2115" s="246"/>
      <c r="M2115" s="20">
        <v>42200</v>
      </c>
      <c r="N2115" s="183" t="s">
        <v>4193</v>
      </c>
      <c r="O2115" s="183" t="s">
        <v>1592</v>
      </c>
      <c r="P2115" s="14" t="s">
        <v>854</v>
      </c>
      <c r="Q2115" s="105">
        <v>8212.5</v>
      </c>
      <c r="R2115" s="23">
        <v>42200</v>
      </c>
      <c r="S2115" s="106">
        <v>8212.5</v>
      </c>
      <c r="T2115" s="48">
        <f t="shared" ref="T2115:T2178" si="67">Q2115-S2115</f>
        <v>0</v>
      </c>
      <c r="U2115" s="39" t="s">
        <v>9</v>
      </c>
    </row>
    <row r="2116" spans="1:21" x14ac:dyDescent="0.25">
      <c r="A2116" s="20">
        <v>42205</v>
      </c>
      <c r="B2116" s="183" t="s">
        <v>4736</v>
      </c>
      <c r="C2116" s="183" t="s">
        <v>1592</v>
      </c>
      <c r="D2116" s="14" t="s">
        <v>335</v>
      </c>
      <c r="E2116" s="105">
        <v>830.4</v>
      </c>
      <c r="F2116" s="23">
        <v>42205</v>
      </c>
      <c r="G2116" s="106">
        <v>830.4</v>
      </c>
      <c r="H2116" s="31">
        <f t="shared" si="66"/>
        <v>0</v>
      </c>
      <c r="I2116" s="39" t="s">
        <v>9</v>
      </c>
      <c r="L2116" s="246"/>
      <c r="M2116" s="20">
        <v>42200</v>
      </c>
      <c r="N2116" s="183" t="s">
        <v>4195</v>
      </c>
      <c r="O2116" s="183" t="s">
        <v>1592</v>
      </c>
      <c r="P2116" s="14" t="s">
        <v>854</v>
      </c>
      <c r="Q2116" s="105">
        <v>3142.25</v>
      </c>
      <c r="R2116" s="23">
        <v>42200</v>
      </c>
      <c r="S2116" s="106">
        <v>3142.25</v>
      </c>
      <c r="T2116" s="48">
        <f t="shared" si="67"/>
        <v>0</v>
      </c>
      <c r="U2116" s="39" t="s">
        <v>9</v>
      </c>
    </row>
    <row r="2117" spans="1:21" x14ac:dyDescent="0.25">
      <c r="A2117" s="20">
        <v>42205</v>
      </c>
      <c r="B2117" s="183" t="s">
        <v>4737</v>
      </c>
      <c r="C2117" s="183" t="s">
        <v>1592</v>
      </c>
      <c r="D2117" s="150" t="s">
        <v>98</v>
      </c>
      <c r="E2117" s="105">
        <v>1920.95</v>
      </c>
      <c r="F2117" s="23">
        <v>42205</v>
      </c>
      <c r="G2117" s="106">
        <v>1920.95</v>
      </c>
      <c r="H2117" s="31">
        <f t="shared" si="66"/>
        <v>0</v>
      </c>
      <c r="I2117" s="39" t="s">
        <v>4738</v>
      </c>
      <c r="L2117" s="246"/>
      <c r="M2117" s="20">
        <v>42203</v>
      </c>
      <c r="N2117" s="183" t="s">
        <v>4471</v>
      </c>
      <c r="O2117" s="183" t="s">
        <v>1592</v>
      </c>
      <c r="P2117" s="14" t="s">
        <v>854</v>
      </c>
      <c r="Q2117" s="105">
        <v>4610.5</v>
      </c>
      <c r="R2117" s="23">
        <v>42203</v>
      </c>
      <c r="S2117" s="106">
        <v>4610.5</v>
      </c>
      <c r="T2117" s="31">
        <f t="shared" si="67"/>
        <v>0</v>
      </c>
      <c r="U2117" s="39" t="s">
        <v>9</v>
      </c>
    </row>
    <row r="2118" spans="1:21" x14ac:dyDescent="0.25">
      <c r="A2118" s="20">
        <v>42205</v>
      </c>
      <c r="B2118" s="183" t="s">
        <v>4739</v>
      </c>
      <c r="C2118" s="183" t="s">
        <v>1592</v>
      </c>
      <c r="D2118" s="14" t="s">
        <v>95</v>
      </c>
      <c r="E2118" s="105">
        <v>1142.4000000000001</v>
      </c>
      <c r="F2118" s="23">
        <v>42205</v>
      </c>
      <c r="G2118" s="106">
        <v>1142.4000000000001</v>
      </c>
      <c r="H2118" s="31">
        <f t="shared" si="66"/>
        <v>0</v>
      </c>
      <c r="I2118" s="39" t="s">
        <v>4738</v>
      </c>
      <c r="L2118" s="246"/>
      <c r="M2118" s="20">
        <v>42204</v>
      </c>
      <c r="N2118" s="183" t="s">
        <v>4584</v>
      </c>
      <c r="O2118" s="183" t="s">
        <v>1592</v>
      </c>
      <c r="P2118" s="14" t="s">
        <v>854</v>
      </c>
      <c r="Q2118" s="105">
        <v>3285.2</v>
      </c>
      <c r="R2118" s="23">
        <v>42204</v>
      </c>
      <c r="S2118" s="118">
        <v>3285.2</v>
      </c>
      <c r="T2118" s="31">
        <f t="shared" si="67"/>
        <v>0</v>
      </c>
      <c r="U2118" s="56" t="s">
        <v>9</v>
      </c>
    </row>
    <row r="2119" spans="1:21" x14ac:dyDescent="0.25">
      <c r="A2119" s="20">
        <v>42205</v>
      </c>
      <c r="B2119" s="183" t="s">
        <v>4740</v>
      </c>
      <c r="C2119" s="183" t="s">
        <v>1592</v>
      </c>
      <c r="D2119" s="14" t="s">
        <v>3346</v>
      </c>
      <c r="E2119" s="105">
        <v>2797.2</v>
      </c>
      <c r="F2119" s="23">
        <v>42206</v>
      </c>
      <c r="G2119" s="106">
        <v>2797.2</v>
      </c>
      <c r="H2119" s="31">
        <f t="shared" si="66"/>
        <v>0</v>
      </c>
      <c r="I2119" s="39" t="s">
        <v>62</v>
      </c>
      <c r="L2119" s="246"/>
      <c r="M2119" s="20">
        <v>42205</v>
      </c>
      <c r="N2119" s="183" t="s">
        <v>4681</v>
      </c>
      <c r="O2119" s="183" t="s">
        <v>1592</v>
      </c>
      <c r="P2119" s="14" t="s">
        <v>854</v>
      </c>
      <c r="Q2119" s="105">
        <v>6009.9</v>
      </c>
      <c r="R2119" s="23">
        <v>42206</v>
      </c>
      <c r="S2119" s="118">
        <v>6009.9</v>
      </c>
      <c r="T2119" s="31">
        <f t="shared" si="67"/>
        <v>0</v>
      </c>
      <c r="U2119" s="56" t="s">
        <v>9</v>
      </c>
    </row>
    <row r="2120" spans="1:21" x14ac:dyDescent="0.25">
      <c r="A2120" s="20">
        <v>42205</v>
      </c>
      <c r="B2120" s="183" t="s">
        <v>4741</v>
      </c>
      <c r="C2120" s="183" t="s">
        <v>1592</v>
      </c>
      <c r="D2120" s="14" t="s">
        <v>363</v>
      </c>
      <c r="E2120" s="105">
        <v>6617.6</v>
      </c>
      <c r="F2120" s="23">
        <v>42205</v>
      </c>
      <c r="G2120" s="106">
        <v>6617.6</v>
      </c>
      <c r="H2120" s="31">
        <f t="shared" si="66"/>
        <v>0</v>
      </c>
      <c r="I2120" s="39" t="s">
        <v>4738</v>
      </c>
      <c r="L2120" s="246"/>
      <c r="M2120" s="20">
        <v>42206</v>
      </c>
      <c r="N2120" s="183" t="s">
        <v>4818</v>
      </c>
      <c r="O2120" s="183" t="s">
        <v>1592</v>
      </c>
      <c r="P2120" s="15" t="s">
        <v>854</v>
      </c>
      <c r="Q2120" s="122">
        <v>5537.7</v>
      </c>
      <c r="R2120" s="23">
        <v>42210</v>
      </c>
      <c r="S2120" s="118">
        <v>5537.7</v>
      </c>
      <c r="T2120" s="31">
        <f t="shared" si="67"/>
        <v>0</v>
      </c>
      <c r="U2120" s="68" t="s">
        <v>9</v>
      </c>
    </row>
    <row r="2121" spans="1:21" x14ac:dyDescent="0.25">
      <c r="A2121" s="20">
        <v>42205</v>
      </c>
      <c r="B2121" s="183" t="s">
        <v>4742</v>
      </c>
      <c r="C2121" s="183" t="s">
        <v>1592</v>
      </c>
      <c r="D2121" s="14" t="s">
        <v>72</v>
      </c>
      <c r="E2121" s="105">
        <v>16874.400000000001</v>
      </c>
      <c r="F2121" s="30" t="s">
        <v>6076</v>
      </c>
      <c r="G2121" s="144">
        <v>16874.400000000001</v>
      </c>
      <c r="H2121" s="31">
        <f t="shared" si="66"/>
        <v>0</v>
      </c>
      <c r="I2121" s="39" t="s">
        <v>62</v>
      </c>
      <c r="L2121" s="246"/>
      <c r="M2121" s="20">
        <v>42209</v>
      </c>
      <c r="N2121" s="183" t="s">
        <v>5237</v>
      </c>
      <c r="O2121" s="183" t="s">
        <v>1592</v>
      </c>
      <c r="P2121" s="14" t="s">
        <v>854</v>
      </c>
      <c r="Q2121" s="105">
        <v>1550.7</v>
      </c>
      <c r="R2121" s="65">
        <v>42209</v>
      </c>
      <c r="S2121" s="106">
        <v>1550.7</v>
      </c>
      <c r="T2121" s="31">
        <f t="shared" si="67"/>
        <v>0</v>
      </c>
      <c r="U2121" s="39" t="s">
        <v>9</v>
      </c>
    </row>
    <row r="2122" spans="1:21" x14ac:dyDescent="0.25">
      <c r="A2122" s="20">
        <v>42205</v>
      </c>
      <c r="B2122" s="183" t="s">
        <v>4743</v>
      </c>
      <c r="C2122" s="183" t="s">
        <v>1592</v>
      </c>
      <c r="D2122" s="14" t="s">
        <v>176</v>
      </c>
      <c r="E2122" s="105">
        <v>14049</v>
      </c>
      <c r="F2122" s="30" t="s">
        <v>6059</v>
      </c>
      <c r="G2122" s="144">
        <v>14049</v>
      </c>
      <c r="H2122" s="31">
        <f t="shared" si="66"/>
        <v>0</v>
      </c>
      <c r="I2122" s="39" t="s">
        <v>62</v>
      </c>
      <c r="L2122" s="246"/>
      <c r="M2122" s="20">
        <v>42210</v>
      </c>
      <c r="N2122" s="183" t="s">
        <v>5400</v>
      </c>
      <c r="O2122" s="183" t="s">
        <v>1592</v>
      </c>
      <c r="P2122" s="14" t="s">
        <v>854</v>
      </c>
      <c r="Q2122" s="105">
        <v>3087</v>
      </c>
      <c r="R2122" s="65">
        <v>42214</v>
      </c>
      <c r="S2122" s="106">
        <v>3087</v>
      </c>
      <c r="T2122" s="31">
        <f t="shared" si="67"/>
        <v>0</v>
      </c>
      <c r="U2122" s="39" t="s">
        <v>9</v>
      </c>
    </row>
    <row r="2123" spans="1:21" x14ac:dyDescent="0.25">
      <c r="A2123" s="20">
        <v>42205</v>
      </c>
      <c r="B2123" s="183" t="s">
        <v>4744</v>
      </c>
      <c r="C2123" s="183" t="s">
        <v>1592</v>
      </c>
      <c r="D2123" s="14" t="s">
        <v>75</v>
      </c>
      <c r="E2123" s="105">
        <v>13336.9</v>
      </c>
      <c r="F2123" s="23" t="s">
        <v>4745</v>
      </c>
      <c r="G2123" s="106">
        <f>12336.9+1000</f>
        <v>13336.9</v>
      </c>
      <c r="H2123" s="31">
        <f t="shared" si="66"/>
        <v>0</v>
      </c>
      <c r="I2123" s="39" t="s">
        <v>62</v>
      </c>
      <c r="L2123" s="246"/>
      <c r="M2123" s="20">
        <v>42213</v>
      </c>
      <c r="N2123" s="183" t="s">
        <v>5610</v>
      </c>
      <c r="O2123" s="183" t="s">
        <v>1592</v>
      </c>
      <c r="P2123" s="14" t="s">
        <v>854</v>
      </c>
      <c r="Q2123" s="105">
        <v>1278.4000000000001</v>
      </c>
      <c r="R2123" s="23">
        <v>42213</v>
      </c>
      <c r="S2123" s="106">
        <v>1278.4000000000001</v>
      </c>
      <c r="T2123" s="31">
        <f t="shared" si="67"/>
        <v>0</v>
      </c>
      <c r="U2123" s="39" t="s">
        <v>9</v>
      </c>
    </row>
    <row r="2124" spans="1:21" x14ac:dyDescent="0.25">
      <c r="A2124" s="20">
        <v>42205</v>
      </c>
      <c r="B2124" s="183" t="s">
        <v>4746</v>
      </c>
      <c r="C2124" s="183" t="s">
        <v>1592</v>
      </c>
      <c r="D2124" s="14" t="s">
        <v>78</v>
      </c>
      <c r="E2124" s="105">
        <v>1130.5</v>
      </c>
      <c r="F2124" s="23">
        <v>42206</v>
      </c>
      <c r="G2124" s="106">
        <v>1130.5</v>
      </c>
      <c r="H2124" s="31">
        <f t="shared" si="66"/>
        <v>0</v>
      </c>
      <c r="I2124" s="39" t="s">
        <v>62</v>
      </c>
      <c r="L2124" s="246"/>
      <c r="M2124" s="20">
        <v>42214</v>
      </c>
      <c r="N2124" s="183" t="s">
        <v>5698</v>
      </c>
      <c r="O2124" s="183" t="s">
        <v>1592</v>
      </c>
      <c r="P2124" s="14" t="s">
        <v>854</v>
      </c>
      <c r="Q2124" s="105">
        <v>5966.8</v>
      </c>
      <c r="R2124" s="23">
        <v>42216</v>
      </c>
      <c r="S2124" s="106">
        <v>5966.8</v>
      </c>
      <c r="T2124" s="31">
        <f t="shared" si="67"/>
        <v>0</v>
      </c>
      <c r="U2124" s="39" t="s">
        <v>9</v>
      </c>
    </row>
    <row r="2125" spans="1:21" x14ac:dyDescent="0.25">
      <c r="A2125" s="20">
        <v>42205</v>
      </c>
      <c r="B2125" s="183" t="s">
        <v>4747</v>
      </c>
      <c r="C2125" s="183" t="s">
        <v>1592</v>
      </c>
      <c r="D2125" s="14" t="s">
        <v>158</v>
      </c>
      <c r="E2125" s="105">
        <v>5070.2</v>
      </c>
      <c r="F2125" s="23">
        <v>42205</v>
      </c>
      <c r="G2125" s="106">
        <v>5070.2</v>
      </c>
      <c r="H2125" s="31">
        <f t="shared" si="66"/>
        <v>0</v>
      </c>
      <c r="I2125" s="39" t="s">
        <v>9</v>
      </c>
      <c r="L2125" s="246"/>
      <c r="M2125" s="20">
        <v>42215</v>
      </c>
      <c r="N2125" s="183" t="s">
        <v>5809</v>
      </c>
      <c r="O2125" s="183" t="s">
        <v>1592</v>
      </c>
      <c r="P2125" s="14" t="s">
        <v>854</v>
      </c>
      <c r="Q2125" s="105">
        <v>2705.7</v>
      </c>
      <c r="R2125" s="23">
        <v>42215</v>
      </c>
      <c r="S2125" s="106">
        <v>2705.7</v>
      </c>
      <c r="T2125" s="31">
        <f t="shared" si="67"/>
        <v>0</v>
      </c>
      <c r="U2125" s="39" t="s">
        <v>9</v>
      </c>
    </row>
    <row r="2126" spans="1:21" x14ac:dyDescent="0.25">
      <c r="A2126" s="20">
        <v>42205</v>
      </c>
      <c r="B2126" s="183" t="s">
        <v>4748</v>
      </c>
      <c r="C2126" s="183" t="s">
        <v>1592</v>
      </c>
      <c r="D2126" s="14" t="s">
        <v>79</v>
      </c>
      <c r="E2126" s="105">
        <v>2020.28</v>
      </c>
      <c r="F2126" s="23">
        <v>42206</v>
      </c>
      <c r="G2126" s="106">
        <v>2020.28</v>
      </c>
      <c r="H2126" s="31">
        <f t="shared" si="66"/>
        <v>0</v>
      </c>
      <c r="I2126" s="39" t="s">
        <v>9</v>
      </c>
      <c r="L2126" s="246"/>
      <c r="M2126" s="20">
        <v>42216</v>
      </c>
      <c r="N2126" s="183" t="s">
        <v>5920</v>
      </c>
      <c r="O2126" s="183" t="s">
        <v>1592</v>
      </c>
      <c r="P2126" s="14" t="s">
        <v>854</v>
      </c>
      <c r="Q2126" s="105">
        <v>6181.8</v>
      </c>
      <c r="R2126" s="23"/>
      <c r="S2126" s="106"/>
      <c r="T2126" s="31">
        <f t="shared" si="67"/>
        <v>6181.8</v>
      </c>
      <c r="U2126" s="39" t="s">
        <v>9</v>
      </c>
    </row>
    <row r="2127" spans="1:21" x14ac:dyDescent="0.25">
      <c r="A2127" s="20">
        <v>42205</v>
      </c>
      <c r="B2127" s="183" t="s">
        <v>4749</v>
      </c>
      <c r="C2127" s="183" t="s">
        <v>1592</v>
      </c>
      <c r="D2127" s="14" t="s">
        <v>2681</v>
      </c>
      <c r="E2127" s="105">
        <v>57083.4</v>
      </c>
      <c r="F2127" s="23">
        <v>42205</v>
      </c>
      <c r="G2127" s="106">
        <v>57083.4</v>
      </c>
      <c r="H2127" s="31">
        <f t="shared" si="66"/>
        <v>0</v>
      </c>
      <c r="I2127" s="39" t="s">
        <v>2524</v>
      </c>
      <c r="L2127" s="246"/>
      <c r="M2127" s="20">
        <v>42186</v>
      </c>
      <c r="N2127" s="183" t="s">
        <v>2500</v>
      </c>
      <c r="O2127" s="183" t="s">
        <v>1592</v>
      </c>
      <c r="P2127" s="14" t="s">
        <v>2501</v>
      </c>
      <c r="Q2127" s="105">
        <v>7806.4</v>
      </c>
      <c r="R2127" s="23">
        <v>42186</v>
      </c>
      <c r="S2127" s="106">
        <v>7806.4</v>
      </c>
      <c r="T2127" s="25">
        <f t="shared" si="67"/>
        <v>0</v>
      </c>
      <c r="U2127" s="39" t="s">
        <v>17</v>
      </c>
    </row>
    <row r="2128" spans="1:21" x14ac:dyDescent="0.25">
      <c r="A2128" s="20">
        <v>42205</v>
      </c>
      <c r="B2128" s="183" t="s">
        <v>4750</v>
      </c>
      <c r="C2128" s="183" t="s">
        <v>1592</v>
      </c>
      <c r="D2128" s="14" t="s">
        <v>733</v>
      </c>
      <c r="E2128" s="105">
        <v>20689.900000000001</v>
      </c>
      <c r="F2128" s="23">
        <v>42207</v>
      </c>
      <c r="G2128" s="106">
        <v>20689.900000000001</v>
      </c>
      <c r="H2128" s="31">
        <f t="shared" si="66"/>
        <v>0</v>
      </c>
      <c r="I2128" s="39" t="s">
        <v>94</v>
      </c>
      <c r="L2128" s="246"/>
      <c r="M2128" s="20">
        <v>42187</v>
      </c>
      <c r="N2128" s="183" t="s">
        <v>2613</v>
      </c>
      <c r="O2128" s="183" t="s">
        <v>1592</v>
      </c>
      <c r="P2128" s="14" t="s">
        <v>2501</v>
      </c>
      <c r="Q2128" s="105">
        <v>7969.6</v>
      </c>
      <c r="R2128" s="23">
        <v>42187</v>
      </c>
      <c r="S2128" s="106">
        <v>7969.6</v>
      </c>
      <c r="T2128" s="25">
        <f t="shared" si="67"/>
        <v>0</v>
      </c>
      <c r="U2128" s="39" t="s">
        <v>62</v>
      </c>
    </row>
    <row r="2129" spans="1:21" x14ac:dyDescent="0.25">
      <c r="A2129" s="20">
        <v>42205</v>
      </c>
      <c r="B2129" s="183" t="s">
        <v>4751</v>
      </c>
      <c r="C2129" s="183" t="s">
        <v>1592</v>
      </c>
      <c r="D2129" s="150" t="s">
        <v>336</v>
      </c>
      <c r="E2129" s="105">
        <v>69</v>
      </c>
      <c r="F2129" s="23">
        <v>42205</v>
      </c>
      <c r="G2129" s="106">
        <v>69</v>
      </c>
      <c r="H2129" s="31">
        <f t="shared" si="66"/>
        <v>0</v>
      </c>
      <c r="I2129" s="39" t="s">
        <v>929</v>
      </c>
      <c r="L2129" s="246"/>
      <c r="M2129" s="20">
        <v>42188</v>
      </c>
      <c r="N2129" s="183" t="s">
        <v>2730</v>
      </c>
      <c r="O2129" s="183" t="s">
        <v>1592</v>
      </c>
      <c r="P2129" s="40" t="s">
        <v>2501</v>
      </c>
      <c r="Q2129" s="105">
        <v>17183.599999999999</v>
      </c>
      <c r="R2129" s="23">
        <v>42188</v>
      </c>
      <c r="S2129" s="106">
        <v>17183.599999999999</v>
      </c>
      <c r="T2129" s="31">
        <f t="shared" si="67"/>
        <v>0</v>
      </c>
      <c r="U2129" s="68" t="s">
        <v>19</v>
      </c>
    </row>
    <row r="2130" spans="1:21" x14ac:dyDescent="0.25">
      <c r="A2130" s="20">
        <v>42205</v>
      </c>
      <c r="B2130" s="183" t="s">
        <v>4752</v>
      </c>
      <c r="C2130" s="183" t="s">
        <v>1592</v>
      </c>
      <c r="D2130" s="14" t="s">
        <v>195</v>
      </c>
      <c r="E2130" s="105">
        <v>162784.70000000001</v>
      </c>
      <c r="F2130" s="30" t="s">
        <v>4753</v>
      </c>
      <c r="G2130" s="106">
        <v>162784.70000000001</v>
      </c>
      <c r="H2130" s="31">
        <f t="shared" si="66"/>
        <v>0</v>
      </c>
      <c r="I2130" s="39" t="s">
        <v>9</v>
      </c>
      <c r="L2130" s="246"/>
      <c r="M2130" s="20">
        <v>42189</v>
      </c>
      <c r="N2130" s="183" t="s">
        <v>2858</v>
      </c>
      <c r="O2130" s="183" t="s">
        <v>1592</v>
      </c>
      <c r="P2130" s="14" t="s">
        <v>2501</v>
      </c>
      <c r="Q2130" s="105">
        <v>17367.2</v>
      </c>
      <c r="R2130" s="23">
        <v>42189</v>
      </c>
      <c r="S2130" s="106">
        <v>17367.2</v>
      </c>
      <c r="T2130" s="31">
        <f t="shared" si="67"/>
        <v>0</v>
      </c>
      <c r="U2130" s="39" t="s">
        <v>19</v>
      </c>
    </row>
    <row r="2131" spans="1:21" x14ac:dyDescent="0.25">
      <c r="A2131" s="20">
        <v>42205</v>
      </c>
      <c r="B2131" s="183" t="s">
        <v>4754</v>
      </c>
      <c r="C2131" s="183" t="s">
        <v>1592</v>
      </c>
      <c r="D2131" s="14" t="s">
        <v>333</v>
      </c>
      <c r="E2131" s="105">
        <v>10636.5</v>
      </c>
      <c r="F2131" s="23">
        <v>42207</v>
      </c>
      <c r="G2131" s="106">
        <v>10636.5</v>
      </c>
      <c r="H2131" s="31">
        <f t="shared" si="66"/>
        <v>0</v>
      </c>
      <c r="I2131" s="39" t="s">
        <v>94</v>
      </c>
      <c r="L2131" s="246"/>
      <c r="M2131" s="20">
        <v>42190</v>
      </c>
      <c r="N2131" s="183" t="s">
        <v>2979</v>
      </c>
      <c r="O2131" s="183" t="s">
        <v>1592</v>
      </c>
      <c r="P2131" s="14" t="s">
        <v>2501</v>
      </c>
      <c r="Q2131" s="105">
        <v>14511.2</v>
      </c>
      <c r="R2131" s="23">
        <v>42190</v>
      </c>
      <c r="S2131" s="106">
        <v>14511.2</v>
      </c>
      <c r="T2131" s="31">
        <f t="shared" si="67"/>
        <v>0</v>
      </c>
      <c r="U2131" s="39" t="s">
        <v>17</v>
      </c>
    </row>
    <row r="2132" spans="1:21" x14ac:dyDescent="0.25">
      <c r="A2132" s="20">
        <v>42205</v>
      </c>
      <c r="B2132" s="183" t="s">
        <v>4755</v>
      </c>
      <c r="C2132" s="183" t="s">
        <v>1592</v>
      </c>
      <c r="D2132" s="14" t="s">
        <v>472</v>
      </c>
      <c r="E2132" s="105">
        <v>8801</v>
      </c>
      <c r="F2132" s="23">
        <v>42209</v>
      </c>
      <c r="G2132" s="106">
        <v>8801</v>
      </c>
      <c r="H2132" s="31">
        <f t="shared" si="66"/>
        <v>0</v>
      </c>
      <c r="I2132" s="39" t="s">
        <v>17</v>
      </c>
      <c r="L2132" s="246"/>
      <c r="M2132" s="20">
        <v>42191</v>
      </c>
      <c r="N2132" s="183" t="s">
        <v>3047</v>
      </c>
      <c r="O2132" s="183" t="s">
        <v>1592</v>
      </c>
      <c r="P2132" s="14" t="s">
        <v>2501</v>
      </c>
      <c r="Q2132" s="105">
        <v>7806.4</v>
      </c>
      <c r="R2132" s="23">
        <v>42191</v>
      </c>
      <c r="S2132" s="106">
        <v>7806.4</v>
      </c>
      <c r="T2132" s="31">
        <f t="shared" si="67"/>
        <v>0</v>
      </c>
      <c r="U2132" s="39" t="s">
        <v>17</v>
      </c>
    </row>
    <row r="2133" spans="1:21" x14ac:dyDescent="0.25">
      <c r="A2133" s="20">
        <v>42205</v>
      </c>
      <c r="B2133" s="183" t="s">
        <v>4756</v>
      </c>
      <c r="C2133" s="183" t="s">
        <v>1592</v>
      </c>
      <c r="D2133" s="14" t="s">
        <v>47</v>
      </c>
      <c r="E2133" s="105">
        <v>5622.4</v>
      </c>
      <c r="F2133" s="23">
        <v>42211</v>
      </c>
      <c r="G2133" s="106">
        <v>5622.4</v>
      </c>
      <c r="H2133" s="31">
        <f t="shared" si="66"/>
        <v>0</v>
      </c>
      <c r="I2133" s="39" t="s">
        <v>9</v>
      </c>
      <c r="L2133" s="246"/>
      <c r="M2133" s="20">
        <v>42192</v>
      </c>
      <c r="N2133" s="183" t="s">
        <v>3192</v>
      </c>
      <c r="O2133" s="183" t="s">
        <v>1592</v>
      </c>
      <c r="P2133" s="14" t="s">
        <v>2501</v>
      </c>
      <c r="Q2133" s="105">
        <v>7866</v>
      </c>
      <c r="R2133" s="23">
        <v>42192</v>
      </c>
      <c r="S2133" s="106">
        <v>7866</v>
      </c>
      <c r="T2133" s="31">
        <f t="shared" si="67"/>
        <v>0</v>
      </c>
      <c r="U2133" s="39" t="s">
        <v>17</v>
      </c>
    </row>
    <row r="2134" spans="1:21" x14ac:dyDescent="0.25">
      <c r="A2134" s="20">
        <v>42205</v>
      </c>
      <c r="B2134" s="183" t="s">
        <v>4757</v>
      </c>
      <c r="C2134" s="183" t="s">
        <v>1592</v>
      </c>
      <c r="D2134" s="14" t="s">
        <v>4758</v>
      </c>
      <c r="E2134" s="105">
        <v>8820</v>
      </c>
      <c r="F2134" s="23">
        <v>42205</v>
      </c>
      <c r="G2134" s="106">
        <v>8820</v>
      </c>
      <c r="H2134" s="31">
        <f t="shared" si="66"/>
        <v>0</v>
      </c>
      <c r="I2134" s="39" t="s">
        <v>19</v>
      </c>
      <c r="L2134" s="246"/>
      <c r="M2134" s="20">
        <v>42193</v>
      </c>
      <c r="N2134" s="183" t="s">
        <v>3280</v>
      </c>
      <c r="O2134" s="183" t="s">
        <v>1592</v>
      </c>
      <c r="P2134" s="14" t="s">
        <v>2501</v>
      </c>
      <c r="Q2134" s="105">
        <v>7405.2</v>
      </c>
      <c r="R2134" s="23">
        <v>42193</v>
      </c>
      <c r="S2134" s="106">
        <v>7405.2</v>
      </c>
      <c r="T2134" s="31">
        <f t="shared" si="67"/>
        <v>0</v>
      </c>
      <c r="U2134" s="39" t="s">
        <v>17</v>
      </c>
    </row>
    <row r="2135" spans="1:21" x14ac:dyDescent="0.25">
      <c r="A2135" s="20">
        <v>42205</v>
      </c>
      <c r="B2135" s="183" t="s">
        <v>4759</v>
      </c>
      <c r="C2135" s="183" t="s">
        <v>1592</v>
      </c>
      <c r="D2135" s="14" t="s">
        <v>136</v>
      </c>
      <c r="E2135" s="105">
        <v>31579.200000000001</v>
      </c>
      <c r="F2135" s="23">
        <v>42208</v>
      </c>
      <c r="G2135" s="106">
        <v>31579.200000000001</v>
      </c>
      <c r="H2135" s="31">
        <f t="shared" si="66"/>
        <v>0</v>
      </c>
      <c r="I2135" s="39" t="s">
        <v>9</v>
      </c>
      <c r="L2135" s="246"/>
      <c r="M2135" s="20">
        <v>42194</v>
      </c>
      <c r="N2135" s="183" t="s">
        <v>3405</v>
      </c>
      <c r="O2135" s="183" t="s">
        <v>1592</v>
      </c>
      <c r="P2135" s="14" t="s">
        <v>2501</v>
      </c>
      <c r="Q2135" s="105">
        <v>10764.8</v>
      </c>
      <c r="R2135" s="23">
        <v>42194</v>
      </c>
      <c r="S2135" s="106">
        <v>10764.8</v>
      </c>
      <c r="T2135" s="31">
        <f t="shared" si="67"/>
        <v>0</v>
      </c>
      <c r="U2135" s="39" t="s">
        <v>17</v>
      </c>
    </row>
    <row r="2136" spans="1:21" x14ac:dyDescent="0.25">
      <c r="A2136" s="20">
        <v>42205</v>
      </c>
      <c r="B2136" s="183" t="s">
        <v>4760</v>
      </c>
      <c r="C2136" s="183" t="s">
        <v>1592</v>
      </c>
      <c r="D2136" s="14" t="s">
        <v>21</v>
      </c>
      <c r="E2136" s="105">
        <v>539.6</v>
      </c>
      <c r="F2136" s="23">
        <v>42205</v>
      </c>
      <c r="G2136" s="106">
        <v>539.6</v>
      </c>
      <c r="H2136" s="31">
        <f t="shared" si="66"/>
        <v>0</v>
      </c>
      <c r="I2136" s="39" t="s">
        <v>9</v>
      </c>
      <c r="L2136" s="246"/>
      <c r="M2136" s="20">
        <v>42195</v>
      </c>
      <c r="N2136" s="183" t="s">
        <v>3534</v>
      </c>
      <c r="O2136" s="183" t="s">
        <v>1592</v>
      </c>
      <c r="P2136" s="14" t="s">
        <v>2501</v>
      </c>
      <c r="Q2136" s="105">
        <v>17209.599999999999</v>
      </c>
      <c r="R2136" s="23">
        <v>42195</v>
      </c>
      <c r="S2136" s="106">
        <v>17209.599999999999</v>
      </c>
      <c r="T2136" s="31">
        <f t="shared" si="67"/>
        <v>0</v>
      </c>
      <c r="U2136" s="39" t="s">
        <v>17</v>
      </c>
    </row>
    <row r="2137" spans="1:21" x14ac:dyDescent="0.25">
      <c r="A2137" s="20">
        <v>42205</v>
      </c>
      <c r="B2137" s="183" t="s">
        <v>4761</v>
      </c>
      <c r="C2137" s="183" t="s">
        <v>1592</v>
      </c>
      <c r="D2137" s="14" t="s">
        <v>143</v>
      </c>
      <c r="E2137" s="105">
        <v>11348.9</v>
      </c>
      <c r="F2137" s="23">
        <v>42208</v>
      </c>
      <c r="G2137" s="106">
        <v>11348.9</v>
      </c>
      <c r="H2137" s="31">
        <f t="shared" si="66"/>
        <v>0</v>
      </c>
      <c r="I2137" s="39" t="s">
        <v>17</v>
      </c>
      <c r="L2137" s="246"/>
      <c r="M2137" s="20">
        <v>42196</v>
      </c>
      <c r="N2137" s="183" t="s">
        <v>3706</v>
      </c>
      <c r="O2137" s="183" t="s">
        <v>1592</v>
      </c>
      <c r="P2137" s="110" t="s">
        <v>2501</v>
      </c>
      <c r="Q2137" s="105">
        <v>17772.8</v>
      </c>
      <c r="R2137" s="23">
        <v>42196</v>
      </c>
      <c r="S2137" s="106">
        <v>17772.8</v>
      </c>
      <c r="T2137" s="31">
        <f t="shared" si="67"/>
        <v>0</v>
      </c>
      <c r="U2137" s="39" t="s">
        <v>17</v>
      </c>
    </row>
    <row r="2138" spans="1:21" x14ac:dyDescent="0.25">
      <c r="A2138" s="20">
        <v>42205</v>
      </c>
      <c r="B2138" s="183" t="s">
        <v>4762</v>
      </c>
      <c r="C2138" s="183" t="s">
        <v>1592</v>
      </c>
      <c r="D2138" s="14" t="s">
        <v>24</v>
      </c>
      <c r="E2138" s="105">
        <v>39163.5</v>
      </c>
      <c r="F2138" s="30">
        <v>42219</v>
      </c>
      <c r="G2138" s="144">
        <v>39163.5</v>
      </c>
      <c r="H2138" s="31">
        <f t="shared" si="66"/>
        <v>0</v>
      </c>
      <c r="I2138" s="39" t="s">
        <v>17</v>
      </c>
      <c r="L2138" s="246"/>
      <c r="M2138" s="20">
        <v>42197</v>
      </c>
      <c r="N2138" s="183" t="s">
        <v>3819</v>
      </c>
      <c r="O2138" s="183" t="s">
        <v>1592</v>
      </c>
      <c r="P2138" s="14" t="s">
        <v>2501</v>
      </c>
      <c r="Q2138" s="105">
        <v>16140.8</v>
      </c>
      <c r="R2138" s="23">
        <v>42197</v>
      </c>
      <c r="S2138" s="106">
        <v>16140.8</v>
      </c>
      <c r="T2138" s="31">
        <f t="shared" si="67"/>
        <v>0</v>
      </c>
      <c r="U2138" s="39" t="s">
        <v>59</v>
      </c>
    </row>
    <row r="2139" spans="1:21" x14ac:dyDescent="0.25">
      <c r="A2139" s="20">
        <v>42205</v>
      </c>
      <c r="B2139" s="183" t="s">
        <v>4763</v>
      </c>
      <c r="C2139" s="183" t="s">
        <v>1592</v>
      </c>
      <c r="D2139" s="14" t="s">
        <v>125</v>
      </c>
      <c r="E2139" s="105">
        <v>525</v>
      </c>
      <c r="F2139" s="23">
        <v>42205</v>
      </c>
      <c r="G2139" s="106">
        <v>525</v>
      </c>
      <c r="H2139" s="31">
        <f t="shared" si="66"/>
        <v>0</v>
      </c>
      <c r="I2139" s="39" t="s">
        <v>9</v>
      </c>
      <c r="L2139" s="246"/>
      <c r="M2139" s="20">
        <v>42198</v>
      </c>
      <c r="N2139" s="183" t="s">
        <v>3865</v>
      </c>
      <c r="O2139" s="183" t="s">
        <v>1592</v>
      </c>
      <c r="P2139" s="14" t="s">
        <v>2501</v>
      </c>
      <c r="Q2139" s="105">
        <v>7142.4</v>
      </c>
      <c r="R2139" s="23">
        <v>42198</v>
      </c>
      <c r="S2139" s="106">
        <v>7142.4</v>
      </c>
      <c r="T2139" s="31">
        <f t="shared" si="67"/>
        <v>0</v>
      </c>
      <c r="U2139" s="39" t="s">
        <v>17</v>
      </c>
    </row>
    <row r="2140" spans="1:21" x14ac:dyDescent="0.25">
      <c r="A2140" s="20">
        <v>42205</v>
      </c>
      <c r="B2140" s="183" t="s">
        <v>4764</v>
      </c>
      <c r="C2140" s="183" t="s">
        <v>1592</v>
      </c>
      <c r="D2140" s="14" t="s">
        <v>3026</v>
      </c>
      <c r="E2140" s="105">
        <v>577.6</v>
      </c>
      <c r="F2140" s="23">
        <v>42205</v>
      </c>
      <c r="G2140" s="106">
        <v>577.6</v>
      </c>
      <c r="H2140" s="31">
        <f t="shared" si="66"/>
        <v>0</v>
      </c>
      <c r="I2140" s="39" t="s">
        <v>9</v>
      </c>
      <c r="L2140" s="246"/>
      <c r="M2140" s="20">
        <v>42199</v>
      </c>
      <c r="N2140" s="183" t="s">
        <v>3997</v>
      </c>
      <c r="O2140" s="183" t="s">
        <v>1592</v>
      </c>
      <c r="P2140" s="14" t="s">
        <v>2501</v>
      </c>
      <c r="Q2140" s="105">
        <v>7530.4</v>
      </c>
      <c r="R2140" s="23">
        <v>42200</v>
      </c>
      <c r="S2140" s="106">
        <v>7530.4</v>
      </c>
      <c r="T2140" s="31">
        <f t="shared" si="67"/>
        <v>0</v>
      </c>
      <c r="U2140" s="39" t="s">
        <v>17</v>
      </c>
    </row>
    <row r="2141" spans="1:21" x14ac:dyDescent="0.25">
      <c r="A2141" s="20">
        <v>42205</v>
      </c>
      <c r="B2141" s="183" t="s">
        <v>4765</v>
      </c>
      <c r="C2141" s="183" t="s">
        <v>1592</v>
      </c>
      <c r="D2141" s="14" t="s">
        <v>80</v>
      </c>
      <c r="E2141" s="105">
        <v>6384</v>
      </c>
      <c r="F2141" s="23">
        <v>42205</v>
      </c>
      <c r="G2141" s="106">
        <v>6384</v>
      </c>
      <c r="H2141" s="31">
        <f t="shared" si="66"/>
        <v>0</v>
      </c>
      <c r="I2141" s="39" t="s">
        <v>9</v>
      </c>
      <c r="L2141" s="246"/>
      <c r="M2141" s="20">
        <v>42200</v>
      </c>
      <c r="N2141" s="183" t="s">
        <v>4090</v>
      </c>
      <c r="O2141" s="183" t="s">
        <v>1592</v>
      </c>
      <c r="P2141" s="14" t="s">
        <v>2501</v>
      </c>
      <c r="Q2141" s="105">
        <v>7110.4</v>
      </c>
      <c r="R2141" s="23">
        <v>42200</v>
      </c>
      <c r="S2141" s="106">
        <v>7110.4</v>
      </c>
      <c r="T2141" s="48">
        <f t="shared" si="67"/>
        <v>0</v>
      </c>
      <c r="U2141" s="39" t="s">
        <v>17</v>
      </c>
    </row>
    <row r="2142" spans="1:21" x14ac:dyDescent="0.25">
      <c r="A2142" s="20">
        <v>42205</v>
      </c>
      <c r="B2142" s="183" t="s">
        <v>4766</v>
      </c>
      <c r="C2142" s="183" t="s">
        <v>1592</v>
      </c>
      <c r="D2142" s="14" t="s">
        <v>193</v>
      </c>
      <c r="E2142" s="105">
        <v>14905.12</v>
      </c>
      <c r="F2142" s="30" t="s">
        <v>6072</v>
      </c>
      <c r="G2142" s="144">
        <v>14905.12</v>
      </c>
      <c r="H2142" s="31">
        <f t="shared" si="66"/>
        <v>0</v>
      </c>
      <c r="I2142" s="39" t="s">
        <v>9</v>
      </c>
      <c r="L2142" s="246"/>
      <c r="M2142" s="20">
        <v>42200</v>
      </c>
      <c r="N2142" s="183" t="s">
        <v>4091</v>
      </c>
      <c r="O2142" s="183" t="s">
        <v>1592</v>
      </c>
      <c r="P2142" s="14" t="s">
        <v>2501</v>
      </c>
      <c r="Q2142" s="105">
        <v>196.2</v>
      </c>
      <c r="R2142" s="23">
        <v>42200</v>
      </c>
      <c r="S2142" s="106">
        <v>196.2</v>
      </c>
      <c r="T2142" s="48">
        <f t="shared" si="67"/>
        <v>0</v>
      </c>
      <c r="U2142" s="39" t="s">
        <v>17</v>
      </c>
    </row>
    <row r="2143" spans="1:21" x14ac:dyDescent="0.25">
      <c r="A2143" s="20">
        <v>42205</v>
      </c>
      <c r="B2143" s="183" t="s">
        <v>4767</v>
      </c>
      <c r="C2143" s="183" t="s">
        <v>1592</v>
      </c>
      <c r="D2143" s="14" t="s">
        <v>111</v>
      </c>
      <c r="E2143" s="105">
        <v>168820</v>
      </c>
      <c r="F2143" s="23">
        <v>42207</v>
      </c>
      <c r="G2143" s="106">
        <v>168820</v>
      </c>
      <c r="H2143" s="31">
        <f t="shared" si="66"/>
        <v>0</v>
      </c>
      <c r="I2143" s="39" t="s">
        <v>9</v>
      </c>
      <c r="L2143" s="246"/>
      <c r="M2143" s="20">
        <v>42201</v>
      </c>
      <c r="N2143" s="183" t="s">
        <v>4208</v>
      </c>
      <c r="O2143" s="183" t="s">
        <v>1592</v>
      </c>
      <c r="P2143" s="14" t="s">
        <v>2501</v>
      </c>
      <c r="Q2143" s="105">
        <v>12358.4</v>
      </c>
      <c r="R2143" s="23">
        <v>42201</v>
      </c>
      <c r="S2143" s="106">
        <v>12358.4</v>
      </c>
      <c r="T2143" s="48">
        <f t="shared" si="67"/>
        <v>0</v>
      </c>
      <c r="U2143" s="39" t="s">
        <v>17</v>
      </c>
    </row>
    <row r="2144" spans="1:21" x14ac:dyDescent="0.25">
      <c r="A2144" s="20">
        <v>42205</v>
      </c>
      <c r="B2144" s="183" t="s">
        <v>4768</v>
      </c>
      <c r="C2144" s="183" t="s">
        <v>1592</v>
      </c>
      <c r="D2144" s="14" t="s">
        <v>454</v>
      </c>
      <c r="E2144" s="105">
        <v>3448.2</v>
      </c>
      <c r="F2144" s="23">
        <v>42206</v>
      </c>
      <c r="G2144" s="106">
        <v>3448.2</v>
      </c>
      <c r="H2144" s="31">
        <f t="shared" si="66"/>
        <v>0</v>
      </c>
      <c r="I2144" s="39" t="s">
        <v>94</v>
      </c>
      <c r="L2144" s="246"/>
      <c r="M2144" s="20">
        <v>42202</v>
      </c>
      <c r="N2144" s="183" t="s">
        <v>4336</v>
      </c>
      <c r="O2144" s="183" t="s">
        <v>1592</v>
      </c>
      <c r="P2144" s="14" t="s">
        <v>2501</v>
      </c>
      <c r="Q2144" s="105">
        <v>17446.400000000001</v>
      </c>
      <c r="R2144" s="23">
        <v>42202</v>
      </c>
      <c r="S2144" s="118">
        <v>17446.400000000001</v>
      </c>
      <c r="T2144" s="31">
        <f t="shared" si="67"/>
        <v>0</v>
      </c>
      <c r="U2144" s="56" t="s">
        <v>17</v>
      </c>
    </row>
    <row r="2145" spans="1:21" x14ac:dyDescent="0.25">
      <c r="A2145" s="20">
        <v>42205</v>
      </c>
      <c r="B2145" s="183" t="s">
        <v>4769</v>
      </c>
      <c r="C2145" s="183" t="s">
        <v>1592</v>
      </c>
      <c r="D2145" s="14" t="s">
        <v>851</v>
      </c>
      <c r="E2145" s="105">
        <v>1835.4</v>
      </c>
      <c r="F2145" s="23">
        <v>42206</v>
      </c>
      <c r="G2145" s="106">
        <v>1835.4</v>
      </c>
      <c r="H2145" s="31">
        <f t="shared" si="66"/>
        <v>0</v>
      </c>
      <c r="I2145" s="39" t="s">
        <v>94</v>
      </c>
      <c r="L2145" s="246"/>
      <c r="M2145" s="20">
        <v>42203</v>
      </c>
      <c r="N2145" s="183" t="s">
        <v>4458</v>
      </c>
      <c r="O2145" s="183" t="s">
        <v>1592</v>
      </c>
      <c r="P2145" s="14" t="s">
        <v>2501</v>
      </c>
      <c r="Q2145" s="105">
        <v>16217.6</v>
      </c>
      <c r="R2145" s="23">
        <v>42203</v>
      </c>
      <c r="S2145" s="118">
        <v>16217.6</v>
      </c>
      <c r="T2145" s="31">
        <f t="shared" si="67"/>
        <v>0</v>
      </c>
      <c r="U2145" s="56" t="s">
        <v>17</v>
      </c>
    </row>
    <row r="2146" spans="1:21" x14ac:dyDescent="0.25">
      <c r="A2146" s="20">
        <v>42205</v>
      </c>
      <c r="B2146" s="183" t="s">
        <v>4770</v>
      </c>
      <c r="C2146" s="183" t="s">
        <v>1592</v>
      </c>
      <c r="D2146" s="14" t="s">
        <v>110</v>
      </c>
      <c r="E2146" s="105">
        <v>1269.5999999999999</v>
      </c>
      <c r="F2146" s="23">
        <v>42216</v>
      </c>
      <c r="G2146" s="106">
        <v>1269.5999999999999</v>
      </c>
      <c r="H2146" s="31">
        <f t="shared" si="66"/>
        <v>0</v>
      </c>
      <c r="I2146" s="39" t="s">
        <v>94</v>
      </c>
      <c r="L2146" s="246"/>
      <c r="M2146" s="20">
        <v>42203</v>
      </c>
      <c r="N2146" s="183" t="s">
        <v>4459</v>
      </c>
      <c r="O2146" s="183" t="s">
        <v>1592</v>
      </c>
      <c r="P2146" s="14" t="s">
        <v>2501</v>
      </c>
      <c r="Q2146" s="105">
        <v>180</v>
      </c>
      <c r="R2146" s="23">
        <v>42203</v>
      </c>
      <c r="S2146" s="118">
        <v>180</v>
      </c>
      <c r="T2146" s="31">
        <f t="shared" si="67"/>
        <v>0</v>
      </c>
      <c r="U2146" s="56" t="s">
        <v>17</v>
      </c>
    </row>
    <row r="2147" spans="1:21" x14ac:dyDescent="0.25">
      <c r="A2147" s="20">
        <v>42205</v>
      </c>
      <c r="B2147" s="183" t="s">
        <v>4771</v>
      </c>
      <c r="C2147" s="183" t="s">
        <v>1592</v>
      </c>
      <c r="D2147" s="14" t="s">
        <v>24</v>
      </c>
      <c r="E2147" s="105">
        <v>47368.9</v>
      </c>
      <c r="F2147" s="30">
        <v>42219</v>
      </c>
      <c r="G2147" s="144">
        <v>47368.9</v>
      </c>
      <c r="H2147" s="31">
        <f t="shared" si="66"/>
        <v>0</v>
      </c>
      <c r="I2147" s="39" t="s">
        <v>4738</v>
      </c>
      <c r="L2147" s="246"/>
      <c r="M2147" s="20">
        <v>42204</v>
      </c>
      <c r="N2147" s="183" t="s">
        <v>4580</v>
      </c>
      <c r="O2147" s="183" t="s">
        <v>1592</v>
      </c>
      <c r="P2147" s="14" t="s">
        <v>2501</v>
      </c>
      <c r="Q2147" s="105">
        <v>10080</v>
      </c>
      <c r="R2147" s="23">
        <v>42204</v>
      </c>
      <c r="S2147" s="118">
        <v>10080</v>
      </c>
      <c r="T2147" s="31">
        <f t="shared" si="67"/>
        <v>0</v>
      </c>
      <c r="U2147" s="56" t="s">
        <v>9</v>
      </c>
    </row>
    <row r="2148" spans="1:21" x14ac:dyDescent="0.25">
      <c r="A2148" s="20">
        <v>42205</v>
      </c>
      <c r="B2148" s="183" t="s">
        <v>4772</v>
      </c>
      <c r="C2148" s="183" t="s">
        <v>1592</v>
      </c>
      <c r="D2148" s="14" t="s">
        <v>1020</v>
      </c>
      <c r="E2148" s="105">
        <v>3091.92</v>
      </c>
      <c r="F2148" s="23">
        <v>42205</v>
      </c>
      <c r="G2148" s="106">
        <v>3091.92</v>
      </c>
      <c r="H2148" s="31">
        <f t="shared" si="66"/>
        <v>0</v>
      </c>
      <c r="I2148" s="39" t="s">
        <v>9</v>
      </c>
      <c r="L2148" s="246"/>
      <c r="M2148" s="20">
        <v>42205</v>
      </c>
      <c r="N2148" s="183" t="s">
        <v>4656</v>
      </c>
      <c r="O2148" s="183" t="s">
        <v>1592</v>
      </c>
      <c r="P2148" s="14" t="s">
        <v>2501</v>
      </c>
      <c r="Q2148" s="105">
        <v>6790.4</v>
      </c>
      <c r="R2148" s="23">
        <v>42205</v>
      </c>
      <c r="S2148" s="118">
        <v>6790.4</v>
      </c>
      <c r="T2148" s="31">
        <f t="shared" si="67"/>
        <v>0</v>
      </c>
      <c r="U2148" s="56" t="s">
        <v>17</v>
      </c>
    </row>
    <row r="2149" spans="1:21" x14ac:dyDescent="0.25">
      <c r="A2149" s="20">
        <v>42205</v>
      </c>
      <c r="B2149" s="183" t="s">
        <v>4773</v>
      </c>
      <c r="C2149" s="183" t="s">
        <v>1592</v>
      </c>
      <c r="D2149" s="14" t="s">
        <v>1101</v>
      </c>
      <c r="E2149" s="105">
        <v>275.60000000000002</v>
      </c>
      <c r="F2149" s="23">
        <v>42205</v>
      </c>
      <c r="G2149" s="106">
        <v>275.60000000000002</v>
      </c>
      <c r="H2149" s="31">
        <f t="shared" si="66"/>
        <v>0</v>
      </c>
      <c r="I2149" s="39" t="s">
        <v>9</v>
      </c>
      <c r="L2149" s="246"/>
      <c r="M2149" s="20">
        <v>42205</v>
      </c>
      <c r="N2149" s="183" t="s">
        <v>4795</v>
      </c>
      <c r="O2149" s="183" t="s">
        <v>1592</v>
      </c>
      <c r="P2149" s="224" t="s">
        <v>2501</v>
      </c>
      <c r="Q2149" s="122">
        <v>6604.8</v>
      </c>
      <c r="R2149" s="23">
        <v>42206</v>
      </c>
      <c r="S2149" s="106">
        <v>6604.8</v>
      </c>
      <c r="T2149" s="31">
        <f t="shared" si="67"/>
        <v>0</v>
      </c>
      <c r="U2149" s="68" t="s">
        <v>17</v>
      </c>
    </row>
    <row r="2150" spans="1:21" x14ac:dyDescent="0.25">
      <c r="A2150" s="20">
        <v>42205</v>
      </c>
      <c r="B2150" s="183" t="s">
        <v>4774</v>
      </c>
      <c r="C2150" s="183" t="s">
        <v>1592</v>
      </c>
      <c r="D2150" s="14" t="s">
        <v>86</v>
      </c>
      <c r="E2150" s="105">
        <v>83.6</v>
      </c>
      <c r="F2150" s="23">
        <v>42206</v>
      </c>
      <c r="G2150" s="106">
        <v>83.6</v>
      </c>
      <c r="H2150" s="31">
        <f t="shared" si="66"/>
        <v>0</v>
      </c>
      <c r="I2150" s="39" t="s">
        <v>9</v>
      </c>
      <c r="L2150" s="246"/>
      <c r="M2150" s="20">
        <v>42207</v>
      </c>
      <c r="N2150" s="183" t="s">
        <v>4905</v>
      </c>
      <c r="O2150" s="183" t="s">
        <v>1592</v>
      </c>
      <c r="P2150" s="14" t="s">
        <v>2501</v>
      </c>
      <c r="Q2150" s="105">
        <v>6898</v>
      </c>
      <c r="R2150" s="23">
        <v>42207</v>
      </c>
      <c r="S2150" s="106">
        <v>6898</v>
      </c>
      <c r="T2150" s="31">
        <f t="shared" si="67"/>
        <v>0</v>
      </c>
      <c r="U2150" s="39" t="s">
        <v>17</v>
      </c>
    </row>
    <row r="2151" spans="1:21" x14ac:dyDescent="0.25">
      <c r="A2151" s="20">
        <v>42205</v>
      </c>
      <c r="B2151" s="183" t="s">
        <v>4775</v>
      </c>
      <c r="C2151" s="183" t="s">
        <v>1592</v>
      </c>
      <c r="D2151" s="14" t="s">
        <v>24</v>
      </c>
      <c r="E2151" s="105">
        <v>35821.519999999997</v>
      </c>
      <c r="F2151" s="30">
        <v>42219</v>
      </c>
      <c r="G2151" s="144">
        <v>35821.519999999997</v>
      </c>
      <c r="H2151" s="31">
        <f t="shared" si="66"/>
        <v>0</v>
      </c>
      <c r="I2151" s="39" t="s">
        <v>2524</v>
      </c>
      <c r="L2151" s="246"/>
      <c r="M2151" s="20">
        <v>42208</v>
      </c>
      <c r="N2151" s="183" t="s">
        <v>5029</v>
      </c>
      <c r="O2151" s="183" t="s">
        <v>1592</v>
      </c>
      <c r="P2151" s="14" t="s">
        <v>2501</v>
      </c>
      <c r="Q2151" s="105">
        <v>10061.9</v>
      </c>
      <c r="R2151" s="65">
        <v>42208</v>
      </c>
      <c r="S2151" s="106">
        <v>10061.9</v>
      </c>
      <c r="T2151" s="31">
        <f t="shared" si="67"/>
        <v>0</v>
      </c>
      <c r="U2151" s="39" t="s">
        <v>17</v>
      </c>
    </row>
    <row r="2152" spans="1:21" x14ac:dyDescent="0.25">
      <c r="A2152" s="20">
        <v>42205</v>
      </c>
      <c r="B2152" s="183" t="s">
        <v>4776</v>
      </c>
      <c r="C2152" s="183" t="s">
        <v>1592</v>
      </c>
      <c r="D2152" s="14" t="s">
        <v>24</v>
      </c>
      <c r="E2152" s="105">
        <v>64217.8</v>
      </c>
      <c r="F2152" s="30">
        <v>42219</v>
      </c>
      <c r="G2152" s="144">
        <v>64217.8</v>
      </c>
      <c r="H2152" s="31">
        <f t="shared" si="66"/>
        <v>0</v>
      </c>
      <c r="I2152" s="39" t="s">
        <v>2524</v>
      </c>
      <c r="L2152" s="246"/>
      <c r="M2152" s="20">
        <v>42209</v>
      </c>
      <c r="N2152" s="183" t="s">
        <v>5158</v>
      </c>
      <c r="O2152" s="183" t="s">
        <v>1592</v>
      </c>
      <c r="P2152" s="14" t="s">
        <v>2501</v>
      </c>
      <c r="Q2152" s="105">
        <v>23515.8</v>
      </c>
      <c r="R2152" s="65">
        <v>42209</v>
      </c>
      <c r="S2152" s="106">
        <v>23515.8</v>
      </c>
      <c r="T2152" s="31">
        <f t="shared" si="67"/>
        <v>0</v>
      </c>
      <c r="U2152" s="39" t="s">
        <v>17</v>
      </c>
    </row>
    <row r="2153" spans="1:21" x14ac:dyDescent="0.25">
      <c r="A2153" s="20">
        <v>42205</v>
      </c>
      <c r="B2153" s="183" t="s">
        <v>4777</v>
      </c>
      <c r="C2153" s="183" t="s">
        <v>1592</v>
      </c>
      <c r="D2153" s="14" t="s">
        <v>3190</v>
      </c>
      <c r="E2153" s="105">
        <v>23777.8</v>
      </c>
      <c r="F2153" s="30">
        <v>42234</v>
      </c>
      <c r="G2153" s="144">
        <v>23777.8</v>
      </c>
      <c r="H2153" s="31">
        <f t="shared" si="66"/>
        <v>0</v>
      </c>
      <c r="I2153" s="39" t="s">
        <v>9</v>
      </c>
      <c r="L2153" s="246"/>
      <c r="M2153" s="20">
        <v>42210</v>
      </c>
      <c r="N2153" s="183" t="s">
        <v>5298</v>
      </c>
      <c r="O2153" s="183" t="s">
        <v>1592</v>
      </c>
      <c r="P2153" s="14" t="s">
        <v>2501</v>
      </c>
      <c r="Q2153" s="105">
        <v>17091.7</v>
      </c>
      <c r="R2153" s="65">
        <v>42211</v>
      </c>
      <c r="S2153" s="106">
        <v>17091.7</v>
      </c>
      <c r="T2153" s="31">
        <f t="shared" si="67"/>
        <v>0</v>
      </c>
      <c r="U2153" s="39" t="s">
        <v>9</v>
      </c>
    </row>
    <row r="2154" spans="1:21" x14ac:dyDescent="0.25">
      <c r="A2154" s="20">
        <v>42205</v>
      </c>
      <c r="B2154" s="183" t="s">
        <v>4778</v>
      </c>
      <c r="C2154" s="183" t="s">
        <v>1592</v>
      </c>
      <c r="D2154" s="14" t="s">
        <v>199</v>
      </c>
      <c r="E2154" s="105">
        <v>9477.6</v>
      </c>
      <c r="F2154" s="23">
        <v>42207</v>
      </c>
      <c r="G2154" s="106">
        <v>9477.6</v>
      </c>
      <c r="H2154" s="31">
        <f t="shared" si="66"/>
        <v>0</v>
      </c>
      <c r="I2154" s="39" t="s">
        <v>4779</v>
      </c>
      <c r="L2154" s="246"/>
      <c r="M2154" s="20">
        <v>42211</v>
      </c>
      <c r="N2154" s="183" t="s">
        <v>5428</v>
      </c>
      <c r="O2154" s="183" t="s">
        <v>1592</v>
      </c>
      <c r="P2154" s="14" t="s">
        <v>2501</v>
      </c>
      <c r="Q2154" s="105">
        <v>7497.3</v>
      </c>
      <c r="R2154" s="65">
        <v>42211</v>
      </c>
      <c r="S2154" s="106">
        <v>7497.3</v>
      </c>
      <c r="T2154" s="31">
        <f t="shared" si="67"/>
        <v>0</v>
      </c>
      <c r="U2154" s="39" t="s">
        <v>17</v>
      </c>
    </row>
    <row r="2155" spans="1:21" x14ac:dyDescent="0.25">
      <c r="A2155" s="20">
        <v>42205</v>
      </c>
      <c r="B2155" s="183" t="s">
        <v>4780</v>
      </c>
      <c r="C2155" s="183" t="s">
        <v>1592</v>
      </c>
      <c r="D2155" s="14" t="s">
        <v>261</v>
      </c>
      <c r="E2155" s="105">
        <v>12205.6</v>
      </c>
      <c r="F2155" s="23">
        <v>42207</v>
      </c>
      <c r="G2155" s="106">
        <v>12205.6</v>
      </c>
      <c r="H2155" s="31">
        <f t="shared" si="66"/>
        <v>0</v>
      </c>
      <c r="I2155" s="39" t="s">
        <v>4779</v>
      </c>
      <c r="L2155" s="246"/>
      <c r="M2155" s="20">
        <v>42212</v>
      </c>
      <c r="N2155" s="183" t="s">
        <v>5481</v>
      </c>
      <c r="O2155" s="183" t="s">
        <v>1592</v>
      </c>
      <c r="P2155" s="14" t="s">
        <v>2501</v>
      </c>
      <c r="Q2155" s="105">
        <v>7194.4</v>
      </c>
      <c r="R2155" s="23">
        <v>42212</v>
      </c>
      <c r="S2155" s="106">
        <v>7194.4</v>
      </c>
      <c r="T2155" s="31">
        <f t="shared" si="67"/>
        <v>0</v>
      </c>
      <c r="U2155" s="39" t="s">
        <v>17</v>
      </c>
    </row>
    <row r="2156" spans="1:21" x14ac:dyDescent="0.25">
      <c r="A2156" s="20">
        <v>42205</v>
      </c>
      <c r="B2156" s="183" t="s">
        <v>4781</v>
      </c>
      <c r="C2156" s="183" t="s">
        <v>1592</v>
      </c>
      <c r="D2156" s="14" t="s">
        <v>206</v>
      </c>
      <c r="E2156" s="105">
        <v>33678.92</v>
      </c>
      <c r="F2156" s="30">
        <v>42222</v>
      </c>
      <c r="G2156" s="144">
        <v>33678.92</v>
      </c>
      <c r="H2156" s="31">
        <f t="shared" si="66"/>
        <v>0</v>
      </c>
      <c r="I2156" s="39" t="s">
        <v>4779</v>
      </c>
      <c r="L2156" s="246"/>
      <c r="M2156" s="20">
        <v>42213</v>
      </c>
      <c r="N2156" s="183" t="s">
        <v>5593</v>
      </c>
      <c r="O2156" s="183" t="s">
        <v>1592</v>
      </c>
      <c r="P2156" s="14" t="s">
        <v>2501</v>
      </c>
      <c r="Q2156" s="105">
        <v>7174</v>
      </c>
      <c r="R2156" s="23">
        <v>42213</v>
      </c>
      <c r="S2156" s="106">
        <v>7174</v>
      </c>
      <c r="T2156" s="31">
        <f t="shared" si="67"/>
        <v>0</v>
      </c>
      <c r="U2156" s="39" t="s">
        <v>17</v>
      </c>
    </row>
    <row r="2157" spans="1:21" x14ac:dyDescent="0.25">
      <c r="A2157" s="20">
        <v>42205</v>
      </c>
      <c r="B2157" s="183" t="s">
        <v>4782</v>
      </c>
      <c r="C2157" s="183" t="s">
        <v>1592</v>
      </c>
      <c r="D2157" s="14" t="s">
        <v>200</v>
      </c>
      <c r="E2157" s="105">
        <v>2298.4</v>
      </c>
      <c r="F2157" s="23">
        <v>42207</v>
      </c>
      <c r="G2157" s="106">
        <v>2298.4</v>
      </c>
      <c r="H2157" s="31">
        <f t="shared" si="66"/>
        <v>0</v>
      </c>
      <c r="I2157" s="39" t="s">
        <v>4779</v>
      </c>
      <c r="L2157" s="246"/>
      <c r="M2157" s="20">
        <v>42214</v>
      </c>
      <c r="N2157" s="183" t="s">
        <v>5689</v>
      </c>
      <c r="O2157" s="183" t="s">
        <v>1592</v>
      </c>
      <c r="P2157" s="14" t="s">
        <v>2501</v>
      </c>
      <c r="Q2157" s="105">
        <v>7572</v>
      </c>
      <c r="R2157" s="23">
        <v>42214</v>
      </c>
      <c r="S2157" s="106">
        <v>7572</v>
      </c>
      <c r="T2157" s="31">
        <f t="shared" si="67"/>
        <v>0</v>
      </c>
      <c r="U2157" s="39" t="s">
        <v>17</v>
      </c>
    </row>
    <row r="2158" spans="1:21" x14ac:dyDescent="0.25">
      <c r="A2158" s="20">
        <v>42205</v>
      </c>
      <c r="B2158" s="183" t="s">
        <v>4783</v>
      </c>
      <c r="C2158" s="183" t="s">
        <v>1592</v>
      </c>
      <c r="D2158" s="14" t="s">
        <v>4784</v>
      </c>
      <c r="E2158" s="105">
        <v>5172</v>
      </c>
      <c r="F2158" s="23">
        <v>42207</v>
      </c>
      <c r="G2158" s="106">
        <v>5172</v>
      </c>
      <c r="H2158" s="31">
        <f t="shared" si="66"/>
        <v>0</v>
      </c>
      <c r="I2158" s="39" t="s">
        <v>4779</v>
      </c>
      <c r="L2158" s="246"/>
      <c r="M2158" s="20">
        <v>42215</v>
      </c>
      <c r="N2158" s="183" t="s">
        <v>5799</v>
      </c>
      <c r="O2158" s="183" t="s">
        <v>1592</v>
      </c>
      <c r="P2158" s="14" t="s">
        <v>2501</v>
      </c>
      <c r="Q2158" s="105">
        <v>10805.4</v>
      </c>
      <c r="R2158" s="23">
        <v>42215</v>
      </c>
      <c r="S2158" s="106">
        <v>10805.4</v>
      </c>
      <c r="T2158" s="31">
        <f t="shared" si="67"/>
        <v>0</v>
      </c>
      <c r="U2158" s="39" t="s">
        <v>17</v>
      </c>
    </row>
    <row r="2159" spans="1:21" x14ac:dyDescent="0.25">
      <c r="A2159" s="20">
        <v>42205</v>
      </c>
      <c r="B2159" s="183" t="s">
        <v>4785</v>
      </c>
      <c r="C2159" s="183" t="s">
        <v>1592</v>
      </c>
      <c r="D2159" s="14" t="s">
        <v>203</v>
      </c>
      <c r="E2159" s="105">
        <v>4788.2</v>
      </c>
      <c r="F2159" s="23">
        <v>42207</v>
      </c>
      <c r="G2159" s="106">
        <v>4788.2</v>
      </c>
      <c r="H2159" s="31">
        <f t="shared" si="66"/>
        <v>0</v>
      </c>
      <c r="I2159" s="39" t="s">
        <v>4779</v>
      </c>
      <c r="L2159" s="246"/>
      <c r="M2159" s="20">
        <v>42216</v>
      </c>
      <c r="N2159" s="183" t="s">
        <v>5931</v>
      </c>
      <c r="O2159" s="183" t="s">
        <v>1592</v>
      </c>
      <c r="P2159" s="14" t="s">
        <v>2501</v>
      </c>
      <c r="Q2159" s="105">
        <v>17988.3</v>
      </c>
      <c r="R2159" s="23">
        <v>42216</v>
      </c>
      <c r="S2159" s="106">
        <v>17988.3</v>
      </c>
      <c r="T2159" s="31">
        <f t="shared" si="67"/>
        <v>0</v>
      </c>
      <c r="U2159" s="39" t="s">
        <v>17</v>
      </c>
    </row>
    <row r="2160" spans="1:21" x14ac:dyDescent="0.25">
      <c r="A2160" s="20">
        <v>42205</v>
      </c>
      <c r="B2160" s="183" t="s">
        <v>4786</v>
      </c>
      <c r="C2160" s="183" t="s">
        <v>1592</v>
      </c>
      <c r="D2160" s="70" t="s">
        <v>218</v>
      </c>
      <c r="E2160" s="128">
        <v>0</v>
      </c>
      <c r="F2160" s="23"/>
      <c r="G2160" s="118"/>
      <c r="H2160" s="31">
        <f t="shared" si="66"/>
        <v>0</v>
      </c>
      <c r="I2160" s="68" t="s">
        <v>13</v>
      </c>
      <c r="L2160" s="246"/>
      <c r="M2160" s="20">
        <v>42186</v>
      </c>
      <c r="N2160" s="183" t="s">
        <v>2504</v>
      </c>
      <c r="O2160" s="183" t="s">
        <v>1592</v>
      </c>
      <c r="P2160" s="14" t="s">
        <v>37</v>
      </c>
      <c r="Q2160" s="105">
        <v>21115.99</v>
      </c>
      <c r="R2160" s="23">
        <v>42194</v>
      </c>
      <c r="S2160" s="106">
        <v>21115.99</v>
      </c>
      <c r="T2160" s="25">
        <f t="shared" si="67"/>
        <v>0</v>
      </c>
      <c r="U2160" s="39" t="s">
        <v>773</v>
      </c>
    </row>
    <row r="2161" spans="1:21" x14ac:dyDescent="0.25">
      <c r="A2161" s="20">
        <v>42205</v>
      </c>
      <c r="B2161" s="183" t="s">
        <v>4787</v>
      </c>
      <c r="C2161" s="183" t="s">
        <v>1592</v>
      </c>
      <c r="D2161" s="15" t="s">
        <v>205</v>
      </c>
      <c r="E2161" s="122">
        <v>10690.4</v>
      </c>
      <c r="F2161" s="30">
        <v>42222</v>
      </c>
      <c r="G2161" s="144">
        <v>10690.4</v>
      </c>
      <c r="H2161" s="31">
        <f t="shared" si="66"/>
        <v>0</v>
      </c>
      <c r="I2161" s="68" t="s">
        <v>4779</v>
      </c>
      <c r="L2161" s="246"/>
      <c r="M2161" s="20">
        <v>42191</v>
      </c>
      <c r="N2161" s="183" t="s">
        <v>3149</v>
      </c>
      <c r="O2161" s="183" t="s">
        <v>1592</v>
      </c>
      <c r="P2161" s="14" t="s">
        <v>37</v>
      </c>
      <c r="Q2161" s="105">
        <v>21295.3</v>
      </c>
      <c r="R2161" s="23">
        <v>42201</v>
      </c>
      <c r="S2161" s="106">
        <v>21295.3</v>
      </c>
      <c r="T2161" s="31">
        <f t="shared" si="67"/>
        <v>0</v>
      </c>
      <c r="U2161" s="39" t="s">
        <v>59</v>
      </c>
    </row>
    <row r="2162" spans="1:21" x14ac:dyDescent="0.25">
      <c r="A2162" s="20">
        <v>42205</v>
      </c>
      <c r="B2162" s="183" t="s">
        <v>4788</v>
      </c>
      <c r="C2162" s="183" t="s">
        <v>1592</v>
      </c>
      <c r="D2162" s="15" t="s">
        <v>420</v>
      </c>
      <c r="E2162" s="122">
        <v>5787.6</v>
      </c>
      <c r="F2162" s="23">
        <v>42207</v>
      </c>
      <c r="G2162" s="106">
        <v>5787.6</v>
      </c>
      <c r="H2162" s="31">
        <f t="shared" si="66"/>
        <v>0</v>
      </c>
      <c r="I2162" s="68" t="s">
        <v>4779</v>
      </c>
      <c r="L2162" s="246"/>
      <c r="M2162" s="20">
        <v>42193</v>
      </c>
      <c r="N2162" s="183" t="s">
        <v>3372</v>
      </c>
      <c r="O2162" s="183" t="s">
        <v>1592</v>
      </c>
      <c r="P2162" s="14" t="s">
        <v>37</v>
      </c>
      <c r="Q2162" s="105">
        <v>22145.65</v>
      </c>
      <c r="R2162" s="23">
        <v>42201</v>
      </c>
      <c r="S2162" s="106">
        <v>22145.65</v>
      </c>
      <c r="T2162" s="31">
        <f t="shared" si="67"/>
        <v>0</v>
      </c>
      <c r="U2162" s="39" t="s">
        <v>773</v>
      </c>
    </row>
    <row r="2163" spans="1:21" x14ac:dyDescent="0.25">
      <c r="A2163" s="20">
        <v>42205</v>
      </c>
      <c r="B2163" s="183" t="s">
        <v>4789</v>
      </c>
      <c r="C2163" s="183" t="s">
        <v>1592</v>
      </c>
      <c r="D2163" s="15" t="s">
        <v>1103</v>
      </c>
      <c r="E2163" s="122">
        <v>31022.5</v>
      </c>
      <c r="F2163" s="23">
        <v>42207</v>
      </c>
      <c r="G2163" s="106">
        <v>31022.5</v>
      </c>
      <c r="H2163" s="31">
        <f t="shared" si="66"/>
        <v>0</v>
      </c>
      <c r="I2163" s="68" t="s">
        <v>4779</v>
      </c>
      <c r="L2163" s="246"/>
      <c r="M2163" s="20">
        <v>42198</v>
      </c>
      <c r="N2163" s="183" t="s">
        <v>3948</v>
      </c>
      <c r="O2163" s="183" t="s">
        <v>1592</v>
      </c>
      <c r="P2163" s="14" t="s">
        <v>37</v>
      </c>
      <c r="Q2163" s="105">
        <v>26113.96</v>
      </c>
      <c r="R2163" s="23">
        <v>42205</v>
      </c>
      <c r="S2163" s="106">
        <v>26113.96</v>
      </c>
      <c r="T2163" s="31">
        <f t="shared" si="67"/>
        <v>0</v>
      </c>
      <c r="U2163" s="39" t="s">
        <v>9</v>
      </c>
    </row>
    <row r="2164" spans="1:21" x14ac:dyDescent="0.25">
      <c r="A2164" s="20">
        <v>42205</v>
      </c>
      <c r="B2164" s="183" t="s">
        <v>4790</v>
      </c>
      <c r="C2164" s="183" t="s">
        <v>1592</v>
      </c>
      <c r="D2164" s="15" t="s">
        <v>197</v>
      </c>
      <c r="E2164" s="122">
        <v>5928.6</v>
      </c>
      <c r="F2164" s="23">
        <v>42207</v>
      </c>
      <c r="G2164" s="106">
        <v>5928.6</v>
      </c>
      <c r="H2164" s="31">
        <f t="shared" si="66"/>
        <v>0</v>
      </c>
      <c r="I2164" s="68" t="s">
        <v>4779</v>
      </c>
      <c r="L2164" s="246"/>
      <c r="M2164" s="20">
        <v>42200</v>
      </c>
      <c r="N2164" s="183" t="s">
        <v>4121</v>
      </c>
      <c r="O2164" s="183" t="s">
        <v>1592</v>
      </c>
      <c r="P2164" s="14" t="s">
        <v>37</v>
      </c>
      <c r="Q2164" s="105">
        <v>23619.02</v>
      </c>
      <c r="R2164" s="23">
        <v>42205</v>
      </c>
      <c r="S2164" s="106">
        <v>23619.02</v>
      </c>
      <c r="T2164" s="48">
        <f t="shared" si="67"/>
        <v>0</v>
      </c>
      <c r="U2164" s="39" t="s">
        <v>3880</v>
      </c>
    </row>
    <row r="2165" spans="1:21" x14ac:dyDescent="0.25">
      <c r="A2165" s="20">
        <v>42205</v>
      </c>
      <c r="B2165" s="183" t="s">
        <v>4791</v>
      </c>
      <c r="C2165" s="183" t="s">
        <v>1592</v>
      </c>
      <c r="D2165" s="15" t="s">
        <v>198</v>
      </c>
      <c r="E2165" s="122">
        <v>24089.65</v>
      </c>
      <c r="F2165" s="23">
        <v>42207</v>
      </c>
      <c r="G2165" s="106">
        <v>24089.65</v>
      </c>
      <c r="H2165" s="31">
        <f t="shared" si="66"/>
        <v>0</v>
      </c>
      <c r="I2165" s="68" t="s">
        <v>4779</v>
      </c>
      <c r="L2165" s="246"/>
      <c r="M2165" s="20">
        <v>42205</v>
      </c>
      <c r="N2165" s="183" t="s">
        <v>4670</v>
      </c>
      <c r="O2165" s="183" t="s">
        <v>1592</v>
      </c>
      <c r="P2165" s="14" t="s">
        <v>37</v>
      </c>
      <c r="Q2165" s="105">
        <v>22981</v>
      </c>
      <c r="R2165" s="23"/>
      <c r="S2165" s="118"/>
      <c r="T2165" s="31">
        <f t="shared" si="67"/>
        <v>22981</v>
      </c>
      <c r="U2165" s="56" t="s">
        <v>3880</v>
      </c>
    </row>
    <row r="2166" spans="1:21" x14ac:dyDescent="0.25">
      <c r="A2166" s="20">
        <v>42205</v>
      </c>
      <c r="B2166" s="183" t="s">
        <v>4792</v>
      </c>
      <c r="C2166" s="183" t="s">
        <v>1592</v>
      </c>
      <c r="D2166" s="15" t="s">
        <v>207</v>
      </c>
      <c r="E2166" s="122">
        <v>32019.11</v>
      </c>
      <c r="F2166" s="23">
        <v>42210</v>
      </c>
      <c r="G2166" s="118">
        <v>32019.11</v>
      </c>
      <c r="H2166" s="31">
        <f t="shared" si="66"/>
        <v>0</v>
      </c>
      <c r="I2166" s="68" t="s">
        <v>4779</v>
      </c>
      <c r="L2166" s="246"/>
      <c r="M2166" s="20">
        <v>42206</v>
      </c>
      <c r="N2166" s="183" t="s">
        <v>4899</v>
      </c>
      <c r="O2166" s="183" t="s">
        <v>1592</v>
      </c>
      <c r="P2166" s="15" t="s">
        <v>37</v>
      </c>
      <c r="Q2166" s="122">
        <v>20907</v>
      </c>
      <c r="R2166" s="23"/>
      <c r="S2166" s="118"/>
      <c r="T2166" s="31">
        <f t="shared" si="67"/>
        <v>20907</v>
      </c>
      <c r="U2166" s="68" t="s">
        <v>9</v>
      </c>
    </row>
    <row r="2167" spans="1:21" x14ac:dyDescent="0.25">
      <c r="A2167" s="20">
        <v>42205</v>
      </c>
      <c r="B2167" s="183" t="s">
        <v>4793</v>
      </c>
      <c r="C2167" s="183" t="s">
        <v>1592</v>
      </c>
      <c r="D2167" s="15" t="s">
        <v>552</v>
      </c>
      <c r="E2167" s="122">
        <v>11435.05</v>
      </c>
      <c r="F2167" s="23">
        <v>42207</v>
      </c>
      <c r="G2167" s="118">
        <v>11435.05</v>
      </c>
      <c r="H2167" s="31">
        <f t="shared" si="66"/>
        <v>0</v>
      </c>
      <c r="I2167" s="68" t="s">
        <v>4779</v>
      </c>
      <c r="L2167" s="246"/>
      <c r="M2167" s="20">
        <v>42207</v>
      </c>
      <c r="N2167" s="183" t="s">
        <v>4912</v>
      </c>
      <c r="O2167" s="183" t="s">
        <v>1592</v>
      </c>
      <c r="P2167" s="14" t="s">
        <v>37</v>
      </c>
      <c r="Q2167" s="105">
        <v>18923</v>
      </c>
      <c r="R2167" s="23"/>
      <c r="S2167" s="106"/>
      <c r="T2167" s="31">
        <f t="shared" si="67"/>
        <v>18923</v>
      </c>
      <c r="U2167" s="39" t="s">
        <v>3880</v>
      </c>
    </row>
    <row r="2168" spans="1:21" x14ac:dyDescent="0.25">
      <c r="A2168" s="20">
        <v>42205</v>
      </c>
      <c r="B2168" s="183" t="s">
        <v>4794</v>
      </c>
      <c r="C2168" s="183" t="s">
        <v>1592</v>
      </c>
      <c r="D2168" s="15" t="s">
        <v>420</v>
      </c>
      <c r="E2168" s="122">
        <v>1881.5</v>
      </c>
      <c r="F2168" s="23">
        <v>42207</v>
      </c>
      <c r="G2168" s="106">
        <v>1881.5</v>
      </c>
      <c r="H2168" s="31">
        <f t="shared" si="66"/>
        <v>0</v>
      </c>
      <c r="I2168" s="68" t="s">
        <v>9</v>
      </c>
      <c r="L2168" s="246"/>
      <c r="M2168" s="20">
        <v>42208</v>
      </c>
      <c r="N2168" s="183" t="s">
        <v>5157</v>
      </c>
      <c r="O2168" s="183" t="s">
        <v>1592</v>
      </c>
      <c r="P2168" s="14" t="s">
        <v>37</v>
      </c>
      <c r="Q2168" s="105">
        <v>24388</v>
      </c>
      <c r="R2168" s="65"/>
      <c r="S2168" s="106"/>
      <c r="T2168" s="31">
        <f t="shared" si="67"/>
        <v>24388</v>
      </c>
      <c r="U2168" s="39" t="s">
        <v>9</v>
      </c>
    </row>
    <row r="2169" spans="1:21" x14ac:dyDescent="0.25">
      <c r="A2169" s="20">
        <v>42205</v>
      </c>
      <c r="B2169" s="183" t="s">
        <v>4795</v>
      </c>
      <c r="C2169" s="183" t="s">
        <v>1592</v>
      </c>
      <c r="D2169" s="224" t="s">
        <v>2501</v>
      </c>
      <c r="E2169" s="122">
        <v>6604.8</v>
      </c>
      <c r="F2169" s="23">
        <v>42206</v>
      </c>
      <c r="G2169" s="106">
        <v>6604.8</v>
      </c>
      <c r="H2169" s="31">
        <f t="shared" si="66"/>
        <v>0</v>
      </c>
      <c r="I2169" s="68" t="s">
        <v>17</v>
      </c>
      <c r="L2169" s="246"/>
      <c r="M2169" s="20">
        <v>42209</v>
      </c>
      <c r="N2169" s="183" t="s">
        <v>5288</v>
      </c>
      <c r="O2169" s="183" t="s">
        <v>1592</v>
      </c>
      <c r="P2169" s="14" t="s">
        <v>37</v>
      </c>
      <c r="Q2169" s="105">
        <v>2758.8</v>
      </c>
      <c r="R2169" s="65"/>
      <c r="S2169" s="106"/>
      <c r="T2169" s="31">
        <f t="shared" si="67"/>
        <v>2758.8</v>
      </c>
      <c r="U2169" s="39" t="s">
        <v>9</v>
      </c>
    </row>
    <row r="2170" spans="1:21" x14ac:dyDescent="0.25">
      <c r="A2170" s="20">
        <v>42206</v>
      </c>
      <c r="B2170" s="183" t="s">
        <v>4796</v>
      </c>
      <c r="C2170" s="183" t="s">
        <v>1592</v>
      </c>
      <c r="D2170" s="15" t="s">
        <v>383</v>
      </c>
      <c r="E2170" s="122">
        <v>10330.4</v>
      </c>
      <c r="F2170" s="23">
        <v>42206</v>
      </c>
      <c r="G2170" s="106">
        <v>10330.4</v>
      </c>
      <c r="H2170" s="31">
        <f t="shared" si="66"/>
        <v>0</v>
      </c>
      <c r="I2170" s="68" t="s">
        <v>9</v>
      </c>
      <c r="L2170" s="246"/>
      <c r="M2170" s="20">
        <v>42213</v>
      </c>
      <c r="N2170" s="183" t="s">
        <v>5646</v>
      </c>
      <c r="O2170" s="183" t="s">
        <v>1592</v>
      </c>
      <c r="P2170" s="14" t="s">
        <v>37</v>
      </c>
      <c r="Q2170" s="105">
        <v>5500</v>
      </c>
      <c r="R2170" s="23">
        <v>42213</v>
      </c>
      <c r="S2170" s="106">
        <v>5500</v>
      </c>
      <c r="T2170" s="31">
        <f t="shared" si="67"/>
        <v>0</v>
      </c>
      <c r="U2170" s="39" t="s">
        <v>9</v>
      </c>
    </row>
    <row r="2171" spans="1:21" x14ac:dyDescent="0.25">
      <c r="A2171" s="20">
        <v>42206</v>
      </c>
      <c r="B2171" s="183" t="s">
        <v>4797</v>
      </c>
      <c r="C2171" s="183" t="s">
        <v>1592</v>
      </c>
      <c r="D2171" s="15" t="s">
        <v>2607</v>
      </c>
      <c r="E2171" s="122">
        <v>5143.5</v>
      </c>
      <c r="F2171" s="23">
        <v>42206</v>
      </c>
      <c r="G2171" s="106">
        <v>5143.5</v>
      </c>
      <c r="H2171" s="31">
        <f t="shared" si="66"/>
        <v>0</v>
      </c>
      <c r="I2171" s="68" t="s">
        <v>9</v>
      </c>
      <c r="L2171" s="246"/>
      <c r="M2171" s="20">
        <v>42215</v>
      </c>
      <c r="N2171" s="183" t="s">
        <v>5909</v>
      </c>
      <c r="O2171" s="183" t="s">
        <v>1592</v>
      </c>
      <c r="P2171" s="14" t="s">
        <v>37</v>
      </c>
      <c r="Q2171" s="105">
        <v>5248</v>
      </c>
      <c r="R2171" s="23"/>
      <c r="S2171" s="106"/>
      <c r="T2171" s="31">
        <f t="shared" si="67"/>
        <v>5248</v>
      </c>
      <c r="U2171" s="39" t="s">
        <v>9</v>
      </c>
    </row>
    <row r="2172" spans="1:21" x14ac:dyDescent="0.25">
      <c r="A2172" s="20">
        <v>42206</v>
      </c>
      <c r="B2172" s="183" t="s">
        <v>4798</v>
      </c>
      <c r="C2172" s="183" t="s">
        <v>1592</v>
      </c>
      <c r="D2172" s="15" t="s">
        <v>20</v>
      </c>
      <c r="E2172" s="122">
        <v>4107.6000000000004</v>
      </c>
      <c r="F2172" s="23">
        <v>42206</v>
      </c>
      <c r="G2172" s="118">
        <v>4107.6000000000004</v>
      </c>
      <c r="H2172" s="31">
        <f t="shared" si="66"/>
        <v>0</v>
      </c>
      <c r="I2172" s="68" t="s">
        <v>94</v>
      </c>
      <c r="L2172" s="246"/>
      <c r="M2172" s="20">
        <v>42187</v>
      </c>
      <c r="N2172" s="183" t="s">
        <v>2706</v>
      </c>
      <c r="O2172" s="183" t="s">
        <v>1592</v>
      </c>
      <c r="P2172" s="40" t="s">
        <v>136</v>
      </c>
      <c r="Q2172" s="105">
        <v>39837.599999999999</v>
      </c>
      <c r="R2172" s="12" t="s">
        <v>2707</v>
      </c>
      <c r="S2172" s="106">
        <f>27400+12437.6</f>
        <v>39837.599999999999</v>
      </c>
      <c r="T2172" s="25">
        <f t="shared" si="67"/>
        <v>0</v>
      </c>
      <c r="U2172" s="68" t="s">
        <v>9</v>
      </c>
    </row>
    <row r="2173" spans="1:21" x14ac:dyDescent="0.25">
      <c r="A2173" s="20">
        <v>42206</v>
      </c>
      <c r="B2173" s="183" t="s">
        <v>4799</v>
      </c>
      <c r="C2173" s="183" t="s">
        <v>1592</v>
      </c>
      <c r="D2173" s="15" t="s">
        <v>1178</v>
      </c>
      <c r="E2173" s="122">
        <v>21417</v>
      </c>
      <c r="F2173" s="12" t="s">
        <v>4800</v>
      </c>
      <c r="G2173" s="106">
        <f>9300+12117</f>
        <v>21417</v>
      </c>
      <c r="H2173" s="31">
        <f t="shared" si="66"/>
        <v>0</v>
      </c>
      <c r="I2173" s="68" t="s">
        <v>9</v>
      </c>
      <c r="L2173" s="246"/>
      <c r="M2173" s="20">
        <v>42188</v>
      </c>
      <c r="N2173" s="183" t="s">
        <v>2833</v>
      </c>
      <c r="O2173" s="183" t="s">
        <v>1592</v>
      </c>
      <c r="P2173" s="14" t="s">
        <v>136</v>
      </c>
      <c r="Q2173" s="105">
        <v>4075.2</v>
      </c>
      <c r="R2173" s="23">
        <v>42188</v>
      </c>
      <c r="S2173" s="106">
        <v>4075.2</v>
      </c>
      <c r="T2173" s="31">
        <f t="shared" si="67"/>
        <v>0</v>
      </c>
      <c r="U2173" s="39" t="s">
        <v>9</v>
      </c>
    </row>
    <row r="2174" spans="1:21" x14ac:dyDescent="0.25">
      <c r="A2174" s="20">
        <v>42206</v>
      </c>
      <c r="B2174" s="183" t="s">
        <v>4801</v>
      </c>
      <c r="C2174" s="183" t="s">
        <v>1592</v>
      </c>
      <c r="D2174" s="15" t="s">
        <v>125</v>
      </c>
      <c r="E2174" s="122">
        <v>34511.800000000003</v>
      </c>
      <c r="F2174" s="23">
        <v>42209</v>
      </c>
      <c r="G2174" s="106">
        <v>34511.800000000003</v>
      </c>
      <c r="H2174" s="31">
        <f t="shared" si="66"/>
        <v>0</v>
      </c>
      <c r="I2174" s="68" t="s">
        <v>9</v>
      </c>
      <c r="L2174" s="246"/>
      <c r="M2174" s="20">
        <v>42189</v>
      </c>
      <c r="N2174" s="183" t="s">
        <v>2935</v>
      </c>
      <c r="O2174" s="183" t="s">
        <v>1592</v>
      </c>
      <c r="P2174" s="14" t="s">
        <v>136</v>
      </c>
      <c r="Q2174" s="105">
        <v>36230.400000000001</v>
      </c>
      <c r="R2174" s="23" t="s">
        <v>2936</v>
      </c>
      <c r="S2174" s="106">
        <f>12000+24230.4</f>
        <v>36230.400000000001</v>
      </c>
      <c r="T2174" s="31">
        <f t="shared" si="67"/>
        <v>0</v>
      </c>
      <c r="U2174" s="39" t="s">
        <v>9</v>
      </c>
    </row>
    <row r="2175" spans="1:21" x14ac:dyDescent="0.25">
      <c r="A2175" s="20">
        <v>42206</v>
      </c>
      <c r="B2175" s="183" t="s">
        <v>4802</v>
      </c>
      <c r="C2175" s="183" t="s">
        <v>1592</v>
      </c>
      <c r="D2175" s="15" t="s">
        <v>14</v>
      </c>
      <c r="E2175" s="122">
        <v>31922.2</v>
      </c>
      <c r="F2175" s="30">
        <v>42219</v>
      </c>
      <c r="G2175" s="145">
        <v>31922.2</v>
      </c>
      <c r="H2175" s="31">
        <f t="shared" si="66"/>
        <v>0</v>
      </c>
      <c r="I2175" s="68" t="s">
        <v>15</v>
      </c>
      <c r="L2175" s="246"/>
      <c r="M2175" s="20">
        <v>42190</v>
      </c>
      <c r="N2175" s="183" t="s">
        <v>3028</v>
      </c>
      <c r="O2175" s="183" t="s">
        <v>1592</v>
      </c>
      <c r="P2175" s="14" t="s">
        <v>136</v>
      </c>
      <c r="Q2175" s="105">
        <v>18568.8</v>
      </c>
      <c r="R2175" s="12" t="s">
        <v>3029</v>
      </c>
      <c r="S2175" s="106">
        <f>15500+3068.8</f>
        <v>18568.8</v>
      </c>
      <c r="T2175" s="31">
        <f t="shared" si="67"/>
        <v>0</v>
      </c>
      <c r="U2175" s="39" t="s">
        <v>9</v>
      </c>
    </row>
    <row r="2176" spans="1:21" x14ac:dyDescent="0.25">
      <c r="A2176" s="20">
        <v>42206</v>
      </c>
      <c r="B2176" s="183" t="s">
        <v>4803</v>
      </c>
      <c r="C2176" s="183" t="s">
        <v>1592</v>
      </c>
      <c r="D2176" s="15" t="s">
        <v>81</v>
      </c>
      <c r="E2176" s="122">
        <v>1802.5</v>
      </c>
      <c r="F2176" s="23">
        <v>42206</v>
      </c>
      <c r="G2176" s="118">
        <v>1802.5</v>
      </c>
      <c r="H2176" s="31">
        <f t="shared" si="66"/>
        <v>0</v>
      </c>
      <c r="I2176" s="68" t="s">
        <v>59</v>
      </c>
      <c r="L2176" s="246"/>
      <c r="M2176" s="20">
        <v>42191</v>
      </c>
      <c r="N2176" s="183" t="s">
        <v>3145</v>
      </c>
      <c r="O2176" s="183" t="s">
        <v>1592</v>
      </c>
      <c r="P2176" s="14" t="s">
        <v>136</v>
      </c>
      <c r="Q2176" s="105">
        <v>35231</v>
      </c>
      <c r="R2176" s="23" t="s">
        <v>3146</v>
      </c>
      <c r="S2176" s="106">
        <f>23600+11631</f>
        <v>35231</v>
      </c>
      <c r="T2176" s="31">
        <f t="shared" si="67"/>
        <v>0</v>
      </c>
      <c r="U2176" s="39" t="s">
        <v>2524</v>
      </c>
    </row>
    <row r="2177" spans="1:21" x14ac:dyDescent="0.25">
      <c r="A2177" s="20">
        <v>42206</v>
      </c>
      <c r="B2177" s="183" t="s">
        <v>4804</v>
      </c>
      <c r="C2177" s="183" t="s">
        <v>1592</v>
      </c>
      <c r="D2177" s="15" t="s">
        <v>91</v>
      </c>
      <c r="E2177" s="122">
        <v>8025.6</v>
      </c>
      <c r="F2177" s="23">
        <v>42206</v>
      </c>
      <c r="G2177" s="118">
        <v>8025.6</v>
      </c>
      <c r="H2177" s="31">
        <f t="shared" si="66"/>
        <v>0</v>
      </c>
      <c r="I2177" s="68" t="s">
        <v>59</v>
      </c>
      <c r="L2177" s="246"/>
      <c r="M2177" s="20">
        <v>42193</v>
      </c>
      <c r="N2177" s="183" t="s">
        <v>3367</v>
      </c>
      <c r="O2177" s="183" t="s">
        <v>1592</v>
      </c>
      <c r="P2177" s="14" t="s">
        <v>136</v>
      </c>
      <c r="Q2177" s="105">
        <v>40109.4</v>
      </c>
      <c r="R2177" s="23">
        <v>42194</v>
      </c>
      <c r="S2177" s="106">
        <v>40109.4</v>
      </c>
      <c r="T2177" s="31">
        <f t="shared" si="67"/>
        <v>0</v>
      </c>
      <c r="U2177" s="39" t="s">
        <v>9</v>
      </c>
    </row>
    <row r="2178" spans="1:21" x14ac:dyDescent="0.25">
      <c r="A2178" s="20">
        <v>42206</v>
      </c>
      <c r="B2178" s="183" t="s">
        <v>4805</v>
      </c>
      <c r="C2178" s="183" t="s">
        <v>1592</v>
      </c>
      <c r="D2178" s="15" t="s">
        <v>664</v>
      </c>
      <c r="E2178" s="122">
        <v>1368</v>
      </c>
      <c r="F2178" s="30">
        <v>42206</v>
      </c>
      <c r="G2178" s="118">
        <v>1368</v>
      </c>
      <c r="H2178" s="31">
        <f t="shared" si="66"/>
        <v>0</v>
      </c>
      <c r="I2178" s="68" t="s">
        <v>59</v>
      </c>
      <c r="L2178" s="246"/>
      <c r="M2178" s="20">
        <v>42194</v>
      </c>
      <c r="N2178" s="183" t="s">
        <v>3489</v>
      </c>
      <c r="O2178" s="183" t="s">
        <v>1592</v>
      </c>
      <c r="P2178" s="14" t="s">
        <v>136</v>
      </c>
      <c r="Q2178" s="105">
        <v>34870.400000000001</v>
      </c>
      <c r="R2178" s="23" t="s">
        <v>3490</v>
      </c>
      <c r="S2178" s="106">
        <f>14900+19970.4</f>
        <v>34870.400000000001</v>
      </c>
      <c r="T2178" s="31">
        <f t="shared" si="67"/>
        <v>0</v>
      </c>
      <c r="U2178" s="39" t="s">
        <v>9</v>
      </c>
    </row>
    <row r="2179" spans="1:21" x14ac:dyDescent="0.25">
      <c r="A2179" s="20">
        <v>42206</v>
      </c>
      <c r="B2179" s="183" t="s">
        <v>4806</v>
      </c>
      <c r="C2179" s="183" t="s">
        <v>1592</v>
      </c>
      <c r="D2179" s="15" t="s">
        <v>31</v>
      </c>
      <c r="E2179" s="122">
        <v>2777.8</v>
      </c>
      <c r="F2179" s="23">
        <v>42206</v>
      </c>
      <c r="G2179" s="118">
        <v>2777.8</v>
      </c>
      <c r="H2179" s="31">
        <f t="shared" ref="H2179:H2242" si="68">E2179-G2179</f>
        <v>0</v>
      </c>
      <c r="I2179" s="68" t="s">
        <v>59</v>
      </c>
      <c r="L2179" s="246"/>
      <c r="M2179" s="20">
        <v>42195</v>
      </c>
      <c r="N2179" s="183" t="s">
        <v>3628</v>
      </c>
      <c r="O2179" s="183" t="s">
        <v>1592</v>
      </c>
      <c r="P2179" s="14" t="s">
        <v>136</v>
      </c>
      <c r="Q2179" s="105">
        <v>3474.8</v>
      </c>
      <c r="R2179" s="23">
        <v>42195</v>
      </c>
      <c r="S2179" s="118">
        <v>3474.8</v>
      </c>
      <c r="T2179" s="31">
        <f t="shared" ref="T2179:T2242" si="69">Q2179-S2179</f>
        <v>0</v>
      </c>
      <c r="U2179" s="56" t="s">
        <v>9</v>
      </c>
    </row>
    <row r="2180" spans="1:21" x14ac:dyDescent="0.25">
      <c r="A2180" s="20">
        <v>42206</v>
      </c>
      <c r="B2180" s="183" t="s">
        <v>4807</v>
      </c>
      <c r="C2180" s="183" t="s">
        <v>1592</v>
      </c>
      <c r="D2180" s="15" t="s">
        <v>53</v>
      </c>
      <c r="E2180" s="122">
        <v>605.20000000000005</v>
      </c>
      <c r="F2180" s="23">
        <v>42206</v>
      </c>
      <c r="G2180" s="118">
        <v>605.20000000000005</v>
      </c>
      <c r="H2180" s="31">
        <f t="shared" si="68"/>
        <v>0</v>
      </c>
      <c r="I2180" s="68" t="s">
        <v>59</v>
      </c>
      <c r="L2180" s="246"/>
      <c r="M2180" s="20">
        <v>42195</v>
      </c>
      <c r="N2180" s="183" t="s">
        <v>3671</v>
      </c>
      <c r="O2180" s="183" t="s">
        <v>1592</v>
      </c>
      <c r="P2180" s="14" t="s">
        <v>136</v>
      </c>
      <c r="Q2180" s="105">
        <v>17074.8</v>
      </c>
      <c r="R2180" s="23">
        <v>42196</v>
      </c>
      <c r="S2180" s="106">
        <v>17074.8</v>
      </c>
      <c r="T2180" s="31">
        <f t="shared" si="69"/>
        <v>0</v>
      </c>
      <c r="U2180" s="39" t="s">
        <v>9</v>
      </c>
    </row>
    <row r="2181" spans="1:21" x14ac:dyDescent="0.25">
      <c r="A2181" s="20">
        <v>42206</v>
      </c>
      <c r="B2181" s="183" t="s">
        <v>4808</v>
      </c>
      <c r="C2181" s="183" t="s">
        <v>1592</v>
      </c>
      <c r="D2181" s="15" t="s">
        <v>148</v>
      </c>
      <c r="E2181" s="122">
        <v>3701.2</v>
      </c>
      <c r="F2181" s="23">
        <v>42206</v>
      </c>
      <c r="G2181" s="118">
        <v>3701.2</v>
      </c>
      <c r="H2181" s="31">
        <f t="shared" si="68"/>
        <v>0</v>
      </c>
      <c r="I2181" s="68" t="s">
        <v>59</v>
      </c>
      <c r="L2181" s="246"/>
      <c r="M2181" s="20">
        <v>42196</v>
      </c>
      <c r="N2181" s="183" t="s">
        <v>3789</v>
      </c>
      <c r="O2181" s="183" t="s">
        <v>1592</v>
      </c>
      <c r="P2181" s="14" t="s">
        <v>136</v>
      </c>
      <c r="Q2181" s="105">
        <v>34163.199999999997</v>
      </c>
      <c r="R2181" s="23">
        <v>42198</v>
      </c>
      <c r="S2181" s="106">
        <v>34163.199999999997</v>
      </c>
      <c r="T2181" s="31">
        <f t="shared" si="69"/>
        <v>0</v>
      </c>
      <c r="U2181" s="39" t="s">
        <v>9</v>
      </c>
    </row>
    <row r="2182" spans="1:21" x14ac:dyDescent="0.25">
      <c r="A2182" s="20">
        <v>42206</v>
      </c>
      <c r="B2182" s="183" t="s">
        <v>4809</v>
      </c>
      <c r="C2182" s="183" t="s">
        <v>1592</v>
      </c>
      <c r="D2182" s="14" t="s">
        <v>82</v>
      </c>
      <c r="E2182" s="105">
        <v>3458</v>
      </c>
      <c r="F2182" s="23">
        <v>42206</v>
      </c>
      <c r="G2182" s="106">
        <v>3458</v>
      </c>
      <c r="H2182" s="31">
        <f t="shared" si="68"/>
        <v>0</v>
      </c>
      <c r="I2182" s="39" t="s">
        <v>59</v>
      </c>
      <c r="L2182" s="246"/>
      <c r="M2182" s="20">
        <v>42197</v>
      </c>
      <c r="N2182" s="183" t="s">
        <v>3851</v>
      </c>
      <c r="O2182" s="183" t="s">
        <v>1592</v>
      </c>
      <c r="P2182" s="14" t="s">
        <v>136</v>
      </c>
      <c r="Q2182" s="105">
        <v>34329.800000000003</v>
      </c>
      <c r="R2182" s="23" t="s">
        <v>3846</v>
      </c>
      <c r="S2182" s="106">
        <f>5400+28929.8</f>
        <v>34329.800000000003</v>
      </c>
      <c r="T2182" s="31">
        <f t="shared" si="69"/>
        <v>0</v>
      </c>
      <c r="U2182" s="39" t="s">
        <v>9</v>
      </c>
    </row>
    <row r="2183" spans="1:21" x14ac:dyDescent="0.25">
      <c r="A2183" s="20">
        <v>42206</v>
      </c>
      <c r="B2183" s="183" t="s">
        <v>4810</v>
      </c>
      <c r="C2183" s="183" t="s">
        <v>1592</v>
      </c>
      <c r="D2183" s="15" t="s">
        <v>83</v>
      </c>
      <c r="E2183" s="122">
        <v>4501.6000000000004</v>
      </c>
      <c r="F2183" s="23">
        <v>42206</v>
      </c>
      <c r="G2183" s="118">
        <v>4501.6000000000004</v>
      </c>
      <c r="H2183" s="31">
        <f t="shared" si="68"/>
        <v>0</v>
      </c>
      <c r="I2183" s="68" t="s">
        <v>59</v>
      </c>
      <c r="L2183" s="246"/>
      <c r="M2183" s="20">
        <v>42199</v>
      </c>
      <c r="N2183" s="183" t="s">
        <v>4060</v>
      </c>
      <c r="O2183" s="183" t="s">
        <v>1592</v>
      </c>
      <c r="P2183" s="14" t="s">
        <v>136</v>
      </c>
      <c r="Q2183" s="105">
        <v>27734.400000000001</v>
      </c>
      <c r="R2183" s="12" t="s">
        <v>4061</v>
      </c>
      <c r="S2183" s="106">
        <f>1800+25934.4</f>
        <v>27734.400000000001</v>
      </c>
      <c r="T2183" s="48">
        <f t="shared" si="69"/>
        <v>0</v>
      </c>
      <c r="U2183" s="39" t="s">
        <v>9</v>
      </c>
    </row>
    <row r="2184" spans="1:21" x14ac:dyDescent="0.25">
      <c r="A2184" s="20">
        <v>42206</v>
      </c>
      <c r="B2184" s="183" t="s">
        <v>4811</v>
      </c>
      <c r="C2184" s="183" t="s">
        <v>1592</v>
      </c>
      <c r="D2184" s="15" t="s">
        <v>161</v>
      </c>
      <c r="E2184" s="122">
        <v>5847.6</v>
      </c>
      <c r="F2184" s="23">
        <v>42206</v>
      </c>
      <c r="G2184" s="118">
        <v>5847.6</v>
      </c>
      <c r="H2184" s="31">
        <f t="shared" si="68"/>
        <v>0</v>
      </c>
      <c r="I2184" s="68" t="s">
        <v>9</v>
      </c>
      <c r="L2184" s="246"/>
      <c r="M2184" s="20">
        <v>42200</v>
      </c>
      <c r="N2184" s="183" t="s">
        <v>4184</v>
      </c>
      <c r="O2184" s="183" t="s">
        <v>1592</v>
      </c>
      <c r="P2184" s="14" t="s">
        <v>136</v>
      </c>
      <c r="Q2184" s="105">
        <v>17578</v>
      </c>
      <c r="R2184" s="23">
        <v>42200</v>
      </c>
      <c r="S2184" s="106">
        <v>17578</v>
      </c>
      <c r="T2184" s="48">
        <f t="shared" si="69"/>
        <v>0</v>
      </c>
      <c r="U2184" s="39" t="s">
        <v>9</v>
      </c>
    </row>
    <row r="2185" spans="1:21" x14ac:dyDescent="0.25">
      <c r="A2185" s="20">
        <v>42206</v>
      </c>
      <c r="B2185" s="183" t="s">
        <v>4812</v>
      </c>
      <c r="C2185" s="183" t="s">
        <v>1592</v>
      </c>
      <c r="D2185" s="15" t="s">
        <v>114</v>
      </c>
      <c r="E2185" s="122">
        <v>1582.05</v>
      </c>
      <c r="F2185" s="23">
        <v>42206</v>
      </c>
      <c r="G2185" s="118">
        <v>1582.05</v>
      </c>
      <c r="H2185" s="31">
        <f t="shared" si="68"/>
        <v>0</v>
      </c>
      <c r="I2185" s="68" t="s">
        <v>9</v>
      </c>
      <c r="L2185" s="246"/>
      <c r="M2185" s="20">
        <v>42201</v>
      </c>
      <c r="N2185" s="183" t="s">
        <v>4279</v>
      </c>
      <c r="O2185" s="183" t="s">
        <v>1592</v>
      </c>
      <c r="P2185" s="14" t="s">
        <v>136</v>
      </c>
      <c r="Q2185" s="105">
        <v>4256.8</v>
      </c>
      <c r="R2185" s="23">
        <v>42201</v>
      </c>
      <c r="S2185" s="106">
        <v>4256.8</v>
      </c>
      <c r="T2185" s="31">
        <f t="shared" si="69"/>
        <v>0</v>
      </c>
      <c r="U2185" s="56" t="s">
        <v>9</v>
      </c>
    </row>
    <row r="2186" spans="1:21" x14ac:dyDescent="0.25">
      <c r="A2186" s="20">
        <v>42206</v>
      </c>
      <c r="B2186" s="183" t="s">
        <v>4813</v>
      </c>
      <c r="C2186" s="183" t="s">
        <v>1592</v>
      </c>
      <c r="D2186" s="15" t="s">
        <v>32</v>
      </c>
      <c r="E2186" s="122">
        <v>116288.7</v>
      </c>
      <c r="F2186" s="30">
        <v>42230</v>
      </c>
      <c r="G2186" s="145">
        <v>116288.7</v>
      </c>
      <c r="H2186" s="31">
        <f t="shared" si="68"/>
        <v>0</v>
      </c>
      <c r="I2186" s="68" t="s">
        <v>3880</v>
      </c>
      <c r="L2186" s="246"/>
      <c r="M2186" s="20">
        <v>42201</v>
      </c>
      <c r="N2186" s="183" t="s">
        <v>4300</v>
      </c>
      <c r="O2186" s="183" t="s">
        <v>1592</v>
      </c>
      <c r="P2186" s="14" t="s">
        <v>136</v>
      </c>
      <c r="Q2186" s="105">
        <v>30079</v>
      </c>
      <c r="R2186" s="23">
        <v>42201</v>
      </c>
      <c r="S2186" s="118">
        <v>30079</v>
      </c>
      <c r="T2186" s="31">
        <f t="shared" si="69"/>
        <v>0</v>
      </c>
      <c r="U2186" s="56" t="s">
        <v>9</v>
      </c>
    </row>
    <row r="2187" spans="1:21" x14ac:dyDescent="0.25">
      <c r="A2187" s="20">
        <v>42206</v>
      </c>
      <c r="B2187" s="183" t="s">
        <v>4814</v>
      </c>
      <c r="C2187" s="183" t="s">
        <v>1592</v>
      </c>
      <c r="D2187" s="15" t="s">
        <v>915</v>
      </c>
      <c r="E2187" s="122">
        <v>1173.9000000000001</v>
      </c>
      <c r="F2187" s="23">
        <v>42206</v>
      </c>
      <c r="G2187" s="118">
        <v>1173.9000000000001</v>
      </c>
      <c r="H2187" s="31">
        <f t="shared" si="68"/>
        <v>0</v>
      </c>
      <c r="I2187" s="68" t="s">
        <v>59</v>
      </c>
      <c r="L2187" s="246"/>
      <c r="M2187" s="20">
        <v>42202</v>
      </c>
      <c r="N2187" s="183" t="s">
        <v>4421</v>
      </c>
      <c r="O2187" s="183" t="s">
        <v>1592</v>
      </c>
      <c r="P2187" s="14" t="s">
        <v>136</v>
      </c>
      <c r="Q2187" s="105">
        <v>17095.2</v>
      </c>
      <c r="R2187" s="23" t="s">
        <v>4422</v>
      </c>
      <c r="S2187" s="118">
        <f>4000+5000+8095.2</f>
        <v>17095.2</v>
      </c>
      <c r="T2187" s="31">
        <f t="shared" si="69"/>
        <v>0</v>
      </c>
      <c r="U2187" s="56" t="s">
        <v>4423</v>
      </c>
    </row>
    <row r="2188" spans="1:21" x14ac:dyDescent="0.25">
      <c r="A2188" s="20">
        <v>42206</v>
      </c>
      <c r="B2188" s="183" t="s">
        <v>4815</v>
      </c>
      <c r="C2188" s="183" t="s">
        <v>1592</v>
      </c>
      <c r="D2188" s="15" t="s">
        <v>21</v>
      </c>
      <c r="E2188" s="122">
        <v>4854.5</v>
      </c>
      <c r="F2188" s="23">
        <v>42206</v>
      </c>
      <c r="G2188" s="118">
        <v>4854.5</v>
      </c>
      <c r="H2188" s="31">
        <f t="shared" si="68"/>
        <v>0</v>
      </c>
      <c r="I2188" s="68" t="s">
        <v>9</v>
      </c>
      <c r="L2188" s="246"/>
      <c r="M2188" s="20">
        <v>42203</v>
      </c>
      <c r="N2188" s="183" t="s">
        <v>4556</v>
      </c>
      <c r="O2188" s="183" t="s">
        <v>1592</v>
      </c>
      <c r="P2188" s="14" t="s">
        <v>136</v>
      </c>
      <c r="Q2188" s="105">
        <v>19998.8</v>
      </c>
      <c r="R2188" s="23">
        <v>42205</v>
      </c>
      <c r="S2188" s="118">
        <v>19998.8</v>
      </c>
      <c r="T2188" s="31">
        <f t="shared" si="69"/>
        <v>0</v>
      </c>
      <c r="U2188" s="56" t="s">
        <v>9</v>
      </c>
    </row>
    <row r="2189" spans="1:21" x14ac:dyDescent="0.25">
      <c r="A2189" s="20">
        <v>42206</v>
      </c>
      <c r="B2189" s="183" t="s">
        <v>4816</v>
      </c>
      <c r="C2189" s="183" t="s">
        <v>1592</v>
      </c>
      <c r="D2189" s="15" t="s">
        <v>22</v>
      </c>
      <c r="E2189" s="122">
        <v>2277</v>
      </c>
      <c r="F2189" s="23">
        <v>42206</v>
      </c>
      <c r="G2189" s="118">
        <v>2277</v>
      </c>
      <c r="H2189" s="31">
        <f t="shared" si="68"/>
        <v>0</v>
      </c>
      <c r="I2189" s="68" t="s">
        <v>9</v>
      </c>
      <c r="L2189" s="246"/>
      <c r="M2189" s="20">
        <v>42204</v>
      </c>
      <c r="N2189" s="183" t="s">
        <v>4632</v>
      </c>
      <c r="O2189" s="183" t="s">
        <v>1592</v>
      </c>
      <c r="P2189" s="14" t="s">
        <v>136</v>
      </c>
      <c r="Q2189" s="105">
        <v>13688.4</v>
      </c>
      <c r="R2189" s="23">
        <v>42204</v>
      </c>
      <c r="S2189" s="118">
        <v>13688.4</v>
      </c>
      <c r="T2189" s="31">
        <f t="shared" si="69"/>
        <v>0</v>
      </c>
      <c r="U2189" s="56" t="s">
        <v>9</v>
      </c>
    </row>
    <row r="2190" spans="1:21" x14ac:dyDescent="0.25">
      <c r="A2190" s="20">
        <v>42206</v>
      </c>
      <c r="B2190" s="183" t="s">
        <v>4817</v>
      </c>
      <c r="C2190" s="183" t="s">
        <v>1592</v>
      </c>
      <c r="D2190" s="15" t="s">
        <v>292</v>
      </c>
      <c r="E2190" s="122">
        <v>2059.6</v>
      </c>
      <c r="F2190" s="69">
        <v>42206</v>
      </c>
      <c r="G2190" s="118">
        <v>2059.6</v>
      </c>
      <c r="H2190" s="31">
        <f t="shared" si="68"/>
        <v>0</v>
      </c>
      <c r="I2190" s="68" t="s">
        <v>59</v>
      </c>
      <c r="L2190" s="246"/>
      <c r="M2190" s="20">
        <v>42205</v>
      </c>
      <c r="N2190" s="183" t="s">
        <v>4759</v>
      </c>
      <c r="O2190" s="183" t="s">
        <v>1592</v>
      </c>
      <c r="P2190" s="14" t="s">
        <v>136</v>
      </c>
      <c r="Q2190" s="105">
        <v>31579.200000000001</v>
      </c>
      <c r="R2190" s="23">
        <v>42208</v>
      </c>
      <c r="S2190" s="106">
        <v>31579.200000000001</v>
      </c>
      <c r="T2190" s="31">
        <f t="shared" si="69"/>
        <v>0</v>
      </c>
      <c r="U2190" s="39" t="s">
        <v>9</v>
      </c>
    </row>
    <row r="2191" spans="1:21" x14ac:dyDescent="0.25">
      <c r="A2191" s="20">
        <v>42206</v>
      </c>
      <c r="B2191" s="183" t="s">
        <v>4818</v>
      </c>
      <c r="C2191" s="183" t="s">
        <v>1592</v>
      </c>
      <c r="D2191" s="15" t="s">
        <v>854</v>
      </c>
      <c r="E2191" s="122">
        <v>5537.7</v>
      </c>
      <c r="F2191" s="23">
        <v>42210</v>
      </c>
      <c r="G2191" s="118">
        <v>5537.7</v>
      </c>
      <c r="H2191" s="31">
        <f t="shared" si="68"/>
        <v>0</v>
      </c>
      <c r="I2191" s="68" t="s">
        <v>9</v>
      </c>
      <c r="L2191" s="246"/>
      <c r="M2191" s="20">
        <v>42207</v>
      </c>
      <c r="N2191" s="183" t="s">
        <v>4999</v>
      </c>
      <c r="O2191" s="183" t="s">
        <v>1592</v>
      </c>
      <c r="P2191" s="14" t="s">
        <v>136</v>
      </c>
      <c r="Q2191" s="105">
        <v>16952.400000000001</v>
      </c>
      <c r="R2191" s="23">
        <v>42208</v>
      </c>
      <c r="S2191" s="106">
        <v>16952.400000000001</v>
      </c>
      <c r="T2191" s="31">
        <f t="shared" si="69"/>
        <v>0</v>
      </c>
      <c r="U2191" s="39" t="s">
        <v>9</v>
      </c>
    </row>
    <row r="2192" spans="1:21" x14ac:dyDescent="0.25">
      <c r="A2192" s="20">
        <v>42206</v>
      </c>
      <c r="B2192" s="183" t="s">
        <v>4819</v>
      </c>
      <c r="C2192" s="183" t="s">
        <v>1592</v>
      </c>
      <c r="D2192" s="15" t="s">
        <v>24</v>
      </c>
      <c r="E2192" s="122">
        <v>4748.8</v>
      </c>
      <c r="F2192" s="30">
        <v>42219</v>
      </c>
      <c r="G2192" s="145">
        <v>4748.8</v>
      </c>
      <c r="H2192" s="31">
        <f t="shared" si="68"/>
        <v>0</v>
      </c>
      <c r="I2192" s="68" t="s">
        <v>9</v>
      </c>
      <c r="L2192" s="246"/>
      <c r="M2192" s="20">
        <v>42208</v>
      </c>
      <c r="N2192" s="183" t="s">
        <v>5125</v>
      </c>
      <c r="O2192" s="183" t="s">
        <v>1592</v>
      </c>
      <c r="P2192" s="14" t="s">
        <v>136</v>
      </c>
      <c r="Q2192" s="105">
        <v>17962</v>
      </c>
      <c r="R2192" s="65">
        <v>42209</v>
      </c>
      <c r="S2192" s="106">
        <v>17962</v>
      </c>
      <c r="T2192" s="31">
        <f t="shared" si="69"/>
        <v>0</v>
      </c>
      <c r="U2192" s="39" t="s">
        <v>9</v>
      </c>
    </row>
    <row r="2193" spans="1:21" x14ac:dyDescent="0.25">
      <c r="A2193" s="20">
        <v>42206</v>
      </c>
      <c r="B2193" s="183" t="s">
        <v>4820</v>
      </c>
      <c r="C2193" s="183" t="s">
        <v>1592</v>
      </c>
      <c r="D2193" s="15" t="s">
        <v>570</v>
      </c>
      <c r="E2193" s="122">
        <v>1230.5999999999999</v>
      </c>
      <c r="F2193" s="23">
        <v>42206</v>
      </c>
      <c r="G2193" s="118">
        <v>1230.5999999999999</v>
      </c>
      <c r="H2193" s="31">
        <f t="shared" si="68"/>
        <v>0</v>
      </c>
      <c r="I2193" s="68" t="s">
        <v>9</v>
      </c>
      <c r="L2193" s="246"/>
      <c r="M2193" s="20">
        <v>42208</v>
      </c>
      <c r="N2193" s="183" t="s">
        <v>5127</v>
      </c>
      <c r="O2193" s="183" t="s">
        <v>1592</v>
      </c>
      <c r="P2193" s="14" t="s">
        <v>136</v>
      </c>
      <c r="Q2193" s="105">
        <v>4340</v>
      </c>
      <c r="R2193" s="65">
        <v>42208</v>
      </c>
      <c r="S2193" s="106">
        <v>4340</v>
      </c>
      <c r="T2193" s="31">
        <f t="shared" si="69"/>
        <v>0</v>
      </c>
      <c r="U2193" s="39" t="s">
        <v>9</v>
      </c>
    </row>
    <row r="2194" spans="1:21" x14ac:dyDescent="0.25">
      <c r="A2194" s="20">
        <v>42206</v>
      </c>
      <c r="B2194" s="183" t="s">
        <v>4821</v>
      </c>
      <c r="C2194" s="183" t="s">
        <v>1592</v>
      </c>
      <c r="D2194" s="15" t="s">
        <v>570</v>
      </c>
      <c r="E2194" s="122">
        <v>2160</v>
      </c>
      <c r="F2194" s="23">
        <v>42206</v>
      </c>
      <c r="G2194" s="118">
        <v>2160</v>
      </c>
      <c r="H2194" s="31">
        <f t="shared" si="68"/>
        <v>0</v>
      </c>
      <c r="I2194" s="68" t="s">
        <v>9</v>
      </c>
      <c r="L2194" s="246"/>
      <c r="M2194" s="20">
        <v>42209</v>
      </c>
      <c r="N2194" s="183" t="s">
        <v>5273</v>
      </c>
      <c r="O2194" s="183" t="s">
        <v>1592</v>
      </c>
      <c r="P2194" s="14" t="s">
        <v>136</v>
      </c>
      <c r="Q2194" s="105">
        <v>17612</v>
      </c>
      <c r="R2194" s="65">
        <v>42210</v>
      </c>
      <c r="S2194" s="106">
        <v>17612</v>
      </c>
      <c r="T2194" s="31">
        <f t="shared" si="69"/>
        <v>0</v>
      </c>
      <c r="U2194" s="39" t="s">
        <v>9</v>
      </c>
    </row>
    <row r="2195" spans="1:21" x14ac:dyDescent="0.25">
      <c r="A2195" s="20">
        <v>42206</v>
      </c>
      <c r="B2195" s="183" t="s">
        <v>4822</v>
      </c>
      <c r="C2195" s="183" t="s">
        <v>1592</v>
      </c>
      <c r="D2195" s="207" t="s">
        <v>699</v>
      </c>
      <c r="E2195" s="122">
        <v>634.1</v>
      </c>
      <c r="F2195" s="23">
        <v>42206</v>
      </c>
      <c r="G2195" s="118">
        <v>634.1</v>
      </c>
      <c r="H2195" s="31">
        <f t="shared" si="68"/>
        <v>0</v>
      </c>
      <c r="I2195" s="68" t="s">
        <v>9</v>
      </c>
      <c r="L2195" s="246"/>
      <c r="M2195" s="20">
        <v>42210</v>
      </c>
      <c r="N2195" s="183" t="s">
        <v>5375</v>
      </c>
      <c r="O2195" s="183" t="s">
        <v>1592</v>
      </c>
      <c r="P2195" s="14" t="s">
        <v>136</v>
      </c>
      <c r="Q2195" s="105">
        <v>39014.5</v>
      </c>
      <c r="R2195" s="65" t="s">
        <v>5313</v>
      </c>
      <c r="S2195" s="106">
        <f>3700+23500+11814.5</f>
        <v>39014.5</v>
      </c>
      <c r="T2195" s="31">
        <f t="shared" si="69"/>
        <v>0</v>
      </c>
      <c r="U2195" s="39" t="s">
        <v>9</v>
      </c>
    </row>
    <row r="2196" spans="1:21" x14ac:dyDescent="0.25">
      <c r="A2196" s="20">
        <v>42206</v>
      </c>
      <c r="B2196" s="183" t="s">
        <v>4823</v>
      </c>
      <c r="C2196" s="183" t="s">
        <v>1592</v>
      </c>
      <c r="D2196" s="207" t="s">
        <v>1550</v>
      </c>
      <c r="E2196" s="122">
        <v>1612.6</v>
      </c>
      <c r="F2196" s="23">
        <v>42206</v>
      </c>
      <c r="G2196" s="118">
        <v>1612.6</v>
      </c>
      <c r="H2196" s="31">
        <f t="shared" si="68"/>
        <v>0</v>
      </c>
      <c r="I2196" s="68" t="s">
        <v>9</v>
      </c>
      <c r="L2196" s="246"/>
      <c r="M2196" s="20">
        <v>42212</v>
      </c>
      <c r="N2196" s="183" t="s">
        <v>5557</v>
      </c>
      <c r="O2196" s="183" t="s">
        <v>1592</v>
      </c>
      <c r="P2196" s="14" t="s">
        <v>136</v>
      </c>
      <c r="Q2196" s="105">
        <v>24213.599999999999</v>
      </c>
      <c r="R2196" s="23" t="s">
        <v>5514</v>
      </c>
      <c r="S2196" s="106">
        <f>11300+12913.6</f>
        <v>24213.599999999999</v>
      </c>
      <c r="T2196" s="31">
        <f t="shared" si="69"/>
        <v>0</v>
      </c>
      <c r="U2196" s="39" t="s">
        <v>9</v>
      </c>
    </row>
    <row r="2197" spans="1:21" x14ac:dyDescent="0.25">
      <c r="A2197" s="20">
        <v>42206</v>
      </c>
      <c r="B2197" s="183" t="s">
        <v>4824</v>
      </c>
      <c r="C2197" s="183" t="s">
        <v>1592</v>
      </c>
      <c r="D2197" s="15" t="s">
        <v>1182</v>
      </c>
      <c r="E2197" s="122">
        <v>1231.4000000000001</v>
      </c>
      <c r="F2197" s="23">
        <v>42206</v>
      </c>
      <c r="G2197" s="118">
        <v>1231.4000000000001</v>
      </c>
      <c r="H2197" s="31">
        <f t="shared" si="68"/>
        <v>0</v>
      </c>
      <c r="I2197" s="68" t="s">
        <v>9</v>
      </c>
      <c r="L2197" s="246"/>
      <c r="M2197" s="20">
        <v>42213</v>
      </c>
      <c r="N2197" s="183" t="s">
        <v>5668</v>
      </c>
      <c r="O2197" s="183" t="s">
        <v>1592</v>
      </c>
      <c r="P2197" s="14" t="s">
        <v>136</v>
      </c>
      <c r="Q2197" s="105">
        <v>36878.400000000001</v>
      </c>
      <c r="R2197" s="23" t="s">
        <v>5669</v>
      </c>
      <c r="S2197" s="106">
        <f>13500+13500+9878.4</f>
        <v>36878.400000000001</v>
      </c>
      <c r="T2197" s="31">
        <f t="shared" si="69"/>
        <v>0</v>
      </c>
      <c r="U2197" s="39" t="s">
        <v>9</v>
      </c>
    </row>
    <row r="2198" spans="1:21" x14ac:dyDescent="0.25">
      <c r="A2198" s="20">
        <v>42206</v>
      </c>
      <c r="B2198" s="183" t="s">
        <v>4825</v>
      </c>
      <c r="C2198" s="183" t="s">
        <v>1592</v>
      </c>
      <c r="D2198" s="15" t="s">
        <v>294</v>
      </c>
      <c r="E2198" s="122">
        <v>309.60000000000002</v>
      </c>
      <c r="F2198" s="23">
        <v>42206</v>
      </c>
      <c r="G2198" s="118">
        <v>309.60000000000002</v>
      </c>
      <c r="H2198" s="31">
        <f t="shared" si="68"/>
        <v>0</v>
      </c>
      <c r="I2198" s="68" t="s">
        <v>9</v>
      </c>
      <c r="L2198" s="246"/>
      <c r="M2198" s="20">
        <v>42214</v>
      </c>
      <c r="N2198" s="183" t="s">
        <v>5764</v>
      </c>
      <c r="O2198" s="183" t="s">
        <v>1592</v>
      </c>
      <c r="P2198" s="14" t="s">
        <v>136</v>
      </c>
      <c r="Q2198" s="105">
        <v>35589.599999999999</v>
      </c>
      <c r="R2198" s="23" t="s">
        <v>5765</v>
      </c>
      <c r="S2198" s="106">
        <f>18121.6+17468</f>
        <v>35589.599999999999</v>
      </c>
      <c r="T2198" s="31">
        <f t="shared" si="69"/>
        <v>0</v>
      </c>
      <c r="U2198" s="39" t="s">
        <v>9</v>
      </c>
    </row>
    <row r="2199" spans="1:21" x14ac:dyDescent="0.25">
      <c r="A2199" s="20">
        <v>42206</v>
      </c>
      <c r="B2199" s="183" t="s">
        <v>4826</v>
      </c>
      <c r="C2199" s="183" t="s">
        <v>1592</v>
      </c>
      <c r="D2199" s="15" t="s">
        <v>168</v>
      </c>
      <c r="E2199" s="122">
        <v>8411</v>
      </c>
      <c r="F2199" s="23">
        <v>42206</v>
      </c>
      <c r="G2199" s="118">
        <v>8411</v>
      </c>
      <c r="H2199" s="31">
        <f t="shared" si="68"/>
        <v>0</v>
      </c>
      <c r="I2199" s="68" t="s">
        <v>59</v>
      </c>
      <c r="L2199" s="246"/>
      <c r="M2199" s="20">
        <v>42215</v>
      </c>
      <c r="N2199" s="183" t="s">
        <v>5879</v>
      </c>
      <c r="O2199" s="183" t="s">
        <v>1592</v>
      </c>
      <c r="P2199" s="14" t="s">
        <v>136</v>
      </c>
      <c r="Q2199" s="105">
        <v>3920.1</v>
      </c>
      <c r="R2199" s="23">
        <v>42215</v>
      </c>
      <c r="S2199" s="106">
        <v>3920.1</v>
      </c>
      <c r="T2199" s="31">
        <f t="shared" si="69"/>
        <v>0</v>
      </c>
      <c r="U2199" s="39" t="s">
        <v>9</v>
      </c>
    </row>
    <row r="2200" spans="1:21" x14ac:dyDescent="0.25">
      <c r="A2200" s="20">
        <v>42206</v>
      </c>
      <c r="B2200" s="183" t="s">
        <v>4827</v>
      </c>
      <c r="C2200" s="183" t="s">
        <v>1592</v>
      </c>
      <c r="D2200" s="15" t="s">
        <v>169</v>
      </c>
      <c r="E2200" s="122">
        <v>2615.8000000000002</v>
      </c>
      <c r="F2200" s="23">
        <v>42206</v>
      </c>
      <c r="G2200" s="118">
        <v>2615.8000000000002</v>
      </c>
      <c r="H2200" s="31">
        <f t="shared" si="68"/>
        <v>0</v>
      </c>
      <c r="I2200" s="68" t="s">
        <v>59</v>
      </c>
      <c r="L2200" s="246"/>
      <c r="M2200" s="20">
        <v>42215</v>
      </c>
      <c r="N2200" s="183" t="s">
        <v>5881</v>
      </c>
      <c r="O2200" s="183" t="s">
        <v>1592</v>
      </c>
      <c r="P2200" s="14" t="s">
        <v>136</v>
      </c>
      <c r="Q2200" s="105">
        <v>17593</v>
      </c>
      <c r="R2200" s="23">
        <v>42216</v>
      </c>
      <c r="S2200" s="114">
        <v>4532</v>
      </c>
      <c r="T2200" s="55">
        <f t="shared" si="69"/>
        <v>13061</v>
      </c>
      <c r="U2200" s="39" t="s">
        <v>9</v>
      </c>
    </row>
    <row r="2201" spans="1:21" x14ac:dyDescent="0.25">
      <c r="A2201" s="20">
        <v>42206</v>
      </c>
      <c r="B2201" s="183" t="s">
        <v>4828</v>
      </c>
      <c r="C2201" s="183" t="s">
        <v>1592</v>
      </c>
      <c r="D2201" s="15" t="s">
        <v>3782</v>
      </c>
      <c r="E2201" s="122">
        <v>1494.6</v>
      </c>
      <c r="F2201" s="23">
        <v>42206</v>
      </c>
      <c r="G2201" s="118">
        <v>1494.6</v>
      </c>
      <c r="H2201" s="31">
        <f t="shared" si="68"/>
        <v>0</v>
      </c>
      <c r="I2201" s="68" t="s">
        <v>9</v>
      </c>
      <c r="L2201" s="246"/>
      <c r="M2201" s="20">
        <v>42203</v>
      </c>
      <c r="N2201" s="183" t="s">
        <v>4559</v>
      </c>
      <c r="O2201" s="183" t="s">
        <v>1592</v>
      </c>
      <c r="P2201" s="14" t="s">
        <v>4560</v>
      </c>
      <c r="Q2201" s="105">
        <v>4232.3999999999996</v>
      </c>
      <c r="R2201" s="23">
        <v>42205</v>
      </c>
      <c r="S2201" s="118">
        <v>4232.3999999999996</v>
      </c>
      <c r="T2201" s="31">
        <f t="shared" si="69"/>
        <v>0</v>
      </c>
      <c r="U2201" s="56" t="s">
        <v>94</v>
      </c>
    </row>
    <row r="2202" spans="1:21" x14ac:dyDescent="0.25">
      <c r="A2202" s="20">
        <v>42206</v>
      </c>
      <c r="B2202" s="183" t="s">
        <v>4829</v>
      </c>
      <c r="C2202" s="183" t="s">
        <v>1592</v>
      </c>
      <c r="D2202" s="15" t="s">
        <v>1187</v>
      </c>
      <c r="E2202" s="122">
        <v>2517.4</v>
      </c>
      <c r="F2202" s="23">
        <v>42209</v>
      </c>
      <c r="G2202" s="118">
        <v>2517.4</v>
      </c>
      <c r="H2202" s="31">
        <f t="shared" si="68"/>
        <v>0</v>
      </c>
      <c r="I2202" s="68" t="s">
        <v>59</v>
      </c>
      <c r="L2202" s="246"/>
      <c r="M2202" s="20">
        <v>42186</v>
      </c>
      <c r="N2202" s="183" t="s">
        <v>2581</v>
      </c>
      <c r="O2202" s="183" t="s">
        <v>1592</v>
      </c>
      <c r="P2202" s="14" t="s">
        <v>361</v>
      </c>
      <c r="Q2202" s="105">
        <v>927.6</v>
      </c>
      <c r="R2202" s="23">
        <v>42187</v>
      </c>
      <c r="S2202" s="106">
        <v>927.6</v>
      </c>
      <c r="T2202" s="25">
        <f t="shared" si="69"/>
        <v>0</v>
      </c>
      <c r="U2202" s="39" t="s">
        <v>19</v>
      </c>
    </row>
    <row r="2203" spans="1:21" x14ac:dyDescent="0.25">
      <c r="A2203" s="20">
        <v>42206</v>
      </c>
      <c r="B2203" s="183" t="s">
        <v>4830</v>
      </c>
      <c r="C2203" s="183" t="s">
        <v>1592</v>
      </c>
      <c r="D2203" s="15" t="s">
        <v>270</v>
      </c>
      <c r="E2203" s="122">
        <v>296.39999999999998</v>
      </c>
      <c r="F2203" s="72">
        <v>42206</v>
      </c>
      <c r="G2203" s="118">
        <v>296.39999999999998</v>
      </c>
      <c r="H2203" s="31">
        <f t="shared" si="68"/>
        <v>0</v>
      </c>
      <c r="I2203" s="68" t="s">
        <v>9</v>
      </c>
      <c r="L2203" s="246"/>
      <c r="M2203" s="20">
        <v>42188</v>
      </c>
      <c r="N2203" s="183" t="s">
        <v>2834</v>
      </c>
      <c r="O2203" s="183" t="s">
        <v>1592</v>
      </c>
      <c r="P2203" s="14" t="s">
        <v>361</v>
      </c>
      <c r="Q2203" s="105">
        <v>7686.1</v>
      </c>
      <c r="R2203" s="23">
        <v>42191</v>
      </c>
      <c r="S2203" s="106">
        <v>7686.1</v>
      </c>
      <c r="T2203" s="31">
        <f t="shared" si="69"/>
        <v>0</v>
      </c>
      <c r="U2203" s="39" t="s">
        <v>19</v>
      </c>
    </row>
    <row r="2204" spans="1:21" x14ac:dyDescent="0.25">
      <c r="A2204" s="20">
        <v>42206</v>
      </c>
      <c r="B2204" s="183" t="s">
        <v>4831</v>
      </c>
      <c r="C2204" s="183" t="s">
        <v>1592</v>
      </c>
      <c r="D2204" s="15" t="s">
        <v>121</v>
      </c>
      <c r="E2204" s="122">
        <v>2835</v>
      </c>
      <c r="F2204" s="23">
        <v>42206</v>
      </c>
      <c r="G2204" s="118">
        <v>2835</v>
      </c>
      <c r="H2204" s="31">
        <f t="shared" si="68"/>
        <v>0</v>
      </c>
      <c r="I2204" s="68" t="s">
        <v>9</v>
      </c>
      <c r="L2204" s="246"/>
      <c r="M2204" s="20">
        <v>42189</v>
      </c>
      <c r="N2204" s="183" t="s">
        <v>2943</v>
      </c>
      <c r="O2204" s="183" t="s">
        <v>1592</v>
      </c>
      <c r="P2204" s="14" t="s">
        <v>361</v>
      </c>
      <c r="Q2204" s="105">
        <v>11156</v>
      </c>
      <c r="R2204" s="23" t="s">
        <v>2944</v>
      </c>
      <c r="S2204" s="106">
        <f>8000+3156</f>
        <v>11156</v>
      </c>
      <c r="T2204" s="31">
        <f t="shared" si="69"/>
        <v>0</v>
      </c>
      <c r="U2204" s="39" t="s">
        <v>19</v>
      </c>
    </row>
    <row r="2205" spans="1:21" x14ac:dyDescent="0.25">
      <c r="A2205" s="20">
        <v>42206</v>
      </c>
      <c r="B2205" s="183" t="s">
        <v>4832</v>
      </c>
      <c r="C2205" s="183" t="s">
        <v>1592</v>
      </c>
      <c r="D2205" s="15" t="s">
        <v>1175</v>
      </c>
      <c r="E2205" s="122">
        <v>10744.8</v>
      </c>
      <c r="F2205" s="23">
        <v>42206</v>
      </c>
      <c r="G2205" s="118">
        <v>10744.8</v>
      </c>
      <c r="H2205" s="31">
        <f t="shared" si="68"/>
        <v>0</v>
      </c>
      <c r="I2205" s="68" t="s">
        <v>587</v>
      </c>
      <c r="L2205" s="246"/>
      <c r="M2205" s="20">
        <v>42191</v>
      </c>
      <c r="N2205" s="183" t="s">
        <v>3129</v>
      </c>
      <c r="O2205" s="183" t="s">
        <v>1592</v>
      </c>
      <c r="P2205" s="14" t="s">
        <v>361</v>
      </c>
      <c r="Q2205" s="105">
        <v>7522.6</v>
      </c>
      <c r="R2205" s="23">
        <v>42192</v>
      </c>
      <c r="S2205" s="106">
        <v>7522.6</v>
      </c>
      <c r="T2205" s="31">
        <f t="shared" si="69"/>
        <v>0</v>
      </c>
      <c r="U2205" s="39" t="s">
        <v>19</v>
      </c>
    </row>
    <row r="2206" spans="1:21" x14ac:dyDescent="0.25">
      <c r="A2206" s="20">
        <v>42206</v>
      </c>
      <c r="B2206" s="183" t="s">
        <v>4833</v>
      </c>
      <c r="C2206" s="183" t="s">
        <v>1592</v>
      </c>
      <c r="D2206" s="15" t="s">
        <v>1174</v>
      </c>
      <c r="E2206" s="122">
        <v>12611.2</v>
      </c>
      <c r="F2206" s="23">
        <v>42206</v>
      </c>
      <c r="G2206" s="118">
        <v>12611.2</v>
      </c>
      <c r="H2206" s="31">
        <f t="shared" si="68"/>
        <v>0</v>
      </c>
      <c r="I2206" s="68" t="s">
        <v>587</v>
      </c>
      <c r="L2206" s="246"/>
      <c r="M2206" s="20">
        <v>42192</v>
      </c>
      <c r="N2206" s="183" t="s">
        <v>3264</v>
      </c>
      <c r="O2206" s="183" t="s">
        <v>1592</v>
      </c>
      <c r="P2206" s="14" t="s">
        <v>361</v>
      </c>
      <c r="Q2206" s="105">
        <v>8358.4</v>
      </c>
      <c r="R2206" s="23">
        <v>42193</v>
      </c>
      <c r="S2206" s="106">
        <v>8358.4</v>
      </c>
      <c r="T2206" s="31">
        <f t="shared" si="69"/>
        <v>0</v>
      </c>
      <c r="U2206" s="39" t="s">
        <v>19</v>
      </c>
    </row>
    <row r="2207" spans="1:21" x14ac:dyDescent="0.25">
      <c r="A2207" s="20">
        <v>42206</v>
      </c>
      <c r="B2207" s="183" t="s">
        <v>4834</v>
      </c>
      <c r="C2207" s="183" t="s">
        <v>1592</v>
      </c>
      <c r="D2207" s="15" t="s">
        <v>1261</v>
      </c>
      <c r="E2207" s="122">
        <v>4524</v>
      </c>
      <c r="F2207" s="23">
        <v>42206</v>
      </c>
      <c r="G2207" s="118">
        <v>4524</v>
      </c>
      <c r="H2207" s="31">
        <f t="shared" si="68"/>
        <v>0</v>
      </c>
      <c r="I2207" s="68" t="s">
        <v>587</v>
      </c>
      <c r="L2207" s="246"/>
      <c r="M2207" s="20">
        <v>42193</v>
      </c>
      <c r="N2207" s="183" t="s">
        <v>3374</v>
      </c>
      <c r="O2207" s="183" t="s">
        <v>1592</v>
      </c>
      <c r="P2207" s="14" t="s">
        <v>361</v>
      </c>
      <c r="Q2207" s="105">
        <v>5855.2</v>
      </c>
      <c r="R2207" s="23">
        <v>42194</v>
      </c>
      <c r="S2207" s="106">
        <v>5855.2</v>
      </c>
      <c r="T2207" s="31">
        <f t="shared" si="69"/>
        <v>0</v>
      </c>
      <c r="U2207" s="39" t="s">
        <v>19</v>
      </c>
    </row>
    <row r="2208" spans="1:21" x14ac:dyDescent="0.25">
      <c r="A2208" s="20">
        <v>42206</v>
      </c>
      <c r="B2208" s="183" t="s">
        <v>4835</v>
      </c>
      <c r="C2208" s="183" t="s">
        <v>1592</v>
      </c>
      <c r="D2208" s="15" t="s">
        <v>1290</v>
      </c>
      <c r="E2208" s="122">
        <v>2775.6</v>
      </c>
      <c r="F2208" s="23">
        <v>42206</v>
      </c>
      <c r="G2208" s="118">
        <v>2775.6</v>
      </c>
      <c r="H2208" s="31">
        <f t="shared" si="68"/>
        <v>0</v>
      </c>
      <c r="I2208" s="68" t="s">
        <v>587</v>
      </c>
      <c r="L2208" s="246"/>
      <c r="M2208" s="20">
        <v>42194</v>
      </c>
      <c r="N2208" s="183" t="s">
        <v>3496</v>
      </c>
      <c r="O2208" s="183" t="s">
        <v>1592</v>
      </c>
      <c r="P2208" s="14" t="s">
        <v>361</v>
      </c>
      <c r="Q2208" s="105">
        <v>2914.5</v>
      </c>
      <c r="R2208" s="23">
        <v>42195</v>
      </c>
      <c r="S2208" s="106">
        <v>2914.5</v>
      </c>
      <c r="T2208" s="31">
        <f t="shared" si="69"/>
        <v>0</v>
      </c>
      <c r="U2208" s="39" t="s">
        <v>94</v>
      </c>
    </row>
    <row r="2209" spans="1:21" x14ac:dyDescent="0.25">
      <c r="A2209" s="20">
        <v>42206</v>
      </c>
      <c r="B2209" s="183" t="s">
        <v>4836</v>
      </c>
      <c r="C2209" s="183" t="s">
        <v>1592</v>
      </c>
      <c r="D2209" s="15" t="s">
        <v>4432</v>
      </c>
      <c r="E2209" s="122">
        <v>1607.2</v>
      </c>
      <c r="F2209" s="23">
        <v>42206</v>
      </c>
      <c r="G2209" s="118">
        <v>1607.2</v>
      </c>
      <c r="H2209" s="31">
        <f t="shared" si="68"/>
        <v>0</v>
      </c>
      <c r="I2209" s="68" t="s">
        <v>587</v>
      </c>
      <c r="L2209" s="246"/>
      <c r="M2209" s="20">
        <v>42196</v>
      </c>
      <c r="N2209" s="183" t="s">
        <v>3767</v>
      </c>
      <c r="O2209" s="183" t="s">
        <v>1592</v>
      </c>
      <c r="P2209" s="14" t="s">
        <v>361</v>
      </c>
      <c r="Q2209" s="105">
        <v>18182.400000000001</v>
      </c>
      <c r="R2209" s="23">
        <v>42198</v>
      </c>
      <c r="S2209" s="106">
        <v>18182.400000000001</v>
      </c>
      <c r="T2209" s="31">
        <f t="shared" si="69"/>
        <v>0</v>
      </c>
      <c r="U2209" s="39" t="s">
        <v>17</v>
      </c>
    </row>
    <row r="2210" spans="1:21" x14ac:dyDescent="0.25">
      <c r="A2210" s="20">
        <v>42206</v>
      </c>
      <c r="B2210" s="183" t="s">
        <v>4837</v>
      </c>
      <c r="C2210" s="183" t="s">
        <v>1592</v>
      </c>
      <c r="D2210" s="15" t="s">
        <v>1186</v>
      </c>
      <c r="E2210" s="122">
        <v>1090.8</v>
      </c>
      <c r="F2210" s="23">
        <v>42206</v>
      </c>
      <c r="G2210" s="118">
        <v>1090.8</v>
      </c>
      <c r="H2210" s="31">
        <f t="shared" si="68"/>
        <v>0</v>
      </c>
      <c r="I2210" s="68" t="s">
        <v>587</v>
      </c>
      <c r="L2210" s="246"/>
      <c r="M2210" s="20">
        <v>42198</v>
      </c>
      <c r="N2210" s="183" t="s">
        <v>3966</v>
      </c>
      <c r="O2210" s="183" t="s">
        <v>1592</v>
      </c>
      <c r="P2210" s="14" t="s">
        <v>361</v>
      </c>
      <c r="Q2210" s="105">
        <v>2505.1</v>
      </c>
      <c r="R2210" s="23">
        <v>42199</v>
      </c>
      <c r="S2210" s="106">
        <v>2505.1</v>
      </c>
      <c r="T2210" s="31">
        <f t="shared" si="69"/>
        <v>0</v>
      </c>
      <c r="U2210" s="39" t="s">
        <v>59</v>
      </c>
    </row>
    <row r="2211" spans="1:21" x14ac:dyDescent="0.25">
      <c r="A2211" s="20">
        <v>42206</v>
      </c>
      <c r="B2211" s="183" t="s">
        <v>4838</v>
      </c>
      <c r="C2211" s="183" t="s">
        <v>1592</v>
      </c>
      <c r="D2211" s="15" t="s">
        <v>1193</v>
      </c>
      <c r="E2211" s="122">
        <v>2363.1999999999998</v>
      </c>
      <c r="F2211" s="23">
        <v>42206</v>
      </c>
      <c r="G2211" s="118">
        <v>2363.1999999999998</v>
      </c>
      <c r="H2211" s="31">
        <f t="shared" si="68"/>
        <v>0</v>
      </c>
      <c r="I2211" s="68" t="s">
        <v>587</v>
      </c>
      <c r="L2211" s="246"/>
      <c r="M2211" s="20">
        <v>42199</v>
      </c>
      <c r="N2211" s="183" t="s">
        <v>4068</v>
      </c>
      <c r="O2211" s="183" t="s">
        <v>1592</v>
      </c>
      <c r="P2211" s="14" t="s">
        <v>361</v>
      </c>
      <c r="Q2211" s="105">
        <v>3882.6</v>
      </c>
      <c r="R2211" s="23">
        <v>42200</v>
      </c>
      <c r="S2211" s="106">
        <v>3882.6</v>
      </c>
      <c r="T2211" s="48">
        <f t="shared" si="69"/>
        <v>0</v>
      </c>
      <c r="U2211" s="39" t="s">
        <v>19</v>
      </c>
    </row>
    <row r="2212" spans="1:21" x14ac:dyDescent="0.25">
      <c r="A2212" s="20">
        <v>42206</v>
      </c>
      <c r="B2212" s="183" t="s">
        <v>4839</v>
      </c>
      <c r="C2212" s="183" t="s">
        <v>1592</v>
      </c>
      <c r="D2212" s="15" t="s">
        <v>128</v>
      </c>
      <c r="E2212" s="122">
        <v>5430</v>
      </c>
      <c r="F2212" s="23">
        <v>42206</v>
      </c>
      <c r="G2212" s="118">
        <v>5430</v>
      </c>
      <c r="H2212" s="31">
        <f t="shared" si="68"/>
        <v>0</v>
      </c>
      <c r="I2212" s="68" t="s">
        <v>17</v>
      </c>
      <c r="L2212" s="246"/>
      <c r="M2212" s="20">
        <v>42199</v>
      </c>
      <c r="N2212" s="183" t="s">
        <v>4069</v>
      </c>
      <c r="O2212" s="183" t="s">
        <v>1592</v>
      </c>
      <c r="P2212" s="14" t="s">
        <v>361</v>
      </c>
      <c r="Q2212" s="105">
        <v>635.4</v>
      </c>
      <c r="R2212" s="23">
        <v>42200</v>
      </c>
      <c r="S2212" s="106">
        <v>635.4</v>
      </c>
      <c r="T2212" s="48">
        <f t="shared" si="69"/>
        <v>0</v>
      </c>
      <c r="U2212" s="39" t="s">
        <v>19</v>
      </c>
    </row>
    <row r="2213" spans="1:21" x14ac:dyDescent="0.25">
      <c r="A2213" s="20">
        <v>42206</v>
      </c>
      <c r="B2213" s="183" t="s">
        <v>4840</v>
      </c>
      <c r="C2213" s="183" t="s">
        <v>1592</v>
      </c>
      <c r="D2213" s="15" t="s">
        <v>131</v>
      </c>
      <c r="E2213" s="122">
        <v>3767</v>
      </c>
      <c r="F2213" s="23">
        <v>42208</v>
      </c>
      <c r="G2213" s="118">
        <v>3767</v>
      </c>
      <c r="H2213" s="31">
        <f t="shared" si="68"/>
        <v>0</v>
      </c>
      <c r="I2213" s="68" t="s">
        <v>17</v>
      </c>
      <c r="L2213" s="246"/>
      <c r="M2213" s="20">
        <v>42202</v>
      </c>
      <c r="N2213" s="183" t="s">
        <v>4416</v>
      </c>
      <c r="O2213" s="183" t="s">
        <v>1592</v>
      </c>
      <c r="P2213" s="14" t="s">
        <v>361</v>
      </c>
      <c r="Q2213" s="105">
        <v>15406</v>
      </c>
      <c r="R2213" s="23" t="s">
        <v>4417</v>
      </c>
      <c r="S2213" s="118">
        <f>13406+2000</f>
        <v>15406</v>
      </c>
      <c r="T2213" s="31">
        <f t="shared" si="69"/>
        <v>0</v>
      </c>
      <c r="U2213" s="56" t="s">
        <v>94</v>
      </c>
    </row>
    <row r="2214" spans="1:21" x14ac:dyDescent="0.25">
      <c r="A2214" s="20">
        <v>42206</v>
      </c>
      <c r="B2214" s="183" t="s">
        <v>4841</v>
      </c>
      <c r="C2214" s="183" t="s">
        <v>1592</v>
      </c>
      <c r="D2214" s="15" t="s">
        <v>225</v>
      </c>
      <c r="E2214" s="122">
        <v>3200.4</v>
      </c>
      <c r="F2214" s="23">
        <v>42206</v>
      </c>
      <c r="G2214" s="118">
        <v>3200.4</v>
      </c>
      <c r="H2214" s="31">
        <f t="shared" si="68"/>
        <v>0</v>
      </c>
      <c r="I2214" s="68" t="s">
        <v>9</v>
      </c>
      <c r="L2214" s="246"/>
      <c r="M2214" s="20">
        <v>42206</v>
      </c>
      <c r="N2214" s="183" t="s">
        <v>4874</v>
      </c>
      <c r="O2214" s="183" t="s">
        <v>1592</v>
      </c>
      <c r="P2214" s="15" t="s">
        <v>361</v>
      </c>
      <c r="Q2214" s="122">
        <v>10368.799999999999</v>
      </c>
      <c r="R2214" s="23">
        <v>42207</v>
      </c>
      <c r="S2214" s="118">
        <v>10368.799999999999</v>
      </c>
      <c r="T2214" s="31">
        <f t="shared" si="69"/>
        <v>0</v>
      </c>
      <c r="U2214" s="68" t="s">
        <v>94</v>
      </c>
    </row>
    <row r="2215" spans="1:21" x14ac:dyDescent="0.25">
      <c r="A2215" s="20">
        <v>42206</v>
      </c>
      <c r="B2215" s="183" t="s">
        <v>4842</v>
      </c>
      <c r="C2215" s="183" t="s">
        <v>1592</v>
      </c>
      <c r="D2215" s="15" t="s">
        <v>128</v>
      </c>
      <c r="E2215" s="122">
        <v>1175</v>
      </c>
      <c r="F2215" s="23">
        <v>42206</v>
      </c>
      <c r="G2215" s="118">
        <v>1175</v>
      </c>
      <c r="H2215" s="31">
        <f t="shared" si="68"/>
        <v>0</v>
      </c>
      <c r="I2215" s="68" t="s">
        <v>17</v>
      </c>
      <c r="L2215" s="246"/>
      <c r="M2215" s="20">
        <v>42207</v>
      </c>
      <c r="N2215" s="183" t="s">
        <v>5017</v>
      </c>
      <c r="O2215" s="183" t="s">
        <v>1592</v>
      </c>
      <c r="P2215" s="14" t="s">
        <v>361</v>
      </c>
      <c r="Q2215" s="105">
        <v>7619.12</v>
      </c>
      <c r="R2215" s="65">
        <v>42208</v>
      </c>
      <c r="S2215" s="106">
        <v>7619.12</v>
      </c>
      <c r="T2215" s="31">
        <f t="shared" si="69"/>
        <v>0</v>
      </c>
      <c r="U2215" s="39" t="s">
        <v>94</v>
      </c>
    </row>
    <row r="2216" spans="1:21" x14ac:dyDescent="0.25">
      <c r="A2216" s="20">
        <v>42206</v>
      </c>
      <c r="B2216" s="183" t="s">
        <v>4843</v>
      </c>
      <c r="C2216" s="183" t="s">
        <v>1592</v>
      </c>
      <c r="D2216" s="15" t="s">
        <v>49</v>
      </c>
      <c r="E2216" s="122">
        <v>1292</v>
      </c>
      <c r="F2216" s="23">
        <v>42206</v>
      </c>
      <c r="G2216" s="118">
        <v>1292</v>
      </c>
      <c r="H2216" s="31">
        <f t="shared" si="68"/>
        <v>0</v>
      </c>
      <c r="I2216" s="68" t="s">
        <v>4738</v>
      </c>
      <c r="L2216" s="246"/>
      <c r="M2216" s="20">
        <v>42209</v>
      </c>
      <c r="N2216" s="183" t="s">
        <v>5268</v>
      </c>
      <c r="O2216" s="183" t="s">
        <v>1592</v>
      </c>
      <c r="P2216" s="14" t="s">
        <v>361</v>
      </c>
      <c r="Q2216" s="105">
        <v>13206</v>
      </c>
      <c r="R2216" s="65">
        <v>42210</v>
      </c>
      <c r="S2216" s="106">
        <v>13206</v>
      </c>
      <c r="T2216" s="31">
        <f t="shared" si="69"/>
        <v>0</v>
      </c>
      <c r="U2216" s="39" t="s">
        <v>19</v>
      </c>
    </row>
    <row r="2217" spans="1:21" x14ac:dyDescent="0.25">
      <c r="A2217" s="20">
        <v>42206</v>
      </c>
      <c r="B2217" s="183" t="s">
        <v>4844</v>
      </c>
      <c r="C2217" s="183" t="s">
        <v>1592</v>
      </c>
      <c r="D2217" s="15" t="s">
        <v>130</v>
      </c>
      <c r="E2217" s="122">
        <v>3323.4</v>
      </c>
      <c r="F2217" s="23">
        <v>42208</v>
      </c>
      <c r="G2217" s="118">
        <v>3323.4</v>
      </c>
      <c r="H2217" s="31">
        <f t="shared" si="68"/>
        <v>0</v>
      </c>
      <c r="I2217" s="68" t="s">
        <v>17</v>
      </c>
      <c r="L2217" s="246"/>
      <c r="M2217" s="20">
        <v>42210</v>
      </c>
      <c r="N2217" s="183" t="s">
        <v>5378</v>
      </c>
      <c r="O2217" s="183" t="s">
        <v>1592</v>
      </c>
      <c r="P2217" s="14" t="s">
        <v>361</v>
      </c>
      <c r="Q2217" s="105">
        <v>9504.9</v>
      </c>
      <c r="R2217" s="65">
        <v>42212</v>
      </c>
      <c r="S2217" s="106">
        <v>9504.9</v>
      </c>
      <c r="T2217" s="31">
        <f t="shared" si="69"/>
        <v>0</v>
      </c>
      <c r="U2217" s="39" t="s">
        <v>19</v>
      </c>
    </row>
    <row r="2218" spans="1:21" x14ac:dyDescent="0.25">
      <c r="A2218" s="20">
        <v>42206</v>
      </c>
      <c r="B2218" s="183" t="s">
        <v>4845</v>
      </c>
      <c r="C2218" s="183" t="s">
        <v>1592</v>
      </c>
      <c r="D2218" s="15" t="s">
        <v>168</v>
      </c>
      <c r="E2218" s="122">
        <v>4924.8</v>
      </c>
      <c r="F2218" s="23">
        <v>42206</v>
      </c>
      <c r="G2218" s="118">
        <v>4924.8</v>
      </c>
      <c r="H2218" s="31">
        <f t="shared" si="68"/>
        <v>0</v>
      </c>
      <c r="I2218" s="68" t="s">
        <v>59</v>
      </c>
      <c r="L2218" s="246"/>
      <c r="M2218" s="20">
        <v>42213</v>
      </c>
      <c r="N2218" s="183" t="s">
        <v>5659</v>
      </c>
      <c r="O2218" s="183" t="s">
        <v>1592</v>
      </c>
      <c r="P2218" s="14" t="s">
        <v>361</v>
      </c>
      <c r="Q2218" s="105">
        <v>4267</v>
      </c>
      <c r="R2218" s="23">
        <v>42214</v>
      </c>
      <c r="S2218" s="106">
        <v>4267</v>
      </c>
      <c r="T2218" s="31">
        <f t="shared" si="69"/>
        <v>0</v>
      </c>
      <c r="U2218" s="39" t="s">
        <v>94</v>
      </c>
    </row>
    <row r="2219" spans="1:21" x14ac:dyDescent="0.25">
      <c r="A2219" s="20">
        <v>42206</v>
      </c>
      <c r="B2219" s="183" t="s">
        <v>4846</v>
      </c>
      <c r="C2219" s="183" t="s">
        <v>1592</v>
      </c>
      <c r="D2219" s="15" t="s">
        <v>114</v>
      </c>
      <c r="E2219" s="122">
        <v>2118.6</v>
      </c>
      <c r="F2219" s="23">
        <v>42206</v>
      </c>
      <c r="G2219" s="118">
        <v>2118.6</v>
      </c>
      <c r="H2219" s="31">
        <f t="shared" si="68"/>
        <v>0</v>
      </c>
      <c r="I2219" s="68" t="s">
        <v>9</v>
      </c>
      <c r="L2219" s="246"/>
      <c r="M2219" s="20">
        <v>42215</v>
      </c>
      <c r="N2219" s="183" t="s">
        <v>5870</v>
      </c>
      <c r="O2219" s="183" t="s">
        <v>1592</v>
      </c>
      <c r="P2219" s="14" t="s">
        <v>361</v>
      </c>
      <c r="Q2219" s="105">
        <v>10115.5</v>
      </c>
      <c r="R2219" s="23">
        <v>42216</v>
      </c>
      <c r="S2219" s="106">
        <v>10115.5</v>
      </c>
      <c r="T2219" s="31">
        <f t="shared" si="69"/>
        <v>0</v>
      </c>
      <c r="U2219" s="39" t="s">
        <v>62</v>
      </c>
    </row>
    <row r="2220" spans="1:21" x14ac:dyDescent="0.25">
      <c r="A2220" s="20">
        <v>42206</v>
      </c>
      <c r="B2220" s="183" t="s">
        <v>4847</v>
      </c>
      <c r="C2220" s="183" t="s">
        <v>1592</v>
      </c>
      <c r="D2220" s="15" t="s">
        <v>363</v>
      </c>
      <c r="E2220" s="122">
        <v>8818</v>
      </c>
      <c r="F2220" s="23">
        <v>42206</v>
      </c>
      <c r="G2220" s="118">
        <v>8818</v>
      </c>
      <c r="H2220" s="31">
        <f t="shared" si="68"/>
        <v>0</v>
      </c>
      <c r="I2220" s="68" t="s">
        <v>4738</v>
      </c>
      <c r="L2220" s="246"/>
      <c r="M2220" s="20">
        <v>42216</v>
      </c>
      <c r="N2220" s="183" t="s">
        <v>6010</v>
      </c>
      <c r="O2220" s="183" t="s">
        <v>1592</v>
      </c>
      <c r="P2220" s="14" t="s">
        <v>361</v>
      </c>
      <c r="Q2220" s="105">
        <v>10870.8</v>
      </c>
      <c r="R2220" s="23">
        <v>42216</v>
      </c>
      <c r="S2220" s="106">
        <v>10870.8</v>
      </c>
      <c r="T2220" s="31">
        <f t="shared" si="69"/>
        <v>0</v>
      </c>
      <c r="U2220" s="39" t="s">
        <v>94</v>
      </c>
    </row>
    <row r="2221" spans="1:21" x14ac:dyDescent="0.25">
      <c r="A2221" s="20">
        <v>42206</v>
      </c>
      <c r="B2221" s="183" t="s">
        <v>4848</v>
      </c>
      <c r="C2221" s="183" t="s">
        <v>1592</v>
      </c>
      <c r="D2221" s="15" t="s">
        <v>99</v>
      </c>
      <c r="E2221" s="122">
        <v>7964.8</v>
      </c>
      <c r="F2221" s="23">
        <v>42209</v>
      </c>
      <c r="G2221" s="118">
        <v>7964.8</v>
      </c>
      <c r="H2221" s="31">
        <f t="shared" si="68"/>
        <v>0</v>
      </c>
      <c r="I2221" s="68" t="s">
        <v>4738</v>
      </c>
      <c r="L2221" s="246"/>
      <c r="M2221" s="20">
        <v>42212</v>
      </c>
      <c r="N2221" s="183" t="s">
        <v>5520</v>
      </c>
      <c r="O2221" s="183" t="s">
        <v>1592</v>
      </c>
      <c r="P2221" s="14" t="s">
        <v>192</v>
      </c>
      <c r="Q2221" s="105">
        <v>7617.6</v>
      </c>
      <c r="R2221" s="23"/>
      <c r="S2221" s="106"/>
      <c r="T2221" s="31">
        <f t="shared" si="69"/>
        <v>7617.6</v>
      </c>
      <c r="U2221" s="39" t="s">
        <v>17</v>
      </c>
    </row>
    <row r="2222" spans="1:21" x14ac:dyDescent="0.25">
      <c r="A2222" s="20">
        <v>42206</v>
      </c>
      <c r="B2222" s="183" t="s">
        <v>4849</v>
      </c>
      <c r="C2222" s="183" t="s">
        <v>1592</v>
      </c>
      <c r="D2222" s="15" t="s">
        <v>881</v>
      </c>
      <c r="E2222" s="122">
        <v>884.8</v>
      </c>
      <c r="F2222" s="23">
        <v>42206</v>
      </c>
      <c r="G2222" s="118">
        <v>884.8</v>
      </c>
      <c r="H2222" s="31">
        <f t="shared" si="68"/>
        <v>0</v>
      </c>
      <c r="I2222" s="68" t="s">
        <v>9</v>
      </c>
      <c r="L2222" s="246"/>
      <c r="M2222" s="20">
        <v>42207</v>
      </c>
      <c r="N2222" s="183" t="s">
        <v>4932</v>
      </c>
      <c r="O2222" s="183" t="s">
        <v>1592</v>
      </c>
      <c r="P2222" s="14" t="s">
        <v>4933</v>
      </c>
      <c r="Q2222" s="105">
        <v>9606</v>
      </c>
      <c r="R2222" s="23">
        <v>42215</v>
      </c>
      <c r="S2222" s="106">
        <v>9606</v>
      </c>
      <c r="T2222" s="31">
        <f t="shared" si="69"/>
        <v>0</v>
      </c>
      <c r="U2222" s="39" t="s">
        <v>62</v>
      </c>
    </row>
    <row r="2223" spans="1:21" x14ac:dyDescent="0.25">
      <c r="A2223" s="20">
        <v>42206</v>
      </c>
      <c r="B2223" s="183" t="s">
        <v>4850</v>
      </c>
      <c r="C2223" s="183" t="s">
        <v>1592</v>
      </c>
      <c r="D2223" s="15" t="s">
        <v>24</v>
      </c>
      <c r="E2223" s="122">
        <v>572.70000000000005</v>
      </c>
      <c r="F2223" s="30">
        <v>42219</v>
      </c>
      <c r="G2223" s="145">
        <v>572.70000000000005</v>
      </c>
      <c r="H2223" s="31">
        <f t="shared" si="68"/>
        <v>0</v>
      </c>
      <c r="I2223" s="68" t="s">
        <v>9</v>
      </c>
      <c r="L2223" s="246"/>
      <c r="M2223" s="20">
        <v>42210</v>
      </c>
      <c r="N2223" s="183" t="s">
        <v>5389</v>
      </c>
      <c r="O2223" s="183" t="s">
        <v>1592</v>
      </c>
      <c r="P2223" s="14" t="s">
        <v>4933</v>
      </c>
      <c r="Q2223" s="105">
        <v>4854.7</v>
      </c>
      <c r="R2223" s="65"/>
      <c r="S2223" s="106"/>
      <c r="T2223" s="31">
        <f t="shared" si="69"/>
        <v>4854.7</v>
      </c>
      <c r="U2223" s="39" t="s">
        <v>94</v>
      </c>
    </row>
    <row r="2224" spans="1:21" x14ac:dyDescent="0.25">
      <c r="A2224" s="20">
        <v>42206</v>
      </c>
      <c r="B2224" s="183" t="s">
        <v>4851</v>
      </c>
      <c r="C2224" s="183" t="s">
        <v>1592</v>
      </c>
      <c r="D2224" s="15" t="s">
        <v>422</v>
      </c>
      <c r="E2224" s="122">
        <v>562.9</v>
      </c>
      <c r="F2224" s="23">
        <v>42206</v>
      </c>
      <c r="G2224" s="118">
        <v>562.9</v>
      </c>
      <c r="H2224" s="31">
        <f t="shared" si="68"/>
        <v>0</v>
      </c>
      <c r="I2224" s="68" t="s">
        <v>9</v>
      </c>
      <c r="L2224" s="246"/>
      <c r="M2224" s="20">
        <v>42214</v>
      </c>
      <c r="N2224" s="183" t="s">
        <v>5777</v>
      </c>
      <c r="O2224" s="183" t="s">
        <v>1592</v>
      </c>
      <c r="P2224" s="76" t="s">
        <v>4933</v>
      </c>
      <c r="Q2224" s="105">
        <v>8174.6</v>
      </c>
      <c r="R2224" s="23" t="s">
        <v>5778</v>
      </c>
      <c r="S2224" s="106"/>
      <c r="T2224" s="31">
        <f t="shared" si="69"/>
        <v>8174.6</v>
      </c>
      <c r="U2224" s="39" t="s">
        <v>9</v>
      </c>
    </row>
    <row r="2225" spans="1:21" x14ac:dyDescent="0.25">
      <c r="A2225" s="20">
        <v>42206</v>
      </c>
      <c r="B2225" s="183" t="s">
        <v>4852</v>
      </c>
      <c r="C2225" s="183" t="s">
        <v>1592</v>
      </c>
      <c r="D2225" s="15" t="s">
        <v>25</v>
      </c>
      <c r="E2225" s="122">
        <v>587.1</v>
      </c>
      <c r="F2225" s="23">
        <v>42206</v>
      </c>
      <c r="G2225" s="118">
        <v>587.1</v>
      </c>
      <c r="H2225" s="31">
        <f t="shared" si="68"/>
        <v>0</v>
      </c>
      <c r="I2225" s="68" t="s">
        <v>9</v>
      </c>
      <c r="L2225" s="246"/>
      <c r="M2225" s="20">
        <v>42214</v>
      </c>
      <c r="N2225" s="183" t="s">
        <v>5782</v>
      </c>
      <c r="O2225" s="183" t="s">
        <v>1592</v>
      </c>
      <c r="P2225" s="76" t="s">
        <v>4933</v>
      </c>
      <c r="Q2225" s="105">
        <v>7392</v>
      </c>
      <c r="R2225" s="23" t="s">
        <v>5783</v>
      </c>
      <c r="S2225" s="106"/>
      <c r="T2225" s="31">
        <f t="shared" si="69"/>
        <v>7392</v>
      </c>
      <c r="U2225" s="39" t="s">
        <v>9</v>
      </c>
    </row>
    <row r="2226" spans="1:21" x14ac:dyDescent="0.25">
      <c r="A2226" s="20">
        <v>42206</v>
      </c>
      <c r="B2226" s="183" t="s">
        <v>4853</v>
      </c>
      <c r="C2226" s="183" t="s">
        <v>1592</v>
      </c>
      <c r="D2226" s="15" t="s">
        <v>367</v>
      </c>
      <c r="E2226" s="122">
        <v>62659.199999999997</v>
      </c>
      <c r="F2226" s="30">
        <v>42225</v>
      </c>
      <c r="G2226" s="145">
        <v>62659.199999999997</v>
      </c>
      <c r="H2226" s="31">
        <f t="shared" si="68"/>
        <v>0</v>
      </c>
      <c r="I2226" s="68" t="s">
        <v>94</v>
      </c>
      <c r="L2226" s="246"/>
      <c r="M2226" s="20">
        <v>42215</v>
      </c>
      <c r="N2226" s="183" t="s">
        <v>5864</v>
      </c>
      <c r="O2226" s="183" t="s">
        <v>1592</v>
      </c>
      <c r="P2226" s="14" t="s">
        <v>4933</v>
      </c>
      <c r="Q2226" s="105">
        <v>9926</v>
      </c>
      <c r="R2226" s="23"/>
      <c r="S2226" s="106"/>
      <c r="T2226" s="31">
        <f t="shared" si="69"/>
        <v>9926</v>
      </c>
      <c r="U2226" s="39" t="s">
        <v>9</v>
      </c>
    </row>
    <row r="2227" spans="1:21" x14ac:dyDescent="0.25">
      <c r="A2227" s="20">
        <v>42206</v>
      </c>
      <c r="B2227" s="183" t="s">
        <v>4854</v>
      </c>
      <c r="C2227" s="183" t="s">
        <v>1592</v>
      </c>
      <c r="D2227" s="15" t="s">
        <v>32</v>
      </c>
      <c r="E2227" s="122">
        <v>14143</v>
      </c>
      <c r="F2227" s="30">
        <v>42230</v>
      </c>
      <c r="G2227" s="145">
        <v>14143</v>
      </c>
      <c r="H2227" s="31">
        <f t="shared" si="68"/>
        <v>0</v>
      </c>
      <c r="I2227" s="68" t="s">
        <v>9</v>
      </c>
      <c r="L2227" s="246"/>
      <c r="M2227" s="20">
        <v>42186</v>
      </c>
      <c r="N2227" s="183" t="s">
        <v>2600</v>
      </c>
      <c r="O2227" s="183" t="s">
        <v>1592</v>
      </c>
      <c r="P2227" s="14" t="s">
        <v>454</v>
      </c>
      <c r="Q2227" s="105">
        <v>3564</v>
      </c>
      <c r="R2227" s="23">
        <v>42187</v>
      </c>
      <c r="S2227" s="106">
        <v>3564</v>
      </c>
      <c r="T2227" s="25">
        <f t="shared" si="69"/>
        <v>0</v>
      </c>
      <c r="U2227" s="39" t="s">
        <v>46</v>
      </c>
    </row>
    <row r="2228" spans="1:21" x14ac:dyDescent="0.25">
      <c r="A2228" s="20">
        <v>42206</v>
      </c>
      <c r="B2228" s="183" t="s">
        <v>4855</v>
      </c>
      <c r="C2228" s="183" t="s">
        <v>1592</v>
      </c>
      <c r="D2228" s="15" t="s">
        <v>332</v>
      </c>
      <c r="E2228" s="122">
        <v>2359</v>
      </c>
      <c r="F2228" s="23">
        <v>42206</v>
      </c>
      <c r="G2228" s="118">
        <v>2359</v>
      </c>
      <c r="H2228" s="31">
        <f t="shared" si="68"/>
        <v>0</v>
      </c>
      <c r="I2228" s="68" t="s">
        <v>9</v>
      </c>
      <c r="L2228" s="246"/>
      <c r="M2228" s="20">
        <v>42189</v>
      </c>
      <c r="N2228" s="183" t="s">
        <v>2954</v>
      </c>
      <c r="O2228" s="183" t="s">
        <v>1592</v>
      </c>
      <c r="P2228" s="14" t="s">
        <v>454</v>
      </c>
      <c r="Q2228" s="105">
        <v>638</v>
      </c>
      <c r="R2228" s="23">
        <v>42190</v>
      </c>
      <c r="S2228" s="106">
        <v>638</v>
      </c>
      <c r="T2228" s="31">
        <f t="shared" si="69"/>
        <v>0</v>
      </c>
      <c r="U2228" s="39" t="s">
        <v>94</v>
      </c>
    </row>
    <row r="2229" spans="1:21" x14ac:dyDescent="0.25">
      <c r="A2229" s="20">
        <v>42206</v>
      </c>
      <c r="B2229" s="183" t="s">
        <v>4856</v>
      </c>
      <c r="C2229" s="183" t="s">
        <v>1592</v>
      </c>
      <c r="D2229" s="15" t="s">
        <v>1182</v>
      </c>
      <c r="E2229" s="122">
        <v>294</v>
      </c>
      <c r="F2229" s="23">
        <v>42206</v>
      </c>
      <c r="G2229" s="118">
        <v>294</v>
      </c>
      <c r="H2229" s="31">
        <f t="shared" si="68"/>
        <v>0</v>
      </c>
      <c r="I2229" s="68" t="s">
        <v>9</v>
      </c>
      <c r="L2229" s="246"/>
      <c r="M2229" s="20">
        <v>42190</v>
      </c>
      <c r="N2229" s="183" t="s">
        <v>3015</v>
      </c>
      <c r="O2229" s="183" t="s">
        <v>1592</v>
      </c>
      <c r="P2229" s="14" t="s">
        <v>454</v>
      </c>
      <c r="Q2229" s="105">
        <v>1707.2</v>
      </c>
      <c r="R2229" s="23">
        <v>42190</v>
      </c>
      <c r="S2229" s="106">
        <v>1707.2</v>
      </c>
      <c r="T2229" s="31">
        <f t="shared" si="69"/>
        <v>0</v>
      </c>
      <c r="U2229" s="39" t="s">
        <v>773</v>
      </c>
    </row>
    <row r="2230" spans="1:21" x14ac:dyDescent="0.25">
      <c r="A2230" s="20">
        <v>42206</v>
      </c>
      <c r="B2230" s="183" t="s">
        <v>4857</v>
      </c>
      <c r="C2230" s="183" t="s">
        <v>1592</v>
      </c>
      <c r="D2230" s="15" t="s">
        <v>89</v>
      </c>
      <c r="E2230" s="122">
        <v>2502.9</v>
      </c>
      <c r="F2230" s="23">
        <v>42206</v>
      </c>
      <c r="G2230" s="118">
        <v>2502.9</v>
      </c>
      <c r="H2230" s="31">
        <f t="shared" si="68"/>
        <v>0</v>
      </c>
      <c r="I2230" s="68" t="s">
        <v>9</v>
      </c>
      <c r="L2230" s="246"/>
      <c r="M2230" s="20">
        <v>42191</v>
      </c>
      <c r="N2230" s="183" t="s">
        <v>3161</v>
      </c>
      <c r="O2230" s="183" t="s">
        <v>1592</v>
      </c>
      <c r="P2230" s="14" t="s">
        <v>454</v>
      </c>
      <c r="Q2230" s="105">
        <v>4382.3999999999996</v>
      </c>
      <c r="R2230" s="23">
        <v>42192</v>
      </c>
      <c r="S2230" s="106">
        <v>4382.3999999999996</v>
      </c>
      <c r="T2230" s="31">
        <f t="shared" si="69"/>
        <v>0</v>
      </c>
      <c r="U2230" s="39" t="s">
        <v>17</v>
      </c>
    </row>
    <row r="2231" spans="1:21" x14ac:dyDescent="0.25">
      <c r="A2231" s="20">
        <v>42206</v>
      </c>
      <c r="B2231" s="183" t="s">
        <v>4858</v>
      </c>
      <c r="C2231" s="183" t="s">
        <v>1592</v>
      </c>
      <c r="D2231" s="15" t="s">
        <v>4859</v>
      </c>
      <c r="E2231" s="122">
        <v>431456.94</v>
      </c>
      <c r="F2231" s="30">
        <v>42230</v>
      </c>
      <c r="G2231" s="145">
        <v>431456.94</v>
      </c>
      <c r="H2231" s="31">
        <f t="shared" si="68"/>
        <v>0</v>
      </c>
      <c r="I2231" s="68" t="s">
        <v>9</v>
      </c>
      <c r="L2231" s="246"/>
      <c r="M2231" s="20">
        <v>42193</v>
      </c>
      <c r="N2231" s="183" t="s">
        <v>3389</v>
      </c>
      <c r="O2231" s="183" t="s">
        <v>1592</v>
      </c>
      <c r="P2231" s="14" t="s">
        <v>454</v>
      </c>
      <c r="Q2231" s="105">
        <v>2612.4</v>
      </c>
      <c r="R2231" s="23">
        <v>42194</v>
      </c>
      <c r="S2231" s="106">
        <v>2612.4</v>
      </c>
      <c r="T2231" s="31">
        <f t="shared" si="69"/>
        <v>0</v>
      </c>
      <c r="U2231" s="39" t="s">
        <v>59</v>
      </c>
    </row>
    <row r="2232" spans="1:21" x14ac:dyDescent="0.25">
      <c r="A2232" s="20">
        <v>42206</v>
      </c>
      <c r="B2232" s="183" t="s">
        <v>4860</v>
      </c>
      <c r="C2232" s="183" t="s">
        <v>1592</v>
      </c>
      <c r="D2232" s="15" t="s">
        <v>375</v>
      </c>
      <c r="E2232" s="122">
        <v>2453.9</v>
      </c>
      <c r="F2232" s="23" t="s">
        <v>4800</v>
      </c>
      <c r="G2232" s="118">
        <f>1400+1053.9</f>
        <v>2453.9</v>
      </c>
      <c r="H2232" s="31">
        <f t="shared" si="68"/>
        <v>0</v>
      </c>
      <c r="I2232" s="68" t="s">
        <v>9</v>
      </c>
      <c r="L2232" s="246"/>
      <c r="M2232" s="20">
        <v>42195</v>
      </c>
      <c r="N2232" s="183" t="s">
        <v>3571</v>
      </c>
      <c r="O2232" s="183" t="s">
        <v>1592</v>
      </c>
      <c r="P2232" s="14" t="s">
        <v>454</v>
      </c>
      <c r="Q2232" s="105">
        <v>2612.4</v>
      </c>
      <c r="R2232" s="23">
        <v>42195</v>
      </c>
      <c r="S2232" s="106">
        <v>2612.4</v>
      </c>
      <c r="T2232" s="31">
        <f t="shared" si="69"/>
        <v>0</v>
      </c>
      <c r="U2232" s="39" t="s">
        <v>94</v>
      </c>
    </row>
    <row r="2233" spans="1:21" x14ac:dyDescent="0.25">
      <c r="A2233" s="20">
        <v>42206</v>
      </c>
      <c r="B2233" s="183" t="s">
        <v>4861</v>
      </c>
      <c r="C2233" s="183" t="s">
        <v>1592</v>
      </c>
      <c r="D2233" s="15" t="s">
        <v>102</v>
      </c>
      <c r="E2233" s="122">
        <v>397.6</v>
      </c>
      <c r="F2233" s="23">
        <v>42206</v>
      </c>
      <c r="G2233" s="118">
        <v>397.6</v>
      </c>
      <c r="H2233" s="31">
        <f t="shared" si="68"/>
        <v>0</v>
      </c>
      <c r="I2233" s="68" t="s">
        <v>9</v>
      </c>
      <c r="L2233" s="246"/>
      <c r="M2233" s="20">
        <v>42198</v>
      </c>
      <c r="N2233" s="183" t="s">
        <v>3962</v>
      </c>
      <c r="O2233" s="183" t="s">
        <v>1592</v>
      </c>
      <c r="P2233" s="14" t="s">
        <v>454</v>
      </c>
      <c r="Q2233" s="105">
        <v>4250.3999999999996</v>
      </c>
      <c r="R2233" s="23">
        <v>42199</v>
      </c>
      <c r="S2233" s="106">
        <v>4250.3999999999996</v>
      </c>
      <c r="T2233" s="31">
        <f t="shared" si="69"/>
        <v>0</v>
      </c>
      <c r="U2233" s="39" t="s">
        <v>94</v>
      </c>
    </row>
    <row r="2234" spans="1:21" x14ac:dyDescent="0.25">
      <c r="A2234" s="20">
        <v>42206</v>
      </c>
      <c r="B2234" s="183" t="s">
        <v>4862</v>
      </c>
      <c r="C2234" s="183" t="s">
        <v>1592</v>
      </c>
      <c r="D2234" s="15" t="s">
        <v>1188</v>
      </c>
      <c r="E2234" s="122">
        <v>370</v>
      </c>
      <c r="F2234" s="23">
        <v>42206</v>
      </c>
      <c r="G2234" s="118">
        <v>370</v>
      </c>
      <c r="H2234" s="31">
        <f t="shared" si="68"/>
        <v>0</v>
      </c>
      <c r="I2234" s="68" t="s">
        <v>9</v>
      </c>
      <c r="L2234" s="246"/>
      <c r="M2234" s="20">
        <v>42199</v>
      </c>
      <c r="N2234" s="183" t="s">
        <v>4018</v>
      </c>
      <c r="O2234" s="183" t="s">
        <v>1592</v>
      </c>
      <c r="P2234" s="14" t="s">
        <v>454</v>
      </c>
      <c r="Q2234" s="105">
        <v>1089.5999999999999</v>
      </c>
      <c r="R2234" s="23">
        <v>42199</v>
      </c>
      <c r="S2234" s="106">
        <v>1089.5999999999999</v>
      </c>
      <c r="T2234" s="48">
        <f t="shared" si="69"/>
        <v>0</v>
      </c>
      <c r="U2234" s="39" t="s">
        <v>9</v>
      </c>
    </row>
    <row r="2235" spans="1:21" x14ac:dyDescent="0.25">
      <c r="A2235" s="20">
        <v>42206</v>
      </c>
      <c r="B2235" s="183" t="s">
        <v>4863</v>
      </c>
      <c r="C2235" s="183" t="s">
        <v>1592</v>
      </c>
      <c r="D2235" s="15" t="s">
        <v>1053</v>
      </c>
      <c r="E2235" s="122">
        <v>65060.1</v>
      </c>
      <c r="F2235" s="23">
        <v>42210</v>
      </c>
      <c r="G2235" s="118">
        <v>65060.1</v>
      </c>
      <c r="H2235" s="31">
        <f t="shared" si="68"/>
        <v>0</v>
      </c>
      <c r="I2235" s="68" t="s">
        <v>19</v>
      </c>
      <c r="L2235" s="246"/>
      <c r="M2235" s="20">
        <v>42202</v>
      </c>
      <c r="N2235" s="183" t="s">
        <v>4436</v>
      </c>
      <c r="O2235" s="183" t="s">
        <v>1592</v>
      </c>
      <c r="P2235" s="14" t="s">
        <v>454</v>
      </c>
      <c r="Q2235" s="105">
        <v>2494.8000000000002</v>
      </c>
      <c r="R2235" s="23">
        <v>42203</v>
      </c>
      <c r="S2235" s="118">
        <v>2494.8000000000002</v>
      </c>
      <c r="T2235" s="31">
        <f t="shared" si="69"/>
        <v>0</v>
      </c>
      <c r="U2235" s="56" t="s">
        <v>59</v>
      </c>
    </row>
    <row r="2236" spans="1:21" x14ac:dyDescent="0.25">
      <c r="A2236" s="20">
        <v>42206</v>
      </c>
      <c r="B2236" s="183" t="s">
        <v>4864</v>
      </c>
      <c r="C2236" s="183" t="s">
        <v>1592</v>
      </c>
      <c r="D2236" s="15" t="s">
        <v>1182</v>
      </c>
      <c r="E2236" s="122">
        <v>30</v>
      </c>
      <c r="F2236" s="23">
        <v>42206</v>
      </c>
      <c r="G2236" s="118">
        <v>30</v>
      </c>
      <c r="H2236" s="31">
        <f t="shared" si="68"/>
        <v>0</v>
      </c>
      <c r="I2236" s="68" t="s">
        <v>9</v>
      </c>
      <c r="L2236" s="246"/>
      <c r="M2236" s="20">
        <v>42205</v>
      </c>
      <c r="N2236" s="183" t="s">
        <v>4768</v>
      </c>
      <c r="O2236" s="183" t="s">
        <v>1592</v>
      </c>
      <c r="P2236" s="14" t="s">
        <v>454</v>
      </c>
      <c r="Q2236" s="105">
        <v>3448.2</v>
      </c>
      <c r="R2236" s="23">
        <v>42206</v>
      </c>
      <c r="S2236" s="106">
        <v>3448.2</v>
      </c>
      <c r="T2236" s="31">
        <f t="shared" si="69"/>
        <v>0</v>
      </c>
      <c r="U2236" s="39" t="s">
        <v>94</v>
      </c>
    </row>
    <row r="2237" spans="1:21" x14ac:dyDescent="0.25">
      <c r="A2237" s="20">
        <v>42206</v>
      </c>
      <c r="B2237" s="183" t="s">
        <v>4865</v>
      </c>
      <c r="C2237" s="183" t="s">
        <v>1592</v>
      </c>
      <c r="D2237" s="15" t="s">
        <v>66</v>
      </c>
      <c r="E2237" s="122">
        <v>2653.05</v>
      </c>
      <c r="F2237" s="23">
        <v>42206</v>
      </c>
      <c r="G2237" s="118">
        <v>2653.05</v>
      </c>
      <c r="H2237" s="31">
        <f t="shared" si="68"/>
        <v>0</v>
      </c>
      <c r="I2237" s="68" t="s">
        <v>9</v>
      </c>
      <c r="L2237" s="246"/>
      <c r="M2237" s="20">
        <v>42207</v>
      </c>
      <c r="N2237" s="183" t="s">
        <v>5024</v>
      </c>
      <c r="O2237" s="183" t="s">
        <v>1592</v>
      </c>
      <c r="P2237" s="14" t="s">
        <v>454</v>
      </c>
      <c r="Q2237" s="105">
        <v>2574</v>
      </c>
      <c r="R2237" s="65">
        <v>42207</v>
      </c>
      <c r="S2237" s="106">
        <v>2574</v>
      </c>
      <c r="T2237" s="31">
        <f t="shared" si="69"/>
        <v>0</v>
      </c>
      <c r="U2237" s="39" t="s">
        <v>4738</v>
      </c>
    </row>
    <row r="2238" spans="1:21" x14ac:dyDescent="0.25">
      <c r="A2238" s="20">
        <v>42206</v>
      </c>
      <c r="B2238" s="183" t="s">
        <v>4866</v>
      </c>
      <c r="C2238" s="183" t="s">
        <v>1592</v>
      </c>
      <c r="D2238" s="15" t="s">
        <v>335</v>
      </c>
      <c r="E2238" s="122">
        <v>160</v>
      </c>
      <c r="F2238" s="23">
        <v>42206</v>
      </c>
      <c r="G2238" s="118">
        <v>160</v>
      </c>
      <c r="H2238" s="31">
        <f t="shared" si="68"/>
        <v>0</v>
      </c>
      <c r="I2238" s="68" t="s">
        <v>9</v>
      </c>
      <c r="L2238" s="246"/>
      <c r="M2238" s="20">
        <v>42208</v>
      </c>
      <c r="N2238" s="183" t="s">
        <v>5089</v>
      </c>
      <c r="O2238" s="183" t="s">
        <v>1592</v>
      </c>
      <c r="P2238" s="14" t="s">
        <v>454</v>
      </c>
      <c r="Q2238" s="105">
        <v>2780.4</v>
      </c>
      <c r="R2238" s="65">
        <v>42208</v>
      </c>
      <c r="S2238" s="106">
        <v>2780.4</v>
      </c>
      <c r="T2238" s="31">
        <f t="shared" si="69"/>
        <v>0</v>
      </c>
      <c r="U2238" s="39" t="s">
        <v>9</v>
      </c>
    </row>
    <row r="2239" spans="1:21" x14ac:dyDescent="0.25">
      <c r="A2239" s="20">
        <v>42206</v>
      </c>
      <c r="B2239" s="183" t="s">
        <v>4867</v>
      </c>
      <c r="C2239" s="183" t="s">
        <v>1592</v>
      </c>
      <c r="D2239" s="15" t="s">
        <v>2607</v>
      </c>
      <c r="E2239" s="122">
        <v>624</v>
      </c>
      <c r="F2239" s="23">
        <v>42206</v>
      </c>
      <c r="G2239" s="118">
        <v>624</v>
      </c>
      <c r="H2239" s="31">
        <f t="shared" si="68"/>
        <v>0</v>
      </c>
      <c r="I2239" s="68" t="s">
        <v>9</v>
      </c>
      <c r="L2239" s="246"/>
      <c r="M2239" s="20">
        <v>42212</v>
      </c>
      <c r="N2239" s="183" t="s">
        <v>5576</v>
      </c>
      <c r="O2239" s="183" t="s">
        <v>1592</v>
      </c>
      <c r="P2239" s="14" t="s">
        <v>454</v>
      </c>
      <c r="Q2239" s="105">
        <v>2943.8</v>
      </c>
      <c r="R2239" s="23">
        <v>42214</v>
      </c>
      <c r="S2239" s="106">
        <v>2943.8</v>
      </c>
      <c r="T2239" s="31">
        <f t="shared" si="69"/>
        <v>0</v>
      </c>
      <c r="U2239" s="39" t="s">
        <v>3880</v>
      </c>
    </row>
    <row r="2240" spans="1:21" x14ac:dyDescent="0.25">
      <c r="A2240" s="20">
        <v>42206</v>
      </c>
      <c r="B2240" s="183" t="s">
        <v>4868</v>
      </c>
      <c r="C2240" s="183" t="s">
        <v>1592</v>
      </c>
      <c r="D2240" s="15" t="s">
        <v>114</v>
      </c>
      <c r="E2240" s="122">
        <v>2174.6999999999998</v>
      </c>
      <c r="F2240" s="23">
        <v>42206</v>
      </c>
      <c r="G2240" s="118">
        <v>2174.6999999999998</v>
      </c>
      <c r="H2240" s="31">
        <f t="shared" si="68"/>
        <v>0</v>
      </c>
      <c r="I2240" s="68" t="s">
        <v>9</v>
      </c>
      <c r="L2240" s="246"/>
      <c r="M2240" s="20">
        <v>42196</v>
      </c>
      <c r="N2240" s="183" t="s">
        <v>3781</v>
      </c>
      <c r="O2240" s="183" t="s">
        <v>1592</v>
      </c>
      <c r="P2240" s="14" t="s">
        <v>3782</v>
      </c>
      <c r="Q2240" s="105">
        <v>3132.3</v>
      </c>
      <c r="R2240" s="23">
        <v>42196</v>
      </c>
      <c r="S2240" s="106">
        <v>3132.3</v>
      </c>
      <c r="T2240" s="31">
        <f t="shared" si="69"/>
        <v>0</v>
      </c>
      <c r="U2240" s="39" t="s">
        <v>9</v>
      </c>
    </row>
    <row r="2241" spans="1:21" x14ac:dyDescent="0.25">
      <c r="A2241" s="20">
        <v>42206</v>
      </c>
      <c r="B2241" s="183" t="s">
        <v>4869</v>
      </c>
      <c r="C2241" s="183" t="s">
        <v>1592</v>
      </c>
      <c r="D2241" s="15" t="s">
        <v>228</v>
      </c>
      <c r="E2241" s="122">
        <v>2876.4</v>
      </c>
      <c r="F2241" s="23">
        <v>42206</v>
      </c>
      <c r="G2241" s="118">
        <v>2876.4</v>
      </c>
      <c r="H2241" s="31">
        <f t="shared" si="68"/>
        <v>0</v>
      </c>
      <c r="I2241" s="68" t="s">
        <v>9</v>
      </c>
      <c r="L2241" s="246"/>
      <c r="M2241" s="20">
        <v>42199</v>
      </c>
      <c r="N2241" s="183" t="s">
        <v>4081</v>
      </c>
      <c r="O2241" s="183" t="s">
        <v>1592</v>
      </c>
      <c r="P2241" s="14" t="s">
        <v>3782</v>
      </c>
      <c r="Q2241" s="105">
        <v>3450.3</v>
      </c>
      <c r="R2241" s="23">
        <v>42200</v>
      </c>
      <c r="S2241" s="106">
        <v>3450.3</v>
      </c>
      <c r="T2241" s="48">
        <f t="shared" si="69"/>
        <v>0</v>
      </c>
      <c r="U2241" s="39" t="s">
        <v>9</v>
      </c>
    </row>
    <row r="2242" spans="1:21" x14ac:dyDescent="0.25">
      <c r="A2242" s="20">
        <v>42206</v>
      </c>
      <c r="B2242" s="183" t="s">
        <v>4870</v>
      </c>
      <c r="C2242" s="183" t="s">
        <v>1592</v>
      </c>
      <c r="D2242" s="15" t="s">
        <v>472</v>
      </c>
      <c r="E2242" s="122">
        <v>67160.179999999993</v>
      </c>
      <c r="F2242" s="30" t="s">
        <v>6096</v>
      </c>
      <c r="G2242" s="145">
        <f>35450+11000+20710.18</f>
        <v>67160.179999999993</v>
      </c>
      <c r="H2242" s="31">
        <f t="shared" si="68"/>
        <v>0</v>
      </c>
      <c r="I2242" s="68" t="s">
        <v>62</v>
      </c>
      <c r="L2242" s="246"/>
      <c r="M2242" s="20">
        <v>42200</v>
      </c>
      <c r="N2242" s="183" t="s">
        <v>4188</v>
      </c>
      <c r="O2242" s="183" t="s">
        <v>1592</v>
      </c>
      <c r="P2242" s="14" t="s">
        <v>3782</v>
      </c>
      <c r="Q2242" s="105">
        <v>2650</v>
      </c>
      <c r="R2242" s="23">
        <v>42200</v>
      </c>
      <c r="S2242" s="106">
        <v>2650</v>
      </c>
      <c r="T2242" s="48">
        <f t="shared" si="69"/>
        <v>0</v>
      </c>
      <c r="U2242" s="39" t="s">
        <v>9</v>
      </c>
    </row>
    <row r="2243" spans="1:21" x14ac:dyDescent="0.25">
      <c r="A2243" s="20">
        <v>42206</v>
      </c>
      <c r="B2243" s="183" t="s">
        <v>4871</v>
      </c>
      <c r="C2243" s="183" t="s">
        <v>1592</v>
      </c>
      <c r="D2243" s="15" t="s">
        <v>4872</v>
      </c>
      <c r="E2243" s="122">
        <v>11203.5</v>
      </c>
      <c r="F2243" s="23">
        <v>42206</v>
      </c>
      <c r="G2243" s="118">
        <v>11203.5</v>
      </c>
      <c r="H2243" s="31">
        <f t="shared" ref="H2243:H2306" si="70">E2243-G2243</f>
        <v>0</v>
      </c>
      <c r="I2243" s="68" t="s">
        <v>17</v>
      </c>
      <c r="L2243" s="246"/>
      <c r="M2243" s="20">
        <v>42202</v>
      </c>
      <c r="N2243" s="183" t="s">
        <v>4366</v>
      </c>
      <c r="O2243" s="183" t="s">
        <v>1592</v>
      </c>
      <c r="P2243" s="14" t="s">
        <v>3782</v>
      </c>
      <c r="Q2243" s="105">
        <v>3074</v>
      </c>
      <c r="R2243" s="23">
        <v>42202</v>
      </c>
      <c r="S2243" s="118">
        <v>3074</v>
      </c>
      <c r="T2243" s="31">
        <f t="shared" ref="T2243:T2306" si="71">Q2243-S2243</f>
        <v>0</v>
      </c>
      <c r="U2243" s="56" t="s">
        <v>9</v>
      </c>
    </row>
    <row r="2244" spans="1:21" x14ac:dyDescent="0.25">
      <c r="A2244" s="20">
        <v>42206</v>
      </c>
      <c r="B2244" s="183" t="s">
        <v>4873</v>
      </c>
      <c r="C2244" s="183" t="s">
        <v>1592</v>
      </c>
      <c r="D2244" s="15" t="s">
        <v>2681</v>
      </c>
      <c r="E2244" s="122">
        <v>57673</v>
      </c>
      <c r="F2244" s="23">
        <v>42207</v>
      </c>
      <c r="G2244" s="118">
        <v>57673</v>
      </c>
      <c r="H2244" s="31">
        <f t="shared" si="70"/>
        <v>0</v>
      </c>
      <c r="I2244" s="68" t="s">
        <v>2524</v>
      </c>
      <c r="L2244" s="246"/>
      <c r="M2244" s="20">
        <v>42204</v>
      </c>
      <c r="N2244" s="183" t="s">
        <v>4586</v>
      </c>
      <c r="O2244" s="183" t="s">
        <v>1592</v>
      </c>
      <c r="P2244" s="14" t="s">
        <v>3782</v>
      </c>
      <c r="Q2244" s="105">
        <v>2099.4</v>
      </c>
      <c r="R2244" s="23">
        <v>42204</v>
      </c>
      <c r="S2244" s="118">
        <v>2099.4</v>
      </c>
      <c r="T2244" s="31">
        <f t="shared" si="71"/>
        <v>0</v>
      </c>
      <c r="U2244" s="56" t="s">
        <v>9</v>
      </c>
    </row>
    <row r="2245" spans="1:21" x14ac:dyDescent="0.25">
      <c r="A2245" s="20">
        <v>42206</v>
      </c>
      <c r="B2245" s="183" t="s">
        <v>4874</v>
      </c>
      <c r="C2245" s="183" t="s">
        <v>1592</v>
      </c>
      <c r="D2245" s="15" t="s">
        <v>361</v>
      </c>
      <c r="E2245" s="122">
        <v>10368.799999999999</v>
      </c>
      <c r="F2245" s="23">
        <v>42207</v>
      </c>
      <c r="G2245" s="118">
        <v>10368.799999999999</v>
      </c>
      <c r="H2245" s="31">
        <f t="shared" si="70"/>
        <v>0</v>
      </c>
      <c r="I2245" s="68" t="s">
        <v>94</v>
      </c>
      <c r="L2245" s="246"/>
      <c r="M2245" s="20">
        <v>42206</v>
      </c>
      <c r="N2245" s="183" t="s">
        <v>4828</v>
      </c>
      <c r="O2245" s="183" t="s">
        <v>1592</v>
      </c>
      <c r="P2245" s="15" t="s">
        <v>3782</v>
      </c>
      <c r="Q2245" s="122">
        <v>1494.6</v>
      </c>
      <c r="R2245" s="23">
        <v>42206</v>
      </c>
      <c r="S2245" s="118">
        <v>1494.6</v>
      </c>
      <c r="T2245" s="31">
        <f t="shared" si="71"/>
        <v>0</v>
      </c>
      <c r="U2245" s="68" t="s">
        <v>9</v>
      </c>
    </row>
    <row r="2246" spans="1:21" x14ac:dyDescent="0.25">
      <c r="A2246" s="20">
        <v>42206</v>
      </c>
      <c r="B2246" s="183" t="s">
        <v>4875</v>
      </c>
      <c r="C2246" s="183" t="s">
        <v>1592</v>
      </c>
      <c r="D2246" s="15" t="s">
        <v>98</v>
      </c>
      <c r="E2246" s="122">
        <v>2373.5</v>
      </c>
      <c r="F2246" s="23">
        <v>42207</v>
      </c>
      <c r="G2246" s="118">
        <v>2373.5</v>
      </c>
      <c r="H2246" s="31">
        <f t="shared" si="70"/>
        <v>0</v>
      </c>
      <c r="I2246" s="68" t="s">
        <v>94</v>
      </c>
      <c r="L2246" s="246"/>
      <c r="M2246" s="20">
        <v>42210</v>
      </c>
      <c r="N2246" s="183" t="s">
        <v>5325</v>
      </c>
      <c r="O2246" s="183" t="s">
        <v>1592</v>
      </c>
      <c r="P2246" s="14" t="s">
        <v>3782</v>
      </c>
      <c r="Q2246" s="105">
        <v>3696.1</v>
      </c>
      <c r="R2246" s="65">
        <v>42210</v>
      </c>
      <c r="S2246" s="106">
        <v>3696.1</v>
      </c>
      <c r="T2246" s="31">
        <f t="shared" si="71"/>
        <v>0</v>
      </c>
      <c r="U2246" s="39" t="s">
        <v>9</v>
      </c>
    </row>
    <row r="2247" spans="1:21" x14ac:dyDescent="0.25">
      <c r="A2247" s="20">
        <v>42206</v>
      </c>
      <c r="B2247" s="183" t="s">
        <v>4876</v>
      </c>
      <c r="C2247" s="183" t="s">
        <v>1592</v>
      </c>
      <c r="D2247" s="15" t="s">
        <v>250</v>
      </c>
      <c r="E2247" s="122">
        <v>5665</v>
      </c>
      <c r="F2247" s="23">
        <v>42207</v>
      </c>
      <c r="G2247" s="118">
        <v>5665</v>
      </c>
      <c r="H2247" s="31">
        <f t="shared" si="70"/>
        <v>0</v>
      </c>
      <c r="I2247" s="68" t="s">
        <v>94</v>
      </c>
      <c r="L2247" s="246"/>
      <c r="M2247" s="20">
        <v>42186</v>
      </c>
      <c r="N2247" s="183" t="s">
        <v>2568</v>
      </c>
      <c r="O2247" s="183" t="s">
        <v>1592</v>
      </c>
      <c r="P2247" s="14" t="s">
        <v>178</v>
      </c>
      <c r="Q2247" s="105">
        <v>1452.8</v>
      </c>
      <c r="R2247" s="23">
        <v>42187</v>
      </c>
      <c r="S2247" s="106">
        <v>1452.8</v>
      </c>
      <c r="T2247" s="25">
        <f t="shared" si="71"/>
        <v>0</v>
      </c>
      <c r="U2247" s="39" t="s">
        <v>62</v>
      </c>
    </row>
    <row r="2248" spans="1:21" x14ac:dyDescent="0.25">
      <c r="A2248" s="20">
        <v>42206</v>
      </c>
      <c r="B2248" s="183" t="s">
        <v>4877</v>
      </c>
      <c r="C2248" s="183" t="s">
        <v>1592</v>
      </c>
      <c r="D2248" s="15" t="s">
        <v>624</v>
      </c>
      <c r="E2248" s="122">
        <v>4110</v>
      </c>
      <c r="F2248" s="23">
        <v>42206</v>
      </c>
      <c r="G2248" s="118">
        <v>4110</v>
      </c>
      <c r="H2248" s="31">
        <f t="shared" si="70"/>
        <v>0</v>
      </c>
      <c r="I2248" s="68" t="s">
        <v>9</v>
      </c>
      <c r="L2248" s="246"/>
      <c r="M2248" s="20">
        <v>42186</v>
      </c>
      <c r="N2248" s="183" t="s">
        <v>2576</v>
      </c>
      <c r="O2248" s="183" t="s">
        <v>1592</v>
      </c>
      <c r="P2248" s="34" t="s">
        <v>178</v>
      </c>
      <c r="Q2248" s="37">
        <v>5948</v>
      </c>
      <c r="R2248" s="23">
        <v>42187</v>
      </c>
      <c r="S2248" s="109">
        <v>5948</v>
      </c>
      <c r="T2248" s="25">
        <f t="shared" si="71"/>
        <v>0</v>
      </c>
      <c r="U2248" s="39" t="s">
        <v>62</v>
      </c>
    </row>
    <row r="2249" spans="1:21" x14ac:dyDescent="0.25">
      <c r="A2249" s="20">
        <v>42206</v>
      </c>
      <c r="B2249" s="183" t="s">
        <v>4878</v>
      </c>
      <c r="C2249" s="183" t="s">
        <v>1592</v>
      </c>
      <c r="D2249" s="15" t="s">
        <v>95</v>
      </c>
      <c r="E2249" s="122">
        <v>1747.6</v>
      </c>
      <c r="F2249" s="23">
        <v>42207</v>
      </c>
      <c r="G2249" s="118">
        <v>1747.6</v>
      </c>
      <c r="H2249" s="31">
        <f t="shared" si="70"/>
        <v>0</v>
      </c>
      <c r="I2249" s="68" t="s">
        <v>94</v>
      </c>
      <c r="L2249" s="246"/>
      <c r="M2249" s="20">
        <v>42193</v>
      </c>
      <c r="N2249" s="183" t="s">
        <v>3336</v>
      </c>
      <c r="O2249" s="183" t="s">
        <v>1592</v>
      </c>
      <c r="P2249" s="14" t="s">
        <v>178</v>
      </c>
      <c r="Q2249" s="105">
        <v>8761.6</v>
      </c>
      <c r="R2249" s="23">
        <v>42194</v>
      </c>
      <c r="S2249" s="106">
        <v>8761.6</v>
      </c>
      <c r="T2249" s="31">
        <f t="shared" si="71"/>
        <v>0</v>
      </c>
      <c r="U2249" s="39" t="s">
        <v>62</v>
      </c>
    </row>
    <row r="2250" spans="1:21" x14ac:dyDescent="0.25">
      <c r="A2250" s="20">
        <v>42206</v>
      </c>
      <c r="B2250" s="183" t="s">
        <v>4879</v>
      </c>
      <c r="C2250" s="183" t="s">
        <v>1592</v>
      </c>
      <c r="D2250" s="15" t="s">
        <v>367</v>
      </c>
      <c r="E2250" s="122">
        <v>3273.6</v>
      </c>
      <c r="F2250" s="30">
        <v>42225</v>
      </c>
      <c r="G2250" s="145">
        <v>3273.6</v>
      </c>
      <c r="H2250" s="31">
        <f t="shared" si="70"/>
        <v>0</v>
      </c>
      <c r="I2250" s="68" t="s">
        <v>9</v>
      </c>
      <c r="L2250" s="246"/>
      <c r="M2250" s="20">
        <v>42198</v>
      </c>
      <c r="N2250" s="183" t="s">
        <v>3934</v>
      </c>
      <c r="O2250" s="183" t="s">
        <v>1592</v>
      </c>
      <c r="P2250" s="14" t="s">
        <v>178</v>
      </c>
      <c r="Q2250" s="105">
        <v>7556.8</v>
      </c>
      <c r="R2250" s="23">
        <v>42199</v>
      </c>
      <c r="S2250" s="106">
        <v>7556.8</v>
      </c>
      <c r="T2250" s="31">
        <f t="shared" si="71"/>
        <v>0</v>
      </c>
      <c r="U2250" s="39" t="s">
        <v>62</v>
      </c>
    </row>
    <row r="2251" spans="1:21" x14ac:dyDescent="0.25">
      <c r="A2251" s="20">
        <v>42206</v>
      </c>
      <c r="B2251" s="183" t="s">
        <v>4880</v>
      </c>
      <c r="C2251" s="183" t="s">
        <v>1592</v>
      </c>
      <c r="D2251" s="15" t="s">
        <v>24</v>
      </c>
      <c r="E2251" s="122">
        <v>9651.6</v>
      </c>
      <c r="F2251" s="30">
        <v>42219</v>
      </c>
      <c r="G2251" s="145">
        <v>9651.6</v>
      </c>
      <c r="H2251" s="31">
        <f t="shared" si="70"/>
        <v>0</v>
      </c>
      <c r="I2251" s="68" t="s">
        <v>9</v>
      </c>
      <c r="L2251" s="246"/>
      <c r="M2251" s="20">
        <v>42205</v>
      </c>
      <c r="N2251" s="183" t="s">
        <v>4727</v>
      </c>
      <c r="O2251" s="183" t="s">
        <v>1592</v>
      </c>
      <c r="P2251" s="14" t="s">
        <v>178</v>
      </c>
      <c r="Q2251" s="105">
        <v>9525.36</v>
      </c>
      <c r="R2251" s="23">
        <v>42206</v>
      </c>
      <c r="S2251" s="118">
        <v>9525.36</v>
      </c>
      <c r="T2251" s="31">
        <f t="shared" si="71"/>
        <v>0</v>
      </c>
      <c r="U2251" s="56" t="s">
        <v>62</v>
      </c>
    </row>
    <row r="2252" spans="1:21" x14ac:dyDescent="0.25">
      <c r="A2252" s="20">
        <v>42206</v>
      </c>
      <c r="B2252" s="183" t="s">
        <v>4881</v>
      </c>
      <c r="C2252" s="183" t="s">
        <v>1592</v>
      </c>
      <c r="D2252" s="15" t="s">
        <v>684</v>
      </c>
      <c r="E2252" s="122">
        <v>3754.4</v>
      </c>
      <c r="F2252" s="23">
        <v>42207</v>
      </c>
      <c r="G2252" s="118">
        <v>3754.4</v>
      </c>
      <c r="H2252" s="31">
        <f t="shared" si="70"/>
        <v>0</v>
      </c>
      <c r="I2252" s="68" t="s">
        <v>3880</v>
      </c>
      <c r="L2252" s="246"/>
      <c r="M2252" s="20">
        <v>42209</v>
      </c>
      <c r="N2252" s="183" t="s">
        <v>5256</v>
      </c>
      <c r="O2252" s="183" t="s">
        <v>1592</v>
      </c>
      <c r="P2252" s="14" t="s">
        <v>178</v>
      </c>
      <c r="Q2252" s="105">
        <v>3043.4</v>
      </c>
      <c r="R2252" s="65">
        <v>42210</v>
      </c>
      <c r="S2252" s="106">
        <v>3043.4</v>
      </c>
      <c r="T2252" s="31">
        <f t="shared" si="71"/>
        <v>0</v>
      </c>
      <c r="U2252" s="39" t="s">
        <v>62</v>
      </c>
    </row>
    <row r="2253" spans="1:21" x14ac:dyDescent="0.25">
      <c r="A2253" s="20">
        <v>42206</v>
      </c>
      <c r="B2253" s="183" t="s">
        <v>4882</v>
      </c>
      <c r="C2253" s="183" t="s">
        <v>1592</v>
      </c>
      <c r="D2253" s="15" t="s">
        <v>162</v>
      </c>
      <c r="E2253" s="122">
        <v>1223.5999999999999</v>
      </c>
      <c r="F2253" s="23">
        <v>42207</v>
      </c>
      <c r="G2253" s="118">
        <v>1223.5999999999999</v>
      </c>
      <c r="H2253" s="31">
        <f t="shared" si="70"/>
        <v>0</v>
      </c>
      <c r="I2253" s="68" t="s">
        <v>3880</v>
      </c>
      <c r="L2253" s="246"/>
      <c r="M2253" s="20">
        <v>42212</v>
      </c>
      <c r="N2253" s="183" t="s">
        <v>5566</v>
      </c>
      <c r="O2253" s="183" t="s">
        <v>1592</v>
      </c>
      <c r="P2253" s="14" t="s">
        <v>178</v>
      </c>
      <c r="Q2253" s="105">
        <v>5234.8</v>
      </c>
      <c r="R2253" s="23">
        <v>42213</v>
      </c>
      <c r="S2253" s="106">
        <v>5234.8</v>
      </c>
      <c r="T2253" s="31">
        <f t="shared" si="71"/>
        <v>0</v>
      </c>
      <c r="U2253" s="39" t="s">
        <v>62</v>
      </c>
    </row>
    <row r="2254" spans="1:21" x14ac:dyDescent="0.25">
      <c r="A2254" s="20">
        <v>42206</v>
      </c>
      <c r="B2254" s="183" t="s">
        <v>4883</v>
      </c>
      <c r="C2254" s="183" t="s">
        <v>1592</v>
      </c>
      <c r="D2254" s="15" t="s">
        <v>4420</v>
      </c>
      <c r="E2254" s="122">
        <v>2090.5</v>
      </c>
      <c r="F2254" s="23">
        <v>42207</v>
      </c>
      <c r="G2254" s="118">
        <v>2090.5</v>
      </c>
      <c r="H2254" s="31">
        <f t="shared" si="70"/>
        <v>0</v>
      </c>
      <c r="I2254" s="68" t="s">
        <v>3880</v>
      </c>
      <c r="L2254" s="246"/>
      <c r="M2254" s="20">
        <v>42216</v>
      </c>
      <c r="N2254" s="183" t="s">
        <v>5997</v>
      </c>
      <c r="O2254" s="183" t="s">
        <v>1592</v>
      </c>
      <c r="P2254" s="14" t="s">
        <v>178</v>
      </c>
      <c r="Q2254" s="105">
        <v>7333.25</v>
      </c>
      <c r="R2254" s="23"/>
      <c r="S2254" s="106"/>
      <c r="T2254" s="31">
        <f t="shared" si="71"/>
        <v>7333.25</v>
      </c>
      <c r="U2254" s="39" t="s">
        <v>62</v>
      </c>
    </row>
    <row r="2255" spans="1:21" x14ac:dyDescent="0.25">
      <c r="A2255" s="20">
        <v>42206</v>
      </c>
      <c r="B2255" s="183" t="s">
        <v>4884</v>
      </c>
      <c r="C2255" s="183" t="s">
        <v>1592</v>
      </c>
      <c r="D2255" s="15" t="s">
        <v>256</v>
      </c>
      <c r="E2255" s="122">
        <v>3203.8</v>
      </c>
      <c r="F2255" s="23">
        <v>42207</v>
      </c>
      <c r="G2255" s="118">
        <v>3203.8</v>
      </c>
      <c r="H2255" s="31">
        <f t="shared" si="70"/>
        <v>0</v>
      </c>
      <c r="I2255" s="68" t="s">
        <v>3880</v>
      </c>
      <c r="L2255" s="246"/>
      <c r="M2255" s="20">
        <v>42186</v>
      </c>
      <c r="N2255" s="183" t="s">
        <v>2549</v>
      </c>
      <c r="O2255" s="183" t="s">
        <v>1592</v>
      </c>
      <c r="P2255" s="14" t="s">
        <v>225</v>
      </c>
      <c r="Q2255" s="105">
        <v>3290</v>
      </c>
      <c r="R2255" s="23">
        <v>42186</v>
      </c>
      <c r="S2255" s="106">
        <v>3290</v>
      </c>
      <c r="T2255" s="25">
        <f t="shared" si="71"/>
        <v>0</v>
      </c>
      <c r="U2255" s="39" t="s">
        <v>9</v>
      </c>
    </row>
    <row r="2256" spans="1:21" x14ac:dyDescent="0.25">
      <c r="A2256" s="20">
        <v>42206</v>
      </c>
      <c r="B2256" s="183" t="s">
        <v>4885</v>
      </c>
      <c r="C2256" s="183" t="s">
        <v>1592</v>
      </c>
      <c r="D2256" s="15" t="s">
        <v>118</v>
      </c>
      <c r="E2256" s="122">
        <v>6880.4</v>
      </c>
      <c r="F2256" s="23">
        <v>42216</v>
      </c>
      <c r="G2256" s="118">
        <v>6880.4</v>
      </c>
      <c r="H2256" s="31">
        <f t="shared" si="70"/>
        <v>0</v>
      </c>
      <c r="I2256" s="68" t="s">
        <v>15</v>
      </c>
      <c r="L2256" s="246"/>
      <c r="M2256" s="20">
        <v>42188</v>
      </c>
      <c r="N2256" s="183" t="s">
        <v>2793</v>
      </c>
      <c r="O2256" s="183" t="s">
        <v>1592</v>
      </c>
      <c r="P2256" s="40" t="s">
        <v>225</v>
      </c>
      <c r="Q2256" s="105">
        <v>3208.5</v>
      </c>
      <c r="R2256" s="23">
        <v>42188</v>
      </c>
      <c r="S2256" s="106">
        <v>3208.5</v>
      </c>
      <c r="T2256" s="31">
        <f t="shared" si="71"/>
        <v>0</v>
      </c>
      <c r="U2256" s="68" t="s">
        <v>9</v>
      </c>
    </row>
    <row r="2257" spans="1:21" x14ac:dyDescent="0.25">
      <c r="A2257" s="20">
        <v>42206</v>
      </c>
      <c r="B2257" s="183" t="s">
        <v>4886</v>
      </c>
      <c r="C2257" s="183" t="s">
        <v>1592</v>
      </c>
      <c r="D2257" s="15" t="s">
        <v>45</v>
      </c>
      <c r="E2257" s="122">
        <v>17571.8</v>
      </c>
      <c r="F2257" s="23">
        <v>42211</v>
      </c>
      <c r="G2257" s="118">
        <v>17571.8</v>
      </c>
      <c r="H2257" s="31">
        <f t="shared" si="70"/>
        <v>0</v>
      </c>
      <c r="I2257" s="68" t="s">
        <v>15</v>
      </c>
      <c r="L2257" s="246"/>
      <c r="M2257" s="20">
        <v>42190</v>
      </c>
      <c r="N2257" s="183" t="s">
        <v>3009</v>
      </c>
      <c r="O2257" s="183" t="s">
        <v>1592</v>
      </c>
      <c r="P2257" s="14" t="s">
        <v>225</v>
      </c>
      <c r="Q2257" s="105">
        <v>2783</v>
      </c>
      <c r="R2257" s="23">
        <v>42190</v>
      </c>
      <c r="S2257" s="106">
        <v>2783</v>
      </c>
      <c r="T2257" s="31">
        <f t="shared" si="71"/>
        <v>0</v>
      </c>
      <c r="U2257" s="39" t="s">
        <v>9</v>
      </c>
    </row>
    <row r="2258" spans="1:21" x14ac:dyDescent="0.25">
      <c r="A2258" s="20">
        <v>42206</v>
      </c>
      <c r="B2258" s="183" t="s">
        <v>4887</v>
      </c>
      <c r="C2258" s="183" t="s">
        <v>1592</v>
      </c>
      <c r="D2258" s="15" t="s">
        <v>55</v>
      </c>
      <c r="E2258" s="122">
        <v>20388.52</v>
      </c>
      <c r="F2258" s="23">
        <v>42207</v>
      </c>
      <c r="G2258" s="118">
        <v>20388.52</v>
      </c>
      <c r="H2258" s="31">
        <f t="shared" si="70"/>
        <v>0</v>
      </c>
      <c r="I2258" s="68" t="s">
        <v>3880</v>
      </c>
      <c r="L2258" s="246"/>
      <c r="M2258" s="20">
        <v>42192</v>
      </c>
      <c r="N2258" s="183" t="s">
        <v>3243</v>
      </c>
      <c r="O2258" s="183" t="s">
        <v>1592</v>
      </c>
      <c r="P2258" s="14" t="s">
        <v>225</v>
      </c>
      <c r="Q2258" s="105">
        <v>3406.5</v>
      </c>
      <c r="R2258" s="23">
        <v>42192</v>
      </c>
      <c r="S2258" s="106">
        <v>3406.5</v>
      </c>
      <c r="T2258" s="31">
        <f t="shared" si="71"/>
        <v>0</v>
      </c>
      <c r="U2258" s="39" t="s">
        <v>9</v>
      </c>
    </row>
    <row r="2259" spans="1:21" x14ac:dyDescent="0.25">
      <c r="A2259" s="20">
        <v>42206</v>
      </c>
      <c r="B2259" s="183" t="s">
        <v>4888</v>
      </c>
      <c r="C2259" s="183" t="s">
        <v>1592</v>
      </c>
      <c r="D2259" s="15" t="s">
        <v>35</v>
      </c>
      <c r="E2259" s="122">
        <v>20617.68</v>
      </c>
      <c r="F2259" s="23">
        <v>42207</v>
      </c>
      <c r="G2259" s="118">
        <v>20617.68</v>
      </c>
      <c r="H2259" s="31">
        <f t="shared" si="70"/>
        <v>0</v>
      </c>
      <c r="I2259" s="68" t="s">
        <v>17</v>
      </c>
      <c r="L2259" s="246"/>
      <c r="M2259" s="20">
        <v>42192</v>
      </c>
      <c r="N2259" s="183" t="s">
        <v>3244</v>
      </c>
      <c r="O2259" s="183" t="s">
        <v>1592</v>
      </c>
      <c r="P2259" s="14" t="s">
        <v>225</v>
      </c>
      <c r="Q2259" s="105">
        <v>129.6</v>
      </c>
      <c r="R2259" s="23">
        <v>42192</v>
      </c>
      <c r="S2259" s="106">
        <v>129.6</v>
      </c>
      <c r="T2259" s="31">
        <f t="shared" si="71"/>
        <v>0</v>
      </c>
      <c r="U2259" s="39" t="s">
        <v>9</v>
      </c>
    </row>
    <row r="2260" spans="1:21" x14ac:dyDescent="0.25">
      <c r="A2260" s="20">
        <v>42206</v>
      </c>
      <c r="B2260" s="183" t="s">
        <v>4889</v>
      </c>
      <c r="C2260" s="183" t="s">
        <v>1592</v>
      </c>
      <c r="D2260" s="15" t="s">
        <v>1020</v>
      </c>
      <c r="E2260" s="122">
        <v>4141.24</v>
      </c>
      <c r="F2260" s="23">
        <v>42206</v>
      </c>
      <c r="G2260" s="118">
        <v>4141.24</v>
      </c>
      <c r="H2260" s="31">
        <f t="shared" si="70"/>
        <v>0</v>
      </c>
      <c r="I2260" s="68" t="s">
        <v>9</v>
      </c>
      <c r="L2260" s="246"/>
      <c r="M2260" s="20">
        <v>42196</v>
      </c>
      <c r="N2260" s="183" t="s">
        <v>3741</v>
      </c>
      <c r="O2260" s="183" t="s">
        <v>1592</v>
      </c>
      <c r="P2260" s="14" t="s">
        <v>225</v>
      </c>
      <c r="Q2260" s="105">
        <v>3486.9</v>
      </c>
      <c r="R2260" s="23">
        <v>42196</v>
      </c>
      <c r="S2260" s="106">
        <v>3486.9</v>
      </c>
      <c r="T2260" s="31">
        <f t="shared" si="71"/>
        <v>0</v>
      </c>
      <c r="U2260" s="39" t="s">
        <v>9</v>
      </c>
    </row>
    <row r="2261" spans="1:21" x14ac:dyDescent="0.25">
      <c r="A2261" s="20">
        <v>42206</v>
      </c>
      <c r="B2261" s="183" t="s">
        <v>4890</v>
      </c>
      <c r="C2261" s="183" t="s">
        <v>1592</v>
      </c>
      <c r="D2261" s="15" t="s">
        <v>24</v>
      </c>
      <c r="E2261" s="122">
        <v>50886.400000000001</v>
      </c>
      <c r="F2261" s="30">
        <v>42219</v>
      </c>
      <c r="G2261" s="145">
        <v>50886.400000000001</v>
      </c>
      <c r="H2261" s="31">
        <f t="shared" si="70"/>
        <v>0</v>
      </c>
      <c r="I2261" s="68" t="s">
        <v>4738</v>
      </c>
      <c r="L2261" s="246"/>
      <c r="M2261" s="20">
        <v>42199</v>
      </c>
      <c r="N2261" s="183" t="s">
        <v>4033</v>
      </c>
      <c r="O2261" s="183" t="s">
        <v>1592</v>
      </c>
      <c r="P2261" s="14" t="s">
        <v>225</v>
      </c>
      <c r="Q2261" s="105">
        <v>2889</v>
      </c>
      <c r="R2261" s="23">
        <v>42199</v>
      </c>
      <c r="S2261" s="106">
        <v>2889</v>
      </c>
      <c r="T2261" s="48">
        <f t="shared" si="71"/>
        <v>0</v>
      </c>
      <c r="U2261" s="39" t="s">
        <v>9</v>
      </c>
    </row>
    <row r="2262" spans="1:21" x14ac:dyDescent="0.25">
      <c r="A2262" s="20">
        <v>42206</v>
      </c>
      <c r="B2262" s="183" t="s">
        <v>4891</v>
      </c>
      <c r="C2262" s="183" t="s">
        <v>1592</v>
      </c>
      <c r="D2262" s="15" t="s">
        <v>161</v>
      </c>
      <c r="E2262" s="122">
        <v>21896.68</v>
      </c>
      <c r="F2262" s="23">
        <v>42206</v>
      </c>
      <c r="G2262" s="118">
        <v>21896.68</v>
      </c>
      <c r="H2262" s="31">
        <f t="shared" si="70"/>
        <v>0</v>
      </c>
      <c r="I2262" s="68" t="s">
        <v>9</v>
      </c>
      <c r="L2262" s="246"/>
      <c r="M2262" s="20">
        <v>42203</v>
      </c>
      <c r="N2262" s="183" t="s">
        <v>4512</v>
      </c>
      <c r="O2262" s="183" t="s">
        <v>1592</v>
      </c>
      <c r="P2262" s="14" t="s">
        <v>225</v>
      </c>
      <c r="Q2262" s="105">
        <v>3070.2</v>
      </c>
      <c r="R2262" s="65">
        <v>42203</v>
      </c>
      <c r="S2262" s="106">
        <v>3070.2</v>
      </c>
      <c r="T2262" s="31">
        <f t="shared" si="71"/>
        <v>0</v>
      </c>
      <c r="U2262" s="39" t="s">
        <v>9</v>
      </c>
    </row>
    <row r="2263" spans="1:21" x14ac:dyDescent="0.25">
      <c r="A2263" s="20">
        <v>42206</v>
      </c>
      <c r="B2263" s="183" t="s">
        <v>4892</v>
      </c>
      <c r="C2263" s="183" t="s">
        <v>1592</v>
      </c>
      <c r="D2263" s="15" t="s">
        <v>80</v>
      </c>
      <c r="E2263" s="122">
        <v>6165</v>
      </c>
      <c r="F2263" s="23">
        <v>42206</v>
      </c>
      <c r="G2263" s="118">
        <v>6165</v>
      </c>
      <c r="H2263" s="31">
        <f t="shared" si="70"/>
        <v>0</v>
      </c>
      <c r="I2263" s="68" t="s">
        <v>9</v>
      </c>
      <c r="L2263" s="246"/>
      <c r="M2263" s="20">
        <v>42206</v>
      </c>
      <c r="N2263" s="183" t="s">
        <v>4841</v>
      </c>
      <c r="O2263" s="183" t="s">
        <v>1592</v>
      </c>
      <c r="P2263" s="15" t="s">
        <v>225</v>
      </c>
      <c r="Q2263" s="122">
        <v>3200.4</v>
      </c>
      <c r="R2263" s="23">
        <v>42206</v>
      </c>
      <c r="S2263" s="118">
        <v>3200.4</v>
      </c>
      <c r="T2263" s="31">
        <f t="shared" si="71"/>
        <v>0</v>
      </c>
      <c r="U2263" s="68" t="s">
        <v>9</v>
      </c>
    </row>
    <row r="2264" spans="1:21" x14ac:dyDescent="0.25">
      <c r="A2264" s="20">
        <v>42206</v>
      </c>
      <c r="B2264" s="183" t="s">
        <v>4893</v>
      </c>
      <c r="C2264" s="183" t="s">
        <v>1592</v>
      </c>
      <c r="D2264" s="15" t="s">
        <v>114</v>
      </c>
      <c r="E2264" s="122">
        <v>3487.4</v>
      </c>
      <c r="F2264" s="23">
        <v>42206</v>
      </c>
      <c r="G2264" s="118">
        <v>3487.4</v>
      </c>
      <c r="H2264" s="31">
        <f t="shared" si="70"/>
        <v>0</v>
      </c>
      <c r="I2264" s="68" t="s">
        <v>9</v>
      </c>
      <c r="L2264" s="246"/>
      <c r="M2264" s="20">
        <v>42210</v>
      </c>
      <c r="N2264" s="183" t="s">
        <v>5329</v>
      </c>
      <c r="O2264" s="183" t="s">
        <v>1592</v>
      </c>
      <c r="P2264" s="14" t="s">
        <v>225</v>
      </c>
      <c r="Q2264" s="105">
        <v>3276</v>
      </c>
      <c r="R2264" s="65">
        <v>42210</v>
      </c>
      <c r="S2264" s="106">
        <v>3276</v>
      </c>
      <c r="T2264" s="31">
        <f t="shared" si="71"/>
        <v>0</v>
      </c>
      <c r="U2264" s="39" t="s">
        <v>9</v>
      </c>
    </row>
    <row r="2265" spans="1:21" x14ac:dyDescent="0.25">
      <c r="A2265" s="20">
        <v>42206</v>
      </c>
      <c r="B2265" s="183" t="s">
        <v>4894</v>
      </c>
      <c r="C2265" s="183" t="s">
        <v>1592</v>
      </c>
      <c r="D2265" s="15" t="s">
        <v>45</v>
      </c>
      <c r="E2265" s="122">
        <v>43506.06</v>
      </c>
      <c r="F2265" s="23">
        <v>42211</v>
      </c>
      <c r="G2265" s="118">
        <v>43506.06</v>
      </c>
      <c r="H2265" s="31">
        <f t="shared" si="70"/>
        <v>0</v>
      </c>
      <c r="I2265" s="68" t="s">
        <v>587</v>
      </c>
      <c r="L2265" s="246"/>
      <c r="M2265" s="20">
        <v>42216</v>
      </c>
      <c r="N2265" s="183" t="s">
        <v>5964</v>
      </c>
      <c r="O2265" s="183" t="s">
        <v>1592</v>
      </c>
      <c r="P2265" s="14" t="s">
        <v>225</v>
      </c>
      <c r="Q2265" s="105">
        <v>2898</v>
      </c>
      <c r="R2265" s="23">
        <v>42216</v>
      </c>
      <c r="S2265" s="106">
        <v>2898</v>
      </c>
      <c r="T2265" s="31">
        <f t="shared" si="71"/>
        <v>0</v>
      </c>
      <c r="U2265" s="39" t="s">
        <v>9</v>
      </c>
    </row>
    <row r="2266" spans="1:21" x14ac:dyDescent="0.25">
      <c r="A2266" s="20">
        <v>42206</v>
      </c>
      <c r="B2266" s="183" t="s">
        <v>4895</v>
      </c>
      <c r="C2266" s="183" t="s">
        <v>1592</v>
      </c>
      <c r="D2266" s="15" t="s">
        <v>24</v>
      </c>
      <c r="E2266" s="122">
        <v>142058.13</v>
      </c>
      <c r="F2266" s="30">
        <v>42219</v>
      </c>
      <c r="G2266" s="145">
        <v>142058.13</v>
      </c>
      <c r="H2266" s="31">
        <f t="shared" si="70"/>
        <v>0</v>
      </c>
      <c r="I2266" s="68" t="s">
        <v>587</v>
      </c>
      <c r="L2266" s="246"/>
      <c r="M2266" s="20">
        <v>42189</v>
      </c>
      <c r="N2266" s="183" t="s">
        <v>2896</v>
      </c>
      <c r="O2266" s="183" t="s">
        <v>1592</v>
      </c>
      <c r="P2266" s="14" t="s">
        <v>88</v>
      </c>
      <c r="Q2266" s="105">
        <v>1599.6</v>
      </c>
      <c r="R2266" s="72">
        <v>42189</v>
      </c>
      <c r="S2266" s="106">
        <v>1599.6</v>
      </c>
      <c r="T2266" s="31">
        <f t="shared" si="71"/>
        <v>0</v>
      </c>
      <c r="U2266" s="39" t="s">
        <v>9</v>
      </c>
    </row>
    <row r="2267" spans="1:21" x14ac:dyDescent="0.25">
      <c r="A2267" s="20">
        <v>42206</v>
      </c>
      <c r="B2267" s="183" t="s">
        <v>4896</v>
      </c>
      <c r="C2267" s="183" t="s">
        <v>1592</v>
      </c>
      <c r="D2267" s="15" t="s">
        <v>4897</v>
      </c>
      <c r="E2267" s="122">
        <v>114</v>
      </c>
      <c r="F2267" s="23">
        <v>42206</v>
      </c>
      <c r="G2267" s="118">
        <v>114</v>
      </c>
      <c r="H2267" s="31">
        <f t="shared" si="70"/>
        <v>0</v>
      </c>
      <c r="I2267" s="68" t="s">
        <v>9</v>
      </c>
      <c r="L2267" s="246"/>
      <c r="M2267" s="20">
        <v>42202</v>
      </c>
      <c r="N2267" s="183" t="s">
        <v>4339</v>
      </c>
      <c r="O2267" s="183" t="s">
        <v>1592</v>
      </c>
      <c r="P2267" s="14" t="s">
        <v>88</v>
      </c>
      <c r="Q2267" s="105">
        <v>2074.6</v>
      </c>
      <c r="R2267" s="23">
        <v>42202</v>
      </c>
      <c r="S2267" s="118">
        <v>2074.6</v>
      </c>
      <c r="T2267" s="31">
        <f t="shared" si="71"/>
        <v>0</v>
      </c>
      <c r="U2267" s="56" t="s">
        <v>9</v>
      </c>
    </row>
    <row r="2268" spans="1:21" x14ac:dyDescent="0.25">
      <c r="A2268" s="20">
        <v>42206</v>
      </c>
      <c r="B2268" s="183" t="s">
        <v>4898</v>
      </c>
      <c r="C2268" s="183" t="s">
        <v>1592</v>
      </c>
      <c r="D2268" s="15" t="s">
        <v>1585</v>
      </c>
      <c r="E2268" s="122">
        <v>478.4</v>
      </c>
      <c r="F2268" s="23">
        <v>42206</v>
      </c>
      <c r="G2268" s="118">
        <v>478.4</v>
      </c>
      <c r="H2268" s="31">
        <f t="shared" si="70"/>
        <v>0</v>
      </c>
      <c r="I2268" s="68" t="s">
        <v>9</v>
      </c>
      <c r="L2268" s="246"/>
      <c r="M2268" s="20">
        <v>42209</v>
      </c>
      <c r="N2268" s="183" t="s">
        <v>5172</v>
      </c>
      <c r="O2268" s="183" t="s">
        <v>1592</v>
      </c>
      <c r="P2268" s="14" t="s">
        <v>88</v>
      </c>
      <c r="Q2268" s="105">
        <v>2111.4</v>
      </c>
      <c r="R2268" s="65">
        <v>42209</v>
      </c>
      <c r="S2268" s="106">
        <v>2111.4</v>
      </c>
      <c r="T2268" s="31">
        <f t="shared" si="71"/>
        <v>0</v>
      </c>
      <c r="U2268" s="39" t="s">
        <v>9</v>
      </c>
    </row>
    <row r="2269" spans="1:21" x14ac:dyDescent="0.25">
      <c r="A2269" s="20">
        <v>42206</v>
      </c>
      <c r="B2269" s="183" t="s">
        <v>4899</v>
      </c>
      <c r="C2269" s="183" t="s">
        <v>1592</v>
      </c>
      <c r="D2269" s="15" t="s">
        <v>37</v>
      </c>
      <c r="E2269" s="122">
        <v>20907</v>
      </c>
      <c r="F2269" s="30">
        <v>42217</v>
      </c>
      <c r="G2269" s="145">
        <v>20907</v>
      </c>
      <c r="H2269" s="31">
        <f t="shared" si="70"/>
        <v>0</v>
      </c>
      <c r="I2269" s="68" t="s">
        <v>9</v>
      </c>
      <c r="L2269" s="246"/>
      <c r="M2269" s="20">
        <v>42210</v>
      </c>
      <c r="N2269" s="183" t="s">
        <v>5301</v>
      </c>
      <c r="O2269" s="183" t="s">
        <v>1592</v>
      </c>
      <c r="P2269" s="14" t="s">
        <v>88</v>
      </c>
      <c r="Q2269" s="105">
        <v>561.70000000000005</v>
      </c>
      <c r="R2269" s="65">
        <v>42210</v>
      </c>
      <c r="S2269" s="106">
        <v>561.70000000000005</v>
      </c>
      <c r="T2269" s="31">
        <f t="shared" si="71"/>
        <v>0</v>
      </c>
      <c r="U2269" s="39" t="s">
        <v>9</v>
      </c>
    </row>
    <row r="2270" spans="1:21" x14ac:dyDescent="0.25">
      <c r="A2270" s="20">
        <v>42206</v>
      </c>
      <c r="B2270" s="183" t="s">
        <v>4900</v>
      </c>
      <c r="C2270" s="183" t="s">
        <v>1592</v>
      </c>
      <c r="D2270" s="15" t="s">
        <v>1101</v>
      </c>
      <c r="E2270" s="122">
        <v>155.80000000000001</v>
      </c>
      <c r="F2270" s="23">
        <v>42206</v>
      </c>
      <c r="G2270" s="118">
        <v>155.80000000000001</v>
      </c>
      <c r="H2270" s="31">
        <f t="shared" si="70"/>
        <v>0</v>
      </c>
      <c r="I2270" s="68" t="s">
        <v>9</v>
      </c>
      <c r="L2270" s="246"/>
      <c r="M2270" s="20">
        <v>42211</v>
      </c>
      <c r="N2270" s="183" t="s">
        <v>5414</v>
      </c>
      <c r="O2270" s="183" t="s">
        <v>1592</v>
      </c>
      <c r="P2270" s="14" t="s">
        <v>88</v>
      </c>
      <c r="Q2270" s="105">
        <v>426.4</v>
      </c>
      <c r="R2270" s="65">
        <v>42211</v>
      </c>
      <c r="S2270" s="106">
        <v>426.4</v>
      </c>
      <c r="T2270" s="31">
        <f t="shared" si="71"/>
        <v>0</v>
      </c>
      <c r="U2270" s="39" t="s">
        <v>9</v>
      </c>
    </row>
    <row r="2271" spans="1:21" x14ac:dyDescent="0.25">
      <c r="A2271" s="20">
        <v>42206</v>
      </c>
      <c r="B2271" s="183" t="s">
        <v>4901</v>
      </c>
      <c r="C2271" s="183" t="s">
        <v>1592</v>
      </c>
      <c r="D2271" s="14" t="s">
        <v>111</v>
      </c>
      <c r="E2271" s="105">
        <v>142945</v>
      </c>
      <c r="F2271" s="23">
        <v>42208</v>
      </c>
      <c r="G2271" s="106">
        <v>142945</v>
      </c>
      <c r="H2271" s="31">
        <f t="shared" si="70"/>
        <v>0</v>
      </c>
      <c r="I2271" s="39" t="s">
        <v>9</v>
      </c>
      <c r="L2271" s="246"/>
      <c r="M2271" s="20">
        <v>42216</v>
      </c>
      <c r="N2271" s="183" t="s">
        <v>5921</v>
      </c>
      <c r="O2271" s="183" t="s">
        <v>1592</v>
      </c>
      <c r="P2271" s="14" t="s">
        <v>88</v>
      </c>
      <c r="Q2271" s="105">
        <v>1603.4</v>
      </c>
      <c r="R2271" s="23">
        <v>42216</v>
      </c>
      <c r="S2271" s="106">
        <v>1603.4</v>
      </c>
      <c r="T2271" s="31">
        <f t="shared" si="71"/>
        <v>0</v>
      </c>
      <c r="U2271" s="39" t="s">
        <v>9</v>
      </c>
    </row>
    <row r="2272" spans="1:21" x14ac:dyDescent="0.25">
      <c r="A2272" s="20">
        <v>42206</v>
      </c>
      <c r="B2272" s="183" t="s">
        <v>4902</v>
      </c>
      <c r="C2272" s="183" t="s">
        <v>1592</v>
      </c>
      <c r="D2272" s="14" t="s">
        <v>14</v>
      </c>
      <c r="E2272" s="105">
        <v>362502.9</v>
      </c>
      <c r="F2272" s="30">
        <v>42230</v>
      </c>
      <c r="G2272" s="144">
        <v>362502.9</v>
      </c>
      <c r="H2272" s="31">
        <f t="shared" si="70"/>
        <v>0</v>
      </c>
      <c r="I2272" s="39" t="s">
        <v>9</v>
      </c>
      <c r="L2272" s="246"/>
      <c r="M2272" s="20">
        <v>42195</v>
      </c>
      <c r="N2272" s="183" t="s">
        <v>3542</v>
      </c>
      <c r="O2272" s="183" t="s">
        <v>1592</v>
      </c>
      <c r="P2272" s="14" t="s">
        <v>1513</v>
      </c>
      <c r="Q2272" s="105">
        <v>1903.2</v>
      </c>
      <c r="R2272" s="23">
        <v>42195</v>
      </c>
      <c r="S2272" s="106">
        <v>1903.2</v>
      </c>
      <c r="T2272" s="31">
        <f t="shared" si="71"/>
        <v>0</v>
      </c>
      <c r="U2272" s="39" t="s">
        <v>9</v>
      </c>
    </row>
    <row r="2273" spans="1:21" x14ac:dyDescent="0.25">
      <c r="A2273" s="20">
        <v>42206</v>
      </c>
      <c r="B2273" s="183" t="s">
        <v>4903</v>
      </c>
      <c r="C2273" s="183" t="s">
        <v>1592</v>
      </c>
      <c r="D2273" s="14" t="s">
        <v>3631</v>
      </c>
      <c r="E2273" s="105">
        <v>109650</v>
      </c>
      <c r="F2273" s="30"/>
      <c r="G2273" s="144"/>
      <c r="H2273" s="31">
        <f t="shared" si="70"/>
        <v>109650</v>
      </c>
      <c r="I2273" s="39" t="s">
        <v>9</v>
      </c>
      <c r="L2273" s="246"/>
      <c r="M2273" s="20">
        <v>42202</v>
      </c>
      <c r="N2273" s="183" t="s">
        <v>4383</v>
      </c>
      <c r="O2273" s="183" t="s">
        <v>1592</v>
      </c>
      <c r="P2273" s="14" t="s">
        <v>1434</v>
      </c>
      <c r="Q2273" s="105">
        <v>2901.6</v>
      </c>
      <c r="R2273" s="23">
        <v>42202</v>
      </c>
      <c r="S2273" s="118">
        <v>2901.6</v>
      </c>
      <c r="T2273" s="31">
        <f t="shared" si="71"/>
        <v>0</v>
      </c>
      <c r="U2273" s="56" t="s">
        <v>9</v>
      </c>
    </row>
    <row r="2274" spans="1:21" x14ac:dyDescent="0.25">
      <c r="A2274" s="20">
        <v>42207</v>
      </c>
      <c r="B2274" s="183" t="s">
        <v>4904</v>
      </c>
      <c r="C2274" s="183" t="s">
        <v>1592</v>
      </c>
      <c r="D2274" s="14" t="s">
        <v>383</v>
      </c>
      <c r="E2274" s="105">
        <v>3409.4</v>
      </c>
      <c r="F2274" s="23">
        <v>42207</v>
      </c>
      <c r="G2274" s="106">
        <v>3409.4</v>
      </c>
      <c r="H2274" s="31">
        <f t="shared" si="70"/>
        <v>0</v>
      </c>
      <c r="I2274" s="39" t="s">
        <v>9</v>
      </c>
      <c r="L2274" s="246"/>
      <c r="M2274" s="20">
        <v>42205</v>
      </c>
      <c r="N2274" s="183" t="s">
        <v>4669</v>
      </c>
      <c r="O2274" s="183" t="s">
        <v>1592</v>
      </c>
      <c r="P2274" s="14" t="s">
        <v>1434</v>
      </c>
      <c r="Q2274" s="105">
        <v>2371.4</v>
      </c>
      <c r="R2274" s="23">
        <v>42205</v>
      </c>
      <c r="S2274" s="118">
        <v>2371.4</v>
      </c>
      <c r="T2274" s="31">
        <f t="shared" si="71"/>
        <v>0</v>
      </c>
      <c r="U2274" s="56" t="s">
        <v>9</v>
      </c>
    </row>
    <row r="2275" spans="1:21" x14ac:dyDescent="0.25">
      <c r="A2275" s="20">
        <v>42207</v>
      </c>
      <c r="B2275" s="183" t="s">
        <v>4905</v>
      </c>
      <c r="C2275" s="183" t="s">
        <v>1592</v>
      </c>
      <c r="D2275" s="14" t="s">
        <v>2501</v>
      </c>
      <c r="E2275" s="105">
        <v>6898</v>
      </c>
      <c r="F2275" s="23">
        <v>42207</v>
      </c>
      <c r="G2275" s="106">
        <v>6898</v>
      </c>
      <c r="H2275" s="31">
        <f t="shared" si="70"/>
        <v>0</v>
      </c>
      <c r="I2275" s="39" t="s">
        <v>17</v>
      </c>
      <c r="L2275" s="246"/>
      <c r="M2275" s="20">
        <v>42209</v>
      </c>
      <c r="N2275" s="183" t="s">
        <v>5177</v>
      </c>
      <c r="O2275" s="183" t="s">
        <v>1592</v>
      </c>
      <c r="P2275" s="14" t="s">
        <v>1434</v>
      </c>
      <c r="Q2275" s="105">
        <v>3047.8</v>
      </c>
      <c r="R2275" s="65">
        <v>42209</v>
      </c>
      <c r="S2275" s="106">
        <v>3047.8</v>
      </c>
      <c r="T2275" s="31">
        <f t="shared" si="71"/>
        <v>0</v>
      </c>
      <c r="U2275" s="39" t="s">
        <v>9</v>
      </c>
    </row>
    <row r="2276" spans="1:21" x14ac:dyDescent="0.25">
      <c r="A2276" s="20">
        <v>42207</v>
      </c>
      <c r="B2276" s="183" t="s">
        <v>4906</v>
      </c>
      <c r="C2276" s="183" t="s">
        <v>1592</v>
      </c>
      <c r="D2276" s="14" t="s">
        <v>1178</v>
      </c>
      <c r="E2276" s="105">
        <v>13483.8</v>
      </c>
      <c r="F2276" s="23">
        <v>42208</v>
      </c>
      <c r="G2276" s="106">
        <v>13483.8</v>
      </c>
      <c r="H2276" s="31">
        <f t="shared" si="70"/>
        <v>0</v>
      </c>
      <c r="I2276" s="39" t="s">
        <v>94</v>
      </c>
      <c r="L2276" s="246"/>
      <c r="M2276" s="20">
        <v>42212</v>
      </c>
      <c r="N2276" s="183" t="s">
        <v>5489</v>
      </c>
      <c r="O2276" s="183" t="s">
        <v>1592</v>
      </c>
      <c r="P2276" s="14" t="s">
        <v>1434</v>
      </c>
      <c r="Q2276" s="105">
        <v>2253.6999999999998</v>
      </c>
      <c r="R2276" s="23">
        <v>42212</v>
      </c>
      <c r="S2276" s="106">
        <v>2253.6999999999998</v>
      </c>
      <c r="T2276" s="31">
        <f t="shared" si="71"/>
        <v>0</v>
      </c>
      <c r="U2276" s="39" t="s">
        <v>9</v>
      </c>
    </row>
    <row r="2277" spans="1:21" x14ac:dyDescent="0.25">
      <c r="A2277" s="20">
        <v>42207</v>
      </c>
      <c r="B2277" s="183" t="s">
        <v>4907</v>
      </c>
      <c r="C2277" s="183" t="s">
        <v>1592</v>
      </c>
      <c r="D2277" s="14" t="s">
        <v>125</v>
      </c>
      <c r="E2277" s="105">
        <v>14262.6</v>
      </c>
      <c r="F2277" s="23">
        <v>42211</v>
      </c>
      <c r="G2277" s="106">
        <v>14262.6</v>
      </c>
      <c r="H2277" s="31">
        <f t="shared" si="70"/>
        <v>0</v>
      </c>
      <c r="I2277" s="39" t="s">
        <v>94</v>
      </c>
      <c r="L2277" s="246"/>
      <c r="M2277" s="20">
        <v>42212</v>
      </c>
      <c r="N2277" s="183" t="s">
        <v>5491</v>
      </c>
      <c r="O2277" s="183" t="s">
        <v>1592</v>
      </c>
      <c r="P2277" s="14" t="s">
        <v>1434</v>
      </c>
      <c r="Q2277" s="105">
        <v>66.7</v>
      </c>
      <c r="R2277" s="23">
        <v>42212</v>
      </c>
      <c r="S2277" s="106">
        <v>66.7</v>
      </c>
      <c r="T2277" s="31">
        <f t="shared" si="71"/>
        <v>0</v>
      </c>
      <c r="U2277" s="39" t="s">
        <v>9</v>
      </c>
    </row>
    <row r="2278" spans="1:21" x14ac:dyDescent="0.25">
      <c r="A2278" s="20">
        <v>42207</v>
      </c>
      <c r="B2278" s="183" t="s">
        <v>4908</v>
      </c>
      <c r="C2278" s="183" t="s">
        <v>1592</v>
      </c>
      <c r="D2278" s="14" t="s">
        <v>20</v>
      </c>
      <c r="E2278" s="105">
        <v>9630.6</v>
      </c>
      <c r="F2278" s="23">
        <v>42208</v>
      </c>
      <c r="G2278" s="106">
        <v>9630.6</v>
      </c>
      <c r="H2278" s="31">
        <f t="shared" si="70"/>
        <v>0</v>
      </c>
      <c r="I2278" s="39" t="s">
        <v>94</v>
      </c>
      <c r="L2278" s="246"/>
      <c r="M2278" s="20">
        <v>42216</v>
      </c>
      <c r="N2278" s="183" t="s">
        <v>5972</v>
      </c>
      <c r="O2278" s="183" t="s">
        <v>1592</v>
      </c>
      <c r="P2278" s="14" t="s">
        <v>1434</v>
      </c>
      <c r="Q2278" s="105">
        <v>2102.15</v>
      </c>
      <c r="R2278" s="23">
        <v>42216</v>
      </c>
      <c r="S2278" s="106">
        <v>2102.15</v>
      </c>
      <c r="T2278" s="31">
        <f t="shared" si="71"/>
        <v>0</v>
      </c>
      <c r="U2278" s="39" t="s">
        <v>9</v>
      </c>
    </row>
    <row r="2279" spans="1:21" x14ac:dyDescent="0.25">
      <c r="A2279" s="20">
        <v>42207</v>
      </c>
      <c r="B2279" s="183" t="s">
        <v>4909</v>
      </c>
      <c r="C2279" s="183" t="s">
        <v>1592</v>
      </c>
      <c r="D2279" s="14" t="s">
        <v>14</v>
      </c>
      <c r="E2279" s="105">
        <v>14341.2</v>
      </c>
      <c r="F2279" s="30">
        <v>42219</v>
      </c>
      <c r="G2279" s="144">
        <v>14341.2</v>
      </c>
      <c r="H2279" s="31">
        <f t="shared" si="70"/>
        <v>0</v>
      </c>
      <c r="I2279" s="39" t="s">
        <v>15</v>
      </c>
      <c r="L2279" s="246"/>
      <c r="M2279" s="20">
        <v>42186</v>
      </c>
      <c r="N2279" s="183" t="s">
        <v>2543</v>
      </c>
      <c r="O2279" s="183" t="s">
        <v>1592</v>
      </c>
      <c r="P2279" s="14" t="s">
        <v>128</v>
      </c>
      <c r="Q2279" s="105">
        <v>13610.4</v>
      </c>
      <c r="R2279" s="23">
        <v>42186</v>
      </c>
      <c r="S2279" s="106">
        <v>13610.4</v>
      </c>
      <c r="T2279" s="25">
        <f t="shared" si="71"/>
        <v>0</v>
      </c>
      <c r="U2279" s="39" t="s">
        <v>17</v>
      </c>
    </row>
    <row r="2280" spans="1:21" x14ac:dyDescent="0.25">
      <c r="A2280" s="20">
        <v>42207</v>
      </c>
      <c r="B2280" s="183" t="s">
        <v>4910</v>
      </c>
      <c r="C2280" s="183" t="s">
        <v>1592</v>
      </c>
      <c r="D2280" s="14" t="s">
        <v>60</v>
      </c>
      <c r="E2280" s="105">
        <v>7254.5</v>
      </c>
      <c r="F2280" s="23">
        <v>42207</v>
      </c>
      <c r="G2280" s="106">
        <v>7254.5</v>
      </c>
      <c r="H2280" s="31">
        <f t="shared" si="70"/>
        <v>0</v>
      </c>
      <c r="I2280" s="39" t="s">
        <v>3880</v>
      </c>
      <c r="L2280" s="246"/>
      <c r="M2280" s="20">
        <v>42187</v>
      </c>
      <c r="N2280" s="183" t="s">
        <v>2688</v>
      </c>
      <c r="O2280" s="183" t="s">
        <v>1592</v>
      </c>
      <c r="P2280" s="40" t="s">
        <v>128</v>
      </c>
      <c r="Q2280" s="105">
        <v>5490.8</v>
      </c>
      <c r="R2280" s="23">
        <v>42187</v>
      </c>
      <c r="S2280" s="106">
        <v>5490.8</v>
      </c>
      <c r="T2280" s="25">
        <f t="shared" si="71"/>
        <v>0</v>
      </c>
      <c r="U2280" s="68" t="s">
        <v>94</v>
      </c>
    </row>
    <row r="2281" spans="1:21" x14ac:dyDescent="0.25">
      <c r="A2281" s="20">
        <v>42207</v>
      </c>
      <c r="B2281" s="183" t="s">
        <v>4911</v>
      </c>
      <c r="C2281" s="183" t="s">
        <v>1592</v>
      </c>
      <c r="D2281" s="14" t="s">
        <v>35</v>
      </c>
      <c r="E2281" s="105">
        <v>22157.71</v>
      </c>
      <c r="F2281" s="23">
        <v>42207</v>
      </c>
      <c r="G2281" s="106">
        <v>22157.71</v>
      </c>
      <c r="H2281" s="31">
        <f t="shared" si="70"/>
        <v>0</v>
      </c>
      <c r="I2281" s="39" t="s">
        <v>3880</v>
      </c>
      <c r="L2281" s="246"/>
      <c r="M2281" s="20">
        <v>42188</v>
      </c>
      <c r="N2281" s="183" t="s">
        <v>2798</v>
      </c>
      <c r="O2281" s="183" t="s">
        <v>1592</v>
      </c>
      <c r="P2281" s="40" t="s">
        <v>128</v>
      </c>
      <c r="Q2281" s="105">
        <v>3667.6</v>
      </c>
      <c r="R2281" s="23">
        <v>42188</v>
      </c>
      <c r="S2281" s="106">
        <v>3667.6</v>
      </c>
      <c r="T2281" s="31">
        <f t="shared" si="71"/>
        <v>0</v>
      </c>
      <c r="U2281" s="68" t="s">
        <v>9</v>
      </c>
    </row>
    <row r="2282" spans="1:21" x14ac:dyDescent="0.25">
      <c r="A2282" s="20">
        <v>42207</v>
      </c>
      <c r="B2282" s="183" t="s">
        <v>4912</v>
      </c>
      <c r="C2282" s="183" t="s">
        <v>1592</v>
      </c>
      <c r="D2282" s="14" t="s">
        <v>37</v>
      </c>
      <c r="E2282" s="105">
        <v>18923</v>
      </c>
      <c r="F2282" s="30">
        <v>42217</v>
      </c>
      <c r="G2282" s="144">
        <v>18923</v>
      </c>
      <c r="H2282" s="31">
        <f t="shared" si="70"/>
        <v>0</v>
      </c>
      <c r="I2282" s="39" t="s">
        <v>3880</v>
      </c>
      <c r="L2282" s="246"/>
      <c r="M2282" s="20">
        <v>42191</v>
      </c>
      <c r="N2282" s="183" t="s">
        <v>3074</v>
      </c>
      <c r="O2282" s="183" t="s">
        <v>1592</v>
      </c>
      <c r="P2282" s="14" t="s">
        <v>128</v>
      </c>
      <c r="Q2282" s="105">
        <v>9692.7999999999993</v>
      </c>
      <c r="R2282" s="23">
        <v>42191</v>
      </c>
      <c r="S2282" s="106">
        <v>9692.7999999999993</v>
      </c>
      <c r="T2282" s="31">
        <f t="shared" si="71"/>
        <v>0</v>
      </c>
      <c r="U2282" s="39" t="s">
        <v>17</v>
      </c>
    </row>
    <row r="2283" spans="1:21" x14ac:dyDescent="0.25">
      <c r="A2283" s="20">
        <v>42207</v>
      </c>
      <c r="B2283" s="183" t="s">
        <v>4913</v>
      </c>
      <c r="C2283" s="183" t="s">
        <v>1592</v>
      </c>
      <c r="D2283" s="14" t="s">
        <v>103</v>
      </c>
      <c r="E2283" s="105">
        <v>56151.27</v>
      </c>
      <c r="F2283" s="23">
        <v>42215</v>
      </c>
      <c r="G2283" s="106">
        <v>56151.27</v>
      </c>
      <c r="H2283" s="31">
        <f t="shared" si="70"/>
        <v>0</v>
      </c>
      <c r="I2283" s="39" t="s">
        <v>3880</v>
      </c>
      <c r="L2283" s="246"/>
      <c r="M2283" s="20">
        <v>42192</v>
      </c>
      <c r="N2283" s="183" t="s">
        <v>3238</v>
      </c>
      <c r="O2283" s="183" t="s">
        <v>1592</v>
      </c>
      <c r="P2283" s="14" t="s">
        <v>128</v>
      </c>
      <c r="Q2283" s="105">
        <v>5304</v>
      </c>
      <c r="R2283" s="23">
        <v>42192</v>
      </c>
      <c r="S2283" s="106">
        <v>5304</v>
      </c>
      <c r="T2283" s="31">
        <f t="shared" si="71"/>
        <v>0</v>
      </c>
      <c r="U2283" s="39" t="s">
        <v>17</v>
      </c>
    </row>
    <row r="2284" spans="1:21" x14ac:dyDescent="0.25">
      <c r="A2284" s="20">
        <v>42207</v>
      </c>
      <c r="B2284" s="183" t="s">
        <v>4914</v>
      </c>
      <c r="C2284" s="183" t="s">
        <v>1592</v>
      </c>
      <c r="D2284" s="14" t="s">
        <v>112</v>
      </c>
      <c r="E2284" s="105">
        <v>2808</v>
      </c>
      <c r="F2284" s="23">
        <v>42207</v>
      </c>
      <c r="G2284" s="106">
        <v>2808</v>
      </c>
      <c r="H2284" s="31">
        <f t="shared" si="70"/>
        <v>0</v>
      </c>
      <c r="I2284" s="39" t="s">
        <v>9</v>
      </c>
      <c r="L2284" s="246"/>
      <c r="M2284" s="20">
        <v>42193</v>
      </c>
      <c r="N2284" s="183" t="s">
        <v>3358</v>
      </c>
      <c r="O2284" s="183" t="s">
        <v>1592</v>
      </c>
      <c r="P2284" s="14" t="s">
        <v>128</v>
      </c>
      <c r="Q2284" s="105">
        <v>7180</v>
      </c>
      <c r="R2284" s="23">
        <v>42193</v>
      </c>
      <c r="S2284" s="106">
        <v>7180</v>
      </c>
      <c r="T2284" s="31">
        <f t="shared" si="71"/>
        <v>0</v>
      </c>
      <c r="U2284" s="39" t="s">
        <v>41</v>
      </c>
    </row>
    <row r="2285" spans="1:21" x14ac:dyDescent="0.25">
      <c r="A2285" s="20">
        <v>42207</v>
      </c>
      <c r="B2285" s="183" t="s">
        <v>4915</v>
      </c>
      <c r="C2285" s="183" t="s">
        <v>1592</v>
      </c>
      <c r="D2285" s="14" t="s">
        <v>4420</v>
      </c>
      <c r="E2285" s="105">
        <v>2788</v>
      </c>
      <c r="F2285" s="23">
        <v>42207</v>
      </c>
      <c r="G2285" s="106">
        <v>2788</v>
      </c>
      <c r="H2285" s="31">
        <f t="shared" si="70"/>
        <v>0</v>
      </c>
      <c r="I2285" s="39" t="s">
        <v>3880</v>
      </c>
      <c r="L2285" s="246"/>
      <c r="M2285" s="20">
        <v>42194</v>
      </c>
      <c r="N2285" s="183" t="s">
        <v>3437</v>
      </c>
      <c r="O2285" s="183" t="s">
        <v>1592</v>
      </c>
      <c r="P2285" s="14" t="s">
        <v>128</v>
      </c>
      <c r="Q2285" s="105">
        <v>9843</v>
      </c>
      <c r="R2285" s="23">
        <v>42196</v>
      </c>
      <c r="S2285" s="106">
        <v>9843</v>
      </c>
      <c r="T2285" s="31">
        <f t="shared" si="71"/>
        <v>0</v>
      </c>
      <c r="U2285" s="39" t="s">
        <v>17</v>
      </c>
    </row>
    <row r="2286" spans="1:21" x14ac:dyDescent="0.25">
      <c r="A2286" s="20">
        <v>42207</v>
      </c>
      <c r="B2286" s="183" t="s">
        <v>4916</v>
      </c>
      <c r="C2286" s="183" t="s">
        <v>1592</v>
      </c>
      <c r="D2286" s="14" t="s">
        <v>215</v>
      </c>
      <c r="E2286" s="105">
        <v>28594.7</v>
      </c>
      <c r="F2286" s="23">
        <v>42207</v>
      </c>
      <c r="G2286" s="106">
        <v>28594.7</v>
      </c>
      <c r="H2286" s="31">
        <f t="shared" si="70"/>
        <v>0</v>
      </c>
      <c r="I2286" s="39" t="s">
        <v>9</v>
      </c>
      <c r="L2286" s="246"/>
      <c r="M2286" s="20">
        <v>42196</v>
      </c>
      <c r="N2286" s="183" t="s">
        <v>3702</v>
      </c>
      <c r="O2286" s="183" t="s">
        <v>1592</v>
      </c>
      <c r="P2286" s="14" t="s">
        <v>128</v>
      </c>
      <c r="Q2286" s="105">
        <v>6300</v>
      </c>
      <c r="R2286" s="23">
        <v>42196</v>
      </c>
      <c r="S2286" s="106">
        <v>6300</v>
      </c>
      <c r="T2286" s="31">
        <f t="shared" si="71"/>
        <v>0</v>
      </c>
      <c r="U2286" s="39" t="s">
        <v>17</v>
      </c>
    </row>
    <row r="2287" spans="1:21" x14ac:dyDescent="0.25">
      <c r="A2287" s="20">
        <v>42207</v>
      </c>
      <c r="B2287" s="183" t="s">
        <v>4917</v>
      </c>
      <c r="C2287" s="183" t="s">
        <v>1592</v>
      </c>
      <c r="D2287" s="14" t="s">
        <v>18</v>
      </c>
      <c r="E2287" s="105">
        <v>2887.65</v>
      </c>
      <c r="F2287" s="23">
        <v>42207</v>
      </c>
      <c r="G2287" s="106">
        <v>2887.65</v>
      </c>
      <c r="H2287" s="31">
        <f t="shared" si="70"/>
        <v>0</v>
      </c>
      <c r="I2287" s="39" t="s">
        <v>9</v>
      </c>
      <c r="L2287" s="246"/>
      <c r="M2287" s="20">
        <v>42200</v>
      </c>
      <c r="N2287" s="183" t="s">
        <v>4127</v>
      </c>
      <c r="O2287" s="183" t="s">
        <v>1592</v>
      </c>
      <c r="P2287" s="14" t="s">
        <v>128</v>
      </c>
      <c r="Q2287" s="105">
        <v>3790</v>
      </c>
      <c r="R2287" s="23">
        <v>42200</v>
      </c>
      <c r="S2287" s="106">
        <v>3790</v>
      </c>
      <c r="T2287" s="48">
        <f t="shared" si="71"/>
        <v>0</v>
      </c>
      <c r="U2287" s="39" t="s">
        <v>17</v>
      </c>
    </row>
    <row r="2288" spans="1:21" x14ac:dyDescent="0.25">
      <c r="A2288" s="20">
        <v>42207</v>
      </c>
      <c r="B2288" s="183" t="s">
        <v>4918</v>
      </c>
      <c r="C2288" s="183" t="s">
        <v>1592</v>
      </c>
      <c r="D2288" s="14" t="s">
        <v>256</v>
      </c>
      <c r="E2288" s="105">
        <v>4675.2</v>
      </c>
      <c r="F2288" s="23">
        <v>42210</v>
      </c>
      <c r="G2288" s="106">
        <v>4675.2</v>
      </c>
      <c r="H2288" s="31">
        <f t="shared" si="70"/>
        <v>0</v>
      </c>
      <c r="I2288" s="39" t="s">
        <v>3880</v>
      </c>
      <c r="L2288" s="246"/>
      <c r="M2288" s="20">
        <v>42201</v>
      </c>
      <c r="N2288" s="183" t="s">
        <v>4250</v>
      </c>
      <c r="O2288" s="183" t="s">
        <v>1592</v>
      </c>
      <c r="P2288" s="14" t="s">
        <v>128</v>
      </c>
      <c r="Q2288" s="105">
        <v>2305.1999999999998</v>
      </c>
      <c r="R2288" s="23">
        <v>42202</v>
      </c>
      <c r="S2288" s="106">
        <v>2305.1999999999998</v>
      </c>
      <c r="T2288" s="48">
        <f t="shared" si="71"/>
        <v>0</v>
      </c>
      <c r="U2288" s="39" t="s">
        <v>17</v>
      </c>
    </row>
    <row r="2289" spans="1:21" x14ac:dyDescent="0.25">
      <c r="A2289" s="20">
        <v>42207</v>
      </c>
      <c r="B2289" s="183" t="s">
        <v>4919</v>
      </c>
      <c r="C2289" s="183" t="s">
        <v>1592</v>
      </c>
      <c r="D2289" s="14" t="s">
        <v>114</v>
      </c>
      <c r="E2289" s="105">
        <v>1255.5</v>
      </c>
      <c r="F2289" s="23">
        <v>42207</v>
      </c>
      <c r="G2289" s="106">
        <v>1255.5</v>
      </c>
      <c r="H2289" s="31">
        <f t="shared" si="70"/>
        <v>0</v>
      </c>
      <c r="I2289" s="39" t="s">
        <v>9</v>
      </c>
      <c r="L2289" s="246"/>
      <c r="M2289" s="20">
        <v>42205</v>
      </c>
      <c r="N2289" s="183" t="s">
        <v>4713</v>
      </c>
      <c r="O2289" s="183" t="s">
        <v>1592</v>
      </c>
      <c r="P2289" s="14" t="s">
        <v>128</v>
      </c>
      <c r="Q2289" s="105">
        <v>5720</v>
      </c>
      <c r="R2289" s="23">
        <v>42205</v>
      </c>
      <c r="S2289" s="118">
        <v>5720</v>
      </c>
      <c r="T2289" s="31">
        <f t="shared" si="71"/>
        <v>0</v>
      </c>
      <c r="U2289" s="56" t="s">
        <v>17</v>
      </c>
    </row>
    <row r="2290" spans="1:21" x14ac:dyDescent="0.25">
      <c r="A2290" s="20">
        <v>42207</v>
      </c>
      <c r="B2290" s="183" t="s">
        <v>4920</v>
      </c>
      <c r="C2290" s="183" t="s">
        <v>1592</v>
      </c>
      <c r="D2290" s="14" t="s">
        <v>464</v>
      </c>
      <c r="E2290" s="105">
        <v>2143.8000000000002</v>
      </c>
      <c r="F2290" s="23">
        <v>42207</v>
      </c>
      <c r="G2290" s="106">
        <v>2143.8000000000002</v>
      </c>
      <c r="H2290" s="31">
        <f t="shared" si="70"/>
        <v>0</v>
      </c>
      <c r="I2290" s="39" t="s">
        <v>9</v>
      </c>
      <c r="L2290" s="246"/>
      <c r="M2290" s="20">
        <v>42206</v>
      </c>
      <c r="N2290" s="183" t="s">
        <v>4839</v>
      </c>
      <c r="O2290" s="183" t="s">
        <v>1592</v>
      </c>
      <c r="P2290" s="15" t="s">
        <v>128</v>
      </c>
      <c r="Q2290" s="122">
        <v>5430</v>
      </c>
      <c r="R2290" s="23">
        <v>42206</v>
      </c>
      <c r="S2290" s="118">
        <v>5430</v>
      </c>
      <c r="T2290" s="31">
        <f t="shared" si="71"/>
        <v>0</v>
      </c>
      <c r="U2290" s="68" t="s">
        <v>17</v>
      </c>
    </row>
    <row r="2291" spans="1:21" x14ac:dyDescent="0.25">
      <c r="A2291" s="20">
        <v>42207</v>
      </c>
      <c r="B2291" s="183" t="s">
        <v>4921</v>
      </c>
      <c r="C2291" s="183" t="s">
        <v>1592</v>
      </c>
      <c r="D2291" s="14" t="s">
        <v>56</v>
      </c>
      <c r="E2291" s="105">
        <v>12902.6</v>
      </c>
      <c r="F2291" s="23">
        <v>42207</v>
      </c>
      <c r="G2291" s="106">
        <v>12902.6</v>
      </c>
      <c r="H2291" s="31">
        <f t="shared" si="70"/>
        <v>0</v>
      </c>
      <c r="I2291" s="39" t="s">
        <v>9</v>
      </c>
      <c r="L2291" s="246"/>
      <c r="M2291" s="20">
        <v>42206</v>
      </c>
      <c r="N2291" s="183" t="s">
        <v>4842</v>
      </c>
      <c r="O2291" s="183" t="s">
        <v>1592</v>
      </c>
      <c r="P2291" s="15" t="s">
        <v>128</v>
      </c>
      <c r="Q2291" s="122">
        <v>1175</v>
      </c>
      <c r="R2291" s="23">
        <v>42206</v>
      </c>
      <c r="S2291" s="118">
        <v>1175</v>
      </c>
      <c r="T2291" s="31">
        <f t="shared" si="71"/>
        <v>0</v>
      </c>
      <c r="U2291" s="68" t="s">
        <v>17</v>
      </c>
    </row>
    <row r="2292" spans="1:21" x14ac:dyDescent="0.25">
      <c r="A2292" s="20">
        <v>42207</v>
      </c>
      <c r="B2292" s="183" t="s">
        <v>4922</v>
      </c>
      <c r="C2292" s="183" t="s">
        <v>1592</v>
      </c>
      <c r="D2292" s="14" t="s">
        <v>3893</v>
      </c>
      <c r="E2292" s="105">
        <v>9682.9</v>
      </c>
      <c r="F2292" s="23">
        <v>42207</v>
      </c>
      <c r="G2292" s="106">
        <v>9682.9</v>
      </c>
      <c r="H2292" s="31">
        <f t="shared" si="70"/>
        <v>0</v>
      </c>
      <c r="I2292" s="39" t="s">
        <v>9</v>
      </c>
      <c r="L2292" s="246"/>
      <c r="M2292" s="20">
        <v>42208</v>
      </c>
      <c r="N2292" s="183" t="s">
        <v>5069</v>
      </c>
      <c r="O2292" s="183" t="s">
        <v>1592</v>
      </c>
      <c r="P2292" s="14" t="s">
        <v>128</v>
      </c>
      <c r="Q2292" s="105">
        <v>7526.4</v>
      </c>
      <c r="R2292" s="65">
        <v>42208</v>
      </c>
      <c r="S2292" s="106">
        <v>7526.4</v>
      </c>
      <c r="T2292" s="31">
        <f t="shared" si="71"/>
        <v>0</v>
      </c>
      <c r="U2292" s="39" t="s">
        <v>17</v>
      </c>
    </row>
    <row r="2293" spans="1:21" x14ac:dyDescent="0.25">
      <c r="A2293" s="20">
        <v>42207</v>
      </c>
      <c r="B2293" s="183" t="s">
        <v>4923</v>
      </c>
      <c r="C2293" s="183" t="s">
        <v>1592</v>
      </c>
      <c r="D2293" s="14" t="s">
        <v>151</v>
      </c>
      <c r="E2293" s="105">
        <v>2696.4</v>
      </c>
      <c r="F2293" s="23">
        <v>42208</v>
      </c>
      <c r="G2293" s="106">
        <v>2696.4</v>
      </c>
      <c r="H2293" s="31">
        <f t="shared" si="70"/>
        <v>0</v>
      </c>
      <c r="I2293" s="39" t="s">
        <v>9</v>
      </c>
      <c r="L2293" s="246"/>
      <c r="M2293" s="20">
        <v>42209</v>
      </c>
      <c r="N2293" s="183" t="s">
        <v>5202</v>
      </c>
      <c r="O2293" s="183" t="s">
        <v>1592</v>
      </c>
      <c r="P2293" s="14" t="s">
        <v>128</v>
      </c>
      <c r="Q2293" s="105">
        <v>7824</v>
      </c>
      <c r="R2293" s="65">
        <v>42209</v>
      </c>
      <c r="S2293" s="106">
        <v>7824</v>
      </c>
      <c r="T2293" s="31">
        <f t="shared" si="71"/>
        <v>0</v>
      </c>
      <c r="U2293" s="39" t="s">
        <v>17</v>
      </c>
    </row>
    <row r="2294" spans="1:21" x14ac:dyDescent="0.25">
      <c r="A2294" s="20">
        <v>42207</v>
      </c>
      <c r="B2294" s="183" t="s">
        <v>4924</v>
      </c>
      <c r="C2294" s="183" t="s">
        <v>1592</v>
      </c>
      <c r="D2294" s="14" t="s">
        <v>21</v>
      </c>
      <c r="E2294" s="105">
        <v>2786.4</v>
      </c>
      <c r="F2294" s="23">
        <v>42207</v>
      </c>
      <c r="G2294" s="106">
        <v>2786.4</v>
      </c>
      <c r="H2294" s="31">
        <f t="shared" si="70"/>
        <v>0</v>
      </c>
      <c r="I2294" s="39" t="s">
        <v>9</v>
      </c>
      <c r="L2294" s="246"/>
      <c r="M2294" s="20">
        <v>42210</v>
      </c>
      <c r="N2294" s="183" t="s">
        <v>5365</v>
      </c>
      <c r="O2294" s="183" t="s">
        <v>1592</v>
      </c>
      <c r="P2294" s="14" t="s">
        <v>128</v>
      </c>
      <c r="Q2294" s="105">
        <v>7545.6</v>
      </c>
      <c r="R2294" s="65">
        <v>42210</v>
      </c>
      <c r="S2294" s="106">
        <v>7545.6</v>
      </c>
      <c r="T2294" s="31">
        <f t="shared" si="71"/>
        <v>0</v>
      </c>
      <c r="U2294" s="39" t="s">
        <v>9</v>
      </c>
    </row>
    <row r="2295" spans="1:21" x14ac:dyDescent="0.25">
      <c r="A2295" s="20">
        <v>42207</v>
      </c>
      <c r="B2295" s="183" t="s">
        <v>4925</v>
      </c>
      <c r="C2295" s="183" t="s">
        <v>1592</v>
      </c>
      <c r="D2295" s="14" t="s">
        <v>157</v>
      </c>
      <c r="E2295" s="105">
        <v>2910.6</v>
      </c>
      <c r="F2295" s="23">
        <v>42207</v>
      </c>
      <c r="G2295" s="106">
        <v>2910.6</v>
      </c>
      <c r="H2295" s="31">
        <f t="shared" si="70"/>
        <v>0</v>
      </c>
      <c r="I2295" s="39" t="s">
        <v>9</v>
      </c>
      <c r="L2295" s="246"/>
      <c r="M2295" s="20">
        <v>42216</v>
      </c>
      <c r="N2295" s="183" t="s">
        <v>5976</v>
      </c>
      <c r="O2295" s="183" t="s">
        <v>1592</v>
      </c>
      <c r="P2295" s="14" t="s">
        <v>128</v>
      </c>
      <c r="Q2295" s="105">
        <v>6364.8</v>
      </c>
      <c r="R2295" s="23">
        <v>42216</v>
      </c>
      <c r="S2295" s="106">
        <v>6364.8</v>
      </c>
      <c r="T2295" s="31">
        <f t="shared" si="71"/>
        <v>0</v>
      </c>
      <c r="U2295" s="39" t="s">
        <v>17</v>
      </c>
    </row>
    <row r="2296" spans="1:21" x14ac:dyDescent="0.25">
      <c r="A2296" s="20">
        <v>42207</v>
      </c>
      <c r="B2296" s="183" t="s">
        <v>4926</v>
      </c>
      <c r="C2296" s="183" t="s">
        <v>1592</v>
      </c>
      <c r="D2296" s="14" t="s">
        <v>23</v>
      </c>
      <c r="E2296" s="105">
        <v>5107.8</v>
      </c>
      <c r="F2296" s="23">
        <v>42207</v>
      </c>
      <c r="G2296" s="106">
        <v>5107.8</v>
      </c>
      <c r="H2296" s="31">
        <f t="shared" si="70"/>
        <v>0</v>
      </c>
      <c r="I2296" s="39" t="s">
        <v>9</v>
      </c>
      <c r="L2296" s="246"/>
      <c r="M2296" s="20">
        <v>42216</v>
      </c>
      <c r="N2296" s="183" t="s">
        <v>6042</v>
      </c>
      <c r="O2296" s="183" t="s">
        <v>1592</v>
      </c>
      <c r="P2296" s="14" t="s">
        <v>74</v>
      </c>
      <c r="Q2296" s="105">
        <v>648.6</v>
      </c>
      <c r="R2296" s="23">
        <v>42216</v>
      </c>
      <c r="S2296" s="106">
        <v>648.6</v>
      </c>
      <c r="T2296" s="31">
        <f t="shared" si="71"/>
        <v>0</v>
      </c>
      <c r="U2296" s="39" t="s">
        <v>9</v>
      </c>
    </row>
    <row r="2297" spans="1:21" x14ac:dyDescent="0.25">
      <c r="A2297" s="20">
        <v>42207</v>
      </c>
      <c r="B2297" s="183" t="s">
        <v>4927</v>
      </c>
      <c r="C2297" s="183" t="s">
        <v>1592</v>
      </c>
      <c r="D2297" s="14" t="s">
        <v>270</v>
      </c>
      <c r="E2297" s="105">
        <v>378.3</v>
      </c>
      <c r="F2297" s="23">
        <v>42207</v>
      </c>
      <c r="G2297" s="106">
        <v>378.3</v>
      </c>
      <c r="H2297" s="31">
        <f t="shared" si="70"/>
        <v>0</v>
      </c>
      <c r="I2297" s="39" t="s">
        <v>9</v>
      </c>
      <c r="L2297" s="246"/>
      <c r="M2297" s="20">
        <v>42191</v>
      </c>
      <c r="N2297" s="183" t="s">
        <v>3061</v>
      </c>
      <c r="O2297" s="183" t="s">
        <v>1592</v>
      </c>
      <c r="P2297" s="14" t="s">
        <v>25</v>
      </c>
      <c r="Q2297" s="105">
        <v>674</v>
      </c>
      <c r="R2297" s="23">
        <v>42191</v>
      </c>
      <c r="S2297" s="106">
        <v>674</v>
      </c>
      <c r="T2297" s="31">
        <f t="shared" si="71"/>
        <v>0</v>
      </c>
      <c r="U2297" s="39" t="s">
        <v>9</v>
      </c>
    </row>
    <row r="2298" spans="1:21" x14ac:dyDescent="0.25">
      <c r="A2298" s="20">
        <v>42207</v>
      </c>
      <c r="B2298" s="183" t="s">
        <v>4928</v>
      </c>
      <c r="C2298" s="183" t="s">
        <v>1592</v>
      </c>
      <c r="D2298" s="14" t="s">
        <v>1058</v>
      </c>
      <c r="E2298" s="105">
        <v>4869.3999999999996</v>
      </c>
      <c r="F2298" s="23">
        <v>42207</v>
      </c>
      <c r="G2298" s="106">
        <v>4869.3999999999996</v>
      </c>
      <c r="H2298" s="31">
        <f t="shared" si="70"/>
        <v>0</v>
      </c>
      <c r="I2298" s="39" t="s">
        <v>9</v>
      </c>
      <c r="L2298" s="246"/>
      <c r="M2298" s="20">
        <v>42195</v>
      </c>
      <c r="N2298" s="183" t="s">
        <v>3547</v>
      </c>
      <c r="O2298" s="183" t="s">
        <v>1592</v>
      </c>
      <c r="P2298" s="14" t="s">
        <v>25</v>
      </c>
      <c r="Q2298" s="105">
        <v>1947.55</v>
      </c>
      <c r="R2298" s="23">
        <v>42195</v>
      </c>
      <c r="S2298" s="106">
        <v>1947.55</v>
      </c>
      <c r="T2298" s="31">
        <f t="shared" si="71"/>
        <v>0</v>
      </c>
      <c r="U2298" s="39" t="s">
        <v>9</v>
      </c>
    </row>
    <row r="2299" spans="1:21" x14ac:dyDescent="0.25">
      <c r="A2299" s="20">
        <v>42207</v>
      </c>
      <c r="B2299" s="183" t="s">
        <v>4929</v>
      </c>
      <c r="C2299" s="183" t="s">
        <v>1592</v>
      </c>
      <c r="D2299" s="14" t="s">
        <v>697</v>
      </c>
      <c r="E2299" s="105">
        <v>92982.68</v>
      </c>
      <c r="F2299" s="23">
        <v>42208</v>
      </c>
      <c r="G2299" s="106">
        <v>92982.68</v>
      </c>
      <c r="H2299" s="31">
        <f t="shared" si="70"/>
        <v>0</v>
      </c>
      <c r="I2299" s="39" t="s">
        <v>62</v>
      </c>
      <c r="L2299" s="246"/>
      <c r="M2299" s="20">
        <v>42200</v>
      </c>
      <c r="N2299" s="183" t="s">
        <v>4153</v>
      </c>
      <c r="O2299" s="183" t="s">
        <v>1592</v>
      </c>
      <c r="P2299" s="14" t="s">
        <v>25</v>
      </c>
      <c r="Q2299" s="105">
        <v>644.6</v>
      </c>
      <c r="R2299" s="23">
        <v>42200</v>
      </c>
      <c r="S2299" s="106">
        <v>644.6</v>
      </c>
      <c r="T2299" s="48">
        <f t="shared" si="71"/>
        <v>0</v>
      </c>
      <c r="U2299" s="39" t="s">
        <v>9</v>
      </c>
    </row>
    <row r="2300" spans="1:21" x14ac:dyDescent="0.25">
      <c r="A2300" s="20">
        <v>42207</v>
      </c>
      <c r="B2300" s="183" t="s">
        <v>4930</v>
      </c>
      <c r="C2300" s="183" t="s">
        <v>1592</v>
      </c>
      <c r="D2300" s="14" t="s">
        <v>2609</v>
      </c>
      <c r="E2300" s="105">
        <v>2460</v>
      </c>
      <c r="F2300" s="23">
        <v>42207</v>
      </c>
      <c r="G2300" s="106">
        <v>2460</v>
      </c>
      <c r="H2300" s="31">
        <f t="shared" si="70"/>
        <v>0</v>
      </c>
      <c r="I2300" s="39" t="s">
        <v>41</v>
      </c>
      <c r="L2300" s="246"/>
      <c r="M2300" s="20">
        <v>42203</v>
      </c>
      <c r="N2300" s="183" t="s">
        <v>4517</v>
      </c>
      <c r="O2300" s="183" t="s">
        <v>1592</v>
      </c>
      <c r="P2300" s="14" t="s">
        <v>25</v>
      </c>
      <c r="Q2300" s="105">
        <v>920.5</v>
      </c>
      <c r="R2300" s="65">
        <v>42203</v>
      </c>
      <c r="S2300" s="106">
        <v>920.5</v>
      </c>
      <c r="T2300" s="31">
        <f t="shared" si="71"/>
        <v>0</v>
      </c>
      <c r="U2300" s="39" t="s">
        <v>9</v>
      </c>
    </row>
    <row r="2301" spans="1:21" x14ac:dyDescent="0.25">
      <c r="A2301" s="20">
        <v>42207</v>
      </c>
      <c r="B2301" s="183" t="s">
        <v>4931</v>
      </c>
      <c r="C2301" s="183" t="s">
        <v>1592</v>
      </c>
      <c r="D2301" s="14" t="s">
        <v>2609</v>
      </c>
      <c r="E2301" s="105">
        <v>8323</v>
      </c>
      <c r="F2301" s="23">
        <v>42207</v>
      </c>
      <c r="G2301" s="106">
        <v>8323</v>
      </c>
      <c r="H2301" s="31">
        <f t="shared" si="70"/>
        <v>0</v>
      </c>
      <c r="I2301" s="39" t="s">
        <v>41</v>
      </c>
      <c r="L2301" s="246"/>
      <c r="M2301" s="20">
        <v>42206</v>
      </c>
      <c r="N2301" s="183" t="s">
        <v>4852</v>
      </c>
      <c r="O2301" s="183" t="s">
        <v>1592</v>
      </c>
      <c r="P2301" s="15" t="s">
        <v>25</v>
      </c>
      <c r="Q2301" s="122">
        <v>587.1</v>
      </c>
      <c r="R2301" s="23">
        <v>42206</v>
      </c>
      <c r="S2301" s="118">
        <v>587.1</v>
      </c>
      <c r="T2301" s="31">
        <f t="shared" si="71"/>
        <v>0</v>
      </c>
      <c r="U2301" s="68" t="s">
        <v>9</v>
      </c>
    </row>
    <row r="2302" spans="1:21" x14ac:dyDescent="0.25">
      <c r="A2302" s="20">
        <v>42207</v>
      </c>
      <c r="B2302" s="183" t="s">
        <v>4932</v>
      </c>
      <c r="C2302" s="183" t="s">
        <v>1592</v>
      </c>
      <c r="D2302" s="14" t="s">
        <v>4933</v>
      </c>
      <c r="E2302" s="105">
        <v>9606</v>
      </c>
      <c r="F2302" s="23">
        <v>42215</v>
      </c>
      <c r="G2302" s="106">
        <v>9606</v>
      </c>
      <c r="H2302" s="31">
        <f t="shared" si="70"/>
        <v>0</v>
      </c>
      <c r="I2302" s="39" t="s">
        <v>62</v>
      </c>
      <c r="L2302" s="246"/>
      <c r="M2302" s="20">
        <v>42208</v>
      </c>
      <c r="N2302" s="183" t="s">
        <v>5092</v>
      </c>
      <c r="O2302" s="183" t="s">
        <v>1592</v>
      </c>
      <c r="P2302" s="14" t="s">
        <v>5093</v>
      </c>
      <c r="Q2302" s="105">
        <v>1100.0999999999999</v>
      </c>
      <c r="R2302" s="240" t="s">
        <v>5094</v>
      </c>
      <c r="S2302" s="106">
        <v>1100.0999999999999</v>
      </c>
      <c r="T2302" s="31">
        <f t="shared" si="71"/>
        <v>0</v>
      </c>
      <c r="U2302" s="39" t="s">
        <v>9</v>
      </c>
    </row>
    <row r="2303" spans="1:21" x14ac:dyDescent="0.25">
      <c r="A2303" s="20">
        <v>42207</v>
      </c>
      <c r="B2303" s="183" t="s">
        <v>4934</v>
      </c>
      <c r="C2303" s="183" t="s">
        <v>1592</v>
      </c>
      <c r="D2303" s="14" t="s">
        <v>1172</v>
      </c>
      <c r="E2303" s="105">
        <v>6355.8</v>
      </c>
      <c r="F2303" s="23">
        <v>42207</v>
      </c>
      <c r="G2303" s="106">
        <v>6355.8</v>
      </c>
      <c r="H2303" s="31">
        <f t="shared" si="70"/>
        <v>0</v>
      </c>
      <c r="I2303" s="39" t="s">
        <v>587</v>
      </c>
      <c r="L2303" s="246"/>
      <c r="M2303" s="20">
        <v>42208</v>
      </c>
      <c r="N2303" s="183" t="s">
        <v>5095</v>
      </c>
      <c r="O2303" s="183" t="s">
        <v>1592</v>
      </c>
      <c r="P2303" s="14" t="s">
        <v>5093</v>
      </c>
      <c r="Q2303" s="105">
        <v>290</v>
      </c>
      <c r="R2303" s="65">
        <v>42208</v>
      </c>
      <c r="S2303" s="106">
        <v>290</v>
      </c>
      <c r="T2303" s="31">
        <f t="shared" si="71"/>
        <v>0</v>
      </c>
      <c r="U2303" s="39" t="s">
        <v>9</v>
      </c>
    </row>
    <row r="2304" spans="1:21" x14ac:dyDescent="0.25">
      <c r="A2304" s="20">
        <v>42207</v>
      </c>
      <c r="B2304" s="183" t="s">
        <v>4935</v>
      </c>
      <c r="C2304" s="183" t="s">
        <v>1592</v>
      </c>
      <c r="D2304" s="14" t="s">
        <v>1261</v>
      </c>
      <c r="E2304" s="105">
        <v>6265.2</v>
      </c>
      <c r="F2304" s="23">
        <v>42207</v>
      </c>
      <c r="G2304" s="106">
        <v>6265.2</v>
      </c>
      <c r="H2304" s="31">
        <f t="shared" si="70"/>
        <v>0</v>
      </c>
      <c r="I2304" s="39" t="s">
        <v>587</v>
      </c>
      <c r="L2304" s="246"/>
      <c r="M2304" s="20">
        <v>42188</v>
      </c>
      <c r="N2304" s="183" t="s">
        <v>2816</v>
      </c>
      <c r="O2304" s="183" t="s">
        <v>1592</v>
      </c>
      <c r="P2304" s="14" t="s">
        <v>2817</v>
      </c>
      <c r="Q2304" s="105">
        <v>2142</v>
      </c>
      <c r="R2304" s="23">
        <v>42190</v>
      </c>
      <c r="S2304" s="106">
        <v>2142</v>
      </c>
      <c r="T2304" s="31">
        <f t="shared" si="71"/>
        <v>0</v>
      </c>
      <c r="U2304" s="39" t="s">
        <v>62</v>
      </c>
    </row>
    <row r="2305" spans="1:21" x14ac:dyDescent="0.25">
      <c r="A2305" s="20">
        <v>42207</v>
      </c>
      <c r="B2305" s="183" t="s">
        <v>4936</v>
      </c>
      <c r="C2305" s="183" t="s">
        <v>1592</v>
      </c>
      <c r="D2305" s="14" t="s">
        <v>435</v>
      </c>
      <c r="E2305" s="105">
        <v>1647.3</v>
      </c>
      <c r="F2305" s="23">
        <v>42207</v>
      </c>
      <c r="G2305" s="106">
        <v>1647.3</v>
      </c>
      <c r="H2305" s="31">
        <f t="shared" si="70"/>
        <v>0</v>
      </c>
      <c r="I2305" s="39" t="s">
        <v>9</v>
      </c>
      <c r="L2305" s="246"/>
      <c r="M2305" s="20">
        <v>42212</v>
      </c>
      <c r="N2305" s="183" t="s">
        <v>5568</v>
      </c>
      <c r="O2305" s="183" t="s">
        <v>1592</v>
      </c>
      <c r="P2305" s="14" t="s">
        <v>5569</v>
      </c>
      <c r="Q2305" s="105">
        <v>8722</v>
      </c>
      <c r="R2305" s="23">
        <v>42212</v>
      </c>
      <c r="S2305" s="106">
        <v>8722</v>
      </c>
      <c r="T2305" s="31">
        <f t="shared" si="71"/>
        <v>0</v>
      </c>
      <c r="U2305" s="39" t="s">
        <v>17</v>
      </c>
    </row>
    <row r="2306" spans="1:21" x14ac:dyDescent="0.25">
      <c r="A2306" s="20">
        <v>42207</v>
      </c>
      <c r="B2306" s="183" t="s">
        <v>4937</v>
      </c>
      <c r="C2306" s="183" t="s">
        <v>1592</v>
      </c>
      <c r="D2306" s="14" t="s">
        <v>1175</v>
      </c>
      <c r="E2306" s="105">
        <v>13186.8</v>
      </c>
      <c r="F2306" s="23">
        <v>42207</v>
      </c>
      <c r="G2306" s="106">
        <v>13186.8</v>
      </c>
      <c r="H2306" s="31">
        <f t="shared" si="70"/>
        <v>0</v>
      </c>
      <c r="I2306" s="39" t="s">
        <v>587</v>
      </c>
      <c r="L2306" s="246"/>
      <c r="M2306" s="20">
        <v>42194</v>
      </c>
      <c r="N2306" s="183" t="s">
        <v>3451</v>
      </c>
      <c r="O2306" s="183" t="s">
        <v>1592</v>
      </c>
      <c r="P2306" s="14" t="s">
        <v>3452</v>
      </c>
      <c r="Q2306" s="105">
        <v>5819.03</v>
      </c>
      <c r="R2306" s="23">
        <v>42194</v>
      </c>
      <c r="S2306" s="106">
        <v>5819.03</v>
      </c>
      <c r="T2306" s="31">
        <f t="shared" si="71"/>
        <v>0</v>
      </c>
      <c r="U2306" s="39" t="s">
        <v>9</v>
      </c>
    </row>
    <row r="2307" spans="1:21" x14ac:dyDescent="0.25">
      <c r="A2307" s="20">
        <v>42207</v>
      </c>
      <c r="B2307" s="183" t="s">
        <v>4938</v>
      </c>
      <c r="C2307" s="183" t="s">
        <v>1592</v>
      </c>
      <c r="D2307" s="14" t="s">
        <v>1186</v>
      </c>
      <c r="E2307" s="105">
        <v>9577.0499999999993</v>
      </c>
      <c r="F2307" s="23">
        <v>42207</v>
      </c>
      <c r="G2307" s="106">
        <v>9577.0499999999993</v>
      </c>
      <c r="H2307" s="31">
        <f t="shared" ref="H2307:H2370" si="72">E2307-G2307</f>
        <v>0</v>
      </c>
      <c r="I2307" s="39" t="s">
        <v>587</v>
      </c>
      <c r="L2307" s="246"/>
      <c r="M2307" s="20">
        <v>42187</v>
      </c>
      <c r="N2307" s="183" t="s">
        <v>2670</v>
      </c>
      <c r="O2307" s="183" t="s">
        <v>1592</v>
      </c>
      <c r="P2307" s="40" t="s">
        <v>229</v>
      </c>
      <c r="Q2307" s="105">
        <v>6566.06</v>
      </c>
      <c r="R2307" s="23">
        <v>42157</v>
      </c>
      <c r="S2307" s="106">
        <v>6566.06</v>
      </c>
      <c r="T2307" s="25">
        <f t="shared" ref="T2307:T2370" si="73">Q2307-S2307</f>
        <v>0</v>
      </c>
      <c r="U2307" s="68" t="s">
        <v>9</v>
      </c>
    </row>
    <row r="2308" spans="1:21" x14ac:dyDescent="0.25">
      <c r="A2308" s="20">
        <v>42207</v>
      </c>
      <c r="B2308" s="183" t="s">
        <v>4939</v>
      </c>
      <c r="C2308" s="183" t="s">
        <v>1592</v>
      </c>
      <c r="D2308" s="185" t="s">
        <v>218</v>
      </c>
      <c r="E2308" s="105">
        <v>0</v>
      </c>
      <c r="F2308" s="23"/>
      <c r="G2308" s="106"/>
      <c r="H2308" s="31">
        <f t="shared" si="72"/>
        <v>0</v>
      </c>
      <c r="I2308" s="39" t="s">
        <v>13</v>
      </c>
      <c r="L2308" s="246"/>
      <c r="M2308" s="20">
        <v>42190</v>
      </c>
      <c r="N2308" s="183" t="s">
        <v>2991</v>
      </c>
      <c r="O2308" s="183" t="s">
        <v>1592</v>
      </c>
      <c r="P2308" s="14" t="s">
        <v>229</v>
      </c>
      <c r="Q2308" s="105">
        <v>5959.57</v>
      </c>
      <c r="R2308" s="23">
        <v>42190</v>
      </c>
      <c r="S2308" s="106">
        <v>5959.57</v>
      </c>
      <c r="T2308" s="31">
        <f t="shared" si="73"/>
        <v>0</v>
      </c>
      <c r="U2308" s="39" t="s">
        <v>773</v>
      </c>
    </row>
    <row r="2309" spans="1:21" x14ac:dyDescent="0.25">
      <c r="A2309" s="20">
        <v>42207</v>
      </c>
      <c r="B2309" s="183" t="s">
        <v>4940</v>
      </c>
      <c r="C2309" s="183" t="s">
        <v>1592</v>
      </c>
      <c r="D2309" s="14" t="s">
        <v>53</v>
      </c>
      <c r="E2309" s="105">
        <v>748</v>
      </c>
      <c r="F2309" s="23">
        <v>42207</v>
      </c>
      <c r="G2309" s="106">
        <v>748</v>
      </c>
      <c r="H2309" s="31">
        <f t="shared" si="72"/>
        <v>0</v>
      </c>
      <c r="I2309" s="39" t="s">
        <v>17</v>
      </c>
      <c r="L2309" s="246"/>
      <c r="M2309" s="20">
        <v>42190</v>
      </c>
      <c r="N2309" s="183" t="s">
        <v>3023</v>
      </c>
      <c r="O2309" s="183" t="s">
        <v>1592</v>
      </c>
      <c r="P2309" s="14" t="s">
        <v>229</v>
      </c>
      <c r="Q2309" s="105">
        <v>3908.02</v>
      </c>
      <c r="R2309" s="23">
        <v>42190</v>
      </c>
      <c r="S2309" s="106">
        <v>3908.02</v>
      </c>
      <c r="T2309" s="31">
        <f t="shared" si="73"/>
        <v>0</v>
      </c>
      <c r="U2309" s="39" t="s">
        <v>9</v>
      </c>
    </row>
    <row r="2310" spans="1:21" x14ac:dyDescent="0.25">
      <c r="A2310" s="20">
        <v>42207</v>
      </c>
      <c r="B2310" s="183" t="s">
        <v>4941</v>
      </c>
      <c r="C2310" s="183" t="s">
        <v>1592</v>
      </c>
      <c r="D2310" s="14" t="s">
        <v>167</v>
      </c>
      <c r="E2310" s="105">
        <v>556.6</v>
      </c>
      <c r="F2310" s="23">
        <v>42207</v>
      </c>
      <c r="G2310" s="106">
        <v>556.6</v>
      </c>
      <c r="H2310" s="31">
        <f t="shared" si="72"/>
        <v>0</v>
      </c>
      <c r="I2310" s="39" t="s">
        <v>17</v>
      </c>
      <c r="L2310" s="246"/>
      <c r="M2310" s="20">
        <v>42197</v>
      </c>
      <c r="N2310" s="183" t="s">
        <v>3840</v>
      </c>
      <c r="O2310" s="183" t="s">
        <v>1592</v>
      </c>
      <c r="P2310" s="14" t="s">
        <v>229</v>
      </c>
      <c r="Q2310" s="105">
        <v>5752.63</v>
      </c>
      <c r="R2310" s="23">
        <v>42197</v>
      </c>
      <c r="S2310" s="106">
        <v>5752.63</v>
      </c>
      <c r="T2310" s="31">
        <f t="shared" si="73"/>
        <v>0</v>
      </c>
      <c r="U2310" s="39" t="s">
        <v>9</v>
      </c>
    </row>
    <row r="2311" spans="1:21" x14ac:dyDescent="0.25">
      <c r="A2311" s="20">
        <v>42207</v>
      </c>
      <c r="B2311" s="183" t="s">
        <v>4942</v>
      </c>
      <c r="C2311" s="183" t="s">
        <v>1592</v>
      </c>
      <c r="D2311" s="14" t="s">
        <v>872</v>
      </c>
      <c r="E2311" s="105">
        <v>649.79999999999995</v>
      </c>
      <c r="F2311" s="23">
        <v>42207</v>
      </c>
      <c r="G2311" s="106">
        <v>649.79999999999995</v>
      </c>
      <c r="H2311" s="31">
        <f t="shared" si="72"/>
        <v>0</v>
      </c>
      <c r="I2311" s="39" t="s">
        <v>17</v>
      </c>
      <c r="L2311" s="246"/>
      <c r="M2311" s="20">
        <v>42198</v>
      </c>
      <c r="N2311" s="183" t="s">
        <v>3956</v>
      </c>
      <c r="O2311" s="183" t="s">
        <v>1592</v>
      </c>
      <c r="P2311" s="14" t="s">
        <v>229</v>
      </c>
      <c r="Q2311" s="105">
        <v>3684.08</v>
      </c>
      <c r="R2311" s="23">
        <v>42198</v>
      </c>
      <c r="S2311" s="106">
        <v>3684.08</v>
      </c>
      <c r="T2311" s="31">
        <f t="shared" si="73"/>
        <v>0</v>
      </c>
      <c r="U2311" s="39" t="s">
        <v>9</v>
      </c>
    </row>
    <row r="2312" spans="1:21" x14ac:dyDescent="0.25">
      <c r="A2312" s="20">
        <v>42207</v>
      </c>
      <c r="B2312" s="183" t="s">
        <v>4943</v>
      </c>
      <c r="C2312" s="183" t="s">
        <v>1592</v>
      </c>
      <c r="D2312" s="14" t="s">
        <v>116</v>
      </c>
      <c r="E2312" s="105">
        <v>2613.1999999999998</v>
      </c>
      <c r="F2312" s="23">
        <v>42207</v>
      </c>
      <c r="G2312" s="106">
        <v>2613.1999999999998</v>
      </c>
      <c r="H2312" s="31">
        <f t="shared" si="72"/>
        <v>0</v>
      </c>
      <c r="I2312" s="39" t="s">
        <v>17</v>
      </c>
      <c r="L2312" s="246"/>
      <c r="M2312" s="20">
        <v>42201</v>
      </c>
      <c r="N2312" s="183" t="s">
        <v>4245</v>
      </c>
      <c r="O2312" s="183" t="s">
        <v>1592</v>
      </c>
      <c r="P2312" s="14" t="s">
        <v>229</v>
      </c>
      <c r="Q2312" s="105">
        <v>6455.67</v>
      </c>
      <c r="R2312" s="23">
        <v>42201</v>
      </c>
      <c r="S2312" s="106">
        <v>6455.67</v>
      </c>
      <c r="T2312" s="48">
        <f t="shared" si="73"/>
        <v>0</v>
      </c>
      <c r="U2312" s="39" t="s">
        <v>9</v>
      </c>
    </row>
    <row r="2313" spans="1:21" x14ac:dyDescent="0.25">
      <c r="A2313" s="20">
        <v>42207</v>
      </c>
      <c r="B2313" s="183" t="s">
        <v>4944</v>
      </c>
      <c r="C2313" s="183" t="s">
        <v>1592</v>
      </c>
      <c r="D2313" s="14" t="s">
        <v>152</v>
      </c>
      <c r="E2313" s="105">
        <v>3551.5</v>
      </c>
      <c r="F2313" s="23">
        <v>42207</v>
      </c>
      <c r="G2313" s="106">
        <v>3551.5</v>
      </c>
      <c r="H2313" s="31">
        <f t="shared" si="72"/>
        <v>0</v>
      </c>
      <c r="I2313" s="39" t="s">
        <v>17</v>
      </c>
      <c r="L2313" s="246"/>
      <c r="M2313" s="20">
        <v>42204</v>
      </c>
      <c r="N2313" s="183" t="s">
        <v>4608</v>
      </c>
      <c r="O2313" s="183" t="s">
        <v>1592</v>
      </c>
      <c r="P2313" s="14" t="s">
        <v>229</v>
      </c>
      <c r="Q2313" s="105">
        <v>5131.8</v>
      </c>
      <c r="R2313" s="23">
        <v>42204</v>
      </c>
      <c r="S2313" s="118">
        <v>5131.8</v>
      </c>
      <c r="T2313" s="31">
        <f t="shared" si="73"/>
        <v>0</v>
      </c>
      <c r="U2313" s="56" t="s">
        <v>9</v>
      </c>
    </row>
    <row r="2314" spans="1:21" x14ac:dyDescent="0.25">
      <c r="A2314" s="20">
        <v>42207</v>
      </c>
      <c r="B2314" s="183" t="s">
        <v>4945</v>
      </c>
      <c r="C2314" s="183" t="s">
        <v>1592</v>
      </c>
      <c r="D2314" s="14" t="s">
        <v>33</v>
      </c>
      <c r="E2314" s="105">
        <v>8344.2999999999993</v>
      </c>
      <c r="F2314" s="23">
        <v>42207</v>
      </c>
      <c r="G2314" s="106">
        <v>8344.2999999999993</v>
      </c>
      <c r="H2314" s="31">
        <f t="shared" si="72"/>
        <v>0</v>
      </c>
      <c r="I2314" s="39" t="s">
        <v>9</v>
      </c>
      <c r="L2314" s="246"/>
      <c r="M2314" s="20">
        <v>42204</v>
      </c>
      <c r="N2314" s="183" t="s">
        <v>4643</v>
      </c>
      <c r="O2314" s="183" t="s">
        <v>1592</v>
      </c>
      <c r="P2314" s="14" t="s">
        <v>229</v>
      </c>
      <c r="Q2314" s="105">
        <v>3855.77</v>
      </c>
      <c r="R2314" s="23">
        <v>42204</v>
      </c>
      <c r="S2314" s="118">
        <v>3855.77</v>
      </c>
      <c r="T2314" s="31">
        <f t="shared" si="73"/>
        <v>0</v>
      </c>
      <c r="U2314" s="56" t="s">
        <v>9</v>
      </c>
    </row>
    <row r="2315" spans="1:21" x14ac:dyDescent="0.25">
      <c r="A2315" s="20">
        <v>42207</v>
      </c>
      <c r="B2315" s="183" t="s">
        <v>4946</v>
      </c>
      <c r="C2315" s="183" t="s">
        <v>1592</v>
      </c>
      <c r="D2315" s="14" t="s">
        <v>148</v>
      </c>
      <c r="E2315" s="105">
        <v>5423.6</v>
      </c>
      <c r="F2315" s="23">
        <v>42207</v>
      </c>
      <c r="G2315" s="106">
        <v>5423.6</v>
      </c>
      <c r="H2315" s="31">
        <f t="shared" si="72"/>
        <v>0</v>
      </c>
      <c r="I2315" s="39" t="s">
        <v>17</v>
      </c>
      <c r="L2315" s="246"/>
      <c r="M2315" s="20">
        <v>42208</v>
      </c>
      <c r="N2315" s="183" t="s">
        <v>5066</v>
      </c>
      <c r="O2315" s="183" t="s">
        <v>1592</v>
      </c>
      <c r="P2315" s="14" t="s">
        <v>229</v>
      </c>
      <c r="Q2315" s="105">
        <v>6268.86</v>
      </c>
      <c r="R2315" s="65">
        <v>42208</v>
      </c>
      <c r="S2315" s="106">
        <v>6268.86</v>
      </c>
      <c r="T2315" s="31">
        <f t="shared" si="73"/>
        <v>0</v>
      </c>
      <c r="U2315" s="39" t="s">
        <v>9</v>
      </c>
    </row>
    <row r="2316" spans="1:21" x14ac:dyDescent="0.25">
      <c r="A2316" s="20">
        <v>42207</v>
      </c>
      <c r="B2316" s="183" t="s">
        <v>4947</v>
      </c>
      <c r="C2316" s="183" t="s">
        <v>1592</v>
      </c>
      <c r="D2316" s="14" t="s">
        <v>292</v>
      </c>
      <c r="E2316" s="105">
        <v>1983.6</v>
      </c>
      <c r="F2316" s="23">
        <v>42207</v>
      </c>
      <c r="G2316" s="106">
        <v>1983.6</v>
      </c>
      <c r="H2316" s="31">
        <f t="shared" si="72"/>
        <v>0</v>
      </c>
      <c r="I2316" s="39" t="s">
        <v>17</v>
      </c>
      <c r="L2316" s="246"/>
      <c r="M2316" s="20">
        <v>42208</v>
      </c>
      <c r="N2316" s="183" t="s">
        <v>5071</v>
      </c>
      <c r="O2316" s="183" t="s">
        <v>1592</v>
      </c>
      <c r="P2316" s="14" t="s">
        <v>229</v>
      </c>
      <c r="Q2316" s="105">
        <v>309.92</v>
      </c>
      <c r="R2316" s="65">
        <v>42208</v>
      </c>
      <c r="S2316" s="106">
        <v>309.92</v>
      </c>
      <c r="T2316" s="31">
        <f t="shared" si="73"/>
        <v>0</v>
      </c>
      <c r="U2316" s="39" t="s">
        <v>9</v>
      </c>
    </row>
    <row r="2317" spans="1:21" x14ac:dyDescent="0.25">
      <c r="A2317" s="20">
        <v>42207</v>
      </c>
      <c r="B2317" s="183" t="s">
        <v>4948</v>
      </c>
      <c r="C2317" s="183" t="s">
        <v>1592</v>
      </c>
      <c r="D2317" s="14" t="s">
        <v>375</v>
      </c>
      <c r="E2317" s="105">
        <v>5106.5</v>
      </c>
      <c r="F2317" s="23" t="s">
        <v>4664</v>
      </c>
      <c r="G2317" s="106">
        <f>4700+406.5</f>
        <v>5106.5</v>
      </c>
      <c r="H2317" s="31">
        <f t="shared" si="72"/>
        <v>0</v>
      </c>
      <c r="I2317" s="39" t="s">
        <v>9</v>
      </c>
      <c r="L2317" s="246"/>
      <c r="M2317" s="20">
        <v>42211</v>
      </c>
      <c r="N2317" s="183" t="s">
        <v>5452</v>
      </c>
      <c r="O2317" s="183" t="s">
        <v>1592</v>
      </c>
      <c r="P2317" s="14" t="s">
        <v>229</v>
      </c>
      <c r="Q2317" s="105">
        <v>5630.96</v>
      </c>
      <c r="R2317" s="23">
        <v>42211</v>
      </c>
      <c r="S2317" s="106">
        <v>5630.96</v>
      </c>
      <c r="T2317" s="31">
        <f t="shared" si="73"/>
        <v>0</v>
      </c>
      <c r="U2317" s="39" t="s">
        <v>9</v>
      </c>
    </row>
    <row r="2318" spans="1:21" x14ac:dyDescent="0.25">
      <c r="A2318" s="20">
        <v>42207</v>
      </c>
      <c r="B2318" s="183" t="s">
        <v>4949</v>
      </c>
      <c r="C2318" s="183" t="s">
        <v>1592</v>
      </c>
      <c r="D2318" s="14" t="s">
        <v>82</v>
      </c>
      <c r="E2318" s="105">
        <v>5141.3999999999996</v>
      </c>
      <c r="F2318" s="23">
        <v>42207</v>
      </c>
      <c r="G2318" s="106">
        <v>5141.3999999999996</v>
      </c>
      <c r="H2318" s="31">
        <f t="shared" si="72"/>
        <v>0</v>
      </c>
      <c r="I2318" s="39" t="s">
        <v>17</v>
      </c>
      <c r="L2318" s="246"/>
      <c r="M2318" s="20">
        <v>42212</v>
      </c>
      <c r="N2318" s="183" t="s">
        <v>5565</v>
      </c>
      <c r="O2318" s="183" t="s">
        <v>1592</v>
      </c>
      <c r="P2318" s="14" t="s">
        <v>229</v>
      </c>
      <c r="Q2318" s="105">
        <v>4734.43</v>
      </c>
      <c r="R2318" s="23">
        <v>42212</v>
      </c>
      <c r="S2318" s="106">
        <v>4734.43</v>
      </c>
      <c r="T2318" s="31">
        <f t="shared" si="73"/>
        <v>0</v>
      </c>
      <c r="U2318" s="39" t="s">
        <v>9</v>
      </c>
    </row>
    <row r="2319" spans="1:21" x14ac:dyDescent="0.25">
      <c r="A2319" s="20">
        <v>42207</v>
      </c>
      <c r="B2319" s="183" t="s">
        <v>4950</v>
      </c>
      <c r="C2319" s="183" t="s">
        <v>1592</v>
      </c>
      <c r="D2319" s="14" t="s">
        <v>81</v>
      </c>
      <c r="E2319" s="105">
        <v>1886.1</v>
      </c>
      <c r="F2319" s="23">
        <v>42207</v>
      </c>
      <c r="G2319" s="106">
        <v>1886.1</v>
      </c>
      <c r="H2319" s="31">
        <f t="shared" si="72"/>
        <v>0</v>
      </c>
      <c r="I2319" s="39" t="s">
        <v>17</v>
      </c>
      <c r="L2319" s="246"/>
      <c r="M2319" s="20">
        <v>42215</v>
      </c>
      <c r="N2319" s="183" t="s">
        <v>5839</v>
      </c>
      <c r="O2319" s="183" t="s">
        <v>1592</v>
      </c>
      <c r="P2319" s="14" t="s">
        <v>229</v>
      </c>
      <c r="Q2319" s="105">
        <v>5554.5</v>
      </c>
      <c r="R2319" s="23">
        <v>42215</v>
      </c>
      <c r="S2319" s="106">
        <v>5554.5</v>
      </c>
      <c r="T2319" s="31">
        <f t="shared" si="73"/>
        <v>0</v>
      </c>
      <c r="U2319" s="39" t="s">
        <v>9</v>
      </c>
    </row>
    <row r="2320" spans="1:21" x14ac:dyDescent="0.25">
      <c r="A2320" s="20">
        <v>42207</v>
      </c>
      <c r="B2320" s="183" t="s">
        <v>4951</v>
      </c>
      <c r="C2320" s="183" t="s">
        <v>1592</v>
      </c>
      <c r="D2320" s="14" t="s">
        <v>127</v>
      </c>
      <c r="E2320" s="105">
        <v>11571</v>
      </c>
      <c r="F2320" s="23">
        <v>42207</v>
      </c>
      <c r="G2320" s="106">
        <v>11571</v>
      </c>
      <c r="H2320" s="31">
        <f t="shared" si="72"/>
        <v>0</v>
      </c>
      <c r="I2320" s="39" t="s">
        <v>9</v>
      </c>
      <c r="L2320" s="246"/>
      <c r="M2320" s="20">
        <v>42188</v>
      </c>
      <c r="N2320" s="183" t="s">
        <v>2819</v>
      </c>
      <c r="O2320" s="183" t="s">
        <v>1592</v>
      </c>
      <c r="P2320" s="14" t="s">
        <v>431</v>
      </c>
      <c r="Q2320" s="105">
        <v>3616.8</v>
      </c>
      <c r="R2320" s="23">
        <v>42188</v>
      </c>
      <c r="S2320" s="106">
        <v>3616.8</v>
      </c>
      <c r="T2320" s="31">
        <f t="shared" si="73"/>
        <v>0</v>
      </c>
      <c r="U2320" s="39" t="s">
        <v>9</v>
      </c>
    </row>
    <row r="2321" spans="1:21" x14ac:dyDescent="0.25">
      <c r="A2321" s="20">
        <v>42207</v>
      </c>
      <c r="B2321" s="183" t="s">
        <v>4952</v>
      </c>
      <c r="C2321" s="183" t="s">
        <v>1592</v>
      </c>
      <c r="D2321" s="14" t="s">
        <v>33</v>
      </c>
      <c r="E2321" s="105">
        <v>441</v>
      </c>
      <c r="F2321" s="23">
        <v>42207</v>
      </c>
      <c r="G2321" s="106">
        <v>441</v>
      </c>
      <c r="H2321" s="31">
        <f t="shared" si="72"/>
        <v>0</v>
      </c>
      <c r="I2321" s="39" t="s">
        <v>9</v>
      </c>
      <c r="L2321" s="246"/>
      <c r="M2321" s="20">
        <v>42204</v>
      </c>
      <c r="N2321" s="183" t="s">
        <v>4605</v>
      </c>
      <c r="O2321" s="183" t="s">
        <v>1592</v>
      </c>
      <c r="P2321" s="14" t="s">
        <v>431</v>
      </c>
      <c r="Q2321" s="105">
        <v>2121</v>
      </c>
      <c r="R2321" s="23">
        <v>42204</v>
      </c>
      <c r="S2321" s="118">
        <v>2121</v>
      </c>
      <c r="T2321" s="31">
        <f t="shared" si="73"/>
        <v>0</v>
      </c>
      <c r="U2321" s="56" t="s">
        <v>9</v>
      </c>
    </row>
    <row r="2322" spans="1:21" x14ac:dyDescent="0.25">
      <c r="A2322" s="20">
        <v>42207</v>
      </c>
      <c r="B2322" s="183" t="s">
        <v>4953</v>
      </c>
      <c r="C2322" s="183" t="s">
        <v>1592</v>
      </c>
      <c r="D2322" s="14" t="s">
        <v>57</v>
      </c>
      <c r="E2322" s="105">
        <v>900</v>
      </c>
      <c r="F2322" s="23">
        <v>42207</v>
      </c>
      <c r="G2322" s="106">
        <v>900</v>
      </c>
      <c r="H2322" s="31">
        <f t="shared" si="72"/>
        <v>0</v>
      </c>
      <c r="I2322" s="39" t="s">
        <v>17</v>
      </c>
      <c r="L2322" s="246"/>
      <c r="M2322" s="20">
        <v>42205</v>
      </c>
      <c r="N2322" s="183" t="s">
        <v>4723</v>
      </c>
      <c r="O2322" s="183" t="s">
        <v>1592</v>
      </c>
      <c r="P2322" s="14" t="s">
        <v>431</v>
      </c>
      <c r="Q2322" s="105">
        <v>4896.3999999999996</v>
      </c>
      <c r="R2322" s="23">
        <v>42205</v>
      </c>
      <c r="S2322" s="118">
        <v>4896.3999999999996</v>
      </c>
      <c r="T2322" s="31">
        <f t="shared" si="73"/>
        <v>0</v>
      </c>
      <c r="U2322" s="56" t="s">
        <v>9</v>
      </c>
    </row>
    <row r="2323" spans="1:21" x14ac:dyDescent="0.25">
      <c r="A2323" s="20">
        <v>42207</v>
      </c>
      <c r="B2323" s="183" t="s">
        <v>4954</v>
      </c>
      <c r="C2323" s="183" t="s">
        <v>1592</v>
      </c>
      <c r="D2323" s="14" t="s">
        <v>169</v>
      </c>
      <c r="E2323" s="105">
        <v>2435.4</v>
      </c>
      <c r="F2323" s="23">
        <v>42207</v>
      </c>
      <c r="G2323" s="106">
        <v>2435.4</v>
      </c>
      <c r="H2323" s="31">
        <f t="shared" si="72"/>
        <v>0</v>
      </c>
      <c r="I2323" s="39" t="s">
        <v>17</v>
      </c>
      <c r="L2323" s="246"/>
      <c r="M2323" s="20">
        <v>42208</v>
      </c>
      <c r="N2323" s="183" t="s">
        <v>5123</v>
      </c>
      <c r="O2323" s="183" t="s">
        <v>1592</v>
      </c>
      <c r="P2323" s="14" t="s">
        <v>431</v>
      </c>
      <c r="Q2323" s="105">
        <v>1370.8</v>
      </c>
      <c r="R2323" s="65">
        <v>42208</v>
      </c>
      <c r="S2323" s="106">
        <v>1370.8</v>
      </c>
      <c r="T2323" s="31">
        <f t="shared" si="73"/>
        <v>0</v>
      </c>
      <c r="U2323" s="39" t="s">
        <v>9</v>
      </c>
    </row>
    <row r="2324" spans="1:21" x14ac:dyDescent="0.25">
      <c r="A2324" s="20">
        <v>42207</v>
      </c>
      <c r="B2324" s="183" t="s">
        <v>4955</v>
      </c>
      <c r="C2324" s="183" t="s">
        <v>1592</v>
      </c>
      <c r="D2324" s="14" t="s">
        <v>127</v>
      </c>
      <c r="E2324" s="105">
        <v>244</v>
      </c>
      <c r="F2324" s="23">
        <v>42207</v>
      </c>
      <c r="G2324" s="106">
        <v>244</v>
      </c>
      <c r="H2324" s="31">
        <f t="shared" si="72"/>
        <v>0</v>
      </c>
      <c r="I2324" s="39" t="s">
        <v>9</v>
      </c>
      <c r="L2324" s="246"/>
      <c r="M2324" s="20">
        <v>42209</v>
      </c>
      <c r="N2324" s="183" t="s">
        <v>5176</v>
      </c>
      <c r="O2324" s="183" t="s">
        <v>1592</v>
      </c>
      <c r="P2324" s="14" t="s">
        <v>431</v>
      </c>
      <c r="Q2324" s="105">
        <v>8538.2000000000007</v>
      </c>
      <c r="R2324" s="65">
        <v>42209</v>
      </c>
      <c r="S2324" s="106">
        <v>8538.2000000000007</v>
      </c>
      <c r="T2324" s="31">
        <f t="shared" si="73"/>
        <v>0</v>
      </c>
      <c r="U2324" s="39" t="s">
        <v>9</v>
      </c>
    </row>
    <row r="2325" spans="1:21" x14ac:dyDescent="0.25">
      <c r="A2325" s="20">
        <v>42207</v>
      </c>
      <c r="B2325" s="183" t="s">
        <v>4956</v>
      </c>
      <c r="C2325" s="183" t="s">
        <v>1592</v>
      </c>
      <c r="D2325" s="26" t="s">
        <v>218</v>
      </c>
      <c r="E2325" s="108">
        <v>0</v>
      </c>
      <c r="F2325" s="23"/>
      <c r="G2325" s="106"/>
      <c r="H2325" s="31">
        <f t="shared" si="72"/>
        <v>0</v>
      </c>
      <c r="I2325" s="39" t="s">
        <v>13</v>
      </c>
      <c r="L2325" s="246"/>
      <c r="M2325" s="20">
        <v>42213</v>
      </c>
      <c r="N2325" s="183" t="s">
        <v>5665</v>
      </c>
      <c r="O2325" s="183" t="s">
        <v>1592</v>
      </c>
      <c r="P2325" s="14" t="s">
        <v>431</v>
      </c>
      <c r="Q2325" s="105">
        <v>3714.8</v>
      </c>
      <c r="R2325" s="23">
        <v>42213</v>
      </c>
      <c r="S2325" s="106">
        <v>3714.8</v>
      </c>
      <c r="T2325" s="31">
        <f t="shared" si="73"/>
        <v>0</v>
      </c>
      <c r="U2325" s="39" t="s">
        <v>9</v>
      </c>
    </row>
    <row r="2326" spans="1:21" x14ac:dyDescent="0.25">
      <c r="A2326" s="20">
        <v>42207</v>
      </c>
      <c r="B2326" s="183" t="s">
        <v>4957</v>
      </c>
      <c r="C2326" s="183" t="s">
        <v>1592</v>
      </c>
      <c r="D2326" s="14" t="s">
        <v>47</v>
      </c>
      <c r="E2326" s="105">
        <v>49584.92</v>
      </c>
      <c r="F2326" s="23">
        <v>42211</v>
      </c>
      <c r="G2326" s="106">
        <v>49584.92</v>
      </c>
      <c r="H2326" s="31">
        <f t="shared" si="72"/>
        <v>0</v>
      </c>
      <c r="I2326" s="39" t="s">
        <v>9</v>
      </c>
      <c r="L2326" s="246"/>
      <c r="M2326" s="20">
        <v>42215</v>
      </c>
      <c r="N2326" s="183" t="s">
        <v>5856</v>
      </c>
      <c r="O2326" s="183" t="s">
        <v>1592</v>
      </c>
      <c r="P2326" s="14" t="s">
        <v>431</v>
      </c>
      <c r="Q2326" s="105">
        <v>5833.6</v>
      </c>
      <c r="R2326" s="23">
        <v>42215</v>
      </c>
      <c r="S2326" s="106">
        <v>5833.6</v>
      </c>
      <c r="T2326" s="31">
        <f t="shared" si="73"/>
        <v>0</v>
      </c>
      <c r="U2326" s="39" t="s">
        <v>9</v>
      </c>
    </row>
    <row r="2327" spans="1:21" x14ac:dyDescent="0.25">
      <c r="A2327" s="20">
        <v>42207</v>
      </c>
      <c r="B2327" s="183" t="s">
        <v>4958</v>
      </c>
      <c r="C2327" s="183" t="s">
        <v>1592</v>
      </c>
      <c r="D2327" s="14" t="s">
        <v>130</v>
      </c>
      <c r="E2327" s="105">
        <v>3471.6</v>
      </c>
      <c r="F2327" s="23">
        <v>42208</v>
      </c>
      <c r="G2327" s="106">
        <v>3471.6</v>
      </c>
      <c r="H2327" s="31">
        <f t="shared" si="72"/>
        <v>0</v>
      </c>
      <c r="I2327" s="39" t="s">
        <v>9</v>
      </c>
      <c r="L2327" s="246"/>
      <c r="M2327" s="20">
        <v>42187</v>
      </c>
      <c r="N2327" s="183" t="s">
        <v>2664</v>
      </c>
      <c r="O2327" s="183" t="s">
        <v>1592</v>
      </c>
      <c r="P2327" s="40" t="s">
        <v>158</v>
      </c>
      <c r="Q2327" s="105">
        <v>7164</v>
      </c>
      <c r="R2327" s="23">
        <v>42187</v>
      </c>
      <c r="S2327" s="106">
        <v>7164</v>
      </c>
      <c r="T2327" s="25">
        <f t="shared" si="73"/>
        <v>0</v>
      </c>
      <c r="U2327" s="68" t="s">
        <v>9</v>
      </c>
    </row>
    <row r="2328" spans="1:21" x14ac:dyDescent="0.25">
      <c r="A2328" s="20">
        <v>42207</v>
      </c>
      <c r="B2328" s="183" t="s">
        <v>4959</v>
      </c>
      <c r="C2328" s="183" t="s">
        <v>1592</v>
      </c>
      <c r="D2328" s="14" t="s">
        <v>131</v>
      </c>
      <c r="E2328" s="105">
        <v>7026.85</v>
      </c>
      <c r="F2328" s="23">
        <v>42208</v>
      </c>
      <c r="G2328" s="106">
        <v>7026.85</v>
      </c>
      <c r="H2328" s="31">
        <f t="shared" si="72"/>
        <v>0</v>
      </c>
      <c r="I2328" s="39" t="s">
        <v>9</v>
      </c>
      <c r="L2328" s="246"/>
      <c r="M2328" s="20">
        <v>42190</v>
      </c>
      <c r="N2328" s="183" t="s">
        <v>3033</v>
      </c>
      <c r="O2328" s="183" t="s">
        <v>1592</v>
      </c>
      <c r="P2328" s="14" t="s">
        <v>158</v>
      </c>
      <c r="Q2328" s="105">
        <v>151.19999999999999</v>
      </c>
      <c r="R2328" s="23">
        <v>42190</v>
      </c>
      <c r="S2328" s="106">
        <v>151.19999999999999</v>
      </c>
      <c r="T2328" s="31">
        <f t="shared" si="73"/>
        <v>0</v>
      </c>
      <c r="U2328" s="39" t="s">
        <v>9</v>
      </c>
    </row>
    <row r="2329" spans="1:21" x14ac:dyDescent="0.25">
      <c r="A2329" s="20">
        <v>42207</v>
      </c>
      <c r="B2329" s="183" t="s">
        <v>4960</v>
      </c>
      <c r="C2329" s="183" t="s">
        <v>1592</v>
      </c>
      <c r="D2329" s="150" t="s">
        <v>285</v>
      </c>
      <c r="E2329" s="105">
        <v>704.7</v>
      </c>
      <c r="F2329" s="23">
        <v>42207</v>
      </c>
      <c r="G2329" s="106">
        <v>704.7</v>
      </c>
      <c r="H2329" s="31">
        <f t="shared" si="72"/>
        <v>0</v>
      </c>
      <c r="I2329" s="39" t="s">
        <v>312</v>
      </c>
      <c r="L2329" s="246"/>
      <c r="M2329" s="20">
        <v>42191</v>
      </c>
      <c r="N2329" s="183" t="s">
        <v>3055</v>
      </c>
      <c r="O2329" s="183" t="s">
        <v>1592</v>
      </c>
      <c r="P2329" s="14" t="s">
        <v>158</v>
      </c>
      <c r="Q2329" s="105">
        <v>4334.3999999999996</v>
      </c>
      <c r="R2329" s="23">
        <v>42191</v>
      </c>
      <c r="S2329" s="106">
        <v>4334.3999999999996</v>
      </c>
      <c r="T2329" s="31">
        <f t="shared" si="73"/>
        <v>0</v>
      </c>
      <c r="U2329" s="39" t="s">
        <v>9</v>
      </c>
    </row>
    <row r="2330" spans="1:21" x14ac:dyDescent="0.25">
      <c r="A2330" s="20">
        <v>42207</v>
      </c>
      <c r="B2330" s="183" t="s">
        <v>4961</v>
      </c>
      <c r="C2330" s="183" t="s">
        <v>1592</v>
      </c>
      <c r="D2330" s="14" t="s">
        <v>33</v>
      </c>
      <c r="E2330" s="105">
        <v>1743.3</v>
      </c>
      <c r="F2330" s="23">
        <v>42207</v>
      </c>
      <c r="G2330" s="106">
        <v>1743.3</v>
      </c>
      <c r="H2330" s="31">
        <f t="shared" si="72"/>
        <v>0</v>
      </c>
      <c r="I2330" s="39" t="s">
        <v>9</v>
      </c>
      <c r="L2330" s="246"/>
      <c r="M2330" s="20">
        <v>42191</v>
      </c>
      <c r="N2330" s="183" t="s">
        <v>3142</v>
      </c>
      <c r="O2330" s="183" t="s">
        <v>1592</v>
      </c>
      <c r="P2330" s="14" t="s">
        <v>158</v>
      </c>
      <c r="Q2330" s="105">
        <v>3864.4</v>
      </c>
      <c r="R2330" s="23">
        <v>42191</v>
      </c>
      <c r="S2330" s="106">
        <v>3864.4</v>
      </c>
      <c r="T2330" s="31">
        <f t="shared" si="73"/>
        <v>0</v>
      </c>
      <c r="U2330" s="39" t="s">
        <v>9</v>
      </c>
    </row>
    <row r="2331" spans="1:21" x14ac:dyDescent="0.25">
      <c r="A2331" s="20">
        <v>42207</v>
      </c>
      <c r="B2331" s="183" t="s">
        <v>4962</v>
      </c>
      <c r="C2331" s="183" t="s">
        <v>1592</v>
      </c>
      <c r="D2331" s="150" t="s">
        <v>906</v>
      </c>
      <c r="E2331" s="105">
        <v>1493.2</v>
      </c>
      <c r="F2331" s="23">
        <v>42209</v>
      </c>
      <c r="G2331" s="106">
        <v>1493.2</v>
      </c>
      <c r="H2331" s="31">
        <f t="shared" si="72"/>
        <v>0</v>
      </c>
      <c r="I2331" s="39" t="s">
        <v>312</v>
      </c>
      <c r="L2331" s="246"/>
      <c r="M2331" s="20">
        <v>42191</v>
      </c>
      <c r="N2331" s="183" t="s">
        <v>3144</v>
      </c>
      <c r="O2331" s="183" t="s">
        <v>1592</v>
      </c>
      <c r="P2331" s="14" t="s">
        <v>158</v>
      </c>
      <c r="Q2331" s="105">
        <v>2894.4</v>
      </c>
      <c r="R2331" s="23">
        <v>42192</v>
      </c>
      <c r="S2331" s="106">
        <v>2894.4</v>
      </c>
      <c r="T2331" s="31">
        <f t="shared" si="73"/>
        <v>0</v>
      </c>
      <c r="U2331" s="39" t="s">
        <v>9</v>
      </c>
    </row>
    <row r="2332" spans="1:21" x14ac:dyDescent="0.25">
      <c r="A2332" s="20">
        <v>42207</v>
      </c>
      <c r="B2332" s="183" t="s">
        <v>4963</v>
      </c>
      <c r="C2332" s="183" t="s">
        <v>1592</v>
      </c>
      <c r="D2332" s="14" t="s">
        <v>1319</v>
      </c>
      <c r="E2332" s="105">
        <v>59.8</v>
      </c>
      <c r="F2332" s="23">
        <v>42207</v>
      </c>
      <c r="G2332" s="106">
        <v>59.8</v>
      </c>
      <c r="H2332" s="31">
        <f t="shared" si="72"/>
        <v>0</v>
      </c>
      <c r="I2332" s="39" t="s">
        <v>312</v>
      </c>
      <c r="L2332" s="246"/>
      <c r="M2332" s="20">
        <v>42192</v>
      </c>
      <c r="N2332" s="183" t="s">
        <v>3259</v>
      </c>
      <c r="O2332" s="183" t="s">
        <v>1592</v>
      </c>
      <c r="P2332" s="14" t="s">
        <v>158</v>
      </c>
      <c r="Q2332" s="105">
        <v>2638.8</v>
      </c>
      <c r="R2332" s="23">
        <v>42192</v>
      </c>
      <c r="S2332" s="106">
        <v>2638.8</v>
      </c>
      <c r="T2332" s="31">
        <f t="shared" si="73"/>
        <v>0</v>
      </c>
      <c r="U2332" s="39" t="s">
        <v>9</v>
      </c>
    </row>
    <row r="2333" spans="1:21" x14ac:dyDescent="0.25">
      <c r="A2333" s="20">
        <v>42207</v>
      </c>
      <c r="B2333" s="183" t="s">
        <v>4964</v>
      </c>
      <c r="C2333" s="183" t="s">
        <v>1592</v>
      </c>
      <c r="D2333" s="14" t="s">
        <v>33</v>
      </c>
      <c r="E2333" s="105">
        <v>231.8</v>
      </c>
      <c r="F2333" s="23">
        <v>42207</v>
      </c>
      <c r="G2333" s="106">
        <v>231.8</v>
      </c>
      <c r="H2333" s="31">
        <f t="shared" si="72"/>
        <v>0</v>
      </c>
      <c r="I2333" s="39" t="s">
        <v>9</v>
      </c>
      <c r="L2333" s="246"/>
      <c r="M2333" s="20">
        <v>42193</v>
      </c>
      <c r="N2333" s="183" t="s">
        <v>3371</v>
      </c>
      <c r="O2333" s="183" t="s">
        <v>1592</v>
      </c>
      <c r="P2333" s="14" t="s">
        <v>158</v>
      </c>
      <c r="Q2333" s="105">
        <v>3252.4</v>
      </c>
      <c r="R2333" s="23">
        <v>42193</v>
      </c>
      <c r="S2333" s="106">
        <v>3252.4</v>
      </c>
      <c r="T2333" s="31">
        <f t="shared" si="73"/>
        <v>0</v>
      </c>
      <c r="U2333" s="39" t="s">
        <v>9</v>
      </c>
    </row>
    <row r="2334" spans="1:21" x14ac:dyDescent="0.25">
      <c r="A2334" s="20">
        <v>42207</v>
      </c>
      <c r="B2334" s="183" t="s">
        <v>4965</v>
      </c>
      <c r="C2334" s="183" t="s">
        <v>1592</v>
      </c>
      <c r="D2334" s="14" t="s">
        <v>179</v>
      </c>
      <c r="E2334" s="105">
        <v>1600.9</v>
      </c>
      <c r="F2334" s="23">
        <v>42207</v>
      </c>
      <c r="G2334" s="106">
        <v>1600.9</v>
      </c>
      <c r="H2334" s="31">
        <f t="shared" si="72"/>
        <v>0</v>
      </c>
      <c r="I2334" s="39" t="s">
        <v>312</v>
      </c>
      <c r="L2334" s="246"/>
      <c r="M2334" s="20">
        <v>42193</v>
      </c>
      <c r="N2334" s="183" t="s">
        <v>3382</v>
      </c>
      <c r="O2334" s="183" t="s">
        <v>1592</v>
      </c>
      <c r="P2334" s="14" t="s">
        <v>158</v>
      </c>
      <c r="Q2334" s="105">
        <v>5439.6</v>
      </c>
      <c r="R2334" s="23">
        <v>42193</v>
      </c>
      <c r="S2334" s="106">
        <v>5439.6</v>
      </c>
      <c r="T2334" s="31">
        <f t="shared" si="73"/>
        <v>0</v>
      </c>
      <c r="U2334" s="39" t="s">
        <v>9</v>
      </c>
    </row>
    <row r="2335" spans="1:21" x14ac:dyDescent="0.25">
      <c r="A2335" s="20">
        <v>42207</v>
      </c>
      <c r="B2335" s="183" t="s">
        <v>4966</v>
      </c>
      <c r="C2335" s="183" t="s">
        <v>1592</v>
      </c>
      <c r="D2335" s="14" t="s">
        <v>226</v>
      </c>
      <c r="E2335" s="105">
        <v>2378</v>
      </c>
      <c r="F2335" s="23">
        <v>42207</v>
      </c>
      <c r="G2335" s="106">
        <v>2378</v>
      </c>
      <c r="H2335" s="31">
        <f t="shared" si="72"/>
        <v>0</v>
      </c>
      <c r="I2335" s="39" t="s">
        <v>312</v>
      </c>
      <c r="L2335" s="246"/>
      <c r="M2335" s="20">
        <v>42196</v>
      </c>
      <c r="N2335" s="183" t="s">
        <v>3756</v>
      </c>
      <c r="O2335" s="183" t="s">
        <v>1592</v>
      </c>
      <c r="P2335" s="14" t="s">
        <v>158</v>
      </c>
      <c r="Q2335" s="105">
        <v>1236.5999999999999</v>
      </c>
      <c r="R2335" s="23">
        <v>42196</v>
      </c>
      <c r="S2335" s="106">
        <v>1236.5999999999999</v>
      </c>
      <c r="T2335" s="31">
        <f t="shared" si="73"/>
        <v>0</v>
      </c>
      <c r="U2335" s="39" t="s">
        <v>9</v>
      </c>
    </row>
    <row r="2336" spans="1:21" x14ac:dyDescent="0.25">
      <c r="A2336" s="20">
        <v>42207</v>
      </c>
      <c r="B2336" s="183" t="s">
        <v>4967</v>
      </c>
      <c r="C2336" s="183" t="s">
        <v>1592</v>
      </c>
      <c r="D2336" s="14" t="s">
        <v>99</v>
      </c>
      <c r="E2336" s="105">
        <v>2484.6</v>
      </c>
      <c r="F2336" s="23">
        <v>42207</v>
      </c>
      <c r="G2336" s="106">
        <v>2484.6</v>
      </c>
      <c r="H2336" s="31">
        <f t="shared" si="72"/>
        <v>0</v>
      </c>
      <c r="I2336" s="39" t="s">
        <v>312</v>
      </c>
      <c r="L2336" s="246"/>
      <c r="M2336" s="20">
        <v>42197</v>
      </c>
      <c r="N2336" s="183" t="s">
        <v>3855</v>
      </c>
      <c r="O2336" s="183" t="s">
        <v>1592</v>
      </c>
      <c r="P2336" s="14" t="s">
        <v>158</v>
      </c>
      <c r="Q2336" s="105">
        <v>3003.2</v>
      </c>
      <c r="R2336" s="23">
        <v>42197</v>
      </c>
      <c r="S2336" s="106">
        <v>3003.2</v>
      </c>
      <c r="T2336" s="31">
        <f t="shared" si="73"/>
        <v>0</v>
      </c>
      <c r="U2336" s="39" t="s">
        <v>9</v>
      </c>
    </row>
    <row r="2337" spans="1:21" x14ac:dyDescent="0.25">
      <c r="A2337" s="20">
        <v>42207</v>
      </c>
      <c r="B2337" s="183" t="s">
        <v>4968</v>
      </c>
      <c r="C2337" s="183" t="s">
        <v>1592</v>
      </c>
      <c r="D2337" s="14" t="s">
        <v>135</v>
      </c>
      <c r="E2337" s="105">
        <v>13097.6</v>
      </c>
      <c r="F2337" s="23">
        <v>42207</v>
      </c>
      <c r="G2337" s="106">
        <v>13097.6</v>
      </c>
      <c r="H2337" s="31">
        <f t="shared" si="72"/>
        <v>0</v>
      </c>
      <c r="I2337" s="39" t="s">
        <v>9</v>
      </c>
      <c r="L2337" s="246"/>
      <c r="M2337" s="20">
        <v>42198</v>
      </c>
      <c r="N2337" s="183" t="s">
        <v>3883</v>
      </c>
      <c r="O2337" s="183" t="s">
        <v>1592</v>
      </c>
      <c r="P2337" s="14" t="s">
        <v>158</v>
      </c>
      <c r="Q2337" s="105">
        <v>1942</v>
      </c>
      <c r="R2337" s="72">
        <v>42198</v>
      </c>
      <c r="S2337" s="106">
        <v>1942</v>
      </c>
      <c r="T2337" s="31">
        <f t="shared" si="73"/>
        <v>0</v>
      </c>
      <c r="U2337" s="39" t="s">
        <v>9</v>
      </c>
    </row>
    <row r="2338" spans="1:21" x14ac:dyDescent="0.25">
      <c r="A2338" s="20">
        <v>42207</v>
      </c>
      <c r="B2338" s="183" t="s">
        <v>4969</v>
      </c>
      <c r="C2338" s="183" t="s">
        <v>1592</v>
      </c>
      <c r="D2338" s="14" t="s">
        <v>24</v>
      </c>
      <c r="E2338" s="105">
        <v>3348.8</v>
      </c>
      <c r="F2338" s="30">
        <v>42219</v>
      </c>
      <c r="G2338" s="144">
        <v>3348.8</v>
      </c>
      <c r="H2338" s="31">
        <f t="shared" si="72"/>
        <v>0</v>
      </c>
      <c r="I2338" s="39" t="s">
        <v>312</v>
      </c>
      <c r="L2338" s="246"/>
      <c r="M2338" s="20">
        <v>42198</v>
      </c>
      <c r="N2338" s="183" t="s">
        <v>3954</v>
      </c>
      <c r="O2338" s="183" t="s">
        <v>1592</v>
      </c>
      <c r="P2338" s="14" t="s">
        <v>158</v>
      </c>
      <c r="Q2338" s="105">
        <v>6962.4</v>
      </c>
      <c r="R2338" s="23">
        <v>42198</v>
      </c>
      <c r="S2338" s="106">
        <v>6962.4</v>
      </c>
      <c r="T2338" s="31">
        <f t="shared" si="73"/>
        <v>0</v>
      </c>
      <c r="U2338" s="39" t="s">
        <v>9</v>
      </c>
    </row>
    <row r="2339" spans="1:21" x14ac:dyDescent="0.25">
      <c r="A2339" s="20">
        <v>42207</v>
      </c>
      <c r="B2339" s="183" t="s">
        <v>4970</v>
      </c>
      <c r="C2339" s="183" t="s">
        <v>1592</v>
      </c>
      <c r="D2339" s="14" t="s">
        <v>32</v>
      </c>
      <c r="E2339" s="105">
        <v>99419.1</v>
      </c>
      <c r="F2339" s="30">
        <v>42230</v>
      </c>
      <c r="G2339" s="144">
        <v>99419.1</v>
      </c>
      <c r="H2339" s="31">
        <f t="shared" si="72"/>
        <v>0</v>
      </c>
      <c r="I2339" s="39" t="s">
        <v>19</v>
      </c>
      <c r="L2339" s="246"/>
      <c r="M2339" s="20">
        <v>42199</v>
      </c>
      <c r="N2339" s="183" t="s">
        <v>4046</v>
      </c>
      <c r="O2339" s="183" t="s">
        <v>1592</v>
      </c>
      <c r="P2339" s="14" t="s">
        <v>158</v>
      </c>
      <c r="Q2339" s="105">
        <v>1177.2</v>
      </c>
      <c r="R2339" s="23">
        <v>42199</v>
      </c>
      <c r="S2339" s="106">
        <v>1177.2</v>
      </c>
      <c r="T2339" s="48">
        <f t="shared" si="73"/>
        <v>0</v>
      </c>
      <c r="U2339" s="39" t="s">
        <v>9</v>
      </c>
    </row>
    <row r="2340" spans="1:21" x14ac:dyDescent="0.25">
      <c r="A2340" s="20">
        <v>42207</v>
      </c>
      <c r="B2340" s="183" t="s">
        <v>4971</v>
      </c>
      <c r="C2340" s="183" t="s">
        <v>1592</v>
      </c>
      <c r="D2340" s="14" t="s">
        <v>332</v>
      </c>
      <c r="E2340" s="105">
        <v>2541</v>
      </c>
      <c r="F2340" s="23">
        <v>42207</v>
      </c>
      <c r="G2340" s="106">
        <v>2541</v>
      </c>
      <c r="H2340" s="31">
        <f t="shared" si="72"/>
        <v>0</v>
      </c>
      <c r="I2340" s="39" t="s">
        <v>9</v>
      </c>
      <c r="L2340" s="246"/>
      <c r="M2340" s="20">
        <v>42200</v>
      </c>
      <c r="N2340" s="183" t="s">
        <v>4163</v>
      </c>
      <c r="O2340" s="183" t="s">
        <v>1592</v>
      </c>
      <c r="P2340" s="14" t="s">
        <v>158</v>
      </c>
      <c r="Q2340" s="105">
        <v>3819</v>
      </c>
      <c r="R2340" s="23">
        <v>42200</v>
      </c>
      <c r="S2340" s="106">
        <v>3819</v>
      </c>
      <c r="T2340" s="48">
        <f t="shared" si="73"/>
        <v>0</v>
      </c>
      <c r="U2340" s="39" t="s">
        <v>9</v>
      </c>
    </row>
    <row r="2341" spans="1:21" x14ac:dyDescent="0.25">
      <c r="A2341" s="20">
        <v>42207</v>
      </c>
      <c r="B2341" s="183" t="s">
        <v>4972</v>
      </c>
      <c r="C2341" s="183" t="s">
        <v>1592</v>
      </c>
      <c r="D2341" s="14" t="s">
        <v>137</v>
      </c>
      <c r="E2341" s="105">
        <v>2447.6</v>
      </c>
      <c r="F2341" s="23">
        <v>42207</v>
      </c>
      <c r="G2341" s="106">
        <v>2447.6</v>
      </c>
      <c r="H2341" s="31">
        <f t="shared" si="72"/>
        <v>0</v>
      </c>
      <c r="I2341" s="39" t="s">
        <v>9</v>
      </c>
      <c r="L2341" s="246"/>
      <c r="M2341" s="20">
        <v>42201</v>
      </c>
      <c r="N2341" s="183" t="s">
        <v>4253</v>
      </c>
      <c r="O2341" s="183" t="s">
        <v>1592</v>
      </c>
      <c r="P2341" s="14" t="s">
        <v>158</v>
      </c>
      <c r="Q2341" s="105">
        <v>7006.8</v>
      </c>
      <c r="R2341" s="23">
        <v>42201</v>
      </c>
      <c r="S2341" s="106">
        <v>7006.8</v>
      </c>
      <c r="T2341" s="48">
        <f t="shared" si="73"/>
        <v>0</v>
      </c>
      <c r="U2341" s="39" t="s">
        <v>9</v>
      </c>
    </row>
    <row r="2342" spans="1:21" x14ac:dyDescent="0.25">
      <c r="A2342" s="20">
        <v>42207</v>
      </c>
      <c r="B2342" s="183" t="s">
        <v>4973</v>
      </c>
      <c r="C2342" s="183" t="s">
        <v>1592</v>
      </c>
      <c r="D2342" s="14" t="s">
        <v>89</v>
      </c>
      <c r="E2342" s="105">
        <v>3068.1</v>
      </c>
      <c r="F2342" s="23">
        <v>42207</v>
      </c>
      <c r="G2342" s="106">
        <v>3068.1</v>
      </c>
      <c r="H2342" s="31">
        <f t="shared" si="72"/>
        <v>0</v>
      </c>
      <c r="I2342" s="39" t="s">
        <v>9</v>
      </c>
      <c r="L2342" s="246"/>
      <c r="M2342" s="20">
        <v>42202</v>
      </c>
      <c r="N2342" s="183" t="s">
        <v>4392</v>
      </c>
      <c r="O2342" s="183" t="s">
        <v>1592</v>
      </c>
      <c r="P2342" s="14" t="s">
        <v>158</v>
      </c>
      <c r="Q2342" s="105">
        <v>1075.4000000000001</v>
      </c>
      <c r="R2342" s="23">
        <v>42202</v>
      </c>
      <c r="S2342" s="118">
        <v>1075.4000000000001</v>
      </c>
      <c r="T2342" s="31">
        <f t="shared" si="73"/>
        <v>0</v>
      </c>
      <c r="U2342" s="56" t="s">
        <v>9</v>
      </c>
    </row>
    <row r="2343" spans="1:21" x14ac:dyDescent="0.25">
      <c r="A2343" s="20">
        <v>42207</v>
      </c>
      <c r="B2343" s="183" t="s">
        <v>4974</v>
      </c>
      <c r="C2343" s="183" t="s">
        <v>1592</v>
      </c>
      <c r="D2343" s="14" t="s">
        <v>333</v>
      </c>
      <c r="E2343" s="105">
        <v>10598</v>
      </c>
      <c r="F2343" s="23">
        <v>42207</v>
      </c>
      <c r="G2343" s="106">
        <v>10598</v>
      </c>
      <c r="H2343" s="31">
        <f t="shared" si="72"/>
        <v>0</v>
      </c>
      <c r="I2343" s="39" t="s">
        <v>94</v>
      </c>
      <c r="L2343" s="246"/>
      <c r="M2343" s="20">
        <v>42203</v>
      </c>
      <c r="N2343" s="183" t="s">
        <v>4508</v>
      </c>
      <c r="O2343" s="183" t="s">
        <v>1592</v>
      </c>
      <c r="P2343" s="26" t="s">
        <v>158</v>
      </c>
      <c r="Q2343" s="105">
        <v>1623.8</v>
      </c>
      <c r="R2343" s="74">
        <v>42203</v>
      </c>
      <c r="S2343" s="106">
        <v>1623.8</v>
      </c>
      <c r="T2343" s="31">
        <f t="shared" si="73"/>
        <v>0</v>
      </c>
      <c r="U2343" s="39" t="s">
        <v>9</v>
      </c>
    </row>
    <row r="2344" spans="1:21" x14ac:dyDescent="0.25">
      <c r="A2344" s="20">
        <v>42207</v>
      </c>
      <c r="B2344" s="183" t="s">
        <v>4975</v>
      </c>
      <c r="C2344" s="183" t="s">
        <v>1592</v>
      </c>
      <c r="D2344" s="14" t="s">
        <v>333</v>
      </c>
      <c r="E2344" s="105">
        <v>2467.1999999999998</v>
      </c>
      <c r="F2344" s="23">
        <v>42208</v>
      </c>
      <c r="G2344" s="106">
        <v>2467.1999999999998</v>
      </c>
      <c r="H2344" s="31">
        <f t="shared" si="72"/>
        <v>0</v>
      </c>
      <c r="I2344" s="39" t="s">
        <v>94</v>
      </c>
      <c r="L2344" s="246"/>
      <c r="M2344" s="20">
        <v>42204</v>
      </c>
      <c r="N2344" s="183" t="s">
        <v>4648</v>
      </c>
      <c r="O2344" s="183" t="s">
        <v>1592</v>
      </c>
      <c r="P2344" s="14" t="s">
        <v>158</v>
      </c>
      <c r="Q2344" s="105">
        <v>5955.25</v>
      </c>
      <c r="R2344" s="23">
        <v>42204</v>
      </c>
      <c r="S2344" s="118">
        <v>5955.25</v>
      </c>
      <c r="T2344" s="31">
        <f t="shared" si="73"/>
        <v>0</v>
      </c>
      <c r="U2344" s="56" t="s">
        <v>9</v>
      </c>
    </row>
    <row r="2345" spans="1:21" x14ac:dyDescent="0.25">
      <c r="A2345" s="20">
        <v>42207</v>
      </c>
      <c r="B2345" s="183" t="s">
        <v>4976</v>
      </c>
      <c r="C2345" s="183" t="s">
        <v>1592</v>
      </c>
      <c r="D2345" s="14" t="s">
        <v>32</v>
      </c>
      <c r="E2345" s="105">
        <v>28750</v>
      </c>
      <c r="F2345" s="30">
        <v>42230</v>
      </c>
      <c r="G2345" s="144">
        <v>28750</v>
      </c>
      <c r="H2345" s="31">
        <f t="shared" si="72"/>
        <v>0</v>
      </c>
      <c r="I2345" s="39" t="s">
        <v>9</v>
      </c>
      <c r="L2345" s="246"/>
      <c r="M2345" s="20">
        <v>42205</v>
      </c>
      <c r="N2345" s="183" t="s">
        <v>4747</v>
      </c>
      <c r="O2345" s="183" t="s">
        <v>1592</v>
      </c>
      <c r="P2345" s="14" t="s">
        <v>158</v>
      </c>
      <c r="Q2345" s="105">
        <v>5070.2</v>
      </c>
      <c r="R2345" s="23">
        <v>42205</v>
      </c>
      <c r="S2345" s="106">
        <v>5070.2</v>
      </c>
      <c r="T2345" s="31">
        <f t="shared" si="73"/>
        <v>0</v>
      </c>
      <c r="U2345" s="39" t="s">
        <v>9</v>
      </c>
    </row>
    <row r="2346" spans="1:21" x14ac:dyDescent="0.25">
      <c r="A2346" s="20">
        <v>42207</v>
      </c>
      <c r="B2346" s="183" t="s">
        <v>4977</v>
      </c>
      <c r="C2346" s="183" t="s">
        <v>1592</v>
      </c>
      <c r="D2346" s="14" t="s">
        <v>1515</v>
      </c>
      <c r="E2346" s="105">
        <v>2910.6</v>
      </c>
      <c r="F2346" s="23">
        <v>42207</v>
      </c>
      <c r="G2346" s="106">
        <v>2910.6</v>
      </c>
      <c r="H2346" s="31">
        <f t="shared" si="72"/>
        <v>0</v>
      </c>
      <c r="I2346" s="39" t="s">
        <v>94</v>
      </c>
      <c r="L2346" s="246"/>
      <c r="M2346" s="20">
        <v>42207</v>
      </c>
      <c r="N2346" s="183" t="s">
        <v>4980</v>
      </c>
      <c r="O2346" s="183" t="s">
        <v>1592</v>
      </c>
      <c r="P2346" s="14" t="s">
        <v>158</v>
      </c>
      <c r="Q2346" s="105">
        <v>3822.8</v>
      </c>
      <c r="R2346" s="23">
        <v>42207</v>
      </c>
      <c r="S2346" s="106">
        <v>3822.8</v>
      </c>
      <c r="T2346" s="31">
        <f t="shared" si="73"/>
        <v>0</v>
      </c>
      <c r="U2346" s="39" t="s">
        <v>9</v>
      </c>
    </row>
    <row r="2347" spans="1:21" x14ac:dyDescent="0.25">
      <c r="A2347" s="20">
        <v>42207</v>
      </c>
      <c r="B2347" s="183" t="s">
        <v>4978</v>
      </c>
      <c r="C2347" s="183" t="s">
        <v>1592</v>
      </c>
      <c r="D2347" s="14" t="s">
        <v>564</v>
      </c>
      <c r="E2347" s="105">
        <v>4368.78</v>
      </c>
      <c r="F2347" s="30">
        <v>42217</v>
      </c>
      <c r="G2347" s="144">
        <v>4368.78</v>
      </c>
      <c r="H2347" s="31">
        <f t="shared" si="72"/>
        <v>0</v>
      </c>
      <c r="I2347" s="39" t="s">
        <v>9</v>
      </c>
      <c r="L2347" s="246"/>
      <c r="M2347" s="20">
        <v>42208</v>
      </c>
      <c r="N2347" s="183" t="s">
        <v>5085</v>
      </c>
      <c r="O2347" s="183" t="s">
        <v>1592</v>
      </c>
      <c r="P2347" s="14" t="s">
        <v>158</v>
      </c>
      <c r="Q2347" s="105">
        <v>5065.8999999999996</v>
      </c>
      <c r="R2347" s="65">
        <v>42208</v>
      </c>
      <c r="S2347" s="106">
        <v>5065.8999999999996</v>
      </c>
      <c r="T2347" s="31">
        <f t="shared" si="73"/>
        <v>0</v>
      </c>
      <c r="U2347" s="39" t="s">
        <v>9</v>
      </c>
    </row>
    <row r="2348" spans="1:21" x14ac:dyDescent="0.25">
      <c r="A2348" s="20">
        <v>42207</v>
      </c>
      <c r="B2348" s="183" t="s">
        <v>4979</v>
      </c>
      <c r="C2348" s="183" t="s">
        <v>1592</v>
      </c>
      <c r="D2348" s="14" t="s">
        <v>143</v>
      </c>
      <c r="E2348" s="105">
        <v>12471.52</v>
      </c>
      <c r="F2348" s="23">
        <v>42207</v>
      </c>
      <c r="G2348" s="106">
        <v>12471.52</v>
      </c>
      <c r="H2348" s="31">
        <f t="shared" si="72"/>
        <v>0</v>
      </c>
      <c r="I2348" s="39" t="s">
        <v>94</v>
      </c>
      <c r="L2348" s="246"/>
      <c r="M2348" s="20">
        <v>42208</v>
      </c>
      <c r="N2348" s="183" t="s">
        <v>5117</v>
      </c>
      <c r="O2348" s="183" t="s">
        <v>1592</v>
      </c>
      <c r="P2348" s="14" t="s">
        <v>158</v>
      </c>
      <c r="Q2348" s="105">
        <v>3103.2</v>
      </c>
      <c r="R2348" s="65">
        <v>42208</v>
      </c>
      <c r="S2348" s="106">
        <v>3103.2</v>
      </c>
      <c r="T2348" s="31">
        <f t="shared" si="73"/>
        <v>0</v>
      </c>
      <c r="U2348" s="39" t="s">
        <v>9</v>
      </c>
    </row>
    <row r="2349" spans="1:21" x14ac:dyDescent="0.25">
      <c r="A2349" s="20">
        <v>42207</v>
      </c>
      <c r="B2349" s="183" t="s">
        <v>4980</v>
      </c>
      <c r="C2349" s="183" t="s">
        <v>1592</v>
      </c>
      <c r="D2349" s="14" t="s">
        <v>158</v>
      </c>
      <c r="E2349" s="105">
        <v>3822.8</v>
      </c>
      <c r="F2349" s="23">
        <v>42207</v>
      </c>
      <c r="G2349" s="106">
        <v>3822.8</v>
      </c>
      <c r="H2349" s="31">
        <f t="shared" si="72"/>
        <v>0</v>
      </c>
      <c r="I2349" s="39" t="s">
        <v>9</v>
      </c>
      <c r="L2349" s="246"/>
      <c r="M2349" s="20">
        <v>42211</v>
      </c>
      <c r="N2349" s="183" t="s">
        <v>5450</v>
      </c>
      <c r="O2349" s="183" t="s">
        <v>1592</v>
      </c>
      <c r="P2349" s="14" t="s">
        <v>158</v>
      </c>
      <c r="Q2349" s="105">
        <v>1123.5</v>
      </c>
      <c r="R2349" s="23">
        <v>42211</v>
      </c>
      <c r="S2349" s="106">
        <v>1123.5</v>
      </c>
      <c r="T2349" s="31">
        <f t="shared" si="73"/>
        <v>0</v>
      </c>
      <c r="U2349" s="39" t="s">
        <v>9</v>
      </c>
    </row>
    <row r="2350" spans="1:21" x14ac:dyDescent="0.25">
      <c r="A2350" s="20">
        <v>42207</v>
      </c>
      <c r="B2350" s="183" t="s">
        <v>4981</v>
      </c>
      <c r="C2350" s="183" t="s">
        <v>1592</v>
      </c>
      <c r="D2350" s="14" t="s">
        <v>118</v>
      </c>
      <c r="E2350" s="105">
        <v>2800</v>
      </c>
      <c r="F2350" s="23">
        <v>42216</v>
      </c>
      <c r="G2350" s="106">
        <v>2800</v>
      </c>
      <c r="H2350" s="31">
        <f t="shared" si="72"/>
        <v>0</v>
      </c>
      <c r="I2350" s="39" t="s">
        <v>9</v>
      </c>
      <c r="L2350" s="246"/>
      <c r="M2350" s="20">
        <v>42211</v>
      </c>
      <c r="N2350" s="183" t="s">
        <v>5472</v>
      </c>
      <c r="O2350" s="183" t="s">
        <v>1592</v>
      </c>
      <c r="P2350" s="14" t="s">
        <v>158</v>
      </c>
      <c r="Q2350" s="105">
        <v>6549.6</v>
      </c>
      <c r="R2350" s="23">
        <v>42211</v>
      </c>
      <c r="S2350" s="106">
        <v>6549.6</v>
      </c>
      <c r="T2350" s="31">
        <f t="shared" si="73"/>
        <v>0</v>
      </c>
      <c r="U2350" s="39" t="s">
        <v>9</v>
      </c>
    </row>
    <row r="2351" spans="1:21" x14ac:dyDescent="0.25">
      <c r="A2351" s="20">
        <v>42207</v>
      </c>
      <c r="B2351" s="183" t="s">
        <v>4982</v>
      </c>
      <c r="C2351" s="183" t="s">
        <v>1592</v>
      </c>
      <c r="D2351" s="14" t="s">
        <v>50</v>
      </c>
      <c r="E2351" s="105">
        <v>1417.5</v>
      </c>
      <c r="F2351" s="23">
        <v>42207</v>
      </c>
      <c r="G2351" s="106">
        <v>1417.5</v>
      </c>
      <c r="H2351" s="31">
        <f t="shared" si="72"/>
        <v>0</v>
      </c>
      <c r="I2351" s="39" t="s">
        <v>9</v>
      </c>
      <c r="L2351" s="246"/>
      <c r="M2351" s="20">
        <v>42213</v>
      </c>
      <c r="N2351" s="183" t="s">
        <v>5674</v>
      </c>
      <c r="O2351" s="183" t="s">
        <v>1592</v>
      </c>
      <c r="P2351" s="14" t="s">
        <v>158</v>
      </c>
      <c r="Q2351" s="105">
        <v>1338.1</v>
      </c>
      <c r="R2351" s="23">
        <v>42213</v>
      </c>
      <c r="S2351" s="106">
        <v>1338.1</v>
      </c>
      <c r="T2351" s="31">
        <f t="shared" si="73"/>
        <v>0</v>
      </c>
      <c r="U2351" s="39" t="s">
        <v>9</v>
      </c>
    </row>
    <row r="2352" spans="1:21" x14ac:dyDescent="0.25">
      <c r="A2352" s="20">
        <v>42207</v>
      </c>
      <c r="B2352" s="183" t="s">
        <v>4983</v>
      </c>
      <c r="C2352" s="183" t="s">
        <v>1592</v>
      </c>
      <c r="D2352" s="14" t="s">
        <v>78</v>
      </c>
      <c r="E2352" s="105">
        <v>6920.2</v>
      </c>
      <c r="F2352" s="23">
        <v>42208</v>
      </c>
      <c r="G2352" s="106">
        <v>6920.2</v>
      </c>
      <c r="H2352" s="31">
        <f t="shared" si="72"/>
        <v>0</v>
      </c>
      <c r="I2352" s="39" t="s">
        <v>62</v>
      </c>
      <c r="L2352" s="246"/>
      <c r="M2352" s="20">
        <v>42214</v>
      </c>
      <c r="N2352" s="183" t="s">
        <v>5766</v>
      </c>
      <c r="O2352" s="183" t="s">
        <v>1592</v>
      </c>
      <c r="P2352" s="14" t="s">
        <v>158</v>
      </c>
      <c r="Q2352" s="105">
        <v>4069.8</v>
      </c>
      <c r="R2352" s="23">
        <v>42214</v>
      </c>
      <c r="S2352" s="106">
        <v>4069.8</v>
      </c>
      <c r="T2352" s="31">
        <f t="shared" si="73"/>
        <v>0</v>
      </c>
      <c r="U2352" s="39" t="s">
        <v>9</v>
      </c>
    </row>
    <row r="2353" spans="1:21" x14ac:dyDescent="0.25">
      <c r="A2353" s="20">
        <v>42207</v>
      </c>
      <c r="B2353" s="183" t="s">
        <v>4984</v>
      </c>
      <c r="C2353" s="183" t="s">
        <v>1592</v>
      </c>
      <c r="D2353" s="14" t="s">
        <v>67</v>
      </c>
      <c r="E2353" s="105">
        <v>3329.4</v>
      </c>
      <c r="F2353" s="23">
        <v>42208</v>
      </c>
      <c r="G2353" s="106">
        <v>3329.4</v>
      </c>
      <c r="H2353" s="31">
        <f t="shared" si="72"/>
        <v>0</v>
      </c>
      <c r="I2353" s="39" t="s">
        <v>62</v>
      </c>
      <c r="L2353" s="246"/>
      <c r="M2353" s="20">
        <v>42215</v>
      </c>
      <c r="N2353" s="183" t="s">
        <v>5865</v>
      </c>
      <c r="O2353" s="183" t="s">
        <v>1592</v>
      </c>
      <c r="P2353" s="14" t="s">
        <v>158</v>
      </c>
      <c r="Q2353" s="105">
        <v>5073</v>
      </c>
      <c r="R2353" s="23">
        <v>42215</v>
      </c>
      <c r="S2353" s="106">
        <v>5073</v>
      </c>
      <c r="T2353" s="31">
        <f t="shared" si="73"/>
        <v>0</v>
      </c>
      <c r="U2353" s="39" t="s">
        <v>9</v>
      </c>
    </row>
    <row r="2354" spans="1:21" x14ac:dyDescent="0.25">
      <c r="A2354" s="20">
        <v>42207</v>
      </c>
      <c r="B2354" s="183" t="s">
        <v>4985</v>
      </c>
      <c r="C2354" s="183" t="s">
        <v>1592</v>
      </c>
      <c r="D2354" s="14" t="s">
        <v>335</v>
      </c>
      <c r="E2354" s="105">
        <v>448</v>
      </c>
      <c r="F2354" s="23">
        <v>42207</v>
      </c>
      <c r="G2354" s="106">
        <v>448</v>
      </c>
      <c r="H2354" s="31">
        <f t="shared" si="72"/>
        <v>0</v>
      </c>
      <c r="I2354" s="39" t="s">
        <v>9</v>
      </c>
      <c r="L2354" s="246"/>
      <c r="M2354" s="20">
        <v>42216</v>
      </c>
      <c r="N2354" s="183" t="s">
        <v>5982</v>
      </c>
      <c r="O2354" s="183" t="s">
        <v>1592</v>
      </c>
      <c r="P2354" s="14" t="s">
        <v>158</v>
      </c>
      <c r="Q2354" s="105">
        <v>1086.8</v>
      </c>
      <c r="R2354" s="23">
        <v>42216</v>
      </c>
      <c r="S2354" s="106">
        <v>1086.8</v>
      </c>
      <c r="T2354" s="31">
        <f t="shared" si="73"/>
        <v>0</v>
      </c>
      <c r="U2354" s="39" t="s">
        <v>9</v>
      </c>
    </row>
    <row r="2355" spans="1:21" x14ac:dyDescent="0.25">
      <c r="A2355" s="20">
        <v>42207</v>
      </c>
      <c r="B2355" s="183" t="s">
        <v>4986</v>
      </c>
      <c r="C2355" s="183" t="s">
        <v>1592</v>
      </c>
      <c r="D2355" s="14" t="s">
        <v>122</v>
      </c>
      <c r="E2355" s="105">
        <v>11453.2</v>
      </c>
      <c r="F2355" s="23">
        <v>42207</v>
      </c>
      <c r="G2355" s="106">
        <v>11453.2</v>
      </c>
      <c r="H2355" s="31">
        <f t="shared" si="72"/>
        <v>0</v>
      </c>
      <c r="I2355" s="39" t="s">
        <v>9</v>
      </c>
      <c r="L2355" s="246"/>
      <c r="M2355" s="20">
        <v>42212</v>
      </c>
      <c r="N2355" s="183" t="s">
        <v>5495</v>
      </c>
      <c r="O2355" s="183" t="s">
        <v>1592</v>
      </c>
      <c r="P2355" s="14" t="s">
        <v>5496</v>
      </c>
      <c r="Q2355" s="105">
        <v>4737.2</v>
      </c>
      <c r="R2355" s="23">
        <v>42212</v>
      </c>
      <c r="S2355" s="106">
        <v>4737.2</v>
      </c>
      <c r="T2355" s="31">
        <f t="shared" si="73"/>
        <v>0</v>
      </c>
      <c r="U2355" s="39" t="s">
        <v>9</v>
      </c>
    </row>
    <row r="2356" spans="1:21" x14ac:dyDescent="0.25">
      <c r="A2356" s="20">
        <v>42207</v>
      </c>
      <c r="B2356" s="183" t="s">
        <v>4987</v>
      </c>
      <c r="C2356" s="183" t="s">
        <v>1592</v>
      </c>
      <c r="D2356" s="14" t="s">
        <v>228</v>
      </c>
      <c r="E2356" s="105">
        <v>3005.6</v>
      </c>
      <c r="F2356" s="23">
        <v>42207</v>
      </c>
      <c r="G2356" s="106">
        <v>3005.6</v>
      </c>
      <c r="H2356" s="31">
        <f t="shared" si="72"/>
        <v>0</v>
      </c>
      <c r="I2356" s="39" t="s">
        <v>9</v>
      </c>
      <c r="L2356" s="246"/>
      <c r="M2356" s="20">
        <v>42186</v>
      </c>
      <c r="N2356" s="183" t="s">
        <v>2596</v>
      </c>
      <c r="O2356" s="183" t="s">
        <v>1592</v>
      </c>
      <c r="P2356" s="14" t="s">
        <v>1101</v>
      </c>
      <c r="Q2356" s="105">
        <v>18</v>
      </c>
      <c r="R2356" s="23">
        <v>42186</v>
      </c>
      <c r="S2356" s="106">
        <v>18</v>
      </c>
      <c r="T2356" s="25">
        <f t="shared" si="73"/>
        <v>0</v>
      </c>
      <c r="U2356" s="39" t="s">
        <v>9</v>
      </c>
    </row>
    <row r="2357" spans="1:21" x14ac:dyDescent="0.25">
      <c r="A2357" s="20">
        <v>42207</v>
      </c>
      <c r="B2357" s="183" t="s">
        <v>4988</v>
      </c>
      <c r="C2357" s="183" t="s">
        <v>1592</v>
      </c>
      <c r="D2357" s="14" t="s">
        <v>75</v>
      </c>
      <c r="E2357" s="105">
        <v>23360.1</v>
      </c>
      <c r="F2357" s="23">
        <v>42208</v>
      </c>
      <c r="G2357" s="106">
        <v>23360.1</v>
      </c>
      <c r="H2357" s="31">
        <f t="shared" si="72"/>
        <v>0</v>
      </c>
      <c r="I2357" s="39" t="s">
        <v>62</v>
      </c>
      <c r="L2357" s="246"/>
      <c r="M2357" s="20">
        <v>42187</v>
      </c>
      <c r="N2357" s="183" t="s">
        <v>2687</v>
      </c>
      <c r="O2357" s="183" t="s">
        <v>1592</v>
      </c>
      <c r="P2357" s="40" t="s">
        <v>1101</v>
      </c>
      <c r="Q2357" s="105">
        <v>1609.2</v>
      </c>
      <c r="R2357" s="23">
        <v>42187</v>
      </c>
      <c r="S2357" s="106">
        <v>1609.2</v>
      </c>
      <c r="T2357" s="25">
        <f t="shared" si="73"/>
        <v>0</v>
      </c>
      <c r="U2357" s="68" t="s">
        <v>9</v>
      </c>
    </row>
    <row r="2358" spans="1:21" x14ac:dyDescent="0.25">
      <c r="A2358" s="20">
        <v>42207</v>
      </c>
      <c r="B2358" s="183" t="s">
        <v>4989</v>
      </c>
      <c r="C2358" s="183" t="s">
        <v>1592</v>
      </c>
      <c r="D2358" s="14" t="s">
        <v>170</v>
      </c>
      <c r="E2358" s="105">
        <v>3768</v>
      </c>
      <c r="F2358" s="23">
        <v>42208</v>
      </c>
      <c r="G2358" s="106">
        <v>3768</v>
      </c>
      <c r="H2358" s="31">
        <f t="shared" si="72"/>
        <v>0</v>
      </c>
      <c r="I2358" s="39" t="s">
        <v>62</v>
      </c>
      <c r="L2358" s="246"/>
      <c r="M2358" s="20">
        <v>42187</v>
      </c>
      <c r="N2358" s="183" t="s">
        <v>2729</v>
      </c>
      <c r="O2358" s="183" t="s">
        <v>1592</v>
      </c>
      <c r="P2358" s="40" t="s">
        <v>1101</v>
      </c>
      <c r="Q2358" s="105">
        <v>347.2</v>
      </c>
      <c r="R2358" s="23">
        <v>42188</v>
      </c>
      <c r="S2358" s="106">
        <v>347.2</v>
      </c>
      <c r="T2358" s="31">
        <f t="shared" si="73"/>
        <v>0</v>
      </c>
      <c r="U2358" s="68" t="s">
        <v>9</v>
      </c>
    </row>
    <row r="2359" spans="1:21" x14ac:dyDescent="0.25">
      <c r="A2359" s="20">
        <v>42207</v>
      </c>
      <c r="B2359" s="183" t="s">
        <v>4990</v>
      </c>
      <c r="C2359" s="183" t="s">
        <v>1592</v>
      </c>
      <c r="D2359" s="14" t="s">
        <v>64</v>
      </c>
      <c r="E2359" s="105">
        <v>3240.2</v>
      </c>
      <c r="F2359" s="23">
        <v>42207</v>
      </c>
      <c r="G2359" s="106">
        <v>3240.2</v>
      </c>
      <c r="H2359" s="48">
        <f t="shared" si="72"/>
        <v>0</v>
      </c>
      <c r="I2359" s="39" t="s">
        <v>9</v>
      </c>
      <c r="L2359" s="246"/>
      <c r="M2359" s="20">
        <v>42189</v>
      </c>
      <c r="N2359" s="183" t="s">
        <v>2962</v>
      </c>
      <c r="O2359" s="183" t="s">
        <v>1592</v>
      </c>
      <c r="P2359" s="14" t="s">
        <v>1101</v>
      </c>
      <c r="Q2359" s="105">
        <v>390.8</v>
      </c>
      <c r="R2359" s="23">
        <v>42189</v>
      </c>
      <c r="S2359" s="106">
        <v>390.8</v>
      </c>
      <c r="T2359" s="31">
        <f t="shared" si="73"/>
        <v>0</v>
      </c>
      <c r="U2359" s="39" t="s">
        <v>9</v>
      </c>
    </row>
    <row r="2360" spans="1:21" x14ac:dyDescent="0.25">
      <c r="A2360" s="20">
        <v>42207</v>
      </c>
      <c r="B2360" s="183" t="s">
        <v>4991</v>
      </c>
      <c r="C2360" s="183" t="s">
        <v>1592</v>
      </c>
      <c r="D2360" s="14" t="s">
        <v>444</v>
      </c>
      <c r="E2360" s="105">
        <v>1197.68</v>
      </c>
      <c r="F2360" s="23">
        <v>42208</v>
      </c>
      <c r="G2360" s="106">
        <v>1197.68</v>
      </c>
      <c r="H2360" s="31">
        <f t="shared" si="72"/>
        <v>0</v>
      </c>
      <c r="I2360" s="39" t="s">
        <v>62</v>
      </c>
      <c r="L2360" s="246"/>
      <c r="M2360" s="20">
        <v>42190</v>
      </c>
      <c r="N2360" s="183" t="s">
        <v>3034</v>
      </c>
      <c r="O2360" s="183" t="s">
        <v>1592</v>
      </c>
      <c r="P2360" s="14" t="s">
        <v>1101</v>
      </c>
      <c r="Q2360" s="105">
        <v>449.7</v>
      </c>
      <c r="R2360" s="23">
        <v>42190</v>
      </c>
      <c r="S2360" s="106">
        <v>449.7</v>
      </c>
      <c r="T2360" s="31">
        <f t="shared" si="73"/>
        <v>0</v>
      </c>
      <c r="U2360" s="39" t="s">
        <v>9</v>
      </c>
    </row>
    <row r="2361" spans="1:21" x14ac:dyDescent="0.25">
      <c r="A2361" s="20">
        <v>42207</v>
      </c>
      <c r="B2361" s="183" t="s">
        <v>4992</v>
      </c>
      <c r="C2361" s="183" t="s">
        <v>1592</v>
      </c>
      <c r="D2361" s="14" t="s">
        <v>472</v>
      </c>
      <c r="E2361" s="105">
        <v>12530</v>
      </c>
      <c r="F2361" s="23">
        <v>42207</v>
      </c>
      <c r="G2361" s="106">
        <v>12530</v>
      </c>
      <c r="H2361" s="31">
        <f t="shared" si="72"/>
        <v>0</v>
      </c>
      <c r="I2361" s="39" t="s">
        <v>9</v>
      </c>
      <c r="L2361" s="246"/>
      <c r="M2361" s="20">
        <v>42190</v>
      </c>
      <c r="N2361" s="183" t="s">
        <v>3035</v>
      </c>
      <c r="O2361" s="183" t="s">
        <v>1592</v>
      </c>
      <c r="P2361" s="14" t="s">
        <v>1101</v>
      </c>
      <c r="Q2361" s="105">
        <v>215.9</v>
      </c>
      <c r="R2361" s="23">
        <v>42190</v>
      </c>
      <c r="S2361" s="106">
        <v>215.9</v>
      </c>
      <c r="T2361" s="31">
        <f t="shared" si="73"/>
        <v>0</v>
      </c>
      <c r="U2361" s="39" t="s">
        <v>9</v>
      </c>
    </row>
    <row r="2362" spans="1:21" x14ac:dyDescent="0.25">
      <c r="A2362" s="20">
        <v>42207</v>
      </c>
      <c r="B2362" s="183" t="s">
        <v>4993</v>
      </c>
      <c r="C2362" s="183" t="s">
        <v>1592</v>
      </c>
      <c r="D2362" s="26" t="s">
        <v>218</v>
      </c>
      <c r="E2362" s="108">
        <v>0</v>
      </c>
      <c r="F2362" s="23"/>
      <c r="G2362" s="106"/>
      <c r="H2362" s="31">
        <f t="shared" si="72"/>
        <v>0</v>
      </c>
      <c r="I2362" s="39" t="s">
        <v>13</v>
      </c>
      <c r="L2362" s="246"/>
      <c r="M2362" s="20">
        <v>42190</v>
      </c>
      <c r="N2362" s="183" t="s">
        <v>3039</v>
      </c>
      <c r="O2362" s="183" t="s">
        <v>1592</v>
      </c>
      <c r="P2362" s="14" t="s">
        <v>1101</v>
      </c>
      <c r="Q2362" s="105">
        <v>78.400000000000006</v>
      </c>
      <c r="R2362" s="23">
        <v>42191</v>
      </c>
      <c r="S2362" s="106">
        <v>78.400000000000006</v>
      </c>
      <c r="T2362" s="31">
        <f t="shared" si="73"/>
        <v>0</v>
      </c>
      <c r="U2362" s="39" t="s">
        <v>9</v>
      </c>
    </row>
    <row r="2363" spans="1:21" x14ac:dyDescent="0.25">
      <c r="A2363" s="20">
        <v>42207</v>
      </c>
      <c r="B2363" s="183" t="s">
        <v>4994</v>
      </c>
      <c r="C2363" s="183" t="s">
        <v>1592</v>
      </c>
      <c r="D2363" s="14" t="s">
        <v>3346</v>
      </c>
      <c r="E2363" s="105">
        <v>1194.0999999999999</v>
      </c>
      <c r="F2363" s="23">
        <v>42208</v>
      </c>
      <c r="G2363" s="106">
        <v>1194.0999999999999</v>
      </c>
      <c r="H2363" s="31">
        <f t="shared" si="72"/>
        <v>0</v>
      </c>
      <c r="I2363" s="39" t="s">
        <v>62</v>
      </c>
      <c r="L2363" s="246"/>
      <c r="M2363" s="20">
        <v>42191</v>
      </c>
      <c r="N2363" s="183" t="s">
        <v>3168</v>
      </c>
      <c r="O2363" s="183" t="s">
        <v>1592</v>
      </c>
      <c r="P2363" s="14" t="s">
        <v>1101</v>
      </c>
      <c r="Q2363" s="105">
        <v>396</v>
      </c>
      <c r="R2363" s="23">
        <v>42192</v>
      </c>
      <c r="S2363" s="106">
        <v>396</v>
      </c>
      <c r="T2363" s="31">
        <f t="shared" si="73"/>
        <v>0</v>
      </c>
      <c r="U2363" s="39" t="s">
        <v>9</v>
      </c>
    </row>
    <row r="2364" spans="1:21" x14ac:dyDescent="0.25">
      <c r="A2364" s="20">
        <v>42207</v>
      </c>
      <c r="B2364" s="183" t="s">
        <v>4995</v>
      </c>
      <c r="C2364" s="183" t="s">
        <v>1592</v>
      </c>
      <c r="D2364" s="14" t="s">
        <v>912</v>
      </c>
      <c r="E2364" s="105">
        <v>24960</v>
      </c>
      <c r="F2364" s="23">
        <v>42207</v>
      </c>
      <c r="G2364" s="106">
        <v>24960</v>
      </c>
      <c r="H2364" s="31">
        <f t="shared" si="72"/>
        <v>0</v>
      </c>
      <c r="I2364" s="39" t="s">
        <v>4996</v>
      </c>
      <c r="L2364" s="246"/>
      <c r="M2364" s="20">
        <v>42192</v>
      </c>
      <c r="N2364" s="183" t="s">
        <v>3279</v>
      </c>
      <c r="O2364" s="183" t="s">
        <v>1592</v>
      </c>
      <c r="P2364" s="14" t="s">
        <v>1101</v>
      </c>
      <c r="Q2364" s="105">
        <v>174.3</v>
      </c>
      <c r="R2364" s="23">
        <v>42193</v>
      </c>
      <c r="S2364" s="106">
        <v>174.3</v>
      </c>
      <c r="T2364" s="31">
        <f t="shared" si="73"/>
        <v>0</v>
      </c>
      <c r="U2364" s="39" t="s">
        <v>9</v>
      </c>
    </row>
    <row r="2365" spans="1:21" x14ac:dyDescent="0.25">
      <c r="A2365" s="20">
        <v>42207</v>
      </c>
      <c r="B2365" s="183" t="s">
        <v>4997</v>
      </c>
      <c r="C2365" s="183" t="s">
        <v>1592</v>
      </c>
      <c r="D2365" s="14" t="s">
        <v>426</v>
      </c>
      <c r="E2365" s="105">
        <v>11129.6</v>
      </c>
      <c r="F2365" s="23">
        <v>42208</v>
      </c>
      <c r="G2365" s="106">
        <v>11129.6</v>
      </c>
      <c r="H2365" s="31">
        <f t="shared" si="72"/>
        <v>0</v>
      </c>
      <c r="I2365" s="39" t="s">
        <v>62</v>
      </c>
      <c r="L2365" s="246"/>
      <c r="M2365" s="20">
        <v>42193</v>
      </c>
      <c r="N2365" s="183" t="s">
        <v>3403</v>
      </c>
      <c r="O2365" s="183" t="s">
        <v>1592</v>
      </c>
      <c r="P2365" s="14" t="s">
        <v>1101</v>
      </c>
      <c r="Q2365" s="105">
        <v>348.4</v>
      </c>
      <c r="R2365" s="12">
        <v>42194</v>
      </c>
      <c r="S2365" s="106">
        <v>348.4</v>
      </c>
      <c r="T2365" s="31">
        <f t="shared" si="73"/>
        <v>0</v>
      </c>
      <c r="U2365" s="39" t="s">
        <v>9</v>
      </c>
    </row>
    <row r="2366" spans="1:21" x14ac:dyDescent="0.25">
      <c r="A2366" s="20">
        <v>42207</v>
      </c>
      <c r="B2366" s="183" t="s">
        <v>4998</v>
      </c>
      <c r="C2366" s="183" t="s">
        <v>1592</v>
      </c>
      <c r="D2366" s="14" t="s">
        <v>426</v>
      </c>
      <c r="E2366" s="105">
        <v>14999.8</v>
      </c>
      <c r="F2366" s="72">
        <v>42208</v>
      </c>
      <c r="G2366" s="106">
        <v>14999.8</v>
      </c>
      <c r="H2366" s="31">
        <f t="shared" si="72"/>
        <v>0</v>
      </c>
      <c r="I2366" s="39" t="s">
        <v>62</v>
      </c>
      <c r="L2366" s="246"/>
      <c r="M2366" s="20">
        <v>42194</v>
      </c>
      <c r="N2366" s="183" t="s">
        <v>3514</v>
      </c>
      <c r="O2366" s="183" t="s">
        <v>1592</v>
      </c>
      <c r="P2366" s="14" t="s">
        <v>1101</v>
      </c>
      <c r="Q2366" s="105">
        <v>351</v>
      </c>
      <c r="R2366" s="23">
        <v>42194</v>
      </c>
      <c r="S2366" s="106">
        <v>351</v>
      </c>
      <c r="T2366" s="31">
        <f t="shared" si="73"/>
        <v>0</v>
      </c>
      <c r="U2366" s="39" t="s">
        <v>9</v>
      </c>
    </row>
    <row r="2367" spans="1:21" x14ac:dyDescent="0.25">
      <c r="A2367" s="20">
        <v>42207</v>
      </c>
      <c r="B2367" s="183" t="s">
        <v>4999</v>
      </c>
      <c r="C2367" s="183" t="s">
        <v>1592</v>
      </c>
      <c r="D2367" s="14" t="s">
        <v>136</v>
      </c>
      <c r="E2367" s="105">
        <v>16952.400000000001</v>
      </c>
      <c r="F2367" s="23">
        <v>42208</v>
      </c>
      <c r="G2367" s="106">
        <v>16952.400000000001</v>
      </c>
      <c r="H2367" s="31">
        <f t="shared" si="72"/>
        <v>0</v>
      </c>
      <c r="I2367" s="39" t="s">
        <v>9</v>
      </c>
      <c r="L2367" s="246"/>
      <c r="M2367" s="20">
        <v>42197</v>
      </c>
      <c r="N2367" s="183" t="s">
        <v>3856</v>
      </c>
      <c r="O2367" s="183" t="s">
        <v>1592</v>
      </c>
      <c r="P2367" s="14" t="s">
        <v>1101</v>
      </c>
      <c r="Q2367" s="105">
        <v>341</v>
      </c>
      <c r="R2367" s="23">
        <v>42197</v>
      </c>
      <c r="S2367" s="106">
        <v>341</v>
      </c>
      <c r="T2367" s="31">
        <f t="shared" si="73"/>
        <v>0</v>
      </c>
      <c r="U2367" s="39" t="s">
        <v>9</v>
      </c>
    </row>
    <row r="2368" spans="1:21" x14ac:dyDescent="0.25">
      <c r="A2368" s="20">
        <v>42207</v>
      </c>
      <c r="B2368" s="183" t="s">
        <v>5000</v>
      </c>
      <c r="C2368" s="183" t="s">
        <v>1592</v>
      </c>
      <c r="D2368" s="14" t="s">
        <v>24</v>
      </c>
      <c r="E2368" s="105">
        <v>188088.63</v>
      </c>
      <c r="F2368" s="30">
        <v>42219</v>
      </c>
      <c r="G2368" s="144">
        <v>188088.63</v>
      </c>
      <c r="H2368" s="31">
        <f t="shared" si="72"/>
        <v>0</v>
      </c>
      <c r="I2368" s="39" t="s">
        <v>2524</v>
      </c>
      <c r="L2368" s="246"/>
      <c r="M2368" s="20">
        <v>42198</v>
      </c>
      <c r="N2368" s="183" t="s">
        <v>3955</v>
      </c>
      <c r="O2368" s="183" t="s">
        <v>1592</v>
      </c>
      <c r="P2368" s="14" t="s">
        <v>1101</v>
      </c>
      <c r="Q2368" s="105">
        <v>678.6</v>
      </c>
      <c r="R2368" s="23">
        <v>42198</v>
      </c>
      <c r="S2368" s="106">
        <v>678.6</v>
      </c>
      <c r="T2368" s="31">
        <f t="shared" si="73"/>
        <v>0</v>
      </c>
      <c r="U2368" s="39" t="s">
        <v>9</v>
      </c>
    </row>
    <row r="2369" spans="1:21" x14ac:dyDescent="0.25">
      <c r="A2369" s="20">
        <v>42207</v>
      </c>
      <c r="B2369" s="183" t="s">
        <v>5001</v>
      </c>
      <c r="C2369" s="183" t="s">
        <v>1592</v>
      </c>
      <c r="D2369" s="14" t="s">
        <v>78</v>
      </c>
      <c r="E2369" s="105">
        <v>1820</v>
      </c>
      <c r="F2369" s="23">
        <v>42208</v>
      </c>
      <c r="G2369" s="106">
        <v>1820</v>
      </c>
      <c r="H2369" s="31">
        <f t="shared" si="72"/>
        <v>0</v>
      </c>
      <c r="I2369" s="39" t="s">
        <v>9</v>
      </c>
      <c r="L2369" s="246"/>
      <c r="M2369" s="20">
        <v>42202</v>
      </c>
      <c r="N2369" s="183" t="s">
        <v>4403</v>
      </c>
      <c r="O2369" s="183" t="s">
        <v>1592</v>
      </c>
      <c r="P2369" s="14" t="s">
        <v>1101</v>
      </c>
      <c r="Q2369" s="105">
        <v>4559.1000000000004</v>
      </c>
      <c r="R2369" s="23">
        <v>42202</v>
      </c>
      <c r="S2369" s="118">
        <v>4559.1000000000004</v>
      </c>
      <c r="T2369" s="31">
        <f t="shared" si="73"/>
        <v>0</v>
      </c>
      <c r="U2369" s="56" t="s">
        <v>9</v>
      </c>
    </row>
    <row r="2370" spans="1:21" x14ac:dyDescent="0.25">
      <c r="A2370" s="20">
        <v>42207</v>
      </c>
      <c r="B2370" s="183" t="s">
        <v>5002</v>
      </c>
      <c r="C2370" s="183" t="s">
        <v>1592</v>
      </c>
      <c r="D2370" s="14" t="s">
        <v>484</v>
      </c>
      <c r="E2370" s="105">
        <v>18205.400000000001</v>
      </c>
      <c r="F2370" s="23">
        <v>42214</v>
      </c>
      <c r="G2370" s="106">
        <v>18205.400000000001</v>
      </c>
      <c r="H2370" s="31">
        <f t="shared" si="72"/>
        <v>0</v>
      </c>
      <c r="I2370" s="39" t="s">
        <v>9</v>
      </c>
      <c r="L2370" s="246"/>
      <c r="M2370" s="20">
        <v>42203</v>
      </c>
      <c r="N2370" s="183" t="s">
        <v>4574</v>
      </c>
      <c r="O2370" s="183" t="s">
        <v>1592</v>
      </c>
      <c r="P2370" s="14" t="s">
        <v>1101</v>
      </c>
      <c r="Q2370" s="105">
        <v>299</v>
      </c>
      <c r="R2370" s="23">
        <v>42203</v>
      </c>
      <c r="S2370" s="118">
        <v>299</v>
      </c>
      <c r="T2370" s="31">
        <f t="shared" si="73"/>
        <v>0</v>
      </c>
      <c r="U2370" s="56" t="s">
        <v>9</v>
      </c>
    </row>
    <row r="2371" spans="1:21" x14ac:dyDescent="0.25">
      <c r="A2371" s="20">
        <v>42207</v>
      </c>
      <c r="B2371" s="183" t="s">
        <v>5003</v>
      </c>
      <c r="C2371" s="183" t="s">
        <v>1592</v>
      </c>
      <c r="D2371" s="14" t="s">
        <v>173</v>
      </c>
      <c r="E2371" s="105">
        <v>31263</v>
      </c>
      <c r="F2371" s="194" t="s">
        <v>6090</v>
      </c>
      <c r="G2371" s="144">
        <v>31263</v>
      </c>
      <c r="H2371" s="31">
        <f t="shared" ref="H2371:H2434" si="74">E2371-G2371</f>
        <v>0</v>
      </c>
      <c r="I2371" s="39" t="s">
        <v>62</v>
      </c>
      <c r="L2371" s="246"/>
      <c r="M2371" s="20">
        <v>42204</v>
      </c>
      <c r="N2371" s="183" t="s">
        <v>4653</v>
      </c>
      <c r="O2371" s="183" t="s">
        <v>1592</v>
      </c>
      <c r="P2371" s="14" t="s">
        <v>1101</v>
      </c>
      <c r="Q2371" s="105">
        <v>463.4</v>
      </c>
      <c r="R2371" s="23">
        <v>42205</v>
      </c>
      <c r="S2371" s="118">
        <v>463.4</v>
      </c>
      <c r="T2371" s="31">
        <f t="shared" ref="T2371:T2434" si="75">Q2371-S2371</f>
        <v>0</v>
      </c>
      <c r="U2371" s="56" t="s">
        <v>9</v>
      </c>
    </row>
    <row r="2372" spans="1:21" x14ac:dyDescent="0.25">
      <c r="A2372" s="20">
        <v>42207</v>
      </c>
      <c r="B2372" s="183" t="s">
        <v>5004</v>
      </c>
      <c r="C2372" s="183" t="s">
        <v>1592</v>
      </c>
      <c r="D2372" s="14" t="s">
        <v>249</v>
      </c>
      <c r="E2372" s="105">
        <v>2337</v>
      </c>
      <c r="F2372" s="23">
        <v>42207</v>
      </c>
      <c r="G2372" s="106">
        <v>2337</v>
      </c>
      <c r="H2372" s="31">
        <f t="shared" si="74"/>
        <v>0</v>
      </c>
      <c r="I2372" s="39" t="s">
        <v>15</v>
      </c>
      <c r="L2372" s="246"/>
      <c r="M2372" s="20">
        <v>42205</v>
      </c>
      <c r="N2372" s="183" t="s">
        <v>4773</v>
      </c>
      <c r="O2372" s="183" t="s">
        <v>1592</v>
      </c>
      <c r="P2372" s="14" t="s">
        <v>1101</v>
      </c>
      <c r="Q2372" s="105">
        <v>275.60000000000002</v>
      </c>
      <c r="R2372" s="23">
        <v>42205</v>
      </c>
      <c r="S2372" s="106">
        <v>275.60000000000002</v>
      </c>
      <c r="T2372" s="31">
        <f t="shared" si="75"/>
        <v>0</v>
      </c>
      <c r="U2372" s="39" t="s">
        <v>9</v>
      </c>
    </row>
    <row r="2373" spans="1:21" x14ac:dyDescent="0.25">
      <c r="A2373" s="20">
        <v>42207</v>
      </c>
      <c r="B2373" s="183" t="s">
        <v>5005</v>
      </c>
      <c r="C2373" s="183" t="s">
        <v>1592</v>
      </c>
      <c r="D2373" s="14" t="s">
        <v>190</v>
      </c>
      <c r="E2373" s="105">
        <v>3002.4</v>
      </c>
      <c r="F2373" s="23">
        <v>42208</v>
      </c>
      <c r="G2373" s="106">
        <v>3002.4</v>
      </c>
      <c r="H2373" s="31">
        <f t="shared" si="74"/>
        <v>0</v>
      </c>
      <c r="I2373" s="39" t="s">
        <v>94</v>
      </c>
      <c r="L2373" s="246"/>
      <c r="M2373" s="20">
        <v>42206</v>
      </c>
      <c r="N2373" s="183" t="s">
        <v>4900</v>
      </c>
      <c r="O2373" s="183" t="s">
        <v>1592</v>
      </c>
      <c r="P2373" s="15" t="s">
        <v>1101</v>
      </c>
      <c r="Q2373" s="122">
        <v>155.80000000000001</v>
      </c>
      <c r="R2373" s="23">
        <v>42206</v>
      </c>
      <c r="S2373" s="118">
        <v>155.80000000000001</v>
      </c>
      <c r="T2373" s="31">
        <f t="shared" si="75"/>
        <v>0</v>
      </c>
      <c r="U2373" s="68" t="s">
        <v>9</v>
      </c>
    </row>
    <row r="2374" spans="1:21" x14ac:dyDescent="0.25">
      <c r="A2374" s="20">
        <v>42207</v>
      </c>
      <c r="B2374" s="183" t="s">
        <v>5006</v>
      </c>
      <c r="C2374" s="183" t="s">
        <v>1592</v>
      </c>
      <c r="D2374" s="14" t="s">
        <v>93</v>
      </c>
      <c r="E2374" s="105">
        <v>1489.2</v>
      </c>
      <c r="F2374" s="23">
        <v>42208</v>
      </c>
      <c r="G2374" s="106">
        <v>1489.2</v>
      </c>
      <c r="H2374" s="31">
        <f t="shared" si="74"/>
        <v>0</v>
      </c>
      <c r="I2374" s="39" t="s">
        <v>94</v>
      </c>
      <c r="L2374" s="246"/>
      <c r="M2374" s="20">
        <v>42208</v>
      </c>
      <c r="N2374" s="183" t="s">
        <v>5148</v>
      </c>
      <c r="O2374" s="183" t="s">
        <v>1592</v>
      </c>
      <c r="P2374" s="14" t="s">
        <v>1101</v>
      </c>
      <c r="Q2374" s="105">
        <v>343.2</v>
      </c>
      <c r="R2374" s="65">
        <v>42208</v>
      </c>
      <c r="S2374" s="106">
        <v>343.2</v>
      </c>
      <c r="T2374" s="31">
        <f t="shared" si="75"/>
        <v>0</v>
      </c>
      <c r="U2374" s="39" t="s">
        <v>9</v>
      </c>
    </row>
    <row r="2375" spans="1:21" x14ac:dyDescent="0.25">
      <c r="A2375" s="20">
        <v>42207</v>
      </c>
      <c r="B2375" s="183" t="s">
        <v>5007</v>
      </c>
      <c r="C2375" s="183" t="s">
        <v>1592</v>
      </c>
      <c r="D2375" s="185" t="s">
        <v>218</v>
      </c>
      <c r="E2375" s="108">
        <v>0</v>
      </c>
      <c r="F2375" s="23"/>
      <c r="G2375" s="106"/>
      <c r="H2375" s="31">
        <f t="shared" si="74"/>
        <v>0</v>
      </c>
      <c r="I2375" s="39" t="s">
        <v>13</v>
      </c>
      <c r="L2375" s="246"/>
      <c r="M2375" s="20">
        <v>42209</v>
      </c>
      <c r="N2375" s="183" t="s">
        <v>5285</v>
      </c>
      <c r="O2375" s="183" t="s">
        <v>1592</v>
      </c>
      <c r="P2375" s="14" t="s">
        <v>1101</v>
      </c>
      <c r="Q2375" s="105">
        <v>147</v>
      </c>
      <c r="R2375" s="65">
        <v>42210</v>
      </c>
      <c r="S2375" s="106">
        <v>147</v>
      </c>
      <c r="T2375" s="31">
        <f t="shared" si="75"/>
        <v>0</v>
      </c>
      <c r="U2375" s="39" t="s">
        <v>9</v>
      </c>
    </row>
    <row r="2376" spans="1:21" x14ac:dyDescent="0.25">
      <c r="A2376" s="20">
        <v>42207</v>
      </c>
      <c r="B2376" s="183" t="s">
        <v>5008</v>
      </c>
      <c r="C2376" s="183" t="s">
        <v>1592</v>
      </c>
      <c r="D2376" s="14" t="s">
        <v>1337</v>
      </c>
      <c r="E2376" s="105">
        <v>948</v>
      </c>
      <c r="F2376" s="23">
        <v>42208</v>
      </c>
      <c r="G2376" s="106">
        <v>948</v>
      </c>
      <c r="H2376" s="31">
        <f t="shared" si="74"/>
        <v>0</v>
      </c>
      <c r="I2376" s="39" t="s">
        <v>94</v>
      </c>
      <c r="L2376" s="246"/>
      <c r="M2376" s="20">
        <v>42207</v>
      </c>
      <c r="N2376" s="183" t="s">
        <v>4963</v>
      </c>
      <c r="O2376" s="183" t="s">
        <v>1592</v>
      </c>
      <c r="P2376" s="14" t="s">
        <v>1319</v>
      </c>
      <c r="Q2376" s="105">
        <v>59.8</v>
      </c>
      <c r="R2376" s="23">
        <v>42207</v>
      </c>
      <c r="S2376" s="106">
        <v>59.8</v>
      </c>
      <c r="T2376" s="31">
        <f t="shared" si="75"/>
        <v>0</v>
      </c>
      <c r="U2376" s="39" t="s">
        <v>312</v>
      </c>
    </row>
    <row r="2377" spans="1:21" x14ac:dyDescent="0.25">
      <c r="A2377" s="20">
        <v>42207</v>
      </c>
      <c r="B2377" s="183" t="s">
        <v>5009</v>
      </c>
      <c r="C2377" s="183" t="s">
        <v>1592</v>
      </c>
      <c r="D2377" s="26" t="s">
        <v>5010</v>
      </c>
      <c r="E2377" s="108">
        <v>0</v>
      </c>
      <c r="F2377" s="45" t="s">
        <v>5011</v>
      </c>
      <c r="G2377" s="106"/>
      <c r="H2377" s="31">
        <f t="shared" si="74"/>
        <v>0</v>
      </c>
      <c r="I2377" s="39" t="s">
        <v>13</v>
      </c>
      <c r="L2377" s="246"/>
      <c r="M2377" s="20">
        <v>42210</v>
      </c>
      <c r="N2377" s="183" t="s">
        <v>5371</v>
      </c>
      <c r="O2377" s="183" t="s">
        <v>1592</v>
      </c>
      <c r="P2377" s="14" t="s">
        <v>1319</v>
      </c>
      <c r="Q2377" s="105">
        <v>2208.8000000000002</v>
      </c>
      <c r="R2377" s="65">
        <v>42210</v>
      </c>
      <c r="S2377" s="106">
        <v>2208.8000000000002</v>
      </c>
      <c r="T2377" s="31">
        <f t="shared" si="75"/>
        <v>0</v>
      </c>
      <c r="U2377" s="39" t="s">
        <v>9</v>
      </c>
    </row>
    <row r="2378" spans="1:21" x14ac:dyDescent="0.25">
      <c r="A2378" s="20">
        <v>42207</v>
      </c>
      <c r="B2378" s="183" t="s">
        <v>5012</v>
      </c>
      <c r="C2378" s="183" t="s">
        <v>1592</v>
      </c>
      <c r="D2378" s="14" t="s">
        <v>1182</v>
      </c>
      <c r="E2378" s="105">
        <v>1475.8</v>
      </c>
      <c r="F2378" s="23">
        <v>42207</v>
      </c>
      <c r="G2378" s="106">
        <v>1475.8</v>
      </c>
      <c r="H2378" s="31">
        <f t="shared" si="74"/>
        <v>0</v>
      </c>
      <c r="I2378" s="39" t="s">
        <v>9</v>
      </c>
      <c r="L2378" s="246"/>
      <c r="M2378" s="20">
        <v>42187</v>
      </c>
      <c r="N2378" s="183" t="s">
        <v>2712</v>
      </c>
      <c r="O2378" s="183" t="s">
        <v>1592</v>
      </c>
      <c r="P2378" s="40" t="s">
        <v>198</v>
      </c>
      <c r="Q2378" s="105">
        <v>19493.2</v>
      </c>
      <c r="R2378" s="23">
        <v>42189</v>
      </c>
      <c r="S2378" s="106">
        <v>19493.2</v>
      </c>
      <c r="T2378" s="31">
        <f t="shared" si="75"/>
        <v>0</v>
      </c>
      <c r="U2378" s="68" t="s">
        <v>149</v>
      </c>
    </row>
    <row r="2379" spans="1:21" x14ac:dyDescent="0.25">
      <c r="A2379" s="20">
        <v>42207</v>
      </c>
      <c r="B2379" s="183" t="s">
        <v>5013</v>
      </c>
      <c r="C2379" s="183" t="s">
        <v>1592</v>
      </c>
      <c r="D2379" s="14" t="s">
        <v>106</v>
      </c>
      <c r="E2379" s="105">
        <v>3916.8</v>
      </c>
      <c r="F2379" s="23">
        <v>42208</v>
      </c>
      <c r="G2379" s="106">
        <v>3916.8</v>
      </c>
      <c r="H2379" s="31">
        <f t="shared" si="74"/>
        <v>0</v>
      </c>
      <c r="I2379" s="39" t="s">
        <v>94</v>
      </c>
      <c r="L2379" s="246"/>
      <c r="M2379" s="20">
        <v>42191</v>
      </c>
      <c r="N2379" s="183" t="s">
        <v>3173</v>
      </c>
      <c r="O2379" s="183" t="s">
        <v>1592</v>
      </c>
      <c r="P2379" s="14" t="s">
        <v>198</v>
      </c>
      <c r="Q2379" s="105">
        <v>26087.5</v>
      </c>
      <c r="R2379" s="23">
        <v>42193</v>
      </c>
      <c r="S2379" s="106">
        <v>26087.5</v>
      </c>
      <c r="T2379" s="31">
        <f t="shared" si="75"/>
        <v>0</v>
      </c>
      <c r="U2379" s="39" t="s">
        <v>149</v>
      </c>
    </row>
    <row r="2380" spans="1:21" x14ac:dyDescent="0.25">
      <c r="A2380" s="20">
        <v>42207</v>
      </c>
      <c r="B2380" s="183" t="s">
        <v>5014</v>
      </c>
      <c r="C2380" s="183" t="s">
        <v>1592</v>
      </c>
      <c r="D2380" s="14" t="s">
        <v>336</v>
      </c>
      <c r="E2380" s="105">
        <v>503.57</v>
      </c>
      <c r="F2380" s="23">
        <v>42207</v>
      </c>
      <c r="G2380" s="106">
        <v>503.57</v>
      </c>
      <c r="H2380" s="31">
        <f t="shared" si="74"/>
        <v>0</v>
      </c>
      <c r="I2380" s="39" t="s">
        <v>9</v>
      </c>
      <c r="L2380" s="246"/>
      <c r="M2380" s="20">
        <v>42194</v>
      </c>
      <c r="N2380" s="183" t="s">
        <v>3531</v>
      </c>
      <c r="O2380" s="183" t="s">
        <v>1592</v>
      </c>
      <c r="P2380" s="14" t="s">
        <v>198</v>
      </c>
      <c r="Q2380" s="105">
        <v>23927.200000000001</v>
      </c>
      <c r="R2380" s="23">
        <v>42196</v>
      </c>
      <c r="S2380" s="106">
        <v>23927.200000000001</v>
      </c>
      <c r="T2380" s="31">
        <f t="shared" si="75"/>
        <v>0</v>
      </c>
      <c r="U2380" s="39" t="s">
        <v>149</v>
      </c>
    </row>
    <row r="2381" spans="1:21" x14ac:dyDescent="0.25">
      <c r="A2381" s="20">
        <v>42207</v>
      </c>
      <c r="B2381" s="183" t="s">
        <v>5015</v>
      </c>
      <c r="C2381" s="183" t="s">
        <v>1592</v>
      </c>
      <c r="D2381" s="14" t="s">
        <v>250</v>
      </c>
      <c r="E2381" s="105">
        <v>1887.6</v>
      </c>
      <c r="F2381" s="23">
        <v>42208</v>
      </c>
      <c r="G2381" s="106">
        <v>1887.6</v>
      </c>
      <c r="H2381" s="31">
        <f t="shared" si="74"/>
        <v>0</v>
      </c>
      <c r="I2381" s="39" t="s">
        <v>94</v>
      </c>
      <c r="L2381" s="246"/>
      <c r="M2381" s="20">
        <v>42198</v>
      </c>
      <c r="N2381" s="183" t="s">
        <v>3985</v>
      </c>
      <c r="O2381" s="183" t="s">
        <v>1592</v>
      </c>
      <c r="P2381" s="14" t="s">
        <v>198</v>
      </c>
      <c r="Q2381" s="105">
        <v>29166</v>
      </c>
      <c r="R2381" s="23">
        <v>42200</v>
      </c>
      <c r="S2381" s="106">
        <v>29166</v>
      </c>
      <c r="T2381" s="31">
        <f t="shared" si="75"/>
        <v>0</v>
      </c>
      <c r="U2381" s="39" t="s">
        <v>149</v>
      </c>
    </row>
    <row r="2382" spans="1:21" x14ac:dyDescent="0.25">
      <c r="A2382" s="20">
        <v>42207</v>
      </c>
      <c r="B2382" s="183" t="s">
        <v>5016</v>
      </c>
      <c r="C2382" s="183" t="s">
        <v>1592</v>
      </c>
      <c r="D2382" s="14" t="s">
        <v>363</v>
      </c>
      <c r="E2382" s="105">
        <v>6036</v>
      </c>
      <c r="F2382" s="65">
        <v>42208</v>
      </c>
      <c r="G2382" s="106">
        <v>6036</v>
      </c>
      <c r="H2382" s="31">
        <f t="shared" si="74"/>
        <v>0</v>
      </c>
      <c r="I2382" s="39" t="s">
        <v>94</v>
      </c>
      <c r="L2382" s="246"/>
      <c r="M2382" s="20">
        <v>42201</v>
      </c>
      <c r="N2382" s="183" t="s">
        <v>4318</v>
      </c>
      <c r="O2382" s="183" t="s">
        <v>1592</v>
      </c>
      <c r="P2382" s="14" t="s">
        <v>198</v>
      </c>
      <c r="Q2382" s="105">
        <v>14497.6</v>
      </c>
      <c r="R2382" s="23">
        <v>42203</v>
      </c>
      <c r="S2382" s="118">
        <v>14497.6</v>
      </c>
      <c r="T2382" s="31">
        <f t="shared" si="75"/>
        <v>0</v>
      </c>
      <c r="U2382" s="56" t="s">
        <v>149</v>
      </c>
    </row>
    <row r="2383" spans="1:21" x14ac:dyDescent="0.25">
      <c r="A2383" s="20">
        <v>42207</v>
      </c>
      <c r="B2383" s="183" t="s">
        <v>5017</v>
      </c>
      <c r="C2383" s="183" t="s">
        <v>1592</v>
      </c>
      <c r="D2383" s="14" t="s">
        <v>361</v>
      </c>
      <c r="E2383" s="105">
        <v>7619.12</v>
      </c>
      <c r="F2383" s="65">
        <v>42208</v>
      </c>
      <c r="G2383" s="106">
        <v>7619.12</v>
      </c>
      <c r="H2383" s="31">
        <f t="shared" si="74"/>
        <v>0</v>
      </c>
      <c r="I2383" s="39" t="s">
        <v>94</v>
      </c>
      <c r="L2383" s="246"/>
      <c r="M2383" s="20">
        <v>42205</v>
      </c>
      <c r="N2383" s="183" t="s">
        <v>4791</v>
      </c>
      <c r="O2383" s="183" t="s">
        <v>1592</v>
      </c>
      <c r="P2383" s="15" t="s">
        <v>198</v>
      </c>
      <c r="Q2383" s="122">
        <v>24089.65</v>
      </c>
      <c r="R2383" s="23">
        <v>42207</v>
      </c>
      <c r="S2383" s="106">
        <v>24089.65</v>
      </c>
      <c r="T2383" s="31">
        <f t="shared" si="75"/>
        <v>0</v>
      </c>
      <c r="U2383" s="68" t="s">
        <v>4779</v>
      </c>
    </row>
    <row r="2384" spans="1:21" x14ac:dyDescent="0.25">
      <c r="A2384" s="20">
        <v>42207</v>
      </c>
      <c r="B2384" s="183" t="s">
        <v>5018</v>
      </c>
      <c r="C2384" s="183" t="s">
        <v>1592</v>
      </c>
      <c r="D2384" s="14" t="s">
        <v>110</v>
      </c>
      <c r="E2384" s="105">
        <v>29779.47</v>
      </c>
      <c r="F2384" s="65">
        <v>42216</v>
      </c>
      <c r="G2384" s="106">
        <v>29779.47</v>
      </c>
      <c r="H2384" s="31">
        <f t="shared" si="74"/>
        <v>0</v>
      </c>
      <c r="I2384" s="39" t="s">
        <v>4738</v>
      </c>
      <c r="L2384" s="246"/>
      <c r="M2384" s="20">
        <v>42208</v>
      </c>
      <c r="N2384" s="183" t="s">
        <v>5150</v>
      </c>
      <c r="O2384" s="183" t="s">
        <v>1592</v>
      </c>
      <c r="P2384" s="14" t="s">
        <v>198</v>
      </c>
      <c r="Q2384" s="105">
        <v>19710.5</v>
      </c>
      <c r="R2384" s="65">
        <v>42210</v>
      </c>
      <c r="S2384" s="106">
        <v>19710.5</v>
      </c>
      <c r="T2384" s="31">
        <f t="shared" si="75"/>
        <v>0</v>
      </c>
      <c r="U2384" s="39" t="s">
        <v>4996</v>
      </c>
    </row>
    <row r="2385" spans="1:21" x14ac:dyDescent="0.25">
      <c r="A2385" s="20">
        <v>42207</v>
      </c>
      <c r="B2385" s="183" t="s">
        <v>5019</v>
      </c>
      <c r="C2385" s="183" t="s">
        <v>1592</v>
      </c>
      <c r="D2385" s="14" t="s">
        <v>1053</v>
      </c>
      <c r="E2385" s="105">
        <v>56483.4</v>
      </c>
      <c r="F2385" s="65">
        <v>42210</v>
      </c>
      <c r="G2385" s="106">
        <v>56483.4</v>
      </c>
      <c r="H2385" s="48">
        <f t="shared" si="74"/>
        <v>0</v>
      </c>
      <c r="I2385" s="39" t="s">
        <v>3880</v>
      </c>
      <c r="L2385" s="246"/>
      <c r="M2385" s="20">
        <v>42212</v>
      </c>
      <c r="N2385" s="183" t="s">
        <v>5590</v>
      </c>
      <c r="O2385" s="183" t="s">
        <v>1592</v>
      </c>
      <c r="P2385" s="14" t="s">
        <v>198</v>
      </c>
      <c r="Q2385" s="105">
        <v>10487.3</v>
      </c>
      <c r="R2385" s="23">
        <v>42215</v>
      </c>
      <c r="S2385" s="106">
        <v>10487.3</v>
      </c>
      <c r="T2385" s="31">
        <f t="shared" si="75"/>
        <v>0</v>
      </c>
      <c r="U2385" s="39" t="s">
        <v>4996</v>
      </c>
    </row>
    <row r="2386" spans="1:21" x14ac:dyDescent="0.25">
      <c r="A2386" s="20">
        <v>42207</v>
      </c>
      <c r="B2386" s="183" t="s">
        <v>5020</v>
      </c>
      <c r="C2386" s="183" t="s">
        <v>1592</v>
      </c>
      <c r="D2386" s="14" t="s">
        <v>3190</v>
      </c>
      <c r="E2386" s="105">
        <v>107393.15</v>
      </c>
      <c r="F2386" s="74">
        <v>42221</v>
      </c>
      <c r="G2386" s="144">
        <v>107393.15</v>
      </c>
      <c r="H2386" s="31">
        <f t="shared" si="74"/>
        <v>0</v>
      </c>
      <c r="I2386" s="39" t="s">
        <v>9</v>
      </c>
      <c r="L2386" s="246"/>
      <c r="M2386" s="20">
        <v>42215</v>
      </c>
      <c r="N2386" s="183" t="s">
        <v>5908</v>
      </c>
      <c r="O2386" s="183" t="s">
        <v>1592</v>
      </c>
      <c r="P2386" s="14" t="s">
        <v>198</v>
      </c>
      <c r="Q2386" s="105">
        <v>25146.400000000001</v>
      </c>
      <c r="R2386" s="23"/>
      <c r="S2386" s="106"/>
      <c r="T2386" s="31">
        <f t="shared" si="75"/>
        <v>25146.400000000001</v>
      </c>
      <c r="U2386" s="39" t="s">
        <v>4996</v>
      </c>
    </row>
    <row r="2387" spans="1:21" x14ac:dyDescent="0.25">
      <c r="A2387" s="20">
        <v>42207</v>
      </c>
      <c r="B2387" s="183" t="s">
        <v>5021</v>
      </c>
      <c r="C2387" s="183" t="s">
        <v>1592</v>
      </c>
      <c r="D2387" s="14" t="s">
        <v>159</v>
      </c>
      <c r="E2387" s="105">
        <v>10032</v>
      </c>
      <c r="F2387" s="65">
        <v>42207</v>
      </c>
      <c r="G2387" s="106">
        <v>10032</v>
      </c>
      <c r="H2387" s="31">
        <f t="shared" si="74"/>
        <v>0</v>
      </c>
      <c r="I2387" s="39" t="s">
        <v>9</v>
      </c>
      <c r="L2387" s="246"/>
      <c r="M2387" s="20">
        <v>42201</v>
      </c>
      <c r="N2387" s="183" t="s">
        <v>4234</v>
      </c>
      <c r="O2387" s="183" t="s">
        <v>1592</v>
      </c>
      <c r="P2387" s="14" t="s">
        <v>4235</v>
      </c>
      <c r="Q2387" s="105">
        <v>2586.8000000000002</v>
      </c>
      <c r="R2387" s="23">
        <v>42201</v>
      </c>
      <c r="S2387" s="106">
        <v>2586.8000000000002</v>
      </c>
      <c r="T2387" s="48">
        <f t="shared" si="75"/>
        <v>0</v>
      </c>
      <c r="U2387" s="39" t="s">
        <v>59</v>
      </c>
    </row>
    <row r="2388" spans="1:21" x14ac:dyDescent="0.25">
      <c r="A2388" s="20">
        <v>42207</v>
      </c>
      <c r="B2388" s="183" t="s">
        <v>5022</v>
      </c>
      <c r="C2388" s="183" t="s">
        <v>1592</v>
      </c>
      <c r="D2388" s="14" t="s">
        <v>738</v>
      </c>
      <c r="E2388" s="105">
        <v>17647</v>
      </c>
      <c r="F2388" s="65">
        <v>42209</v>
      </c>
      <c r="G2388" s="106">
        <v>17647</v>
      </c>
      <c r="H2388" s="31">
        <f t="shared" si="74"/>
        <v>0</v>
      </c>
      <c r="I2388" s="39" t="s">
        <v>17</v>
      </c>
      <c r="L2388" s="246"/>
      <c r="M2388" s="20">
        <v>42202</v>
      </c>
      <c r="N2388" s="183" t="s">
        <v>4372</v>
      </c>
      <c r="O2388" s="183" t="s">
        <v>1592</v>
      </c>
      <c r="P2388" s="14" t="s">
        <v>4235</v>
      </c>
      <c r="Q2388" s="105">
        <v>1398.4</v>
      </c>
      <c r="R2388" s="23">
        <v>42203</v>
      </c>
      <c r="S2388" s="118">
        <v>1398.4</v>
      </c>
      <c r="T2388" s="31">
        <f t="shared" si="75"/>
        <v>0</v>
      </c>
      <c r="U2388" s="56" t="s">
        <v>59</v>
      </c>
    </row>
    <row r="2389" spans="1:21" x14ac:dyDescent="0.25">
      <c r="A2389" s="20">
        <v>42207</v>
      </c>
      <c r="B2389" s="183" t="s">
        <v>5023</v>
      </c>
      <c r="C2389" s="183" t="s">
        <v>1592</v>
      </c>
      <c r="D2389" s="14" t="s">
        <v>549</v>
      </c>
      <c r="E2389" s="105">
        <v>9583.6</v>
      </c>
      <c r="F2389" s="74">
        <v>42220</v>
      </c>
      <c r="G2389" s="144">
        <v>9583.6</v>
      </c>
      <c r="H2389" s="31">
        <f t="shared" si="74"/>
        <v>0</v>
      </c>
      <c r="I2389" s="39" t="s">
        <v>17</v>
      </c>
      <c r="L2389" s="246"/>
      <c r="M2389" s="20">
        <v>42203</v>
      </c>
      <c r="N2389" s="183" t="s">
        <v>4485</v>
      </c>
      <c r="O2389" s="183" t="s">
        <v>1592</v>
      </c>
      <c r="P2389" s="14" t="s">
        <v>4235</v>
      </c>
      <c r="Q2389" s="105">
        <v>1428.8</v>
      </c>
      <c r="R2389" s="65">
        <v>42204</v>
      </c>
      <c r="S2389" s="106">
        <v>1428.8</v>
      </c>
      <c r="T2389" s="31">
        <f t="shared" si="75"/>
        <v>0</v>
      </c>
      <c r="U2389" s="39" t="s">
        <v>59</v>
      </c>
    </row>
    <row r="2390" spans="1:21" x14ac:dyDescent="0.25">
      <c r="A2390" s="20">
        <v>42207</v>
      </c>
      <c r="B2390" s="183" t="s">
        <v>5024</v>
      </c>
      <c r="C2390" s="183" t="s">
        <v>1592</v>
      </c>
      <c r="D2390" s="14" t="s">
        <v>454</v>
      </c>
      <c r="E2390" s="105">
        <v>2574</v>
      </c>
      <c r="F2390" s="65">
        <v>42207</v>
      </c>
      <c r="G2390" s="106">
        <v>2574</v>
      </c>
      <c r="H2390" s="31">
        <f t="shared" si="74"/>
        <v>0</v>
      </c>
      <c r="I2390" s="39" t="s">
        <v>4738</v>
      </c>
      <c r="L2390" s="246"/>
      <c r="M2390" s="20">
        <v>42187</v>
      </c>
      <c r="N2390" s="183" t="s">
        <v>2653</v>
      </c>
      <c r="O2390" s="183" t="s">
        <v>1592</v>
      </c>
      <c r="P2390" s="40" t="s">
        <v>120</v>
      </c>
      <c r="Q2390" s="105">
        <v>1268</v>
      </c>
      <c r="R2390" s="23">
        <v>42187</v>
      </c>
      <c r="S2390" s="106">
        <v>1268</v>
      </c>
      <c r="T2390" s="25">
        <f t="shared" si="75"/>
        <v>0</v>
      </c>
      <c r="U2390" s="68" t="s">
        <v>59</v>
      </c>
    </row>
    <row r="2391" spans="1:21" x14ac:dyDescent="0.25">
      <c r="A2391" s="20">
        <v>42207</v>
      </c>
      <c r="B2391" s="183" t="s">
        <v>5025</v>
      </c>
      <c r="C2391" s="183" t="s">
        <v>1592</v>
      </c>
      <c r="D2391" s="14" t="s">
        <v>80</v>
      </c>
      <c r="E2391" s="105">
        <v>6099</v>
      </c>
      <c r="F2391" s="65">
        <v>42207</v>
      </c>
      <c r="G2391" s="106">
        <v>6099</v>
      </c>
      <c r="H2391" s="31">
        <f t="shared" si="74"/>
        <v>0</v>
      </c>
      <c r="I2391" s="39" t="s">
        <v>9</v>
      </c>
      <c r="L2391" s="246"/>
      <c r="M2391" s="20">
        <v>42190</v>
      </c>
      <c r="N2391" s="183" t="s">
        <v>3004</v>
      </c>
      <c r="O2391" s="183" t="s">
        <v>1592</v>
      </c>
      <c r="P2391" s="14" t="s">
        <v>120</v>
      </c>
      <c r="Q2391" s="105">
        <v>1092</v>
      </c>
      <c r="R2391" s="72">
        <v>42190</v>
      </c>
      <c r="S2391" s="106">
        <v>1092</v>
      </c>
      <c r="T2391" s="31">
        <f t="shared" si="75"/>
        <v>0</v>
      </c>
      <c r="U2391" s="39" t="s">
        <v>59</v>
      </c>
    </row>
    <row r="2392" spans="1:21" x14ac:dyDescent="0.25">
      <c r="A2392" s="20">
        <v>42207</v>
      </c>
      <c r="B2392" s="183" t="s">
        <v>5026</v>
      </c>
      <c r="C2392" s="183" t="s">
        <v>1592</v>
      </c>
      <c r="D2392" s="14" t="s">
        <v>24</v>
      </c>
      <c r="E2392" s="105">
        <v>48743.4</v>
      </c>
      <c r="F2392" s="74">
        <v>42219</v>
      </c>
      <c r="G2392" s="144">
        <v>48743.4</v>
      </c>
      <c r="H2392" s="31">
        <f t="shared" si="74"/>
        <v>0</v>
      </c>
      <c r="I2392" s="39" t="s">
        <v>19</v>
      </c>
      <c r="L2392" s="246"/>
      <c r="M2392" s="20">
        <v>42193</v>
      </c>
      <c r="N2392" s="183" t="s">
        <v>3314</v>
      </c>
      <c r="O2392" s="183" t="s">
        <v>1592</v>
      </c>
      <c r="P2392" s="14" t="s">
        <v>120</v>
      </c>
      <c r="Q2392" s="105">
        <v>1132.4000000000001</v>
      </c>
      <c r="R2392" s="23">
        <v>42193</v>
      </c>
      <c r="S2392" s="106">
        <v>1132.4000000000001</v>
      </c>
      <c r="T2392" s="31">
        <f t="shared" si="75"/>
        <v>0</v>
      </c>
      <c r="U2392" s="39" t="s">
        <v>59</v>
      </c>
    </row>
    <row r="2393" spans="1:21" x14ac:dyDescent="0.25">
      <c r="A2393" s="20">
        <v>42207</v>
      </c>
      <c r="B2393" s="183" t="s">
        <v>5027</v>
      </c>
      <c r="C2393" s="183" t="s">
        <v>1592</v>
      </c>
      <c r="D2393" s="14" t="s">
        <v>24</v>
      </c>
      <c r="E2393" s="105">
        <v>147246.44</v>
      </c>
      <c r="F2393" s="74">
        <v>42219</v>
      </c>
      <c r="G2393" s="144">
        <v>147246.44</v>
      </c>
      <c r="H2393" s="31">
        <f t="shared" si="74"/>
        <v>0</v>
      </c>
      <c r="I2393" s="39" t="s">
        <v>15</v>
      </c>
      <c r="L2393" s="246"/>
      <c r="M2393" s="20">
        <v>42196</v>
      </c>
      <c r="N2393" s="183" t="s">
        <v>3733</v>
      </c>
      <c r="O2393" s="183" t="s">
        <v>1592</v>
      </c>
      <c r="P2393" s="14" t="s">
        <v>120</v>
      </c>
      <c r="Q2393" s="105">
        <v>1691</v>
      </c>
      <c r="R2393" s="23">
        <v>42197</v>
      </c>
      <c r="S2393" s="106">
        <v>1691</v>
      </c>
      <c r="T2393" s="31">
        <f t="shared" si="75"/>
        <v>0</v>
      </c>
      <c r="U2393" s="39" t="s">
        <v>59</v>
      </c>
    </row>
    <row r="2394" spans="1:21" x14ac:dyDescent="0.25">
      <c r="A2394" s="20">
        <v>42208</v>
      </c>
      <c r="B2394" s="183" t="s">
        <v>5028</v>
      </c>
      <c r="C2394" s="183" t="s">
        <v>1592</v>
      </c>
      <c r="D2394" s="14" t="s">
        <v>112</v>
      </c>
      <c r="E2394" s="105">
        <v>246.1</v>
      </c>
      <c r="F2394" s="65">
        <v>42208</v>
      </c>
      <c r="G2394" s="106">
        <v>246.1</v>
      </c>
      <c r="H2394" s="31">
        <f t="shared" si="74"/>
        <v>0</v>
      </c>
      <c r="I2394" s="39" t="s">
        <v>9</v>
      </c>
      <c r="L2394" s="246"/>
      <c r="M2394" s="20">
        <v>42197</v>
      </c>
      <c r="N2394" s="183" t="s">
        <v>3807</v>
      </c>
      <c r="O2394" s="183" t="s">
        <v>1592</v>
      </c>
      <c r="P2394" s="14" t="s">
        <v>120</v>
      </c>
      <c r="Q2394" s="105">
        <v>1561.8</v>
      </c>
      <c r="R2394" s="23">
        <v>42199</v>
      </c>
      <c r="S2394" s="106">
        <v>1561.8</v>
      </c>
      <c r="T2394" s="31">
        <f t="shared" si="75"/>
        <v>0</v>
      </c>
      <c r="U2394" s="39" t="s">
        <v>59</v>
      </c>
    </row>
    <row r="2395" spans="1:21" x14ac:dyDescent="0.25">
      <c r="A2395" s="20">
        <v>42208</v>
      </c>
      <c r="B2395" s="183" t="s">
        <v>5029</v>
      </c>
      <c r="C2395" s="183" t="s">
        <v>1592</v>
      </c>
      <c r="D2395" s="14" t="s">
        <v>2501</v>
      </c>
      <c r="E2395" s="105">
        <v>10061.9</v>
      </c>
      <c r="F2395" s="65">
        <v>42208</v>
      </c>
      <c r="G2395" s="106">
        <v>10061.9</v>
      </c>
      <c r="H2395" s="31">
        <f t="shared" si="74"/>
        <v>0</v>
      </c>
      <c r="I2395" s="39" t="s">
        <v>17</v>
      </c>
      <c r="L2395" s="246"/>
      <c r="M2395" s="20">
        <v>42208</v>
      </c>
      <c r="N2395" s="183" t="s">
        <v>5079</v>
      </c>
      <c r="O2395" s="183" t="s">
        <v>1592</v>
      </c>
      <c r="P2395" s="14" t="s">
        <v>120</v>
      </c>
      <c r="Q2395" s="105">
        <v>1528.8</v>
      </c>
      <c r="R2395" s="65">
        <v>42208</v>
      </c>
      <c r="S2395" s="106">
        <v>1528.8</v>
      </c>
      <c r="T2395" s="31">
        <f t="shared" si="75"/>
        <v>0</v>
      </c>
      <c r="U2395" s="39" t="s">
        <v>59</v>
      </c>
    </row>
    <row r="2396" spans="1:21" x14ac:dyDescent="0.25">
      <c r="A2396" s="20">
        <v>42208</v>
      </c>
      <c r="B2396" s="183" t="s">
        <v>5030</v>
      </c>
      <c r="C2396" s="183" t="s">
        <v>1592</v>
      </c>
      <c r="D2396" s="14" t="s">
        <v>383</v>
      </c>
      <c r="E2396" s="105">
        <v>8082.2</v>
      </c>
      <c r="F2396" s="65">
        <v>42208</v>
      </c>
      <c r="G2396" s="106">
        <v>8082.2</v>
      </c>
      <c r="H2396" s="31">
        <f t="shared" si="74"/>
        <v>0</v>
      </c>
      <c r="I2396" s="39" t="s">
        <v>9</v>
      </c>
      <c r="L2396" s="246"/>
      <c r="M2396" s="20">
        <v>42210</v>
      </c>
      <c r="N2396" s="183" t="s">
        <v>5357</v>
      </c>
      <c r="O2396" s="183" t="s">
        <v>1592</v>
      </c>
      <c r="P2396" s="14" t="s">
        <v>120</v>
      </c>
      <c r="Q2396" s="105">
        <v>1661.4</v>
      </c>
      <c r="R2396" s="65">
        <v>42211</v>
      </c>
      <c r="S2396" s="106">
        <v>1661.4</v>
      </c>
      <c r="T2396" s="31">
        <f t="shared" si="75"/>
        <v>0</v>
      </c>
      <c r="U2396" s="39" t="s">
        <v>59</v>
      </c>
    </row>
    <row r="2397" spans="1:21" x14ac:dyDescent="0.25">
      <c r="A2397" s="20">
        <v>42208</v>
      </c>
      <c r="B2397" s="183" t="s">
        <v>5031</v>
      </c>
      <c r="C2397" s="183" t="s">
        <v>1592</v>
      </c>
      <c r="D2397" s="14" t="s">
        <v>2607</v>
      </c>
      <c r="E2397" s="105">
        <v>5747.1</v>
      </c>
      <c r="F2397" s="65">
        <v>42208</v>
      </c>
      <c r="G2397" s="106">
        <v>5747.1</v>
      </c>
      <c r="H2397" s="31">
        <f t="shared" si="74"/>
        <v>0</v>
      </c>
      <c r="I2397" s="39" t="s">
        <v>9</v>
      </c>
      <c r="L2397" s="246"/>
      <c r="M2397" s="20">
        <v>42211</v>
      </c>
      <c r="N2397" s="183" t="s">
        <v>5441</v>
      </c>
      <c r="O2397" s="183" t="s">
        <v>1592</v>
      </c>
      <c r="P2397" s="14" t="s">
        <v>120</v>
      </c>
      <c r="Q2397" s="105">
        <v>1450.8</v>
      </c>
      <c r="R2397" s="65">
        <v>42212</v>
      </c>
      <c r="S2397" s="106">
        <v>1450.8</v>
      </c>
      <c r="T2397" s="31">
        <f t="shared" si="75"/>
        <v>0</v>
      </c>
      <c r="U2397" s="39" t="s">
        <v>59</v>
      </c>
    </row>
    <row r="2398" spans="1:21" x14ac:dyDescent="0.25">
      <c r="A2398" s="20">
        <v>42208</v>
      </c>
      <c r="B2398" s="183" t="s">
        <v>5032</v>
      </c>
      <c r="C2398" s="183" t="s">
        <v>1592</v>
      </c>
      <c r="D2398" s="14" t="s">
        <v>8</v>
      </c>
      <c r="E2398" s="105">
        <v>3786.75</v>
      </c>
      <c r="F2398" s="65">
        <v>42208</v>
      </c>
      <c r="G2398" s="106">
        <v>3786.75</v>
      </c>
      <c r="H2398" s="31">
        <f t="shared" si="74"/>
        <v>0</v>
      </c>
      <c r="I2398" s="39" t="s">
        <v>9</v>
      </c>
      <c r="L2398" s="246"/>
      <c r="M2398" s="20">
        <v>42214</v>
      </c>
      <c r="N2398" s="183" t="s">
        <v>5738</v>
      </c>
      <c r="O2398" s="183" t="s">
        <v>1592</v>
      </c>
      <c r="P2398" s="14" t="s">
        <v>120</v>
      </c>
      <c r="Q2398" s="105">
        <v>1304</v>
      </c>
      <c r="R2398" s="23">
        <v>42214</v>
      </c>
      <c r="S2398" s="106">
        <v>1304</v>
      </c>
      <c r="T2398" s="31">
        <f t="shared" si="75"/>
        <v>0</v>
      </c>
      <c r="U2398" s="39" t="s">
        <v>17</v>
      </c>
    </row>
    <row r="2399" spans="1:21" x14ac:dyDescent="0.25">
      <c r="A2399" s="20">
        <v>42208</v>
      </c>
      <c r="B2399" s="183" t="s">
        <v>5033</v>
      </c>
      <c r="C2399" s="183" t="s">
        <v>1592</v>
      </c>
      <c r="D2399" s="14" t="s">
        <v>14</v>
      </c>
      <c r="E2399" s="105">
        <v>15626.4</v>
      </c>
      <c r="F2399" s="247">
        <v>42219</v>
      </c>
      <c r="G2399" s="144">
        <v>15626.4</v>
      </c>
      <c r="H2399" s="31">
        <f t="shared" si="74"/>
        <v>0</v>
      </c>
      <c r="I2399" s="39" t="s">
        <v>9</v>
      </c>
      <c r="L2399" s="246"/>
      <c r="M2399" s="20">
        <v>42216</v>
      </c>
      <c r="N2399" s="183" t="s">
        <v>5960</v>
      </c>
      <c r="O2399" s="183" t="s">
        <v>1592</v>
      </c>
      <c r="P2399" s="14" t="s">
        <v>120</v>
      </c>
      <c r="Q2399" s="105">
        <v>1340.7</v>
      </c>
      <c r="R2399" s="23">
        <v>42216</v>
      </c>
      <c r="S2399" s="106">
        <v>1340.7</v>
      </c>
      <c r="T2399" s="31">
        <f t="shared" si="75"/>
        <v>0</v>
      </c>
      <c r="U2399" s="39" t="s">
        <v>59</v>
      </c>
    </row>
    <row r="2400" spans="1:21" x14ac:dyDescent="0.25">
      <c r="A2400" s="20">
        <v>42208</v>
      </c>
      <c r="B2400" s="183" t="s">
        <v>5034</v>
      </c>
      <c r="C2400" s="183" t="s">
        <v>1592</v>
      </c>
      <c r="D2400" s="14" t="s">
        <v>20</v>
      </c>
      <c r="E2400" s="105">
        <v>18849.7</v>
      </c>
      <c r="F2400" s="65">
        <v>42208</v>
      </c>
      <c r="G2400" s="106">
        <v>18849.7</v>
      </c>
      <c r="H2400" s="31">
        <f t="shared" si="74"/>
        <v>0</v>
      </c>
      <c r="I2400" s="39" t="s">
        <v>94</v>
      </c>
      <c r="L2400" s="246"/>
      <c r="M2400" s="20">
        <v>42216</v>
      </c>
      <c r="N2400" s="183" t="s">
        <v>6034</v>
      </c>
      <c r="O2400" s="183" t="s">
        <v>1592</v>
      </c>
      <c r="P2400" s="14" t="s">
        <v>120</v>
      </c>
      <c r="Q2400" s="105">
        <v>2301</v>
      </c>
      <c r="R2400" s="23"/>
      <c r="S2400" s="106"/>
      <c r="T2400" s="31">
        <f t="shared" si="75"/>
        <v>2301</v>
      </c>
      <c r="U2400" s="39" t="s">
        <v>59</v>
      </c>
    </row>
    <row r="2401" spans="1:21" x14ac:dyDescent="0.25">
      <c r="A2401" s="20">
        <v>42208</v>
      </c>
      <c r="B2401" s="183" t="s">
        <v>5035</v>
      </c>
      <c r="C2401" s="183" t="s">
        <v>1592</v>
      </c>
      <c r="D2401" s="14" t="s">
        <v>121</v>
      </c>
      <c r="E2401" s="105">
        <v>3102.3</v>
      </c>
      <c r="F2401" s="65">
        <v>42208</v>
      </c>
      <c r="G2401" s="106">
        <v>3102.3</v>
      </c>
      <c r="H2401" s="31">
        <f t="shared" si="74"/>
        <v>0</v>
      </c>
      <c r="I2401" s="39" t="s">
        <v>9</v>
      </c>
      <c r="L2401" s="246"/>
      <c r="M2401" s="20">
        <v>42191</v>
      </c>
      <c r="N2401" s="183" t="s">
        <v>3110</v>
      </c>
      <c r="O2401" s="183" t="s">
        <v>1592</v>
      </c>
      <c r="P2401" s="14" t="s">
        <v>180</v>
      </c>
      <c r="Q2401" s="105">
        <v>6390.9</v>
      </c>
      <c r="R2401" s="23">
        <v>42191</v>
      </c>
      <c r="S2401" s="106">
        <v>6390.9</v>
      </c>
      <c r="T2401" s="31">
        <f t="shared" si="75"/>
        <v>0</v>
      </c>
      <c r="U2401" s="39" t="s">
        <v>9</v>
      </c>
    </row>
    <row r="2402" spans="1:21" x14ac:dyDescent="0.25">
      <c r="A2402" s="20">
        <v>42208</v>
      </c>
      <c r="B2402" s="183" t="s">
        <v>5036</v>
      </c>
      <c r="C2402" s="183" t="s">
        <v>1592</v>
      </c>
      <c r="D2402" s="14" t="s">
        <v>125</v>
      </c>
      <c r="E2402" s="105">
        <v>38018.910000000003</v>
      </c>
      <c r="F2402" s="65">
        <v>42211</v>
      </c>
      <c r="G2402" s="106">
        <v>38018.910000000003</v>
      </c>
      <c r="H2402" s="31">
        <f t="shared" si="74"/>
        <v>0</v>
      </c>
      <c r="I2402" s="39" t="s">
        <v>94</v>
      </c>
      <c r="L2402" s="246"/>
      <c r="M2402" s="20">
        <v>42199</v>
      </c>
      <c r="N2402" s="183" t="s">
        <v>4049</v>
      </c>
      <c r="O2402" s="183" t="s">
        <v>1592</v>
      </c>
      <c r="P2402" s="14" t="s">
        <v>180</v>
      </c>
      <c r="Q2402" s="105">
        <v>6446.8</v>
      </c>
      <c r="R2402" s="23">
        <v>42199</v>
      </c>
      <c r="S2402" s="106">
        <v>6446.8</v>
      </c>
      <c r="T2402" s="48">
        <f t="shared" si="75"/>
        <v>0</v>
      </c>
      <c r="U2402" s="39" t="s">
        <v>9</v>
      </c>
    </row>
    <row r="2403" spans="1:21" x14ac:dyDescent="0.25">
      <c r="A2403" s="20">
        <v>42208</v>
      </c>
      <c r="B2403" s="183" t="s">
        <v>5037</v>
      </c>
      <c r="C2403" s="183" t="s">
        <v>1592</v>
      </c>
      <c r="D2403" s="14" t="s">
        <v>103</v>
      </c>
      <c r="E2403" s="105">
        <v>37004.49</v>
      </c>
      <c r="F2403" s="186">
        <v>42215</v>
      </c>
      <c r="G2403" s="106">
        <v>37004.49</v>
      </c>
      <c r="H2403" s="31">
        <f t="shared" si="74"/>
        <v>0</v>
      </c>
      <c r="I2403" s="39" t="s">
        <v>4738</v>
      </c>
      <c r="L2403" s="246"/>
      <c r="M2403" s="20">
        <v>42205</v>
      </c>
      <c r="N2403" s="183" t="s">
        <v>4734</v>
      </c>
      <c r="O2403" s="183" t="s">
        <v>1592</v>
      </c>
      <c r="P2403" s="14" t="s">
        <v>180</v>
      </c>
      <c r="Q2403" s="105">
        <v>5891.3</v>
      </c>
      <c r="R2403" s="23">
        <v>42205</v>
      </c>
      <c r="S2403" s="106">
        <v>5891.3</v>
      </c>
      <c r="T2403" s="31">
        <f t="shared" si="75"/>
        <v>0</v>
      </c>
      <c r="U2403" s="39" t="s">
        <v>9</v>
      </c>
    </row>
    <row r="2404" spans="1:21" x14ac:dyDescent="0.25">
      <c r="A2404" s="20">
        <v>42208</v>
      </c>
      <c r="B2404" s="183" t="s">
        <v>5038</v>
      </c>
      <c r="C2404" s="183" t="s">
        <v>1592</v>
      </c>
      <c r="D2404" s="14" t="s">
        <v>32</v>
      </c>
      <c r="E2404" s="105">
        <v>40626.300000000003</v>
      </c>
      <c r="F2404" s="247">
        <v>42230</v>
      </c>
      <c r="G2404" s="144">
        <v>40626.300000000003</v>
      </c>
      <c r="H2404" s="31">
        <f t="shared" si="74"/>
        <v>0</v>
      </c>
      <c r="I2404" s="39" t="s">
        <v>19</v>
      </c>
      <c r="L2404" s="246"/>
      <c r="M2404" s="20">
        <v>42212</v>
      </c>
      <c r="N2404" s="183" t="s">
        <v>5547</v>
      </c>
      <c r="O2404" s="183" t="s">
        <v>1592</v>
      </c>
      <c r="P2404" s="14" t="s">
        <v>180</v>
      </c>
      <c r="Q2404" s="105">
        <v>5757.7</v>
      </c>
      <c r="R2404" s="23">
        <v>42212</v>
      </c>
      <c r="S2404" s="106">
        <v>5757.7</v>
      </c>
      <c r="T2404" s="31">
        <f t="shared" si="75"/>
        <v>0</v>
      </c>
      <c r="U2404" s="39" t="s">
        <v>9</v>
      </c>
    </row>
    <row r="2405" spans="1:21" x14ac:dyDescent="0.25">
      <c r="A2405" s="20">
        <v>42208</v>
      </c>
      <c r="B2405" s="183" t="s">
        <v>5039</v>
      </c>
      <c r="C2405" s="183" t="s">
        <v>1592</v>
      </c>
      <c r="D2405" s="14" t="s">
        <v>114</v>
      </c>
      <c r="E2405" s="105">
        <v>1716</v>
      </c>
      <c r="F2405" s="65">
        <v>42208</v>
      </c>
      <c r="G2405" s="106">
        <v>1716</v>
      </c>
      <c r="H2405" s="31">
        <f t="shared" si="74"/>
        <v>0</v>
      </c>
      <c r="I2405" s="39" t="s">
        <v>9</v>
      </c>
      <c r="L2405" s="246"/>
      <c r="M2405" s="20">
        <v>42186</v>
      </c>
      <c r="N2405" s="183" t="s">
        <v>2536</v>
      </c>
      <c r="O2405" s="183" t="s">
        <v>1592</v>
      </c>
      <c r="P2405" s="14" t="s">
        <v>167</v>
      </c>
      <c r="Q2405" s="105">
        <v>382.2</v>
      </c>
      <c r="R2405" s="23">
        <v>42186</v>
      </c>
      <c r="S2405" s="106">
        <v>382.2</v>
      </c>
      <c r="T2405" s="25">
        <f t="shared" si="75"/>
        <v>0</v>
      </c>
      <c r="U2405" s="39" t="s">
        <v>46</v>
      </c>
    </row>
    <row r="2406" spans="1:21" x14ac:dyDescent="0.25">
      <c r="A2406" s="20">
        <v>42208</v>
      </c>
      <c r="B2406" s="183" t="s">
        <v>5040</v>
      </c>
      <c r="C2406" s="183" t="s">
        <v>1592</v>
      </c>
      <c r="D2406" s="14" t="s">
        <v>252</v>
      </c>
      <c r="E2406" s="105">
        <v>2468.6999999999998</v>
      </c>
      <c r="F2406" s="65">
        <v>42208</v>
      </c>
      <c r="G2406" s="106">
        <v>2468.6999999999998</v>
      </c>
      <c r="H2406" s="31">
        <f t="shared" si="74"/>
        <v>0</v>
      </c>
      <c r="I2406" s="39" t="s">
        <v>9</v>
      </c>
      <c r="L2406" s="246"/>
      <c r="M2406" s="20">
        <v>42187</v>
      </c>
      <c r="N2406" s="183" t="s">
        <v>2649</v>
      </c>
      <c r="O2406" s="183" t="s">
        <v>1592</v>
      </c>
      <c r="P2406" s="40" t="s">
        <v>167</v>
      </c>
      <c r="Q2406" s="105">
        <v>326.39999999999998</v>
      </c>
      <c r="R2406" s="23">
        <v>42187</v>
      </c>
      <c r="S2406" s="106">
        <v>326.39999999999998</v>
      </c>
      <c r="T2406" s="25">
        <f t="shared" si="75"/>
        <v>0</v>
      </c>
      <c r="U2406" s="68" t="s">
        <v>59</v>
      </c>
    </row>
    <row r="2407" spans="1:21" x14ac:dyDescent="0.25">
      <c r="A2407" s="20">
        <v>42208</v>
      </c>
      <c r="B2407" s="183" t="s">
        <v>5041</v>
      </c>
      <c r="C2407" s="183" t="s">
        <v>1592</v>
      </c>
      <c r="D2407" s="14" t="s">
        <v>43</v>
      </c>
      <c r="E2407" s="105">
        <v>5649.6</v>
      </c>
      <c r="F2407" s="65">
        <v>42208</v>
      </c>
      <c r="G2407" s="106">
        <v>5649.6</v>
      </c>
      <c r="H2407" s="31">
        <f t="shared" si="74"/>
        <v>0</v>
      </c>
      <c r="I2407" s="39" t="s">
        <v>9</v>
      </c>
      <c r="L2407" s="246"/>
      <c r="M2407" s="20">
        <v>42188</v>
      </c>
      <c r="N2407" s="183" t="s">
        <v>2781</v>
      </c>
      <c r="O2407" s="183" t="s">
        <v>1592</v>
      </c>
      <c r="P2407" s="40" t="s">
        <v>167</v>
      </c>
      <c r="Q2407" s="105">
        <v>408.2</v>
      </c>
      <c r="R2407" s="23">
        <v>42188</v>
      </c>
      <c r="S2407" s="106">
        <v>408.2</v>
      </c>
      <c r="T2407" s="31">
        <f t="shared" si="75"/>
        <v>0</v>
      </c>
      <c r="U2407" s="68" t="s">
        <v>59</v>
      </c>
    </row>
    <row r="2408" spans="1:21" x14ac:dyDescent="0.25">
      <c r="A2408" s="20">
        <v>42208</v>
      </c>
      <c r="B2408" s="183" t="s">
        <v>5042</v>
      </c>
      <c r="C2408" s="183" t="s">
        <v>1592</v>
      </c>
      <c r="D2408" s="14" t="s">
        <v>151</v>
      </c>
      <c r="E2408" s="105">
        <v>2891.3</v>
      </c>
      <c r="F2408" s="65">
        <v>42209</v>
      </c>
      <c r="G2408" s="106">
        <v>2891.3</v>
      </c>
      <c r="H2408" s="31">
        <f t="shared" si="74"/>
        <v>0</v>
      </c>
      <c r="I2408" s="39" t="s">
        <v>9</v>
      </c>
      <c r="L2408" s="246"/>
      <c r="M2408" s="20">
        <v>42190</v>
      </c>
      <c r="N2408" s="183" t="s">
        <v>2998</v>
      </c>
      <c r="O2408" s="183" t="s">
        <v>1592</v>
      </c>
      <c r="P2408" s="150" t="s">
        <v>167</v>
      </c>
      <c r="Q2408" s="105">
        <v>309.60000000000002</v>
      </c>
      <c r="R2408" s="23">
        <v>42190</v>
      </c>
      <c r="S2408" s="106">
        <v>309.60000000000002</v>
      </c>
      <c r="T2408" s="31">
        <f t="shared" si="75"/>
        <v>0</v>
      </c>
      <c r="U2408" s="39" t="s">
        <v>59</v>
      </c>
    </row>
    <row r="2409" spans="1:21" x14ac:dyDescent="0.25">
      <c r="A2409" s="20">
        <v>42208</v>
      </c>
      <c r="B2409" s="183" t="s">
        <v>5043</v>
      </c>
      <c r="C2409" s="183" t="s">
        <v>1592</v>
      </c>
      <c r="D2409" s="14" t="s">
        <v>21</v>
      </c>
      <c r="E2409" s="105">
        <v>5184.05</v>
      </c>
      <c r="F2409" s="65">
        <v>42208</v>
      </c>
      <c r="G2409" s="106">
        <v>5184.05</v>
      </c>
      <c r="H2409" s="31">
        <f t="shared" si="74"/>
        <v>0</v>
      </c>
      <c r="I2409" s="39" t="s">
        <v>9</v>
      </c>
      <c r="L2409" s="246"/>
      <c r="M2409" s="20">
        <v>42192</v>
      </c>
      <c r="N2409" s="183" t="s">
        <v>3219</v>
      </c>
      <c r="O2409" s="183" t="s">
        <v>1592</v>
      </c>
      <c r="P2409" s="14" t="s">
        <v>167</v>
      </c>
      <c r="Q2409" s="105">
        <v>681.6</v>
      </c>
      <c r="R2409" s="23">
        <v>42192</v>
      </c>
      <c r="S2409" s="106">
        <v>681.6</v>
      </c>
      <c r="T2409" s="31">
        <f t="shared" si="75"/>
        <v>0</v>
      </c>
      <c r="U2409" s="39" t="s">
        <v>59</v>
      </c>
    </row>
    <row r="2410" spans="1:21" x14ac:dyDescent="0.25">
      <c r="A2410" s="20">
        <v>42208</v>
      </c>
      <c r="B2410" s="183" t="s">
        <v>5044</v>
      </c>
      <c r="C2410" s="183" t="s">
        <v>1592</v>
      </c>
      <c r="D2410" s="150" t="s">
        <v>91</v>
      </c>
      <c r="E2410" s="105">
        <v>25073.09</v>
      </c>
      <c r="F2410" s="65">
        <v>42208</v>
      </c>
      <c r="G2410" s="106">
        <v>25073.09</v>
      </c>
      <c r="H2410" s="31">
        <f t="shared" si="74"/>
        <v>0</v>
      </c>
      <c r="I2410" s="39" t="s">
        <v>59</v>
      </c>
      <c r="L2410" s="246"/>
      <c r="M2410" s="20">
        <v>42194</v>
      </c>
      <c r="N2410" s="183" t="s">
        <v>3430</v>
      </c>
      <c r="O2410" s="183" t="s">
        <v>1592</v>
      </c>
      <c r="P2410" s="14" t="s">
        <v>167</v>
      </c>
      <c r="Q2410" s="105">
        <v>496.8</v>
      </c>
      <c r="R2410" s="23">
        <v>42194</v>
      </c>
      <c r="S2410" s="106">
        <v>496.8</v>
      </c>
      <c r="T2410" s="31">
        <f t="shared" si="75"/>
        <v>0</v>
      </c>
      <c r="U2410" s="39" t="s">
        <v>59</v>
      </c>
    </row>
    <row r="2411" spans="1:21" x14ac:dyDescent="0.25">
      <c r="A2411" s="20">
        <v>42208</v>
      </c>
      <c r="B2411" s="183" t="s">
        <v>5045</v>
      </c>
      <c r="C2411" s="183" t="s">
        <v>1592</v>
      </c>
      <c r="D2411" s="14" t="s">
        <v>5046</v>
      </c>
      <c r="E2411" s="105">
        <v>19208.599999999999</v>
      </c>
      <c r="F2411" s="65">
        <v>42208</v>
      </c>
      <c r="G2411" s="106">
        <v>19208.599999999999</v>
      </c>
      <c r="H2411" s="31">
        <f t="shared" si="74"/>
        <v>0</v>
      </c>
      <c r="I2411" s="39" t="s">
        <v>9</v>
      </c>
      <c r="L2411" s="246"/>
      <c r="M2411" s="20">
        <v>42198</v>
      </c>
      <c r="N2411" s="183" t="s">
        <v>3877</v>
      </c>
      <c r="O2411" s="183" t="s">
        <v>1592</v>
      </c>
      <c r="P2411" s="14" t="s">
        <v>167</v>
      </c>
      <c r="Q2411" s="105">
        <v>585.6</v>
      </c>
      <c r="R2411" s="23">
        <v>42198</v>
      </c>
      <c r="S2411" s="106">
        <v>585.6</v>
      </c>
      <c r="T2411" s="31">
        <f t="shared" si="75"/>
        <v>0</v>
      </c>
      <c r="U2411" s="39" t="s">
        <v>59</v>
      </c>
    </row>
    <row r="2412" spans="1:21" x14ac:dyDescent="0.25">
      <c r="A2412" s="20">
        <v>42208</v>
      </c>
      <c r="B2412" s="183" t="s">
        <v>5047</v>
      </c>
      <c r="C2412" s="183" t="s">
        <v>1592</v>
      </c>
      <c r="D2412" s="14" t="s">
        <v>940</v>
      </c>
      <c r="E2412" s="105">
        <v>2970</v>
      </c>
      <c r="F2412" s="65">
        <v>42208</v>
      </c>
      <c r="G2412" s="106">
        <v>2970</v>
      </c>
      <c r="H2412" s="31">
        <f t="shared" si="74"/>
        <v>0</v>
      </c>
      <c r="I2412" s="39" t="s">
        <v>587</v>
      </c>
      <c r="L2412" s="246"/>
      <c r="M2412" s="20">
        <v>42201</v>
      </c>
      <c r="N2412" s="183" t="s">
        <v>4238</v>
      </c>
      <c r="O2412" s="183" t="s">
        <v>1592</v>
      </c>
      <c r="P2412" s="14" t="s">
        <v>167</v>
      </c>
      <c r="Q2412" s="105">
        <v>343.2</v>
      </c>
      <c r="R2412" s="23">
        <v>42201</v>
      </c>
      <c r="S2412" s="106">
        <v>343.2</v>
      </c>
      <c r="T2412" s="48">
        <f t="shared" si="75"/>
        <v>0</v>
      </c>
      <c r="U2412" s="39" t="s">
        <v>59</v>
      </c>
    </row>
    <row r="2413" spans="1:21" x14ac:dyDescent="0.25">
      <c r="A2413" s="20">
        <v>42208</v>
      </c>
      <c r="B2413" s="183" t="s">
        <v>5048</v>
      </c>
      <c r="C2413" s="183" t="s">
        <v>1592</v>
      </c>
      <c r="D2413" s="14" t="s">
        <v>1290</v>
      </c>
      <c r="E2413" s="105">
        <v>2009</v>
      </c>
      <c r="F2413" s="65">
        <v>42208</v>
      </c>
      <c r="G2413" s="106">
        <v>2009</v>
      </c>
      <c r="H2413" s="31">
        <f t="shared" si="74"/>
        <v>0</v>
      </c>
      <c r="I2413" s="39" t="s">
        <v>587</v>
      </c>
      <c r="L2413" s="246"/>
      <c r="M2413" s="20">
        <v>42205</v>
      </c>
      <c r="N2413" s="183" t="s">
        <v>4679</v>
      </c>
      <c r="O2413" s="183" t="s">
        <v>1592</v>
      </c>
      <c r="P2413" s="14" t="s">
        <v>167</v>
      </c>
      <c r="Q2413" s="105">
        <v>637.1</v>
      </c>
      <c r="R2413" s="23">
        <v>42205</v>
      </c>
      <c r="S2413" s="118">
        <v>637.1</v>
      </c>
      <c r="T2413" s="31">
        <f t="shared" si="75"/>
        <v>0</v>
      </c>
      <c r="U2413" s="56" t="s">
        <v>59</v>
      </c>
    </row>
    <row r="2414" spans="1:21" x14ac:dyDescent="0.25">
      <c r="A2414" s="20">
        <v>42208</v>
      </c>
      <c r="B2414" s="183" t="s">
        <v>5049</v>
      </c>
      <c r="C2414" s="183" t="s">
        <v>1592</v>
      </c>
      <c r="D2414" s="14" t="s">
        <v>1172</v>
      </c>
      <c r="E2414" s="105">
        <v>25620.14</v>
      </c>
      <c r="F2414" s="65">
        <v>42208</v>
      </c>
      <c r="G2414" s="106">
        <v>25620.14</v>
      </c>
      <c r="H2414" s="31">
        <f t="shared" si="74"/>
        <v>0</v>
      </c>
      <c r="I2414" s="39" t="s">
        <v>9</v>
      </c>
      <c r="L2414" s="246"/>
      <c r="M2414" s="20">
        <v>42207</v>
      </c>
      <c r="N2414" s="183" t="s">
        <v>4941</v>
      </c>
      <c r="O2414" s="183" t="s">
        <v>1592</v>
      </c>
      <c r="P2414" s="14" t="s">
        <v>167</v>
      </c>
      <c r="Q2414" s="105">
        <v>556.6</v>
      </c>
      <c r="R2414" s="23">
        <v>42207</v>
      </c>
      <c r="S2414" s="106">
        <v>556.6</v>
      </c>
      <c r="T2414" s="31">
        <f t="shared" si="75"/>
        <v>0</v>
      </c>
      <c r="U2414" s="39" t="s">
        <v>17</v>
      </c>
    </row>
    <row r="2415" spans="1:21" x14ac:dyDescent="0.25">
      <c r="A2415" s="20">
        <v>42208</v>
      </c>
      <c r="B2415" s="183" t="s">
        <v>5050</v>
      </c>
      <c r="C2415" s="183" t="s">
        <v>1592</v>
      </c>
      <c r="D2415" s="14" t="s">
        <v>1261</v>
      </c>
      <c r="E2415" s="105">
        <v>6564</v>
      </c>
      <c r="F2415" s="65">
        <v>42208</v>
      </c>
      <c r="G2415" s="106">
        <v>6564</v>
      </c>
      <c r="H2415" s="31">
        <f t="shared" si="74"/>
        <v>0</v>
      </c>
      <c r="I2415" s="39" t="s">
        <v>587</v>
      </c>
      <c r="L2415" s="246"/>
      <c r="M2415" s="20">
        <v>42209</v>
      </c>
      <c r="N2415" s="183" t="s">
        <v>5213</v>
      </c>
      <c r="O2415" s="183" t="s">
        <v>1592</v>
      </c>
      <c r="P2415" s="14" t="s">
        <v>167</v>
      </c>
      <c r="Q2415" s="105">
        <v>305.89999999999998</v>
      </c>
      <c r="R2415" s="65">
        <v>42209</v>
      </c>
      <c r="S2415" s="106">
        <v>305.89999999999998</v>
      </c>
      <c r="T2415" s="31">
        <f t="shared" si="75"/>
        <v>0</v>
      </c>
      <c r="U2415" s="39" t="s">
        <v>59</v>
      </c>
    </row>
    <row r="2416" spans="1:21" x14ac:dyDescent="0.25">
      <c r="A2416" s="20">
        <v>42208</v>
      </c>
      <c r="B2416" s="183" t="s">
        <v>5051</v>
      </c>
      <c r="C2416" s="183" t="s">
        <v>1592</v>
      </c>
      <c r="D2416" s="14" t="s">
        <v>1175</v>
      </c>
      <c r="E2416" s="105">
        <v>13002</v>
      </c>
      <c r="F2416" s="65">
        <v>42209</v>
      </c>
      <c r="G2416" s="106">
        <v>13002</v>
      </c>
      <c r="H2416" s="31">
        <f t="shared" si="74"/>
        <v>0</v>
      </c>
      <c r="I2416" s="39" t="s">
        <v>9</v>
      </c>
      <c r="L2416" s="246"/>
      <c r="M2416" s="20">
        <v>42211</v>
      </c>
      <c r="N2416" s="183" t="s">
        <v>5442</v>
      </c>
      <c r="O2416" s="183" t="s">
        <v>1592</v>
      </c>
      <c r="P2416" s="14" t="s">
        <v>167</v>
      </c>
      <c r="Q2416" s="105">
        <v>193.2</v>
      </c>
      <c r="R2416" s="65">
        <v>42212</v>
      </c>
      <c r="S2416" s="106">
        <v>193.2</v>
      </c>
      <c r="T2416" s="31">
        <f t="shared" si="75"/>
        <v>0</v>
      </c>
      <c r="U2416" s="39" t="s">
        <v>59</v>
      </c>
    </row>
    <row r="2417" spans="1:21" x14ac:dyDescent="0.25">
      <c r="A2417" s="20">
        <v>42208</v>
      </c>
      <c r="B2417" s="183" t="s">
        <v>5052</v>
      </c>
      <c r="C2417" s="183" t="s">
        <v>1592</v>
      </c>
      <c r="D2417" s="14" t="s">
        <v>24</v>
      </c>
      <c r="E2417" s="105">
        <v>159</v>
      </c>
      <c r="F2417" s="74">
        <v>42219</v>
      </c>
      <c r="G2417" s="144">
        <v>159</v>
      </c>
      <c r="H2417" s="31">
        <f t="shared" si="74"/>
        <v>0</v>
      </c>
      <c r="I2417" s="39" t="s">
        <v>9</v>
      </c>
      <c r="L2417" s="246"/>
      <c r="M2417" s="20">
        <v>42213</v>
      </c>
      <c r="N2417" s="183" t="s">
        <v>5618</v>
      </c>
      <c r="O2417" s="183" t="s">
        <v>1592</v>
      </c>
      <c r="P2417" s="14" t="s">
        <v>167</v>
      </c>
      <c r="Q2417" s="105">
        <v>584.20000000000005</v>
      </c>
      <c r="R2417" s="23">
        <v>42213</v>
      </c>
      <c r="S2417" s="106">
        <v>584.20000000000005</v>
      </c>
      <c r="T2417" s="31">
        <f t="shared" si="75"/>
        <v>0</v>
      </c>
      <c r="U2417" s="39" t="s">
        <v>59</v>
      </c>
    </row>
    <row r="2418" spans="1:21" x14ac:dyDescent="0.25">
      <c r="A2418" s="20">
        <v>42208</v>
      </c>
      <c r="B2418" s="183" t="s">
        <v>5053</v>
      </c>
      <c r="C2418" s="183" t="s">
        <v>1592</v>
      </c>
      <c r="D2418" s="14" t="s">
        <v>31</v>
      </c>
      <c r="E2418" s="105">
        <v>2722.2</v>
      </c>
      <c r="F2418" s="65">
        <v>42208</v>
      </c>
      <c r="G2418" s="106">
        <v>2722.2</v>
      </c>
      <c r="H2418" s="31">
        <f t="shared" si="74"/>
        <v>0</v>
      </c>
      <c r="I2418" s="39" t="s">
        <v>59</v>
      </c>
      <c r="L2418" s="246"/>
      <c r="M2418" s="20">
        <v>42215</v>
      </c>
      <c r="N2418" s="183" t="s">
        <v>5835</v>
      </c>
      <c r="O2418" s="183" t="s">
        <v>1592</v>
      </c>
      <c r="P2418" s="14" t="s">
        <v>167</v>
      </c>
      <c r="Q2418" s="105">
        <v>575</v>
      </c>
      <c r="R2418" s="23">
        <v>42215</v>
      </c>
      <c r="S2418" s="106">
        <v>575</v>
      </c>
      <c r="T2418" s="31">
        <f t="shared" si="75"/>
        <v>0</v>
      </c>
      <c r="U2418" s="39" t="s">
        <v>59</v>
      </c>
    </row>
    <row r="2419" spans="1:21" x14ac:dyDescent="0.25">
      <c r="A2419" s="20">
        <v>42208</v>
      </c>
      <c r="B2419" s="183" t="s">
        <v>5054</v>
      </c>
      <c r="C2419" s="183" t="s">
        <v>1592</v>
      </c>
      <c r="D2419" s="14" t="s">
        <v>1187</v>
      </c>
      <c r="E2419" s="105">
        <v>504</v>
      </c>
      <c r="F2419" s="65">
        <v>42208</v>
      </c>
      <c r="G2419" s="106">
        <v>504</v>
      </c>
      <c r="H2419" s="31">
        <f t="shared" si="74"/>
        <v>0</v>
      </c>
      <c r="I2419" s="39" t="s">
        <v>59</v>
      </c>
      <c r="L2419" s="246"/>
      <c r="M2419" s="20">
        <v>42190</v>
      </c>
      <c r="N2419" s="183" t="s">
        <v>2988</v>
      </c>
      <c r="O2419" s="183" t="s">
        <v>1592</v>
      </c>
      <c r="P2419" s="14" t="s">
        <v>164</v>
      </c>
      <c r="Q2419" s="105">
        <v>3400.5</v>
      </c>
      <c r="R2419" s="23">
        <v>42190</v>
      </c>
      <c r="S2419" s="106">
        <v>3400.5</v>
      </c>
      <c r="T2419" s="31">
        <f t="shared" si="75"/>
        <v>0</v>
      </c>
      <c r="U2419" s="39" t="s">
        <v>9</v>
      </c>
    </row>
    <row r="2420" spans="1:21" x14ac:dyDescent="0.25">
      <c r="A2420" s="20">
        <v>42208</v>
      </c>
      <c r="B2420" s="183" t="s">
        <v>5055</v>
      </c>
      <c r="C2420" s="183" t="s">
        <v>1592</v>
      </c>
      <c r="D2420" s="14" t="s">
        <v>270</v>
      </c>
      <c r="E2420" s="105">
        <v>378.3</v>
      </c>
      <c r="F2420" s="65">
        <v>42208</v>
      </c>
      <c r="G2420" s="106">
        <v>378.3</v>
      </c>
      <c r="H2420" s="31">
        <f t="shared" si="74"/>
        <v>0</v>
      </c>
      <c r="I2420" s="39" t="s">
        <v>9</v>
      </c>
      <c r="L2420" s="246"/>
      <c r="M2420" s="20">
        <v>42195</v>
      </c>
      <c r="N2420" s="183" t="s">
        <v>3587</v>
      </c>
      <c r="O2420" s="183" t="s">
        <v>1592</v>
      </c>
      <c r="P2420" s="14" t="s">
        <v>164</v>
      </c>
      <c r="Q2420" s="105">
        <v>1915</v>
      </c>
      <c r="R2420" s="23">
        <v>42195</v>
      </c>
      <c r="S2420" s="118">
        <v>1915</v>
      </c>
      <c r="T2420" s="31">
        <f t="shared" si="75"/>
        <v>0</v>
      </c>
      <c r="U2420" s="56" t="s">
        <v>9</v>
      </c>
    </row>
    <row r="2421" spans="1:21" x14ac:dyDescent="0.25">
      <c r="A2421" s="20">
        <v>42208</v>
      </c>
      <c r="B2421" s="183" t="s">
        <v>5056</v>
      </c>
      <c r="C2421" s="183" t="s">
        <v>1592</v>
      </c>
      <c r="D2421" s="14" t="s">
        <v>82</v>
      </c>
      <c r="E2421" s="105">
        <v>5217.8</v>
      </c>
      <c r="F2421" s="65">
        <v>42208</v>
      </c>
      <c r="G2421" s="106">
        <v>5217.8</v>
      </c>
      <c r="H2421" s="31">
        <f t="shared" si="74"/>
        <v>0</v>
      </c>
      <c r="I2421" s="39" t="s">
        <v>59</v>
      </c>
      <c r="L2421" s="246"/>
      <c r="M2421" s="20">
        <v>42196</v>
      </c>
      <c r="N2421" s="183" t="s">
        <v>3722</v>
      </c>
      <c r="O2421" s="183" t="s">
        <v>1592</v>
      </c>
      <c r="P2421" s="14" t="s">
        <v>164</v>
      </c>
      <c r="Q2421" s="105">
        <v>3850.3</v>
      </c>
      <c r="R2421" s="23">
        <v>42196</v>
      </c>
      <c r="S2421" s="106">
        <v>3850.3</v>
      </c>
      <c r="T2421" s="31">
        <f t="shared" si="75"/>
        <v>0</v>
      </c>
      <c r="U2421" s="39" t="s">
        <v>9</v>
      </c>
    </row>
    <row r="2422" spans="1:21" x14ac:dyDescent="0.25">
      <c r="A2422" s="20">
        <v>42208</v>
      </c>
      <c r="B2422" s="183" t="s">
        <v>5057</v>
      </c>
      <c r="C2422" s="183" t="s">
        <v>1592</v>
      </c>
      <c r="D2422" s="14" t="s">
        <v>148</v>
      </c>
      <c r="E2422" s="105">
        <v>3900</v>
      </c>
      <c r="F2422" s="65">
        <v>42208</v>
      </c>
      <c r="G2422" s="106">
        <v>3900</v>
      </c>
      <c r="H2422" s="31">
        <f t="shared" si="74"/>
        <v>0</v>
      </c>
      <c r="I2422" s="39" t="s">
        <v>59</v>
      </c>
      <c r="L2422" s="246"/>
      <c r="M2422" s="20">
        <v>42197</v>
      </c>
      <c r="N2422" s="183" t="s">
        <v>3823</v>
      </c>
      <c r="O2422" s="183" t="s">
        <v>1592</v>
      </c>
      <c r="P2422" s="14" t="s">
        <v>164</v>
      </c>
      <c r="Q2422" s="105">
        <v>4083.3</v>
      </c>
      <c r="R2422" s="23">
        <v>42197</v>
      </c>
      <c r="S2422" s="106">
        <v>4083.3</v>
      </c>
      <c r="T2422" s="31">
        <f t="shared" si="75"/>
        <v>0</v>
      </c>
      <c r="U2422" s="39" t="s">
        <v>9</v>
      </c>
    </row>
    <row r="2423" spans="1:21" x14ac:dyDescent="0.25">
      <c r="A2423" s="20">
        <v>42208</v>
      </c>
      <c r="B2423" s="183" t="s">
        <v>5058</v>
      </c>
      <c r="C2423" s="183" t="s">
        <v>1592</v>
      </c>
      <c r="D2423" s="14" t="s">
        <v>152</v>
      </c>
      <c r="E2423" s="105">
        <v>1180.4000000000001</v>
      </c>
      <c r="F2423" s="65">
        <v>42208</v>
      </c>
      <c r="G2423" s="106">
        <v>1180.4000000000001</v>
      </c>
      <c r="H2423" s="31">
        <f t="shared" si="74"/>
        <v>0</v>
      </c>
      <c r="I2423" s="39" t="s">
        <v>59</v>
      </c>
      <c r="L2423" s="246"/>
      <c r="M2423" s="20">
        <v>42198</v>
      </c>
      <c r="N2423" s="183" t="s">
        <v>3929</v>
      </c>
      <c r="O2423" s="183" t="s">
        <v>1592</v>
      </c>
      <c r="P2423" s="14" t="s">
        <v>164</v>
      </c>
      <c r="Q2423" s="105">
        <v>2563.6</v>
      </c>
      <c r="R2423" s="23">
        <v>42198</v>
      </c>
      <c r="S2423" s="106">
        <v>2563.6</v>
      </c>
      <c r="T2423" s="31">
        <f t="shared" si="75"/>
        <v>0</v>
      </c>
      <c r="U2423" s="39" t="s">
        <v>46</v>
      </c>
    </row>
    <row r="2424" spans="1:21" x14ac:dyDescent="0.25">
      <c r="A2424" s="20">
        <v>42208</v>
      </c>
      <c r="B2424" s="183" t="s">
        <v>5059</v>
      </c>
      <c r="C2424" s="183" t="s">
        <v>1592</v>
      </c>
      <c r="D2424" s="14" t="s">
        <v>53</v>
      </c>
      <c r="E2424" s="105">
        <v>990.5</v>
      </c>
      <c r="F2424" s="65">
        <v>42208</v>
      </c>
      <c r="G2424" s="106">
        <v>990.5</v>
      </c>
      <c r="H2424" s="31">
        <f t="shared" si="74"/>
        <v>0</v>
      </c>
      <c r="I2424" s="39" t="s">
        <v>59</v>
      </c>
      <c r="L2424" s="246"/>
      <c r="M2424" s="20">
        <v>42200</v>
      </c>
      <c r="N2424" s="183" t="s">
        <v>4130</v>
      </c>
      <c r="O2424" s="183" t="s">
        <v>1592</v>
      </c>
      <c r="P2424" s="14" t="s">
        <v>164</v>
      </c>
      <c r="Q2424" s="105">
        <v>1632.6</v>
      </c>
      <c r="R2424" s="23">
        <v>42200</v>
      </c>
      <c r="S2424" s="106">
        <v>1632.6</v>
      </c>
      <c r="T2424" s="48">
        <f t="shared" si="75"/>
        <v>0</v>
      </c>
      <c r="U2424" s="39" t="s">
        <v>9</v>
      </c>
    </row>
    <row r="2425" spans="1:21" x14ac:dyDescent="0.25">
      <c r="A2425" s="20">
        <v>42208</v>
      </c>
      <c r="B2425" s="183" t="s">
        <v>5060</v>
      </c>
      <c r="C2425" s="183" t="s">
        <v>1592</v>
      </c>
      <c r="D2425" s="14" t="s">
        <v>217</v>
      </c>
      <c r="E2425" s="105">
        <v>3321.4</v>
      </c>
      <c r="F2425" s="65">
        <v>42208</v>
      </c>
      <c r="G2425" s="106">
        <f>1398.6+1922.8</f>
        <v>3321.3999999999996</v>
      </c>
      <c r="H2425" s="31">
        <f t="shared" si="74"/>
        <v>0</v>
      </c>
      <c r="I2425" s="39" t="s">
        <v>59</v>
      </c>
      <c r="L2425" s="246"/>
      <c r="M2425" s="20">
        <v>42201</v>
      </c>
      <c r="N2425" s="183" t="s">
        <v>4236</v>
      </c>
      <c r="O2425" s="183" t="s">
        <v>1592</v>
      </c>
      <c r="P2425" s="14" t="s">
        <v>164</v>
      </c>
      <c r="Q2425" s="105">
        <v>2745.9</v>
      </c>
      <c r="R2425" s="23">
        <v>42201</v>
      </c>
      <c r="S2425" s="106">
        <v>2745.9</v>
      </c>
      <c r="T2425" s="48">
        <f t="shared" si="75"/>
        <v>0</v>
      </c>
      <c r="U2425" s="39" t="s">
        <v>9</v>
      </c>
    </row>
    <row r="2426" spans="1:21" x14ac:dyDescent="0.25">
      <c r="A2426" s="20">
        <v>42208</v>
      </c>
      <c r="B2426" s="183" t="s">
        <v>5061</v>
      </c>
      <c r="C2426" s="183" t="s">
        <v>1592</v>
      </c>
      <c r="D2426" s="14" t="s">
        <v>81</v>
      </c>
      <c r="E2426" s="105">
        <v>1626.8</v>
      </c>
      <c r="F2426" s="65">
        <v>42208</v>
      </c>
      <c r="G2426" s="106">
        <v>1626.8</v>
      </c>
      <c r="H2426" s="31">
        <f t="shared" si="74"/>
        <v>0</v>
      </c>
      <c r="I2426" s="39" t="s">
        <v>59</v>
      </c>
      <c r="L2426" s="246"/>
      <c r="M2426" s="20">
        <v>42202</v>
      </c>
      <c r="N2426" s="183" t="s">
        <v>4377</v>
      </c>
      <c r="O2426" s="183" t="s">
        <v>1592</v>
      </c>
      <c r="P2426" s="14" t="s">
        <v>164</v>
      </c>
      <c r="Q2426" s="105">
        <v>1892.8</v>
      </c>
      <c r="R2426" s="23">
        <v>42202</v>
      </c>
      <c r="S2426" s="118">
        <v>1892.8</v>
      </c>
      <c r="T2426" s="31">
        <f t="shared" si="75"/>
        <v>0</v>
      </c>
      <c r="U2426" s="56" t="s">
        <v>9</v>
      </c>
    </row>
    <row r="2427" spans="1:21" x14ac:dyDescent="0.25">
      <c r="A2427" s="20">
        <v>42208</v>
      </c>
      <c r="B2427" s="183" t="s">
        <v>5062</v>
      </c>
      <c r="C2427" s="183" t="s">
        <v>1592</v>
      </c>
      <c r="D2427" s="14" t="s">
        <v>155</v>
      </c>
      <c r="E2427" s="105">
        <v>1217.3</v>
      </c>
      <c r="F2427" s="65">
        <v>42208</v>
      </c>
      <c r="G2427" s="106">
        <v>1217.3</v>
      </c>
      <c r="H2427" s="31">
        <f t="shared" si="74"/>
        <v>0</v>
      </c>
      <c r="I2427" s="39" t="s">
        <v>59</v>
      </c>
      <c r="L2427" s="246"/>
      <c r="M2427" s="20">
        <v>42203</v>
      </c>
      <c r="N2427" s="183" t="s">
        <v>4498</v>
      </c>
      <c r="O2427" s="183" t="s">
        <v>1592</v>
      </c>
      <c r="P2427" s="14" t="s">
        <v>164</v>
      </c>
      <c r="Q2427" s="105">
        <v>2576.4</v>
      </c>
      <c r="R2427" s="65">
        <v>42203</v>
      </c>
      <c r="S2427" s="106">
        <v>2576.4</v>
      </c>
      <c r="T2427" s="31">
        <f t="shared" si="75"/>
        <v>0</v>
      </c>
      <c r="U2427" s="39" t="s">
        <v>9</v>
      </c>
    </row>
    <row r="2428" spans="1:21" x14ac:dyDescent="0.25">
      <c r="A2428" s="20">
        <v>42208</v>
      </c>
      <c r="B2428" s="183" t="s">
        <v>5063</v>
      </c>
      <c r="C2428" s="183" t="s">
        <v>1592</v>
      </c>
      <c r="D2428" s="14" t="s">
        <v>604</v>
      </c>
      <c r="E2428" s="105">
        <v>2699.6</v>
      </c>
      <c r="F2428" s="65">
        <v>42208</v>
      </c>
      <c r="G2428" s="106">
        <v>2699.6</v>
      </c>
      <c r="H2428" s="31">
        <f t="shared" si="74"/>
        <v>0</v>
      </c>
      <c r="I2428" s="39" t="s">
        <v>9</v>
      </c>
      <c r="L2428" s="246"/>
      <c r="M2428" s="20">
        <v>42209</v>
      </c>
      <c r="N2428" s="183" t="s">
        <v>5223</v>
      </c>
      <c r="O2428" s="183" t="s">
        <v>1592</v>
      </c>
      <c r="P2428" s="14" t="s">
        <v>164</v>
      </c>
      <c r="Q2428" s="105">
        <v>3251.7</v>
      </c>
      <c r="R2428" s="65">
        <v>42209</v>
      </c>
      <c r="S2428" s="106">
        <v>3251.7</v>
      </c>
      <c r="T2428" s="31">
        <f t="shared" si="75"/>
        <v>0</v>
      </c>
      <c r="U2428" s="39" t="s">
        <v>9</v>
      </c>
    </row>
    <row r="2429" spans="1:21" x14ac:dyDescent="0.25">
      <c r="A2429" s="20">
        <v>42208</v>
      </c>
      <c r="B2429" s="183" t="s">
        <v>5064</v>
      </c>
      <c r="C2429" s="183" t="s">
        <v>1592</v>
      </c>
      <c r="D2429" s="14" t="s">
        <v>24</v>
      </c>
      <c r="E2429" s="105">
        <v>670.8</v>
      </c>
      <c r="F2429" s="74">
        <v>42219</v>
      </c>
      <c r="G2429" s="144">
        <v>670.8</v>
      </c>
      <c r="H2429" s="31">
        <f t="shared" si="74"/>
        <v>0</v>
      </c>
      <c r="I2429" s="39" t="s">
        <v>9</v>
      </c>
      <c r="L2429" s="246"/>
      <c r="M2429" s="20">
        <v>42210</v>
      </c>
      <c r="N2429" s="183" t="s">
        <v>5337</v>
      </c>
      <c r="O2429" s="183" t="s">
        <v>1592</v>
      </c>
      <c r="P2429" s="14" t="s">
        <v>164</v>
      </c>
      <c r="Q2429" s="105">
        <v>2686.1</v>
      </c>
      <c r="R2429" s="65">
        <v>42210</v>
      </c>
      <c r="S2429" s="106">
        <v>2686.1</v>
      </c>
      <c r="T2429" s="31">
        <f t="shared" si="75"/>
        <v>0</v>
      </c>
      <c r="U2429" s="39" t="s">
        <v>9</v>
      </c>
    </row>
    <row r="2430" spans="1:21" x14ac:dyDescent="0.25">
      <c r="A2430" s="20">
        <v>42208</v>
      </c>
      <c r="B2430" s="183" t="s">
        <v>5065</v>
      </c>
      <c r="C2430" s="183" t="s">
        <v>1592</v>
      </c>
      <c r="D2430" s="150" t="s">
        <v>125</v>
      </c>
      <c r="E2430" s="105">
        <v>31091.439999999999</v>
      </c>
      <c r="F2430" s="65">
        <v>42211</v>
      </c>
      <c r="G2430" s="106">
        <v>31091.439999999999</v>
      </c>
      <c r="H2430" s="31">
        <f t="shared" si="74"/>
        <v>0</v>
      </c>
      <c r="I2430" s="39" t="s">
        <v>9</v>
      </c>
      <c r="L2430" s="246"/>
      <c r="M2430" s="20">
        <v>42213</v>
      </c>
      <c r="N2430" s="183" t="s">
        <v>5636</v>
      </c>
      <c r="O2430" s="183" t="s">
        <v>1592</v>
      </c>
      <c r="P2430" s="14" t="s">
        <v>164</v>
      </c>
      <c r="Q2430" s="105">
        <v>1525.1</v>
      </c>
      <c r="R2430" s="23">
        <v>42213</v>
      </c>
      <c r="S2430" s="106">
        <v>1525.1</v>
      </c>
      <c r="T2430" s="31">
        <f t="shared" si="75"/>
        <v>0</v>
      </c>
      <c r="U2430" s="39" t="s">
        <v>9</v>
      </c>
    </row>
    <row r="2431" spans="1:21" x14ac:dyDescent="0.25">
      <c r="A2431" s="20">
        <v>42208</v>
      </c>
      <c r="B2431" s="183" t="s">
        <v>5066</v>
      </c>
      <c r="C2431" s="183" t="s">
        <v>1592</v>
      </c>
      <c r="D2431" s="14" t="s">
        <v>229</v>
      </c>
      <c r="E2431" s="105">
        <v>6268.86</v>
      </c>
      <c r="F2431" s="65">
        <v>42208</v>
      </c>
      <c r="G2431" s="106">
        <v>6268.86</v>
      </c>
      <c r="H2431" s="31">
        <f t="shared" si="74"/>
        <v>0</v>
      </c>
      <c r="I2431" s="39" t="s">
        <v>9</v>
      </c>
      <c r="L2431" s="246"/>
      <c r="M2431" s="20">
        <v>42214</v>
      </c>
      <c r="N2431" s="183" t="s">
        <v>5726</v>
      </c>
      <c r="O2431" s="183" t="s">
        <v>1592</v>
      </c>
      <c r="P2431" s="14" t="s">
        <v>164</v>
      </c>
      <c r="Q2431" s="105">
        <v>2319.6</v>
      </c>
      <c r="R2431" s="23">
        <v>42214</v>
      </c>
      <c r="S2431" s="106">
        <v>2319.6</v>
      </c>
      <c r="T2431" s="31">
        <f t="shared" si="75"/>
        <v>0</v>
      </c>
      <c r="U2431" s="39" t="s">
        <v>9</v>
      </c>
    </row>
    <row r="2432" spans="1:21" x14ac:dyDescent="0.25">
      <c r="A2432" s="20">
        <v>42208</v>
      </c>
      <c r="B2432" s="183" t="s">
        <v>5067</v>
      </c>
      <c r="C2432" s="183" t="s">
        <v>1592</v>
      </c>
      <c r="D2432" s="14" t="s">
        <v>130</v>
      </c>
      <c r="E2432" s="105">
        <v>4863.8</v>
      </c>
      <c r="F2432" s="65">
        <v>42212</v>
      </c>
      <c r="G2432" s="106">
        <v>4863.8</v>
      </c>
      <c r="H2432" s="31">
        <f t="shared" si="74"/>
        <v>0</v>
      </c>
      <c r="I2432" s="39" t="s">
        <v>9</v>
      </c>
      <c r="L2432" s="246"/>
      <c r="M2432" s="20">
        <v>42216</v>
      </c>
      <c r="N2432" s="183" t="s">
        <v>5973</v>
      </c>
      <c r="O2432" s="183" t="s">
        <v>1592</v>
      </c>
      <c r="P2432" s="14" t="s">
        <v>164</v>
      </c>
      <c r="Q2432" s="105">
        <v>1725.1</v>
      </c>
      <c r="R2432" s="23">
        <v>42216</v>
      </c>
      <c r="S2432" s="106">
        <v>1725.1</v>
      </c>
      <c r="T2432" s="31">
        <f t="shared" si="75"/>
        <v>0</v>
      </c>
      <c r="U2432" s="39" t="s">
        <v>9</v>
      </c>
    </row>
    <row r="2433" spans="1:21" x14ac:dyDescent="0.25">
      <c r="A2433" s="20">
        <v>42208</v>
      </c>
      <c r="B2433" s="183" t="s">
        <v>5068</v>
      </c>
      <c r="C2433" s="183" t="s">
        <v>1592</v>
      </c>
      <c r="D2433" s="14" t="s">
        <v>131</v>
      </c>
      <c r="E2433" s="105">
        <v>6811.8</v>
      </c>
      <c r="F2433" s="65">
        <v>42209</v>
      </c>
      <c r="G2433" s="106">
        <v>6811.8</v>
      </c>
      <c r="H2433" s="31">
        <f t="shared" si="74"/>
        <v>0</v>
      </c>
      <c r="I2433" s="39" t="s">
        <v>17</v>
      </c>
      <c r="L2433" s="246"/>
      <c r="M2433" s="20">
        <v>42186</v>
      </c>
      <c r="N2433" s="183" t="s">
        <v>2574</v>
      </c>
      <c r="O2433" s="183" t="s">
        <v>1592</v>
      </c>
      <c r="P2433" s="14" t="s">
        <v>1058</v>
      </c>
      <c r="Q2433" s="105">
        <v>2318.5</v>
      </c>
      <c r="R2433" s="23">
        <v>42186</v>
      </c>
      <c r="S2433" s="106">
        <v>2318.5</v>
      </c>
      <c r="T2433" s="25">
        <f t="shared" si="75"/>
        <v>0</v>
      </c>
      <c r="U2433" s="39" t="s">
        <v>9</v>
      </c>
    </row>
    <row r="2434" spans="1:21" x14ac:dyDescent="0.25">
      <c r="A2434" s="20">
        <v>42208</v>
      </c>
      <c r="B2434" s="183" t="s">
        <v>5069</v>
      </c>
      <c r="C2434" s="183" t="s">
        <v>1592</v>
      </c>
      <c r="D2434" s="14" t="s">
        <v>128</v>
      </c>
      <c r="E2434" s="105">
        <v>7526.4</v>
      </c>
      <c r="F2434" s="65">
        <v>42208</v>
      </c>
      <c r="G2434" s="106">
        <v>7526.4</v>
      </c>
      <c r="H2434" s="31">
        <f t="shared" si="74"/>
        <v>0</v>
      </c>
      <c r="I2434" s="39" t="s">
        <v>17</v>
      </c>
      <c r="L2434" s="246"/>
      <c r="M2434" s="20">
        <v>42187</v>
      </c>
      <c r="N2434" s="183" t="s">
        <v>2642</v>
      </c>
      <c r="O2434" s="183" t="s">
        <v>1592</v>
      </c>
      <c r="P2434" s="40" t="s">
        <v>1058</v>
      </c>
      <c r="Q2434" s="105">
        <v>4001.7</v>
      </c>
      <c r="R2434" s="23">
        <v>42187</v>
      </c>
      <c r="S2434" s="106">
        <v>4001.7</v>
      </c>
      <c r="T2434" s="25">
        <f t="shared" si="75"/>
        <v>0</v>
      </c>
      <c r="U2434" s="68" t="s">
        <v>9</v>
      </c>
    </row>
    <row r="2435" spans="1:21" x14ac:dyDescent="0.25">
      <c r="A2435" s="20">
        <v>42208</v>
      </c>
      <c r="B2435" s="183" t="s">
        <v>5070</v>
      </c>
      <c r="C2435" s="183" t="s">
        <v>1592</v>
      </c>
      <c r="D2435" s="14" t="s">
        <v>604</v>
      </c>
      <c r="E2435" s="105">
        <v>2527</v>
      </c>
      <c r="F2435" s="65">
        <v>42208</v>
      </c>
      <c r="G2435" s="106">
        <v>2527</v>
      </c>
      <c r="H2435" s="31">
        <f t="shared" ref="H2435:H2498" si="76">E2435-G2435</f>
        <v>0</v>
      </c>
      <c r="I2435" s="39" t="s">
        <v>9</v>
      </c>
      <c r="L2435" s="246"/>
      <c r="M2435" s="20">
        <v>42188</v>
      </c>
      <c r="N2435" s="183" t="s">
        <v>2787</v>
      </c>
      <c r="O2435" s="183" t="s">
        <v>1592</v>
      </c>
      <c r="P2435" s="40" t="s">
        <v>1058</v>
      </c>
      <c r="Q2435" s="105">
        <v>4585.25</v>
      </c>
      <c r="R2435" s="23">
        <v>42188</v>
      </c>
      <c r="S2435" s="106">
        <v>4585.25</v>
      </c>
      <c r="T2435" s="31">
        <f t="shared" ref="T2435:T2498" si="77">Q2435-S2435</f>
        <v>0</v>
      </c>
      <c r="U2435" s="68" t="s">
        <v>9</v>
      </c>
    </row>
    <row r="2436" spans="1:21" x14ac:dyDescent="0.25">
      <c r="A2436" s="20">
        <v>42208</v>
      </c>
      <c r="B2436" s="183" t="s">
        <v>5071</v>
      </c>
      <c r="C2436" s="183" t="s">
        <v>1592</v>
      </c>
      <c r="D2436" s="14" t="s">
        <v>229</v>
      </c>
      <c r="E2436" s="105">
        <v>309.92</v>
      </c>
      <c r="F2436" s="65">
        <v>42208</v>
      </c>
      <c r="G2436" s="106">
        <v>309.92</v>
      </c>
      <c r="H2436" s="31">
        <f t="shared" si="76"/>
        <v>0</v>
      </c>
      <c r="I2436" s="39" t="s">
        <v>9</v>
      </c>
      <c r="L2436" s="246"/>
      <c r="M2436" s="20">
        <v>42189</v>
      </c>
      <c r="N2436" s="183" t="s">
        <v>2881</v>
      </c>
      <c r="O2436" s="183" t="s">
        <v>1592</v>
      </c>
      <c r="P2436" s="14" t="s">
        <v>1058</v>
      </c>
      <c r="Q2436" s="105">
        <v>8459.25</v>
      </c>
      <c r="R2436" s="23">
        <v>42189</v>
      </c>
      <c r="S2436" s="106">
        <v>8459.25</v>
      </c>
      <c r="T2436" s="31">
        <f t="shared" si="77"/>
        <v>0</v>
      </c>
      <c r="U2436" s="39" t="s">
        <v>9</v>
      </c>
    </row>
    <row r="2437" spans="1:21" x14ac:dyDescent="0.25">
      <c r="A2437" s="20">
        <v>42208</v>
      </c>
      <c r="B2437" s="183" t="s">
        <v>5072</v>
      </c>
      <c r="C2437" s="183" t="s">
        <v>1592</v>
      </c>
      <c r="D2437" s="14" t="s">
        <v>137</v>
      </c>
      <c r="E2437" s="105">
        <v>356.4</v>
      </c>
      <c r="F2437" s="65">
        <v>42208</v>
      </c>
      <c r="G2437" s="106">
        <v>356.4</v>
      </c>
      <c r="H2437" s="31">
        <f t="shared" si="76"/>
        <v>0</v>
      </c>
      <c r="I2437" s="39" t="s">
        <v>9</v>
      </c>
      <c r="L2437" s="246"/>
      <c r="M2437" s="20">
        <v>42189</v>
      </c>
      <c r="N2437" s="183" t="s">
        <v>2966</v>
      </c>
      <c r="O2437" s="183" t="s">
        <v>1592</v>
      </c>
      <c r="P2437" s="14" t="s">
        <v>1058</v>
      </c>
      <c r="Q2437" s="105">
        <v>954.25</v>
      </c>
      <c r="R2437" s="23">
        <v>42189</v>
      </c>
      <c r="S2437" s="106">
        <v>954.25</v>
      </c>
      <c r="T2437" s="31">
        <f t="shared" si="77"/>
        <v>0</v>
      </c>
      <c r="U2437" s="39" t="s">
        <v>9</v>
      </c>
    </row>
    <row r="2438" spans="1:21" x14ac:dyDescent="0.25">
      <c r="A2438" s="20">
        <v>42208</v>
      </c>
      <c r="B2438" s="183" t="s">
        <v>5073</v>
      </c>
      <c r="C2438" s="183" t="s">
        <v>1592</v>
      </c>
      <c r="D2438" s="14" t="s">
        <v>49</v>
      </c>
      <c r="E2438" s="105">
        <v>1105.8</v>
      </c>
      <c r="F2438" s="65">
        <v>42208</v>
      </c>
      <c r="G2438" s="106">
        <v>1105.8</v>
      </c>
      <c r="H2438" s="31">
        <f t="shared" si="76"/>
        <v>0</v>
      </c>
      <c r="I2438" s="39" t="s">
        <v>41</v>
      </c>
      <c r="L2438" s="246"/>
      <c r="M2438" s="20">
        <v>42190</v>
      </c>
      <c r="N2438" s="183" t="s">
        <v>2993</v>
      </c>
      <c r="O2438" s="183" t="s">
        <v>1592</v>
      </c>
      <c r="P2438" s="14" t="s">
        <v>1058</v>
      </c>
      <c r="Q2438" s="105">
        <v>5771.6</v>
      </c>
      <c r="R2438" s="23">
        <v>42190</v>
      </c>
      <c r="S2438" s="106">
        <v>5771.6</v>
      </c>
      <c r="T2438" s="31">
        <f t="shared" si="77"/>
        <v>0</v>
      </c>
      <c r="U2438" s="39" t="s">
        <v>9</v>
      </c>
    </row>
    <row r="2439" spans="1:21" x14ac:dyDescent="0.25">
      <c r="A2439" s="20">
        <v>42208</v>
      </c>
      <c r="B2439" s="183" t="s">
        <v>5074</v>
      </c>
      <c r="C2439" s="183" t="s">
        <v>1592</v>
      </c>
      <c r="D2439" s="14" t="s">
        <v>168</v>
      </c>
      <c r="E2439" s="105">
        <v>7892.6</v>
      </c>
      <c r="F2439" s="65">
        <v>42208</v>
      </c>
      <c r="G2439" s="106">
        <v>7892.6</v>
      </c>
      <c r="H2439" s="31">
        <f t="shared" si="76"/>
        <v>0</v>
      </c>
      <c r="I2439" s="39" t="s">
        <v>59</v>
      </c>
      <c r="L2439" s="246"/>
      <c r="M2439" s="20">
        <v>42191</v>
      </c>
      <c r="N2439" s="183" t="s">
        <v>3053</v>
      </c>
      <c r="O2439" s="183" t="s">
        <v>1592</v>
      </c>
      <c r="P2439" s="14" t="s">
        <v>1058</v>
      </c>
      <c r="Q2439" s="105">
        <v>5329.1</v>
      </c>
      <c r="R2439" s="23">
        <v>42191</v>
      </c>
      <c r="S2439" s="106">
        <v>5329.1</v>
      </c>
      <c r="T2439" s="31">
        <f t="shared" si="77"/>
        <v>0</v>
      </c>
      <c r="U2439" s="39" t="s">
        <v>9</v>
      </c>
    </row>
    <row r="2440" spans="1:21" x14ac:dyDescent="0.25">
      <c r="A2440" s="20">
        <v>42208</v>
      </c>
      <c r="B2440" s="183" t="s">
        <v>5075</v>
      </c>
      <c r="C2440" s="183" t="s">
        <v>1592</v>
      </c>
      <c r="D2440" s="14" t="s">
        <v>50</v>
      </c>
      <c r="E2440" s="105">
        <v>1956.5</v>
      </c>
      <c r="F2440" s="65">
        <v>42208</v>
      </c>
      <c r="G2440" s="106">
        <v>1956.5</v>
      </c>
      <c r="H2440" s="31">
        <f t="shared" si="76"/>
        <v>0</v>
      </c>
      <c r="I2440" s="39" t="s">
        <v>41</v>
      </c>
      <c r="L2440" s="246"/>
      <c r="M2440" s="20">
        <v>42192</v>
      </c>
      <c r="N2440" s="183" t="s">
        <v>3207</v>
      </c>
      <c r="O2440" s="183" t="s">
        <v>1592</v>
      </c>
      <c r="P2440" s="14" t="s">
        <v>1058</v>
      </c>
      <c r="Q2440" s="105">
        <v>1659.5</v>
      </c>
      <c r="R2440" s="23">
        <v>42192</v>
      </c>
      <c r="S2440" s="106">
        <v>1659.5</v>
      </c>
      <c r="T2440" s="31">
        <f t="shared" si="77"/>
        <v>0</v>
      </c>
      <c r="U2440" s="39" t="s">
        <v>9</v>
      </c>
    </row>
    <row r="2441" spans="1:21" x14ac:dyDescent="0.25">
      <c r="A2441" s="20">
        <v>42208</v>
      </c>
      <c r="B2441" s="183" t="s">
        <v>5076</v>
      </c>
      <c r="C2441" s="183" t="s">
        <v>1592</v>
      </c>
      <c r="D2441" s="14" t="s">
        <v>1515</v>
      </c>
      <c r="E2441" s="105">
        <v>3675.7</v>
      </c>
      <c r="F2441" s="65">
        <v>42209</v>
      </c>
      <c r="G2441" s="106">
        <v>3675.7</v>
      </c>
      <c r="H2441" s="31">
        <f t="shared" si="76"/>
        <v>0</v>
      </c>
      <c r="I2441" s="39" t="s">
        <v>17</v>
      </c>
      <c r="L2441" s="246"/>
      <c r="M2441" s="20">
        <v>42193</v>
      </c>
      <c r="N2441" s="183" t="s">
        <v>3333</v>
      </c>
      <c r="O2441" s="183" t="s">
        <v>1592</v>
      </c>
      <c r="P2441" s="14" t="s">
        <v>1058</v>
      </c>
      <c r="Q2441" s="105">
        <v>4676.2</v>
      </c>
      <c r="R2441" s="23">
        <v>42193</v>
      </c>
      <c r="S2441" s="106">
        <v>4676.2</v>
      </c>
      <c r="T2441" s="31">
        <f t="shared" si="77"/>
        <v>0</v>
      </c>
      <c r="U2441" s="39" t="s">
        <v>9</v>
      </c>
    </row>
    <row r="2442" spans="1:21" x14ac:dyDescent="0.25">
      <c r="A2442" s="20">
        <v>42208</v>
      </c>
      <c r="B2442" s="183" t="s">
        <v>5077</v>
      </c>
      <c r="C2442" s="183" t="s">
        <v>1592</v>
      </c>
      <c r="D2442" s="14" t="s">
        <v>215</v>
      </c>
      <c r="E2442" s="105">
        <v>17301.89</v>
      </c>
      <c r="F2442" s="65">
        <v>42208</v>
      </c>
      <c r="G2442" s="106">
        <v>17301.89</v>
      </c>
      <c r="H2442" s="31">
        <f t="shared" si="76"/>
        <v>0</v>
      </c>
      <c r="I2442" s="39" t="s">
        <v>62</v>
      </c>
      <c r="L2442" s="246"/>
      <c r="M2442" s="20">
        <v>42194</v>
      </c>
      <c r="N2442" s="183" t="s">
        <v>3454</v>
      </c>
      <c r="O2442" s="183" t="s">
        <v>1592</v>
      </c>
      <c r="P2442" s="14" t="s">
        <v>1058</v>
      </c>
      <c r="Q2442" s="105">
        <v>3164</v>
      </c>
      <c r="R2442" s="23">
        <v>42194</v>
      </c>
      <c r="S2442" s="106">
        <v>3164</v>
      </c>
      <c r="T2442" s="31">
        <f t="shared" si="77"/>
        <v>0</v>
      </c>
      <c r="U2442" s="39" t="s">
        <v>9</v>
      </c>
    </row>
    <row r="2443" spans="1:21" x14ac:dyDescent="0.25">
      <c r="A2443" s="20">
        <v>42208</v>
      </c>
      <c r="B2443" s="183" t="s">
        <v>5078</v>
      </c>
      <c r="C2443" s="183" t="s">
        <v>1592</v>
      </c>
      <c r="D2443" s="14" t="s">
        <v>35</v>
      </c>
      <c r="E2443" s="105">
        <v>24421.54</v>
      </c>
      <c r="F2443" s="65">
        <v>42210</v>
      </c>
      <c r="G2443" s="106">
        <v>24421.54</v>
      </c>
      <c r="H2443" s="31">
        <f t="shared" si="76"/>
        <v>0</v>
      </c>
      <c r="I2443" s="39" t="s">
        <v>3880</v>
      </c>
      <c r="L2443" s="246"/>
      <c r="M2443" s="20">
        <v>42195</v>
      </c>
      <c r="N2443" s="183" t="s">
        <v>3579</v>
      </c>
      <c r="O2443" s="183" t="s">
        <v>1592</v>
      </c>
      <c r="P2443" s="14" t="s">
        <v>1058</v>
      </c>
      <c r="Q2443" s="105">
        <v>4007.1</v>
      </c>
      <c r="R2443" s="23">
        <v>42195</v>
      </c>
      <c r="S2443" s="106">
        <v>4007.1</v>
      </c>
      <c r="T2443" s="31">
        <f t="shared" si="77"/>
        <v>0</v>
      </c>
      <c r="U2443" s="39" t="s">
        <v>9</v>
      </c>
    </row>
    <row r="2444" spans="1:21" x14ac:dyDescent="0.25">
      <c r="A2444" s="20">
        <v>42208</v>
      </c>
      <c r="B2444" s="183" t="s">
        <v>5079</v>
      </c>
      <c r="C2444" s="183" t="s">
        <v>1592</v>
      </c>
      <c r="D2444" s="14" t="s">
        <v>120</v>
      </c>
      <c r="E2444" s="105">
        <v>1528.8</v>
      </c>
      <c r="F2444" s="65">
        <v>42208</v>
      </c>
      <c r="G2444" s="106">
        <v>1528.8</v>
      </c>
      <c r="H2444" s="31">
        <f t="shared" si="76"/>
        <v>0</v>
      </c>
      <c r="I2444" s="39" t="s">
        <v>59</v>
      </c>
      <c r="L2444" s="246"/>
      <c r="M2444" s="20">
        <v>42196</v>
      </c>
      <c r="N2444" s="183" t="s">
        <v>3718</v>
      </c>
      <c r="O2444" s="183" t="s">
        <v>1592</v>
      </c>
      <c r="P2444" s="14" t="s">
        <v>1058</v>
      </c>
      <c r="Q2444" s="105">
        <v>6516.8</v>
      </c>
      <c r="R2444" s="23">
        <v>42196</v>
      </c>
      <c r="S2444" s="106">
        <v>6516.8</v>
      </c>
      <c r="T2444" s="31">
        <f t="shared" si="77"/>
        <v>0</v>
      </c>
      <c r="U2444" s="39" t="s">
        <v>9</v>
      </c>
    </row>
    <row r="2445" spans="1:21" x14ac:dyDescent="0.25">
      <c r="A2445" s="20">
        <v>42208</v>
      </c>
      <c r="B2445" s="183" t="s">
        <v>5080</v>
      </c>
      <c r="C2445" s="183" t="s">
        <v>1592</v>
      </c>
      <c r="D2445" s="14" t="s">
        <v>375</v>
      </c>
      <c r="E2445" s="105">
        <v>4459.8999999999996</v>
      </c>
      <c r="F2445" s="65">
        <v>42208</v>
      </c>
      <c r="G2445" s="106">
        <v>4459.8999999999996</v>
      </c>
      <c r="H2445" s="31">
        <f t="shared" si="76"/>
        <v>0</v>
      </c>
      <c r="I2445" s="39" t="s">
        <v>9</v>
      </c>
      <c r="L2445" s="246"/>
      <c r="M2445" s="20">
        <v>42198</v>
      </c>
      <c r="N2445" s="183" t="s">
        <v>3891</v>
      </c>
      <c r="O2445" s="183" t="s">
        <v>1592</v>
      </c>
      <c r="P2445" s="14" t="s">
        <v>1058</v>
      </c>
      <c r="Q2445" s="105">
        <v>5646.3</v>
      </c>
      <c r="R2445" s="23">
        <v>42198</v>
      </c>
      <c r="S2445" s="106">
        <v>5646.3</v>
      </c>
      <c r="T2445" s="31">
        <f t="shared" si="77"/>
        <v>0</v>
      </c>
      <c r="U2445" s="39" t="s">
        <v>9</v>
      </c>
    </row>
    <row r="2446" spans="1:21" x14ac:dyDescent="0.25">
      <c r="A2446" s="20">
        <v>42208</v>
      </c>
      <c r="B2446" s="183" t="s">
        <v>5081</v>
      </c>
      <c r="C2446" s="183" t="s">
        <v>1592</v>
      </c>
      <c r="D2446" s="14" t="s">
        <v>131</v>
      </c>
      <c r="E2446" s="105">
        <v>1571.4</v>
      </c>
      <c r="F2446" s="65">
        <v>42209</v>
      </c>
      <c r="G2446" s="106">
        <v>1571.4</v>
      </c>
      <c r="H2446" s="31">
        <f t="shared" si="76"/>
        <v>0</v>
      </c>
      <c r="I2446" s="39" t="s">
        <v>17</v>
      </c>
      <c r="L2446" s="246"/>
      <c r="M2446" s="20">
        <v>42205</v>
      </c>
      <c r="N2446" s="183" t="s">
        <v>4701</v>
      </c>
      <c r="O2446" s="183" t="s">
        <v>1592</v>
      </c>
      <c r="P2446" s="150" t="s">
        <v>1058</v>
      </c>
      <c r="Q2446" s="105">
        <v>3367.6</v>
      </c>
      <c r="R2446" s="23">
        <v>42205</v>
      </c>
      <c r="S2446" s="118">
        <v>3367.6</v>
      </c>
      <c r="T2446" s="31">
        <f t="shared" si="77"/>
        <v>0</v>
      </c>
      <c r="U2446" s="56" t="s">
        <v>9</v>
      </c>
    </row>
    <row r="2447" spans="1:21" x14ac:dyDescent="0.25">
      <c r="A2447" s="20">
        <v>42208</v>
      </c>
      <c r="B2447" s="183" t="s">
        <v>5082</v>
      </c>
      <c r="C2447" s="183" t="s">
        <v>1592</v>
      </c>
      <c r="D2447" s="14" t="s">
        <v>43</v>
      </c>
      <c r="E2447" s="105">
        <v>6758</v>
      </c>
      <c r="F2447" s="65">
        <v>42210</v>
      </c>
      <c r="G2447" s="106">
        <v>6758</v>
      </c>
      <c r="H2447" s="31">
        <f t="shared" si="76"/>
        <v>0</v>
      </c>
      <c r="I2447" s="39" t="s">
        <v>3880</v>
      </c>
      <c r="L2447" s="246"/>
      <c r="M2447" s="20">
        <v>42207</v>
      </c>
      <c r="N2447" s="183" t="s">
        <v>4928</v>
      </c>
      <c r="O2447" s="183" t="s">
        <v>1592</v>
      </c>
      <c r="P2447" s="14" t="s">
        <v>1058</v>
      </c>
      <c r="Q2447" s="105">
        <v>4869.3999999999996</v>
      </c>
      <c r="R2447" s="23">
        <v>42207</v>
      </c>
      <c r="S2447" s="106">
        <v>4869.3999999999996</v>
      </c>
      <c r="T2447" s="31">
        <f t="shared" si="77"/>
        <v>0</v>
      </c>
      <c r="U2447" s="39" t="s">
        <v>9</v>
      </c>
    </row>
    <row r="2448" spans="1:21" x14ac:dyDescent="0.25">
      <c r="A2448" s="20">
        <v>42208</v>
      </c>
      <c r="B2448" s="183" t="s">
        <v>5083</v>
      </c>
      <c r="C2448" s="183" t="s">
        <v>1592</v>
      </c>
      <c r="D2448" s="14" t="s">
        <v>47</v>
      </c>
      <c r="E2448" s="105">
        <v>23600.799999999999</v>
      </c>
      <c r="F2448" s="65" t="s">
        <v>5084</v>
      </c>
      <c r="G2448" s="106">
        <f>4046.4+19554.4</f>
        <v>23600.800000000003</v>
      </c>
      <c r="H2448" s="31">
        <f t="shared" si="76"/>
        <v>0</v>
      </c>
      <c r="I2448" s="39" t="s">
        <v>9</v>
      </c>
      <c r="L2448" s="246"/>
      <c r="M2448" s="20">
        <v>42209</v>
      </c>
      <c r="N2448" s="183" t="s">
        <v>5225</v>
      </c>
      <c r="O2448" s="183" t="s">
        <v>1592</v>
      </c>
      <c r="P2448" s="241" t="s">
        <v>1058</v>
      </c>
      <c r="Q2448" s="242">
        <v>1325.35</v>
      </c>
      <c r="R2448" s="65">
        <v>42209</v>
      </c>
      <c r="S2448" s="106">
        <v>1325.35</v>
      </c>
      <c r="T2448" s="31">
        <f t="shared" si="77"/>
        <v>0</v>
      </c>
      <c r="U2448" s="39" t="s">
        <v>9</v>
      </c>
    </row>
    <row r="2449" spans="1:21" x14ac:dyDescent="0.25">
      <c r="A2449" s="20">
        <v>42208</v>
      </c>
      <c r="B2449" s="183" t="s">
        <v>5085</v>
      </c>
      <c r="C2449" s="183" t="s">
        <v>1592</v>
      </c>
      <c r="D2449" s="14" t="s">
        <v>158</v>
      </c>
      <c r="E2449" s="105">
        <v>5065.8999999999996</v>
      </c>
      <c r="F2449" s="65">
        <v>42208</v>
      </c>
      <c r="G2449" s="106">
        <v>5065.8999999999996</v>
      </c>
      <c r="H2449" s="31">
        <f t="shared" si="76"/>
        <v>0</v>
      </c>
      <c r="I2449" s="39" t="s">
        <v>9</v>
      </c>
      <c r="L2449" s="246"/>
      <c r="M2449" s="20">
        <v>42209</v>
      </c>
      <c r="N2449" s="183" t="s">
        <v>5227</v>
      </c>
      <c r="O2449" s="183" t="s">
        <v>1592</v>
      </c>
      <c r="P2449" s="14" t="s">
        <v>1058</v>
      </c>
      <c r="Q2449" s="105">
        <v>3359.4</v>
      </c>
      <c r="R2449" s="65">
        <v>42209</v>
      </c>
      <c r="S2449" s="106">
        <v>3359.4</v>
      </c>
      <c r="T2449" s="31">
        <f t="shared" si="77"/>
        <v>0</v>
      </c>
      <c r="U2449" s="39" t="s">
        <v>9</v>
      </c>
    </row>
    <row r="2450" spans="1:21" x14ac:dyDescent="0.25">
      <c r="A2450" s="20">
        <v>42208</v>
      </c>
      <c r="B2450" s="183" t="s">
        <v>5086</v>
      </c>
      <c r="C2450" s="183" t="s">
        <v>1592</v>
      </c>
      <c r="D2450" s="14" t="s">
        <v>24</v>
      </c>
      <c r="E2450" s="105">
        <v>2447.3000000000002</v>
      </c>
      <c r="F2450" s="74">
        <v>42219</v>
      </c>
      <c r="G2450" s="144">
        <v>2447.3000000000002</v>
      </c>
      <c r="H2450" s="31">
        <f t="shared" si="76"/>
        <v>0</v>
      </c>
      <c r="I2450" s="39" t="s">
        <v>312</v>
      </c>
      <c r="L2450" s="246"/>
      <c r="M2450" s="20">
        <v>42211</v>
      </c>
      <c r="N2450" s="183" t="s">
        <v>5431</v>
      </c>
      <c r="O2450" s="183" t="s">
        <v>1592</v>
      </c>
      <c r="P2450" s="14" t="s">
        <v>1058</v>
      </c>
      <c r="Q2450" s="105">
        <v>4005.2</v>
      </c>
      <c r="R2450" s="65">
        <v>42211</v>
      </c>
      <c r="S2450" s="106">
        <v>4005.2</v>
      </c>
      <c r="T2450" s="31">
        <f t="shared" si="77"/>
        <v>0</v>
      </c>
      <c r="U2450" s="39" t="s">
        <v>9</v>
      </c>
    </row>
    <row r="2451" spans="1:21" x14ac:dyDescent="0.25">
      <c r="A2451" s="20">
        <v>42208</v>
      </c>
      <c r="B2451" s="183" t="s">
        <v>5087</v>
      </c>
      <c r="C2451" s="183" t="s">
        <v>1592</v>
      </c>
      <c r="D2451" s="14" t="s">
        <v>256</v>
      </c>
      <c r="E2451" s="105">
        <v>5782.8</v>
      </c>
      <c r="F2451" s="65">
        <v>42210</v>
      </c>
      <c r="G2451" s="106">
        <v>5782.8</v>
      </c>
      <c r="H2451" s="31">
        <f t="shared" si="76"/>
        <v>0</v>
      </c>
      <c r="I2451" s="39" t="s">
        <v>3880</v>
      </c>
      <c r="L2451" s="246"/>
      <c r="M2451" s="20">
        <v>42213</v>
      </c>
      <c r="N2451" s="183" t="s">
        <v>5628</v>
      </c>
      <c r="O2451" s="183" t="s">
        <v>1592</v>
      </c>
      <c r="P2451" s="14" t="s">
        <v>1058</v>
      </c>
      <c r="Q2451" s="105">
        <v>710.5</v>
      </c>
      <c r="R2451" s="23">
        <v>42213</v>
      </c>
      <c r="S2451" s="106">
        <v>710.5</v>
      </c>
      <c r="T2451" s="31">
        <f t="shared" si="77"/>
        <v>0</v>
      </c>
      <c r="U2451" s="39" t="s">
        <v>9</v>
      </c>
    </row>
    <row r="2452" spans="1:21" x14ac:dyDescent="0.25">
      <c r="A2452" s="20">
        <v>42208</v>
      </c>
      <c r="B2452" s="183" t="s">
        <v>5088</v>
      </c>
      <c r="C2452" s="183" t="s">
        <v>1592</v>
      </c>
      <c r="D2452" s="14" t="s">
        <v>56</v>
      </c>
      <c r="E2452" s="105">
        <v>6475.2</v>
      </c>
      <c r="F2452" s="65">
        <v>42210</v>
      </c>
      <c r="G2452" s="106">
        <v>6475.2</v>
      </c>
      <c r="H2452" s="31">
        <f t="shared" si="76"/>
        <v>0</v>
      </c>
      <c r="I2452" s="39" t="s">
        <v>3880</v>
      </c>
      <c r="L2452" s="246"/>
      <c r="M2452" s="20">
        <v>42187</v>
      </c>
      <c r="N2452" s="183" t="s">
        <v>2713</v>
      </c>
      <c r="O2452" s="183" t="s">
        <v>1592</v>
      </c>
      <c r="P2452" s="40" t="s">
        <v>449</v>
      </c>
      <c r="Q2452" s="105">
        <v>9120</v>
      </c>
      <c r="R2452" s="23">
        <v>42189</v>
      </c>
      <c r="S2452" s="106">
        <v>9120</v>
      </c>
      <c r="T2452" s="31">
        <f t="shared" si="77"/>
        <v>0</v>
      </c>
      <c r="U2452" s="68" t="s">
        <v>149</v>
      </c>
    </row>
    <row r="2453" spans="1:21" x14ac:dyDescent="0.25">
      <c r="A2453" s="20">
        <v>42208</v>
      </c>
      <c r="B2453" s="183" t="s">
        <v>5089</v>
      </c>
      <c r="C2453" s="183" t="s">
        <v>1592</v>
      </c>
      <c r="D2453" s="14" t="s">
        <v>454</v>
      </c>
      <c r="E2453" s="105">
        <v>2780.4</v>
      </c>
      <c r="F2453" s="65">
        <v>42208</v>
      </c>
      <c r="G2453" s="106">
        <v>2780.4</v>
      </c>
      <c r="H2453" s="31">
        <f t="shared" si="76"/>
        <v>0</v>
      </c>
      <c r="I2453" s="39" t="s">
        <v>9</v>
      </c>
      <c r="L2453" s="246"/>
      <c r="M2453" s="20">
        <v>42191</v>
      </c>
      <c r="N2453" s="183" t="s">
        <v>3179</v>
      </c>
      <c r="O2453" s="183" t="s">
        <v>1592</v>
      </c>
      <c r="P2453" s="14" t="s">
        <v>449</v>
      </c>
      <c r="Q2453" s="105">
        <v>6817.2</v>
      </c>
      <c r="R2453" s="23">
        <v>42193</v>
      </c>
      <c r="S2453" s="106">
        <v>6817.2</v>
      </c>
      <c r="T2453" s="31">
        <f t="shared" si="77"/>
        <v>0</v>
      </c>
      <c r="U2453" s="39" t="s">
        <v>149</v>
      </c>
    </row>
    <row r="2454" spans="1:21" x14ac:dyDescent="0.25">
      <c r="A2454" s="20">
        <v>42208</v>
      </c>
      <c r="B2454" s="183" t="s">
        <v>5090</v>
      </c>
      <c r="C2454" s="183" t="s">
        <v>1592</v>
      </c>
      <c r="D2454" s="14" t="s">
        <v>4420</v>
      </c>
      <c r="E2454" s="105">
        <v>1521</v>
      </c>
      <c r="F2454" s="65">
        <v>42210</v>
      </c>
      <c r="G2454" s="106">
        <v>1521</v>
      </c>
      <c r="H2454" s="31">
        <f t="shared" si="76"/>
        <v>0</v>
      </c>
      <c r="I2454" s="39" t="s">
        <v>3880</v>
      </c>
      <c r="L2454" s="246"/>
      <c r="M2454" s="20">
        <v>42194</v>
      </c>
      <c r="N2454" s="183" t="s">
        <v>3533</v>
      </c>
      <c r="O2454" s="183" t="s">
        <v>1592</v>
      </c>
      <c r="P2454" s="14" t="s">
        <v>449</v>
      </c>
      <c r="Q2454" s="105">
        <v>8693.2000000000007</v>
      </c>
      <c r="R2454" s="23">
        <v>42196</v>
      </c>
      <c r="S2454" s="106">
        <v>8693.2000000000007</v>
      </c>
      <c r="T2454" s="31">
        <f t="shared" si="77"/>
        <v>0</v>
      </c>
      <c r="U2454" s="39" t="s">
        <v>587</v>
      </c>
    </row>
    <row r="2455" spans="1:21" x14ac:dyDescent="0.25">
      <c r="A2455" s="20">
        <v>42208</v>
      </c>
      <c r="B2455" s="183" t="s">
        <v>5091</v>
      </c>
      <c r="C2455" s="183" t="s">
        <v>1592</v>
      </c>
      <c r="D2455" s="14" t="s">
        <v>55</v>
      </c>
      <c r="E2455" s="105">
        <v>25141.87</v>
      </c>
      <c r="F2455" s="65">
        <v>42210</v>
      </c>
      <c r="G2455" s="106">
        <v>25141.87</v>
      </c>
      <c r="H2455" s="31">
        <f t="shared" si="76"/>
        <v>0</v>
      </c>
      <c r="I2455" s="39" t="s">
        <v>3880</v>
      </c>
      <c r="L2455" s="246"/>
      <c r="M2455" s="20">
        <v>42186</v>
      </c>
      <c r="N2455" s="183" t="s">
        <v>2533</v>
      </c>
      <c r="O2455" s="183" t="s">
        <v>1592</v>
      </c>
      <c r="P2455" s="14" t="s">
        <v>18</v>
      </c>
      <c r="Q2455" s="105">
        <v>641.20000000000005</v>
      </c>
      <c r="R2455" s="23">
        <v>42186</v>
      </c>
      <c r="S2455" s="106">
        <v>641.20000000000005</v>
      </c>
      <c r="T2455" s="25">
        <f t="shared" si="77"/>
        <v>0</v>
      </c>
      <c r="U2455" s="39" t="s">
        <v>9</v>
      </c>
    </row>
    <row r="2456" spans="1:21" x14ac:dyDescent="0.25">
      <c r="A2456" s="20">
        <v>42208</v>
      </c>
      <c r="B2456" s="183" t="s">
        <v>5092</v>
      </c>
      <c r="C2456" s="183" t="s">
        <v>1592</v>
      </c>
      <c r="D2456" s="14" t="s">
        <v>5093</v>
      </c>
      <c r="E2456" s="105">
        <v>1100.0999999999999</v>
      </c>
      <c r="F2456" s="240" t="s">
        <v>5094</v>
      </c>
      <c r="G2456" s="106">
        <v>1100.0999999999999</v>
      </c>
      <c r="H2456" s="31">
        <f t="shared" si="76"/>
        <v>0</v>
      </c>
      <c r="I2456" s="39" t="s">
        <v>9</v>
      </c>
      <c r="L2456" s="246"/>
      <c r="M2456" s="20">
        <v>42187</v>
      </c>
      <c r="N2456" s="183" t="s">
        <v>2628</v>
      </c>
      <c r="O2456" s="183" t="s">
        <v>1592</v>
      </c>
      <c r="P2456" s="40" t="s">
        <v>18</v>
      </c>
      <c r="Q2456" s="105">
        <v>2775</v>
      </c>
      <c r="R2456" s="23">
        <v>42187</v>
      </c>
      <c r="S2456" s="106">
        <v>2775</v>
      </c>
      <c r="T2456" s="25">
        <f t="shared" si="77"/>
        <v>0</v>
      </c>
      <c r="U2456" s="68" t="s">
        <v>9</v>
      </c>
    </row>
    <row r="2457" spans="1:21" x14ac:dyDescent="0.25">
      <c r="A2457" s="20">
        <v>42208</v>
      </c>
      <c r="B2457" s="183" t="s">
        <v>5095</v>
      </c>
      <c r="C2457" s="183" t="s">
        <v>1592</v>
      </c>
      <c r="D2457" s="14" t="s">
        <v>5093</v>
      </c>
      <c r="E2457" s="105">
        <v>290</v>
      </c>
      <c r="F2457" s="65">
        <v>42208</v>
      </c>
      <c r="G2457" s="106">
        <v>290</v>
      </c>
      <c r="H2457" s="31">
        <f t="shared" si="76"/>
        <v>0</v>
      </c>
      <c r="I2457" s="39" t="s">
        <v>9</v>
      </c>
      <c r="L2457" s="246"/>
      <c r="M2457" s="20">
        <v>42188</v>
      </c>
      <c r="N2457" s="183" t="s">
        <v>2736</v>
      </c>
      <c r="O2457" s="183" t="s">
        <v>1592</v>
      </c>
      <c r="P2457" s="40" t="s">
        <v>18</v>
      </c>
      <c r="Q2457" s="105">
        <v>2679.6</v>
      </c>
      <c r="R2457" s="23">
        <v>42188</v>
      </c>
      <c r="S2457" s="106">
        <v>2679.6</v>
      </c>
      <c r="T2457" s="31">
        <f t="shared" si="77"/>
        <v>0</v>
      </c>
      <c r="U2457" s="68" t="s">
        <v>9</v>
      </c>
    </row>
    <row r="2458" spans="1:21" x14ac:dyDescent="0.25">
      <c r="A2458" s="20">
        <v>42208</v>
      </c>
      <c r="B2458" s="183" t="s">
        <v>5096</v>
      </c>
      <c r="C2458" s="183" t="s">
        <v>1592</v>
      </c>
      <c r="D2458" s="14" t="s">
        <v>118</v>
      </c>
      <c r="E2458" s="105">
        <v>478.8</v>
      </c>
      <c r="F2458" s="65">
        <v>42208</v>
      </c>
      <c r="G2458" s="106">
        <v>478.8</v>
      </c>
      <c r="H2458" s="31">
        <f t="shared" si="76"/>
        <v>0</v>
      </c>
      <c r="I2458" s="39" t="s">
        <v>9</v>
      </c>
      <c r="L2458" s="246"/>
      <c r="M2458" s="20">
        <v>42189</v>
      </c>
      <c r="N2458" s="183" t="s">
        <v>2863</v>
      </c>
      <c r="O2458" s="183" t="s">
        <v>1592</v>
      </c>
      <c r="P2458" s="14" t="s">
        <v>18</v>
      </c>
      <c r="Q2458" s="105">
        <v>2510.3000000000002</v>
      </c>
      <c r="R2458" s="23">
        <v>42189</v>
      </c>
      <c r="S2458" s="106">
        <v>2510.3000000000002</v>
      </c>
      <c r="T2458" s="31">
        <f t="shared" si="77"/>
        <v>0</v>
      </c>
      <c r="U2458" s="39" t="s">
        <v>9</v>
      </c>
    </row>
    <row r="2459" spans="1:21" x14ac:dyDescent="0.25">
      <c r="A2459" s="20">
        <v>42208</v>
      </c>
      <c r="B2459" s="183" t="s">
        <v>5097</v>
      </c>
      <c r="C2459" s="183" t="s">
        <v>1592</v>
      </c>
      <c r="D2459" s="14" t="s">
        <v>56</v>
      </c>
      <c r="E2459" s="105">
        <v>2459.1</v>
      </c>
      <c r="F2459" s="65">
        <v>42210</v>
      </c>
      <c r="G2459" s="106">
        <v>2459.1</v>
      </c>
      <c r="H2459" s="31">
        <f t="shared" si="76"/>
        <v>0</v>
      </c>
      <c r="I2459" s="39" t="s">
        <v>3880</v>
      </c>
      <c r="L2459" s="246"/>
      <c r="M2459" s="20">
        <v>42189</v>
      </c>
      <c r="N2459" s="183" t="s">
        <v>2864</v>
      </c>
      <c r="O2459" s="183" t="s">
        <v>1592</v>
      </c>
      <c r="P2459" s="14" t="s">
        <v>18</v>
      </c>
      <c r="Q2459" s="105">
        <v>40</v>
      </c>
      <c r="R2459" s="23">
        <v>42189</v>
      </c>
      <c r="S2459" s="106">
        <v>40</v>
      </c>
      <c r="T2459" s="31">
        <f t="shared" si="77"/>
        <v>0</v>
      </c>
      <c r="U2459" s="39" t="s">
        <v>9</v>
      </c>
    </row>
    <row r="2460" spans="1:21" x14ac:dyDescent="0.25">
      <c r="A2460" s="20">
        <v>42208</v>
      </c>
      <c r="B2460" s="183" t="s">
        <v>5098</v>
      </c>
      <c r="C2460" s="183" t="s">
        <v>1592</v>
      </c>
      <c r="D2460" s="14" t="s">
        <v>334</v>
      </c>
      <c r="E2460" s="105">
        <v>2759.1</v>
      </c>
      <c r="F2460" s="65">
        <v>42210</v>
      </c>
      <c r="G2460" s="106">
        <v>2759.1</v>
      </c>
      <c r="H2460" s="31">
        <f t="shared" si="76"/>
        <v>0</v>
      </c>
      <c r="I2460" s="39" t="s">
        <v>3880</v>
      </c>
      <c r="L2460" s="246"/>
      <c r="M2460" s="20">
        <v>42190</v>
      </c>
      <c r="N2460" s="183" t="s">
        <v>2983</v>
      </c>
      <c r="O2460" s="183" t="s">
        <v>1592</v>
      </c>
      <c r="P2460" s="14" t="s">
        <v>18</v>
      </c>
      <c r="Q2460" s="105">
        <v>3048.8</v>
      </c>
      <c r="R2460" s="23">
        <v>42190</v>
      </c>
      <c r="S2460" s="106">
        <v>3048.8</v>
      </c>
      <c r="T2460" s="31">
        <f t="shared" si="77"/>
        <v>0</v>
      </c>
      <c r="U2460" s="39" t="s">
        <v>9</v>
      </c>
    </row>
    <row r="2461" spans="1:21" x14ac:dyDescent="0.25">
      <c r="A2461" s="20">
        <v>42208</v>
      </c>
      <c r="B2461" s="183" t="s">
        <v>5099</v>
      </c>
      <c r="C2461" s="183" t="s">
        <v>1592</v>
      </c>
      <c r="D2461" s="14" t="s">
        <v>334</v>
      </c>
      <c r="E2461" s="105">
        <v>410</v>
      </c>
      <c r="F2461" s="65">
        <v>42210</v>
      </c>
      <c r="G2461" s="106">
        <v>410</v>
      </c>
      <c r="H2461" s="31">
        <f t="shared" si="76"/>
        <v>0</v>
      </c>
      <c r="I2461" s="39" t="s">
        <v>3880</v>
      </c>
      <c r="L2461" s="246"/>
      <c r="M2461" s="20">
        <v>42192</v>
      </c>
      <c r="N2461" s="183" t="s">
        <v>3188</v>
      </c>
      <c r="O2461" s="183" t="s">
        <v>1592</v>
      </c>
      <c r="P2461" s="14" t="s">
        <v>18</v>
      </c>
      <c r="Q2461" s="105">
        <v>2937.8</v>
      </c>
      <c r="R2461" s="23">
        <v>42192</v>
      </c>
      <c r="S2461" s="106">
        <v>2937.8</v>
      </c>
      <c r="T2461" s="31">
        <f t="shared" si="77"/>
        <v>0</v>
      </c>
      <c r="U2461" s="39" t="s">
        <v>9</v>
      </c>
    </row>
    <row r="2462" spans="1:21" x14ac:dyDescent="0.25">
      <c r="A2462" s="20">
        <v>42208</v>
      </c>
      <c r="B2462" s="183" t="s">
        <v>5100</v>
      </c>
      <c r="C2462" s="183" t="s">
        <v>1592</v>
      </c>
      <c r="D2462" s="14" t="s">
        <v>95</v>
      </c>
      <c r="E2462" s="105">
        <v>2800</v>
      </c>
      <c r="F2462" s="65">
        <v>42209</v>
      </c>
      <c r="G2462" s="106">
        <v>2800</v>
      </c>
      <c r="H2462" s="31">
        <f t="shared" si="76"/>
        <v>0</v>
      </c>
      <c r="I2462" s="39" t="s">
        <v>19</v>
      </c>
      <c r="L2462" s="246"/>
      <c r="M2462" s="20">
        <v>42194</v>
      </c>
      <c r="N2462" s="183" t="s">
        <v>3414</v>
      </c>
      <c r="O2462" s="183" t="s">
        <v>1592</v>
      </c>
      <c r="P2462" s="14" t="s">
        <v>18</v>
      </c>
      <c r="Q2462" s="105">
        <v>3225.6</v>
      </c>
      <c r="R2462" s="23">
        <v>42194</v>
      </c>
      <c r="S2462" s="106">
        <v>3225.6</v>
      </c>
      <c r="T2462" s="31">
        <f t="shared" si="77"/>
        <v>0</v>
      </c>
      <c r="U2462" s="39" t="s">
        <v>9</v>
      </c>
    </row>
    <row r="2463" spans="1:21" x14ac:dyDescent="0.25">
      <c r="A2463" s="20">
        <v>42208</v>
      </c>
      <c r="B2463" s="183" t="s">
        <v>5101</v>
      </c>
      <c r="C2463" s="183" t="s">
        <v>1592</v>
      </c>
      <c r="D2463" s="14" t="s">
        <v>247</v>
      </c>
      <c r="E2463" s="105">
        <v>5909.6</v>
      </c>
      <c r="F2463" s="65">
        <v>42208</v>
      </c>
      <c r="G2463" s="106">
        <v>5909.6</v>
      </c>
      <c r="H2463" s="31">
        <f t="shared" si="76"/>
        <v>0</v>
      </c>
      <c r="I2463" s="39" t="s">
        <v>4738</v>
      </c>
      <c r="L2463" s="246"/>
      <c r="M2463" s="20">
        <v>42195</v>
      </c>
      <c r="N2463" s="183" t="s">
        <v>3561</v>
      </c>
      <c r="O2463" s="183" t="s">
        <v>1592</v>
      </c>
      <c r="P2463" s="14" t="s">
        <v>18</v>
      </c>
      <c r="Q2463" s="105">
        <v>974.3</v>
      </c>
      <c r="R2463" s="23">
        <v>42195</v>
      </c>
      <c r="S2463" s="106">
        <v>974.3</v>
      </c>
      <c r="T2463" s="31">
        <f t="shared" si="77"/>
        <v>0</v>
      </c>
      <c r="U2463" s="39" t="s">
        <v>9</v>
      </c>
    </row>
    <row r="2464" spans="1:21" x14ac:dyDescent="0.25">
      <c r="A2464" s="20">
        <v>42208</v>
      </c>
      <c r="B2464" s="183" t="s">
        <v>5102</v>
      </c>
      <c r="C2464" s="183" t="s">
        <v>1592</v>
      </c>
      <c r="D2464" s="14" t="s">
        <v>56</v>
      </c>
      <c r="E2464" s="105">
        <v>2988.8</v>
      </c>
      <c r="F2464" s="65">
        <v>42210</v>
      </c>
      <c r="G2464" s="106">
        <v>2988.8</v>
      </c>
      <c r="H2464" s="31">
        <f t="shared" si="76"/>
        <v>0</v>
      </c>
      <c r="I2464" s="39" t="s">
        <v>9</v>
      </c>
      <c r="L2464" s="246"/>
      <c r="M2464" s="20">
        <v>42198</v>
      </c>
      <c r="N2464" s="183" t="s">
        <v>3864</v>
      </c>
      <c r="O2464" s="183" t="s">
        <v>1592</v>
      </c>
      <c r="P2464" s="14" t="s">
        <v>18</v>
      </c>
      <c r="Q2464" s="105">
        <v>3139.3</v>
      </c>
      <c r="R2464" s="23">
        <v>42198</v>
      </c>
      <c r="S2464" s="106">
        <v>3139.3</v>
      </c>
      <c r="T2464" s="31">
        <f t="shared" si="77"/>
        <v>0</v>
      </c>
      <c r="U2464" s="39" t="s">
        <v>9</v>
      </c>
    </row>
    <row r="2465" spans="1:21" x14ac:dyDescent="0.25">
      <c r="A2465" s="20">
        <v>42208</v>
      </c>
      <c r="B2465" s="183" t="s">
        <v>5103</v>
      </c>
      <c r="C2465" s="183" t="s">
        <v>1592</v>
      </c>
      <c r="D2465" s="14" t="s">
        <v>133</v>
      </c>
      <c r="E2465" s="105">
        <v>1693.3</v>
      </c>
      <c r="F2465" s="65">
        <v>42208</v>
      </c>
      <c r="G2465" s="106">
        <v>1693.3</v>
      </c>
      <c r="H2465" s="31">
        <f t="shared" si="76"/>
        <v>0</v>
      </c>
      <c r="I2465" s="39" t="s">
        <v>9</v>
      </c>
      <c r="L2465" s="246"/>
      <c r="M2465" s="20">
        <v>42199</v>
      </c>
      <c r="N2465" s="183" t="s">
        <v>3994</v>
      </c>
      <c r="O2465" s="183" t="s">
        <v>1592</v>
      </c>
      <c r="P2465" s="14" t="s">
        <v>18</v>
      </c>
      <c r="Q2465" s="105">
        <v>3148.4</v>
      </c>
      <c r="R2465" s="23">
        <v>42199</v>
      </c>
      <c r="S2465" s="106">
        <v>3148.4</v>
      </c>
      <c r="T2465" s="31">
        <f t="shared" si="77"/>
        <v>0</v>
      </c>
      <c r="U2465" s="39" t="s">
        <v>9</v>
      </c>
    </row>
    <row r="2466" spans="1:21" x14ac:dyDescent="0.25">
      <c r="A2466" s="20">
        <v>42208</v>
      </c>
      <c r="B2466" s="183" t="s">
        <v>5104</v>
      </c>
      <c r="C2466" s="183" t="s">
        <v>1592</v>
      </c>
      <c r="D2466" s="14" t="s">
        <v>98</v>
      </c>
      <c r="E2466" s="105">
        <v>3137.75</v>
      </c>
      <c r="F2466" s="65">
        <v>42209</v>
      </c>
      <c r="G2466" s="106">
        <v>3137.75</v>
      </c>
      <c r="H2466" s="31">
        <f t="shared" si="76"/>
        <v>0</v>
      </c>
      <c r="I2466" s="39" t="s">
        <v>9</v>
      </c>
      <c r="L2466" s="246"/>
      <c r="M2466" s="20">
        <v>42201</v>
      </c>
      <c r="N2466" s="183" t="s">
        <v>4211</v>
      </c>
      <c r="O2466" s="183" t="s">
        <v>1592</v>
      </c>
      <c r="P2466" s="14" t="s">
        <v>18</v>
      </c>
      <c r="Q2466" s="105">
        <v>2655.4</v>
      </c>
      <c r="R2466" s="23">
        <v>42201</v>
      </c>
      <c r="S2466" s="106">
        <v>2655.4</v>
      </c>
      <c r="T2466" s="48">
        <f t="shared" si="77"/>
        <v>0</v>
      </c>
      <c r="U2466" s="39" t="s">
        <v>9</v>
      </c>
    </row>
    <row r="2467" spans="1:21" x14ac:dyDescent="0.25">
      <c r="A2467" s="20">
        <v>42208</v>
      </c>
      <c r="B2467" s="183" t="s">
        <v>5105</v>
      </c>
      <c r="C2467" s="183" t="s">
        <v>1592</v>
      </c>
      <c r="D2467" s="14" t="s">
        <v>93</v>
      </c>
      <c r="E2467" s="105">
        <v>1340.5</v>
      </c>
      <c r="F2467" s="65">
        <v>42209</v>
      </c>
      <c r="G2467" s="106">
        <v>1340.5</v>
      </c>
      <c r="H2467" s="31">
        <f t="shared" si="76"/>
        <v>0</v>
      </c>
      <c r="I2467" s="39" t="s">
        <v>9</v>
      </c>
      <c r="L2467" s="246"/>
      <c r="M2467" s="20">
        <v>42202</v>
      </c>
      <c r="N2467" s="183" t="s">
        <v>4335</v>
      </c>
      <c r="O2467" s="183" t="s">
        <v>1592</v>
      </c>
      <c r="P2467" s="14" t="s">
        <v>18</v>
      </c>
      <c r="Q2467" s="105">
        <v>2750.8</v>
      </c>
      <c r="R2467" s="23">
        <v>42202</v>
      </c>
      <c r="S2467" s="118">
        <v>2750.8</v>
      </c>
      <c r="T2467" s="31">
        <f t="shared" si="77"/>
        <v>0</v>
      </c>
      <c r="U2467" s="56" t="s">
        <v>9</v>
      </c>
    </row>
    <row r="2468" spans="1:21" x14ac:dyDescent="0.25">
      <c r="A2468" s="20">
        <v>42208</v>
      </c>
      <c r="B2468" s="183" t="s">
        <v>5106</v>
      </c>
      <c r="C2468" s="183" t="s">
        <v>1592</v>
      </c>
      <c r="D2468" s="150" t="s">
        <v>89</v>
      </c>
      <c r="E2468" s="105">
        <v>2161.5</v>
      </c>
      <c r="F2468" s="65">
        <v>42208</v>
      </c>
      <c r="G2468" s="106">
        <v>2161.5</v>
      </c>
      <c r="H2468" s="31">
        <f t="shared" si="76"/>
        <v>0</v>
      </c>
      <c r="I2468" s="39" t="s">
        <v>9</v>
      </c>
      <c r="L2468" s="246"/>
      <c r="M2468" s="20">
        <v>42203</v>
      </c>
      <c r="N2468" s="183" t="s">
        <v>4469</v>
      </c>
      <c r="O2468" s="183" t="s">
        <v>1592</v>
      </c>
      <c r="P2468" s="14" t="s">
        <v>18</v>
      </c>
      <c r="Q2468" s="105">
        <v>2674.6</v>
      </c>
      <c r="R2468" s="23">
        <v>42203</v>
      </c>
      <c r="S2468" s="106">
        <v>2674.6</v>
      </c>
      <c r="T2468" s="31">
        <f t="shared" si="77"/>
        <v>0</v>
      </c>
      <c r="U2468" s="39" t="s">
        <v>9</v>
      </c>
    </row>
    <row r="2469" spans="1:21" x14ac:dyDescent="0.25">
      <c r="A2469" s="20">
        <v>42208</v>
      </c>
      <c r="B2469" s="183" t="s">
        <v>5107</v>
      </c>
      <c r="C2469" s="183" t="s">
        <v>1592</v>
      </c>
      <c r="D2469" s="14" t="s">
        <v>24</v>
      </c>
      <c r="E2469" s="105">
        <v>2581.8000000000002</v>
      </c>
      <c r="F2469" s="74">
        <v>42219</v>
      </c>
      <c r="G2469" s="144">
        <v>2581.8000000000002</v>
      </c>
      <c r="H2469" s="31">
        <f t="shared" si="76"/>
        <v>0</v>
      </c>
      <c r="I2469" s="39" t="s">
        <v>9</v>
      </c>
      <c r="L2469" s="246"/>
      <c r="M2469" s="20">
        <v>42205</v>
      </c>
      <c r="N2469" s="183" t="s">
        <v>4660</v>
      </c>
      <c r="O2469" s="183" t="s">
        <v>1592</v>
      </c>
      <c r="P2469" s="14" t="s">
        <v>18</v>
      </c>
      <c r="Q2469" s="105">
        <v>2870.4</v>
      </c>
      <c r="R2469" s="23">
        <v>42205</v>
      </c>
      <c r="S2469" s="118">
        <v>2870.4</v>
      </c>
      <c r="T2469" s="31">
        <f t="shared" si="77"/>
        <v>0</v>
      </c>
      <c r="U2469" s="56" t="s">
        <v>9</v>
      </c>
    </row>
    <row r="2470" spans="1:21" x14ac:dyDescent="0.25">
      <c r="A2470" s="20">
        <v>42208</v>
      </c>
      <c r="B2470" s="183" t="s">
        <v>5108</v>
      </c>
      <c r="C2470" s="183" t="s">
        <v>1592</v>
      </c>
      <c r="D2470" s="150" t="s">
        <v>285</v>
      </c>
      <c r="E2470" s="105">
        <v>2664.6</v>
      </c>
      <c r="F2470" s="65">
        <v>42208</v>
      </c>
      <c r="G2470" s="106">
        <v>2664.6</v>
      </c>
      <c r="H2470" s="31">
        <f t="shared" si="76"/>
        <v>0</v>
      </c>
      <c r="I2470" s="39" t="s">
        <v>312</v>
      </c>
      <c r="L2470" s="246"/>
      <c r="M2470" s="20">
        <v>42207</v>
      </c>
      <c r="N2470" s="183" t="s">
        <v>4917</v>
      </c>
      <c r="O2470" s="183" t="s">
        <v>1592</v>
      </c>
      <c r="P2470" s="14" t="s">
        <v>18</v>
      </c>
      <c r="Q2470" s="105">
        <v>2887.65</v>
      </c>
      <c r="R2470" s="23">
        <v>42207</v>
      </c>
      <c r="S2470" s="106">
        <v>2887.65</v>
      </c>
      <c r="T2470" s="31">
        <f t="shared" si="77"/>
        <v>0</v>
      </c>
      <c r="U2470" s="39" t="s">
        <v>9</v>
      </c>
    </row>
    <row r="2471" spans="1:21" x14ac:dyDescent="0.25">
      <c r="A2471" s="20">
        <v>42208</v>
      </c>
      <c r="B2471" s="183" t="s">
        <v>5109</v>
      </c>
      <c r="C2471" s="183" t="s">
        <v>1592</v>
      </c>
      <c r="D2471" s="14" t="s">
        <v>114</v>
      </c>
      <c r="E2471" s="105">
        <v>3822.5</v>
      </c>
      <c r="F2471" s="65">
        <v>42208</v>
      </c>
      <c r="G2471" s="106">
        <v>3822.5</v>
      </c>
      <c r="H2471" s="31">
        <f t="shared" si="76"/>
        <v>0</v>
      </c>
      <c r="I2471" s="39" t="s">
        <v>9</v>
      </c>
      <c r="L2471" s="246"/>
      <c r="M2471" s="20">
        <v>42209</v>
      </c>
      <c r="N2471" s="183" t="s">
        <v>5178</v>
      </c>
      <c r="O2471" s="183" t="s">
        <v>1592</v>
      </c>
      <c r="P2471" s="14" t="s">
        <v>18</v>
      </c>
      <c r="Q2471" s="105">
        <v>2958</v>
      </c>
      <c r="R2471" s="65">
        <v>42209</v>
      </c>
      <c r="S2471" s="106">
        <v>2958</v>
      </c>
      <c r="T2471" s="31">
        <f t="shared" si="77"/>
        <v>0</v>
      </c>
      <c r="U2471" s="39" t="s">
        <v>9</v>
      </c>
    </row>
    <row r="2472" spans="1:21" x14ac:dyDescent="0.25">
      <c r="A2472" s="20">
        <v>42208</v>
      </c>
      <c r="B2472" s="183" t="s">
        <v>5110</v>
      </c>
      <c r="C2472" s="183" t="s">
        <v>1592</v>
      </c>
      <c r="D2472" s="14" t="s">
        <v>1182</v>
      </c>
      <c r="E2472" s="105">
        <v>1208</v>
      </c>
      <c r="F2472" s="65">
        <v>42209</v>
      </c>
      <c r="G2472" s="106">
        <v>1208</v>
      </c>
      <c r="H2472" s="31">
        <f t="shared" si="76"/>
        <v>0</v>
      </c>
      <c r="I2472" s="39" t="s">
        <v>19</v>
      </c>
      <c r="L2472" s="246"/>
      <c r="M2472" s="20">
        <v>42211</v>
      </c>
      <c r="N2472" s="183" t="s">
        <v>5421</v>
      </c>
      <c r="O2472" s="183" t="s">
        <v>1592</v>
      </c>
      <c r="P2472" s="14" t="s">
        <v>18</v>
      </c>
      <c r="Q2472" s="105">
        <v>1832.7</v>
      </c>
      <c r="R2472" s="65">
        <v>42211</v>
      </c>
      <c r="S2472" s="106">
        <v>1832.7</v>
      </c>
      <c r="T2472" s="31">
        <f t="shared" si="77"/>
        <v>0</v>
      </c>
      <c r="U2472" s="39" t="s">
        <v>9</v>
      </c>
    </row>
    <row r="2473" spans="1:21" x14ac:dyDescent="0.25">
      <c r="A2473" s="20">
        <v>42208</v>
      </c>
      <c r="B2473" s="183" t="s">
        <v>5111</v>
      </c>
      <c r="C2473" s="183" t="s">
        <v>1592</v>
      </c>
      <c r="D2473" s="14" t="s">
        <v>251</v>
      </c>
      <c r="E2473" s="105">
        <v>18477</v>
      </c>
      <c r="F2473" s="65">
        <v>42209</v>
      </c>
      <c r="G2473" s="106">
        <v>18477</v>
      </c>
      <c r="H2473" s="31">
        <f t="shared" si="76"/>
        <v>0</v>
      </c>
      <c r="I2473" s="39" t="s">
        <v>19</v>
      </c>
      <c r="L2473" s="246"/>
      <c r="M2473" s="20">
        <v>42212</v>
      </c>
      <c r="N2473" s="183" t="s">
        <v>5490</v>
      </c>
      <c r="O2473" s="183" t="s">
        <v>1592</v>
      </c>
      <c r="P2473" s="14" t="s">
        <v>18</v>
      </c>
      <c r="Q2473" s="105">
        <v>2963.4</v>
      </c>
      <c r="R2473" s="23">
        <v>42212</v>
      </c>
      <c r="S2473" s="106">
        <v>2963.4</v>
      </c>
      <c r="T2473" s="31">
        <f t="shared" si="77"/>
        <v>0</v>
      </c>
      <c r="U2473" s="39" t="s">
        <v>9</v>
      </c>
    </row>
    <row r="2474" spans="1:21" x14ac:dyDescent="0.25">
      <c r="A2474" s="20">
        <v>42208</v>
      </c>
      <c r="B2474" s="183" t="s">
        <v>5112</v>
      </c>
      <c r="C2474" s="183" t="s">
        <v>1592</v>
      </c>
      <c r="D2474" s="14" t="s">
        <v>143</v>
      </c>
      <c r="E2474" s="105">
        <v>16005.6</v>
      </c>
      <c r="F2474" s="65">
        <v>42208</v>
      </c>
      <c r="G2474" s="106">
        <v>16005.6</v>
      </c>
      <c r="H2474" s="31">
        <f t="shared" si="76"/>
        <v>0</v>
      </c>
      <c r="I2474" s="39" t="s">
        <v>17</v>
      </c>
      <c r="L2474" s="246"/>
      <c r="M2474" s="20">
        <v>42213</v>
      </c>
      <c r="N2474" s="183" t="s">
        <v>5601</v>
      </c>
      <c r="O2474" s="183" t="s">
        <v>1592</v>
      </c>
      <c r="P2474" s="14" t="s">
        <v>18</v>
      </c>
      <c r="Q2474" s="105">
        <v>1141</v>
      </c>
      <c r="R2474" s="23">
        <v>42213</v>
      </c>
      <c r="S2474" s="106">
        <v>1141</v>
      </c>
      <c r="T2474" s="31">
        <f t="shared" si="77"/>
        <v>0</v>
      </c>
      <c r="U2474" s="39" t="s">
        <v>9</v>
      </c>
    </row>
    <row r="2475" spans="1:21" x14ac:dyDescent="0.25">
      <c r="A2475" s="20">
        <v>42208</v>
      </c>
      <c r="B2475" s="183" t="s">
        <v>5113</v>
      </c>
      <c r="C2475" s="183" t="s">
        <v>1592</v>
      </c>
      <c r="D2475" s="14" t="s">
        <v>1188</v>
      </c>
      <c r="E2475" s="105">
        <v>380</v>
      </c>
      <c r="F2475" s="65">
        <v>42208</v>
      </c>
      <c r="G2475" s="106">
        <v>380</v>
      </c>
      <c r="H2475" s="31">
        <f t="shared" si="76"/>
        <v>0</v>
      </c>
      <c r="I2475" s="39" t="s">
        <v>9</v>
      </c>
      <c r="L2475" s="246"/>
      <c r="M2475" s="20">
        <v>42214</v>
      </c>
      <c r="N2475" s="183" t="s">
        <v>5736</v>
      </c>
      <c r="O2475" s="183" t="s">
        <v>1592</v>
      </c>
      <c r="P2475" s="14" t="s">
        <v>18</v>
      </c>
      <c r="Q2475" s="105">
        <v>2679.6</v>
      </c>
      <c r="R2475" s="23">
        <v>42214</v>
      </c>
      <c r="S2475" s="106">
        <v>2679.6</v>
      </c>
      <c r="T2475" s="31">
        <f t="shared" si="77"/>
        <v>0</v>
      </c>
      <c r="U2475" s="39" t="s">
        <v>9</v>
      </c>
    </row>
    <row r="2476" spans="1:21" x14ac:dyDescent="0.25">
      <c r="A2476" s="20">
        <v>42208</v>
      </c>
      <c r="B2476" s="183" t="s">
        <v>5114</v>
      </c>
      <c r="C2476" s="183" t="s">
        <v>1592</v>
      </c>
      <c r="D2476" s="14" t="s">
        <v>440</v>
      </c>
      <c r="E2476" s="105">
        <v>5780</v>
      </c>
      <c r="F2476" s="65">
        <v>42208</v>
      </c>
      <c r="G2476" s="106">
        <v>5780</v>
      </c>
      <c r="H2476" s="31">
        <f t="shared" si="76"/>
        <v>0</v>
      </c>
      <c r="I2476" s="39" t="s">
        <v>9</v>
      </c>
      <c r="L2476" s="246"/>
      <c r="M2476" s="20">
        <v>42215</v>
      </c>
      <c r="N2476" s="183" t="s">
        <v>5795</v>
      </c>
      <c r="O2476" s="183" t="s">
        <v>1592</v>
      </c>
      <c r="P2476" s="14" t="s">
        <v>18</v>
      </c>
      <c r="Q2476" s="105">
        <v>2623.5</v>
      </c>
      <c r="R2476" s="23">
        <v>42215</v>
      </c>
      <c r="S2476" s="106">
        <v>2623.5</v>
      </c>
      <c r="T2476" s="31">
        <f t="shared" si="77"/>
        <v>0</v>
      </c>
      <c r="U2476" s="39" t="s">
        <v>9</v>
      </c>
    </row>
    <row r="2477" spans="1:21" x14ac:dyDescent="0.25">
      <c r="A2477" s="20">
        <v>42208</v>
      </c>
      <c r="B2477" s="183" t="s">
        <v>5115</v>
      </c>
      <c r="C2477" s="183" t="s">
        <v>1592</v>
      </c>
      <c r="D2477" s="14" t="s">
        <v>45</v>
      </c>
      <c r="E2477" s="105">
        <v>39160.639999999999</v>
      </c>
      <c r="F2477" s="65">
        <v>42211</v>
      </c>
      <c r="G2477" s="106">
        <v>39160.639999999999</v>
      </c>
      <c r="H2477" s="31">
        <f t="shared" si="76"/>
        <v>0</v>
      </c>
      <c r="I2477" s="39" t="s">
        <v>312</v>
      </c>
      <c r="L2477" s="246"/>
      <c r="M2477" s="20">
        <v>42215</v>
      </c>
      <c r="N2477" s="183" t="s">
        <v>5814</v>
      </c>
      <c r="O2477" s="183" t="s">
        <v>1592</v>
      </c>
      <c r="P2477" s="14" t="s">
        <v>18</v>
      </c>
      <c r="Q2477" s="105">
        <v>3564.4</v>
      </c>
      <c r="R2477" s="23">
        <v>42215</v>
      </c>
      <c r="S2477" s="106">
        <v>3564.4</v>
      </c>
      <c r="T2477" s="31">
        <f t="shared" si="77"/>
        <v>0</v>
      </c>
      <c r="U2477" s="39" t="s">
        <v>9</v>
      </c>
    </row>
    <row r="2478" spans="1:21" x14ac:dyDescent="0.25">
      <c r="A2478" s="20">
        <v>42208</v>
      </c>
      <c r="B2478" s="183" t="s">
        <v>5116</v>
      </c>
      <c r="C2478" s="183" t="s">
        <v>1592</v>
      </c>
      <c r="D2478" s="14" t="s">
        <v>549</v>
      </c>
      <c r="E2478" s="105">
        <v>17587.5</v>
      </c>
      <c r="F2478" s="65">
        <v>42208</v>
      </c>
      <c r="G2478" s="106">
        <v>17587.5</v>
      </c>
      <c r="H2478" s="31">
        <f t="shared" si="76"/>
        <v>0</v>
      </c>
      <c r="I2478" s="39" t="s">
        <v>94</v>
      </c>
      <c r="L2478" s="246"/>
      <c r="M2478" s="20">
        <v>42208</v>
      </c>
      <c r="N2478" s="183" t="s">
        <v>5032</v>
      </c>
      <c r="O2478" s="183" t="s">
        <v>1592</v>
      </c>
      <c r="P2478" s="14" t="s">
        <v>8</v>
      </c>
      <c r="Q2478" s="105">
        <v>3786.75</v>
      </c>
      <c r="R2478" s="65">
        <v>42208</v>
      </c>
      <c r="S2478" s="106">
        <v>3786.75</v>
      </c>
      <c r="T2478" s="31">
        <f t="shared" si="77"/>
        <v>0</v>
      </c>
      <c r="U2478" s="39" t="s">
        <v>9</v>
      </c>
    </row>
    <row r="2479" spans="1:21" x14ac:dyDescent="0.25">
      <c r="A2479" s="20">
        <v>42208</v>
      </c>
      <c r="B2479" s="183" t="s">
        <v>5117</v>
      </c>
      <c r="C2479" s="183" t="s">
        <v>1592</v>
      </c>
      <c r="D2479" s="14" t="s">
        <v>158</v>
      </c>
      <c r="E2479" s="105">
        <v>3103.2</v>
      </c>
      <c r="F2479" s="65">
        <v>42208</v>
      </c>
      <c r="G2479" s="106">
        <v>3103.2</v>
      </c>
      <c r="H2479" s="31">
        <f t="shared" si="76"/>
        <v>0</v>
      </c>
      <c r="I2479" s="39" t="s">
        <v>9</v>
      </c>
      <c r="L2479" s="246"/>
      <c r="M2479" s="20">
        <v>42209</v>
      </c>
      <c r="N2479" s="183" t="s">
        <v>5274</v>
      </c>
      <c r="O2479" s="183" t="s">
        <v>1592</v>
      </c>
      <c r="P2479" s="14" t="s">
        <v>8</v>
      </c>
      <c r="Q2479" s="105">
        <v>1513.4</v>
      </c>
      <c r="R2479" s="65">
        <v>42209</v>
      </c>
      <c r="S2479" s="106">
        <v>1513.4</v>
      </c>
      <c r="T2479" s="31">
        <f t="shared" si="77"/>
        <v>0</v>
      </c>
      <c r="U2479" s="39" t="s">
        <v>9</v>
      </c>
    </row>
    <row r="2480" spans="1:21" x14ac:dyDescent="0.25">
      <c r="A2480" s="20">
        <v>42208</v>
      </c>
      <c r="B2480" s="183" t="s">
        <v>5118</v>
      </c>
      <c r="C2480" s="183" t="s">
        <v>1592</v>
      </c>
      <c r="D2480" s="14" t="s">
        <v>697</v>
      </c>
      <c r="E2480" s="105">
        <v>1643.28</v>
      </c>
      <c r="F2480" s="65">
        <v>42208</v>
      </c>
      <c r="G2480" s="106">
        <v>1643.28</v>
      </c>
      <c r="H2480" s="31">
        <f t="shared" si="76"/>
        <v>0</v>
      </c>
      <c r="I2480" s="39" t="s">
        <v>9</v>
      </c>
      <c r="L2480" s="246"/>
      <c r="M2480" s="20">
        <v>42210</v>
      </c>
      <c r="N2480" s="183" t="s">
        <v>5294</v>
      </c>
      <c r="O2480" s="183" t="s">
        <v>1592</v>
      </c>
      <c r="P2480" s="14" t="s">
        <v>8</v>
      </c>
      <c r="Q2480" s="105">
        <v>1556.8</v>
      </c>
      <c r="R2480" s="65">
        <v>42210</v>
      </c>
      <c r="S2480" s="106">
        <v>1556.8</v>
      </c>
      <c r="T2480" s="31">
        <f t="shared" si="77"/>
        <v>0</v>
      </c>
      <c r="U2480" s="39" t="s">
        <v>9</v>
      </c>
    </row>
    <row r="2481" spans="1:21" x14ac:dyDescent="0.25">
      <c r="A2481" s="20">
        <v>42208</v>
      </c>
      <c r="B2481" s="183" t="s">
        <v>5119</v>
      </c>
      <c r="C2481" s="183" t="s">
        <v>1592</v>
      </c>
      <c r="D2481" s="14" t="s">
        <v>24</v>
      </c>
      <c r="E2481" s="105">
        <v>176438.57</v>
      </c>
      <c r="F2481" s="74" t="s">
        <v>6070</v>
      </c>
      <c r="G2481" s="144">
        <f>152453.05+23985.52</f>
        <v>176438.56999999998</v>
      </c>
      <c r="H2481" s="31">
        <f t="shared" si="76"/>
        <v>0</v>
      </c>
      <c r="I2481" s="39" t="s">
        <v>4738</v>
      </c>
      <c r="L2481" s="246"/>
      <c r="M2481" s="20">
        <v>42213</v>
      </c>
      <c r="N2481" s="183" t="s">
        <v>5594</v>
      </c>
      <c r="O2481" s="183" t="s">
        <v>1592</v>
      </c>
      <c r="P2481" s="14" t="s">
        <v>8</v>
      </c>
      <c r="Q2481" s="105">
        <v>2655.9</v>
      </c>
      <c r="R2481" s="23">
        <v>42213</v>
      </c>
      <c r="S2481" s="106">
        <v>2655.9</v>
      </c>
      <c r="T2481" s="31">
        <f t="shared" si="77"/>
        <v>0</v>
      </c>
      <c r="U2481" s="39" t="s">
        <v>9</v>
      </c>
    </row>
    <row r="2482" spans="1:21" x14ac:dyDescent="0.25">
      <c r="A2482" s="20">
        <v>42208</v>
      </c>
      <c r="B2482" s="183" t="s">
        <v>5120</v>
      </c>
      <c r="C2482" s="183" t="s">
        <v>1592</v>
      </c>
      <c r="D2482" s="14" t="s">
        <v>64</v>
      </c>
      <c r="E2482" s="105">
        <v>1886.5</v>
      </c>
      <c r="F2482" s="65">
        <v>42208</v>
      </c>
      <c r="G2482" s="106">
        <v>1886.5</v>
      </c>
      <c r="H2482" s="31">
        <f t="shared" si="76"/>
        <v>0</v>
      </c>
      <c r="I2482" s="39" t="s">
        <v>9</v>
      </c>
      <c r="L2482" s="246"/>
      <c r="M2482" s="20">
        <v>42214</v>
      </c>
      <c r="N2482" s="183" t="s">
        <v>5694</v>
      </c>
      <c r="O2482" s="183" t="s">
        <v>1592</v>
      </c>
      <c r="P2482" s="14" t="s">
        <v>8</v>
      </c>
      <c r="Q2482" s="105">
        <v>2247.5</v>
      </c>
      <c r="R2482" s="23">
        <v>42214</v>
      </c>
      <c r="S2482" s="106">
        <v>2247.5</v>
      </c>
      <c r="T2482" s="31">
        <f t="shared" si="77"/>
        <v>0</v>
      </c>
      <c r="U2482" s="39" t="s">
        <v>9</v>
      </c>
    </row>
    <row r="2483" spans="1:21" x14ac:dyDescent="0.25">
      <c r="A2483" s="20">
        <v>42208</v>
      </c>
      <c r="B2483" s="183" t="s">
        <v>5121</v>
      </c>
      <c r="C2483" s="183" t="s">
        <v>1592</v>
      </c>
      <c r="D2483" s="14" t="s">
        <v>66</v>
      </c>
      <c r="E2483" s="105">
        <v>1408</v>
      </c>
      <c r="F2483" s="65">
        <v>42208</v>
      </c>
      <c r="G2483" s="106">
        <v>1408</v>
      </c>
      <c r="H2483" s="31">
        <f t="shared" si="76"/>
        <v>0</v>
      </c>
      <c r="I2483" s="39" t="s">
        <v>9</v>
      </c>
      <c r="L2483" s="246"/>
      <c r="M2483" s="20">
        <v>42215</v>
      </c>
      <c r="N2483" s="183" t="s">
        <v>5798</v>
      </c>
      <c r="O2483" s="183" t="s">
        <v>1592</v>
      </c>
      <c r="P2483" s="14" t="s">
        <v>8</v>
      </c>
      <c r="Q2483" s="105">
        <v>1126.9000000000001</v>
      </c>
      <c r="R2483" s="23">
        <v>42215</v>
      </c>
      <c r="S2483" s="106">
        <v>1126.9000000000001</v>
      </c>
      <c r="T2483" s="31">
        <f t="shared" si="77"/>
        <v>0</v>
      </c>
      <c r="U2483" s="39" t="s">
        <v>9</v>
      </c>
    </row>
    <row r="2484" spans="1:21" x14ac:dyDescent="0.25">
      <c r="A2484" s="20">
        <v>42208</v>
      </c>
      <c r="B2484" s="183" t="s">
        <v>5122</v>
      </c>
      <c r="C2484" s="183" t="s">
        <v>1592</v>
      </c>
      <c r="D2484" s="14" t="s">
        <v>24</v>
      </c>
      <c r="E2484" s="105">
        <v>51341.2</v>
      </c>
      <c r="F2484" s="74">
        <v>42221</v>
      </c>
      <c r="G2484" s="144">
        <v>51341.2</v>
      </c>
      <c r="H2484" s="31">
        <f t="shared" si="76"/>
        <v>0</v>
      </c>
      <c r="I2484" s="39" t="s">
        <v>2524</v>
      </c>
      <c r="L2484" s="246"/>
      <c r="M2484" s="20">
        <v>42216</v>
      </c>
      <c r="N2484" s="183" t="s">
        <v>5914</v>
      </c>
      <c r="O2484" s="183" t="s">
        <v>1592</v>
      </c>
      <c r="P2484" s="14" t="s">
        <v>8</v>
      </c>
      <c r="Q2484" s="105">
        <v>3599</v>
      </c>
      <c r="R2484" s="23">
        <v>42216</v>
      </c>
      <c r="S2484" s="106">
        <v>3599</v>
      </c>
      <c r="T2484" s="31">
        <f t="shared" si="77"/>
        <v>0</v>
      </c>
      <c r="U2484" s="39" t="s">
        <v>9</v>
      </c>
    </row>
    <row r="2485" spans="1:21" x14ac:dyDescent="0.25">
      <c r="A2485" s="20">
        <v>42208</v>
      </c>
      <c r="B2485" s="183" t="s">
        <v>5123</v>
      </c>
      <c r="C2485" s="183" t="s">
        <v>1592</v>
      </c>
      <c r="D2485" s="14" t="s">
        <v>431</v>
      </c>
      <c r="E2485" s="105">
        <v>1370.8</v>
      </c>
      <c r="F2485" s="65">
        <v>42208</v>
      </c>
      <c r="G2485" s="106">
        <v>1370.8</v>
      </c>
      <c r="H2485" s="31">
        <f t="shared" si="76"/>
        <v>0</v>
      </c>
      <c r="I2485" s="39" t="s">
        <v>9</v>
      </c>
      <c r="L2485" s="246"/>
      <c r="M2485" s="20">
        <v>42216</v>
      </c>
      <c r="N2485" s="183" t="s">
        <v>5991</v>
      </c>
      <c r="O2485" s="183" t="s">
        <v>1592</v>
      </c>
      <c r="P2485" s="14" t="s">
        <v>8</v>
      </c>
      <c r="Q2485" s="105">
        <v>1062</v>
      </c>
      <c r="R2485" s="23">
        <v>42216</v>
      </c>
      <c r="S2485" s="106">
        <v>1062</v>
      </c>
      <c r="T2485" s="31">
        <f t="shared" si="77"/>
        <v>0</v>
      </c>
      <c r="U2485" s="39" t="s">
        <v>9</v>
      </c>
    </row>
    <row r="2486" spans="1:21" x14ac:dyDescent="0.25">
      <c r="A2486" s="20">
        <v>42208</v>
      </c>
      <c r="B2486" s="183" t="s">
        <v>5124</v>
      </c>
      <c r="C2486" s="183" t="s">
        <v>1592</v>
      </c>
      <c r="D2486" s="14" t="s">
        <v>829</v>
      </c>
      <c r="E2486" s="105">
        <v>1378.8</v>
      </c>
      <c r="F2486" s="65">
        <v>42208</v>
      </c>
      <c r="G2486" s="106">
        <v>1378.8</v>
      </c>
      <c r="H2486" s="31">
        <f t="shared" si="76"/>
        <v>0</v>
      </c>
      <c r="I2486" s="39" t="s">
        <v>9</v>
      </c>
      <c r="L2486" s="246"/>
      <c r="M2486" s="20">
        <v>42187</v>
      </c>
      <c r="N2486" s="183" t="s">
        <v>2657</v>
      </c>
      <c r="O2486" s="183" t="s">
        <v>1592</v>
      </c>
      <c r="P2486" s="40" t="s">
        <v>82</v>
      </c>
      <c r="Q2486" s="105">
        <v>5603.8</v>
      </c>
      <c r="R2486" s="23">
        <v>42188</v>
      </c>
      <c r="S2486" s="106">
        <v>5603.8</v>
      </c>
      <c r="T2486" s="25">
        <f t="shared" si="77"/>
        <v>0</v>
      </c>
      <c r="U2486" s="68" t="s">
        <v>59</v>
      </c>
    </row>
    <row r="2487" spans="1:21" x14ac:dyDescent="0.25">
      <c r="A2487" s="20">
        <v>42208</v>
      </c>
      <c r="B2487" s="183" t="s">
        <v>5125</v>
      </c>
      <c r="C2487" s="183" t="s">
        <v>1592</v>
      </c>
      <c r="D2487" s="14" t="s">
        <v>136</v>
      </c>
      <c r="E2487" s="105">
        <v>17962</v>
      </c>
      <c r="F2487" s="65">
        <v>42209</v>
      </c>
      <c r="G2487" s="106">
        <v>17962</v>
      </c>
      <c r="H2487" s="31">
        <f t="shared" si="76"/>
        <v>0</v>
      </c>
      <c r="I2487" s="39" t="s">
        <v>9</v>
      </c>
      <c r="L2487" s="246"/>
      <c r="M2487" s="20">
        <v>42188</v>
      </c>
      <c r="N2487" s="183" t="s">
        <v>2773</v>
      </c>
      <c r="O2487" s="183" t="s">
        <v>1592</v>
      </c>
      <c r="P2487" s="40" t="s">
        <v>82</v>
      </c>
      <c r="Q2487" s="105">
        <v>7028</v>
      </c>
      <c r="R2487" s="23">
        <v>42188</v>
      </c>
      <c r="S2487" s="106">
        <v>7028</v>
      </c>
      <c r="T2487" s="31">
        <f t="shared" si="77"/>
        <v>0</v>
      </c>
      <c r="U2487" s="68" t="s">
        <v>59</v>
      </c>
    </row>
    <row r="2488" spans="1:21" x14ac:dyDescent="0.25">
      <c r="A2488" s="20">
        <v>42208</v>
      </c>
      <c r="B2488" s="183" t="s">
        <v>5126</v>
      </c>
      <c r="C2488" s="183" t="s">
        <v>1592</v>
      </c>
      <c r="D2488" s="150" t="s">
        <v>697</v>
      </c>
      <c r="E2488" s="105">
        <v>113703.53</v>
      </c>
      <c r="F2488" s="74">
        <v>42219</v>
      </c>
      <c r="G2488" s="144">
        <v>113703.53</v>
      </c>
      <c r="H2488" s="31">
        <f t="shared" si="76"/>
        <v>0</v>
      </c>
      <c r="I2488" s="39" t="s">
        <v>9</v>
      </c>
      <c r="L2488" s="246"/>
      <c r="M2488" s="20">
        <v>42189</v>
      </c>
      <c r="N2488" s="183" t="s">
        <v>2912</v>
      </c>
      <c r="O2488" s="183" t="s">
        <v>1592</v>
      </c>
      <c r="P2488" s="14" t="s">
        <v>82</v>
      </c>
      <c r="Q2488" s="105">
        <v>3088.6</v>
      </c>
      <c r="R2488" s="23">
        <v>42190</v>
      </c>
      <c r="S2488" s="106">
        <v>3088.6</v>
      </c>
      <c r="T2488" s="31">
        <f t="shared" si="77"/>
        <v>0</v>
      </c>
      <c r="U2488" s="39" t="s">
        <v>9</v>
      </c>
    </row>
    <row r="2489" spans="1:21" x14ac:dyDescent="0.25">
      <c r="A2489" s="20">
        <v>42208</v>
      </c>
      <c r="B2489" s="183" t="s">
        <v>5127</v>
      </c>
      <c r="C2489" s="183" t="s">
        <v>1592</v>
      </c>
      <c r="D2489" s="14" t="s">
        <v>136</v>
      </c>
      <c r="E2489" s="105">
        <v>4340</v>
      </c>
      <c r="F2489" s="65">
        <v>42208</v>
      </c>
      <c r="G2489" s="106">
        <v>4340</v>
      </c>
      <c r="H2489" s="31">
        <f t="shared" si="76"/>
        <v>0</v>
      </c>
      <c r="I2489" s="39" t="s">
        <v>9</v>
      </c>
      <c r="L2489" s="246"/>
      <c r="M2489" s="20">
        <v>42190</v>
      </c>
      <c r="N2489" s="183" t="s">
        <v>3005</v>
      </c>
      <c r="O2489" s="183" t="s">
        <v>1592</v>
      </c>
      <c r="P2489" s="14" t="s">
        <v>82</v>
      </c>
      <c r="Q2489" s="105">
        <v>3792.8</v>
      </c>
      <c r="R2489" s="23">
        <v>42192</v>
      </c>
      <c r="S2489" s="106">
        <v>3792.8</v>
      </c>
      <c r="T2489" s="31">
        <f t="shared" si="77"/>
        <v>0</v>
      </c>
      <c r="U2489" s="39" t="s">
        <v>59</v>
      </c>
    </row>
    <row r="2490" spans="1:21" x14ac:dyDescent="0.25">
      <c r="A2490" s="20">
        <v>42208</v>
      </c>
      <c r="B2490" s="183" t="s">
        <v>5128</v>
      </c>
      <c r="C2490" s="183" t="s">
        <v>1592</v>
      </c>
      <c r="D2490" s="14" t="s">
        <v>90</v>
      </c>
      <c r="E2490" s="105">
        <v>1115.3</v>
      </c>
      <c r="F2490" s="65">
        <v>42208</v>
      </c>
      <c r="G2490" s="106">
        <v>1115.3</v>
      </c>
      <c r="H2490" s="31">
        <f t="shared" si="76"/>
        <v>0</v>
      </c>
      <c r="I2490" s="39" t="s">
        <v>9</v>
      </c>
      <c r="L2490" s="246"/>
      <c r="M2490" s="20">
        <v>42191</v>
      </c>
      <c r="N2490" s="183" t="s">
        <v>3068</v>
      </c>
      <c r="O2490" s="183" t="s">
        <v>1592</v>
      </c>
      <c r="P2490" s="14" t="s">
        <v>82</v>
      </c>
      <c r="Q2490" s="105">
        <v>2816</v>
      </c>
      <c r="R2490" s="23">
        <v>42191</v>
      </c>
      <c r="S2490" s="106">
        <v>2816</v>
      </c>
      <c r="T2490" s="31">
        <f t="shared" si="77"/>
        <v>0</v>
      </c>
      <c r="U2490" s="39" t="s">
        <v>59</v>
      </c>
    </row>
    <row r="2491" spans="1:21" x14ac:dyDescent="0.25">
      <c r="A2491" s="20">
        <v>42208</v>
      </c>
      <c r="B2491" s="183" t="s">
        <v>5129</v>
      </c>
      <c r="C2491" s="183" t="s">
        <v>1592</v>
      </c>
      <c r="D2491" s="14" t="s">
        <v>65</v>
      </c>
      <c r="E2491" s="105">
        <v>24625.599999999999</v>
      </c>
      <c r="F2491" s="65">
        <v>42209</v>
      </c>
      <c r="G2491" s="106">
        <v>24625.599999999999</v>
      </c>
      <c r="H2491" s="31">
        <f t="shared" si="76"/>
        <v>0</v>
      </c>
      <c r="I2491" s="39" t="s">
        <v>62</v>
      </c>
      <c r="L2491" s="246"/>
      <c r="M2491" s="20">
        <v>42192</v>
      </c>
      <c r="N2491" s="183" t="s">
        <v>3208</v>
      </c>
      <c r="O2491" s="183" t="s">
        <v>1592</v>
      </c>
      <c r="P2491" s="14" t="s">
        <v>82</v>
      </c>
      <c r="Q2491" s="105">
        <v>5835.9</v>
      </c>
      <c r="R2491" s="23">
        <v>42192</v>
      </c>
      <c r="S2491" s="106">
        <v>5835.9</v>
      </c>
      <c r="T2491" s="31">
        <f t="shared" si="77"/>
        <v>0</v>
      </c>
      <c r="U2491" s="39" t="s">
        <v>59</v>
      </c>
    </row>
    <row r="2492" spans="1:21" x14ac:dyDescent="0.25">
      <c r="A2492" s="20">
        <v>42208</v>
      </c>
      <c r="B2492" s="183" t="s">
        <v>5130</v>
      </c>
      <c r="C2492" s="183" t="s">
        <v>1592</v>
      </c>
      <c r="D2492" s="14" t="s">
        <v>305</v>
      </c>
      <c r="E2492" s="105">
        <v>2267.8000000000002</v>
      </c>
      <c r="F2492" s="65">
        <v>42208</v>
      </c>
      <c r="G2492" s="106">
        <v>2267.8000000000002</v>
      </c>
      <c r="H2492" s="31">
        <f t="shared" si="76"/>
        <v>0</v>
      </c>
      <c r="I2492" s="39" t="s">
        <v>9</v>
      </c>
      <c r="L2492" s="246"/>
      <c r="M2492" s="20">
        <v>42193</v>
      </c>
      <c r="N2492" s="183" t="s">
        <v>3315</v>
      </c>
      <c r="O2492" s="183" t="s">
        <v>1592</v>
      </c>
      <c r="P2492" s="14" t="s">
        <v>82</v>
      </c>
      <c r="Q2492" s="105">
        <v>3508.8</v>
      </c>
      <c r="R2492" s="23">
        <v>42193</v>
      </c>
      <c r="S2492" s="106">
        <v>3508.8</v>
      </c>
      <c r="T2492" s="31">
        <f t="shared" si="77"/>
        <v>0</v>
      </c>
      <c r="U2492" s="39" t="s">
        <v>59</v>
      </c>
    </row>
    <row r="2493" spans="1:21" x14ac:dyDescent="0.25">
      <c r="A2493" s="20">
        <v>42208</v>
      </c>
      <c r="B2493" s="183" t="s">
        <v>5131</v>
      </c>
      <c r="C2493" s="183" t="s">
        <v>1592</v>
      </c>
      <c r="D2493" s="14" t="s">
        <v>341</v>
      </c>
      <c r="E2493" s="105">
        <v>369</v>
      </c>
      <c r="F2493" s="186">
        <v>42208</v>
      </c>
      <c r="G2493" s="106">
        <v>369</v>
      </c>
      <c r="H2493" s="31">
        <f t="shared" si="76"/>
        <v>0</v>
      </c>
      <c r="I2493" s="39" t="s">
        <v>9</v>
      </c>
      <c r="L2493" s="246"/>
      <c r="M2493" s="20">
        <v>42194</v>
      </c>
      <c r="N2493" s="183" t="s">
        <v>3432</v>
      </c>
      <c r="O2493" s="183" t="s">
        <v>1592</v>
      </c>
      <c r="P2493" s="14" t="s">
        <v>82</v>
      </c>
      <c r="Q2493" s="105">
        <v>3992.4</v>
      </c>
      <c r="R2493" s="23">
        <v>42194</v>
      </c>
      <c r="S2493" s="106">
        <v>3992.4</v>
      </c>
      <c r="T2493" s="31">
        <f t="shared" si="77"/>
        <v>0</v>
      </c>
      <c r="U2493" s="39" t="s">
        <v>59</v>
      </c>
    </row>
    <row r="2494" spans="1:21" x14ac:dyDescent="0.25">
      <c r="A2494" s="20">
        <v>42208</v>
      </c>
      <c r="B2494" s="183" t="s">
        <v>5132</v>
      </c>
      <c r="C2494" s="183" t="s">
        <v>1592</v>
      </c>
      <c r="D2494" s="14" t="s">
        <v>65</v>
      </c>
      <c r="E2494" s="105">
        <v>136.4</v>
      </c>
      <c r="F2494" s="65">
        <v>42209</v>
      </c>
      <c r="G2494" s="106">
        <v>136.4</v>
      </c>
      <c r="H2494" s="31">
        <f t="shared" si="76"/>
        <v>0</v>
      </c>
      <c r="I2494" s="39" t="s">
        <v>62</v>
      </c>
      <c r="L2494" s="246"/>
      <c r="M2494" s="20">
        <v>42195</v>
      </c>
      <c r="N2494" s="183" t="s">
        <v>3607</v>
      </c>
      <c r="O2494" s="183" t="s">
        <v>1592</v>
      </c>
      <c r="P2494" s="14" t="s">
        <v>82</v>
      </c>
      <c r="Q2494" s="105">
        <v>5449.2</v>
      </c>
      <c r="R2494" s="23">
        <v>42196</v>
      </c>
      <c r="S2494" s="118">
        <v>5449.2</v>
      </c>
      <c r="T2494" s="31">
        <f t="shared" si="77"/>
        <v>0</v>
      </c>
      <c r="U2494" s="56" t="s">
        <v>17</v>
      </c>
    </row>
    <row r="2495" spans="1:21" x14ac:dyDescent="0.25">
      <c r="A2495" s="20">
        <v>42208</v>
      </c>
      <c r="B2495" s="183" t="s">
        <v>5133</v>
      </c>
      <c r="C2495" s="183" t="s">
        <v>1592</v>
      </c>
      <c r="D2495" s="14" t="s">
        <v>107</v>
      </c>
      <c r="E2495" s="105">
        <v>2532</v>
      </c>
      <c r="F2495" s="65">
        <v>42208</v>
      </c>
      <c r="G2495" s="106">
        <v>2532</v>
      </c>
      <c r="H2495" s="31">
        <f t="shared" si="76"/>
        <v>0</v>
      </c>
      <c r="I2495" s="39" t="s">
        <v>9</v>
      </c>
      <c r="L2495" s="246"/>
      <c r="M2495" s="20">
        <v>42196</v>
      </c>
      <c r="N2495" s="183" t="s">
        <v>3725</v>
      </c>
      <c r="O2495" s="183" t="s">
        <v>1592</v>
      </c>
      <c r="P2495" s="14" t="s">
        <v>82</v>
      </c>
      <c r="Q2495" s="105">
        <v>4043.2</v>
      </c>
      <c r="R2495" s="23">
        <v>42197</v>
      </c>
      <c r="S2495" s="106">
        <v>4043.2</v>
      </c>
      <c r="T2495" s="31">
        <f t="shared" si="77"/>
        <v>0</v>
      </c>
      <c r="U2495" s="39" t="s">
        <v>59</v>
      </c>
    </row>
    <row r="2496" spans="1:21" x14ac:dyDescent="0.25">
      <c r="A2496" s="20">
        <v>42208</v>
      </c>
      <c r="B2496" s="183" t="s">
        <v>5134</v>
      </c>
      <c r="C2496" s="183" t="s">
        <v>1592</v>
      </c>
      <c r="D2496" s="14" t="s">
        <v>110</v>
      </c>
      <c r="E2496" s="105">
        <v>69324.88</v>
      </c>
      <c r="F2496" s="65">
        <v>42216</v>
      </c>
      <c r="G2496" s="106">
        <v>69324.88</v>
      </c>
      <c r="H2496" s="31">
        <f t="shared" si="76"/>
        <v>0</v>
      </c>
      <c r="I2496" s="39" t="s">
        <v>2524</v>
      </c>
      <c r="L2496" s="246"/>
      <c r="M2496" s="20">
        <v>42197</v>
      </c>
      <c r="N2496" s="183" t="s">
        <v>3813</v>
      </c>
      <c r="O2496" s="183" t="s">
        <v>1592</v>
      </c>
      <c r="P2496" s="14" t="s">
        <v>82</v>
      </c>
      <c r="Q2496" s="105">
        <v>2705.6</v>
      </c>
      <c r="R2496" s="23">
        <v>42197</v>
      </c>
      <c r="S2496" s="106">
        <v>2705.6</v>
      </c>
      <c r="T2496" s="31">
        <f t="shared" si="77"/>
        <v>0</v>
      </c>
      <c r="U2496" s="39" t="s">
        <v>59</v>
      </c>
    </row>
    <row r="2497" spans="1:21" x14ac:dyDescent="0.25">
      <c r="A2497" s="20">
        <v>42208</v>
      </c>
      <c r="B2497" s="183" t="s">
        <v>5135</v>
      </c>
      <c r="C2497" s="183" t="s">
        <v>1592</v>
      </c>
      <c r="D2497" s="14" t="s">
        <v>353</v>
      </c>
      <c r="E2497" s="105">
        <v>1754.3</v>
      </c>
      <c r="F2497" s="65">
        <v>42208</v>
      </c>
      <c r="G2497" s="106">
        <v>1754.3</v>
      </c>
      <c r="H2497" s="31">
        <f t="shared" si="76"/>
        <v>0</v>
      </c>
      <c r="I2497" s="39" t="s">
        <v>9</v>
      </c>
      <c r="L2497" s="246"/>
      <c r="M2497" s="20">
        <v>42197</v>
      </c>
      <c r="N2497" s="183" t="s">
        <v>3814</v>
      </c>
      <c r="O2497" s="183" t="s">
        <v>1592</v>
      </c>
      <c r="P2497" s="14" t="s">
        <v>82</v>
      </c>
      <c r="Q2497" s="105">
        <v>2705.6</v>
      </c>
      <c r="R2497" s="23">
        <v>42197</v>
      </c>
      <c r="S2497" s="106">
        <v>2705.6</v>
      </c>
      <c r="T2497" s="31">
        <f t="shared" si="77"/>
        <v>0</v>
      </c>
      <c r="U2497" s="39" t="s">
        <v>59</v>
      </c>
    </row>
    <row r="2498" spans="1:21" x14ac:dyDescent="0.25">
      <c r="A2498" s="20">
        <v>42208</v>
      </c>
      <c r="B2498" s="183" t="s">
        <v>5136</v>
      </c>
      <c r="C2498" s="183" t="s">
        <v>1592</v>
      </c>
      <c r="D2498" s="26" t="s">
        <v>218</v>
      </c>
      <c r="E2498" s="108">
        <v>0</v>
      </c>
      <c r="F2498" s="65"/>
      <c r="G2498" s="106"/>
      <c r="H2498" s="31">
        <f t="shared" si="76"/>
        <v>0</v>
      </c>
      <c r="I2498" s="39" t="s">
        <v>13</v>
      </c>
      <c r="L2498" s="246"/>
      <c r="M2498" s="20">
        <v>42198</v>
      </c>
      <c r="N2498" s="183" t="s">
        <v>3881</v>
      </c>
      <c r="O2498" s="183" t="s">
        <v>1592</v>
      </c>
      <c r="P2498" s="14" t="s">
        <v>82</v>
      </c>
      <c r="Q2498" s="105">
        <v>5102.12</v>
      </c>
      <c r="R2498" s="23">
        <v>42198</v>
      </c>
      <c r="S2498" s="106">
        <v>5102.12</v>
      </c>
      <c r="T2498" s="31">
        <f t="shared" si="77"/>
        <v>0</v>
      </c>
      <c r="U2498" s="39" t="s">
        <v>59</v>
      </c>
    </row>
    <row r="2499" spans="1:21" x14ac:dyDescent="0.25">
      <c r="A2499" s="20">
        <v>42208</v>
      </c>
      <c r="B2499" s="183" t="s">
        <v>5137</v>
      </c>
      <c r="C2499" s="183" t="s">
        <v>1592</v>
      </c>
      <c r="D2499" s="14" t="s">
        <v>552</v>
      </c>
      <c r="E2499" s="105">
        <v>19860.2</v>
      </c>
      <c r="F2499" s="65">
        <v>42210</v>
      </c>
      <c r="G2499" s="106">
        <v>19860.2</v>
      </c>
      <c r="H2499" s="31">
        <f t="shared" ref="H2499:H2562" si="78">E2499-G2499</f>
        <v>0</v>
      </c>
      <c r="I2499" s="39" t="s">
        <v>4996</v>
      </c>
      <c r="L2499" s="246"/>
      <c r="M2499" s="20">
        <v>42199</v>
      </c>
      <c r="N2499" s="183" t="s">
        <v>4027</v>
      </c>
      <c r="O2499" s="183" t="s">
        <v>1592</v>
      </c>
      <c r="P2499" s="14" t="s">
        <v>82</v>
      </c>
      <c r="Q2499" s="105">
        <v>3139.2</v>
      </c>
      <c r="R2499" s="23">
        <v>42199</v>
      </c>
      <c r="S2499" s="106">
        <v>3139.2</v>
      </c>
      <c r="T2499" s="48">
        <f t="shared" ref="T2499:T2562" si="79">Q2499-S2499</f>
        <v>0</v>
      </c>
      <c r="U2499" s="39" t="s">
        <v>59</v>
      </c>
    </row>
    <row r="2500" spans="1:21" x14ac:dyDescent="0.25">
      <c r="A2500" s="20">
        <v>42208</v>
      </c>
      <c r="B2500" s="183" t="s">
        <v>5138</v>
      </c>
      <c r="C2500" s="183" t="s">
        <v>1592</v>
      </c>
      <c r="D2500" s="14" t="s">
        <v>195</v>
      </c>
      <c r="E2500" s="105">
        <v>141972.9</v>
      </c>
      <c r="F2500" s="74" t="s">
        <v>5139</v>
      </c>
      <c r="G2500" s="106">
        <v>141972.9</v>
      </c>
      <c r="H2500" s="31">
        <f t="shared" si="78"/>
        <v>0</v>
      </c>
      <c r="I2500" s="39" t="s">
        <v>4996</v>
      </c>
      <c r="L2500" s="246"/>
      <c r="M2500" s="20">
        <v>42200</v>
      </c>
      <c r="N2500" s="183" t="s">
        <v>4142</v>
      </c>
      <c r="O2500" s="183" t="s">
        <v>1592</v>
      </c>
      <c r="P2500" s="14" t="s">
        <v>82</v>
      </c>
      <c r="Q2500" s="105">
        <v>2793</v>
      </c>
      <c r="R2500" s="23">
        <v>42200</v>
      </c>
      <c r="S2500" s="106">
        <v>2793</v>
      </c>
      <c r="T2500" s="48">
        <f t="shared" si="79"/>
        <v>0</v>
      </c>
      <c r="U2500" s="39" t="s">
        <v>19</v>
      </c>
    </row>
    <row r="2501" spans="1:21" x14ac:dyDescent="0.25">
      <c r="A2501" s="20">
        <v>42208</v>
      </c>
      <c r="B2501" s="183" t="s">
        <v>5140</v>
      </c>
      <c r="C2501" s="183" t="s">
        <v>1592</v>
      </c>
      <c r="D2501" s="14" t="s">
        <v>207</v>
      </c>
      <c r="E2501" s="105">
        <v>48626.02</v>
      </c>
      <c r="F2501" s="65">
        <v>42215</v>
      </c>
      <c r="G2501" s="106">
        <v>48626.02</v>
      </c>
      <c r="H2501" s="31">
        <f t="shared" si="78"/>
        <v>0</v>
      </c>
      <c r="I2501" s="39" t="s">
        <v>4996</v>
      </c>
      <c r="L2501" s="246"/>
      <c r="M2501" s="20">
        <v>42201</v>
      </c>
      <c r="N2501" s="183" t="s">
        <v>4240</v>
      </c>
      <c r="O2501" s="183" t="s">
        <v>1592</v>
      </c>
      <c r="P2501" s="14" t="s">
        <v>82</v>
      </c>
      <c r="Q2501" s="105">
        <v>7149.4</v>
      </c>
      <c r="R2501" s="23">
        <v>42201</v>
      </c>
      <c r="S2501" s="106">
        <v>7149.4</v>
      </c>
      <c r="T2501" s="48">
        <f t="shared" si="79"/>
        <v>0</v>
      </c>
      <c r="U2501" s="39" t="s">
        <v>59</v>
      </c>
    </row>
    <row r="2502" spans="1:21" x14ac:dyDescent="0.25">
      <c r="A2502" s="20">
        <v>42208</v>
      </c>
      <c r="B2502" s="183" t="s">
        <v>5141</v>
      </c>
      <c r="C2502" s="183" t="s">
        <v>1592</v>
      </c>
      <c r="D2502" s="14" t="s">
        <v>877</v>
      </c>
      <c r="E2502" s="105">
        <v>3801.8</v>
      </c>
      <c r="F2502" s="65">
        <v>42210</v>
      </c>
      <c r="G2502" s="106">
        <v>3801.8</v>
      </c>
      <c r="H2502" s="31">
        <f t="shared" si="78"/>
        <v>0</v>
      </c>
      <c r="I2502" s="39" t="s">
        <v>4996</v>
      </c>
      <c r="L2502" s="246"/>
      <c r="M2502" s="20">
        <v>42202</v>
      </c>
      <c r="N2502" s="183" t="s">
        <v>4369</v>
      </c>
      <c r="O2502" s="183" t="s">
        <v>1592</v>
      </c>
      <c r="P2502" s="14" t="s">
        <v>82</v>
      </c>
      <c r="Q2502" s="105">
        <v>5308.6</v>
      </c>
      <c r="R2502" s="23">
        <v>42203</v>
      </c>
      <c r="S2502" s="118">
        <v>5308.6</v>
      </c>
      <c r="T2502" s="31">
        <f t="shared" si="79"/>
        <v>0</v>
      </c>
      <c r="U2502" s="56" t="s">
        <v>59</v>
      </c>
    </row>
    <row r="2503" spans="1:21" x14ac:dyDescent="0.25">
      <c r="A2503" s="20">
        <v>42208</v>
      </c>
      <c r="B2503" s="183" t="s">
        <v>5142</v>
      </c>
      <c r="C2503" s="183" t="s">
        <v>1592</v>
      </c>
      <c r="D2503" s="14" t="s">
        <v>265</v>
      </c>
      <c r="E2503" s="105">
        <v>3654.4</v>
      </c>
      <c r="F2503" s="65">
        <v>42208</v>
      </c>
      <c r="G2503" s="106">
        <v>3654.4</v>
      </c>
      <c r="H2503" s="31">
        <f t="shared" si="78"/>
        <v>0</v>
      </c>
      <c r="I2503" s="39" t="s">
        <v>9</v>
      </c>
      <c r="L2503" s="246"/>
      <c r="M2503" s="20">
        <v>42203</v>
      </c>
      <c r="N2503" s="183" t="s">
        <v>4494</v>
      </c>
      <c r="O2503" s="183" t="s">
        <v>1592</v>
      </c>
      <c r="P2503" s="14" t="s">
        <v>82</v>
      </c>
      <c r="Q2503" s="105">
        <v>5559.8</v>
      </c>
      <c r="R2503" s="65">
        <v>42204</v>
      </c>
      <c r="S2503" s="106">
        <v>5559.8</v>
      </c>
      <c r="T2503" s="31">
        <f t="shared" si="79"/>
        <v>0</v>
      </c>
      <c r="U2503" s="39" t="s">
        <v>59</v>
      </c>
    </row>
    <row r="2504" spans="1:21" x14ac:dyDescent="0.25">
      <c r="A2504" s="20">
        <v>42208</v>
      </c>
      <c r="B2504" s="183" t="s">
        <v>5143</v>
      </c>
      <c r="C2504" s="183" t="s">
        <v>1592</v>
      </c>
      <c r="D2504" s="14" t="s">
        <v>552</v>
      </c>
      <c r="E2504" s="105">
        <v>2497.5</v>
      </c>
      <c r="F2504" s="65">
        <v>42210</v>
      </c>
      <c r="G2504" s="106">
        <v>2497.5</v>
      </c>
      <c r="H2504" s="31">
        <f t="shared" si="78"/>
        <v>0</v>
      </c>
      <c r="I2504" s="39" t="s">
        <v>4996</v>
      </c>
      <c r="L2504" s="246"/>
      <c r="M2504" s="20">
        <v>42204</v>
      </c>
      <c r="N2504" s="183" t="s">
        <v>4613</v>
      </c>
      <c r="O2504" s="183" t="s">
        <v>1592</v>
      </c>
      <c r="P2504" s="14" t="s">
        <v>82</v>
      </c>
      <c r="Q2504" s="105">
        <v>5905.2</v>
      </c>
      <c r="R2504" s="23">
        <v>42204</v>
      </c>
      <c r="S2504" s="118">
        <v>5905.2</v>
      </c>
      <c r="T2504" s="31">
        <f t="shared" si="79"/>
        <v>0</v>
      </c>
      <c r="U2504" s="56" t="s">
        <v>59</v>
      </c>
    </row>
    <row r="2505" spans="1:21" x14ac:dyDescent="0.25">
      <c r="A2505" s="20">
        <v>42208</v>
      </c>
      <c r="B2505" s="183" t="s">
        <v>5144</v>
      </c>
      <c r="C2505" s="183" t="s">
        <v>1592</v>
      </c>
      <c r="D2505" s="14" t="s">
        <v>24</v>
      </c>
      <c r="E2505" s="105">
        <v>43338.32</v>
      </c>
      <c r="F2505" s="74">
        <v>42221</v>
      </c>
      <c r="G2505" s="144">
        <v>43338.32</v>
      </c>
      <c r="H2505" s="31">
        <f t="shared" si="78"/>
        <v>0</v>
      </c>
      <c r="I2505" s="39" t="s">
        <v>9</v>
      </c>
      <c r="L2505" s="246"/>
      <c r="M2505" s="20">
        <v>42205</v>
      </c>
      <c r="N2505" s="183" t="s">
        <v>4673</v>
      </c>
      <c r="O2505" s="183" t="s">
        <v>1592</v>
      </c>
      <c r="P2505" s="14" t="s">
        <v>82</v>
      </c>
      <c r="Q2505" s="105">
        <v>2724.6</v>
      </c>
      <c r="R2505" s="23">
        <v>42205</v>
      </c>
      <c r="S2505" s="118">
        <v>2724.6</v>
      </c>
      <c r="T2505" s="31">
        <f t="shared" si="79"/>
        <v>0</v>
      </c>
      <c r="U2505" s="56" t="s">
        <v>59</v>
      </c>
    </row>
    <row r="2506" spans="1:21" x14ac:dyDescent="0.25">
      <c r="A2506" s="20">
        <v>42208</v>
      </c>
      <c r="B2506" s="183" t="s">
        <v>5145</v>
      </c>
      <c r="C2506" s="183" t="s">
        <v>1592</v>
      </c>
      <c r="D2506" s="14" t="s">
        <v>851</v>
      </c>
      <c r="E2506" s="105">
        <v>1123.4000000000001</v>
      </c>
      <c r="F2506" s="65">
        <v>42209</v>
      </c>
      <c r="G2506" s="106">
        <v>1123.4000000000001</v>
      </c>
      <c r="H2506" s="31">
        <f t="shared" si="78"/>
        <v>0</v>
      </c>
      <c r="I2506" s="39" t="s">
        <v>17</v>
      </c>
      <c r="L2506" s="246"/>
      <c r="M2506" s="20">
        <v>42206</v>
      </c>
      <c r="N2506" s="183" t="s">
        <v>4809</v>
      </c>
      <c r="O2506" s="183" t="s">
        <v>1592</v>
      </c>
      <c r="P2506" s="14" t="s">
        <v>82</v>
      </c>
      <c r="Q2506" s="105">
        <v>3458</v>
      </c>
      <c r="R2506" s="23">
        <v>42206</v>
      </c>
      <c r="S2506" s="106">
        <v>3458</v>
      </c>
      <c r="T2506" s="31">
        <f t="shared" si="79"/>
        <v>0</v>
      </c>
      <c r="U2506" s="39" t="s">
        <v>59</v>
      </c>
    </row>
    <row r="2507" spans="1:21" x14ac:dyDescent="0.25">
      <c r="A2507" s="20">
        <v>42208</v>
      </c>
      <c r="B2507" s="183" t="s">
        <v>5146</v>
      </c>
      <c r="C2507" s="183" t="s">
        <v>1592</v>
      </c>
      <c r="D2507" s="14" t="s">
        <v>45</v>
      </c>
      <c r="E2507" s="105">
        <v>1436.4</v>
      </c>
      <c r="F2507" s="65">
        <v>42211</v>
      </c>
      <c r="G2507" s="106">
        <v>1436.4</v>
      </c>
      <c r="H2507" s="31">
        <f t="shared" si="78"/>
        <v>0</v>
      </c>
      <c r="I2507" s="39" t="s">
        <v>59</v>
      </c>
      <c r="L2507" s="246"/>
      <c r="M2507" s="20">
        <v>42207</v>
      </c>
      <c r="N2507" s="183" t="s">
        <v>4949</v>
      </c>
      <c r="O2507" s="183" t="s">
        <v>1592</v>
      </c>
      <c r="P2507" s="14" t="s">
        <v>82</v>
      </c>
      <c r="Q2507" s="105">
        <v>5141.3999999999996</v>
      </c>
      <c r="R2507" s="23">
        <v>42207</v>
      </c>
      <c r="S2507" s="106">
        <v>5141.3999999999996</v>
      </c>
      <c r="T2507" s="31">
        <f t="shared" si="79"/>
        <v>0</v>
      </c>
      <c r="U2507" s="39" t="s">
        <v>17</v>
      </c>
    </row>
    <row r="2508" spans="1:21" x14ac:dyDescent="0.25">
      <c r="A2508" s="20">
        <v>42208</v>
      </c>
      <c r="B2508" s="183" t="s">
        <v>5147</v>
      </c>
      <c r="C2508" s="183" t="s">
        <v>1592</v>
      </c>
      <c r="D2508" s="14" t="s">
        <v>199</v>
      </c>
      <c r="E2508" s="105">
        <v>3157.4</v>
      </c>
      <c r="F2508" s="65">
        <v>42210</v>
      </c>
      <c r="G2508" s="106">
        <v>3157.4</v>
      </c>
      <c r="H2508" s="31">
        <f t="shared" si="78"/>
        <v>0</v>
      </c>
      <c r="I2508" s="39" t="s">
        <v>4996</v>
      </c>
      <c r="L2508" s="246"/>
      <c r="M2508" s="20">
        <v>42208</v>
      </c>
      <c r="N2508" s="183" t="s">
        <v>5056</v>
      </c>
      <c r="O2508" s="183" t="s">
        <v>1592</v>
      </c>
      <c r="P2508" s="14" t="s">
        <v>82</v>
      </c>
      <c r="Q2508" s="105">
        <v>5217.8</v>
      </c>
      <c r="R2508" s="65">
        <v>42208</v>
      </c>
      <c r="S2508" s="106">
        <v>5217.8</v>
      </c>
      <c r="T2508" s="31">
        <f t="shared" si="79"/>
        <v>0</v>
      </c>
      <c r="U2508" s="39" t="s">
        <v>59</v>
      </c>
    </row>
    <row r="2509" spans="1:21" x14ac:dyDescent="0.25">
      <c r="A2509" s="20">
        <v>42208</v>
      </c>
      <c r="B2509" s="183" t="s">
        <v>5148</v>
      </c>
      <c r="C2509" s="183" t="s">
        <v>1592</v>
      </c>
      <c r="D2509" s="14" t="s">
        <v>1101</v>
      </c>
      <c r="E2509" s="105">
        <v>343.2</v>
      </c>
      <c r="F2509" s="65">
        <v>42208</v>
      </c>
      <c r="G2509" s="106">
        <v>343.2</v>
      </c>
      <c r="H2509" s="31">
        <f t="shared" si="78"/>
        <v>0</v>
      </c>
      <c r="I2509" s="39" t="s">
        <v>9</v>
      </c>
      <c r="L2509" s="246"/>
      <c r="M2509" s="20">
        <v>42209</v>
      </c>
      <c r="N2509" s="183" t="s">
        <v>5211</v>
      </c>
      <c r="O2509" s="183" t="s">
        <v>1592</v>
      </c>
      <c r="P2509" s="14" t="s">
        <v>82</v>
      </c>
      <c r="Q2509" s="105">
        <v>4699.8999999999996</v>
      </c>
      <c r="R2509" s="65">
        <v>42209</v>
      </c>
      <c r="S2509" s="106">
        <v>4699.8999999999996</v>
      </c>
      <c r="T2509" s="31">
        <f t="shared" si="79"/>
        <v>0</v>
      </c>
      <c r="U2509" s="39" t="s">
        <v>59</v>
      </c>
    </row>
    <row r="2510" spans="1:21" x14ac:dyDescent="0.25">
      <c r="A2510" s="20">
        <v>42208</v>
      </c>
      <c r="B2510" s="183" t="s">
        <v>5149</v>
      </c>
      <c r="C2510" s="183" t="s">
        <v>1592</v>
      </c>
      <c r="D2510" s="14" t="s">
        <v>24</v>
      </c>
      <c r="E2510" s="105">
        <v>67336.95</v>
      </c>
      <c r="F2510" s="74">
        <v>42221</v>
      </c>
      <c r="G2510" s="144">
        <v>67336.95</v>
      </c>
      <c r="H2510" s="31">
        <f t="shared" si="78"/>
        <v>0</v>
      </c>
      <c r="I2510" s="39" t="s">
        <v>312</v>
      </c>
      <c r="L2510" s="246"/>
      <c r="M2510" s="20">
        <v>42210</v>
      </c>
      <c r="N2510" s="183" t="s">
        <v>5345</v>
      </c>
      <c r="O2510" s="183" t="s">
        <v>1592</v>
      </c>
      <c r="P2510" s="14" t="s">
        <v>82</v>
      </c>
      <c r="Q2510" s="105">
        <v>9188.6</v>
      </c>
      <c r="R2510" s="65">
        <v>42211</v>
      </c>
      <c r="S2510" s="106">
        <v>9188.6</v>
      </c>
      <c r="T2510" s="31">
        <f t="shared" si="79"/>
        <v>0</v>
      </c>
      <c r="U2510" s="39" t="s">
        <v>59</v>
      </c>
    </row>
    <row r="2511" spans="1:21" x14ac:dyDescent="0.25">
      <c r="A2511" s="20">
        <v>42208</v>
      </c>
      <c r="B2511" s="183" t="s">
        <v>5150</v>
      </c>
      <c r="C2511" s="183" t="s">
        <v>1592</v>
      </c>
      <c r="D2511" s="14" t="s">
        <v>198</v>
      </c>
      <c r="E2511" s="105">
        <v>19710.5</v>
      </c>
      <c r="F2511" s="65">
        <v>42210</v>
      </c>
      <c r="G2511" s="106">
        <v>19710.5</v>
      </c>
      <c r="H2511" s="31">
        <f t="shared" si="78"/>
        <v>0</v>
      </c>
      <c r="I2511" s="39" t="s">
        <v>4996</v>
      </c>
      <c r="L2511" s="246"/>
      <c r="M2511" s="20">
        <v>42211</v>
      </c>
      <c r="N2511" s="183" t="s">
        <v>5444</v>
      </c>
      <c r="O2511" s="183" t="s">
        <v>1592</v>
      </c>
      <c r="P2511" s="14" t="s">
        <v>82</v>
      </c>
      <c r="Q2511" s="105">
        <v>4848.5</v>
      </c>
      <c r="R2511" s="65">
        <v>42212</v>
      </c>
      <c r="S2511" s="106">
        <v>4848.5</v>
      </c>
      <c r="T2511" s="31">
        <f t="shared" si="79"/>
        <v>0</v>
      </c>
      <c r="U2511" s="39" t="s">
        <v>59</v>
      </c>
    </row>
    <row r="2512" spans="1:21" x14ac:dyDescent="0.25">
      <c r="A2512" s="20">
        <v>42208</v>
      </c>
      <c r="B2512" s="183" t="s">
        <v>5151</v>
      </c>
      <c r="C2512" s="183" t="s">
        <v>1592</v>
      </c>
      <c r="D2512" s="14" t="s">
        <v>420</v>
      </c>
      <c r="E2512" s="105">
        <v>8999.2000000000007</v>
      </c>
      <c r="F2512" s="65">
        <v>42210</v>
      </c>
      <c r="G2512" s="106">
        <v>8999.2000000000007</v>
      </c>
      <c r="H2512" s="31">
        <f t="shared" si="78"/>
        <v>0</v>
      </c>
      <c r="I2512" s="39" t="s">
        <v>4996</v>
      </c>
      <c r="L2512" s="246"/>
      <c r="M2512" s="20">
        <v>42212</v>
      </c>
      <c r="N2512" s="183" t="s">
        <v>5505</v>
      </c>
      <c r="O2512" s="183" t="s">
        <v>1592</v>
      </c>
      <c r="P2512" s="14" t="s">
        <v>82</v>
      </c>
      <c r="Q2512" s="105">
        <v>570</v>
      </c>
      <c r="R2512" s="23">
        <v>42212</v>
      </c>
      <c r="S2512" s="106">
        <v>570</v>
      </c>
      <c r="T2512" s="31">
        <f t="shared" si="79"/>
        <v>0</v>
      </c>
      <c r="U2512" s="39" t="s">
        <v>59</v>
      </c>
    </row>
    <row r="2513" spans="1:21" x14ac:dyDescent="0.25">
      <c r="A2513" s="20">
        <v>42208</v>
      </c>
      <c r="B2513" s="183" t="s">
        <v>5152</v>
      </c>
      <c r="C2513" s="183" t="s">
        <v>1592</v>
      </c>
      <c r="D2513" s="14" t="s">
        <v>197</v>
      </c>
      <c r="E2513" s="105">
        <v>5660</v>
      </c>
      <c r="F2513" s="65">
        <v>42210</v>
      </c>
      <c r="G2513" s="106">
        <v>5660</v>
      </c>
      <c r="H2513" s="31">
        <f t="shared" si="78"/>
        <v>0</v>
      </c>
      <c r="I2513" s="39" t="s">
        <v>4996</v>
      </c>
      <c r="L2513" s="246"/>
      <c r="M2513" s="20">
        <v>42212</v>
      </c>
      <c r="N2513" s="183" t="s">
        <v>5506</v>
      </c>
      <c r="O2513" s="183" t="s">
        <v>1592</v>
      </c>
      <c r="P2513" s="14" t="s">
        <v>82</v>
      </c>
      <c r="Q2513" s="105">
        <v>2896</v>
      </c>
      <c r="R2513" s="23">
        <v>42212</v>
      </c>
      <c r="S2513" s="106">
        <v>2896</v>
      </c>
      <c r="T2513" s="31">
        <f t="shared" si="79"/>
        <v>0</v>
      </c>
      <c r="U2513" s="39" t="s">
        <v>59</v>
      </c>
    </row>
    <row r="2514" spans="1:21" x14ac:dyDescent="0.25">
      <c r="A2514" s="20">
        <v>42208</v>
      </c>
      <c r="B2514" s="183" t="s">
        <v>5153</v>
      </c>
      <c r="C2514" s="183" t="s">
        <v>1592</v>
      </c>
      <c r="D2514" s="14" t="s">
        <v>206</v>
      </c>
      <c r="E2514" s="105">
        <v>25744.720000000001</v>
      </c>
      <c r="F2514" s="74">
        <v>42222</v>
      </c>
      <c r="G2514" s="144">
        <v>25744.720000000001</v>
      </c>
      <c r="H2514" s="31">
        <f t="shared" si="78"/>
        <v>0</v>
      </c>
      <c r="I2514" s="39" t="s">
        <v>4996</v>
      </c>
      <c r="L2514" s="246"/>
      <c r="M2514" s="20">
        <v>42213</v>
      </c>
      <c r="N2514" s="183" t="s">
        <v>5617</v>
      </c>
      <c r="O2514" s="183" t="s">
        <v>1592</v>
      </c>
      <c r="P2514" s="14" t="s">
        <v>82</v>
      </c>
      <c r="Q2514" s="105">
        <v>2060</v>
      </c>
      <c r="R2514" s="23">
        <v>42213</v>
      </c>
      <c r="S2514" s="106">
        <v>2060</v>
      </c>
      <c r="T2514" s="31">
        <f t="shared" si="79"/>
        <v>0</v>
      </c>
      <c r="U2514" s="39" t="s">
        <v>59</v>
      </c>
    </row>
    <row r="2515" spans="1:21" x14ac:dyDescent="0.25">
      <c r="A2515" s="20">
        <v>42208</v>
      </c>
      <c r="B2515" s="183" t="s">
        <v>5154</v>
      </c>
      <c r="C2515" s="183" t="s">
        <v>1592</v>
      </c>
      <c r="D2515" s="14" t="s">
        <v>733</v>
      </c>
      <c r="E2515" s="105">
        <v>6735.1</v>
      </c>
      <c r="F2515" s="65">
        <v>42210</v>
      </c>
      <c r="G2515" s="106">
        <v>6735.1</v>
      </c>
      <c r="H2515" s="31">
        <f t="shared" si="78"/>
        <v>0</v>
      </c>
      <c r="I2515" s="39" t="s">
        <v>4996</v>
      </c>
      <c r="L2515" s="246"/>
      <c r="M2515" s="20">
        <v>42215</v>
      </c>
      <c r="N2515" s="183" t="s">
        <v>5840</v>
      </c>
      <c r="O2515" s="183" t="s">
        <v>1592</v>
      </c>
      <c r="P2515" s="14" t="s">
        <v>82</v>
      </c>
      <c r="Q2515" s="105">
        <v>4846</v>
      </c>
      <c r="R2515" s="23">
        <v>42215</v>
      </c>
      <c r="S2515" s="106">
        <v>4846</v>
      </c>
      <c r="T2515" s="31">
        <f t="shared" si="79"/>
        <v>0</v>
      </c>
      <c r="U2515" s="39" t="s">
        <v>59</v>
      </c>
    </row>
    <row r="2516" spans="1:21" x14ac:dyDescent="0.25">
      <c r="A2516" s="20">
        <v>42208</v>
      </c>
      <c r="B2516" s="183" t="s">
        <v>5155</v>
      </c>
      <c r="C2516" s="183" t="s">
        <v>1592</v>
      </c>
      <c r="D2516" s="14" t="s">
        <v>1103</v>
      </c>
      <c r="E2516" s="105">
        <v>15455.04</v>
      </c>
      <c r="F2516" s="65">
        <v>42210</v>
      </c>
      <c r="G2516" s="106">
        <v>15455.04</v>
      </c>
      <c r="H2516" s="31">
        <f t="shared" si="78"/>
        <v>0</v>
      </c>
      <c r="I2516" s="39" t="s">
        <v>4996</v>
      </c>
      <c r="L2516" s="246"/>
      <c r="M2516" s="20">
        <v>42216</v>
      </c>
      <c r="N2516" s="183" t="s">
        <v>5965</v>
      </c>
      <c r="O2516" s="183" t="s">
        <v>1592</v>
      </c>
      <c r="P2516" s="14" t="s">
        <v>82</v>
      </c>
      <c r="Q2516" s="105">
        <v>5160</v>
      </c>
      <c r="R2516" s="23">
        <v>42216</v>
      </c>
      <c r="S2516" s="106">
        <v>5160</v>
      </c>
      <c r="T2516" s="31">
        <f t="shared" si="79"/>
        <v>0</v>
      </c>
      <c r="U2516" s="39" t="s">
        <v>59</v>
      </c>
    </row>
    <row r="2517" spans="1:21" x14ac:dyDescent="0.25">
      <c r="A2517" s="20">
        <v>42208</v>
      </c>
      <c r="B2517" s="183" t="s">
        <v>5156</v>
      </c>
      <c r="C2517" s="183" t="s">
        <v>1592</v>
      </c>
      <c r="D2517" s="14" t="s">
        <v>24</v>
      </c>
      <c r="E2517" s="105">
        <v>30802.799999999999</v>
      </c>
      <c r="F2517" s="74">
        <v>42221</v>
      </c>
      <c r="G2517" s="144">
        <v>30802.799999999999</v>
      </c>
      <c r="H2517" s="31">
        <f t="shared" si="78"/>
        <v>0</v>
      </c>
      <c r="I2517" s="39" t="s">
        <v>4738</v>
      </c>
      <c r="L2517" s="246"/>
      <c r="M2517" s="20">
        <v>42195</v>
      </c>
      <c r="N2517" s="183" t="s">
        <v>3661</v>
      </c>
      <c r="O2517" s="183" t="s">
        <v>1592</v>
      </c>
      <c r="P2517" s="14" t="s">
        <v>367</v>
      </c>
      <c r="Q2517" s="105">
        <v>31626</v>
      </c>
      <c r="R2517" s="23"/>
      <c r="S2517" s="106"/>
      <c r="T2517" s="31">
        <f t="shared" si="79"/>
        <v>31626</v>
      </c>
      <c r="U2517" s="39" t="s">
        <v>9</v>
      </c>
    </row>
    <row r="2518" spans="1:21" x14ac:dyDescent="0.25">
      <c r="A2518" s="20">
        <v>42208</v>
      </c>
      <c r="B2518" s="183" t="s">
        <v>5157</v>
      </c>
      <c r="C2518" s="183" t="s">
        <v>1592</v>
      </c>
      <c r="D2518" s="14" t="s">
        <v>37</v>
      </c>
      <c r="E2518" s="105">
        <v>24388</v>
      </c>
      <c r="F2518" s="74">
        <v>42217</v>
      </c>
      <c r="G2518" s="144">
        <v>24388</v>
      </c>
      <c r="H2518" s="31">
        <f t="shared" si="78"/>
        <v>0</v>
      </c>
      <c r="I2518" s="39" t="s">
        <v>9</v>
      </c>
      <c r="L2518" s="246"/>
      <c r="M2518" s="20">
        <v>42206</v>
      </c>
      <c r="N2518" s="183" t="s">
        <v>4853</v>
      </c>
      <c r="O2518" s="183" t="s">
        <v>1592</v>
      </c>
      <c r="P2518" s="15" t="s">
        <v>367</v>
      </c>
      <c r="Q2518" s="122">
        <v>62659.199999999997</v>
      </c>
      <c r="R2518" s="23"/>
      <c r="S2518" s="118"/>
      <c r="T2518" s="31">
        <f t="shared" si="79"/>
        <v>62659.199999999997</v>
      </c>
      <c r="U2518" s="68" t="s">
        <v>94</v>
      </c>
    </row>
    <row r="2519" spans="1:21" x14ac:dyDescent="0.25">
      <c r="A2519" s="20">
        <v>42209</v>
      </c>
      <c r="B2519" s="183" t="s">
        <v>5158</v>
      </c>
      <c r="C2519" s="183" t="s">
        <v>1592</v>
      </c>
      <c r="D2519" s="14" t="s">
        <v>2501</v>
      </c>
      <c r="E2519" s="105">
        <v>23515.8</v>
      </c>
      <c r="F2519" s="65">
        <v>42209</v>
      </c>
      <c r="G2519" s="106">
        <v>23515.8</v>
      </c>
      <c r="H2519" s="31">
        <f t="shared" si="78"/>
        <v>0</v>
      </c>
      <c r="I2519" s="39" t="s">
        <v>17</v>
      </c>
      <c r="L2519" s="246"/>
      <c r="M2519" s="20">
        <v>42206</v>
      </c>
      <c r="N2519" s="183" t="s">
        <v>4879</v>
      </c>
      <c r="O2519" s="183" t="s">
        <v>1592</v>
      </c>
      <c r="P2519" s="15" t="s">
        <v>367</v>
      </c>
      <c r="Q2519" s="122">
        <v>3273.6</v>
      </c>
      <c r="R2519" s="23"/>
      <c r="S2519" s="118"/>
      <c r="T2519" s="31">
        <f t="shared" si="79"/>
        <v>3273.6</v>
      </c>
      <c r="U2519" s="68" t="s">
        <v>9</v>
      </c>
    </row>
    <row r="2520" spans="1:21" x14ac:dyDescent="0.25">
      <c r="A2520" s="20">
        <v>42209</v>
      </c>
      <c r="B2520" s="183" t="s">
        <v>5159</v>
      </c>
      <c r="C2520" s="183" t="s">
        <v>1592</v>
      </c>
      <c r="D2520" s="14" t="s">
        <v>112</v>
      </c>
      <c r="E2520" s="105">
        <v>45687.5</v>
      </c>
      <c r="F2520" s="65">
        <v>42209</v>
      </c>
      <c r="G2520" s="106">
        <v>45687.5</v>
      </c>
      <c r="H2520" s="31">
        <f t="shared" si="78"/>
        <v>0</v>
      </c>
      <c r="I2520" s="39" t="s">
        <v>9</v>
      </c>
      <c r="L2520" s="246"/>
      <c r="M2520" s="20">
        <v>42209</v>
      </c>
      <c r="N2520" s="183" t="s">
        <v>5251</v>
      </c>
      <c r="O2520" s="183" t="s">
        <v>1592</v>
      </c>
      <c r="P2520" s="14" t="s">
        <v>367</v>
      </c>
      <c r="Q2520" s="105">
        <v>6342.6</v>
      </c>
      <c r="R2520" s="65"/>
      <c r="S2520" s="106"/>
      <c r="T2520" s="31">
        <f t="shared" si="79"/>
        <v>6342.6</v>
      </c>
      <c r="U2520" s="39" t="s">
        <v>15</v>
      </c>
    </row>
    <row r="2521" spans="1:21" x14ac:dyDescent="0.25">
      <c r="A2521" s="20">
        <v>42209</v>
      </c>
      <c r="B2521" s="183" t="s">
        <v>5160</v>
      </c>
      <c r="C2521" s="183" t="s">
        <v>1592</v>
      </c>
      <c r="D2521" s="14" t="s">
        <v>11</v>
      </c>
      <c r="E2521" s="105">
        <v>4015</v>
      </c>
      <c r="F2521" s="65">
        <v>42209</v>
      </c>
      <c r="G2521" s="106">
        <v>4015</v>
      </c>
      <c r="H2521" s="31">
        <f t="shared" si="78"/>
        <v>0</v>
      </c>
      <c r="I2521" s="39" t="s">
        <v>9</v>
      </c>
      <c r="L2521" s="246"/>
      <c r="M2521" s="20">
        <v>42211</v>
      </c>
      <c r="N2521" s="183" t="s">
        <v>5475</v>
      </c>
      <c r="O2521" s="183" t="s">
        <v>1592</v>
      </c>
      <c r="P2521" s="14" t="s">
        <v>367</v>
      </c>
      <c r="Q2521" s="105">
        <v>108787.4</v>
      </c>
      <c r="R2521" s="23"/>
      <c r="S2521" s="106"/>
      <c r="T2521" s="31">
        <f t="shared" si="79"/>
        <v>108787.4</v>
      </c>
      <c r="U2521" s="39" t="s">
        <v>3880</v>
      </c>
    </row>
    <row r="2522" spans="1:21" x14ac:dyDescent="0.25">
      <c r="A2522" s="20">
        <v>42209</v>
      </c>
      <c r="B2522" s="183" t="s">
        <v>5161</v>
      </c>
      <c r="C2522" s="183" t="s">
        <v>1592</v>
      </c>
      <c r="D2522" s="14" t="s">
        <v>11</v>
      </c>
      <c r="E2522" s="105">
        <v>1038.4000000000001</v>
      </c>
      <c r="F2522" s="65">
        <v>42209</v>
      </c>
      <c r="G2522" s="106">
        <v>1038.4000000000001</v>
      </c>
      <c r="H2522" s="31">
        <f t="shared" si="78"/>
        <v>0</v>
      </c>
      <c r="I2522" s="39" t="s">
        <v>9</v>
      </c>
      <c r="L2522" s="246"/>
      <c r="M2522" s="20">
        <v>42212</v>
      </c>
      <c r="N2522" s="183" t="s">
        <v>5592</v>
      </c>
      <c r="O2522" s="183" t="s">
        <v>1592</v>
      </c>
      <c r="P2522" s="14" t="s">
        <v>367</v>
      </c>
      <c r="Q2522" s="105">
        <v>108604.4</v>
      </c>
      <c r="R2522" s="23"/>
      <c r="S2522" s="106"/>
      <c r="T2522" s="31">
        <f t="shared" si="79"/>
        <v>108604.4</v>
      </c>
      <c r="U2522" s="39" t="s">
        <v>9</v>
      </c>
    </row>
    <row r="2523" spans="1:21" x14ac:dyDescent="0.25">
      <c r="A2523" s="20">
        <v>42209</v>
      </c>
      <c r="B2523" s="183" t="s">
        <v>5162</v>
      </c>
      <c r="C2523" s="183" t="s">
        <v>1592</v>
      </c>
      <c r="D2523" s="14" t="s">
        <v>1128</v>
      </c>
      <c r="E2523" s="105">
        <v>2869.6</v>
      </c>
      <c r="F2523" s="65">
        <v>42209</v>
      </c>
      <c r="G2523" s="106">
        <v>2869.6</v>
      </c>
      <c r="H2523" s="31">
        <f t="shared" si="78"/>
        <v>0</v>
      </c>
      <c r="I2523" s="39" t="s">
        <v>9</v>
      </c>
      <c r="L2523" s="246"/>
      <c r="M2523" s="20">
        <v>42186</v>
      </c>
      <c r="N2523" s="183" t="s">
        <v>2514</v>
      </c>
      <c r="O2523" s="183" t="s">
        <v>1592</v>
      </c>
      <c r="P2523" s="14" t="s">
        <v>157</v>
      </c>
      <c r="Q2523" s="105">
        <v>3565.8</v>
      </c>
      <c r="R2523" s="23">
        <v>42186</v>
      </c>
      <c r="S2523" s="106">
        <v>3565.8</v>
      </c>
      <c r="T2523" s="25">
        <f t="shared" si="79"/>
        <v>0</v>
      </c>
      <c r="U2523" s="39" t="s">
        <v>9</v>
      </c>
    </row>
    <row r="2524" spans="1:21" x14ac:dyDescent="0.25">
      <c r="A2524" s="20">
        <v>42209</v>
      </c>
      <c r="B2524" s="183" t="s">
        <v>5163</v>
      </c>
      <c r="C2524" s="183" t="s">
        <v>1592</v>
      </c>
      <c r="D2524" s="14" t="s">
        <v>383</v>
      </c>
      <c r="E2524" s="105">
        <v>21063.3</v>
      </c>
      <c r="F2524" s="65" t="s">
        <v>5164</v>
      </c>
      <c r="G2524" s="106">
        <f>18003.3+3060</f>
        <v>21063.3</v>
      </c>
      <c r="H2524" s="31">
        <f t="shared" si="78"/>
        <v>0</v>
      </c>
      <c r="I2524" s="39" t="s">
        <v>9</v>
      </c>
      <c r="L2524" s="246"/>
      <c r="M2524" s="20">
        <v>42193</v>
      </c>
      <c r="N2524" s="183" t="s">
        <v>3307</v>
      </c>
      <c r="O2524" s="183" t="s">
        <v>1592</v>
      </c>
      <c r="P2524" s="14" t="s">
        <v>157</v>
      </c>
      <c r="Q2524" s="105">
        <v>2974.6</v>
      </c>
      <c r="R2524" s="23">
        <v>42193</v>
      </c>
      <c r="S2524" s="106">
        <v>2974.6</v>
      </c>
      <c r="T2524" s="31">
        <f t="shared" si="79"/>
        <v>0</v>
      </c>
      <c r="U2524" s="39" t="s">
        <v>9</v>
      </c>
    </row>
    <row r="2525" spans="1:21" x14ac:dyDescent="0.25">
      <c r="A2525" s="20">
        <v>42209</v>
      </c>
      <c r="B2525" s="183" t="s">
        <v>5165</v>
      </c>
      <c r="C2525" s="183" t="s">
        <v>1592</v>
      </c>
      <c r="D2525" s="14" t="s">
        <v>125</v>
      </c>
      <c r="E2525" s="105">
        <v>18658.2</v>
      </c>
      <c r="F2525" s="65" t="s">
        <v>5166</v>
      </c>
      <c r="G2525" s="106">
        <f>16627.05+2031.15</f>
        <v>18658.2</v>
      </c>
      <c r="H2525" s="31">
        <f t="shared" si="78"/>
        <v>0</v>
      </c>
      <c r="I2525" s="39" t="s">
        <v>94</v>
      </c>
      <c r="L2525" s="246"/>
      <c r="M2525" s="20">
        <v>42200</v>
      </c>
      <c r="N2525" s="183" t="s">
        <v>4106</v>
      </c>
      <c r="O2525" s="183" t="s">
        <v>1592</v>
      </c>
      <c r="P2525" s="14" t="s">
        <v>157</v>
      </c>
      <c r="Q2525" s="105">
        <v>2332.9</v>
      </c>
      <c r="R2525" s="23">
        <v>42200</v>
      </c>
      <c r="S2525" s="106">
        <v>2332.9</v>
      </c>
      <c r="T2525" s="48">
        <f t="shared" si="79"/>
        <v>0</v>
      </c>
      <c r="U2525" s="39" t="s">
        <v>9</v>
      </c>
    </row>
    <row r="2526" spans="1:21" x14ac:dyDescent="0.25">
      <c r="A2526" s="20">
        <v>42209</v>
      </c>
      <c r="B2526" s="183" t="s">
        <v>5167</v>
      </c>
      <c r="C2526" s="183" t="s">
        <v>1592</v>
      </c>
      <c r="D2526" s="14" t="s">
        <v>145</v>
      </c>
      <c r="E2526" s="105">
        <v>3226.2</v>
      </c>
      <c r="F2526" s="65">
        <v>42209</v>
      </c>
      <c r="G2526" s="106">
        <v>3226.2</v>
      </c>
      <c r="H2526" s="31">
        <f t="shared" si="78"/>
        <v>0</v>
      </c>
      <c r="I2526" s="39" t="s">
        <v>9</v>
      </c>
      <c r="L2526" s="246"/>
      <c r="M2526" s="20">
        <v>42207</v>
      </c>
      <c r="N2526" s="183" t="s">
        <v>4925</v>
      </c>
      <c r="O2526" s="183" t="s">
        <v>1592</v>
      </c>
      <c r="P2526" s="14" t="s">
        <v>157</v>
      </c>
      <c r="Q2526" s="105">
        <v>2910.6</v>
      </c>
      <c r="R2526" s="23">
        <v>42207</v>
      </c>
      <c r="S2526" s="106">
        <v>2910.6</v>
      </c>
      <c r="T2526" s="31">
        <f t="shared" si="79"/>
        <v>0</v>
      </c>
      <c r="U2526" s="39" t="s">
        <v>9</v>
      </c>
    </row>
    <row r="2527" spans="1:21" x14ac:dyDescent="0.25">
      <c r="A2527" s="20">
        <v>42209</v>
      </c>
      <c r="B2527" s="183" t="s">
        <v>5168</v>
      </c>
      <c r="C2527" s="183" t="s">
        <v>1592</v>
      </c>
      <c r="D2527" s="14" t="s">
        <v>20</v>
      </c>
      <c r="E2527" s="105">
        <v>18150</v>
      </c>
      <c r="F2527" s="65">
        <v>42209</v>
      </c>
      <c r="G2527" s="106">
        <v>18150</v>
      </c>
      <c r="H2527" s="31">
        <f t="shared" si="78"/>
        <v>0</v>
      </c>
      <c r="I2527" s="39" t="s">
        <v>15</v>
      </c>
      <c r="L2527" s="246"/>
      <c r="M2527" s="20">
        <v>42214</v>
      </c>
      <c r="N2527" s="183" t="s">
        <v>5731</v>
      </c>
      <c r="O2527" s="183" t="s">
        <v>1592</v>
      </c>
      <c r="P2527" s="14" t="s">
        <v>157</v>
      </c>
      <c r="Q2527" s="105">
        <v>3032.6</v>
      </c>
      <c r="R2527" s="23">
        <v>42214</v>
      </c>
      <c r="S2527" s="106">
        <v>3032.6</v>
      </c>
      <c r="T2527" s="31">
        <f t="shared" si="79"/>
        <v>0</v>
      </c>
      <c r="U2527" s="39" t="s">
        <v>9</v>
      </c>
    </row>
    <row r="2528" spans="1:21" x14ac:dyDescent="0.25">
      <c r="A2528" s="20">
        <v>42209</v>
      </c>
      <c r="B2528" s="183" t="s">
        <v>5169</v>
      </c>
      <c r="C2528" s="183" t="s">
        <v>1592</v>
      </c>
      <c r="D2528" s="14" t="s">
        <v>71</v>
      </c>
      <c r="E2528" s="105">
        <v>6299.2</v>
      </c>
      <c r="F2528" s="65">
        <v>42209</v>
      </c>
      <c r="G2528" s="106">
        <v>6299.2</v>
      </c>
      <c r="H2528" s="31">
        <f t="shared" si="78"/>
        <v>0</v>
      </c>
      <c r="I2528" s="39" t="s">
        <v>9</v>
      </c>
      <c r="L2528" s="246"/>
      <c r="M2528" s="20">
        <v>42187</v>
      </c>
      <c r="N2528" s="183" t="s">
        <v>2693</v>
      </c>
      <c r="O2528" s="183" t="s">
        <v>1592</v>
      </c>
      <c r="P2528" s="40" t="s">
        <v>190</v>
      </c>
      <c r="Q2528" s="105">
        <v>608</v>
      </c>
      <c r="R2528" s="23">
        <v>42188</v>
      </c>
      <c r="S2528" s="106">
        <v>608</v>
      </c>
      <c r="T2528" s="25">
        <f t="shared" si="79"/>
        <v>0</v>
      </c>
      <c r="U2528" s="68" t="s">
        <v>19</v>
      </c>
    </row>
    <row r="2529" spans="1:21" x14ac:dyDescent="0.25">
      <c r="A2529" s="20">
        <v>42209</v>
      </c>
      <c r="B2529" s="183" t="s">
        <v>5170</v>
      </c>
      <c r="C2529" s="183" t="s">
        <v>1592</v>
      </c>
      <c r="D2529" s="14" t="s">
        <v>14</v>
      </c>
      <c r="E2529" s="105">
        <v>18739.2</v>
      </c>
      <c r="F2529" s="74">
        <v>42219</v>
      </c>
      <c r="G2529" s="144">
        <v>18739.2</v>
      </c>
      <c r="H2529" s="31">
        <f t="shared" si="78"/>
        <v>0</v>
      </c>
      <c r="I2529" s="39" t="s">
        <v>15</v>
      </c>
      <c r="L2529" s="246"/>
      <c r="M2529" s="20">
        <v>42187</v>
      </c>
      <c r="N2529" s="183" t="s">
        <v>2696</v>
      </c>
      <c r="O2529" s="183" t="s">
        <v>1592</v>
      </c>
      <c r="P2529" s="40" t="s">
        <v>190</v>
      </c>
      <c r="Q2529" s="105">
        <v>107.5</v>
      </c>
      <c r="R2529" s="23">
        <v>42188</v>
      </c>
      <c r="S2529" s="106">
        <v>107.5</v>
      </c>
      <c r="T2529" s="25">
        <f t="shared" si="79"/>
        <v>0</v>
      </c>
      <c r="U2529" s="68" t="s">
        <v>19</v>
      </c>
    </row>
    <row r="2530" spans="1:21" x14ac:dyDescent="0.25">
      <c r="A2530" s="20">
        <v>42209</v>
      </c>
      <c r="B2530" s="183" t="s">
        <v>5171</v>
      </c>
      <c r="C2530" s="183" t="s">
        <v>1592</v>
      </c>
      <c r="D2530" s="150" t="s">
        <v>1178</v>
      </c>
      <c r="E2530" s="105">
        <v>13530</v>
      </c>
      <c r="F2530" s="65">
        <v>42210</v>
      </c>
      <c r="G2530" s="106">
        <v>13530</v>
      </c>
      <c r="H2530" s="31">
        <f t="shared" si="78"/>
        <v>0</v>
      </c>
      <c r="I2530" s="39" t="s">
        <v>94</v>
      </c>
      <c r="L2530" s="246"/>
      <c r="M2530" s="20">
        <v>42199</v>
      </c>
      <c r="N2530" s="183" t="s">
        <v>4067</v>
      </c>
      <c r="O2530" s="183" t="s">
        <v>1592</v>
      </c>
      <c r="P2530" s="14" t="s">
        <v>190</v>
      </c>
      <c r="Q2530" s="105">
        <v>1032</v>
      </c>
      <c r="R2530" s="23">
        <v>42200</v>
      </c>
      <c r="S2530" s="106">
        <v>1032</v>
      </c>
      <c r="T2530" s="48">
        <f t="shared" si="79"/>
        <v>0</v>
      </c>
      <c r="U2530" s="39" t="s">
        <v>19</v>
      </c>
    </row>
    <row r="2531" spans="1:21" x14ac:dyDescent="0.25">
      <c r="A2531" s="20">
        <v>42209</v>
      </c>
      <c r="B2531" s="183" t="s">
        <v>5172</v>
      </c>
      <c r="C2531" s="183" t="s">
        <v>1592</v>
      </c>
      <c r="D2531" s="14" t="s">
        <v>88</v>
      </c>
      <c r="E2531" s="105">
        <v>2111.4</v>
      </c>
      <c r="F2531" s="65">
        <v>42209</v>
      </c>
      <c r="G2531" s="106">
        <v>2111.4</v>
      </c>
      <c r="H2531" s="31">
        <f t="shared" si="78"/>
        <v>0</v>
      </c>
      <c r="I2531" s="39" t="s">
        <v>9</v>
      </c>
      <c r="L2531" s="246"/>
      <c r="M2531" s="20">
        <v>42207</v>
      </c>
      <c r="N2531" s="183" t="s">
        <v>5005</v>
      </c>
      <c r="O2531" s="183" t="s">
        <v>1592</v>
      </c>
      <c r="P2531" s="14" t="s">
        <v>190</v>
      </c>
      <c r="Q2531" s="105">
        <v>3002.4</v>
      </c>
      <c r="R2531" s="23">
        <v>42208</v>
      </c>
      <c r="S2531" s="106">
        <v>3002.4</v>
      </c>
      <c r="T2531" s="31">
        <f t="shared" si="79"/>
        <v>0</v>
      </c>
      <c r="U2531" s="39" t="s">
        <v>94</v>
      </c>
    </row>
    <row r="2532" spans="1:21" x14ac:dyDescent="0.25">
      <c r="A2532" s="20">
        <v>42209</v>
      </c>
      <c r="B2532" s="183" t="s">
        <v>5173</v>
      </c>
      <c r="C2532" s="183" t="s">
        <v>1592</v>
      </c>
      <c r="D2532" s="14" t="s">
        <v>20</v>
      </c>
      <c r="E2532" s="105">
        <v>4105.3999999999996</v>
      </c>
      <c r="F2532" s="65">
        <v>42209</v>
      </c>
      <c r="G2532" s="106">
        <v>4105.3999999999996</v>
      </c>
      <c r="H2532" s="31">
        <f t="shared" si="78"/>
        <v>0</v>
      </c>
      <c r="I2532" s="39" t="s">
        <v>94</v>
      </c>
      <c r="L2532" s="246"/>
      <c r="M2532" s="20">
        <v>42210</v>
      </c>
      <c r="N2532" s="183" t="s">
        <v>5384</v>
      </c>
      <c r="O2532" s="183" t="s">
        <v>1592</v>
      </c>
      <c r="P2532" s="14" t="s">
        <v>190</v>
      </c>
      <c r="Q2532" s="105">
        <v>222</v>
      </c>
      <c r="R2532" s="65">
        <v>42212</v>
      </c>
      <c r="S2532" s="106">
        <v>222</v>
      </c>
      <c r="T2532" s="31">
        <f t="shared" si="79"/>
        <v>0</v>
      </c>
      <c r="U2532" s="39" t="s">
        <v>19</v>
      </c>
    </row>
    <row r="2533" spans="1:21" x14ac:dyDescent="0.25">
      <c r="A2533" s="20">
        <v>42209</v>
      </c>
      <c r="B2533" s="183" t="s">
        <v>5174</v>
      </c>
      <c r="C2533" s="183" t="s">
        <v>1592</v>
      </c>
      <c r="D2533" s="14" t="s">
        <v>336</v>
      </c>
      <c r="E2533" s="105">
        <v>2029.5</v>
      </c>
      <c r="F2533" s="65">
        <v>42209</v>
      </c>
      <c r="G2533" s="106">
        <v>2029.5</v>
      </c>
      <c r="H2533" s="31">
        <f t="shared" si="78"/>
        <v>0</v>
      </c>
      <c r="I2533" s="39" t="s">
        <v>9</v>
      </c>
      <c r="L2533" s="246"/>
      <c r="M2533" s="20">
        <v>42213</v>
      </c>
      <c r="N2533" s="183" t="s">
        <v>5657</v>
      </c>
      <c r="O2533" s="183" t="s">
        <v>1592</v>
      </c>
      <c r="P2533" s="14" t="s">
        <v>190</v>
      </c>
      <c r="Q2533" s="105">
        <v>1214.5</v>
      </c>
      <c r="R2533" s="23">
        <v>42214</v>
      </c>
      <c r="S2533" s="106">
        <v>1214.5</v>
      </c>
      <c r="T2533" s="31">
        <f t="shared" si="79"/>
        <v>0</v>
      </c>
      <c r="U2533" s="39" t="s">
        <v>94</v>
      </c>
    </row>
    <row r="2534" spans="1:21" x14ac:dyDescent="0.25">
      <c r="A2534" s="20">
        <v>42209</v>
      </c>
      <c r="B2534" s="183" t="s">
        <v>5175</v>
      </c>
      <c r="C2534" s="183" t="s">
        <v>1592</v>
      </c>
      <c r="D2534" s="14" t="s">
        <v>114</v>
      </c>
      <c r="E2534" s="105">
        <v>5902.4</v>
      </c>
      <c r="F2534" s="65">
        <v>42209</v>
      </c>
      <c r="G2534" s="106">
        <v>5902.4</v>
      </c>
      <c r="H2534" s="31">
        <f t="shared" si="78"/>
        <v>0</v>
      </c>
      <c r="I2534" s="39" t="s">
        <v>9</v>
      </c>
      <c r="L2534" s="246"/>
      <c r="M2534" s="20">
        <v>42214</v>
      </c>
      <c r="N2534" s="183" t="s">
        <v>5773</v>
      </c>
      <c r="O2534" s="183" t="s">
        <v>1592</v>
      </c>
      <c r="P2534" s="14" t="s">
        <v>190</v>
      </c>
      <c r="Q2534" s="105">
        <v>6235</v>
      </c>
      <c r="R2534" s="23">
        <v>42215</v>
      </c>
      <c r="S2534" s="106">
        <v>6235</v>
      </c>
      <c r="T2534" s="31">
        <f t="shared" si="79"/>
        <v>0</v>
      </c>
      <c r="U2534" s="39" t="s">
        <v>94</v>
      </c>
    </row>
    <row r="2535" spans="1:21" x14ac:dyDescent="0.25">
      <c r="A2535" s="20">
        <v>42209</v>
      </c>
      <c r="B2535" s="183" t="s">
        <v>5176</v>
      </c>
      <c r="C2535" s="183" t="s">
        <v>1592</v>
      </c>
      <c r="D2535" s="14" t="s">
        <v>431</v>
      </c>
      <c r="E2535" s="105">
        <v>8538.2000000000007</v>
      </c>
      <c r="F2535" s="65">
        <v>42209</v>
      </c>
      <c r="G2535" s="106">
        <v>8538.2000000000007</v>
      </c>
      <c r="H2535" s="31">
        <f t="shared" si="78"/>
        <v>0</v>
      </c>
      <c r="I2535" s="39" t="s">
        <v>9</v>
      </c>
      <c r="L2535" s="246"/>
      <c r="M2535" s="20">
        <v>42188</v>
      </c>
      <c r="N2535" s="183" t="s">
        <v>2826</v>
      </c>
      <c r="O2535" s="183" t="s">
        <v>1592</v>
      </c>
      <c r="P2535" s="14" t="s">
        <v>86</v>
      </c>
      <c r="Q2535" s="105">
        <v>454.9</v>
      </c>
      <c r="R2535" s="23">
        <v>42188</v>
      </c>
      <c r="S2535" s="106">
        <v>454.9</v>
      </c>
      <c r="T2535" s="31">
        <f t="shared" si="79"/>
        <v>0</v>
      </c>
      <c r="U2535" s="39" t="s">
        <v>9</v>
      </c>
    </row>
    <row r="2536" spans="1:21" x14ac:dyDescent="0.25">
      <c r="A2536" s="20">
        <v>42209</v>
      </c>
      <c r="B2536" s="183" t="s">
        <v>5177</v>
      </c>
      <c r="C2536" s="183" t="s">
        <v>1592</v>
      </c>
      <c r="D2536" s="14" t="s">
        <v>1434</v>
      </c>
      <c r="E2536" s="105">
        <v>3047.8</v>
      </c>
      <c r="F2536" s="65">
        <v>42209</v>
      </c>
      <c r="G2536" s="106">
        <v>3047.8</v>
      </c>
      <c r="H2536" s="31">
        <f t="shared" si="78"/>
        <v>0</v>
      </c>
      <c r="I2536" s="39" t="s">
        <v>9</v>
      </c>
      <c r="L2536" s="246"/>
      <c r="M2536" s="20">
        <v>42190</v>
      </c>
      <c r="N2536" s="183" t="s">
        <v>3030</v>
      </c>
      <c r="O2536" s="183" t="s">
        <v>1592</v>
      </c>
      <c r="P2536" s="14" t="s">
        <v>86</v>
      </c>
      <c r="Q2536" s="105">
        <v>316.25</v>
      </c>
      <c r="R2536" s="23">
        <v>42190</v>
      </c>
      <c r="S2536" s="106">
        <v>316.25</v>
      </c>
      <c r="T2536" s="31">
        <f t="shared" si="79"/>
        <v>0</v>
      </c>
      <c r="U2536" s="39" t="s">
        <v>9</v>
      </c>
    </row>
    <row r="2537" spans="1:21" x14ac:dyDescent="0.25">
      <c r="A2537" s="20">
        <v>42209</v>
      </c>
      <c r="B2537" s="183" t="s">
        <v>5178</v>
      </c>
      <c r="C2537" s="183" t="s">
        <v>1592</v>
      </c>
      <c r="D2537" s="14" t="s">
        <v>18</v>
      </c>
      <c r="E2537" s="105">
        <v>2958</v>
      </c>
      <c r="F2537" s="65">
        <v>42209</v>
      </c>
      <c r="G2537" s="106">
        <v>2958</v>
      </c>
      <c r="H2537" s="31">
        <f t="shared" si="78"/>
        <v>0</v>
      </c>
      <c r="I2537" s="39" t="s">
        <v>9</v>
      </c>
      <c r="L2537" s="246"/>
      <c r="M2537" s="20">
        <v>42193</v>
      </c>
      <c r="N2537" s="183" t="s">
        <v>3287</v>
      </c>
      <c r="O2537" s="183" t="s">
        <v>1592</v>
      </c>
      <c r="P2537" s="14" t="s">
        <v>86</v>
      </c>
      <c r="Q2537" s="105">
        <v>615.6</v>
      </c>
      <c r="R2537" s="23">
        <v>42193</v>
      </c>
      <c r="S2537" s="106">
        <v>615.6</v>
      </c>
      <c r="T2537" s="31">
        <f t="shared" si="79"/>
        <v>0</v>
      </c>
      <c r="U2537" s="39" t="s">
        <v>9</v>
      </c>
    </row>
    <row r="2538" spans="1:21" x14ac:dyDescent="0.25">
      <c r="A2538" s="20">
        <v>42209</v>
      </c>
      <c r="B2538" s="183" t="s">
        <v>5179</v>
      </c>
      <c r="C2538" s="183" t="s">
        <v>1592</v>
      </c>
      <c r="D2538" s="14" t="s">
        <v>114</v>
      </c>
      <c r="E2538" s="105">
        <v>2486.4</v>
      </c>
      <c r="F2538" s="65">
        <v>42209</v>
      </c>
      <c r="G2538" s="106">
        <v>2486.4</v>
      </c>
      <c r="H2538" s="31">
        <f t="shared" si="78"/>
        <v>0</v>
      </c>
      <c r="I2538" s="39" t="s">
        <v>9</v>
      </c>
      <c r="L2538" s="246"/>
      <c r="M2538" s="20">
        <v>42195</v>
      </c>
      <c r="N2538" s="183" t="s">
        <v>3643</v>
      </c>
      <c r="O2538" s="183" t="s">
        <v>1592</v>
      </c>
      <c r="P2538" s="14" t="s">
        <v>86</v>
      </c>
      <c r="Q2538" s="105">
        <v>427.85</v>
      </c>
      <c r="R2538" s="23">
        <v>42195</v>
      </c>
      <c r="S2538" s="106">
        <v>427.85</v>
      </c>
      <c r="T2538" s="31">
        <f t="shared" si="79"/>
        <v>0</v>
      </c>
      <c r="U2538" s="39" t="s">
        <v>9</v>
      </c>
    </row>
    <row r="2539" spans="1:21" x14ac:dyDescent="0.25">
      <c r="A2539" s="20">
        <v>42209</v>
      </c>
      <c r="B2539" s="183" t="s">
        <v>5180</v>
      </c>
      <c r="C2539" s="183" t="s">
        <v>1592</v>
      </c>
      <c r="D2539" s="14" t="s">
        <v>818</v>
      </c>
      <c r="E2539" s="105">
        <v>3993.6</v>
      </c>
      <c r="F2539" s="65">
        <v>42209</v>
      </c>
      <c r="G2539" s="106">
        <v>3993.6</v>
      </c>
      <c r="H2539" s="31">
        <f t="shared" si="78"/>
        <v>0</v>
      </c>
      <c r="I2539" s="39" t="s">
        <v>9</v>
      </c>
      <c r="L2539" s="246"/>
      <c r="M2539" s="20">
        <v>42197</v>
      </c>
      <c r="N2539" s="183" t="s">
        <v>3850</v>
      </c>
      <c r="O2539" s="183" t="s">
        <v>1592</v>
      </c>
      <c r="P2539" s="14" t="s">
        <v>86</v>
      </c>
      <c r="Q2539" s="105">
        <v>85.1</v>
      </c>
      <c r="R2539" s="23">
        <v>42197</v>
      </c>
      <c r="S2539" s="106">
        <v>85.1</v>
      </c>
      <c r="T2539" s="31">
        <f t="shared" si="79"/>
        <v>0</v>
      </c>
      <c r="U2539" s="39" t="s">
        <v>9</v>
      </c>
    </row>
    <row r="2540" spans="1:21" x14ac:dyDescent="0.25">
      <c r="A2540" s="20">
        <v>42209</v>
      </c>
      <c r="B2540" s="183" t="s">
        <v>5181</v>
      </c>
      <c r="C2540" s="183" t="s">
        <v>1592</v>
      </c>
      <c r="D2540" s="14" t="s">
        <v>103</v>
      </c>
      <c r="E2540" s="105">
        <v>32407.85</v>
      </c>
      <c r="F2540" s="65">
        <v>42215</v>
      </c>
      <c r="G2540" s="106">
        <v>32407.85</v>
      </c>
      <c r="H2540" s="31">
        <f t="shared" si="78"/>
        <v>0</v>
      </c>
      <c r="I2540" s="39" t="s">
        <v>4738</v>
      </c>
      <c r="L2540" s="246"/>
      <c r="M2540" s="20">
        <v>42201</v>
      </c>
      <c r="N2540" s="183" t="s">
        <v>4281</v>
      </c>
      <c r="O2540" s="183" t="s">
        <v>1592</v>
      </c>
      <c r="P2540" s="14" t="s">
        <v>86</v>
      </c>
      <c r="Q2540" s="105">
        <v>40.799999999999997</v>
      </c>
      <c r="R2540" s="23">
        <v>42201</v>
      </c>
      <c r="S2540" s="106">
        <v>40.799999999999997</v>
      </c>
      <c r="T2540" s="31">
        <f t="shared" si="79"/>
        <v>0</v>
      </c>
      <c r="U2540" s="56" t="s">
        <v>9</v>
      </c>
    </row>
    <row r="2541" spans="1:21" x14ac:dyDescent="0.25">
      <c r="A2541" s="20">
        <v>42209</v>
      </c>
      <c r="B2541" s="183" t="s">
        <v>5182</v>
      </c>
      <c r="C2541" s="183" t="s">
        <v>1592</v>
      </c>
      <c r="D2541" s="14" t="s">
        <v>111</v>
      </c>
      <c r="E2541" s="105">
        <v>3969.6</v>
      </c>
      <c r="F2541" s="65">
        <v>42212</v>
      </c>
      <c r="G2541" s="106">
        <v>3969.6</v>
      </c>
      <c r="H2541" s="31">
        <f t="shared" si="78"/>
        <v>0</v>
      </c>
      <c r="I2541" s="39" t="s">
        <v>15</v>
      </c>
      <c r="L2541" s="246"/>
      <c r="M2541" s="20">
        <v>42202</v>
      </c>
      <c r="N2541" s="183" t="s">
        <v>4406</v>
      </c>
      <c r="O2541" s="183" t="s">
        <v>1592</v>
      </c>
      <c r="P2541" s="14" t="s">
        <v>86</v>
      </c>
      <c r="Q2541" s="105">
        <v>470.25</v>
      </c>
      <c r="R2541" s="23">
        <v>42202</v>
      </c>
      <c r="S2541" s="118">
        <v>470.25</v>
      </c>
      <c r="T2541" s="31">
        <f t="shared" si="79"/>
        <v>0</v>
      </c>
      <c r="U2541" s="56" t="s">
        <v>9</v>
      </c>
    </row>
    <row r="2542" spans="1:21" x14ac:dyDescent="0.25">
      <c r="A2542" s="20">
        <v>42209</v>
      </c>
      <c r="B2542" s="183" t="s">
        <v>5183</v>
      </c>
      <c r="C2542" s="183" t="s">
        <v>1592</v>
      </c>
      <c r="D2542" s="14" t="s">
        <v>32</v>
      </c>
      <c r="E2542" s="105">
        <v>129841.8</v>
      </c>
      <c r="F2542" s="74">
        <v>42230</v>
      </c>
      <c r="G2542" s="144">
        <v>129841.8</v>
      </c>
      <c r="H2542" s="31">
        <f t="shared" si="78"/>
        <v>0</v>
      </c>
      <c r="I2542" s="39" t="s">
        <v>19</v>
      </c>
      <c r="L2542" s="246"/>
      <c r="M2542" s="20">
        <v>42204</v>
      </c>
      <c r="N2542" s="183" t="s">
        <v>4647</v>
      </c>
      <c r="O2542" s="183" t="s">
        <v>1592</v>
      </c>
      <c r="P2542" s="14" t="s">
        <v>86</v>
      </c>
      <c r="Q2542" s="105">
        <v>331.25</v>
      </c>
      <c r="R2542" s="23">
        <v>42204</v>
      </c>
      <c r="S2542" s="118">
        <v>331.25</v>
      </c>
      <c r="T2542" s="31">
        <f t="shared" si="79"/>
        <v>0</v>
      </c>
      <c r="U2542" s="56" t="s">
        <v>9</v>
      </c>
    </row>
    <row r="2543" spans="1:21" x14ac:dyDescent="0.25">
      <c r="A2543" s="20">
        <v>42209</v>
      </c>
      <c r="B2543" s="183" t="s">
        <v>5184</v>
      </c>
      <c r="C2543" s="183" t="s">
        <v>1592</v>
      </c>
      <c r="D2543" s="14" t="s">
        <v>226</v>
      </c>
      <c r="E2543" s="105">
        <v>2168.9</v>
      </c>
      <c r="F2543" s="65">
        <v>42209</v>
      </c>
      <c r="G2543" s="106">
        <v>2168.9</v>
      </c>
      <c r="H2543" s="31">
        <f t="shared" si="78"/>
        <v>0</v>
      </c>
      <c r="I2543" s="39" t="s">
        <v>9</v>
      </c>
      <c r="L2543" s="246"/>
      <c r="M2543" s="20">
        <v>42205</v>
      </c>
      <c r="N2543" s="183" t="s">
        <v>4774</v>
      </c>
      <c r="O2543" s="183" t="s">
        <v>1592</v>
      </c>
      <c r="P2543" s="14" t="s">
        <v>86</v>
      </c>
      <c r="Q2543" s="105">
        <v>83.6</v>
      </c>
      <c r="R2543" s="23">
        <v>42206</v>
      </c>
      <c r="S2543" s="106">
        <v>83.6</v>
      </c>
      <c r="T2543" s="31">
        <f t="shared" si="79"/>
        <v>0</v>
      </c>
      <c r="U2543" s="39" t="s">
        <v>9</v>
      </c>
    </row>
    <row r="2544" spans="1:21" x14ac:dyDescent="0.25">
      <c r="A2544" s="20">
        <v>42209</v>
      </c>
      <c r="B2544" s="183" t="s">
        <v>5185</v>
      </c>
      <c r="C2544" s="183" t="s">
        <v>1592</v>
      </c>
      <c r="D2544" s="14" t="s">
        <v>906</v>
      </c>
      <c r="E2544" s="105">
        <v>1189</v>
      </c>
      <c r="F2544" s="65">
        <v>42209</v>
      </c>
      <c r="G2544" s="106">
        <v>1189</v>
      </c>
      <c r="H2544" s="31">
        <f t="shared" si="78"/>
        <v>0</v>
      </c>
      <c r="I2544" s="39" t="s">
        <v>19</v>
      </c>
      <c r="L2544" s="246"/>
      <c r="M2544" s="20">
        <v>42209</v>
      </c>
      <c r="N2544" s="183" t="s">
        <v>5263</v>
      </c>
      <c r="O2544" s="183" t="s">
        <v>1592</v>
      </c>
      <c r="P2544" s="14" t="s">
        <v>86</v>
      </c>
      <c r="Q2544" s="105">
        <v>403.8</v>
      </c>
      <c r="R2544" s="65">
        <v>42209</v>
      </c>
      <c r="S2544" s="106">
        <v>403.8</v>
      </c>
      <c r="T2544" s="31">
        <f t="shared" si="79"/>
        <v>0</v>
      </c>
      <c r="U2544" s="39" t="s">
        <v>9</v>
      </c>
    </row>
    <row r="2545" spans="1:21" x14ac:dyDescent="0.25">
      <c r="A2545" s="20">
        <v>42209</v>
      </c>
      <c r="B2545" s="183" t="s">
        <v>5186</v>
      </c>
      <c r="C2545" s="183" t="s">
        <v>1592</v>
      </c>
      <c r="D2545" s="14" t="s">
        <v>151</v>
      </c>
      <c r="E2545" s="105">
        <v>4766.3999999999996</v>
      </c>
      <c r="F2545" s="65">
        <v>42210</v>
      </c>
      <c r="G2545" s="106">
        <v>4766.3999999999996</v>
      </c>
      <c r="H2545" s="31">
        <f t="shared" si="78"/>
        <v>0</v>
      </c>
      <c r="I2545" s="39" t="s">
        <v>9</v>
      </c>
      <c r="L2545" s="246"/>
      <c r="M2545" s="20">
        <v>42213</v>
      </c>
      <c r="N2545" s="183" t="s">
        <v>5648</v>
      </c>
      <c r="O2545" s="183" t="s">
        <v>1592</v>
      </c>
      <c r="P2545" s="14" t="s">
        <v>86</v>
      </c>
      <c r="Q2545" s="105">
        <v>28</v>
      </c>
      <c r="R2545" s="23">
        <v>42213</v>
      </c>
      <c r="S2545" s="106">
        <v>28</v>
      </c>
      <c r="T2545" s="31">
        <f t="shared" si="79"/>
        <v>0</v>
      </c>
      <c r="U2545" s="39" t="s">
        <v>9</v>
      </c>
    </row>
    <row r="2546" spans="1:21" x14ac:dyDescent="0.25">
      <c r="A2546" s="20">
        <v>42209</v>
      </c>
      <c r="B2546" s="183" t="s">
        <v>5187</v>
      </c>
      <c r="C2546" s="183" t="s">
        <v>1592</v>
      </c>
      <c r="D2546" s="14" t="s">
        <v>5046</v>
      </c>
      <c r="E2546" s="105">
        <v>15888.1</v>
      </c>
      <c r="F2546" s="65">
        <v>42209</v>
      </c>
      <c r="G2546" s="106">
        <v>15888.1</v>
      </c>
      <c r="H2546" s="31">
        <f t="shared" si="78"/>
        <v>0</v>
      </c>
      <c r="I2546" s="39" t="s">
        <v>9</v>
      </c>
      <c r="L2546" s="246"/>
      <c r="M2546" s="20">
        <v>42216</v>
      </c>
      <c r="N2546" s="183" t="s">
        <v>6023</v>
      </c>
      <c r="O2546" s="183" t="s">
        <v>1592</v>
      </c>
      <c r="P2546" s="14" t="s">
        <v>86</v>
      </c>
      <c r="Q2546" s="105">
        <v>556.9</v>
      </c>
      <c r="R2546" s="23">
        <v>42216</v>
      </c>
      <c r="S2546" s="106">
        <v>556.9</v>
      </c>
      <c r="T2546" s="31">
        <f t="shared" si="79"/>
        <v>0</v>
      </c>
      <c r="U2546" s="39" t="s">
        <v>9</v>
      </c>
    </row>
    <row r="2547" spans="1:21" x14ac:dyDescent="0.25">
      <c r="A2547" s="20">
        <v>42209</v>
      </c>
      <c r="B2547" s="183" t="s">
        <v>5188</v>
      </c>
      <c r="C2547" s="183" t="s">
        <v>1592</v>
      </c>
      <c r="D2547" s="14" t="s">
        <v>133</v>
      </c>
      <c r="E2547" s="105">
        <v>211.6</v>
      </c>
      <c r="F2547" s="65">
        <v>42209</v>
      </c>
      <c r="G2547" s="106">
        <v>211.6</v>
      </c>
      <c r="H2547" s="31">
        <f t="shared" si="78"/>
        <v>0</v>
      </c>
      <c r="I2547" s="39" t="s">
        <v>9</v>
      </c>
      <c r="L2547" s="246"/>
      <c r="M2547" s="20">
        <v>42188</v>
      </c>
      <c r="N2547" s="183" t="s">
        <v>2766</v>
      </c>
      <c r="O2547" s="183" t="s">
        <v>1592</v>
      </c>
      <c r="P2547" s="40" t="s">
        <v>215</v>
      </c>
      <c r="Q2547" s="105">
        <v>18773.2</v>
      </c>
      <c r="R2547" s="23">
        <v>42188</v>
      </c>
      <c r="S2547" s="106">
        <v>18773.2</v>
      </c>
      <c r="T2547" s="31">
        <f t="shared" si="79"/>
        <v>0</v>
      </c>
      <c r="U2547" s="68" t="s">
        <v>9</v>
      </c>
    </row>
    <row r="2548" spans="1:21" x14ac:dyDescent="0.25">
      <c r="A2548" s="20">
        <v>42209</v>
      </c>
      <c r="B2548" s="183" t="s">
        <v>5189</v>
      </c>
      <c r="C2548" s="183" t="s">
        <v>1592</v>
      </c>
      <c r="D2548" s="14" t="s">
        <v>1186</v>
      </c>
      <c r="E2548" s="105">
        <v>11928.9</v>
      </c>
      <c r="F2548" s="65">
        <v>42209</v>
      </c>
      <c r="G2548" s="106">
        <v>11928.9</v>
      </c>
      <c r="H2548" s="31">
        <f t="shared" si="78"/>
        <v>0</v>
      </c>
      <c r="I2548" s="39" t="s">
        <v>587</v>
      </c>
      <c r="L2548" s="246"/>
      <c r="M2548" s="20">
        <v>42189</v>
      </c>
      <c r="N2548" s="183" t="s">
        <v>2884</v>
      </c>
      <c r="O2548" s="183" t="s">
        <v>1592</v>
      </c>
      <c r="P2548" s="14" t="s">
        <v>215</v>
      </c>
      <c r="Q2548" s="105">
        <v>17063.04</v>
      </c>
      <c r="R2548" s="23">
        <v>42189</v>
      </c>
      <c r="S2548" s="106">
        <v>17063.04</v>
      </c>
      <c r="T2548" s="31">
        <f t="shared" si="79"/>
        <v>0</v>
      </c>
      <c r="U2548" s="39" t="s">
        <v>2524</v>
      </c>
    </row>
    <row r="2549" spans="1:21" x14ac:dyDescent="0.25">
      <c r="A2549" s="20">
        <v>42209</v>
      </c>
      <c r="B2549" s="183" t="s">
        <v>5190</v>
      </c>
      <c r="C2549" s="183" t="s">
        <v>1592</v>
      </c>
      <c r="D2549" s="14" t="s">
        <v>1175</v>
      </c>
      <c r="E2549" s="105">
        <v>26858.3</v>
      </c>
      <c r="F2549" s="65">
        <v>42210</v>
      </c>
      <c r="G2549" s="106">
        <v>26858.3</v>
      </c>
      <c r="H2549" s="31">
        <f t="shared" si="78"/>
        <v>0</v>
      </c>
      <c r="I2549" s="39" t="s">
        <v>587</v>
      </c>
      <c r="L2549" s="246"/>
      <c r="M2549" s="20">
        <v>42190</v>
      </c>
      <c r="N2549" s="183" t="s">
        <v>2984</v>
      </c>
      <c r="O2549" s="183" t="s">
        <v>1592</v>
      </c>
      <c r="P2549" s="14" t="s">
        <v>215</v>
      </c>
      <c r="Q2549" s="105">
        <v>17228.7</v>
      </c>
      <c r="R2549" s="23">
        <v>42190</v>
      </c>
      <c r="S2549" s="106">
        <v>17228.7</v>
      </c>
      <c r="T2549" s="31">
        <f t="shared" si="79"/>
        <v>0</v>
      </c>
      <c r="U2549" s="39" t="s">
        <v>62</v>
      </c>
    </row>
    <row r="2550" spans="1:21" x14ac:dyDescent="0.25">
      <c r="A2550" s="20">
        <v>42209</v>
      </c>
      <c r="B2550" s="183" t="s">
        <v>5191</v>
      </c>
      <c r="C2550" s="183" t="s">
        <v>1592</v>
      </c>
      <c r="D2550" s="14" t="s">
        <v>1290</v>
      </c>
      <c r="E2550" s="105">
        <v>2520</v>
      </c>
      <c r="F2550" s="65">
        <v>42209</v>
      </c>
      <c r="G2550" s="106">
        <v>2520</v>
      </c>
      <c r="H2550" s="31">
        <f t="shared" si="78"/>
        <v>0</v>
      </c>
      <c r="I2550" s="39" t="s">
        <v>587</v>
      </c>
      <c r="L2550" s="246"/>
      <c r="M2550" s="20">
        <v>42191</v>
      </c>
      <c r="N2550" s="183" t="s">
        <v>3126</v>
      </c>
      <c r="O2550" s="183" t="s">
        <v>1592</v>
      </c>
      <c r="P2550" s="14" t="s">
        <v>215</v>
      </c>
      <c r="Q2550" s="105">
        <v>10924.2</v>
      </c>
      <c r="R2550" s="23">
        <v>42191</v>
      </c>
      <c r="S2550" s="106">
        <v>10924.2</v>
      </c>
      <c r="T2550" s="31">
        <f t="shared" si="79"/>
        <v>0</v>
      </c>
      <c r="U2550" s="39" t="s">
        <v>9</v>
      </c>
    </row>
    <row r="2551" spans="1:21" x14ac:dyDescent="0.25">
      <c r="A2551" s="20">
        <v>42209</v>
      </c>
      <c r="B2551" s="183" t="s">
        <v>5192</v>
      </c>
      <c r="C2551" s="183" t="s">
        <v>1592</v>
      </c>
      <c r="D2551" s="14" t="s">
        <v>1172</v>
      </c>
      <c r="E2551" s="105">
        <v>27954.26</v>
      </c>
      <c r="F2551" s="65">
        <v>42209</v>
      </c>
      <c r="G2551" s="106">
        <v>27954.26</v>
      </c>
      <c r="H2551" s="31">
        <f t="shared" si="78"/>
        <v>0</v>
      </c>
      <c r="I2551" s="39" t="s">
        <v>41</v>
      </c>
      <c r="L2551" s="246"/>
      <c r="M2551" s="20">
        <v>42192</v>
      </c>
      <c r="N2551" s="183" t="s">
        <v>3196</v>
      </c>
      <c r="O2551" s="183" t="s">
        <v>1592</v>
      </c>
      <c r="P2551" s="14" t="s">
        <v>215</v>
      </c>
      <c r="Q2551" s="105">
        <v>30333.8</v>
      </c>
      <c r="R2551" s="23">
        <v>42192</v>
      </c>
      <c r="S2551" s="106">
        <v>30333.8</v>
      </c>
      <c r="T2551" s="31">
        <f t="shared" si="79"/>
        <v>0</v>
      </c>
      <c r="U2551" s="39" t="s">
        <v>9</v>
      </c>
    </row>
    <row r="2552" spans="1:21" x14ac:dyDescent="0.25">
      <c r="A2552" s="20">
        <v>42209</v>
      </c>
      <c r="B2552" s="183" t="s">
        <v>5193</v>
      </c>
      <c r="C2552" s="183" t="s">
        <v>1592</v>
      </c>
      <c r="D2552" s="150" t="s">
        <v>1518</v>
      </c>
      <c r="E2552" s="105">
        <v>4840.8</v>
      </c>
      <c r="F2552" s="65">
        <v>42209</v>
      </c>
      <c r="G2552" s="106">
        <v>4840.8</v>
      </c>
      <c r="H2552" s="31">
        <f t="shared" si="78"/>
        <v>0</v>
      </c>
      <c r="I2552" s="39" t="s">
        <v>41</v>
      </c>
      <c r="L2552" s="246"/>
      <c r="M2552" s="20">
        <v>42193</v>
      </c>
      <c r="N2552" s="183" t="s">
        <v>3334</v>
      </c>
      <c r="O2552" s="183" t="s">
        <v>1592</v>
      </c>
      <c r="P2552" s="14" t="s">
        <v>215</v>
      </c>
      <c r="Q2552" s="105">
        <v>20247.8</v>
      </c>
      <c r="R2552" s="23">
        <v>42193</v>
      </c>
      <c r="S2552" s="106">
        <v>20247.8</v>
      </c>
      <c r="T2552" s="31">
        <f t="shared" si="79"/>
        <v>0</v>
      </c>
      <c r="U2552" s="39" t="s">
        <v>17</v>
      </c>
    </row>
    <row r="2553" spans="1:21" x14ac:dyDescent="0.25">
      <c r="A2553" s="20">
        <v>42209</v>
      </c>
      <c r="B2553" s="183" t="s">
        <v>5194</v>
      </c>
      <c r="C2553" s="183" t="s">
        <v>1592</v>
      </c>
      <c r="D2553" s="14" t="s">
        <v>940</v>
      </c>
      <c r="E2553" s="105">
        <v>2349.6</v>
      </c>
      <c r="F2553" s="65">
        <v>42209</v>
      </c>
      <c r="G2553" s="106">
        <v>2349.6</v>
      </c>
      <c r="H2553" s="31">
        <f t="shared" si="78"/>
        <v>0</v>
      </c>
      <c r="I2553" s="39" t="s">
        <v>587</v>
      </c>
      <c r="L2553" s="246"/>
      <c r="M2553" s="20">
        <v>42195</v>
      </c>
      <c r="N2553" s="183" t="s">
        <v>3562</v>
      </c>
      <c r="O2553" s="183" t="s">
        <v>1592</v>
      </c>
      <c r="P2553" s="14" t="s">
        <v>215</v>
      </c>
      <c r="Q2553" s="105">
        <v>11684.94</v>
      </c>
      <c r="R2553" s="23">
        <v>42195</v>
      </c>
      <c r="S2553" s="106">
        <v>11684.94</v>
      </c>
      <c r="T2553" s="31">
        <f t="shared" si="79"/>
        <v>0</v>
      </c>
      <c r="U2553" s="39" t="s">
        <v>9</v>
      </c>
    </row>
    <row r="2554" spans="1:21" x14ac:dyDescent="0.25">
      <c r="A2554" s="20">
        <v>42209</v>
      </c>
      <c r="B2554" s="183" t="s">
        <v>5195</v>
      </c>
      <c r="C2554" s="183" t="s">
        <v>1592</v>
      </c>
      <c r="D2554" s="14" t="s">
        <v>1174</v>
      </c>
      <c r="E2554" s="105">
        <v>10038.6</v>
      </c>
      <c r="F2554" s="152">
        <v>42209</v>
      </c>
      <c r="G2554" s="106">
        <v>10038.6</v>
      </c>
      <c r="H2554" s="31">
        <f t="shared" si="78"/>
        <v>0</v>
      </c>
      <c r="I2554" s="39" t="s">
        <v>587</v>
      </c>
      <c r="L2554" s="246"/>
      <c r="M2554" s="20">
        <v>42195</v>
      </c>
      <c r="N2554" s="183" t="s">
        <v>3569</v>
      </c>
      <c r="O2554" s="183" t="s">
        <v>1592</v>
      </c>
      <c r="P2554" s="14" t="s">
        <v>215</v>
      </c>
      <c r="Q2554" s="105">
        <v>3254.4</v>
      </c>
      <c r="R2554" s="23">
        <v>42195</v>
      </c>
      <c r="S2554" s="106">
        <v>3254.4</v>
      </c>
      <c r="T2554" s="31">
        <f t="shared" si="79"/>
        <v>0</v>
      </c>
      <c r="U2554" s="39" t="s">
        <v>9</v>
      </c>
    </row>
    <row r="2555" spans="1:21" x14ac:dyDescent="0.25">
      <c r="A2555" s="20">
        <v>42209</v>
      </c>
      <c r="B2555" s="183" t="s">
        <v>5196</v>
      </c>
      <c r="C2555" s="183" t="s">
        <v>1592</v>
      </c>
      <c r="D2555" s="14" t="s">
        <v>3893</v>
      </c>
      <c r="E2555" s="105">
        <v>1612.8</v>
      </c>
      <c r="F2555" s="65">
        <v>42209</v>
      </c>
      <c r="G2555" s="106">
        <v>1612.8</v>
      </c>
      <c r="H2555" s="31">
        <f t="shared" si="78"/>
        <v>0</v>
      </c>
      <c r="I2555" s="39" t="s">
        <v>41</v>
      </c>
      <c r="L2555" s="246"/>
      <c r="M2555" s="20">
        <v>42196</v>
      </c>
      <c r="N2555" s="183" t="s">
        <v>3736</v>
      </c>
      <c r="O2555" s="183" t="s">
        <v>1592</v>
      </c>
      <c r="P2555" s="14" t="s">
        <v>215</v>
      </c>
      <c r="Q2555" s="105">
        <v>29780</v>
      </c>
      <c r="R2555" s="23">
        <v>42196</v>
      </c>
      <c r="S2555" s="106">
        <v>29780</v>
      </c>
      <c r="T2555" s="31">
        <f t="shared" si="79"/>
        <v>0</v>
      </c>
      <c r="U2555" s="39" t="s">
        <v>2524</v>
      </c>
    </row>
    <row r="2556" spans="1:21" x14ac:dyDescent="0.25">
      <c r="A2556" s="20">
        <v>42209</v>
      </c>
      <c r="B2556" s="183" t="s">
        <v>5197</v>
      </c>
      <c r="C2556" s="183" t="s">
        <v>1592</v>
      </c>
      <c r="D2556" s="14" t="s">
        <v>179</v>
      </c>
      <c r="E2556" s="105">
        <v>1837.75</v>
      </c>
      <c r="F2556" s="65">
        <v>42209</v>
      </c>
      <c r="G2556" s="106">
        <v>1837.75</v>
      </c>
      <c r="H2556" s="31">
        <f t="shared" si="78"/>
        <v>0</v>
      </c>
      <c r="I2556" s="39" t="s">
        <v>41</v>
      </c>
      <c r="L2556" s="246"/>
      <c r="M2556" s="20">
        <v>42196</v>
      </c>
      <c r="N2556" s="183" t="s">
        <v>3737</v>
      </c>
      <c r="O2556" s="183" t="s">
        <v>1592</v>
      </c>
      <c r="P2556" s="14" t="s">
        <v>215</v>
      </c>
      <c r="Q2556" s="105">
        <v>21000</v>
      </c>
      <c r="R2556" s="23">
        <v>42196</v>
      </c>
      <c r="S2556" s="106">
        <v>21000</v>
      </c>
      <c r="T2556" s="31">
        <f t="shared" si="79"/>
        <v>0</v>
      </c>
      <c r="U2556" s="39" t="s">
        <v>2524</v>
      </c>
    </row>
    <row r="2557" spans="1:21" x14ac:dyDescent="0.25">
      <c r="A2557" s="20">
        <v>42209</v>
      </c>
      <c r="B2557" s="183" t="s">
        <v>5198</v>
      </c>
      <c r="C2557" s="183" t="s">
        <v>1592</v>
      </c>
      <c r="D2557" s="14" t="s">
        <v>137</v>
      </c>
      <c r="E2557" s="105">
        <v>890.5</v>
      </c>
      <c r="F2557" s="65">
        <v>42209</v>
      </c>
      <c r="G2557" s="106">
        <v>890.5</v>
      </c>
      <c r="H2557" s="31">
        <f t="shared" si="78"/>
        <v>0</v>
      </c>
      <c r="I2557" s="39" t="s">
        <v>9</v>
      </c>
      <c r="L2557" s="246"/>
      <c r="M2557" s="20">
        <v>42196</v>
      </c>
      <c r="N2557" s="183" t="s">
        <v>3738</v>
      </c>
      <c r="O2557" s="183" t="s">
        <v>1592</v>
      </c>
      <c r="P2557" s="14" t="s">
        <v>215</v>
      </c>
      <c r="Q2557" s="105">
        <v>280</v>
      </c>
      <c r="R2557" s="23">
        <v>42196</v>
      </c>
      <c r="S2557" s="106">
        <v>280</v>
      </c>
      <c r="T2557" s="31">
        <f t="shared" si="79"/>
        <v>0</v>
      </c>
      <c r="U2557" s="39" t="s">
        <v>2524</v>
      </c>
    </row>
    <row r="2558" spans="1:21" x14ac:dyDescent="0.25">
      <c r="A2558" s="20">
        <v>42209</v>
      </c>
      <c r="B2558" s="183" t="s">
        <v>5199</v>
      </c>
      <c r="C2558" s="183" t="s">
        <v>1592</v>
      </c>
      <c r="D2558" s="14" t="s">
        <v>255</v>
      </c>
      <c r="E2558" s="105">
        <v>12244.4</v>
      </c>
      <c r="F2558" s="65">
        <v>42209</v>
      </c>
      <c r="G2558" s="106">
        <v>12244.4</v>
      </c>
      <c r="H2558" s="31">
        <f t="shared" si="78"/>
        <v>0</v>
      </c>
      <c r="I2558" s="39" t="s">
        <v>587</v>
      </c>
      <c r="L2558" s="246"/>
      <c r="M2558" s="20">
        <v>42196</v>
      </c>
      <c r="N2558" s="183" t="s">
        <v>3794</v>
      </c>
      <c r="O2558" s="183" t="s">
        <v>1592</v>
      </c>
      <c r="P2558" s="14" t="s">
        <v>215</v>
      </c>
      <c r="Q2558" s="105">
        <v>312</v>
      </c>
      <c r="R2558" s="23">
        <v>42196</v>
      </c>
      <c r="S2558" s="106">
        <v>312</v>
      </c>
      <c r="T2558" s="31">
        <f t="shared" si="79"/>
        <v>0</v>
      </c>
      <c r="U2558" s="39" t="s">
        <v>9</v>
      </c>
    </row>
    <row r="2559" spans="1:21" x14ac:dyDescent="0.25">
      <c r="A2559" s="20">
        <v>42209</v>
      </c>
      <c r="B2559" s="183" t="s">
        <v>5200</v>
      </c>
      <c r="C2559" s="183" t="s">
        <v>1592</v>
      </c>
      <c r="D2559" s="14" t="s">
        <v>4758</v>
      </c>
      <c r="E2559" s="105">
        <v>12800</v>
      </c>
      <c r="F2559" s="65">
        <v>42209</v>
      </c>
      <c r="G2559" s="106">
        <v>12800</v>
      </c>
      <c r="H2559" s="31">
        <f t="shared" si="78"/>
        <v>0</v>
      </c>
      <c r="I2559" s="39" t="s">
        <v>2524</v>
      </c>
      <c r="L2559" s="246"/>
      <c r="M2559" s="20">
        <v>42199</v>
      </c>
      <c r="N2559" s="183" t="s">
        <v>3999</v>
      </c>
      <c r="O2559" s="183" t="s">
        <v>1592</v>
      </c>
      <c r="P2559" s="14" t="s">
        <v>215</v>
      </c>
      <c r="Q2559" s="105">
        <v>19734.599999999999</v>
      </c>
      <c r="R2559" s="23">
        <v>42199</v>
      </c>
      <c r="S2559" s="106">
        <v>19734.599999999999</v>
      </c>
      <c r="T2559" s="31">
        <f t="shared" si="79"/>
        <v>0</v>
      </c>
      <c r="U2559" s="39" t="s">
        <v>9</v>
      </c>
    </row>
    <row r="2560" spans="1:21" x14ac:dyDescent="0.25">
      <c r="A2560" s="20">
        <v>42209</v>
      </c>
      <c r="B2560" s="183" t="s">
        <v>5201</v>
      </c>
      <c r="C2560" s="183" t="s">
        <v>1592</v>
      </c>
      <c r="D2560" s="150" t="s">
        <v>130</v>
      </c>
      <c r="E2560" s="105">
        <v>3405.8</v>
      </c>
      <c r="F2560" s="65">
        <v>42212</v>
      </c>
      <c r="G2560" s="106">
        <v>3405.8</v>
      </c>
      <c r="H2560" s="31">
        <f t="shared" si="78"/>
        <v>0</v>
      </c>
      <c r="I2560" s="39" t="s">
        <v>17</v>
      </c>
      <c r="L2560" s="246"/>
      <c r="M2560" s="20">
        <v>42200</v>
      </c>
      <c r="N2560" s="183" t="s">
        <v>4154</v>
      </c>
      <c r="O2560" s="183" t="s">
        <v>1592</v>
      </c>
      <c r="P2560" s="14" t="s">
        <v>215</v>
      </c>
      <c r="Q2560" s="105">
        <v>16604.8</v>
      </c>
      <c r="R2560" s="23">
        <v>42200</v>
      </c>
      <c r="S2560" s="106">
        <v>16604.8</v>
      </c>
      <c r="T2560" s="48">
        <f t="shared" si="79"/>
        <v>0</v>
      </c>
      <c r="U2560" s="39" t="s">
        <v>9</v>
      </c>
    </row>
    <row r="2561" spans="1:21" x14ac:dyDescent="0.25">
      <c r="A2561" s="20">
        <v>42209</v>
      </c>
      <c r="B2561" s="183" t="s">
        <v>5202</v>
      </c>
      <c r="C2561" s="183" t="s">
        <v>1592</v>
      </c>
      <c r="D2561" s="14" t="s">
        <v>128</v>
      </c>
      <c r="E2561" s="105">
        <v>7824</v>
      </c>
      <c r="F2561" s="65">
        <v>42209</v>
      </c>
      <c r="G2561" s="106">
        <v>7824</v>
      </c>
      <c r="H2561" s="31">
        <f t="shared" si="78"/>
        <v>0</v>
      </c>
      <c r="I2561" s="39" t="s">
        <v>17</v>
      </c>
      <c r="L2561" s="246"/>
      <c r="M2561" s="20">
        <v>42202</v>
      </c>
      <c r="N2561" s="183" t="s">
        <v>4338</v>
      </c>
      <c r="O2561" s="183" t="s">
        <v>1592</v>
      </c>
      <c r="P2561" s="14" t="s">
        <v>215</v>
      </c>
      <c r="Q2561" s="105">
        <v>32414.6</v>
      </c>
      <c r="R2561" s="23">
        <v>42202</v>
      </c>
      <c r="S2561" s="118">
        <v>32414.6</v>
      </c>
      <c r="T2561" s="31">
        <f t="shared" si="79"/>
        <v>0</v>
      </c>
      <c r="U2561" s="56" t="s">
        <v>17</v>
      </c>
    </row>
    <row r="2562" spans="1:21" x14ac:dyDescent="0.25">
      <c r="A2562" s="20">
        <v>42209</v>
      </c>
      <c r="B2562" s="183" t="s">
        <v>5203</v>
      </c>
      <c r="C2562" s="183" t="s">
        <v>1592</v>
      </c>
      <c r="D2562" s="14" t="s">
        <v>169</v>
      </c>
      <c r="E2562" s="105">
        <v>2436.1</v>
      </c>
      <c r="F2562" s="65">
        <v>42210</v>
      </c>
      <c r="G2562" s="106">
        <v>2436.1</v>
      </c>
      <c r="H2562" s="31">
        <f t="shared" si="78"/>
        <v>0</v>
      </c>
      <c r="I2562" s="39" t="s">
        <v>59</v>
      </c>
      <c r="L2562" s="246"/>
      <c r="M2562" s="20">
        <v>42204</v>
      </c>
      <c r="N2562" s="183" t="s">
        <v>4594</v>
      </c>
      <c r="O2562" s="183" t="s">
        <v>1592</v>
      </c>
      <c r="P2562" s="14" t="s">
        <v>215</v>
      </c>
      <c r="Q2562" s="105">
        <v>32554.799999999999</v>
      </c>
      <c r="R2562" s="23">
        <v>42204</v>
      </c>
      <c r="S2562" s="118">
        <v>32554.799999999999</v>
      </c>
      <c r="T2562" s="31">
        <f t="shared" si="79"/>
        <v>0</v>
      </c>
      <c r="U2562" s="56" t="s">
        <v>17</v>
      </c>
    </row>
    <row r="2563" spans="1:21" x14ac:dyDescent="0.25">
      <c r="A2563" s="20">
        <v>42209</v>
      </c>
      <c r="B2563" s="183" t="s">
        <v>5204</v>
      </c>
      <c r="C2563" s="183" t="s">
        <v>1592</v>
      </c>
      <c r="D2563" s="14" t="s">
        <v>185</v>
      </c>
      <c r="E2563" s="105">
        <v>73299</v>
      </c>
      <c r="F2563" s="65">
        <v>42209</v>
      </c>
      <c r="G2563" s="106">
        <v>73299</v>
      </c>
      <c r="H2563" s="31">
        <f t="shared" ref="H2563:H2626" si="80">E2563-G2563</f>
        <v>0</v>
      </c>
      <c r="I2563" s="39" t="s">
        <v>2524</v>
      </c>
      <c r="L2563" s="246"/>
      <c r="M2563" s="20">
        <v>42207</v>
      </c>
      <c r="N2563" s="183" t="s">
        <v>4916</v>
      </c>
      <c r="O2563" s="183" t="s">
        <v>1592</v>
      </c>
      <c r="P2563" s="14" t="s">
        <v>215</v>
      </c>
      <c r="Q2563" s="105">
        <v>28594.7</v>
      </c>
      <c r="R2563" s="23">
        <v>42207</v>
      </c>
      <c r="S2563" s="106">
        <v>28594.7</v>
      </c>
      <c r="T2563" s="31">
        <f t="shared" ref="T2563:T2626" si="81">Q2563-S2563</f>
        <v>0</v>
      </c>
      <c r="U2563" s="39" t="s">
        <v>9</v>
      </c>
    </row>
    <row r="2564" spans="1:21" x14ac:dyDescent="0.25">
      <c r="A2564" s="20">
        <v>42209</v>
      </c>
      <c r="B2564" s="183" t="s">
        <v>5205</v>
      </c>
      <c r="C2564" s="183" t="s">
        <v>1592</v>
      </c>
      <c r="D2564" s="14" t="s">
        <v>4432</v>
      </c>
      <c r="E2564" s="105">
        <v>2706</v>
      </c>
      <c r="F2564" s="65">
        <v>42209</v>
      </c>
      <c r="G2564" s="106">
        <v>2706</v>
      </c>
      <c r="H2564" s="31">
        <f t="shared" si="80"/>
        <v>0</v>
      </c>
      <c r="I2564" s="39" t="s">
        <v>59</v>
      </c>
      <c r="L2564" s="246"/>
      <c r="M2564" s="20">
        <v>42208</v>
      </c>
      <c r="N2564" s="183" t="s">
        <v>5077</v>
      </c>
      <c r="O2564" s="183" t="s">
        <v>1592</v>
      </c>
      <c r="P2564" s="14" t="s">
        <v>215</v>
      </c>
      <c r="Q2564" s="105">
        <v>17301.89</v>
      </c>
      <c r="R2564" s="65">
        <v>42208</v>
      </c>
      <c r="S2564" s="106">
        <v>17301.89</v>
      </c>
      <c r="T2564" s="31">
        <f t="shared" si="81"/>
        <v>0</v>
      </c>
      <c r="U2564" s="39" t="s">
        <v>62</v>
      </c>
    </row>
    <row r="2565" spans="1:21" x14ac:dyDescent="0.25">
      <c r="A2565" s="20">
        <v>42209</v>
      </c>
      <c r="B2565" s="183" t="s">
        <v>5206</v>
      </c>
      <c r="C2565" s="183" t="s">
        <v>1592</v>
      </c>
      <c r="D2565" s="14" t="s">
        <v>168</v>
      </c>
      <c r="E2565" s="105">
        <v>7542.2</v>
      </c>
      <c r="F2565" s="65">
        <v>42212</v>
      </c>
      <c r="G2565" s="106">
        <v>7542.2</v>
      </c>
      <c r="H2565" s="31">
        <f t="shared" si="80"/>
        <v>0</v>
      </c>
      <c r="I2565" s="39" t="s">
        <v>59</v>
      </c>
      <c r="L2565" s="246"/>
      <c r="M2565" s="20">
        <v>42210</v>
      </c>
      <c r="N2565" s="183" t="s">
        <v>5330</v>
      </c>
      <c r="O2565" s="183" t="s">
        <v>1592</v>
      </c>
      <c r="P2565" s="14" t="s">
        <v>215</v>
      </c>
      <c r="Q2565" s="105">
        <v>28478.7</v>
      </c>
      <c r="R2565" s="65">
        <v>42210</v>
      </c>
      <c r="S2565" s="106">
        <v>28478.7</v>
      </c>
      <c r="T2565" s="31">
        <f t="shared" si="81"/>
        <v>0</v>
      </c>
      <c r="U2565" s="39" t="s">
        <v>4738</v>
      </c>
    </row>
    <row r="2566" spans="1:21" x14ac:dyDescent="0.25">
      <c r="A2566" s="20">
        <v>42209</v>
      </c>
      <c r="B2566" s="183" t="s">
        <v>5207</v>
      </c>
      <c r="C2566" s="183" t="s">
        <v>1592</v>
      </c>
      <c r="D2566" s="14" t="s">
        <v>292</v>
      </c>
      <c r="E2566" s="105">
        <v>2156.6999999999998</v>
      </c>
      <c r="F2566" s="65">
        <v>42209</v>
      </c>
      <c r="G2566" s="106">
        <v>2156.6999999999998</v>
      </c>
      <c r="H2566" s="31">
        <f t="shared" si="80"/>
        <v>0</v>
      </c>
      <c r="I2566" s="39" t="s">
        <v>59</v>
      </c>
      <c r="L2566" s="246"/>
      <c r="M2566" s="20">
        <v>42211</v>
      </c>
      <c r="N2566" s="183" t="s">
        <v>5451</v>
      </c>
      <c r="O2566" s="183" t="s">
        <v>1592</v>
      </c>
      <c r="P2566" s="14" t="s">
        <v>215</v>
      </c>
      <c r="Q2566" s="105">
        <v>18923.099999999999</v>
      </c>
      <c r="R2566" s="23">
        <v>42211</v>
      </c>
      <c r="S2566" s="106">
        <v>18923.099999999999</v>
      </c>
      <c r="T2566" s="31">
        <f t="shared" si="81"/>
        <v>0</v>
      </c>
      <c r="U2566" s="39" t="s">
        <v>4738</v>
      </c>
    </row>
    <row r="2567" spans="1:21" x14ac:dyDescent="0.25">
      <c r="A2567" s="20">
        <v>42209</v>
      </c>
      <c r="B2567" s="183" t="s">
        <v>5208</v>
      </c>
      <c r="C2567" s="183" t="s">
        <v>1592</v>
      </c>
      <c r="D2567" s="241" t="s">
        <v>285</v>
      </c>
      <c r="E2567" s="242">
        <v>887.6</v>
      </c>
      <c r="F2567" s="65">
        <v>42209</v>
      </c>
      <c r="G2567" s="106">
        <v>887.6</v>
      </c>
      <c r="H2567" s="31">
        <f t="shared" si="80"/>
        <v>0</v>
      </c>
      <c r="I2567" s="39" t="s">
        <v>41</v>
      </c>
      <c r="L2567" s="246"/>
      <c r="M2567" s="20">
        <v>42213</v>
      </c>
      <c r="N2567" s="183" t="s">
        <v>5611</v>
      </c>
      <c r="O2567" s="183" t="s">
        <v>1592</v>
      </c>
      <c r="P2567" s="14" t="s">
        <v>215</v>
      </c>
      <c r="Q2567" s="105">
        <v>31111.1</v>
      </c>
      <c r="R2567" s="23" t="s">
        <v>5612</v>
      </c>
      <c r="S2567" s="106">
        <f>30000+1111.1</f>
        <v>31111.1</v>
      </c>
      <c r="T2567" s="31">
        <f t="shared" si="81"/>
        <v>0</v>
      </c>
      <c r="U2567" s="39" t="s">
        <v>9</v>
      </c>
    </row>
    <row r="2568" spans="1:21" x14ac:dyDescent="0.25">
      <c r="A2568" s="20">
        <v>42209</v>
      </c>
      <c r="B2568" s="183" t="s">
        <v>5209</v>
      </c>
      <c r="C2568" s="183" t="s">
        <v>1592</v>
      </c>
      <c r="D2568" s="14" t="s">
        <v>179</v>
      </c>
      <c r="E2568" s="105">
        <v>1757</v>
      </c>
      <c r="F2568" s="65">
        <v>42209</v>
      </c>
      <c r="G2568" s="106">
        <v>1757</v>
      </c>
      <c r="H2568" s="31">
        <f t="shared" si="80"/>
        <v>0</v>
      </c>
      <c r="I2568" s="39" t="s">
        <v>41</v>
      </c>
      <c r="L2568" s="246"/>
      <c r="M2568" s="20">
        <v>42214</v>
      </c>
      <c r="N2568" s="183" t="s">
        <v>5745</v>
      </c>
      <c r="O2568" s="183" t="s">
        <v>1592</v>
      </c>
      <c r="P2568" s="14" t="s">
        <v>215</v>
      </c>
      <c r="Q2568" s="105">
        <v>21222.12</v>
      </c>
      <c r="R2568" s="23">
        <v>42214</v>
      </c>
      <c r="S2568" s="106">
        <v>21222.12</v>
      </c>
      <c r="T2568" s="31">
        <f t="shared" si="81"/>
        <v>0</v>
      </c>
      <c r="U2568" s="39" t="s">
        <v>4738</v>
      </c>
    </row>
    <row r="2569" spans="1:21" x14ac:dyDescent="0.25">
      <c r="A2569" s="20">
        <v>42209</v>
      </c>
      <c r="B2569" s="183" t="s">
        <v>5210</v>
      </c>
      <c r="C2569" s="183" t="s">
        <v>1592</v>
      </c>
      <c r="D2569" s="14" t="s">
        <v>435</v>
      </c>
      <c r="E2569" s="105">
        <v>1071.8</v>
      </c>
      <c r="F2569" s="65">
        <v>42209</v>
      </c>
      <c r="G2569" s="106">
        <v>1071.8</v>
      </c>
      <c r="H2569" s="31">
        <f t="shared" si="80"/>
        <v>0</v>
      </c>
      <c r="I2569" s="39" t="s">
        <v>9</v>
      </c>
      <c r="L2569" s="246"/>
      <c r="M2569" s="20">
        <v>42191</v>
      </c>
      <c r="N2569" s="183" t="s">
        <v>3109</v>
      </c>
      <c r="O2569" s="183" t="s">
        <v>1592</v>
      </c>
      <c r="P2569" s="14" t="s">
        <v>11</v>
      </c>
      <c r="Q2569" s="105">
        <v>7051</v>
      </c>
      <c r="R2569" s="23">
        <v>42191</v>
      </c>
      <c r="S2569" s="106">
        <v>7051</v>
      </c>
      <c r="T2569" s="31">
        <f t="shared" si="81"/>
        <v>0</v>
      </c>
      <c r="U2569" s="39" t="s">
        <v>9</v>
      </c>
    </row>
    <row r="2570" spans="1:21" x14ac:dyDescent="0.25">
      <c r="A2570" s="20">
        <v>42209</v>
      </c>
      <c r="B2570" s="183" t="s">
        <v>5211</v>
      </c>
      <c r="C2570" s="183" t="s">
        <v>1592</v>
      </c>
      <c r="D2570" s="14" t="s">
        <v>82</v>
      </c>
      <c r="E2570" s="105">
        <v>4699.8999999999996</v>
      </c>
      <c r="F2570" s="65">
        <v>42209</v>
      </c>
      <c r="G2570" s="106">
        <v>4699.8999999999996</v>
      </c>
      <c r="H2570" s="31">
        <f t="shared" si="80"/>
        <v>0</v>
      </c>
      <c r="I2570" s="39" t="s">
        <v>59</v>
      </c>
      <c r="L2570" s="246"/>
      <c r="M2570" s="20">
        <v>42193</v>
      </c>
      <c r="N2570" s="183" t="s">
        <v>3373</v>
      </c>
      <c r="O2570" s="183" t="s">
        <v>1592</v>
      </c>
      <c r="P2570" s="150" t="s">
        <v>11</v>
      </c>
      <c r="Q2570" s="105">
        <v>6953.8</v>
      </c>
      <c r="R2570" s="23">
        <v>42194</v>
      </c>
      <c r="S2570" s="106">
        <v>6953.8</v>
      </c>
      <c r="T2570" s="31">
        <f t="shared" si="81"/>
        <v>0</v>
      </c>
      <c r="U2570" s="39" t="s">
        <v>19</v>
      </c>
    </row>
    <row r="2571" spans="1:21" x14ac:dyDescent="0.25">
      <c r="A2571" s="20">
        <v>42209</v>
      </c>
      <c r="B2571" s="183" t="s">
        <v>5212</v>
      </c>
      <c r="C2571" s="183" t="s">
        <v>1592</v>
      </c>
      <c r="D2571" s="14" t="s">
        <v>53</v>
      </c>
      <c r="E2571" s="105">
        <v>1501.5</v>
      </c>
      <c r="F2571" s="65">
        <v>42209</v>
      </c>
      <c r="G2571" s="106">
        <v>1501.5</v>
      </c>
      <c r="H2571" s="31">
        <f t="shared" si="80"/>
        <v>0</v>
      </c>
      <c r="I2571" s="39" t="s">
        <v>59</v>
      </c>
      <c r="L2571" s="246"/>
      <c r="M2571" s="20">
        <v>42194</v>
      </c>
      <c r="N2571" s="183" t="s">
        <v>3495</v>
      </c>
      <c r="O2571" s="183" t="s">
        <v>1592</v>
      </c>
      <c r="P2571" s="14" t="s">
        <v>11</v>
      </c>
      <c r="Q2571" s="105">
        <v>10591.9</v>
      </c>
      <c r="R2571" s="23">
        <v>42195</v>
      </c>
      <c r="S2571" s="106">
        <v>10591.9</v>
      </c>
      <c r="T2571" s="31">
        <f t="shared" si="81"/>
        <v>0</v>
      </c>
      <c r="U2571" s="39" t="s">
        <v>94</v>
      </c>
    </row>
    <row r="2572" spans="1:21" x14ac:dyDescent="0.25">
      <c r="A2572" s="20">
        <v>42209</v>
      </c>
      <c r="B2572" s="183" t="s">
        <v>5213</v>
      </c>
      <c r="C2572" s="183" t="s">
        <v>1592</v>
      </c>
      <c r="D2572" s="14" t="s">
        <v>167</v>
      </c>
      <c r="E2572" s="105">
        <v>305.89999999999998</v>
      </c>
      <c r="F2572" s="65">
        <v>42209</v>
      </c>
      <c r="G2572" s="106">
        <v>305.89999999999998</v>
      </c>
      <c r="H2572" s="31">
        <f t="shared" si="80"/>
        <v>0</v>
      </c>
      <c r="I2572" s="39" t="s">
        <v>59</v>
      </c>
      <c r="L2572" s="246"/>
      <c r="M2572" s="20">
        <v>42194</v>
      </c>
      <c r="N2572" s="183" t="s">
        <v>3498</v>
      </c>
      <c r="O2572" s="183" t="s">
        <v>1592</v>
      </c>
      <c r="P2572" s="14" t="s">
        <v>11</v>
      </c>
      <c r="Q2572" s="105">
        <v>640.29999999999995</v>
      </c>
      <c r="R2572" s="23">
        <v>42195</v>
      </c>
      <c r="S2572" s="106">
        <v>640.29999999999995</v>
      </c>
      <c r="T2572" s="31">
        <f t="shared" si="81"/>
        <v>0</v>
      </c>
      <c r="U2572" s="39" t="s">
        <v>94</v>
      </c>
    </row>
    <row r="2573" spans="1:21" x14ac:dyDescent="0.25">
      <c r="A2573" s="20">
        <v>42209</v>
      </c>
      <c r="B2573" s="183" t="s">
        <v>5214</v>
      </c>
      <c r="C2573" s="183" t="s">
        <v>1592</v>
      </c>
      <c r="D2573" s="14" t="s">
        <v>148</v>
      </c>
      <c r="E2573" s="105">
        <v>5450.7</v>
      </c>
      <c r="F2573" s="65">
        <v>42211</v>
      </c>
      <c r="G2573" s="106">
        <v>5450.7</v>
      </c>
      <c r="H2573" s="31">
        <f t="shared" si="80"/>
        <v>0</v>
      </c>
      <c r="I2573" s="39" t="s">
        <v>59</v>
      </c>
      <c r="L2573" s="246"/>
      <c r="M2573" s="20">
        <v>42196</v>
      </c>
      <c r="N2573" s="183" t="s">
        <v>3769</v>
      </c>
      <c r="O2573" s="183" t="s">
        <v>1592</v>
      </c>
      <c r="P2573" s="14" t="s">
        <v>11</v>
      </c>
      <c r="Q2573" s="105">
        <v>8655.1</v>
      </c>
      <c r="R2573" s="23">
        <v>42198</v>
      </c>
      <c r="S2573" s="106">
        <v>8655.1</v>
      </c>
      <c r="T2573" s="31">
        <f t="shared" si="81"/>
        <v>0</v>
      </c>
      <c r="U2573" s="39" t="s">
        <v>17</v>
      </c>
    </row>
    <row r="2574" spans="1:21" x14ac:dyDescent="0.25">
      <c r="A2574" s="20">
        <v>42209</v>
      </c>
      <c r="B2574" s="183" t="s">
        <v>5215</v>
      </c>
      <c r="C2574" s="183" t="s">
        <v>1592</v>
      </c>
      <c r="D2574" s="14" t="s">
        <v>135</v>
      </c>
      <c r="E2574" s="105">
        <v>1738.8</v>
      </c>
      <c r="F2574" s="65">
        <v>42209</v>
      </c>
      <c r="G2574" s="106">
        <v>1738.8</v>
      </c>
      <c r="H2574" s="31">
        <f t="shared" si="80"/>
        <v>0</v>
      </c>
      <c r="I2574" s="39" t="s">
        <v>9</v>
      </c>
      <c r="L2574" s="246"/>
      <c r="M2574" s="20">
        <v>42198</v>
      </c>
      <c r="N2574" s="183" t="s">
        <v>3861</v>
      </c>
      <c r="O2574" s="183" t="s">
        <v>1592</v>
      </c>
      <c r="P2574" s="14" t="s">
        <v>11</v>
      </c>
      <c r="Q2574" s="105">
        <v>17624.099999999999</v>
      </c>
      <c r="R2574" s="23">
        <v>42198</v>
      </c>
      <c r="S2574" s="106">
        <v>17624.099999999999</v>
      </c>
      <c r="T2574" s="31">
        <f t="shared" si="81"/>
        <v>0</v>
      </c>
      <c r="U2574" s="39" t="s">
        <v>9</v>
      </c>
    </row>
    <row r="2575" spans="1:21" x14ac:dyDescent="0.25">
      <c r="A2575" s="20">
        <v>42209</v>
      </c>
      <c r="B2575" s="183" t="s">
        <v>5216</v>
      </c>
      <c r="C2575" s="183" t="s">
        <v>1592</v>
      </c>
      <c r="D2575" s="14" t="s">
        <v>81</v>
      </c>
      <c r="E2575" s="105">
        <v>1632.6</v>
      </c>
      <c r="F2575" s="65">
        <v>42209</v>
      </c>
      <c r="G2575" s="106">
        <v>1632.6</v>
      </c>
      <c r="H2575" s="31">
        <f t="shared" si="80"/>
        <v>0</v>
      </c>
      <c r="I2575" s="39" t="s">
        <v>59</v>
      </c>
      <c r="L2575" s="246"/>
      <c r="M2575" s="20">
        <v>42198</v>
      </c>
      <c r="N2575" s="183" t="s">
        <v>3866</v>
      </c>
      <c r="O2575" s="183" t="s">
        <v>1592</v>
      </c>
      <c r="P2575" s="14" t="s">
        <v>11</v>
      </c>
      <c r="Q2575" s="105">
        <v>1081.8</v>
      </c>
      <c r="R2575" s="23">
        <v>42198</v>
      </c>
      <c r="S2575" s="106">
        <v>1081.8</v>
      </c>
      <c r="T2575" s="31">
        <f t="shared" si="81"/>
        <v>0</v>
      </c>
      <c r="U2575" s="39" t="s">
        <v>9</v>
      </c>
    </row>
    <row r="2576" spans="1:21" x14ac:dyDescent="0.25">
      <c r="A2576" s="20">
        <v>42209</v>
      </c>
      <c r="B2576" s="183" t="s">
        <v>5217</v>
      </c>
      <c r="C2576" s="183" t="s">
        <v>1592</v>
      </c>
      <c r="D2576" s="14" t="s">
        <v>83</v>
      </c>
      <c r="E2576" s="105">
        <v>3920</v>
      </c>
      <c r="F2576" s="65">
        <v>42209</v>
      </c>
      <c r="G2576" s="106">
        <v>3920</v>
      </c>
      <c r="H2576" s="31">
        <f t="shared" si="80"/>
        <v>0</v>
      </c>
      <c r="I2576" s="39" t="s">
        <v>59</v>
      </c>
      <c r="L2576" s="246"/>
      <c r="M2576" s="20">
        <v>42209</v>
      </c>
      <c r="N2576" s="183" t="s">
        <v>5160</v>
      </c>
      <c r="O2576" s="183" t="s">
        <v>1592</v>
      </c>
      <c r="P2576" s="14" t="s">
        <v>11</v>
      </c>
      <c r="Q2576" s="105">
        <v>4015</v>
      </c>
      <c r="R2576" s="65">
        <v>42209</v>
      </c>
      <c r="S2576" s="106">
        <v>4015</v>
      </c>
      <c r="T2576" s="31">
        <f t="shared" si="81"/>
        <v>0</v>
      </c>
      <c r="U2576" s="39" t="s">
        <v>9</v>
      </c>
    </row>
    <row r="2577" spans="1:21" x14ac:dyDescent="0.25">
      <c r="A2577" s="20">
        <v>42209</v>
      </c>
      <c r="B2577" s="183" t="s">
        <v>5218</v>
      </c>
      <c r="C2577" s="183" t="s">
        <v>1592</v>
      </c>
      <c r="D2577" s="14" t="s">
        <v>35</v>
      </c>
      <c r="E2577" s="105">
        <v>24690.05</v>
      </c>
      <c r="F2577" s="65">
        <v>42210</v>
      </c>
      <c r="G2577" s="106">
        <v>24690.05</v>
      </c>
      <c r="H2577" s="31">
        <f t="shared" si="80"/>
        <v>0</v>
      </c>
      <c r="I2577" s="39" t="s">
        <v>3880</v>
      </c>
      <c r="L2577" s="246"/>
      <c r="M2577" s="20">
        <v>42209</v>
      </c>
      <c r="N2577" s="183" t="s">
        <v>5161</v>
      </c>
      <c r="O2577" s="183" t="s">
        <v>1592</v>
      </c>
      <c r="P2577" s="14" t="s">
        <v>11</v>
      </c>
      <c r="Q2577" s="105">
        <v>1038.4000000000001</v>
      </c>
      <c r="R2577" s="65">
        <v>42209</v>
      </c>
      <c r="S2577" s="106">
        <v>1038.4000000000001</v>
      </c>
      <c r="T2577" s="31">
        <f t="shared" si="81"/>
        <v>0</v>
      </c>
      <c r="U2577" s="39" t="s">
        <v>9</v>
      </c>
    </row>
    <row r="2578" spans="1:21" x14ac:dyDescent="0.25">
      <c r="A2578" s="20">
        <v>42209</v>
      </c>
      <c r="B2578" s="183" t="s">
        <v>5219</v>
      </c>
      <c r="C2578" s="183" t="s">
        <v>1592</v>
      </c>
      <c r="D2578" s="14" t="s">
        <v>217</v>
      </c>
      <c r="E2578" s="105">
        <v>3778.8</v>
      </c>
      <c r="F2578" s="65">
        <v>42209</v>
      </c>
      <c r="G2578" s="106">
        <v>3778.8</v>
      </c>
      <c r="H2578" s="31">
        <f t="shared" si="80"/>
        <v>0</v>
      </c>
      <c r="I2578" s="39" t="s">
        <v>59</v>
      </c>
      <c r="L2578" s="246"/>
      <c r="M2578" s="20">
        <v>42209</v>
      </c>
      <c r="N2578" s="183" t="s">
        <v>5267</v>
      </c>
      <c r="O2578" s="183" t="s">
        <v>1592</v>
      </c>
      <c r="P2578" s="14" t="s">
        <v>11</v>
      </c>
      <c r="Q2578" s="105">
        <v>20356.599999999999</v>
      </c>
      <c r="R2578" s="65">
        <v>42210</v>
      </c>
      <c r="S2578" s="106">
        <v>20356.599999999999</v>
      </c>
      <c r="T2578" s="31">
        <f t="shared" si="81"/>
        <v>0</v>
      </c>
      <c r="U2578" s="39" t="s">
        <v>19</v>
      </c>
    </row>
    <row r="2579" spans="1:21" x14ac:dyDescent="0.25">
      <c r="A2579" s="20">
        <v>42209</v>
      </c>
      <c r="B2579" s="183" t="s">
        <v>5220</v>
      </c>
      <c r="C2579" s="183" t="s">
        <v>1592</v>
      </c>
      <c r="D2579" s="14" t="s">
        <v>155</v>
      </c>
      <c r="E2579" s="105">
        <v>3256.2</v>
      </c>
      <c r="F2579" s="65">
        <v>42209</v>
      </c>
      <c r="G2579" s="106">
        <v>3256.2</v>
      </c>
      <c r="H2579" s="31">
        <f t="shared" si="80"/>
        <v>0</v>
      </c>
      <c r="I2579" s="39" t="s">
        <v>59</v>
      </c>
      <c r="L2579" s="246"/>
      <c r="M2579" s="20">
        <v>42203</v>
      </c>
      <c r="N2579" s="183" t="s">
        <v>4524</v>
      </c>
      <c r="O2579" s="183" t="s">
        <v>1592</v>
      </c>
      <c r="P2579" s="14" t="s">
        <v>269</v>
      </c>
      <c r="Q2579" s="105">
        <v>3117.6</v>
      </c>
      <c r="R2579" s="65">
        <v>42203</v>
      </c>
      <c r="S2579" s="106">
        <v>3117.6</v>
      </c>
      <c r="T2579" s="31">
        <f t="shared" si="81"/>
        <v>0</v>
      </c>
      <c r="U2579" s="39" t="s">
        <v>9</v>
      </c>
    </row>
    <row r="2580" spans="1:21" x14ac:dyDescent="0.25">
      <c r="A2580" s="20">
        <v>42209</v>
      </c>
      <c r="B2580" s="183" t="s">
        <v>5221</v>
      </c>
      <c r="C2580" s="183" t="s">
        <v>1592</v>
      </c>
      <c r="D2580" s="14" t="s">
        <v>161</v>
      </c>
      <c r="E2580" s="105">
        <v>25277.4</v>
      </c>
      <c r="F2580" s="65">
        <v>42209</v>
      </c>
      <c r="G2580" s="106">
        <v>25277.4</v>
      </c>
      <c r="H2580" s="31">
        <f t="shared" si="80"/>
        <v>0</v>
      </c>
      <c r="I2580" s="39" t="s">
        <v>9</v>
      </c>
      <c r="L2580" s="246"/>
      <c r="M2580" s="20">
        <v>42203</v>
      </c>
      <c r="N2580" s="183" t="s">
        <v>4526</v>
      </c>
      <c r="O2580" s="183" t="s">
        <v>1592</v>
      </c>
      <c r="P2580" s="14" t="s">
        <v>269</v>
      </c>
      <c r="Q2580" s="105">
        <v>275.60000000000002</v>
      </c>
      <c r="R2580" s="65">
        <v>42203</v>
      </c>
      <c r="S2580" s="106">
        <v>275.60000000000002</v>
      </c>
      <c r="T2580" s="31">
        <f t="shared" si="81"/>
        <v>0</v>
      </c>
      <c r="U2580" s="39" t="s">
        <v>9</v>
      </c>
    </row>
    <row r="2581" spans="1:21" x14ac:dyDescent="0.25">
      <c r="A2581" s="20">
        <v>42209</v>
      </c>
      <c r="B2581" s="183" t="s">
        <v>5222</v>
      </c>
      <c r="C2581" s="183" t="s">
        <v>1592</v>
      </c>
      <c r="D2581" s="14" t="s">
        <v>47</v>
      </c>
      <c r="E2581" s="105">
        <v>19388.400000000001</v>
      </c>
      <c r="F2581" s="65">
        <v>42211</v>
      </c>
      <c r="G2581" s="106">
        <v>19388.400000000001</v>
      </c>
      <c r="H2581" s="31">
        <f t="shared" si="80"/>
        <v>0</v>
      </c>
      <c r="I2581" s="39" t="s">
        <v>3880</v>
      </c>
      <c r="L2581" s="246"/>
      <c r="M2581" s="20">
        <v>42186</v>
      </c>
      <c r="N2581" s="183" t="s">
        <v>2498</v>
      </c>
      <c r="O2581" s="183" t="s">
        <v>1592</v>
      </c>
      <c r="P2581" s="14" t="s">
        <v>125</v>
      </c>
      <c r="Q2581" s="105">
        <v>11972</v>
      </c>
      <c r="R2581" s="23">
        <v>42190</v>
      </c>
      <c r="S2581" s="106">
        <v>11972</v>
      </c>
      <c r="T2581" s="25">
        <f t="shared" si="81"/>
        <v>0</v>
      </c>
      <c r="U2581" s="39" t="s">
        <v>94</v>
      </c>
    </row>
    <row r="2582" spans="1:21" x14ac:dyDescent="0.25">
      <c r="A2582" s="20">
        <v>42209</v>
      </c>
      <c r="B2582" s="183" t="s">
        <v>5223</v>
      </c>
      <c r="C2582" s="183" t="s">
        <v>1592</v>
      </c>
      <c r="D2582" s="14" t="s">
        <v>164</v>
      </c>
      <c r="E2582" s="105">
        <v>3251.7</v>
      </c>
      <c r="F2582" s="65">
        <v>42209</v>
      </c>
      <c r="G2582" s="106">
        <v>3251.7</v>
      </c>
      <c r="H2582" s="31">
        <f t="shared" si="80"/>
        <v>0</v>
      </c>
      <c r="I2582" s="39" t="s">
        <v>9</v>
      </c>
      <c r="L2582" s="246"/>
      <c r="M2582" s="20">
        <v>42186</v>
      </c>
      <c r="N2582" s="183" t="s">
        <v>2542</v>
      </c>
      <c r="O2582" s="183" t="s">
        <v>1592</v>
      </c>
      <c r="P2582" s="14" t="s">
        <v>125</v>
      </c>
      <c r="Q2582" s="105">
        <v>26071.88</v>
      </c>
      <c r="R2582" s="23">
        <v>42190</v>
      </c>
      <c r="S2582" s="106">
        <v>26071.88</v>
      </c>
      <c r="T2582" s="25">
        <f t="shared" si="81"/>
        <v>0</v>
      </c>
      <c r="U2582" s="39" t="s">
        <v>17</v>
      </c>
    </row>
    <row r="2583" spans="1:21" x14ac:dyDescent="0.25">
      <c r="A2583" s="20">
        <v>42209</v>
      </c>
      <c r="B2583" s="183" t="s">
        <v>5224</v>
      </c>
      <c r="C2583" s="183" t="s">
        <v>1592</v>
      </c>
      <c r="D2583" s="14" t="s">
        <v>131</v>
      </c>
      <c r="E2583" s="105">
        <v>22792.7</v>
      </c>
      <c r="F2583" s="65">
        <v>42212</v>
      </c>
      <c r="G2583" s="106">
        <v>22792.7</v>
      </c>
      <c r="H2583" s="31">
        <f t="shared" si="80"/>
        <v>0</v>
      </c>
      <c r="I2583" s="39" t="s">
        <v>9</v>
      </c>
      <c r="L2583" s="246"/>
      <c r="M2583" s="20">
        <v>42187</v>
      </c>
      <c r="N2583" s="183" t="s">
        <v>2658</v>
      </c>
      <c r="O2583" s="183" t="s">
        <v>1592</v>
      </c>
      <c r="P2583" s="40" t="s">
        <v>125</v>
      </c>
      <c r="Q2583" s="105">
        <v>10245.549999999999</v>
      </c>
      <c r="R2583" s="23">
        <v>42190</v>
      </c>
      <c r="S2583" s="106">
        <v>10245.549999999999</v>
      </c>
      <c r="T2583" s="25">
        <f t="shared" si="81"/>
        <v>0</v>
      </c>
      <c r="U2583" s="68" t="s">
        <v>94</v>
      </c>
    </row>
    <row r="2584" spans="1:21" x14ac:dyDescent="0.25">
      <c r="A2584" s="20">
        <v>42209</v>
      </c>
      <c r="B2584" s="183" t="s">
        <v>5225</v>
      </c>
      <c r="C2584" s="183" t="s">
        <v>1592</v>
      </c>
      <c r="D2584" s="241" t="s">
        <v>1058</v>
      </c>
      <c r="E2584" s="242">
        <v>1325.35</v>
      </c>
      <c r="F2584" s="65">
        <v>42209</v>
      </c>
      <c r="G2584" s="106">
        <v>1325.35</v>
      </c>
      <c r="H2584" s="31">
        <f t="shared" si="80"/>
        <v>0</v>
      </c>
      <c r="I2584" s="39" t="s">
        <v>9</v>
      </c>
      <c r="L2584" s="246"/>
      <c r="M2584" s="20">
        <v>42188</v>
      </c>
      <c r="N2584" s="183" t="s">
        <v>2749</v>
      </c>
      <c r="O2584" s="183" t="s">
        <v>1592</v>
      </c>
      <c r="P2584" s="40" t="s">
        <v>125</v>
      </c>
      <c r="Q2584" s="105">
        <v>20169.900000000001</v>
      </c>
      <c r="R2584" s="23">
        <v>42190</v>
      </c>
      <c r="S2584" s="106">
        <v>20169.900000000001</v>
      </c>
      <c r="T2584" s="31">
        <f t="shared" si="81"/>
        <v>0</v>
      </c>
      <c r="U2584" s="68" t="s">
        <v>94</v>
      </c>
    </row>
    <row r="2585" spans="1:21" x14ac:dyDescent="0.25">
      <c r="A2585" s="20">
        <v>42209</v>
      </c>
      <c r="B2585" s="183" t="s">
        <v>5226</v>
      </c>
      <c r="C2585" s="183" t="s">
        <v>1592</v>
      </c>
      <c r="D2585" s="14" t="s">
        <v>422</v>
      </c>
      <c r="E2585" s="105">
        <v>302.39999999999998</v>
      </c>
      <c r="F2585" s="65">
        <v>42209</v>
      </c>
      <c r="G2585" s="106">
        <v>302.39999999999998</v>
      </c>
      <c r="H2585" s="31">
        <f t="shared" si="80"/>
        <v>0</v>
      </c>
      <c r="I2585" s="39" t="s">
        <v>9</v>
      </c>
      <c r="L2585" s="246"/>
      <c r="M2585" s="20">
        <v>42188</v>
      </c>
      <c r="N2585" s="183" t="s">
        <v>2784</v>
      </c>
      <c r="O2585" s="183" t="s">
        <v>1592</v>
      </c>
      <c r="P2585" s="40" t="s">
        <v>125</v>
      </c>
      <c r="Q2585" s="105">
        <v>22970.2</v>
      </c>
      <c r="R2585" s="12" t="s">
        <v>2785</v>
      </c>
      <c r="S2585" s="106">
        <f>5308.17+17662.03</f>
        <v>22970.199999999997</v>
      </c>
      <c r="T2585" s="31">
        <f t="shared" si="81"/>
        <v>0</v>
      </c>
      <c r="U2585" s="68" t="s">
        <v>94</v>
      </c>
    </row>
    <row r="2586" spans="1:21" x14ac:dyDescent="0.25">
      <c r="A2586" s="20">
        <v>42209</v>
      </c>
      <c r="B2586" s="183" t="s">
        <v>5227</v>
      </c>
      <c r="C2586" s="183" t="s">
        <v>1592</v>
      </c>
      <c r="D2586" s="14" t="s">
        <v>1058</v>
      </c>
      <c r="E2586" s="105">
        <v>3359.4</v>
      </c>
      <c r="F2586" s="65">
        <v>42209</v>
      </c>
      <c r="G2586" s="106">
        <v>3359.4</v>
      </c>
      <c r="H2586" s="31">
        <f t="shared" si="80"/>
        <v>0</v>
      </c>
      <c r="I2586" s="39" t="s">
        <v>9</v>
      </c>
      <c r="L2586" s="246"/>
      <c r="M2586" s="20">
        <v>42189</v>
      </c>
      <c r="N2586" s="183" t="s">
        <v>2867</v>
      </c>
      <c r="O2586" s="183" t="s">
        <v>1592</v>
      </c>
      <c r="P2586" s="14" t="s">
        <v>125</v>
      </c>
      <c r="Q2586" s="105">
        <v>21902.400000000001</v>
      </c>
      <c r="R2586" s="23" t="s">
        <v>2868</v>
      </c>
      <c r="S2586" s="106">
        <f>2030+19872.4</f>
        <v>21902.400000000001</v>
      </c>
      <c r="T2586" s="31">
        <f t="shared" si="81"/>
        <v>0</v>
      </c>
      <c r="U2586" s="39" t="s">
        <v>9</v>
      </c>
    </row>
    <row r="2587" spans="1:21" x14ac:dyDescent="0.25">
      <c r="A2587" s="20">
        <v>42209</v>
      </c>
      <c r="B2587" s="183" t="s">
        <v>5228</v>
      </c>
      <c r="C2587" s="183" t="s">
        <v>1592</v>
      </c>
      <c r="D2587" s="14" t="s">
        <v>406</v>
      </c>
      <c r="E2587" s="105">
        <v>24713.1</v>
      </c>
      <c r="F2587" s="65">
        <v>42209</v>
      </c>
      <c r="G2587" s="106">
        <v>24713.1</v>
      </c>
      <c r="H2587" s="31">
        <f t="shared" si="80"/>
        <v>0</v>
      </c>
      <c r="I2587" s="39" t="s">
        <v>94</v>
      </c>
      <c r="L2587" s="246"/>
      <c r="M2587" s="20">
        <v>42189</v>
      </c>
      <c r="N2587" s="183" t="s">
        <v>2892</v>
      </c>
      <c r="O2587" s="183" t="s">
        <v>1592</v>
      </c>
      <c r="P2587" s="14" t="s">
        <v>125</v>
      </c>
      <c r="Q2587" s="105">
        <v>6667.2</v>
      </c>
      <c r="R2587" s="23">
        <v>42190</v>
      </c>
      <c r="S2587" s="106">
        <v>6667.2</v>
      </c>
      <c r="T2587" s="31">
        <f t="shared" si="81"/>
        <v>0</v>
      </c>
      <c r="U2587" s="39" t="s">
        <v>19</v>
      </c>
    </row>
    <row r="2588" spans="1:21" x14ac:dyDescent="0.25">
      <c r="A2588" s="20">
        <v>42209</v>
      </c>
      <c r="B2588" s="183" t="s">
        <v>5229</v>
      </c>
      <c r="C2588" s="183" t="s">
        <v>1592</v>
      </c>
      <c r="D2588" s="14" t="s">
        <v>161</v>
      </c>
      <c r="E2588" s="105">
        <v>2547.6</v>
      </c>
      <c r="F2588" s="65">
        <v>42209</v>
      </c>
      <c r="G2588" s="106">
        <v>2547.6</v>
      </c>
      <c r="H2588" s="31">
        <f t="shared" si="80"/>
        <v>0</v>
      </c>
      <c r="I2588" s="39" t="s">
        <v>9</v>
      </c>
      <c r="L2588" s="246"/>
      <c r="M2588" s="20">
        <v>42190</v>
      </c>
      <c r="N2588" s="183" t="s">
        <v>2982</v>
      </c>
      <c r="O2588" s="183" t="s">
        <v>1592</v>
      </c>
      <c r="P2588" s="14" t="s">
        <v>125</v>
      </c>
      <c r="Q2588" s="105">
        <v>6537.6</v>
      </c>
      <c r="R2588" s="23">
        <v>42190</v>
      </c>
      <c r="S2588" s="106">
        <v>6537.6</v>
      </c>
      <c r="T2588" s="31">
        <f t="shared" si="81"/>
        <v>0</v>
      </c>
      <c r="U2588" s="39" t="s">
        <v>62</v>
      </c>
    </row>
    <row r="2589" spans="1:21" x14ac:dyDescent="0.25">
      <c r="A2589" s="20">
        <v>42209</v>
      </c>
      <c r="B2589" s="183" t="s">
        <v>5230</v>
      </c>
      <c r="C2589" s="183" t="s">
        <v>1592</v>
      </c>
      <c r="D2589" s="14" t="s">
        <v>375</v>
      </c>
      <c r="E2589" s="105">
        <v>1301.9000000000001</v>
      </c>
      <c r="F2589" s="65" t="s">
        <v>5164</v>
      </c>
      <c r="G2589" s="106">
        <f>952+349.9</f>
        <v>1301.9000000000001</v>
      </c>
      <c r="H2589" s="31">
        <f t="shared" si="80"/>
        <v>0</v>
      </c>
      <c r="I2589" s="39" t="s">
        <v>9</v>
      </c>
      <c r="L2589" s="246"/>
      <c r="M2589" s="20">
        <v>42190</v>
      </c>
      <c r="N2589" s="183" t="s">
        <v>2986</v>
      </c>
      <c r="O2589" s="183" t="s">
        <v>1592</v>
      </c>
      <c r="P2589" s="14" t="s">
        <v>125</v>
      </c>
      <c r="Q2589" s="105">
        <v>17263.2</v>
      </c>
      <c r="R2589" s="23">
        <v>42194</v>
      </c>
      <c r="S2589" s="106">
        <v>17263.2</v>
      </c>
      <c r="T2589" s="31">
        <f t="shared" si="81"/>
        <v>0</v>
      </c>
      <c r="U2589" s="39" t="s">
        <v>62</v>
      </c>
    </row>
    <row r="2590" spans="1:21" x14ac:dyDescent="0.25">
      <c r="A2590" s="20">
        <v>42209</v>
      </c>
      <c r="B2590" s="183" t="s">
        <v>5231</v>
      </c>
      <c r="C2590" s="183" t="s">
        <v>1592</v>
      </c>
      <c r="D2590" s="14" t="s">
        <v>56</v>
      </c>
      <c r="E2590" s="105">
        <v>3640.4</v>
      </c>
      <c r="F2590" s="65">
        <v>42209</v>
      </c>
      <c r="G2590" s="106">
        <v>3640.4</v>
      </c>
      <c r="H2590" s="31">
        <f t="shared" si="80"/>
        <v>0</v>
      </c>
      <c r="I2590" s="39" t="s">
        <v>94</v>
      </c>
      <c r="L2590" s="246"/>
      <c r="M2590" s="20">
        <v>42191</v>
      </c>
      <c r="N2590" s="183" t="s">
        <v>3049</v>
      </c>
      <c r="O2590" s="183" t="s">
        <v>1592</v>
      </c>
      <c r="P2590" s="14" t="s">
        <v>125</v>
      </c>
      <c r="Q2590" s="105">
        <v>39453.64</v>
      </c>
      <c r="R2590" s="23">
        <v>42194</v>
      </c>
      <c r="S2590" s="106">
        <v>39453.64</v>
      </c>
      <c r="T2590" s="31">
        <f t="shared" si="81"/>
        <v>0</v>
      </c>
      <c r="U2590" s="39" t="s">
        <v>9</v>
      </c>
    </row>
    <row r="2591" spans="1:21" x14ac:dyDescent="0.25">
      <c r="A2591" s="20">
        <v>42209</v>
      </c>
      <c r="B2591" s="183" t="s">
        <v>5232</v>
      </c>
      <c r="C2591" s="183" t="s">
        <v>1592</v>
      </c>
      <c r="D2591" s="14" t="s">
        <v>50</v>
      </c>
      <c r="E2591" s="105">
        <v>3399.4</v>
      </c>
      <c r="F2591" s="65">
        <v>42209</v>
      </c>
      <c r="G2591" s="106">
        <v>3399.4</v>
      </c>
      <c r="H2591" s="31">
        <f t="shared" si="80"/>
        <v>0</v>
      </c>
      <c r="I2591" s="39" t="s">
        <v>17</v>
      </c>
      <c r="L2591" s="246"/>
      <c r="M2591" s="20">
        <v>42192</v>
      </c>
      <c r="N2591" s="183" t="s">
        <v>3206</v>
      </c>
      <c r="O2591" s="183" t="s">
        <v>1592</v>
      </c>
      <c r="P2591" s="14" t="s">
        <v>125</v>
      </c>
      <c r="Q2591" s="105">
        <v>11770.5</v>
      </c>
      <c r="R2591" s="23">
        <v>42197</v>
      </c>
      <c r="S2591" s="106">
        <v>11770.5</v>
      </c>
      <c r="T2591" s="31">
        <f t="shared" si="81"/>
        <v>0</v>
      </c>
      <c r="U2591" s="39" t="s">
        <v>62</v>
      </c>
    </row>
    <row r="2592" spans="1:21" x14ac:dyDescent="0.25">
      <c r="A2592" s="20">
        <v>42209</v>
      </c>
      <c r="B2592" s="183" t="s">
        <v>5233</v>
      </c>
      <c r="C2592" s="183" t="s">
        <v>1592</v>
      </c>
      <c r="D2592" s="14" t="s">
        <v>43</v>
      </c>
      <c r="E2592" s="105">
        <v>4498.04</v>
      </c>
      <c r="F2592" s="65">
        <v>42210</v>
      </c>
      <c r="G2592" s="106">
        <v>4498.04</v>
      </c>
      <c r="H2592" s="31">
        <f t="shared" si="80"/>
        <v>0</v>
      </c>
      <c r="I2592" s="39" t="s">
        <v>3880</v>
      </c>
      <c r="L2592" s="246"/>
      <c r="M2592" s="20">
        <v>42193</v>
      </c>
      <c r="N2592" s="183" t="s">
        <v>3296</v>
      </c>
      <c r="O2592" s="183" t="s">
        <v>1592</v>
      </c>
      <c r="P2592" s="14" t="s">
        <v>125</v>
      </c>
      <c r="Q2592" s="105">
        <v>12299</v>
      </c>
      <c r="R2592" s="23">
        <v>42197</v>
      </c>
      <c r="S2592" s="106">
        <v>12299</v>
      </c>
      <c r="T2592" s="31">
        <f t="shared" si="81"/>
        <v>0</v>
      </c>
      <c r="U2592" s="39" t="s">
        <v>94</v>
      </c>
    </row>
    <row r="2593" spans="1:21" x14ac:dyDescent="0.25">
      <c r="A2593" s="20">
        <v>42209</v>
      </c>
      <c r="B2593" s="183" t="s">
        <v>5234</v>
      </c>
      <c r="C2593" s="183" t="s">
        <v>1592</v>
      </c>
      <c r="D2593" s="14" t="s">
        <v>60</v>
      </c>
      <c r="E2593" s="105">
        <v>3105.6</v>
      </c>
      <c r="F2593" s="65">
        <v>42210</v>
      </c>
      <c r="G2593" s="106">
        <v>3105.6</v>
      </c>
      <c r="H2593" s="31">
        <f t="shared" si="80"/>
        <v>0</v>
      </c>
      <c r="I2593" s="39" t="s">
        <v>3880</v>
      </c>
      <c r="L2593" s="246"/>
      <c r="M2593" s="20">
        <v>42193</v>
      </c>
      <c r="N2593" s="183" t="s">
        <v>3324</v>
      </c>
      <c r="O2593" s="183" t="s">
        <v>1592</v>
      </c>
      <c r="P2593" s="14" t="s">
        <v>125</v>
      </c>
      <c r="Q2593" s="105">
        <v>29036.34</v>
      </c>
      <c r="R2593" s="23">
        <v>42197</v>
      </c>
      <c r="S2593" s="106">
        <v>29036.34</v>
      </c>
      <c r="T2593" s="31">
        <f t="shared" si="81"/>
        <v>0</v>
      </c>
      <c r="U2593" s="39" t="s">
        <v>17</v>
      </c>
    </row>
    <row r="2594" spans="1:21" x14ac:dyDescent="0.25">
      <c r="A2594" s="20">
        <v>42209</v>
      </c>
      <c r="B2594" s="183" t="s">
        <v>5235</v>
      </c>
      <c r="C2594" s="183" t="s">
        <v>1592</v>
      </c>
      <c r="D2594" s="14" t="s">
        <v>256</v>
      </c>
      <c r="E2594" s="105">
        <v>8323.9599999999991</v>
      </c>
      <c r="F2594" s="65">
        <v>42210</v>
      </c>
      <c r="G2594" s="106">
        <v>8323.9599999999991</v>
      </c>
      <c r="H2594" s="31">
        <f t="shared" si="80"/>
        <v>0</v>
      </c>
      <c r="I2594" s="39" t="s">
        <v>3880</v>
      </c>
      <c r="L2594" s="246"/>
      <c r="M2594" s="20">
        <v>42194</v>
      </c>
      <c r="N2594" s="183" t="s">
        <v>3415</v>
      </c>
      <c r="O2594" s="183" t="s">
        <v>1592</v>
      </c>
      <c r="P2594" s="14" t="s">
        <v>125</v>
      </c>
      <c r="Q2594" s="105">
        <v>16005.5</v>
      </c>
      <c r="R2594" s="23">
        <v>42197</v>
      </c>
      <c r="S2594" s="106">
        <v>16005.5</v>
      </c>
      <c r="T2594" s="31">
        <f t="shared" si="81"/>
        <v>0</v>
      </c>
      <c r="U2594" s="39" t="s">
        <v>94</v>
      </c>
    </row>
    <row r="2595" spans="1:21" x14ac:dyDescent="0.25">
      <c r="A2595" s="20">
        <v>42209</v>
      </c>
      <c r="B2595" s="183" t="s">
        <v>5236</v>
      </c>
      <c r="C2595" s="183" t="s">
        <v>1592</v>
      </c>
      <c r="D2595" s="14" t="s">
        <v>233</v>
      </c>
      <c r="E2595" s="105">
        <v>12251.2</v>
      </c>
      <c r="F2595" s="65">
        <v>42210</v>
      </c>
      <c r="G2595" s="106">
        <v>12251.2</v>
      </c>
      <c r="H2595" s="31">
        <f t="shared" si="80"/>
        <v>0</v>
      </c>
      <c r="I2595" s="39" t="s">
        <v>3880</v>
      </c>
      <c r="L2595" s="246"/>
      <c r="M2595" s="20">
        <v>42194</v>
      </c>
      <c r="N2595" s="183" t="s">
        <v>3473</v>
      </c>
      <c r="O2595" s="183" t="s">
        <v>1592</v>
      </c>
      <c r="P2595" s="14" t="s">
        <v>125</v>
      </c>
      <c r="Q2595" s="105">
        <v>29654.91</v>
      </c>
      <c r="R2595" s="23">
        <v>42197</v>
      </c>
      <c r="S2595" s="106">
        <v>29654.91</v>
      </c>
      <c r="T2595" s="31">
        <f t="shared" si="81"/>
        <v>0</v>
      </c>
      <c r="U2595" s="39" t="s">
        <v>9</v>
      </c>
    </row>
    <row r="2596" spans="1:21" x14ac:dyDescent="0.25">
      <c r="A2596" s="20">
        <v>42209</v>
      </c>
      <c r="B2596" s="183" t="s">
        <v>5237</v>
      </c>
      <c r="C2596" s="183" t="s">
        <v>1592</v>
      </c>
      <c r="D2596" s="14" t="s">
        <v>854</v>
      </c>
      <c r="E2596" s="105">
        <v>1550.7</v>
      </c>
      <c r="F2596" s="65">
        <v>42209</v>
      </c>
      <c r="G2596" s="106">
        <v>1550.7</v>
      </c>
      <c r="H2596" s="31">
        <f t="shared" si="80"/>
        <v>0</v>
      </c>
      <c r="I2596" s="39" t="s">
        <v>9</v>
      </c>
      <c r="L2596" s="246"/>
      <c r="M2596" s="20">
        <v>42195</v>
      </c>
      <c r="N2596" s="183" t="s">
        <v>3567</v>
      </c>
      <c r="O2596" s="183" t="s">
        <v>1592</v>
      </c>
      <c r="P2596" s="14" t="s">
        <v>125</v>
      </c>
      <c r="Q2596" s="105">
        <v>18515</v>
      </c>
      <c r="R2596" s="23" t="s">
        <v>3568</v>
      </c>
      <c r="S2596" s="106">
        <f>6500+12015</f>
        <v>18515</v>
      </c>
      <c r="T2596" s="31">
        <f t="shared" si="81"/>
        <v>0</v>
      </c>
      <c r="U2596" s="39" t="s">
        <v>94</v>
      </c>
    </row>
    <row r="2597" spans="1:21" x14ac:dyDescent="0.25">
      <c r="A2597" s="20">
        <v>42209</v>
      </c>
      <c r="B2597" s="183" t="s">
        <v>5238</v>
      </c>
      <c r="C2597" s="183" t="s">
        <v>1592</v>
      </c>
      <c r="D2597" s="14" t="s">
        <v>49</v>
      </c>
      <c r="E2597" s="105">
        <v>489.6</v>
      </c>
      <c r="F2597" s="65">
        <v>42209</v>
      </c>
      <c r="G2597" s="106">
        <v>489.6</v>
      </c>
      <c r="H2597" s="31">
        <f t="shared" si="80"/>
        <v>0</v>
      </c>
      <c r="I2597" s="39" t="s">
        <v>17</v>
      </c>
      <c r="L2597" s="246"/>
      <c r="M2597" s="20">
        <v>42195</v>
      </c>
      <c r="N2597" s="183" t="s">
        <v>3594</v>
      </c>
      <c r="O2597" s="183" t="s">
        <v>1592</v>
      </c>
      <c r="P2597" s="14" t="s">
        <v>125</v>
      </c>
      <c r="Q2597" s="105">
        <v>6944</v>
      </c>
      <c r="R2597" s="23">
        <v>42200</v>
      </c>
      <c r="S2597" s="118">
        <v>6944</v>
      </c>
      <c r="T2597" s="31">
        <f t="shared" si="81"/>
        <v>0</v>
      </c>
      <c r="U2597" s="56" t="s">
        <v>9</v>
      </c>
    </row>
    <row r="2598" spans="1:21" x14ac:dyDescent="0.25">
      <c r="A2598" s="20">
        <v>42209</v>
      </c>
      <c r="B2598" s="183" t="s">
        <v>5239</v>
      </c>
      <c r="C2598" s="183" t="s">
        <v>1592</v>
      </c>
      <c r="D2598" s="150" t="s">
        <v>334</v>
      </c>
      <c r="E2598" s="105">
        <v>1276</v>
      </c>
      <c r="F2598" s="65">
        <v>42210</v>
      </c>
      <c r="G2598" s="106">
        <v>1276</v>
      </c>
      <c r="H2598" s="31">
        <f t="shared" si="80"/>
        <v>0</v>
      </c>
      <c r="I2598" s="39" t="s">
        <v>3880</v>
      </c>
      <c r="L2598" s="246"/>
      <c r="M2598" s="20">
        <v>42196</v>
      </c>
      <c r="N2598" s="183" t="s">
        <v>3696</v>
      </c>
      <c r="O2598" s="183" t="s">
        <v>1592</v>
      </c>
      <c r="P2598" s="14" t="s">
        <v>125</v>
      </c>
      <c r="Q2598" s="105">
        <v>40873.449999999997</v>
      </c>
      <c r="R2598" s="23">
        <v>42203</v>
      </c>
      <c r="S2598" s="106">
        <v>40873.449999999997</v>
      </c>
      <c r="T2598" s="31">
        <f t="shared" si="81"/>
        <v>0</v>
      </c>
      <c r="U2598" s="39" t="s">
        <v>94</v>
      </c>
    </row>
    <row r="2599" spans="1:21" x14ac:dyDescent="0.25">
      <c r="A2599" s="20">
        <v>42209</v>
      </c>
      <c r="B2599" s="183" t="s">
        <v>5240</v>
      </c>
      <c r="C2599" s="183" t="s">
        <v>1592</v>
      </c>
      <c r="D2599" s="14" t="s">
        <v>233</v>
      </c>
      <c r="E2599" s="105">
        <v>1758.6</v>
      </c>
      <c r="F2599" s="65">
        <v>42210</v>
      </c>
      <c r="G2599" s="106">
        <v>1758.6</v>
      </c>
      <c r="H2599" s="31">
        <f t="shared" si="80"/>
        <v>0</v>
      </c>
      <c r="I2599" s="39" t="s">
        <v>3880</v>
      </c>
      <c r="L2599" s="246"/>
      <c r="M2599" s="20">
        <v>42197</v>
      </c>
      <c r="N2599" s="183" t="s">
        <v>3827</v>
      </c>
      <c r="O2599" s="183" t="s">
        <v>1592</v>
      </c>
      <c r="P2599" s="14" t="s">
        <v>125</v>
      </c>
      <c r="Q2599" s="105">
        <v>39475.1</v>
      </c>
      <c r="R2599" s="23" t="s">
        <v>3828</v>
      </c>
      <c r="S2599" s="106">
        <f>192.5+18000+21282.6</f>
        <v>39475.1</v>
      </c>
      <c r="T2599" s="31">
        <f t="shared" si="81"/>
        <v>0</v>
      </c>
      <c r="U2599" s="39" t="s">
        <v>15</v>
      </c>
    </row>
    <row r="2600" spans="1:21" x14ac:dyDescent="0.25">
      <c r="A2600" s="20">
        <v>42209</v>
      </c>
      <c r="B2600" s="183" t="s">
        <v>5241</v>
      </c>
      <c r="C2600" s="183" t="s">
        <v>1592</v>
      </c>
      <c r="D2600" s="14" t="s">
        <v>332</v>
      </c>
      <c r="E2600" s="105">
        <v>2586.5</v>
      </c>
      <c r="F2600" s="65">
        <v>42209</v>
      </c>
      <c r="G2600" s="106">
        <v>2586.5</v>
      </c>
      <c r="H2600" s="31">
        <f t="shared" si="80"/>
        <v>0</v>
      </c>
      <c r="I2600" s="39" t="s">
        <v>9</v>
      </c>
      <c r="L2600" s="246"/>
      <c r="M2600" s="20">
        <v>42198</v>
      </c>
      <c r="N2600" s="183" t="s">
        <v>3867</v>
      </c>
      <c r="O2600" s="183" t="s">
        <v>1592</v>
      </c>
      <c r="P2600" s="14" t="s">
        <v>125</v>
      </c>
      <c r="Q2600" s="105">
        <v>13825</v>
      </c>
      <c r="R2600" s="23">
        <v>42203</v>
      </c>
      <c r="S2600" s="106">
        <v>13825</v>
      </c>
      <c r="T2600" s="31">
        <f t="shared" si="81"/>
        <v>0</v>
      </c>
      <c r="U2600" s="39" t="s">
        <v>94</v>
      </c>
    </row>
    <row r="2601" spans="1:21" x14ac:dyDescent="0.25">
      <c r="A2601" s="20">
        <v>42209</v>
      </c>
      <c r="B2601" s="183" t="s">
        <v>5242</v>
      </c>
      <c r="C2601" s="183" t="s">
        <v>1592</v>
      </c>
      <c r="D2601" s="14" t="s">
        <v>78</v>
      </c>
      <c r="E2601" s="105">
        <v>9563.2000000000007</v>
      </c>
      <c r="F2601" s="65">
        <v>42210</v>
      </c>
      <c r="G2601" s="106">
        <v>9563.2000000000007</v>
      </c>
      <c r="H2601" s="31">
        <f t="shared" si="80"/>
        <v>0</v>
      </c>
      <c r="I2601" s="39" t="s">
        <v>62</v>
      </c>
      <c r="L2601" s="246"/>
      <c r="M2601" s="20">
        <v>42198</v>
      </c>
      <c r="N2601" s="183" t="s">
        <v>3886</v>
      </c>
      <c r="O2601" s="183" t="s">
        <v>1592</v>
      </c>
      <c r="P2601" s="14" t="s">
        <v>125</v>
      </c>
      <c r="Q2601" s="105">
        <v>26346.6</v>
      </c>
      <c r="R2601" s="23" t="s">
        <v>3887</v>
      </c>
      <c r="S2601" s="106">
        <f>18316.9+8029.7</f>
        <v>26346.600000000002</v>
      </c>
      <c r="T2601" s="31">
        <f t="shared" si="81"/>
        <v>0</v>
      </c>
      <c r="U2601" s="221" t="s">
        <v>19</v>
      </c>
    </row>
    <row r="2602" spans="1:21" x14ac:dyDescent="0.25">
      <c r="A2602" s="20">
        <v>42209</v>
      </c>
      <c r="B2602" s="183" t="s">
        <v>5243</v>
      </c>
      <c r="C2602" s="183" t="s">
        <v>1592</v>
      </c>
      <c r="D2602" s="14" t="s">
        <v>67</v>
      </c>
      <c r="E2602" s="105">
        <v>5330.8</v>
      </c>
      <c r="F2602" s="65">
        <v>42210</v>
      </c>
      <c r="G2602" s="106">
        <v>5330.8</v>
      </c>
      <c r="H2602" s="31">
        <f t="shared" si="80"/>
        <v>0</v>
      </c>
      <c r="I2602" s="39" t="s">
        <v>62</v>
      </c>
      <c r="L2602" s="246"/>
      <c r="M2602" s="20">
        <v>42198</v>
      </c>
      <c r="N2602" s="183" t="s">
        <v>3924</v>
      </c>
      <c r="O2602" s="183" t="s">
        <v>1592</v>
      </c>
      <c r="P2602" s="14" t="s">
        <v>125</v>
      </c>
      <c r="Q2602" s="105">
        <v>6268.5</v>
      </c>
      <c r="R2602" s="23">
        <v>42203</v>
      </c>
      <c r="S2602" s="106">
        <v>6268.5</v>
      </c>
      <c r="T2602" s="31">
        <f t="shared" si="81"/>
        <v>0</v>
      </c>
      <c r="U2602" s="39" t="s">
        <v>17</v>
      </c>
    </row>
    <row r="2603" spans="1:21" x14ac:dyDescent="0.25">
      <c r="A2603" s="20">
        <v>42209</v>
      </c>
      <c r="B2603" s="183" t="s">
        <v>5244</v>
      </c>
      <c r="C2603" s="183" t="s">
        <v>1592</v>
      </c>
      <c r="D2603" s="14" t="s">
        <v>170</v>
      </c>
      <c r="E2603" s="105">
        <v>10828.8</v>
      </c>
      <c r="F2603" s="65">
        <v>42210</v>
      </c>
      <c r="G2603" s="106">
        <v>10828.8</v>
      </c>
      <c r="H2603" s="31">
        <f t="shared" si="80"/>
        <v>0</v>
      </c>
      <c r="I2603" s="39" t="s">
        <v>62</v>
      </c>
      <c r="L2603" s="246"/>
      <c r="M2603" s="20">
        <v>42199</v>
      </c>
      <c r="N2603" s="183" t="s">
        <v>3995</v>
      </c>
      <c r="O2603" s="183" t="s">
        <v>1592</v>
      </c>
      <c r="P2603" s="14" t="s">
        <v>125</v>
      </c>
      <c r="Q2603" s="105">
        <v>14069.1</v>
      </c>
      <c r="R2603" s="23">
        <v>42204</v>
      </c>
      <c r="S2603" s="106">
        <v>14069.1</v>
      </c>
      <c r="T2603" s="31">
        <f t="shared" si="81"/>
        <v>0</v>
      </c>
      <c r="U2603" s="39" t="s">
        <v>94</v>
      </c>
    </row>
    <row r="2604" spans="1:21" x14ac:dyDescent="0.25">
      <c r="A2604" s="20">
        <v>42209</v>
      </c>
      <c r="B2604" s="183" t="s">
        <v>5245</v>
      </c>
      <c r="C2604" s="183" t="s">
        <v>1592</v>
      </c>
      <c r="D2604" s="14" t="s">
        <v>84</v>
      </c>
      <c r="E2604" s="105">
        <v>38877.4</v>
      </c>
      <c r="F2604" s="74" t="s">
        <v>6060</v>
      </c>
      <c r="G2604" s="144">
        <v>38877.4</v>
      </c>
      <c r="H2604" s="31">
        <f t="shared" si="80"/>
        <v>0</v>
      </c>
      <c r="I2604" s="39" t="s">
        <v>62</v>
      </c>
      <c r="L2604" s="246"/>
      <c r="M2604" s="20">
        <v>42199</v>
      </c>
      <c r="N2604" s="183" t="s">
        <v>4038</v>
      </c>
      <c r="O2604" s="183" t="s">
        <v>1592</v>
      </c>
      <c r="P2604" s="14" t="s">
        <v>125</v>
      </c>
      <c r="Q2604" s="105">
        <v>7339.95</v>
      </c>
      <c r="R2604" s="23">
        <v>42201</v>
      </c>
      <c r="S2604" s="106">
        <v>7339.95</v>
      </c>
      <c r="T2604" s="48">
        <f t="shared" si="81"/>
        <v>0</v>
      </c>
      <c r="U2604" s="39" t="s">
        <v>9</v>
      </c>
    </row>
    <row r="2605" spans="1:21" x14ac:dyDescent="0.25">
      <c r="A2605" s="20">
        <v>42209</v>
      </c>
      <c r="B2605" s="183" t="s">
        <v>5246</v>
      </c>
      <c r="C2605" s="183" t="s">
        <v>1592</v>
      </c>
      <c r="D2605" s="14" t="s">
        <v>89</v>
      </c>
      <c r="E2605" s="105">
        <v>3845.3</v>
      </c>
      <c r="F2605" s="65">
        <v>42209</v>
      </c>
      <c r="G2605" s="106">
        <v>3845.3</v>
      </c>
      <c r="H2605" s="31">
        <f t="shared" si="80"/>
        <v>0</v>
      </c>
      <c r="I2605" s="39" t="s">
        <v>9</v>
      </c>
      <c r="L2605" s="246"/>
      <c r="M2605" s="20">
        <v>42200</v>
      </c>
      <c r="N2605" s="183" t="s">
        <v>4094</v>
      </c>
      <c r="O2605" s="183" t="s">
        <v>1592</v>
      </c>
      <c r="P2605" s="14" t="s">
        <v>125</v>
      </c>
      <c r="Q2605" s="105">
        <v>9004.5</v>
      </c>
      <c r="R2605" s="23">
        <v>42203</v>
      </c>
      <c r="S2605" s="106">
        <v>9004.5</v>
      </c>
      <c r="T2605" s="48">
        <f t="shared" si="81"/>
        <v>0</v>
      </c>
      <c r="U2605" s="39" t="s">
        <v>94</v>
      </c>
    </row>
    <row r="2606" spans="1:21" x14ac:dyDescent="0.25">
      <c r="A2606" s="20">
        <v>42209</v>
      </c>
      <c r="B2606" s="183" t="s">
        <v>5247</v>
      </c>
      <c r="C2606" s="183" t="s">
        <v>1592</v>
      </c>
      <c r="D2606" s="14" t="s">
        <v>335</v>
      </c>
      <c r="E2606" s="105">
        <v>302.39999999999998</v>
      </c>
      <c r="F2606" s="65">
        <v>42209</v>
      </c>
      <c r="G2606" s="106">
        <v>302.39999999999998</v>
      </c>
      <c r="H2606" s="31">
        <f t="shared" si="80"/>
        <v>0</v>
      </c>
      <c r="I2606" s="39" t="s">
        <v>9</v>
      </c>
      <c r="L2606" s="246"/>
      <c r="M2606" s="20">
        <v>42201</v>
      </c>
      <c r="N2606" s="183" t="s">
        <v>4212</v>
      </c>
      <c r="O2606" s="183" t="s">
        <v>1592</v>
      </c>
      <c r="P2606" s="14" t="s">
        <v>125</v>
      </c>
      <c r="Q2606" s="105">
        <v>11564.4</v>
      </c>
      <c r="R2606" s="23">
        <v>42204</v>
      </c>
      <c r="S2606" s="106">
        <v>11564.4</v>
      </c>
      <c r="T2606" s="48">
        <f t="shared" si="81"/>
        <v>0</v>
      </c>
      <c r="U2606" s="39" t="s">
        <v>94</v>
      </c>
    </row>
    <row r="2607" spans="1:21" x14ac:dyDescent="0.25">
      <c r="A2607" s="20">
        <v>42209</v>
      </c>
      <c r="B2607" s="183" t="s">
        <v>5248</v>
      </c>
      <c r="C2607" s="183" t="s">
        <v>1592</v>
      </c>
      <c r="D2607" s="14" t="s">
        <v>375</v>
      </c>
      <c r="E2607" s="105">
        <v>3236.5</v>
      </c>
      <c r="F2607" s="65">
        <v>42209</v>
      </c>
      <c r="G2607" s="106">
        <v>3236.5</v>
      </c>
      <c r="H2607" s="31">
        <f t="shared" si="80"/>
        <v>0</v>
      </c>
      <c r="I2607" s="39" t="s">
        <v>9</v>
      </c>
      <c r="L2607" s="246"/>
      <c r="M2607" s="20">
        <v>42202</v>
      </c>
      <c r="N2607" s="183" t="s">
        <v>4329</v>
      </c>
      <c r="O2607" s="183" t="s">
        <v>1592</v>
      </c>
      <c r="P2607" s="14" t="s">
        <v>125</v>
      </c>
      <c r="Q2607" s="105">
        <v>20015.8</v>
      </c>
      <c r="R2607" s="23">
        <v>42204</v>
      </c>
      <c r="S2607" s="118">
        <v>20015.8</v>
      </c>
      <c r="T2607" s="31">
        <f t="shared" si="81"/>
        <v>0</v>
      </c>
      <c r="U2607" s="56" t="s">
        <v>94</v>
      </c>
    </row>
    <row r="2608" spans="1:21" x14ac:dyDescent="0.25">
      <c r="A2608" s="20">
        <v>42209</v>
      </c>
      <c r="B2608" s="183" t="s">
        <v>5249</v>
      </c>
      <c r="C2608" s="183" t="s">
        <v>1592</v>
      </c>
      <c r="D2608" s="14" t="s">
        <v>472</v>
      </c>
      <c r="E2608" s="105">
        <v>31347.95</v>
      </c>
      <c r="F2608" s="74">
        <v>42236</v>
      </c>
      <c r="G2608" s="144">
        <v>31347.95</v>
      </c>
      <c r="H2608" s="31">
        <f t="shared" si="80"/>
        <v>0</v>
      </c>
      <c r="I2608" s="39" t="s">
        <v>15</v>
      </c>
      <c r="L2608" s="246"/>
      <c r="M2608" s="20">
        <v>42202</v>
      </c>
      <c r="N2608" s="183" t="s">
        <v>4342</v>
      </c>
      <c r="O2608" s="183" t="s">
        <v>1592</v>
      </c>
      <c r="P2608" s="14" t="s">
        <v>125</v>
      </c>
      <c r="Q2608" s="105">
        <v>9200.4</v>
      </c>
      <c r="R2608" s="12" t="s">
        <v>4343</v>
      </c>
      <c r="S2608" s="118">
        <f>7316.5+1883.9</f>
        <v>9200.4</v>
      </c>
      <c r="T2608" s="31">
        <f t="shared" si="81"/>
        <v>0</v>
      </c>
      <c r="U2608" s="56" t="s">
        <v>17</v>
      </c>
    </row>
    <row r="2609" spans="1:21" x14ac:dyDescent="0.25">
      <c r="A2609" s="20">
        <v>42209</v>
      </c>
      <c r="B2609" s="183" t="s">
        <v>5250</v>
      </c>
      <c r="C2609" s="183" t="s">
        <v>1592</v>
      </c>
      <c r="D2609" s="14" t="s">
        <v>14</v>
      </c>
      <c r="E2609" s="105">
        <v>3200</v>
      </c>
      <c r="F2609" s="74">
        <v>42219</v>
      </c>
      <c r="G2609" s="144">
        <v>3200</v>
      </c>
      <c r="H2609" s="31">
        <f t="shared" si="80"/>
        <v>0</v>
      </c>
      <c r="I2609" s="39" t="s">
        <v>15</v>
      </c>
      <c r="L2609" s="246"/>
      <c r="M2609" s="20">
        <v>42203</v>
      </c>
      <c r="N2609" s="183" t="s">
        <v>4468</v>
      </c>
      <c r="O2609" s="183" t="s">
        <v>1592</v>
      </c>
      <c r="P2609" s="14" t="s">
        <v>125</v>
      </c>
      <c r="Q2609" s="105">
        <v>22256.400000000001</v>
      </c>
      <c r="R2609" s="23">
        <v>42206</v>
      </c>
      <c r="S2609" s="106">
        <v>22256.400000000001</v>
      </c>
      <c r="T2609" s="31">
        <f t="shared" si="81"/>
        <v>0</v>
      </c>
      <c r="U2609" s="39" t="s">
        <v>94</v>
      </c>
    </row>
    <row r="2610" spans="1:21" x14ac:dyDescent="0.25">
      <c r="A2610" s="20">
        <v>42209</v>
      </c>
      <c r="B2610" s="183" t="s">
        <v>5251</v>
      </c>
      <c r="C2610" s="183" t="s">
        <v>1592</v>
      </c>
      <c r="D2610" s="14" t="s">
        <v>367</v>
      </c>
      <c r="E2610" s="105">
        <v>6342.6</v>
      </c>
      <c r="F2610" s="74">
        <v>42223</v>
      </c>
      <c r="G2610" s="144">
        <v>6342.6</v>
      </c>
      <c r="H2610" s="31">
        <f t="shared" si="80"/>
        <v>0</v>
      </c>
      <c r="I2610" s="39" t="s">
        <v>15</v>
      </c>
      <c r="L2610" s="246"/>
      <c r="M2610" s="20">
        <v>42203</v>
      </c>
      <c r="N2610" s="183" t="s">
        <v>4496</v>
      </c>
      <c r="O2610" s="183" t="s">
        <v>1592</v>
      </c>
      <c r="P2610" s="14" t="s">
        <v>125</v>
      </c>
      <c r="Q2610" s="105">
        <v>25423.5</v>
      </c>
      <c r="R2610" s="65">
        <v>42206</v>
      </c>
      <c r="S2610" s="106">
        <v>25423.5</v>
      </c>
      <c r="T2610" s="31">
        <f t="shared" si="81"/>
        <v>0</v>
      </c>
      <c r="U2610" s="39" t="s">
        <v>94</v>
      </c>
    </row>
    <row r="2611" spans="1:21" x14ac:dyDescent="0.25">
      <c r="A2611" s="20">
        <v>42209</v>
      </c>
      <c r="B2611" s="183" t="s">
        <v>5252</v>
      </c>
      <c r="C2611" s="183" t="s">
        <v>1592</v>
      </c>
      <c r="D2611" s="14" t="s">
        <v>294</v>
      </c>
      <c r="E2611" s="105">
        <v>181.8</v>
      </c>
      <c r="F2611" s="65">
        <v>42209</v>
      </c>
      <c r="G2611" s="106">
        <v>181.8</v>
      </c>
      <c r="H2611" s="31">
        <f t="shared" si="80"/>
        <v>0</v>
      </c>
      <c r="I2611" s="39" t="s">
        <v>9</v>
      </c>
      <c r="L2611" s="246"/>
      <c r="M2611" s="20">
        <v>42204</v>
      </c>
      <c r="N2611" s="183" t="s">
        <v>4595</v>
      </c>
      <c r="O2611" s="183" t="s">
        <v>1592</v>
      </c>
      <c r="P2611" s="14" t="s">
        <v>125</v>
      </c>
      <c r="Q2611" s="105">
        <v>6582.4</v>
      </c>
      <c r="R2611" s="23" t="s">
        <v>4596</v>
      </c>
      <c r="S2611" s="118">
        <f>2000+4582.4</f>
        <v>6582.4</v>
      </c>
      <c r="T2611" s="31">
        <f t="shared" si="81"/>
        <v>0</v>
      </c>
      <c r="U2611" s="56" t="s">
        <v>9</v>
      </c>
    </row>
    <row r="2612" spans="1:21" x14ac:dyDescent="0.25">
      <c r="A2612" s="20">
        <v>42209</v>
      </c>
      <c r="B2612" s="183" t="s">
        <v>5253</v>
      </c>
      <c r="C2612" s="183" t="s">
        <v>1592</v>
      </c>
      <c r="D2612" s="14" t="s">
        <v>294</v>
      </c>
      <c r="E2612" s="105">
        <v>37945</v>
      </c>
      <c r="F2612" s="65">
        <v>42216</v>
      </c>
      <c r="G2612" s="106">
        <v>37945</v>
      </c>
      <c r="H2612" s="31">
        <f t="shared" si="80"/>
        <v>0</v>
      </c>
      <c r="I2612" s="39" t="s">
        <v>4738</v>
      </c>
      <c r="L2612" s="246"/>
      <c r="M2612" s="20">
        <v>42204</v>
      </c>
      <c r="N2612" s="183" t="s">
        <v>4620</v>
      </c>
      <c r="O2612" s="183" t="s">
        <v>1592</v>
      </c>
      <c r="P2612" s="14" t="s">
        <v>125</v>
      </c>
      <c r="Q2612" s="105">
        <v>33408.400000000001</v>
      </c>
      <c r="R2612" s="23">
        <v>42209</v>
      </c>
      <c r="S2612" s="106">
        <v>33408.400000000001</v>
      </c>
      <c r="T2612" s="31">
        <f t="shared" si="81"/>
        <v>0</v>
      </c>
      <c r="U2612" s="56" t="s">
        <v>9</v>
      </c>
    </row>
    <row r="2613" spans="1:21" x14ac:dyDescent="0.25">
      <c r="A2613" s="20">
        <v>42209</v>
      </c>
      <c r="B2613" s="183" t="s">
        <v>5254</v>
      </c>
      <c r="C2613" s="183" t="s">
        <v>1592</v>
      </c>
      <c r="D2613" s="14" t="s">
        <v>66</v>
      </c>
      <c r="E2613" s="105">
        <v>1386.4</v>
      </c>
      <c r="F2613" s="65">
        <v>42209</v>
      </c>
      <c r="G2613" s="106">
        <v>1386.4</v>
      </c>
      <c r="H2613" s="31">
        <f t="shared" si="80"/>
        <v>0</v>
      </c>
      <c r="I2613" s="39" t="s">
        <v>9</v>
      </c>
      <c r="L2613" s="246"/>
      <c r="M2613" s="20">
        <v>42205</v>
      </c>
      <c r="N2613" s="183" t="s">
        <v>4661</v>
      </c>
      <c r="O2613" s="183" t="s">
        <v>1592</v>
      </c>
      <c r="P2613" s="14" t="s">
        <v>125</v>
      </c>
      <c r="Q2613" s="105">
        <v>13761.8</v>
      </c>
      <c r="R2613" s="23">
        <v>42209</v>
      </c>
      <c r="S2613" s="118">
        <v>13761.8</v>
      </c>
      <c r="T2613" s="31">
        <f t="shared" si="81"/>
        <v>0</v>
      </c>
      <c r="U2613" s="56" t="s">
        <v>94</v>
      </c>
    </row>
    <row r="2614" spans="1:21" x14ac:dyDescent="0.25">
      <c r="A2614" s="20">
        <v>42209</v>
      </c>
      <c r="B2614" s="183" t="s">
        <v>5255</v>
      </c>
      <c r="C2614" s="183" t="s">
        <v>1592</v>
      </c>
      <c r="D2614" s="14" t="s">
        <v>75</v>
      </c>
      <c r="E2614" s="105">
        <v>25658.799999999999</v>
      </c>
      <c r="F2614" s="65">
        <v>42210</v>
      </c>
      <c r="G2614" s="106">
        <v>25658.799999999999</v>
      </c>
      <c r="H2614" s="31">
        <f t="shared" si="80"/>
        <v>0</v>
      </c>
      <c r="I2614" s="39" t="s">
        <v>62</v>
      </c>
      <c r="L2614" s="246"/>
      <c r="M2614" s="20">
        <v>42205</v>
      </c>
      <c r="N2614" s="183" t="s">
        <v>4686</v>
      </c>
      <c r="O2614" s="183" t="s">
        <v>1592</v>
      </c>
      <c r="P2614" s="14" t="s">
        <v>125</v>
      </c>
      <c r="Q2614" s="105">
        <v>23712.45</v>
      </c>
      <c r="R2614" s="23">
        <v>42209</v>
      </c>
      <c r="S2614" s="118">
        <v>23712.45</v>
      </c>
      <c r="T2614" s="31">
        <f t="shared" si="81"/>
        <v>0</v>
      </c>
      <c r="U2614" s="56" t="s">
        <v>94</v>
      </c>
    </row>
    <row r="2615" spans="1:21" x14ac:dyDescent="0.25">
      <c r="A2615" s="20">
        <v>42209</v>
      </c>
      <c r="B2615" s="183" t="s">
        <v>5256</v>
      </c>
      <c r="C2615" s="183" t="s">
        <v>1592</v>
      </c>
      <c r="D2615" s="14" t="s">
        <v>178</v>
      </c>
      <c r="E2615" s="105">
        <v>3043.4</v>
      </c>
      <c r="F2615" s="65">
        <v>42210</v>
      </c>
      <c r="G2615" s="106">
        <v>3043.4</v>
      </c>
      <c r="H2615" s="31">
        <f t="shared" si="80"/>
        <v>0</v>
      </c>
      <c r="I2615" s="39" t="s">
        <v>62</v>
      </c>
      <c r="L2615" s="246"/>
      <c r="M2615" s="20">
        <v>42205</v>
      </c>
      <c r="N2615" s="183" t="s">
        <v>4763</v>
      </c>
      <c r="O2615" s="183" t="s">
        <v>1592</v>
      </c>
      <c r="P2615" s="14" t="s">
        <v>125</v>
      </c>
      <c r="Q2615" s="105">
        <v>525</v>
      </c>
      <c r="R2615" s="23">
        <v>42205</v>
      </c>
      <c r="S2615" s="106">
        <v>525</v>
      </c>
      <c r="T2615" s="31">
        <f t="shared" si="81"/>
        <v>0</v>
      </c>
      <c r="U2615" s="39" t="s">
        <v>9</v>
      </c>
    </row>
    <row r="2616" spans="1:21" x14ac:dyDescent="0.25">
      <c r="A2616" s="20">
        <v>42209</v>
      </c>
      <c r="B2616" s="183" t="s">
        <v>5257</v>
      </c>
      <c r="C2616" s="183" t="s">
        <v>1592</v>
      </c>
      <c r="D2616" s="14" t="s">
        <v>1188</v>
      </c>
      <c r="E2616" s="105">
        <v>380</v>
      </c>
      <c r="F2616" s="65">
        <v>42209</v>
      </c>
      <c r="G2616" s="106">
        <v>380</v>
      </c>
      <c r="H2616" s="31">
        <f t="shared" si="80"/>
        <v>0</v>
      </c>
      <c r="I2616" s="39" t="s">
        <v>9</v>
      </c>
      <c r="L2616" s="246"/>
      <c r="M2616" s="20">
        <v>42206</v>
      </c>
      <c r="N2616" s="183" t="s">
        <v>4801</v>
      </c>
      <c r="O2616" s="183" t="s">
        <v>1592</v>
      </c>
      <c r="P2616" s="15" t="s">
        <v>125</v>
      </c>
      <c r="Q2616" s="122">
        <v>34511.800000000003</v>
      </c>
      <c r="R2616" s="23">
        <v>42209</v>
      </c>
      <c r="S2616" s="106">
        <v>34511.800000000003</v>
      </c>
      <c r="T2616" s="31">
        <f t="shared" si="81"/>
        <v>0</v>
      </c>
      <c r="U2616" s="68" t="s">
        <v>9</v>
      </c>
    </row>
    <row r="2617" spans="1:21" x14ac:dyDescent="0.25">
      <c r="A2617" s="20">
        <v>42209</v>
      </c>
      <c r="B2617" s="183" t="s">
        <v>5258</v>
      </c>
      <c r="C2617" s="183" t="s">
        <v>1592</v>
      </c>
      <c r="D2617" s="14" t="s">
        <v>84</v>
      </c>
      <c r="E2617" s="105">
        <v>24098</v>
      </c>
      <c r="F2617" s="74" t="s">
        <v>6075</v>
      </c>
      <c r="G2617" s="144">
        <v>24098</v>
      </c>
      <c r="H2617" s="31">
        <f t="shared" si="80"/>
        <v>0</v>
      </c>
      <c r="I2617" s="39" t="s">
        <v>62</v>
      </c>
      <c r="L2617" s="246"/>
      <c r="M2617" s="20">
        <v>42207</v>
      </c>
      <c r="N2617" s="183" t="s">
        <v>4907</v>
      </c>
      <c r="O2617" s="183" t="s">
        <v>1592</v>
      </c>
      <c r="P2617" s="14" t="s">
        <v>125</v>
      </c>
      <c r="Q2617" s="105">
        <v>14262.6</v>
      </c>
      <c r="R2617" s="23">
        <v>42211</v>
      </c>
      <c r="S2617" s="106">
        <v>14262.6</v>
      </c>
      <c r="T2617" s="31">
        <f t="shared" si="81"/>
        <v>0</v>
      </c>
      <c r="U2617" s="39" t="s">
        <v>94</v>
      </c>
    </row>
    <row r="2618" spans="1:21" x14ac:dyDescent="0.25">
      <c r="A2618" s="20">
        <v>42209</v>
      </c>
      <c r="B2618" s="183" t="s">
        <v>5259</v>
      </c>
      <c r="C2618" s="183" t="s">
        <v>1592</v>
      </c>
      <c r="D2618" s="14" t="s">
        <v>176</v>
      </c>
      <c r="E2618" s="105">
        <v>12178.98</v>
      </c>
      <c r="F2618" s="74" t="s">
        <v>6061</v>
      </c>
      <c r="G2618" s="144">
        <v>12178.98</v>
      </c>
      <c r="H2618" s="31">
        <f t="shared" si="80"/>
        <v>0</v>
      </c>
      <c r="I2618" s="39" t="s">
        <v>62</v>
      </c>
      <c r="L2618" s="246"/>
      <c r="M2618" s="20">
        <v>42208</v>
      </c>
      <c r="N2618" s="183" t="s">
        <v>5036</v>
      </c>
      <c r="O2618" s="183" t="s">
        <v>1592</v>
      </c>
      <c r="P2618" s="14" t="s">
        <v>125</v>
      </c>
      <c r="Q2618" s="105">
        <v>38018.910000000003</v>
      </c>
      <c r="R2618" s="65">
        <v>42211</v>
      </c>
      <c r="S2618" s="106">
        <v>38018.910000000003</v>
      </c>
      <c r="T2618" s="31">
        <f t="shared" si="81"/>
        <v>0</v>
      </c>
      <c r="U2618" s="39" t="s">
        <v>94</v>
      </c>
    </row>
    <row r="2619" spans="1:21" x14ac:dyDescent="0.25">
      <c r="A2619" s="20">
        <v>42209</v>
      </c>
      <c r="B2619" s="183" t="s">
        <v>5260</v>
      </c>
      <c r="C2619" s="183" t="s">
        <v>1592</v>
      </c>
      <c r="D2619" s="14" t="s">
        <v>173</v>
      </c>
      <c r="E2619" s="105">
        <v>33526.400000000001</v>
      </c>
      <c r="F2619" s="74" t="s">
        <v>6079</v>
      </c>
      <c r="G2619" s="144">
        <v>33526.400000000001</v>
      </c>
      <c r="H2619" s="31">
        <f t="shared" si="80"/>
        <v>0</v>
      </c>
      <c r="I2619" s="39" t="s">
        <v>62</v>
      </c>
      <c r="L2619" s="246"/>
      <c r="M2619" s="20">
        <v>42208</v>
      </c>
      <c r="N2619" s="183" t="s">
        <v>5065</v>
      </c>
      <c r="O2619" s="183" t="s">
        <v>1592</v>
      </c>
      <c r="P2619" s="150" t="s">
        <v>125</v>
      </c>
      <c r="Q2619" s="105">
        <v>31091.439999999999</v>
      </c>
      <c r="R2619" s="65">
        <v>42211</v>
      </c>
      <c r="S2619" s="106">
        <v>31091.439999999999</v>
      </c>
      <c r="T2619" s="31">
        <f t="shared" si="81"/>
        <v>0</v>
      </c>
      <c r="U2619" s="39" t="s">
        <v>9</v>
      </c>
    </row>
    <row r="2620" spans="1:21" x14ac:dyDescent="0.25">
      <c r="A2620" s="20">
        <v>42209</v>
      </c>
      <c r="B2620" s="183" t="s">
        <v>5261</v>
      </c>
      <c r="C2620" s="183" t="s">
        <v>1592</v>
      </c>
      <c r="D2620" s="14" t="s">
        <v>75</v>
      </c>
      <c r="E2620" s="105">
        <v>1001</v>
      </c>
      <c r="F2620" s="65">
        <v>42210</v>
      </c>
      <c r="G2620" s="106">
        <v>1001</v>
      </c>
      <c r="H2620" s="31">
        <f t="shared" si="80"/>
        <v>0</v>
      </c>
      <c r="I2620" s="39" t="s">
        <v>62</v>
      </c>
      <c r="L2620" s="246"/>
      <c r="M2620" s="20">
        <v>42209</v>
      </c>
      <c r="N2620" s="183" t="s">
        <v>5165</v>
      </c>
      <c r="O2620" s="183" t="s">
        <v>1592</v>
      </c>
      <c r="P2620" s="14" t="s">
        <v>125</v>
      </c>
      <c r="Q2620" s="105">
        <v>18658.2</v>
      </c>
      <c r="R2620" s="65" t="s">
        <v>5166</v>
      </c>
      <c r="S2620" s="106">
        <f>16627.05+2031.15</f>
        <v>18658.2</v>
      </c>
      <c r="T2620" s="31">
        <f t="shared" si="81"/>
        <v>0</v>
      </c>
      <c r="U2620" s="39" t="s">
        <v>94</v>
      </c>
    </row>
    <row r="2621" spans="1:21" x14ac:dyDescent="0.25">
      <c r="A2621" s="20">
        <v>42209</v>
      </c>
      <c r="B2621" s="183" t="s">
        <v>5262</v>
      </c>
      <c r="C2621" s="183" t="s">
        <v>1592</v>
      </c>
      <c r="D2621" s="14" t="s">
        <v>4420</v>
      </c>
      <c r="E2621" s="105">
        <v>5378.6</v>
      </c>
      <c r="F2621" s="65">
        <v>42209</v>
      </c>
      <c r="G2621" s="106">
        <v>5378.6</v>
      </c>
      <c r="H2621" s="31">
        <f t="shared" si="80"/>
        <v>0</v>
      </c>
      <c r="I2621" s="39" t="s">
        <v>94</v>
      </c>
      <c r="L2621" s="246"/>
      <c r="M2621" s="20">
        <v>42210</v>
      </c>
      <c r="N2621" s="183" t="s">
        <v>5304</v>
      </c>
      <c r="O2621" s="183" t="s">
        <v>1592</v>
      </c>
      <c r="P2621" s="14" t="s">
        <v>125</v>
      </c>
      <c r="Q2621" s="105">
        <v>38819.699999999997</v>
      </c>
      <c r="R2621" s="65">
        <v>42216</v>
      </c>
      <c r="S2621" s="106">
        <v>38819.699999999997</v>
      </c>
      <c r="T2621" s="31">
        <f t="shared" si="81"/>
        <v>0</v>
      </c>
      <c r="U2621" s="39" t="s">
        <v>94</v>
      </c>
    </row>
    <row r="2622" spans="1:21" x14ac:dyDescent="0.25">
      <c r="A2622" s="20">
        <v>42209</v>
      </c>
      <c r="B2622" s="183" t="s">
        <v>5263</v>
      </c>
      <c r="C2622" s="183" t="s">
        <v>1592</v>
      </c>
      <c r="D2622" s="14" t="s">
        <v>86</v>
      </c>
      <c r="E2622" s="105">
        <v>403.8</v>
      </c>
      <c r="F2622" s="65">
        <v>42209</v>
      </c>
      <c r="G2622" s="106">
        <v>403.8</v>
      </c>
      <c r="H2622" s="31">
        <f t="shared" si="80"/>
        <v>0</v>
      </c>
      <c r="I2622" s="39" t="s">
        <v>9</v>
      </c>
      <c r="L2622" s="246"/>
      <c r="M2622" s="20">
        <v>42211</v>
      </c>
      <c r="N2622" s="183" t="s">
        <v>5419</v>
      </c>
      <c r="O2622" s="183" t="s">
        <v>1592</v>
      </c>
      <c r="P2622" s="14" t="s">
        <v>125</v>
      </c>
      <c r="Q2622" s="105">
        <v>2303.4</v>
      </c>
      <c r="R2622" s="65">
        <v>42216</v>
      </c>
      <c r="S2622" s="106">
        <v>2303.4</v>
      </c>
      <c r="T2622" s="31">
        <f t="shared" si="81"/>
        <v>0</v>
      </c>
      <c r="U2622" s="39" t="s">
        <v>9</v>
      </c>
    </row>
    <row r="2623" spans="1:21" x14ac:dyDescent="0.25">
      <c r="A2623" s="20">
        <v>42209</v>
      </c>
      <c r="B2623" s="183" t="s">
        <v>5264</v>
      </c>
      <c r="C2623" s="183" t="s">
        <v>1592</v>
      </c>
      <c r="D2623" s="14" t="s">
        <v>111</v>
      </c>
      <c r="E2623" s="105">
        <v>203980</v>
      </c>
      <c r="F2623" s="65">
        <v>42210</v>
      </c>
      <c r="G2623" s="106">
        <v>203980</v>
      </c>
      <c r="H2623" s="31">
        <f t="shared" si="80"/>
        <v>0</v>
      </c>
      <c r="I2623" s="39" t="s">
        <v>9</v>
      </c>
      <c r="L2623" s="246"/>
      <c r="M2623" s="20">
        <v>42212</v>
      </c>
      <c r="N2623" s="183" t="s">
        <v>5486</v>
      </c>
      <c r="O2623" s="183" t="s">
        <v>1592</v>
      </c>
      <c r="P2623" s="14" t="s">
        <v>125</v>
      </c>
      <c r="Q2623" s="105">
        <v>41395.800000000003</v>
      </c>
      <c r="R2623" s="23">
        <v>42216</v>
      </c>
      <c r="S2623" s="106">
        <v>41395.800000000003</v>
      </c>
      <c r="T2623" s="31">
        <f t="shared" si="81"/>
        <v>0</v>
      </c>
      <c r="U2623" s="39" t="s">
        <v>94</v>
      </c>
    </row>
    <row r="2624" spans="1:21" x14ac:dyDescent="0.25">
      <c r="A2624" s="20">
        <v>42209</v>
      </c>
      <c r="B2624" s="183" t="s">
        <v>5265</v>
      </c>
      <c r="C2624" s="183" t="s">
        <v>1592</v>
      </c>
      <c r="D2624" s="14" t="s">
        <v>111</v>
      </c>
      <c r="E2624" s="105">
        <v>232105</v>
      </c>
      <c r="F2624" s="65">
        <v>42210</v>
      </c>
      <c r="G2624" s="106">
        <v>232105</v>
      </c>
      <c r="H2624" s="31">
        <f t="shared" si="80"/>
        <v>0</v>
      </c>
      <c r="I2624" s="39" t="s">
        <v>9</v>
      </c>
      <c r="L2624" s="246"/>
      <c r="M2624" s="20">
        <v>42213</v>
      </c>
      <c r="N2624" s="183" t="s">
        <v>5602</v>
      </c>
      <c r="O2624" s="183" t="s">
        <v>1592</v>
      </c>
      <c r="P2624" s="14" t="s">
        <v>125</v>
      </c>
      <c r="Q2624" s="105">
        <v>27461.72</v>
      </c>
      <c r="R2624" s="23">
        <v>42216</v>
      </c>
      <c r="S2624" s="106">
        <v>27461.72</v>
      </c>
      <c r="T2624" s="31">
        <f t="shared" si="81"/>
        <v>0</v>
      </c>
      <c r="U2624" s="39" t="s">
        <v>94</v>
      </c>
    </row>
    <row r="2625" spans="1:21" x14ac:dyDescent="0.25">
      <c r="A2625" s="20">
        <v>42209</v>
      </c>
      <c r="B2625" s="183" t="s">
        <v>5266</v>
      </c>
      <c r="C2625" s="183" t="s">
        <v>1592</v>
      </c>
      <c r="D2625" s="14" t="s">
        <v>102</v>
      </c>
      <c r="E2625" s="105">
        <v>2036</v>
      </c>
      <c r="F2625" s="65">
        <v>42209</v>
      </c>
      <c r="G2625" s="106">
        <v>2036</v>
      </c>
      <c r="H2625" s="31">
        <f t="shared" si="80"/>
        <v>0</v>
      </c>
      <c r="I2625" s="39" t="s">
        <v>9</v>
      </c>
      <c r="L2625" s="246"/>
      <c r="M2625" s="20">
        <v>42214</v>
      </c>
      <c r="N2625" s="183" t="s">
        <v>5697</v>
      </c>
      <c r="O2625" s="183" t="s">
        <v>1592</v>
      </c>
      <c r="P2625" s="14" t="s">
        <v>125</v>
      </c>
      <c r="Q2625" s="105">
        <v>40274.32</v>
      </c>
      <c r="R2625" s="23">
        <v>42216</v>
      </c>
      <c r="S2625" s="114">
        <v>40000</v>
      </c>
      <c r="T2625" s="55">
        <f t="shared" si="81"/>
        <v>274.31999999999971</v>
      </c>
      <c r="U2625" s="39" t="s">
        <v>94</v>
      </c>
    </row>
    <row r="2626" spans="1:21" x14ac:dyDescent="0.25">
      <c r="A2626" s="20">
        <v>42209</v>
      </c>
      <c r="B2626" s="183" t="s">
        <v>5267</v>
      </c>
      <c r="C2626" s="183" t="s">
        <v>1592</v>
      </c>
      <c r="D2626" s="14" t="s">
        <v>11</v>
      </c>
      <c r="E2626" s="105">
        <v>20356.599999999999</v>
      </c>
      <c r="F2626" s="65">
        <v>42210</v>
      </c>
      <c r="G2626" s="106">
        <v>20356.599999999999</v>
      </c>
      <c r="H2626" s="31">
        <f t="shared" si="80"/>
        <v>0</v>
      </c>
      <c r="I2626" s="39" t="s">
        <v>19</v>
      </c>
      <c r="L2626" s="246"/>
      <c r="M2626" s="20">
        <v>42215</v>
      </c>
      <c r="N2626" s="183" t="s">
        <v>5807</v>
      </c>
      <c r="O2626" s="183" t="s">
        <v>1592</v>
      </c>
      <c r="P2626" s="14" t="s">
        <v>125</v>
      </c>
      <c r="Q2626" s="105">
        <v>39122.199999999997</v>
      </c>
      <c r="R2626" s="23">
        <v>42215</v>
      </c>
      <c r="S2626" s="114">
        <v>450.57</v>
      </c>
      <c r="T2626" s="55">
        <f t="shared" si="81"/>
        <v>38671.629999999997</v>
      </c>
      <c r="U2626" s="39" t="s">
        <v>94</v>
      </c>
    </row>
    <row r="2627" spans="1:21" x14ac:dyDescent="0.25">
      <c r="A2627" s="20">
        <v>42209</v>
      </c>
      <c r="B2627" s="183" t="s">
        <v>5268</v>
      </c>
      <c r="C2627" s="183" t="s">
        <v>1592</v>
      </c>
      <c r="D2627" s="14" t="s">
        <v>361</v>
      </c>
      <c r="E2627" s="105">
        <v>13206</v>
      </c>
      <c r="F2627" s="65">
        <v>42210</v>
      </c>
      <c r="G2627" s="106">
        <v>13206</v>
      </c>
      <c r="H2627" s="31">
        <f t="shared" ref="H2627:H2690" si="82">E2627-G2627</f>
        <v>0</v>
      </c>
      <c r="I2627" s="39" t="s">
        <v>19</v>
      </c>
      <c r="L2627" s="246"/>
      <c r="M2627" s="20">
        <v>42216</v>
      </c>
      <c r="N2627" s="183" t="s">
        <v>5913</v>
      </c>
      <c r="O2627" s="183" t="s">
        <v>1592</v>
      </c>
      <c r="P2627" s="14" t="s">
        <v>125</v>
      </c>
      <c r="Q2627" s="105">
        <v>19705.599999999999</v>
      </c>
      <c r="R2627" s="23"/>
      <c r="S2627" s="106"/>
      <c r="T2627" s="31">
        <f t="shared" ref="T2627:T2690" si="83">Q2627-S2627</f>
        <v>19705.599999999999</v>
      </c>
      <c r="U2627" s="39" t="s">
        <v>94</v>
      </c>
    </row>
    <row r="2628" spans="1:21" x14ac:dyDescent="0.25">
      <c r="A2628" s="20">
        <v>42209</v>
      </c>
      <c r="B2628" s="183" t="s">
        <v>5269</v>
      </c>
      <c r="C2628" s="183" t="s">
        <v>1592</v>
      </c>
      <c r="D2628" s="14" t="s">
        <v>93</v>
      </c>
      <c r="E2628" s="105">
        <v>1470</v>
      </c>
      <c r="F2628" s="65">
        <v>42210</v>
      </c>
      <c r="G2628" s="106">
        <v>1470</v>
      </c>
      <c r="H2628" s="31">
        <f t="shared" si="82"/>
        <v>0</v>
      </c>
      <c r="I2628" s="39" t="s">
        <v>19</v>
      </c>
      <c r="L2628" s="246"/>
      <c r="M2628" s="20">
        <v>42216</v>
      </c>
      <c r="N2628" s="183" t="s">
        <v>5983</v>
      </c>
      <c r="O2628" s="183" t="s">
        <v>1592</v>
      </c>
      <c r="P2628" s="14" t="s">
        <v>125</v>
      </c>
      <c r="Q2628" s="105">
        <v>26838.45</v>
      </c>
      <c r="R2628" s="23"/>
      <c r="S2628" s="106"/>
      <c r="T2628" s="31">
        <f t="shared" si="83"/>
        <v>26838.45</v>
      </c>
      <c r="U2628" s="39" t="s">
        <v>94</v>
      </c>
    </row>
    <row r="2629" spans="1:21" x14ac:dyDescent="0.25">
      <c r="A2629" s="20">
        <v>42209</v>
      </c>
      <c r="B2629" s="183" t="s">
        <v>5270</v>
      </c>
      <c r="C2629" s="183" t="s">
        <v>1592</v>
      </c>
      <c r="D2629" s="14" t="s">
        <v>95</v>
      </c>
      <c r="E2629" s="105">
        <v>2891</v>
      </c>
      <c r="F2629" s="65">
        <v>42210</v>
      </c>
      <c r="G2629" s="106">
        <v>2891</v>
      </c>
      <c r="H2629" s="31">
        <f t="shared" si="82"/>
        <v>0</v>
      </c>
      <c r="I2629" s="39" t="s">
        <v>19</v>
      </c>
      <c r="L2629" s="246"/>
      <c r="M2629" s="20">
        <v>42190</v>
      </c>
      <c r="N2629" s="183" t="s">
        <v>3018</v>
      </c>
      <c r="O2629" s="183" t="s">
        <v>1592</v>
      </c>
      <c r="P2629" s="14" t="s">
        <v>1370</v>
      </c>
      <c r="Q2629" s="105">
        <v>860.3</v>
      </c>
      <c r="R2629" s="23">
        <v>42190</v>
      </c>
      <c r="S2629" s="106">
        <v>860.3</v>
      </c>
      <c r="T2629" s="31">
        <f t="shared" si="83"/>
        <v>0</v>
      </c>
      <c r="U2629" s="39" t="s">
        <v>9</v>
      </c>
    </row>
    <row r="2630" spans="1:21" x14ac:dyDescent="0.25">
      <c r="A2630" s="20">
        <v>42209</v>
      </c>
      <c r="B2630" s="183" t="s">
        <v>5271</v>
      </c>
      <c r="C2630" s="183" t="s">
        <v>1592</v>
      </c>
      <c r="D2630" s="14" t="s">
        <v>250</v>
      </c>
      <c r="E2630" s="105">
        <v>11300.8</v>
      </c>
      <c r="F2630" s="65">
        <v>42210</v>
      </c>
      <c r="G2630" s="106">
        <v>11300.8</v>
      </c>
      <c r="H2630" s="31">
        <f t="shared" si="82"/>
        <v>0</v>
      </c>
      <c r="I2630" s="39" t="s">
        <v>19</v>
      </c>
      <c r="L2630" s="246"/>
      <c r="M2630" s="20">
        <v>42188</v>
      </c>
      <c r="N2630" s="183" t="s">
        <v>2797</v>
      </c>
      <c r="O2630" s="183" t="s">
        <v>1592</v>
      </c>
      <c r="P2630" s="40" t="s">
        <v>71</v>
      </c>
      <c r="Q2630" s="105">
        <v>7733.5</v>
      </c>
      <c r="R2630" s="23">
        <v>42188</v>
      </c>
      <c r="S2630" s="106">
        <v>7733.5</v>
      </c>
      <c r="T2630" s="31">
        <f t="shared" si="83"/>
        <v>0</v>
      </c>
      <c r="U2630" s="68" t="s">
        <v>9</v>
      </c>
    </row>
    <row r="2631" spans="1:21" x14ac:dyDescent="0.25">
      <c r="A2631" s="20">
        <v>42209</v>
      </c>
      <c r="B2631" s="183" t="s">
        <v>5272</v>
      </c>
      <c r="C2631" s="183" t="s">
        <v>1592</v>
      </c>
      <c r="D2631" s="14" t="s">
        <v>98</v>
      </c>
      <c r="E2631" s="105">
        <v>2746.3</v>
      </c>
      <c r="F2631" s="65">
        <v>42210</v>
      </c>
      <c r="G2631" s="106">
        <v>2746.3</v>
      </c>
      <c r="H2631" s="31">
        <f t="shared" si="82"/>
        <v>0</v>
      </c>
      <c r="I2631" s="39" t="s">
        <v>19</v>
      </c>
      <c r="L2631" s="246"/>
      <c r="M2631" s="20">
        <v>42199</v>
      </c>
      <c r="N2631" s="183" t="s">
        <v>4058</v>
      </c>
      <c r="O2631" s="183" t="s">
        <v>1592</v>
      </c>
      <c r="P2631" s="14" t="s">
        <v>71</v>
      </c>
      <c r="Q2631" s="105">
        <v>1280.2</v>
      </c>
      <c r="R2631" s="23">
        <v>42199</v>
      </c>
      <c r="S2631" s="106">
        <v>1280.2</v>
      </c>
      <c r="T2631" s="48">
        <f t="shared" si="83"/>
        <v>0</v>
      </c>
      <c r="U2631" s="39" t="s">
        <v>9</v>
      </c>
    </row>
    <row r="2632" spans="1:21" x14ac:dyDescent="0.25">
      <c r="A2632" s="20">
        <v>42209</v>
      </c>
      <c r="B2632" s="183" t="s">
        <v>5273</v>
      </c>
      <c r="C2632" s="183" t="s">
        <v>1592</v>
      </c>
      <c r="D2632" s="14" t="s">
        <v>136</v>
      </c>
      <c r="E2632" s="105">
        <v>17612</v>
      </c>
      <c r="F2632" s="65">
        <v>42210</v>
      </c>
      <c r="G2632" s="106">
        <v>17612</v>
      </c>
      <c r="H2632" s="31">
        <f t="shared" si="82"/>
        <v>0</v>
      </c>
      <c r="I2632" s="39" t="s">
        <v>9</v>
      </c>
      <c r="L2632" s="246"/>
      <c r="M2632" s="20">
        <v>42202</v>
      </c>
      <c r="N2632" s="183" t="s">
        <v>4334</v>
      </c>
      <c r="O2632" s="183" t="s">
        <v>1592</v>
      </c>
      <c r="P2632" s="14" t="s">
        <v>71</v>
      </c>
      <c r="Q2632" s="105">
        <v>5582.4</v>
      </c>
      <c r="R2632" s="23">
        <v>42202</v>
      </c>
      <c r="S2632" s="118">
        <v>5582.4</v>
      </c>
      <c r="T2632" s="31">
        <f t="shared" si="83"/>
        <v>0</v>
      </c>
      <c r="U2632" s="56" t="s">
        <v>9</v>
      </c>
    </row>
    <row r="2633" spans="1:21" x14ac:dyDescent="0.25">
      <c r="A2633" s="20">
        <v>42209</v>
      </c>
      <c r="B2633" s="183" t="s">
        <v>5274</v>
      </c>
      <c r="C2633" s="183" t="s">
        <v>1592</v>
      </c>
      <c r="D2633" s="14" t="s">
        <v>8</v>
      </c>
      <c r="E2633" s="105">
        <v>1513.4</v>
      </c>
      <c r="F2633" s="65">
        <v>42209</v>
      </c>
      <c r="G2633" s="106">
        <v>1513.4</v>
      </c>
      <c r="H2633" s="31">
        <f t="shared" si="82"/>
        <v>0</v>
      </c>
      <c r="I2633" s="39" t="s">
        <v>9</v>
      </c>
      <c r="L2633" s="246"/>
      <c r="M2633" s="20">
        <v>42204</v>
      </c>
      <c r="N2633" s="183" t="s">
        <v>4645</v>
      </c>
      <c r="O2633" s="183" t="s">
        <v>1592</v>
      </c>
      <c r="P2633" s="14" t="s">
        <v>71</v>
      </c>
      <c r="Q2633" s="105">
        <v>4395.6000000000004</v>
      </c>
      <c r="R2633" s="23">
        <v>42204</v>
      </c>
      <c r="S2633" s="118">
        <v>4395.6000000000004</v>
      </c>
      <c r="T2633" s="31">
        <f t="shared" si="83"/>
        <v>0</v>
      </c>
      <c r="U2633" s="56" t="s">
        <v>9</v>
      </c>
    </row>
    <row r="2634" spans="1:21" x14ac:dyDescent="0.25">
      <c r="A2634" s="20">
        <v>42209</v>
      </c>
      <c r="B2634" s="183" t="s">
        <v>5275</v>
      </c>
      <c r="C2634" s="183" t="s">
        <v>1592</v>
      </c>
      <c r="D2634" s="14" t="s">
        <v>47</v>
      </c>
      <c r="E2634" s="105">
        <v>1187.2</v>
      </c>
      <c r="F2634" s="65">
        <v>42209</v>
      </c>
      <c r="G2634" s="106">
        <v>1187.2</v>
      </c>
      <c r="H2634" s="31">
        <f t="shared" si="82"/>
        <v>0</v>
      </c>
      <c r="I2634" s="39" t="s">
        <v>9</v>
      </c>
      <c r="L2634" s="246"/>
      <c r="M2634" s="20">
        <v>42209</v>
      </c>
      <c r="N2634" s="183" t="s">
        <v>5169</v>
      </c>
      <c r="O2634" s="183" t="s">
        <v>1592</v>
      </c>
      <c r="P2634" s="14" t="s">
        <v>71</v>
      </c>
      <c r="Q2634" s="105">
        <v>6299.2</v>
      </c>
      <c r="R2634" s="65">
        <v>42209</v>
      </c>
      <c r="S2634" s="106">
        <v>6299.2</v>
      </c>
      <c r="T2634" s="31">
        <f t="shared" si="83"/>
        <v>0</v>
      </c>
      <c r="U2634" s="39" t="s">
        <v>9</v>
      </c>
    </row>
    <row r="2635" spans="1:21" x14ac:dyDescent="0.25">
      <c r="A2635" s="20">
        <v>42209</v>
      </c>
      <c r="B2635" s="183" t="s">
        <v>5276</v>
      </c>
      <c r="C2635" s="183" t="s">
        <v>1592</v>
      </c>
      <c r="D2635" s="14" t="s">
        <v>118</v>
      </c>
      <c r="E2635" s="105">
        <v>501.6</v>
      </c>
      <c r="F2635" s="65">
        <v>42209</v>
      </c>
      <c r="G2635" s="106">
        <v>501.6</v>
      </c>
      <c r="H2635" s="31">
        <f t="shared" si="82"/>
        <v>0</v>
      </c>
      <c r="I2635" s="39" t="s">
        <v>9</v>
      </c>
      <c r="L2635" s="246"/>
      <c r="M2635" s="20">
        <v>42216</v>
      </c>
      <c r="N2635" s="183" t="s">
        <v>5924</v>
      </c>
      <c r="O2635" s="183" t="s">
        <v>1592</v>
      </c>
      <c r="P2635" s="14" t="s">
        <v>71</v>
      </c>
      <c r="Q2635" s="105">
        <v>6218</v>
      </c>
      <c r="R2635" s="23">
        <v>42216</v>
      </c>
      <c r="S2635" s="106">
        <v>6218</v>
      </c>
      <c r="T2635" s="31">
        <f t="shared" si="83"/>
        <v>0</v>
      </c>
      <c r="U2635" s="39" t="s">
        <v>9</v>
      </c>
    </row>
    <row r="2636" spans="1:21" x14ac:dyDescent="0.25">
      <c r="A2636" s="20">
        <v>42209</v>
      </c>
      <c r="B2636" s="183" t="s">
        <v>5277</v>
      </c>
      <c r="C2636" s="183" t="s">
        <v>1592</v>
      </c>
      <c r="D2636" s="14" t="s">
        <v>47</v>
      </c>
      <c r="E2636" s="105">
        <v>346.8</v>
      </c>
      <c r="F2636" s="65">
        <v>42209</v>
      </c>
      <c r="G2636" s="106">
        <v>346.8</v>
      </c>
      <c r="H2636" s="31">
        <f t="shared" si="82"/>
        <v>0</v>
      </c>
      <c r="I2636" s="39" t="s">
        <v>9</v>
      </c>
      <c r="L2636" s="246"/>
      <c r="M2636" s="20">
        <v>42192</v>
      </c>
      <c r="N2636" s="183" t="s">
        <v>3214</v>
      </c>
      <c r="O2636" s="183" t="s">
        <v>1592</v>
      </c>
      <c r="P2636" s="14" t="s">
        <v>3215</v>
      </c>
      <c r="Q2636" s="105">
        <v>2276.4</v>
      </c>
      <c r="R2636" s="23">
        <v>42192</v>
      </c>
      <c r="S2636" s="106">
        <v>2276.4</v>
      </c>
      <c r="T2636" s="31">
        <f t="shared" si="83"/>
        <v>0</v>
      </c>
      <c r="U2636" s="39" t="s">
        <v>59</v>
      </c>
    </row>
    <row r="2637" spans="1:21" x14ac:dyDescent="0.25">
      <c r="A2637" s="20">
        <v>42209</v>
      </c>
      <c r="B2637" s="183" t="s">
        <v>5278</v>
      </c>
      <c r="C2637" s="183" t="s">
        <v>1592</v>
      </c>
      <c r="D2637" s="14" t="s">
        <v>90</v>
      </c>
      <c r="E2637" s="105">
        <v>1096.0999999999999</v>
      </c>
      <c r="F2637" s="65">
        <v>42209</v>
      </c>
      <c r="G2637" s="106">
        <v>1096.0999999999999</v>
      </c>
      <c r="H2637" s="31">
        <f t="shared" si="82"/>
        <v>0</v>
      </c>
      <c r="I2637" s="39" t="s">
        <v>9</v>
      </c>
      <c r="L2637" s="246"/>
      <c r="M2637" s="20">
        <v>42187</v>
      </c>
      <c r="N2637" s="183" t="s">
        <v>2659</v>
      </c>
      <c r="O2637" s="183" t="s">
        <v>1592</v>
      </c>
      <c r="P2637" s="40" t="s">
        <v>31</v>
      </c>
      <c r="Q2637" s="105">
        <v>2898</v>
      </c>
      <c r="R2637" s="23">
        <v>42187</v>
      </c>
      <c r="S2637" s="106">
        <v>2898</v>
      </c>
      <c r="T2637" s="25">
        <f t="shared" si="83"/>
        <v>0</v>
      </c>
      <c r="U2637" s="68" t="s">
        <v>59</v>
      </c>
    </row>
    <row r="2638" spans="1:21" x14ac:dyDescent="0.25">
      <c r="A2638" s="20">
        <v>42209</v>
      </c>
      <c r="B2638" s="183" t="s">
        <v>5279</v>
      </c>
      <c r="C2638" s="183" t="s">
        <v>1592</v>
      </c>
      <c r="D2638" s="14" t="s">
        <v>80</v>
      </c>
      <c r="E2638" s="105">
        <v>6774</v>
      </c>
      <c r="F2638" s="65">
        <v>42209</v>
      </c>
      <c r="G2638" s="106">
        <v>6774</v>
      </c>
      <c r="H2638" s="31">
        <f t="shared" si="82"/>
        <v>0</v>
      </c>
      <c r="I2638" s="39" t="s">
        <v>9</v>
      </c>
      <c r="L2638" s="246"/>
      <c r="M2638" s="20">
        <v>42190</v>
      </c>
      <c r="N2638" s="183" t="s">
        <v>3003</v>
      </c>
      <c r="O2638" s="183" t="s">
        <v>1592</v>
      </c>
      <c r="P2638" s="14" t="s">
        <v>31</v>
      </c>
      <c r="Q2638" s="105">
        <v>2197.3000000000002</v>
      </c>
      <c r="R2638" s="23">
        <v>42190</v>
      </c>
      <c r="S2638" s="106">
        <v>2197.3000000000002</v>
      </c>
      <c r="T2638" s="31">
        <f t="shared" si="83"/>
        <v>0</v>
      </c>
      <c r="U2638" s="39" t="s">
        <v>59</v>
      </c>
    </row>
    <row r="2639" spans="1:21" x14ac:dyDescent="0.25">
      <c r="A2639" s="20">
        <v>42209</v>
      </c>
      <c r="B2639" s="183" t="s">
        <v>5280</v>
      </c>
      <c r="C2639" s="183" t="s">
        <v>1592</v>
      </c>
      <c r="D2639" s="14" t="s">
        <v>114</v>
      </c>
      <c r="E2639" s="105">
        <v>3253.6</v>
      </c>
      <c r="F2639" s="65">
        <v>42209</v>
      </c>
      <c r="G2639" s="106">
        <v>3253.6</v>
      </c>
      <c r="H2639" s="31">
        <f t="shared" si="82"/>
        <v>0</v>
      </c>
      <c r="I2639" s="39" t="s">
        <v>9</v>
      </c>
      <c r="L2639" s="246"/>
      <c r="M2639" s="20">
        <v>42191</v>
      </c>
      <c r="N2639" s="183" t="s">
        <v>3067</v>
      </c>
      <c r="O2639" s="183" t="s">
        <v>1592</v>
      </c>
      <c r="P2639" s="14" t="s">
        <v>31</v>
      </c>
      <c r="Q2639" s="105">
        <v>2205.9</v>
      </c>
      <c r="R2639" s="23">
        <v>42191</v>
      </c>
      <c r="S2639" s="106">
        <v>2205.9</v>
      </c>
      <c r="T2639" s="31">
        <f t="shared" si="83"/>
        <v>0</v>
      </c>
      <c r="U2639" s="39" t="s">
        <v>59</v>
      </c>
    </row>
    <row r="2640" spans="1:21" x14ac:dyDescent="0.25">
      <c r="A2640" s="20">
        <v>42209</v>
      </c>
      <c r="B2640" s="183" t="s">
        <v>5281</v>
      </c>
      <c r="C2640" s="183" t="s">
        <v>1592</v>
      </c>
      <c r="D2640" s="14" t="s">
        <v>105</v>
      </c>
      <c r="E2640" s="105">
        <v>828.8</v>
      </c>
      <c r="F2640" s="65">
        <v>42209</v>
      </c>
      <c r="G2640" s="106">
        <v>828.8</v>
      </c>
      <c r="H2640" s="31">
        <f t="shared" si="82"/>
        <v>0</v>
      </c>
      <c r="I2640" s="39" t="s">
        <v>9</v>
      </c>
      <c r="L2640" s="246"/>
      <c r="M2640" s="20">
        <v>42192</v>
      </c>
      <c r="N2640" s="183" t="s">
        <v>3216</v>
      </c>
      <c r="O2640" s="183" t="s">
        <v>1592</v>
      </c>
      <c r="P2640" s="14" t="s">
        <v>31</v>
      </c>
      <c r="Q2640" s="105">
        <v>80</v>
      </c>
      <c r="R2640" s="23">
        <v>42192</v>
      </c>
      <c r="S2640" s="106">
        <v>80</v>
      </c>
      <c r="T2640" s="31">
        <f t="shared" si="83"/>
        <v>0</v>
      </c>
      <c r="U2640" s="39" t="s">
        <v>59</v>
      </c>
    </row>
    <row r="2641" spans="1:21" x14ac:dyDescent="0.25">
      <c r="A2641" s="20">
        <v>42209</v>
      </c>
      <c r="B2641" s="183" t="s">
        <v>5282</v>
      </c>
      <c r="C2641" s="183" t="s">
        <v>1592</v>
      </c>
      <c r="D2641" s="14" t="s">
        <v>45</v>
      </c>
      <c r="E2641" s="105">
        <v>22250.5</v>
      </c>
      <c r="F2641" s="65">
        <v>42211</v>
      </c>
      <c r="G2641" s="106">
        <v>22250.5</v>
      </c>
      <c r="H2641" s="31">
        <f t="shared" si="82"/>
        <v>0</v>
      </c>
      <c r="I2641" s="39" t="s">
        <v>59</v>
      </c>
      <c r="L2641" s="246"/>
      <c r="M2641" s="20">
        <v>42194</v>
      </c>
      <c r="N2641" s="183" t="s">
        <v>3435</v>
      </c>
      <c r="O2641" s="183" t="s">
        <v>1592</v>
      </c>
      <c r="P2641" s="14" t="s">
        <v>31</v>
      </c>
      <c r="Q2641" s="105">
        <v>2219.1</v>
      </c>
      <c r="R2641" s="23">
        <v>42194</v>
      </c>
      <c r="S2641" s="106">
        <v>2219.1</v>
      </c>
      <c r="T2641" s="31">
        <f t="shared" si="83"/>
        <v>0</v>
      </c>
      <c r="U2641" s="39" t="s">
        <v>59</v>
      </c>
    </row>
    <row r="2642" spans="1:21" x14ac:dyDescent="0.25">
      <c r="A2642" s="20">
        <v>42209</v>
      </c>
      <c r="B2642" s="183" t="s">
        <v>5283</v>
      </c>
      <c r="C2642" s="183" t="s">
        <v>1592</v>
      </c>
      <c r="D2642" s="14" t="s">
        <v>110</v>
      </c>
      <c r="E2642" s="105">
        <v>3333.4</v>
      </c>
      <c r="F2642" s="65">
        <v>42216</v>
      </c>
      <c r="G2642" s="106">
        <v>3333.4</v>
      </c>
      <c r="H2642" s="31">
        <f t="shared" si="82"/>
        <v>0</v>
      </c>
      <c r="I2642" s="39" t="s">
        <v>4738</v>
      </c>
      <c r="L2642" s="246"/>
      <c r="M2642" s="20">
        <v>42197</v>
      </c>
      <c r="N2642" s="183" t="s">
        <v>3800</v>
      </c>
      <c r="O2642" s="183" t="s">
        <v>1592</v>
      </c>
      <c r="P2642" s="14" t="s">
        <v>31</v>
      </c>
      <c r="Q2642" s="105">
        <v>3972.6</v>
      </c>
      <c r="R2642" s="23">
        <v>42197</v>
      </c>
      <c r="S2642" s="106">
        <v>3972.6</v>
      </c>
      <c r="T2642" s="31">
        <f t="shared" si="83"/>
        <v>0</v>
      </c>
      <c r="U2642" s="39" t="s">
        <v>59</v>
      </c>
    </row>
    <row r="2643" spans="1:21" x14ac:dyDescent="0.25">
      <c r="A2643" s="20">
        <v>42209</v>
      </c>
      <c r="B2643" s="183" t="s">
        <v>5284</v>
      </c>
      <c r="C2643" s="183" t="s">
        <v>1592</v>
      </c>
      <c r="D2643" s="14" t="s">
        <v>24</v>
      </c>
      <c r="E2643" s="105">
        <v>180922.07</v>
      </c>
      <c r="F2643" s="74">
        <v>42221</v>
      </c>
      <c r="G2643" s="144">
        <v>180922.07</v>
      </c>
      <c r="H2643" s="31">
        <f t="shared" si="82"/>
        <v>0</v>
      </c>
      <c r="I2643" s="39" t="s">
        <v>9</v>
      </c>
      <c r="L2643" s="246"/>
      <c r="M2643" s="20">
        <v>42204</v>
      </c>
      <c r="N2643" s="183" t="s">
        <v>4614</v>
      </c>
      <c r="O2643" s="183" t="s">
        <v>1592</v>
      </c>
      <c r="P2643" s="14" t="s">
        <v>31</v>
      </c>
      <c r="Q2643" s="105">
        <v>2051.4</v>
      </c>
      <c r="R2643" s="23">
        <v>42204</v>
      </c>
      <c r="S2643" s="118">
        <v>2051.4</v>
      </c>
      <c r="T2643" s="31">
        <f t="shared" si="83"/>
        <v>0</v>
      </c>
      <c r="U2643" s="56" t="s">
        <v>59</v>
      </c>
    </row>
    <row r="2644" spans="1:21" x14ac:dyDescent="0.25">
      <c r="A2644" s="20">
        <v>42209</v>
      </c>
      <c r="B2644" s="183" t="s">
        <v>5285</v>
      </c>
      <c r="C2644" s="183" t="s">
        <v>1592</v>
      </c>
      <c r="D2644" s="14" t="s">
        <v>1101</v>
      </c>
      <c r="E2644" s="105">
        <v>147</v>
      </c>
      <c r="F2644" s="65">
        <v>42210</v>
      </c>
      <c r="G2644" s="106">
        <v>147</v>
      </c>
      <c r="H2644" s="31">
        <f t="shared" si="82"/>
        <v>0</v>
      </c>
      <c r="I2644" s="39" t="s">
        <v>9</v>
      </c>
      <c r="L2644" s="246"/>
      <c r="M2644" s="20">
        <v>42206</v>
      </c>
      <c r="N2644" s="183" t="s">
        <v>4806</v>
      </c>
      <c r="O2644" s="183" t="s">
        <v>1592</v>
      </c>
      <c r="P2644" s="15" t="s">
        <v>31</v>
      </c>
      <c r="Q2644" s="122">
        <v>2777.8</v>
      </c>
      <c r="R2644" s="23">
        <v>42206</v>
      </c>
      <c r="S2644" s="118">
        <v>2777.8</v>
      </c>
      <c r="T2644" s="31">
        <f t="shared" si="83"/>
        <v>0</v>
      </c>
      <c r="U2644" s="68" t="s">
        <v>59</v>
      </c>
    </row>
    <row r="2645" spans="1:21" x14ac:dyDescent="0.25">
      <c r="A2645" s="20">
        <v>42209</v>
      </c>
      <c r="B2645" s="183" t="s">
        <v>5286</v>
      </c>
      <c r="C2645" s="183" t="s">
        <v>1592</v>
      </c>
      <c r="D2645" s="14" t="s">
        <v>111</v>
      </c>
      <c r="E2645" s="105">
        <v>137852</v>
      </c>
      <c r="F2645" s="65">
        <v>42212</v>
      </c>
      <c r="G2645" s="106">
        <v>137852</v>
      </c>
      <c r="H2645" s="31">
        <f t="shared" si="82"/>
        <v>0</v>
      </c>
      <c r="I2645" s="39" t="s">
        <v>9</v>
      </c>
      <c r="L2645" s="246"/>
      <c r="M2645" s="20">
        <v>42208</v>
      </c>
      <c r="N2645" s="183" t="s">
        <v>5053</v>
      </c>
      <c r="O2645" s="183" t="s">
        <v>1592</v>
      </c>
      <c r="P2645" s="14" t="s">
        <v>31</v>
      </c>
      <c r="Q2645" s="105">
        <v>2722.2</v>
      </c>
      <c r="R2645" s="65">
        <v>42208</v>
      </c>
      <c r="S2645" s="106">
        <v>2722.2</v>
      </c>
      <c r="T2645" s="31">
        <f t="shared" si="83"/>
        <v>0</v>
      </c>
      <c r="U2645" s="39" t="s">
        <v>59</v>
      </c>
    </row>
    <row r="2646" spans="1:21" x14ac:dyDescent="0.25">
      <c r="A2646" s="20">
        <v>42209</v>
      </c>
      <c r="B2646" s="183" t="s">
        <v>5287</v>
      </c>
      <c r="C2646" s="183" t="s">
        <v>1592</v>
      </c>
      <c r="D2646" s="14" t="s">
        <v>1053</v>
      </c>
      <c r="E2646" s="105">
        <v>56553</v>
      </c>
      <c r="F2646" s="65">
        <v>42216</v>
      </c>
      <c r="G2646" s="106">
        <v>56553</v>
      </c>
      <c r="H2646" s="31">
        <f t="shared" si="82"/>
        <v>0</v>
      </c>
      <c r="I2646" s="39" t="s">
        <v>3880</v>
      </c>
      <c r="L2646" s="246"/>
      <c r="M2646" s="20">
        <v>42215</v>
      </c>
      <c r="N2646" s="183" t="s">
        <v>5843</v>
      </c>
      <c r="O2646" s="183" t="s">
        <v>1592</v>
      </c>
      <c r="P2646" s="14" t="s">
        <v>31</v>
      </c>
      <c r="Q2646" s="105">
        <v>1940</v>
      </c>
      <c r="R2646" s="23">
        <v>42215</v>
      </c>
      <c r="S2646" s="106">
        <v>1940</v>
      </c>
      <c r="T2646" s="31">
        <f t="shared" si="83"/>
        <v>0</v>
      </c>
      <c r="U2646" s="39" t="s">
        <v>59</v>
      </c>
    </row>
    <row r="2647" spans="1:21" x14ac:dyDescent="0.25">
      <c r="A2647" s="20">
        <v>42209</v>
      </c>
      <c r="B2647" s="183" t="s">
        <v>5288</v>
      </c>
      <c r="C2647" s="183" t="s">
        <v>1592</v>
      </c>
      <c r="D2647" s="14" t="s">
        <v>37</v>
      </c>
      <c r="E2647" s="105">
        <v>2758.8</v>
      </c>
      <c r="F2647" s="74">
        <v>42217</v>
      </c>
      <c r="G2647" s="144">
        <v>2758.8</v>
      </c>
      <c r="H2647" s="31">
        <f t="shared" si="82"/>
        <v>0</v>
      </c>
      <c r="I2647" s="39" t="s">
        <v>9</v>
      </c>
      <c r="L2647" s="246"/>
      <c r="M2647" s="20">
        <v>42187</v>
      </c>
      <c r="N2647" s="183" t="s">
        <v>2711</v>
      </c>
      <c r="O2647" s="183" t="s">
        <v>1592</v>
      </c>
      <c r="P2647" s="40" t="s">
        <v>574</v>
      </c>
      <c r="Q2647" s="105">
        <v>2760</v>
      </c>
      <c r="R2647" s="23">
        <v>42189</v>
      </c>
      <c r="S2647" s="106">
        <v>2760</v>
      </c>
      <c r="T2647" s="25">
        <f t="shared" si="83"/>
        <v>0</v>
      </c>
      <c r="U2647" s="68" t="s">
        <v>149</v>
      </c>
    </row>
    <row r="2648" spans="1:21" x14ac:dyDescent="0.25">
      <c r="A2648" s="20">
        <v>42210</v>
      </c>
      <c r="B2648" s="183" t="s">
        <v>5289</v>
      </c>
      <c r="C2648" s="183" t="s">
        <v>1592</v>
      </c>
      <c r="D2648" s="26" t="s">
        <v>218</v>
      </c>
      <c r="E2648" s="108">
        <v>0</v>
      </c>
      <c r="F2648" s="65"/>
      <c r="G2648" s="106"/>
      <c r="H2648" s="31">
        <f t="shared" si="82"/>
        <v>0</v>
      </c>
      <c r="I2648" s="39" t="s">
        <v>13</v>
      </c>
      <c r="L2648" s="246"/>
      <c r="M2648" s="20">
        <v>42191</v>
      </c>
      <c r="N2648" s="183" t="s">
        <v>3176</v>
      </c>
      <c r="O2648" s="183" t="s">
        <v>1592</v>
      </c>
      <c r="P2648" s="14" t="s">
        <v>574</v>
      </c>
      <c r="Q2648" s="105">
        <v>12256.92</v>
      </c>
      <c r="R2648" s="23">
        <v>42193</v>
      </c>
      <c r="S2648" s="106">
        <v>12256.92</v>
      </c>
      <c r="T2648" s="31">
        <f t="shared" si="83"/>
        <v>0</v>
      </c>
      <c r="U2648" s="39" t="s">
        <v>149</v>
      </c>
    </row>
    <row r="2649" spans="1:21" x14ac:dyDescent="0.25">
      <c r="A2649" s="20">
        <v>42210</v>
      </c>
      <c r="B2649" s="183" t="s">
        <v>5290</v>
      </c>
      <c r="C2649" s="183" t="s">
        <v>1592</v>
      </c>
      <c r="D2649" s="14" t="s">
        <v>2607</v>
      </c>
      <c r="E2649" s="105">
        <v>6989.3</v>
      </c>
      <c r="F2649" s="65">
        <v>42210</v>
      </c>
      <c r="G2649" s="106">
        <v>6989.3</v>
      </c>
      <c r="H2649" s="31">
        <f t="shared" si="82"/>
        <v>0</v>
      </c>
      <c r="I2649" s="39" t="s">
        <v>9</v>
      </c>
      <c r="L2649" s="246"/>
      <c r="M2649" s="20">
        <v>42194</v>
      </c>
      <c r="N2649" s="183" t="s">
        <v>3525</v>
      </c>
      <c r="O2649" s="183" t="s">
        <v>1592</v>
      </c>
      <c r="P2649" s="14" t="s">
        <v>574</v>
      </c>
      <c r="Q2649" s="105">
        <v>10247.16</v>
      </c>
      <c r="R2649" s="23">
        <v>42196</v>
      </c>
      <c r="S2649" s="106">
        <v>10247.16</v>
      </c>
      <c r="T2649" s="31">
        <f t="shared" si="83"/>
        <v>0</v>
      </c>
      <c r="U2649" s="39" t="s">
        <v>149</v>
      </c>
    </row>
    <row r="2650" spans="1:21" x14ac:dyDescent="0.25">
      <c r="A2650" s="20">
        <v>42210</v>
      </c>
      <c r="B2650" s="183" t="s">
        <v>5291</v>
      </c>
      <c r="C2650" s="183" t="s">
        <v>1592</v>
      </c>
      <c r="D2650" s="14" t="s">
        <v>2607</v>
      </c>
      <c r="E2650" s="105">
        <v>202.4</v>
      </c>
      <c r="F2650" s="65">
        <v>42210</v>
      </c>
      <c r="G2650" s="106">
        <v>202.4</v>
      </c>
      <c r="H2650" s="31">
        <f t="shared" si="82"/>
        <v>0</v>
      </c>
      <c r="I2650" s="39" t="s">
        <v>9</v>
      </c>
      <c r="L2650" s="246"/>
      <c r="M2650" s="20">
        <v>42191</v>
      </c>
      <c r="N2650" s="183" t="s">
        <v>3141</v>
      </c>
      <c r="O2650" s="183" t="s">
        <v>1592</v>
      </c>
      <c r="P2650" s="14" t="s">
        <v>185</v>
      </c>
      <c r="Q2650" s="105">
        <v>49356</v>
      </c>
      <c r="R2650" s="23">
        <v>42192</v>
      </c>
      <c r="S2650" s="106">
        <v>49356</v>
      </c>
      <c r="T2650" s="31">
        <f t="shared" si="83"/>
        <v>0</v>
      </c>
      <c r="U2650" s="39" t="s">
        <v>2524</v>
      </c>
    </row>
    <row r="2651" spans="1:21" x14ac:dyDescent="0.25">
      <c r="A2651" s="20">
        <v>42210</v>
      </c>
      <c r="B2651" s="183" t="s">
        <v>5292</v>
      </c>
      <c r="C2651" s="183" t="s">
        <v>1592</v>
      </c>
      <c r="D2651" s="14" t="s">
        <v>2974</v>
      </c>
      <c r="E2651" s="105">
        <v>7860.6</v>
      </c>
      <c r="F2651" s="65">
        <v>42210</v>
      </c>
      <c r="G2651" s="106">
        <v>7860.6</v>
      </c>
      <c r="H2651" s="31">
        <f t="shared" si="82"/>
        <v>0</v>
      </c>
      <c r="I2651" s="39" t="s">
        <v>9</v>
      </c>
      <c r="L2651" s="246"/>
      <c r="M2651" s="20">
        <v>42196</v>
      </c>
      <c r="N2651" s="183" t="s">
        <v>3723</v>
      </c>
      <c r="O2651" s="183" t="s">
        <v>1592</v>
      </c>
      <c r="P2651" s="14" t="s">
        <v>185</v>
      </c>
      <c r="Q2651" s="105">
        <v>48714</v>
      </c>
      <c r="R2651" s="23">
        <v>42196</v>
      </c>
      <c r="S2651" s="106">
        <v>48714</v>
      </c>
      <c r="T2651" s="48">
        <f t="shared" si="83"/>
        <v>0</v>
      </c>
      <c r="U2651" s="39" t="s">
        <v>2524</v>
      </c>
    </row>
    <row r="2652" spans="1:21" x14ac:dyDescent="0.25">
      <c r="A2652" s="20">
        <v>42210</v>
      </c>
      <c r="B2652" s="183" t="s">
        <v>5293</v>
      </c>
      <c r="C2652" s="183" t="s">
        <v>1592</v>
      </c>
      <c r="D2652" s="14" t="s">
        <v>24</v>
      </c>
      <c r="E2652" s="105">
        <v>127823.4</v>
      </c>
      <c r="F2652" s="74">
        <v>42221</v>
      </c>
      <c r="G2652" s="144">
        <v>127823.4</v>
      </c>
      <c r="H2652" s="31">
        <f t="shared" si="82"/>
        <v>0</v>
      </c>
      <c r="I2652" s="39" t="s">
        <v>4738</v>
      </c>
      <c r="L2652" s="246"/>
      <c r="M2652" s="20">
        <v>42209</v>
      </c>
      <c r="N2652" s="183" t="s">
        <v>5204</v>
      </c>
      <c r="O2652" s="183" t="s">
        <v>1592</v>
      </c>
      <c r="P2652" s="14" t="s">
        <v>185</v>
      </c>
      <c r="Q2652" s="105">
        <v>73299</v>
      </c>
      <c r="R2652" s="65">
        <v>42209</v>
      </c>
      <c r="S2652" s="106">
        <v>73299</v>
      </c>
      <c r="T2652" s="31">
        <f t="shared" si="83"/>
        <v>0</v>
      </c>
      <c r="U2652" s="39" t="s">
        <v>2524</v>
      </c>
    </row>
    <row r="2653" spans="1:21" x14ac:dyDescent="0.25">
      <c r="A2653" s="20">
        <v>42210</v>
      </c>
      <c r="B2653" s="183" t="s">
        <v>5294</v>
      </c>
      <c r="C2653" s="183" t="s">
        <v>1592</v>
      </c>
      <c r="D2653" s="14" t="s">
        <v>8</v>
      </c>
      <c r="E2653" s="105">
        <v>1556.8</v>
      </c>
      <c r="F2653" s="65">
        <v>42210</v>
      </c>
      <c r="G2653" s="106">
        <v>1556.8</v>
      </c>
      <c r="H2653" s="31">
        <f t="shared" si="82"/>
        <v>0</v>
      </c>
      <c r="I2653" s="39" t="s">
        <v>9</v>
      </c>
      <c r="L2653" s="246"/>
      <c r="M2653" s="20">
        <v>42212</v>
      </c>
      <c r="N2653" s="183" t="s">
        <v>5510</v>
      </c>
      <c r="O2653" s="183" t="s">
        <v>1592</v>
      </c>
      <c r="P2653" s="14" t="s">
        <v>185</v>
      </c>
      <c r="Q2653" s="105">
        <v>55271.7</v>
      </c>
      <c r="R2653" s="23">
        <v>42212</v>
      </c>
      <c r="S2653" s="106">
        <v>55271.7</v>
      </c>
      <c r="T2653" s="31">
        <f t="shared" si="83"/>
        <v>0</v>
      </c>
      <c r="U2653" s="39" t="s">
        <v>2524</v>
      </c>
    </row>
    <row r="2654" spans="1:21" x14ac:dyDescent="0.25">
      <c r="A2654" s="20">
        <v>42210</v>
      </c>
      <c r="B2654" s="183" t="s">
        <v>5295</v>
      </c>
      <c r="C2654" s="183" t="s">
        <v>1592</v>
      </c>
      <c r="D2654" s="14" t="s">
        <v>383</v>
      </c>
      <c r="E2654" s="105">
        <v>13459.2</v>
      </c>
      <c r="F2654" s="65">
        <v>42210</v>
      </c>
      <c r="G2654" s="106">
        <v>13459.2</v>
      </c>
      <c r="H2654" s="31">
        <f t="shared" si="82"/>
        <v>0</v>
      </c>
      <c r="I2654" s="39" t="s">
        <v>9</v>
      </c>
      <c r="L2654" s="246"/>
      <c r="M2654" s="20">
        <v>42213</v>
      </c>
      <c r="N2654" s="183" t="s">
        <v>5673</v>
      </c>
      <c r="O2654" s="183" t="s">
        <v>1592</v>
      </c>
      <c r="P2654" s="14" t="s">
        <v>185</v>
      </c>
      <c r="Q2654" s="105">
        <v>55135.3</v>
      </c>
      <c r="R2654" s="23">
        <v>42214</v>
      </c>
      <c r="S2654" s="106">
        <v>55135.3</v>
      </c>
      <c r="T2654" s="31">
        <f t="shared" si="83"/>
        <v>0</v>
      </c>
      <c r="U2654" s="39" t="s">
        <v>2524</v>
      </c>
    </row>
    <row r="2655" spans="1:21" x14ac:dyDescent="0.25">
      <c r="A2655" s="20">
        <v>42210</v>
      </c>
      <c r="B2655" s="183" t="s">
        <v>5296</v>
      </c>
      <c r="C2655" s="183" t="s">
        <v>1592</v>
      </c>
      <c r="D2655" s="14" t="s">
        <v>45</v>
      </c>
      <c r="E2655" s="105">
        <v>25755.3</v>
      </c>
      <c r="F2655" s="65">
        <v>42211</v>
      </c>
      <c r="G2655" s="106">
        <v>25755.3</v>
      </c>
      <c r="H2655" s="31">
        <f t="shared" si="82"/>
        <v>0</v>
      </c>
      <c r="I2655" s="39" t="s">
        <v>59</v>
      </c>
      <c r="L2655" s="246"/>
      <c r="M2655" s="20">
        <v>42213</v>
      </c>
      <c r="N2655" s="183" t="s">
        <v>5687</v>
      </c>
      <c r="O2655" s="183" t="s">
        <v>1592</v>
      </c>
      <c r="P2655" s="14" t="s">
        <v>185</v>
      </c>
      <c r="Q2655" s="105">
        <v>125936.52</v>
      </c>
      <c r="R2655" s="23"/>
      <c r="S2655" s="106"/>
      <c r="T2655" s="31">
        <f t="shared" si="83"/>
        <v>125936.52</v>
      </c>
      <c r="U2655" s="39" t="s">
        <v>9</v>
      </c>
    </row>
    <row r="2656" spans="1:21" x14ac:dyDescent="0.25">
      <c r="A2656" s="20">
        <v>42210</v>
      </c>
      <c r="B2656" s="183" t="s">
        <v>5297</v>
      </c>
      <c r="C2656" s="183" t="s">
        <v>1592</v>
      </c>
      <c r="D2656" s="14" t="s">
        <v>91</v>
      </c>
      <c r="E2656" s="105">
        <v>25485.3</v>
      </c>
      <c r="F2656" s="65">
        <v>42211</v>
      </c>
      <c r="G2656" s="106">
        <v>25485.3</v>
      </c>
      <c r="H2656" s="31">
        <f t="shared" si="82"/>
        <v>0</v>
      </c>
      <c r="I2656" s="39" t="s">
        <v>59</v>
      </c>
      <c r="L2656" s="246"/>
      <c r="M2656" s="20">
        <v>42187</v>
      </c>
      <c r="N2656" s="183" t="s">
        <v>2680</v>
      </c>
      <c r="O2656" s="183" t="s">
        <v>1592</v>
      </c>
      <c r="P2656" s="40" t="s">
        <v>2681</v>
      </c>
      <c r="Q2656" s="105">
        <v>50382</v>
      </c>
      <c r="R2656" s="23">
        <v>42187</v>
      </c>
      <c r="S2656" s="106">
        <v>50382</v>
      </c>
      <c r="T2656" s="25">
        <f t="shared" si="83"/>
        <v>0</v>
      </c>
      <c r="U2656" s="68" t="s">
        <v>46</v>
      </c>
    </row>
    <row r="2657" spans="1:21" x14ac:dyDescent="0.25">
      <c r="A2657" s="20">
        <v>42210</v>
      </c>
      <c r="B2657" s="183" t="s">
        <v>5298</v>
      </c>
      <c r="C2657" s="183" t="s">
        <v>1592</v>
      </c>
      <c r="D2657" s="14" t="s">
        <v>2501</v>
      </c>
      <c r="E2657" s="105">
        <v>17091.7</v>
      </c>
      <c r="F2657" s="65">
        <v>42211</v>
      </c>
      <c r="G2657" s="106">
        <v>17091.7</v>
      </c>
      <c r="H2657" s="31">
        <f t="shared" si="82"/>
        <v>0</v>
      </c>
      <c r="I2657" s="39" t="s">
        <v>9</v>
      </c>
      <c r="L2657" s="246"/>
      <c r="M2657" s="20">
        <v>42205</v>
      </c>
      <c r="N2657" s="183" t="s">
        <v>4749</v>
      </c>
      <c r="O2657" s="183" t="s">
        <v>1592</v>
      </c>
      <c r="P2657" s="14" t="s">
        <v>2681</v>
      </c>
      <c r="Q2657" s="105">
        <v>57083.4</v>
      </c>
      <c r="R2657" s="23">
        <v>42205</v>
      </c>
      <c r="S2657" s="106">
        <v>57083.4</v>
      </c>
      <c r="T2657" s="31">
        <f t="shared" si="83"/>
        <v>0</v>
      </c>
      <c r="U2657" s="39" t="s">
        <v>2524</v>
      </c>
    </row>
    <row r="2658" spans="1:21" x14ac:dyDescent="0.25">
      <c r="A2658" s="20">
        <v>42210</v>
      </c>
      <c r="B2658" s="183" t="s">
        <v>5299</v>
      </c>
      <c r="C2658" s="183" t="s">
        <v>1592</v>
      </c>
      <c r="D2658" s="14" t="s">
        <v>464</v>
      </c>
      <c r="E2658" s="105">
        <v>2755.2</v>
      </c>
      <c r="F2658" s="65">
        <v>42210</v>
      </c>
      <c r="G2658" s="106">
        <v>2755.2</v>
      </c>
      <c r="H2658" s="31">
        <f t="shared" si="82"/>
        <v>0</v>
      </c>
      <c r="I2658" s="39" t="s">
        <v>9</v>
      </c>
      <c r="L2658" s="246"/>
      <c r="M2658" s="20">
        <v>42206</v>
      </c>
      <c r="N2658" s="183" t="s">
        <v>4873</v>
      </c>
      <c r="O2658" s="183" t="s">
        <v>1592</v>
      </c>
      <c r="P2658" s="15" t="s">
        <v>2681</v>
      </c>
      <c r="Q2658" s="122">
        <v>57673</v>
      </c>
      <c r="R2658" s="23">
        <v>42207</v>
      </c>
      <c r="S2658" s="118">
        <v>57673</v>
      </c>
      <c r="T2658" s="31">
        <f t="shared" si="83"/>
        <v>0</v>
      </c>
      <c r="U2658" s="68" t="s">
        <v>2524</v>
      </c>
    </row>
    <row r="2659" spans="1:21" x14ac:dyDescent="0.25">
      <c r="A2659" s="20">
        <v>42210</v>
      </c>
      <c r="B2659" s="183" t="s">
        <v>5300</v>
      </c>
      <c r="C2659" s="183" t="s">
        <v>1592</v>
      </c>
      <c r="D2659" s="14" t="s">
        <v>1178</v>
      </c>
      <c r="E2659" s="105">
        <v>26921.4</v>
      </c>
      <c r="F2659" s="65">
        <v>42210</v>
      </c>
      <c r="G2659" s="106">
        <v>26921.4</v>
      </c>
      <c r="H2659" s="31">
        <f t="shared" si="82"/>
        <v>0</v>
      </c>
      <c r="I2659" s="39" t="s">
        <v>9</v>
      </c>
      <c r="L2659" s="246"/>
      <c r="M2659" s="20">
        <v>42191</v>
      </c>
      <c r="N2659" s="183" t="s">
        <v>3107</v>
      </c>
      <c r="O2659" s="183" t="s">
        <v>1592</v>
      </c>
      <c r="P2659" s="14" t="s">
        <v>264</v>
      </c>
      <c r="Q2659" s="105">
        <v>740</v>
      </c>
      <c r="R2659" s="23">
        <v>42191</v>
      </c>
      <c r="S2659" s="106">
        <v>740</v>
      </c>
      <c r="T2659" s="31">
        <f t="shared" si="83"/>
        <v>0</v>
      </c>
      <c r="U2659" s="39" t="s">
        <v>9</v>
      </c>
    </row>
    <row r="2660" spans="1:21" x14ac:dyDescent="0.25">
      <c r="A2660" s="20">
        <v>42210</v>
      </c>
      <c r="B2660" s="183" t="s">
        <v>5301</v>
      </c>
      <c r="C2660" s="183" t="s">
        <v>1592</v>
      </c>
      <c r="D2660" s="14" t="s">
        <v>88</v>
      </c>
      <c r="E2660" s="105">
        <v>561.70000000000005</v>
      </c>
      <c r="F2660" s="65">
        <v>42210</v>
      </c>
      <c r="G2660" s="106">
        <v>561.70000000000005</v>
      </c>
      <c r="H2660" s="31">
        <f t="shared" si="82"/>
        <v>0</v>
      </c>
      <c r="I2660" s="39" t="s">
        <v>9</v>
      </c>
      <c r="L2660" s="246"/>
      <c r="M2660" s="20">
        <v>42210</v>
      </c>
      <c r="N2660" s="183" t="s">
        <v>5403</v>
      </c>
      <c r="O2660" s="183" t="s">
        <v>1592</v>
      </c>
      <c r="P2660" s="14" t="s">
        <v>264</v>
      </c>
      <c r="Q2660" s="105">
        <v>26757.5</v>
      </c>
      <c r="R2660" s="65">
        <v>42210</v>
      </c>
      <c r="S2660" s="106">
        <v>26757.5</v>
      </c>
      <c r="T2660" s="31">
        <f t="shared" si="83"/>
        <v>0</v>
      </c>
      <c r="U2660" s="39" t="s">
        <v>9</v>
      </c>
    </row>
    <row r="2661" spans="1:21" x14ac:dyDescent="0.25">
      <c r="A2661" s="20">
        <v>42210</v>
      </c>
      <c r="B2661" s="183" t="s">
        <v>5302</v>
      </c>
      <c r="C2661" s="183" t="s">
        <v>1592</v>
      </c>
      <c r="D2661" s="14" t="s">
        <v>20</v>
      </c>
      <c r="E2661" s="105">
        <v>22780.1</v>
      </c>
      <c r="F2661" s="65">
        <v>42210</v>
      </c>
      <c r="G2661" s="106">
        <v>22780.1</v>
      </c>
      <c r="H2661" s="31">
        <f t="shared" si="82"/>
        <v>0</v>
      </c>
      <c r="I2661" s="39" t="s">
        <v>94</v>
      </c>
      <c r="L2661" s="246"/>
      <c r="M2661" s="20">
        <v>42213</v>
      </c>
      <c r="N2661" s="183" t="s">
        <v>5671</v>
      </c>
      <c r="O2661" s="183" t="s">
        <v>1592</v>
      </c>
      <c r="P2661" s="14" t="s">
        <v>264</v>
      </c>
      <c r="Q2661" s="105">
        <v>740</v>
      </c>
      <c r="R2661" s="23">
        <v>42213</v>
      </c>
      <c r="S2661" s="106">
        <v>740</v>
      </c>
      <c r="T2661" s="31">
        <f t="shared" si="83"/>
        <v>0</v>
      </c>
      <c r="U2661" s="39" t="s">
        <v>9</v>
      </c>
    </row>
    <row r="2662" spans="1:21" x14ac:dyDescent="0.25">
      <c r="A2662" s="20">
        <v>42210</v>
      </c>
      <c r="B2662" s="183" t="s">
        <v>5303</v>
      </c>
      <c r="C2662" s="183" t="s">
        <v>1592</v>
      </c>
      <c r="D2662" s="14" t="s">
        <v>110</v>
      </c>
      <c r="E2662" s="105">
        <v>25436.7</v>
      </c>
      <c r="F2662" s="65">
        <v>42216</v>
      </c>
      <c r="G2662" s="106">
        <v>25436.7</v>
      </c>
      <c r="H2662" s="31">
        <f t="shared" si="82"/>
        <v>0</v>
      </c>
      <c r="I2662" s="39" t="s">
        <v>9</v>
      </c>
      <c r="L2662" s="246"/>
      <c r="M2662" s="20">
        <v>42186</v>
      </c>
      <c r="N2662" s="183" t="s">
        <v>2580</v>
      </c>
      <c r="O2662" s="183" t="s">
        <v>1592</v>
      </c>
      <c r="P2662" s="14" t="s">
        <v>101</v>
      </c>
      <c r="Q2662" s="105">
        <v>1279</v>
      </c>
      <c r="R2662" s="23">
        <v>42187</v>
      </c>
      <c r="S2662" s="106">
        <v>1279</v>
      </c>
      <c r="T2662" s="25">
        <f t="shared" si="83"/>
        <v>0</v>
      </c>
      <c r="U2662" s="39" t="s">
        <v>19</v>
      </c>
    </row>
    <row r="2663" spans="1:21" x14ac:dyDescent="0.25">
      <c r="A2663" s="20">
        <v>42210</v>
      </c>
      <c r="B2663" s="183" t="s">
        <v>5304</v>
      </c>
      <c r="C2663" s="183" t="s">
        <v>1592</v>
      </c>
      <c r="D2663" s="14" t="s">
        <v>125</v>
      </c>
      <c r="E2663" s="105">
        <v>38819.699999999997</v>
      </c>
      <c r="F2663" s="65">
        <v>42216</v>
      </c>
      <c r="G2663" s="106">
        <v>38819.699999999997</v>
      </c>
      <c r="H2663" s="31">
        <f t="shared" si="82"/>
        <v>0</v>
      </c>
      <c r="I2663" s="39" t="s">
        <v>94</v>
      </c>
      <c r="L2663" s="246"/>
      <c r="M2663" s="20">
        <v>42194</v>
      </c>
      <c r="N2663" s="183" t="s">
        <v>3491</v>
      </c>
      <c r="O2663" s="183" t="s">
        <v>1592</v>
      </c>
      <c r="P2663" s="14" t="s">
        <v>101</v>
      </c>
      <c r="Q2663" s="105">
        <v>1367.5</v>
      </c>
      <c r="R2663" s="23">
        <v>42195</v>
      </c>
      <c r="S2663" s="106">
        <v>1367.5</v>
      </c>
      <c r="T2663" s="31">
        <f t="shared" si="83"/>
        <v>0</v>
      </c>
      <c r="U2663" s="39" t="s">
        <v>94</v>
      </c>
    </row>
    <row r="2664" spans="1:21" x14ac:dyDescent="0.25">
      <c r="A2664" s="20">
        <v>42210</v>
      </c>
      <c r="B2664" s="183" t="s">
        <v>5305</v>
      </c>
      <c r="C2664" s="183" t="s">
        <v>1592</v>
      </c>
      <c r="D2664" s="14" t="s">
        <v>1550</v>
      </c>
      <c r="E2664" s="105">
        <v>797</v>
      </c>
      <c r="F2664" s="65">
        <v>42210</v>
      </c>
      <c r="G2664" s="106">
        <v>797</v>
      </c>
      <c r="H2664" s="31">
        <f t="shared" si="82"/>
        <v>0</v>
      </c>
      <c r="I2664" s="39" t="s">
        <v>9</v>
      </c>
      <c r="L2664" s="246"/>
      <c r="M2664" s="20">
        <v>42199</v>
      </c>
      <c r="N2664" s="183" t="s">
        <v>4075</v>
      </c>
      <c r="O2664" s="183" t="s">
        <v>1592</v>
      </c>
      <c r="P2664" s="14" t="s">
        <v>237</v>
      </c>
      <c r="Q2664" s="105">
        <v>225</v>
      </c>
      <c r="R2664" s="23">
        <v>42199</v>
      </c>
      <c r="S2664" s="106">
        <v>225</v>
      </c>
      <c r="T2664" s="48">
        <f t="shared" si="83"/>
        <v>0</v>
      </c>
      <c r="U2664" s="39" t="s">
        <v>9</v>
      </c>
    </row>
    <row r="2665" spans="1:21" x14ac:dyDescent="0.25">
      <c r="A2665" s="20">
        <v>42210</v>
      </c>
      <c r="B2665" s="183" t="s">
        <v>5306</v>
      </c>
      <c r="C2665" s="183" t="s">
        <v>1592</v>
      </c>
      <c r="D2665" s="14" t="s">
        <v>116</v>
      </c>
      <c r="E2665" s="105">
        <v>10157.5</v>
      </c>
      <c r="F2665" s="65">
        <v>42210</v>
      </c>
      <c r="G2665" s="106">
        <v>10157.5</v>
      </c>
      <c r="H2665" s="31">
        <f t="shared" si="82"/>
        <v>0</v>
      </c>
      <c r="I2665" s="39" t="s">
        <v>9</v>
      </c>
      <c r="L2665" s="246"/>
      <c r="M2665" s="20">
        <v>42199</v>
      </c>
      <c r="N2665" s="183" t="s">
        <v>4076</v>
      </c>
      <c r="O2665" s="183" t="s">
        <v>1592</v>
      </c>
      <c r="P2665" s="14" t="s">
        <v>237</v>
      </c>
      <c r="Q2665" s="105">
        <v>300</v>
      </c>
      <c r="R2665" s="23">
        <v>42199</v>
      </c>
      <c r="S2665" s="106">
        <v>300</v>
      </c>
      <c r="T2665" s="48">
        <f t="shared" si="83"/>
        <v>0</v>
      </c>
      <c r="U2665" s="39" t="s">
        <v>9</v>
      </c>
    </row>
    <row r="2666" spans="1:21" x14ac:dyDescent="0.25">
      <c r="A2666" s="20">
        <v>42210</v>
      </c>
      <c r="B2666" s="183" t="s">
        <v>5307</v>
      </c>
      <c r="C2666" s="183" t="s">
        <v>1592</v>
      </c>
      <c r="D2666" s="14" t="s">
        <v>14</v>
      </c>
      <c r="E2666" s="105">
        <v>16823.2</v>
      </c>
      <c r="F2666" s="74">
        <v>42219</v>
      </c>
      <c r="G2666" s="144">
        <v>16823.2</v>
      </c>
      <c r="H2666" s="31">
        <f t="shared" si="82"/>
        <v>0</v>
      </c>
      <c r="I2666" s="39" t="s">
        <v>15</v>
      </c>
      <c r="L2666" s="246"/>
      <c r="M2666" s="20">
        <v>42203</v>
      </c>
      <c r="N2666" s="183" t="s">
        <v>4558</v>
      </c>
      <c r="O2666" s="183" t="s">
        <v>1592</v>
      </c>
      <c r="P2666" s="14" t="s">
        <v>237</v>
      </c>
      <c r="Q2666" s="105">
        <v>120</v>
      </c>
      <c r="R2666" s="23">
        <v>42207</v>
      </c>
      <c r="S2666" s="118">
        <v>120</v>
      </c>
      <c r="T2666" s="31">
        <f t="shared" si="83"/>
        <v>0</v>
      </c>
      <c r="U2666" s="56" t="s">
        <v>9</v>
      </c>
    </row>
    <row r="2667" spans="1:21" x14ac:dyDescent="0.25">
      <c r="A2667" s="20">
        <v>42210</v>
      </c>
      <c r="B2667" s="183" t="s">
        <v>5308</v>
      </c>
      <c r="C2667" s="183" t="s">
        <v>1592</v>
      </c>
      <c r="D2667" s="14" t="s">
        <v>24</v>
      </c>
      <c r="E2667" s="105">
        <v>39965</v>
      </c>
      <c r="F2667" s="74">
        <v>42221</v>
      </c>
      <c r="G2667" s="144">
        <v>39965</v>
      </c>
      <c r="H2667" s="31">
        <f t="shared" si="82"/>
        <v>0</v>
      </c>
      <c r="I2667" s="39" t="s">
        <v>312</v>
      </c>
      <c r="L2667" s="246"/>
      <c r="M2667" s="20">
        <v>42186</v>
      </c>
      <c r="N2667" s="183" t="s">
        <v>2493</v>
      </c>
      <c r="O2667" s="183" t="s">
        <v>1592</v>
      </c>
      <c r="P2667" s="14" t="s">
        <v>98</v>
      </c>
      <c r="Q2667" s="105">
        <v>7077.2</v>
      </c>
      <c r="R2667" s="23">
        <v>42186</v>
      </c>
      <c r="S2667" s="106">
        <v>7077.2</v>
      </c>
      <c r="T2667" s="25">
        <f t="shared" si="83"/>
        <v>0</v>
      </c>
      <c r="U2667" s="39" t="s">
        <v>9</v>
      </c>
    </row>
    <row r="2668" spans="1:21" x14ac:dyDescent="0.25">
      <c r="A2668" s="20">
        <v>42210</v>
      </c>
      <c r="B2668" s="183" t="s">
        <v>5309</v>
      </c>
      <c r="C2668" s="183" t="s">
        <v>1592</v>
      </c>
      <c r="D2668" s="14" t="s">
        <v>5046</v>
      </c>
      <c r="E2668" s="105">
        <v>22451.25</v>
      </c>
      <c r="F2668" s="65">
        <v>42210</v>
      </c>
      <c r="G2668" s="106">
        <v>22451.25</v>
      </c>
      <c r="H2668" s="31">
        <f t="shared" si="82"/>
        <v>0</v>
      </c>
      <c r="I2668" s="39" t="s">
        <v>9</v>
      </c>
      <c r="L2668" s="246"/>
      <c r="M2668" s="20">
        <v>42186</v>
      </c>
      <c r="N2668" s="183" t="s">
        <v>2582</v>
      </c>
      <c r="O2668" s="183" t="s">
        <v>1592</v>
      </c>
      <c r="P2668" s="14" t="s">
        <v>98</v>
      </c>
      <c r="Q2668" s="105">
        <v>1914</v>
      </c>
      <c r="R2668" s="23">
        <v>42187</v>
      </c>
      <c r="S2668" s="106">
        <v>1914</v>
      </c>
      <c r="T2668" s="25">
        <f t="shared" si="83"/>
        <v>0</v>
      </c>
      <c r="U2668" s="39" t="s">
        <v>19</v>
      </c>
    </row>
    <row r="2669" spans="1:21" x14ac:dyDescent="0.25">
      <c r="A2669" s="20">
        <v>42210</v>
      </c>
      <c r="B2669" s="183" t="s">
        <v>5310</v>
      </c>
      <c r="C2669" s="183" t="s">
        <v>1592</v>
      </c>
      <c r="D2669" s="14" t="s">
        <v>114</v>
      </c>
      <c r="E2669" s="105">
        <v>7868.5</v>
      </c>
      <c r="F2669" s="65">
        <v>42210</v>
      </c>
      <c r="G2669" s="106">
        <v>7868.5</v>
      </c>
      <c r="H2669" s="31">
        <f t="shared" si="82"/>
        <v>0</v>
      </c>
      <c r="I2669" s="39" t="s">
        <v>9</v>
      </c>
      <c r="L2669" s="246"/>
      <c r="M2669" s="20">
        <v>42187</v>
      </c>
      <c r="N2669" s="183" t="s">
        <v>2619</v>
      </c>
      <c r="O2669" s="183" t="s">
        <v>1592</v>
      </c>
      <c r="P2669" s="14" t="s">
        <v>98</v>
      </c>
      <c r="Q2669" s="105">
        <v>11074.6</v>
      </c>
      <c r="R2669" s="23">
        <v>42187</v>
      </c>
      <c r="S2669" s="106">
        <v>11074.6</v>
      </c>
      <c r="T2669" s="25">
        <f t="shared" si="83"/>
        <v>0</v>
      </c>
      <c r="U2669" s="39" t="s">
        <v>9</v>
      </c>
    </row>
    <row r="2670" spans="1:21" x14ac:dyDescent="0.25">
      <c r="A2670" s="20">
        <v>42210</v>
      </c>
      <c r="B2670" s="183" t="s">
        <v>5311</v>
      </c>
      <c r="C2670" s="183" t="s">
        <v>1592</v>
      </c>
      <c r="D2670" s="14" t="s">
        <v>121</v>
      </c>
      <c r="E2670" s="105">
        <v>2990</v>
      </c>
      <c r="F2670" s="65">
        <v>42210</v>
      </c>
      <c r="G2670" s="106">
        <v>2990</v>
      </c>
      <c r="H2670" s="31">
        <f t="shared" si="82"/>
        <v>0</v>
      </c>
      <c r="I2670" s="39" t="s">
        <v>9</v>
      </c>
      <c r="L2670" s="246"/>
      <c r="M2670" s="20">
        <v>42187</v>
      </c>
      <c r="N2670" s="183" t="s">
        <v>2691</v>
      </c>
      <c r="O2670" s="183" t="s">
        <v>1592</v>
      </c>
      <c r="P2670" s="40" t="s">
        <v>98</v>
      </c>
      <c r="Q2670" s="105">
        <v>1944.6</v>
      </c>
      <c r="R2670" s="23">
        <v>42188</v>
      </c>
      <c r="S2670" s="106">
        <v>1944.6</v>
      </c>
      <c r="T2670" s="25">
        <f t="shared" si="83"/>
        <v>0</v>
      </c>
      <c r="U2670" s="68" t="s">
        <v>19</v>
      </c>
    </row>
    <row r="2671" spans="1:21" x14ac:dyDescent="0.25">
      <c r="A2671" s="20">
        <v>42210</v>
      </c>
      <c r="B2671" s="183" t="s">
        <v>5312</v>
      </c>
      <c r="C2671" s="183" t="s">
        <v>1592</v>
      </c>
      <c r="D2671" s="14" t="s">
        <v>21</v>
      </c>
      <c r="E2671" s="105">
        <v>5161.8</v>
      </c>
      <c r="F2671" s="65" t="s">
        <v>5313</v>
      </c>
      <c r="G2671" s="106">
        <f>4900+245+16.8</f>
        <v>5161.8</v>
      </c>
      <c r="H2671" s="31">
        <f t="shared" si="82"/>
        <v>0</v>
      </c>
      <c r="I2671" s="39" t="s">
        <v>9</v>
      </c>
      <c r="L2671" s="246"/>
      <c r="M2671" s="20">
        <v>42188</v>
      </c>
      <c r="N2671" s="183" t="s">
        <v>2838</v>
      </c>
      <c r="O2671" s="183" t="s">
        <v>1592</v>
      </c>
      <c r="P2671" s="14" t="s">
        <v>98</v>
      </c>
      <c r="Q2671" s="105">
        <v>1680</v>
      </c>
      <c r="R2671" s="23">
        <v>42189</v>
      </c>
      <c r="S2671" s="106">
        <v>1680</v>
      </c>
      <c r="T2671" s="31">
        <f t="shared" si="83"/>
        <v>0</v>
      </c>
      <c r="U2671" s="39" t="s">
        <v>19</v>
      </c>
    </row>
    <row r="2672" spans="1:21" x14ac:dyDescent="0.25">
      <c r="A2672" s="20">
        <v>42210</v>
      </c>
      <c r="B2672" s="183" t="s">
        <v>5314</v>
      </c>
      <c r="C2672" s="183" t="s">
        <v>1592</v>
      </c>
      <c r="D2672" s="14" t="s">
        <v>110</v>
      </c>
      <c r="E2672" s="105">
        <v>25841.7</v>
      </c>
      <c r="F2672" s="65">
        <v>42216</v>
      </c>
      <c r="G2672" s="106">
        <v>25841.7</v>
      </c>
      <c r="H2672" s="31">
        <f t="shared" si="82"/>
        <v>0</v>
      </c>
      <c r="I2672" s="39" t="s">
        <v>9</v>
      </c>
      <c r="L2672" s="246"/>
      <c r="M2672" s="20">
        <v>42189</v>
      </c>
      <c r="N2672" s="183" t="s">
        <v>2870</v>
      </c>
      <c r="O2672" s="183" t="s">
        <v>1592</v>
      </c>
      <c r="P2672" s="14" t="s">
        <v>98</v>
      </c>
      <c r="Q2672" s="105">
        <v>10022.1</v>
      </c>
      <c r="R2672" s="23">
        <v>42189</v>
      </c>
      <c r="S2672" s="106">
        <v>10022.1</v>
      </c>
      <c r="T2672" s="31">
        <f t="shared" si="83"/>
        <v>0</v>
      </c>
      <c r="U2672" s="39" t="s">
        <v>9</v>
      </c>
    </row>
    <row r="2673" spans="1:21" x14ac:dyDescent="0.25">
      <c r="A2673" s="20">
        <v>42210</v>
      </c>
      <c r="B2673" s="183" t="s">
        <v>5315</v>
      </c>
      <c r="C2673" s="183" t="s">
        <v>1592</v>
      </c>
      <c r="D2673" s="14" t="s">
        <v>1172</v>
      </c>
      <c r="E2673" s="105">
        <v>25668.9</v>
      </c>
      <c r="F2673" s="65">
        <v>42210</v>
      </c>
      <c r="G2673" s="106">
        <v>25668.9</v>
      </c>
      <c r="H2673" s="31">
        <f t="shared" si="82"/>
        <v>0</v>
      </c>
      <c r="I2673" s="39" t="s">
        <v>587</v>
      </c>
      <c r="L2673" s="246"/>
      <c r="M2673" s="20">
        <v>42189</v>
      </c>
      <c r="N2673" s="183" t="s">
        <v>2937</v>
      </c>
      <c r="O2673" s="183" t="s">
        <v>1592</v>
      </c>
      <c r="P2673" s="14" t="s">
        <v>98</v>
      </c>
      <c r="Q2673" s="105">
        <v>2186.8000000000002</v>
      </c>
      <c r="R2673" s="23">
        <v>42191</v>
      </c>
      <c r="S2673" s="106">
        <v>2186.8000000000002</v>
      </c>
      <c r="T2673" s="31">
        <f t="shared" si="83"/>
        <v>0</v>
      </c>
      <c r="U2673" s="39" t="s">
        <v>19</v>
      </c>
    </row>
    <row r="2674" spans="1:21" x14ac:dyDescent="0.25">
      <c r="A2674" s="20">
        <v>42210</v>
      </c>
      <c r="B2674" s="183" t="s">
        <v>5316</v>
      </c>
      <c r="C2674" s="183" t="s">
        <v>1592</v>
      </c>
      <c r="D2674" s="14" t="s">
        <v>320</v>
      </c>
      <c r="E2674" s="105">
        <v>38253.040000000001</v>
      </c>
      <c r="F2674" s="65">
        <v>42210</v>
      </c>
      <c r="G2674" s="106">
        <v>38253.040000000001</v>
      </c>
      <c r="H2674" s="31">
        <f t="shared" si="82"/>
        <v>0</v>
      </c>
      <c r="I2674" s="39" t="s">
        <v>587</v>
      </c>
      <c r="L2674" s="246"/>
      <c r="M2674" s="20">
        <v>42189</v>
      </c>
      <c r="N2674" s="183" t="s">
        <v>2938</v>
      </c>
      <c r="O2674" s="183" t="s">
        <v>1592</v>
      </c>
      <c r="P2674" s="14" t="s">
        <v>98</v>
      </c>
      <c r="Q2674" s="105">
        <v>85</v>
      </c>
      <c r="R2674" s="23">
        <v>42191</v>
      </c>
      <c r="S2674" s="106">
        <v>85</v>
      </c>
      <c r="T2674" s="31">
        <f t="shared" si="83"/>
        <v>0</v>
      </c>
      <c r="U2674" s="39" t="s">
        <v>19</v>
      </c>
    </row>
    <row r="2675" spans="1:21" x14ac:dyDescent="0.25">
      <c r="A2675" s="20">
        <v>42210</v>
      </c>
      <c r="B2675" s="183" t="s">
        <v>5317</v>
      </c>
      <c r="C2675" s="183" t="s">
        <v>1592</v>
      </c>
      <c r="D2675" s="14" t="s">
        <v>1175</v>
      </c>
      <c r="E2675" s="105">
        <v>8387.5</v>
      </c>
      <c r="F2675" s="65">
        <v>42210</v>
      </c>
      <c r="G2675" s="106">
        <v>8387.5</v>
      </c>
      <c r="H2675" s="31">
        <f t="shared" si="82"/>
        <v>0</v>
      </c>
      <c r="I2675" s="39" t="s">
        <v>587</v>
      </c>
      <c r="L2675" s="246"/>
      <c r="M2675" s="20">
        <v>42191</v>
      </c>
      <c r="N2675" s="183" t="s">
        <v>3135</v>
      </c>
      <c r="O2675" s="183" t="s">
        <v>1592</v>
      </c>
      <c r="P2675" s="14" t="s">
        <v>98</v>
      </c>
      <c r="Q2675" s="105">
        <v>3100.4</v>
      </c>
      <c r="R2675" s="23">
        <v>42192</v>
      </c>
      <c r="S2675" s="106">
        <v>3100.4</v>
      </c>
      <c r="T2675" s="31">
        <f t="shared" si="83"/>
        <v>0</v>
      </c>
      <c r="U2675" s="39" t="s">
        <v>19</v>
      </c>
    </row>
    <row r="2676" spans="1:21" x14ac:dyDescent="0.25">
      <c r="A2676" s="20">
        <v>42210</v>
      </c>
      <c r="B2676" s="183" t="s">
        <v>5318</v>
      </c>
      <c r="C2676" s="183" t="s">
        <v>1592</v>
      </c>
      <c r="D2676" s="14" t="s">
        <v>1186</v>
      </c>
      <c r="E2676" s="105">
        <v>10756.3</v>
      </c>
      <c r="F2676" s="65">
        <v>42210</v>
      </c>
      <c r="G2676" s="106">
        <v>10756.3</v>
      </c>
      <c r="H2676" s="31">
        <f t="shared" si="82"/>
        <v>0</v>
      </c>
      <c r="I2676" s="39" t="s">
        <v>587</v>
      </c>
      <c r="L2676" s="246"/>
      <c r="M2676" s="20">
        <v>42192</v>
      </c>
      <c r="N2676" s="183" t="s">
        <v>3261</v>
      </c>
      <c r="O2676" s="183" t="s">
        <v>1592</v>
      </c>
      <c r="P2676" s="14" t="s">
        <v>98</v>
      </c>
      <c r="Q2676" s="105">
        <v>2884.4</v>
      </c>
      <c r="R2676" s="23">
        <v>42193</v>
      </c>
      <c r="S2676" s="106">
        <v>2884.4</v>
      </c>
      <c r="T2676" s="31">
        <f t="shared" si="83"/>
        <v>0</v>
      </c>
      <c r="U2676" s="39" t="s">
        <v>19</v>
      </c>
    </row>
    <row r="2677" spans="1:21" x14ac:dyDescent="0.25">
      <c r="A2677" s="20">
        <v>42210</v>
      </c>
      <c r="B2677" s="183" t="s">
        <v>5319</v>
      </c>
      <c r="C2677" s="183" t="s">
        <v>1592</v>
      </c>
      <c r="D2677" s="14" t="s">
        <v>1261</v>
      </c>
      <c r="E2677" s="105">
        <v>5423</v>
      </c>
      <c r="F2677" s="65">
        <v>42210</v>
      </c>
      <c r="G2677" s="106">
        <v>5423</v>
      </c>
      <c r="H2677" s="31">
        <f t="shared" si="82"/>
        <v>0</v>
      </c>
      <c r="I2677" s="39" t="s">
        <v>587</v>
      </c>
      <c r="L2677" s="246"/>
      <c r="M2677" s="20">
        <v>42195</v>
      </c>
      <c r="N2677" s="183" t="s">
        <v>3638</v>
      </c>
      <c r="O2677" s="183" t="s">
        <v>1592</v>
      </c>
      <c r="P2677" s="14" t="s">
        <v>98</v>
      </c>
      <c r="Q2677" s="105">
        <v>3625.4</v>
      </c>
      <c r="R2677" s="23">
        <v>42196</v>
      </c>
      <c r="S2677" s="106">
        <v>3625.4</v>
      </c>
      <c r="T2677" s="31">
        <f t="shared" si="83"/>
        <v>0</v>
      </c>
      <c r="U2677" s="39" t="s">
        <v>19</v>
      </c>
    </row>
    <row r="2678" spans="1:21" x14ac:dyDescent="0.25">
      <c r="A2678" s="20">
        <v>42210</v>
      </c>
      <c r="B2678" s="183" t="s">
        <v>5320</v>
      </c>
      <c r="C2678" s="183" t="s">
        <v>1592</v>
      </c>
      <c r="D2678" s="14" t="s">
        <v>1290</v>
      </c>
      <c r="E2678" s="105">
        <v>6649.7</v>
      </c>
      <c r="F2678" s="65">
        <v>42210</v>
      </c>
      <c r="G2678" s="106">
        <v>6649.7</v>
      </c>
      <c r="H2678" s="31">
        <f t="shared" si="82"/>
        <v>0</v>
      </c>
      <c r="I2678" s="39" t="s">
        <v>587</v>
      </c>
      <c r="L2678" s="246"/>
      <c r="M2678" s="20">
        <v>42196</v>
      </c>
      <c r="N2678" s="183" t="s">
        <v>3768</v>
      </c>
      <c r="O2678" s="183" t="s">
        <v>1592</v>
      </c>
      <c r="P2678" s="14" t="s">
        <v>98</v>
      </c>
      <c r="Q2678" s="105">
        <v>2846.75</v>
      </c>
      <c r="R2678" s="23">
        <v>42198</v>
      </c>
      <c r="S2678" s="106">
        <v>2846.75</v>
      </c>
      <c r="T2678" s="31">
        <f t="shared" si="83"/>
        <v>0</v>
      </c>
      <c r="U2678" s="39" t="s">
        <v>17</v>
      </c>
    </row>
    <row r="2679" spans="1:21" x14ac:dyDescent="0.25">
      <c r="A2679" s="20">
        <v>42210</v>
      </c>
      <c r="B2679" s="183" t="s">
        <v>5321</v>
      </c>
      <c r="C2679" s="183" t="s">
        <v>1592</v>
      </c>
      <c r="D2679" s="14" t="s">
        <v>3893</v>
      </c>
      <c r="E2679" s="105">
        <v>11367.5</v>
      </c>
      <c r="F2679" s="65">
        <v>42210</v>
      </c>
      <c r="G2679" s="106">
        <v>11367.5</v>
      </c>
      <c r="H2679" s="31">
        <f t="shared" si="82"/>
        <v>0</v>
      </c>
      <c r="I2679" s="39" t="s">
        <v>9</v>
      </c>
      <c r="L2679" s="246"/>
      <c r="M2679" s="20">
        <v>42200</v>
      </c>
      <c r="N2679" s="183" t="s">
        <v>4182</v>
      </c>
      <c r="O2679" s="183" t="s">
        <v>1592</v>
      </c>
      <c r="P2679" s="14" t="s">
        <v>98</v>
      </c>
      <c r="Q2679" s="105">
        <v>2416.5</v>
      </c>
      <c r="R2679" s="23">
        <v>42201</v>
      </c>
      <c r="S2679" s="106">
        <v>2416.5</v>
      </c>
      <c r="T2679" s="48">
        <f t="shared" si="83"/>
        <v>0</v>
      </c>
      <c r="U2679" s="39" t="s">
        <v>94</v>
      </c>
    </row>
    <row r="2680" spans="1:21" x14ac:dyDescent="0.25">
      <c r="A2680" s="20">
        <v>42210</v>
      </c>
      <c r="B2680" s="183" t="s">
        <v>5322</v>
      </c>
      <c r="C2680" s="183" t="s">
        <v>1592</v>
      </c>
      <c r="D2680" s="14" t="s">
        <v>294</v>
      </c>
      <c r="E2680" s="105">
        <v>4451</v>
      </c>
      <c r="F2680" s="65">
        <v>42210</v>
      </c>
      <c r="G2680" s="106">
        <v>4451</v>
      </c>
      <c r="H2680" s="31">
        <f t="shared" si="82"/>
        <v>0</v>
      </c>
      <c r="I2680" s="39" t="s">
        <v>9</v>
      </c>
      <c r="L2680" s="246"/>
      <c r="M2680" s="20">
        <v>42201</v>
      </c>
      <c r="N2680" s="183" t="s">
        <v>4294</v>
      </c>
      <c r="O2680" s="183" t="s">
        <v>1592</v>
      </c>
      <c r="P2680" s="14" t="s">
        <v>98</v>
      </c>
      <c r="Q2680" s="105">
        <v>2278.4499999999998</v>
      </c>
      <c r="R2680" s="23">
        <v>42202</v>
      </c>
      <c r="S2680" s="118">
        <v>2278.4499999999998</v>
      </c>
      <c r="T2680" s="31">
        <f t="shared" si="83"/>
        <v>0</v>
      </c>
      <c r="U2680" s="56" t="s">
        <v>17</v>
      </c>
    </row>
    <row r="2681" spans="1:21" x14ac:dyDescent="0.25">
      <c r="A2681" s="20">
        <v>42210</v>
      </c>
      <c r="B2681" s="183" t="s">
        <v>5323</v>
      </c>
      <c r="C2681" s="183" t="s">
        <v>1592</v>
      </c>
      <c r="D2681" s="14" t="s">
        <v>137</v>
      </c>
      <c r="E2681" s="105">
        <v>739.4</v>
      </c>
      <c r="F2681" s="65">
        <v>42210</v>
      </c>
      <c r="G2681" s="106">
        <v>739.4</v>
      </c>
      <c r="H2681" s="31">
        <f t="shared" si="82"/>
        <v>0</v>
      </c>
      <c r="I2681" s="39" t="s">
        <v>9</v>
      </c>
      <c r="L2681" s="246"/>
      <c r="M2681" s="20">
        <v>42202</v>
      </c>
      <c r="N2681" s="183" t="s">
        <v>4424</v>
      </c>
      <c r="O2681" s="183" t="s">
        <v>1592</v>
      </c>
      <c r="P2681" s="14" t="s">
        <v>98</v>
      </c>
      <c r="Q2681" s="105">
        <v>1643.4</v>
      </c>
      <c r="R2681" s="23">
        <v>42203</v>
      </c>
      <c r="S2681" s="118">
        <v>1643.4</v>
      </c>
      <c r="T2681" s="31">
        <f t="shared" si="83"/>
        <v>0</v>
      </c>
      <c r="U2681" s="56" t="s">
        <v>9</v>
      </c>
    </row>
    <row r="2682" spans="1:21" x14ac:dyDescent="0.25">
      <c r="A2682" s="20">
        <v>42210</v>
      </c>
      <c r="B2682" s="183" t="s">
        <v>5324</v>
      </c>
      <c r="C2682" s="183" t="s">
        <v>1592</v>
      </c>
      <c r="D2682" s="26" t="s">
        <v>218</v>
      </c>
      <c r="E2682" s="108">
        <v>0</v>
      </c>
      <c r="F2682" s="65"/>
      <c r="G2682" s="106"/>
      <c r="H2682" s="31">
        <f t="shared" si="82"/>
        <v>0</v>
      </c>
      <c r="I2682" s="39" t="s">
        <v>13</v>
      </c>
      <c r="L2682" s="246"/>
      <c r="M2682" s="20">
        <v>42203</v>
      </c>
      <c r="N2682" s="183" t="s">
        <v>4566</v>
      </c>
      <c r="O2682" s="183" t="s">
        <v>1592</v>
      </c>
      <c r="P2682" s="14" t="s">
        <v>98</v>
      </c>
      <c r="Q2682" s="105">
        <v>3110.5</v>
      </c>
      <c r="R2682" s="23">
        <v>42205</v>
      </c>
      <c r="S2682" s="118">
        <v>3110.5</v>
      </c>
      <c r="T2682" s="31">
        <f t="shared" si="83"/>
        <v>0</v>
      </c>
      <c r="U2682" s="56" t="s">
        <v>94</v>
      </c>
    </row>
    <row r="2683" spans="1:21" x14ac:dyDescent="0.25">
      <c r="A2683" s="20">
        <v>42210</v>
      </c>
      <c r="B2683" s="183" t="s">
        <v>5325</v>
      </c>
      <c r="C2683" s="183" t="s">
        <v>1592</v>
      </c>
      <c r="D2683" s="14" t="s">
        <v>3782</v>
      </c>
      <c r="E2683" s="105">
        <v>3696.1</v>
      </c>
      <c r="F2683" s="65">
        <v>42210</v>
      </c>
      <c r="G2683" s="106">
        <v>3696.1</v>
      </c>
      <c r="H2683" s="31">
        <f t="shared" si="82"/>
        <v>0</v>
      </c>
      <c r="I2683" s="39" t="s">
        <v>9</v>
      </c>
      <c r="L2683" s="246"/>
      <c r="M2683" s="20">
        <v>42205</v>
      </c>
      <c r="N2683" s="183" t="s">
        <v>4737</v>
      </c>
      <c r="O2683" s="183" t="s">
        <v>1592</v>
      </c>
      <c r="P2683" s="150" t="s">
        <v>98</v>
      </c>
      <c r="Q2683" s="105">
        <v>1920.95</v>
      </c>
      <c r="R2683" s="23">
        <v>42205</v>
      </c>
      <c r="S2683" s="106">
        <v>1920.95</v>
      </c>
      <c r="T2683" s="31">
        <f t="shared" si="83"/>
        <v>0</v>
      </c>
      <c r="U2683" s="39" t="s">
        <v>4738</v>
      </c>
    </row>
    <row r="2684" spans="1:21" x14ac:dyDescent="0.25">
      <c r="A2684" s="20">
        <v>42210</v>
      </c>
      <c r="B2684" s="183" t="s">
        <v>5326</v>
      </c>
      <c r="C2684" s="183" t="s">
        <v>1592</v>
      </c>
      <c r="D2684" s="14" t="s">
        <v>1182</v>
      </c>
      <c r="E2684" s="105">
        <v>1058.4000000000001</v>
      </c>
      <c r="F2684" s="65">
        <v>42210</v>
      </c>
      <c r="G2684" s="106">
        <v>1058.4000000000001</v>
      </c>
      <c r="H2684" s="31">
        <f t="shared" si="82"/>
        <v>0</v>
      </c>
      <c r="I2684" s="39" t="s">
        <v>9</v>
      </c>
      <c r="L2684" s="246"/>
      <c r="M2684" s="20">
        <v>42206</v>
      </c>
      <c r="N2684" s="183" t="s">
        <v>4875</v>
      </c>
      <c r="O2684" s="183" t="s">
        <v>1592</v>
      </c>
      <c r="P2684" s="15" t="s">
        <v>98</v>
      </c>
      <c r="Q2684" s="122">
        <v>2373.5</v>
      </c>
      <c r="R2684" s="23">
        <v>42207</v>
      </c>
      <c r="S2684" s="118">
        <v>2373.5</v>
      </c>
      <c r="T2684" s="31">
        <f t="shared" si="83"/>
        <v>0</v>
      </c>
      <c r="U2684" s="68" t="s">
        <v>94</v>
      </c>
    </row>
    <row r="2685" spans="1:21" x14ac:dyDescent="0.25">
      <c r="A2685" s="20">
        <v>42210</v>
      </c>
      <c r="B2685" s="183" t="s">
        <v>5327</v>
      </c>
      <c r="C2685" s="183" t="s">
        <v>1592</v>
      </c>
      <c r="D2685" s="14" t="s">
        <v>1182</v>
      </c>
      <c r="E2685" s="105">
        <v>874</v>
      </c>
      <c r="F2685" s="65">
        <v>42210</v>
      </c>
      <c r="G2685" s="106">
        <v>874</v>
      </c>
      <c r="H2685" s="31">
        <f t="shared" si="82"/>
        <v>0</v>
      </c>
      <c r="I2685" s="39" t="s">
        <v>9</v>
      </c>
      <c r="L2685" s="246"/>
      <c r="M2685" s="20">
        <v>42208</v>
      </c>
      <c r="N2685" s="183" t="s">
        <v>5104</v>
      </c>
      <c r="O2685" s="183" t="s">
        <v>1592</v>
      </c>
      <c r="P2685" s="14" t="s">
        <v>98</v>
      </c>
      <c r="Q2685" s="105">
        <v>3137.75</v>
      </c>
      <c r="R2685" s="65">
        <v>42209</v>
      </c>
      <c r="S2685" s="106">
        <v>3137.75</v>
      </c>
      <c r="T2685" s="31">
        <f t="shared" si="83"/>
        <v>0</v>
      </c>
      <c r="U2685" s="39" t="s">
        <v>9</v>
      </c>
    </row>
    <row r="2686" spans="1:21" x14ac:dyDescent="0.25">
      <c r="A2686" s="20">
        <v>42210</v>
      </c>
      <c r="B2686" s="183" t="s">
        <v>5328</v>
      </c>
      <c r="C2686" s="183" t="s">
        <v>1592</v>
      </c>
      <c r="D2686" s="14" t="s">
        <v>151</v>
      </c>
      <c r="E2686" s="105">
        <v>2171.5</v>
      </c>
      <c r="F2686" s="65">
        <v>42211</v>
      </c>
      <c r="G2686" s="106">
        <v>2171.5</v>
      </c>
      <c r="H2686" s="31">
        <f t="shared" si="82"/>
        <v>0</v>
      </c>
      <c r="I2686" s="39" t="s">
        <v>9</v>
      </c>
      <c r="L2686" s="246"/>
      <c r="M2686" s="20">
        <v>42209</v>
      </c>
      <c r="N2686" s="183" t="s">
        <v>5272</v>
      </c>
      <c r="O2686" s="183" t="s">
        <v>1592</v>
      </c>
      <c r="P2686" s="14" t="s">
        <v>98</v>
      </c>
      <c r="Q2686" s="105">
        <v>2746.3</v>
      </c>
      <c r="R2686" s="65">
        <v>42210</v>
      </c>
      <c r="S2686" s="106">
        <v>2746.3</v>
      </c>
      <c r="T2686" s="31">
        <f t="shared" si="83"/>
        <v>0</v>
      </c>
      <c r="U2686" s="39" t="s">
        <v>19</v>
      </c>
    </row>
    <row r="2687" spans="1:21" x14ac:dyDescent="0.25">
      <c r="A2687" s="20">
        <v>42210</v>
      </c>
      <c r="B2687" s="183" t="s">
        <v>5329</v>
      </c>
      <c r="C2687" s="183" t="s">
        <v>1592</v>
      </c>
      <c r="D2687" s="14" t="s">
        <v>225</v>
      </c>
      <c r="E2687" s="105">
        <v>3276</v>
      </c>
      <c r="F2687" s="65">
        <v>42210</v>
      </c>
      <c r="G2687" s="106">
        <v>3276</v>
      </c>
      <c r="H2687" s="31">
        <f t="shared" si="82"/>
        <v>0</v>
      </c>
      <c r="I2687" s="39" t="s">
        <v>9</v>
      </c>
      <c r="L2687" s="246"/>
      <c r="M2687" s="20">
        <v>42210</v>
      </c>
      <c r="N2687" s="183" t="s">
        <v>5383</v>
      </c>
      <c r="O2687" s="183" t="s">
        <v>1592</v>
      </c>
      <c r="P2687" s="14" t="s">
        <v>98</v>
      </c>
      <c r="Q2687" s="105">
        <v>1767</v>
      </c>
      <c r="R2687" s="65">
        <v>42212</v>
      </c>
      <c r="S2687" s="106">
        <v>1767</v>
      </c>
      <c r="T2687" s="31">
        <f t="shared" si="83"/>
        <v>0</v>
      </c>
      <c r="U2687" s="39" t="s">
        <v>19</v>
      </c>
    </row>
    <row r="2688" spans="1:21" x14ac:dyDescent="0.25">
      <c r="A2688" s="20">
        <v>42210</v>
      </c>
      <c r="B2688" s="183" t="s">
        <v>5330</v>
      </c>
      <c r="C2688" s="183" t="s">
        <v>1592</v>
      </c>
      <c r="D2688" s="14" t="s">
        <v>215</v>
      </c>
      <c r="E2688" s="105">
        <v>28478.7</v>
      </c>
      <c r="F2688" s="65">
        <v>42210</v>
      </c>
      <c r="G2688" s="106">
        <v>28478.7</v>
      </c>
      <c r="H2688" s="31">
        <f t="shared" si="82"/>
        <v>0</v>
      </c>
      <c r="I2688" s="39" t="s">
        <v>4738</v>
      </c>
      <c r="L2688" s="246"/>
      <c r="M2688" s="20">
        <v>42212</v>
      </c>
      <c r="N2688" s="183" t="s">
        <v>5539</v>
      </c>
      <c r="O2688" s="183" t="s">
        <v>1592</v>
      </c>
      <c r="P2688" s="14" t="s">
        <v>98</v>
      </c>
      <c r="Q2688" s="105">
        <v>1268</v>
      </c>
      <c r="R2688" s="23">
        <v>42212</v>
      </c>
      <c r="S2688" s="106">
        <v>1268</v>
      </c>
      <c r="T2688" s="31">
        <f t="shared" si="83"/>
        <v>0</v>
      </c>
      <c r="U2688" s="39" t="s">
        <v>94</v>
      </c>
    </row>
    <row r="2689" spans="1:21" x14ac:dyDescent="0.25">
      <c r="A2689" s="20">
        <v>42210</v>
      </c>
      <c r="B2689" s="183" t="s">
        <v>5331</v>
      </c>
      <c r="C2689" s="183" t="s">
        <v>1592</v>
      </c>
      <c r="D2689" s="14" t="s">
        <v>270</v>
      </c>
      <c r="E2689" s="105">
        <v>288.60000000000002</v>
      </c>
      <c r="F2689" s="65">
        <v>42210</v>
      </c>
      <c r="G2689" s="106">
        <v>288.60000000000002</v>
      </c>
      <c r="H2689" s="31">
        <f t="shared" si="82"/>
        <v>0</v>
      </c>
      <c r="I2689" s="39" t="s">
        <v>9</v>
      </c>
      <c r="L2689" s="246"/>
      <c r="M2689" s="20">
        <v>42213</v>
      </c>
      <c r="N2689" s="183" t="s">
        <v>5658</v>
      </c>
      <c r="O2689" s="183" t="s">
        <v>1592</v>
      </c>
      <c r="P2689" s="14" t="s">
        <v>98</v>
      </c>
      <c r="Q2689" s="105">
        <v>2023.1</v>
      </c>
      <c r="R2689" s="23">
        <v>42214</v>
      </c>
      <c r="S2689" s="106">
        <v>2023.1</v>
      </c>
      <c r="T2689" s="31">
        <f t="shared" si="83"/>
        <v>0</v>
      </c>
      <c r="U2689" s="39" t="s">
        <v>94</v>
      </c>
    </row>
    <row r="2690" spans="1:21" x14ac:dyDescent="0.25">
      <c r="A2690" s="20">
        <v>42210</v>
      </c>
      <c r="B2690" s="183" t="s">
        <v>5332</v>
      </c>
      <c r="C2690" s="183" t="s">
        <v>1592</v>
      </c>
      <c r="D2690" s="14" t="s">
        <v>474</v>
      </c>
      <c r="E2690" s="105">
        <v>6216.8</v>
      </c>
      <c r="F2690" s="65">
        <v>42210</v>
      </c>
      <c r="G2690" s="106">
        <v>6216.8</v>
      </c>
      <c r="H2690" s="31">
        <f t="shared" si="82"/>
        <v>0</v>
      </c>
      <c r="I2690" s="39" t="s">
        <v>9</v>
      </c>
      <c r="L2690" s="246"/>
      <c r="M2690" s="20">
        <v>42215</v>
      </c>
      <c r="N2690" s="183" t="s">
        <v>5884</v>
      </c>
      <c r="O2690" s="183" t="s">
        <v>1592</v>
      </c>
      <c r="P2690" s="14" t="s">
        <v>98</v>
      </c>
      <c r="Q2690" s="105">
        <v>8981.2999999999993</v>
      </c>
      <c r="R2690" s="23">
        <v>42215</v>
      </c>
      <c r="S2690" s="106">
        <v>8981.2999999999993</v>
      </c>
      <c r="T2690" s="31">
        <f t="shared" si="83"/>
        <v>0</v>
      </c>
      <c r="U2690" s="39" t="s">
        <v>9</v>
      </c>
    </row>
    <row r="2691" spans="1:21" x14ac:dyDescent="0.25">
      <c r="A2691" s="20">
        <v>42210</v>
      </c>
      <c r="B2691" s="183" t="s">
        <v>5333</v>
      </c>
      <c r="C2691" s="183" t="s">
        <v>1592</v>
      </c>
      <c r="D2691" s="14" t="s">
        <v>1182</v>
      </c>
      <c r="E2691" s="105">
        <v>24678</v>
      </c>
      <c r="F2691" s="65">
        <v>42210</v>
      </c>
      <c r="G2691" s="106">
        <v>24678</v>
      </c>
      <c r="H2691" s="31">
        <f t="shared" ref="H2691:H2754" si="84">E2691-G2691</f>
        <v>0</v>
      </c>
      <c r="I2691" s="39" t="s">
        <v>9</v>
      </c>
      <c r="L2691" s="246"/>
      <c r="M2691" s="20">
        <v>42198</v>
      </c>
      <c r="N2691" s="183" t="s">
        <v>3964</v>
      </c>
      <c r="O2691" s="183" t="s">
        <v>1592</v>
      </c>
      <c r="P2691" s="14" t="s">
        <v>3965</v>
      </c>
      <c r="Q2691" s="105">
        <v>2249.1</v>
      </c>
      <c r="R2691" s="23">
        <v>42199</v>
      </c>
      <c r="S2691" s="106">
        <v>2249.1</v>
      </c>
      <c r="T2691" s="31">
        <f t="shared" ref="T2691:T2754" si="85">Q2691-S2691</f>
        <v>0</v>
      </c>
      <c r="U2691" s="39" t="s">
        <v>59</v>
      </c>
    </row>
    <row r="2692" spans="1:21" x14ac:dyDescent="0.25">
      <c r="A2692" s="20">
        <v>42210</v>
      </c>
      <c r="B2692" s="183" t="s">
        <v>5334</v>
      </c>
      <c r="C2692" s="183" t="s">
        <v>1592</v>
      </c>
      <c r="D2692" s="14" t="s">
        <v>130</v>
      </c>
      <c r="E2692" s="105">
        <v>7853.2</v>
      </c>
      <c r="F2692" s="65">
        <v>42212</v>
      </c>
      <c r="G2692" s="106">
        <v>7853.2</v>
      </c>
      <c r="H2692" s="31">
        <f t="shared" si="84"/>
        <v>0</v>
      </c>
      <c r="I2692" s="39" t="s">
        <v>9</v>
      </c>
      <c r="L2692" s="246"/>
      <c r="M2692" s="20">
        <v>42197</v>
      </c>
      <c r="N2692" s="183" t="s">
        <v>3816</v>
      </c>
      <c r="O2692" s="183" t="s">
        <v>1592</v>
      </c>
      <c r="P2692" s="14" t="s">
        <v>168</v>
      </c>
      <c r="Q2692" s="105">
        <v>9018</v>
      </c>
      <c r="R2692" s="23">
        <v>42197</v>
      </c>
      <c r="S2692" s="106">
        <v>9018</v>
      </c>
      <c r="T2692" s="31">
        <f t="shared" si="85"/>
        <v>0</v>
      </c>
      <c r="U2692" s="39" t="s">
        <v>59</v>
      </c>
    </row>
    <row r="2693" spans="1:21" x14ac:dyDescent="0.25">
      <c r="A2693" s="20">
        <v>42210</v>
      </c>
      <c r="B2693" s="183" t="s">
        <v>5335</v>
      </c>
      <c r="C2693" s="183" t="s">
        <v>1592</v>
      </c>
      <c r="D2693" s="14" t="s">
        <v>24</v>
      </c>
      <c r="E2693" s="105">
        <v>61493.3</v>
      </c>
      <c r="F2693" s="74">
        <v>42221</v>
      </c>
      <c r="G2693" s="144">
        <v>61493.3</v>
      </c>
      <c r="H2693" s="31">
        <f t="shared" si="84"/>
        <v>0</v>
      </c>
      <c r="I2693" s="39" t="s">
        <v>312</v>
      </c>
      <c r="L2693" s="246"/>
      <c r="M2693" s="20">
        <v>42199</v>
      </c>
      <c r="N2693" s="183" t="s">
        <v>4057</v>
      </c>
      <c r="O2693" s="183" t="s">
        <v>1592</v>
      </c>
      <c r="P2693" s="14" t="s">
        <v>168</v>
      </c>
      <c r="Q2693" s="105">
        <v>9184.7999999999993</v>
      </c>
      <c r="R2693" s="23">
        <v>42199</v>
      </c>
      <c r="S2693" s="106">
        <v>9184.7999999999993</v>
      </c>
      <c r="T2693" s="48">
        <f t="shared" si="85"/>
        <v>0</v>
      </c>
      <c r="U2693" s="39" t="s">
        <v>59</v>
      </c>
    </row>
    <row r="2694" spans="1:21" x14ac:dyDescent="0.25">
      <c r="A2694" s="20">
        <v>42210</v>
      </c>
      <c r="B2694" s="183" t="s">
        <v>5336</v>
      </c>
      <c r="C2694" s="183" t="s">
        <v>1592</v>
      </c>
      <c r="D2694" s="14" t="s">
        <v>829</v>
      </c>
      <c r="E2694" s="105">
        <v>3092.7</v>
      </c>
      <c r="F2694" s="65">
        <v>42210</v>
      </c>
      <c r="G2694" s="106">
        <v>3092.7</v>
      </c>
      <c r="H2694" s="31">
        <f t="shared" si="84"/>
        <v>0</v>
      </c>
      <c r="I2694" s="39" t="s">
        <v>9</v>
      </c>
      <c r="L2694" s="246"/>
      <c r="M2694" s="20">
        <v>42200</v>
      </c>
      <c r="N2694" s="183" t="s">
        <v>4141</v>
      </c>
      <c r="O2694" s="183" t="s">
        <v>1592</v>
      </c>
      <c r="P2694" s="14" t="s">
        <v>168</v>
      </c>
      <c r="Q2694" s="105">
        <v>7281</v>
      </c>
      <c r="R2694" s="23">
        <v>42200</v>
      </c>
      <c r="S2694" s="106">
        <v>7281</v>
      </c>
      <c r="T2694" s="48">
        <f t="shared" si="85"/>
        <v>0</v>
      </c>
      <c r="U2694" s="39" t="s">
        <v>19</v>
      </c>
    </row>
    <row r="2695" spans="1:21" x14ac:dyDescent="0.25">
      <c r="A2695" s="20">
        <v>42210</v>
      </c>
      <c r="B2695" s="183" t="s">
        <v>5337</v>
      </c>
      <c r="C2695" s="183" t="s">
        <v>1592</v>
      </c>
      <c r="D2695" s="14" t="s">
        <v>164</v>
      </c>
      <c r="E2695" s="105">
        <v>2686.1</v>
      </c>
      <c r="F2695" s="65">
        <v>42210</v>
      </c>
      <c r="G2695" s="106">
        <v>2686.1</v>
      </c>
      <c r="H2695" s="31">
        <f t="shared" si="84"/>
        <v>0</v>
      </c>
      <c r="I2695" s="39" t="s">
        <v>9</v>
      </c>
      <c r="L2695" s="246"/>
      <c r="M2695" s="20">
        <v>42201</v>
      </c>
      <c r="N2695" s="183" t="s">
        <v>4232</v>
      </c>
      <c r="O2695" s="183" t="s">
        <v>1592</v>
      </c>
      <c r="P2695" s="14" t="s">
        <v>168</v>
      </c>
      <c r="Q2695" s="105">
        <v>8443.6</v>
      </c>
      <c r="R2695" s="23">
        <v>42201</v>
      </c>
      <c r="S2695" s="106">
        <v>8443.6</v>
      </c>
      <c r="T2695" s="48">
        <f t="shared" si="85"/>
        <v>0</v>
      </c>
      <c r="U2695" s="39" t="s">
        <v>59</v>
      </c>
    </row>
    <row r="2696" spans="1:21" x14ac:dyDescent="0.25">
      <c r="A2696" s="20">
        <v>42210</v>
      </c>
      <c r="B2696" s="183" t="s">
        <v>5338</v>
      </c>
      <c r="C2696" s="183" t="s">
        <v>1592</v>
      </c>
      <c r="D2696" s="14" t="s">
        <v>24</v>
      </c>
      <c r="E2696" s="105">
        <v>1915.2</v>
      </c>
      <c r="F2696" s="74">
        <v>42221</v>
      </c>
      <c r="G2696" s="144">
        <v>1915.2</v>
      </c>
      <c r="H2696" s="31">
        <f t="shared" si="84"/>
        <v>0</v>
      </c>
      <c r="I2696" s="39" t="s">
        <v>9</v>
      </c>
      <c r="L2696" s="246"/>
      <c r="M2696" s="20">
        <v>42202</v>
      </c>
      <c r="N2696" s="183" t="s">
        <v>4435</v>
      </c>
      <c r="O2696" s="183" t="s">
        <v>1592</v>
      </c>
      <c r="P2696" s="14" t="s">
        <v>168</v>
      </c>
      <c r="Q2696" s="105">
        <v>8686</v>
      </c>
      <c r="R2696" s="23">
        <v>42205</v>
      </c>
      <c r="S2696" s="118">
        <v>8686</v>
      </c>
      <c r="T2696" s="31">
        <f t="shared" si="85"/>
        <v>0</v>
      </c>
      <c r="U2696" s="56" t="s">
        <v>3880</v>
      </c>
    </row>
    <row r="2697" spans="1:21" x14ac:dyDescent="0.25">
      <c r="A2697" s="20">
        <v>42210</v>
      </c>
      <c r="B2697" s="183" t="s">
        <v>5339</v>
      </c>
      <c r="C2697" s="183" t="s">
        <v>1592</v>
      </c>
      <c r="D2697" s="14" t="s">
        <v>131</v>
      </c>
      <c r="E2697" s="105">
        <v>10413.200000000001</v>
      </c>
      <c r="F2697" s="65">
        <v>42211</v>
      </c>
      <c r="G2697" s="106">
        <v>10413.200000000001</v>
      </c>
      <c r="H2697" s="31">
        <f t="shared" si="84"/>
        <v>0</v>
      </c>
      <c r="I2697" s="39" t="s">
        <v>9</v>
      </c>
      <c r="L2697" s="246"/>
      <c r="M2697" s="20">
        <v>42206</v>
      </c>
      <c r="N2697" s="183" t="s">
        <v>4826</v>
      </c>
      <c r="O2697" s="183" t="s">
        <v>1592</v>
      </c>
      <c r="P2697" s="15" t="s">
        <v>168</v>
      </c>
      <c r="Q2697" s="122">
        <v>8411</v>
      </c>
      <c r="R2697" s="23">
        <v>42206</v>
      </c>
      <c r="S2697" s="118">
        <v>8411</v>
      </c>
      <c r="T2697" s="31">
        <f t="shared" si="85"/>
        <v>0</v>
      </c>
      <c r="U2697" s="68" t="s">
        <v>59</v>
      </c>
    </row>
    <row r="2698" spans="1:21" x14ac:dyDescent="0.25">
      <c r="A2698" s="20">
        <v>42210</v>
      </c>
      <c r="B2698" s="183" t="s">
        <v>5340</v>
      </c>
      <c r="C2698" s="183" t="s">
        <v>1592</v>
      </c>
      <c r="D2698" s="150" t="s">
        <v>332</v>
      </c>
      <c r="E2698" s="105">
        <v>2555</v>
      </c>
      <c r="F2698" s="65">
        <v>42210</v>
      </c>
      <c r="G2698" s="106">
        <v>2555</v>
      </c>
      <c r="H2698" s="31">
        <f t="shared" si="84"/>
        <v>0</v>
      </c>
      <c r="I2698" s="39" t="s">
        <v>9</v>
      </c>
      <c r="L2698" s="246"/>
      <c r="M2698" s="20">
        <v>42206</v>
      </c>
      <c r="N2698" s="183" t="s">
        <v>4845</v>
      </c>
      <c r="O2698" s="183" t="s">
        <v>1592</v>
      </c>
      <c r="P2698" s="15" t="s">
        <v>168</v>
      </c>
      <c r="Q2698" s="122">
        <v>4924.8</v>
      </c>
      <c r="R2698" s="23">
        <v>42206</v>
      </c>
      <c r="S2698" s="118">
        <v>4924.8</v>
      </c>
      <c r="T2698" s="31">
        <f t="shared" si="85"/>
        <v>0</v>
      </c>
      <c r="U2698" s="68" t="s">
        <v>59</v>
      </c>
    </row>
    <row r="2699" spans="1:21" x14ac:dyDescent="0.25">
      <c r="A2699" s="20">
        <v>42210</v>
      </c>
      <c r="B2699" s="183" t="s">
        <v>5341</v>
      </c>
      <c r="C2699" s="183" t="s">
        <v>1592</v>
      </c>
      <c r="D2699" s="14" t="s">
        <v>375</v>
      </c>
      <c r="E2699" s="105">
        <v>11080.1</v>
      </c>
      <c r="F2699" s="65">
        <v>42210</v>
      </c>
      <c r="G2699" s="106">
        <f>2050+4950+4080.1</f>
        <v>11080.1</v>
      </c>
      <c r="H2699" s="31">
        <f t="shared" si="84"/>
        <v>0</v>
      </c>
      <c r="I2699" s="39" t="s">
        <v>9</v>
      </c>
      <c r="L2699" s="246"/>
      <c r="M2699" s="20">
        <v>42208</v>
      </c>
      <c r="N2699" s="183" t="s">
        <v>5074</v>
      </c>
      <c r="O2699" s="183" t="s">
        <v>1592</v>
      </c>
      <c r="P2699" s="14" t="s">
        <v>168</v>
      </c>
      <c r="Q2699" s="105">
        <v>7892.6</v>
      </c>
      <c r="R2699" s="65">
        <v>42208</v>
      </c>
      <c r="S2699" s="106">
        <v>7892.6</v>
      </c>
      <c r="T2699" s="31">
        <f t="shared" si="85"/>
        <v>0</v>
      </c>
      <c r="U2699" s="39" t="s">
        <v>59</v>
      </c>
    </row>
    <row r="2700" spans="1:21" x14ac:dyDescent="0.25">
      <c r="A2700" s="20">
        <v>42210</v>
      </c>
      <c r="B2700" s="183" t="s">
        <v>5342</v>
      </c>
      <c r="C2700" s="183" t="s">
        <v>1592</v>
      </c>
      <c r="D2700" s="14" t="s">
        <v>99</v>
      </c>
      <c r="E2700" s="105">
        <v>3013.5</v>
      </c>
      <c r="F2700" s="65">
        <v>42210</v>
      </c>
      <c r="G2700" s="106">
        <v>3013.5</v>
      </c>
      <c r="H2700" s="31">
        <f t="shared" si="84"/>
        <v>0</v>
      </c>
      <c r="I2700" s="39" t="s">
        <v>41</v>
      </c>
      <c r="L2700" s="246"/>
      <c r="M2700" s="20">
        <v>42209</v>
      </c>
      <c r="N2700" s="183" t="s">
        <v>5206</v>
      </c>
      <c r="O2700" s="183" t="s">
        <v>1592</v>
      </c>
      <c r="P2700" s="14" t="s">
        <v>168</v>
      </c>
      <c r="Q2700" s="105">
        <v>7542.2</v>
      </c>
      <c r="R2700" s="65">
        <v>42212</v>
      </c>
      <c r="S2700" s="106">
        <v>7542.2</v>
      </c>
      <c r="T2700" s="31">
        <f t="shared" si="85"/>
        <v>0</v>
      </c>
      <c r="U2700" s="39" t="s">
        <v>59</v>
      </c>
    </row>
    <row r="2701" spans="1:21" x14ac:dyDescent="0.25">
      <c r="A2701" s="20">
        <v>42210</v>
      </c>
      <c r="B2701" s="183" t="s">
        <v>5343</v>
      </c>
      <c r="C2701" s="183" t="s">
        <v>1592</v>
      </c>
      <c r="D2701" s="14" t="s">
        <v>14</v>
      </c>
      <c r="E2701" s="105">
        <v>24403.95</v>
      </c>
      <c r="F2701" s="74">
        <v>42219</v>
      </c>
      <c r="G2701" s="144">
        <v>24403.95</v>
      </c>
      <c r="H2701" s="31">
        <f t="shared" si="84"/>
        <v>0</v>
      </c>
      <c r="I2701" s="39" t="s">
        <v>2524</v>
      </c>
      <c r="L2701" s="246"/>
      <c r="M2701" s="20">
        <v>42205</v>
      </c>
      <c r="N2701" s="183" t="s">
        <v>4766</v>
      </c>
      <c r="O2701" s="183" t="s">
        <v>1592</v>
      </c>
      <c r="P2701" s="14" t="s">
        <v>193</v>
      </c>
      <c r="Q2701" s="105">
        <v>14905.12</v>
      </c>
      <c r="R2701" s="23"/>
      <c r="S2701" s="106"/>
      <c r="T2701" s="31">
        <f t="shared" si="85"/>
        <v>14905.12</v>
      </c>
      <c r="U2701" s="39" t="s">
        <v>9</v>
      </c>
    </row>
    <row r="2702" spans="1:21" x14ac:dyDescent="0.25">
      <c r="A2702" s="20">
        <v>42210</v>
      </c>
      <c r="B2702" s="183" t="s">
        <v>5344</v>
      </c>
      <c r="C2702" s="183" t="s">
        <v>1592</v>
      </c>
      <c r="D2702" s="14" t="s">
        <v>906</v>
      </c>
      <c r="E2702" s="105">
        <v>1192.4000000000001</v>
      </c>
      <c r="F2702" s="65">
        <v>42210</v>
      </c>
      <c r="G2702" s="106">
        <v>1192.4000000000001</v>
      </c>
      <c r="H2702" s="31">
        <f t="shared" si="84"/>
        <v>0</v>
      </c>
      <c r="I2702" s="39" t="s">
        <v>41</v>
      </c>
      <c r="L2702" s="246"/>
      <c r="M2702" s="20">
        <v>42212</v>
      </c>
      <c r="N2702" s="183" t="s">
        <v>5578</v>
      </c>
      <c r="O2702" s="183" t="s">
        <v>1592</v>
      </c>
      <c r="P2702" s="14" t="s">
        <v>193</v>
      </c>
      <c r="Q2702" s="105">
        <v>9813.1200000000008</v>
      </c>
      <c r="R2702" s="23"/>
      <c r="S2702" s="106"/>
      <c r="T2702" s="31">
        <f t="shared" si="85"/>
        <v>9813.1200000000008</v>
      </c>
      <c r="U2702" s="39" t="s">
        <v>9</v>
      </c>
    </row>
    <row r="2703" spans="1:21" x14ac:dyDescent="0.25">
      <c r="A2703" s="20">
        <v>42210</v>
      </c>
      <c r="B2703" s="183" t="s">
        <v>5345</v>
      </c>
      <c r="C2703" s="183" t="s">
        <v>1592</v>
      </c>
      <c r="D2703" s="14" t="s">
        <v>82</v>
      </c>
      <c r="E2703" s="105">
        <v>9188.6</v>
      </c>
      <c r="F2703" s="65">
        <v>42211</v>
      </c>
      <c r="G2703" s="106">
        <v>9188.6</v>
      </c>
      <c r="H2703" s="31">
        <f t="shared" si="84"/>
        <v>0</v>
      </c>
      <c r="I2703" s="39" t="s">
        <v>59</v>
      </c>
      <c r="L2703" s="246"/>
      <c r="M2703" s="20">
        <v>42191</v>
      </c>
      <c r="N2703" s="183" t="s">
        <v>3157</v>
      </c>
      <c r="O2703" s="183" t="s">
        <v>1592</v>
      </c>
      <c r="P2703" s="14" t="s">
        <v>3158</v>
      </c>
      <c r="Q2703" s="105">
        <v>11950.24</v>
      </c>
      <c r="R2703" s="23">
        <v>42201</v>
      </c>
      <c r="S2703" s="106">
        <v>11950.24</v>
      </c>
      <c r="T2703" s="31">
        <f t="shared" si="85"/>
        <v>0</v>
      </c>
      <c r="U2703" s="39" t="s">
        <v>9</v>
      </c>
    </row>
    <row r="2704" spans="1:21" x14ac:dyDescent="0.25">
      <c r="A2704" s="20">
        <v>42210</v>
      </c>
      <c r="B2704" s="183" t="s">
        <v>5346</v>
      </c>
      <c r="C2704" s="183" t="s">
        <v>1592</v>
      </c>
      <c r="D2704" s="14" t="s">
        <v>238</v>
      </c>
      <c r="E2704" s="105">
        <v>370</v>
      </c>
      <c r="F2704" s="65">
        <v>42211</v>
      </c>
      <c r="G2704" s="106">
        <v>370</v>
      </c>
      <c r="H2704" s="31">
        <f t="shared" si="84"/>
        <v>0</v>
      </c>
      <c r="I2704" s="39" t="s">
        <v>59</v>
      </c>
      <c r="L2704" s="246"/>
      <c r="M2704" s="20">
        <v>42198</v>
      </c>
      <c r="N2704" s="183" t="s">
        <v>3982</v>
      </c>
      <c r="O2704" s="183" t="s">
        <v>1592</v>
      </c>
      <c r="P2704" s="14" t="s">
        <v>446</v>
      </c>
      <c r="Q2704" s="105">
        <v>14278.88</v>
      </c>
      <c r="R2704" s="30" t="s">
        <v>3983</v>
      </c>
      <c r="S2704" s="106">
        <v>14278.88</v>
      </c>
      <c r="T2704" s="31">
        <f t="shared" si="85"/>
        <v>0</v>
      </c>
      <c r="U2704" s="39" t="s">
        <v>9</v>
      </c>
    </row>
    <row r="2705" spans="1:21" x14ac:dyDescent="0.25">
      <c r="A2705" s="20">
        <v>42210</v>
      </c>
      <c r="B2705" s="183" t="s">
        <v>5347</v>
      </c>
      <c r="C2705" s="183" t="s">
        <v>1592</v>
      </c>
      <c r="D2705" s="150" t="s">
        <v>118</v>
      </c>
      <c r="E2705" s="105">
        <v>9223.2000000000007</v>
      </c>
      <c r="F2705" s="74">
        <v>42231</v>
      </c>
      <c r="G2705" s="144">
        <v>9223.2000000000007</v>
      </c>
      <c r="H2705" s="31">
        <f t="shared" si="84"/>
        <v>0</v>
      </c>
      <c r="I2705" s="39" t="s">
        <v>59</v>
      </c>
      <c r="L2705" s="246"/>
      <c r="M2705" s="20">
        <v>42186</v>
      </c>
      <c r="N2705" s="183" t="s">
        <v>2591</v>
      </c>
      <c r="O2705" s="183" t="s">
        <v>1592</v>
      </c>
      <c r="P2705" s="14" t="s">
        <v>111</v>
      </c>
      <c r="Q2705" s="105">
        <v>157114</v>
      </c>
      <c r="R2705" s="23">
        <v>42189</v>
      </c>
      <c r="S2705" s="106">
        <v>157114</v>
      </c>
      <c r="T2705" s="25">
        <f t="shared" si="85"/>
        <v>0</v>
      </c>
      <c r="U2705" s="39" t="s">
        <v>9</v>
      </c>
    </row>
    <row r="2706" spans="1:21" x14ac:dyDescent="0.25">
      <c r="A2706" s="20">
        <v>42210</v>
      </c>
      <c r="B2706" s="183" t="s">
        <v>5348</v>
      </c>
      <c r="C2706" s="183" t="s">
        <v>1592</v>
      </c>
      <c r="D2706" s="14" t="s">
        <v>135</v>
      </c>
      <c r="E2706" s="105">
        <v>10728.8</v>
      </c>
      <c r="F2706" s="65">
        <v>42210</v>
      </c>
      <c r="G2706" s="106">
        <v>10728.8</v>
      </c>
      <c r="H2706" s="31">
        <f t="shared" si="84"/>
        <v>0</v>
      </c>
      <c r="I2706" s="39" t="s">
        <v>9</v>
      </c>
      <c r="L2706" s="246"/>
      <c r="M2706" s="20">
        <v>42187</v>
      </c>
      <c r="N2706" s="183" t="s">
        <v>2705</v>
      </c>
      <c r="O2706" s="183" t="s">
        <v>1592</v>
      </c>
      <c r="P2706" s="40" t="s">
        <v>111</v>
      </c>
      <c r="Q2706" s="105">
        <v>159372</v>
      </c>
      <c r="R2706" s="23">
        <v>42195</v>
      </c>
      <c r="S2706" s="106">
        <v>159372</v>
      </c>
      <c r="T2706" s="25">
        <f t="shared" si="85"/>
        <v>0</v>
      </c>
      <c r="U2706" s="68" t="s">
        <v>9</v>
      </c>
    </row>
    <row r="2707" spans="1:21" x14ac:dyDescent="0.25">
      <c r="A2707" s="20">
        <v>42210</v>
      </c>
      <c r="B2707" s="183" t="s">
        <v>5349</v>
      </c>
      <c r="C2707" s="183" t="s">
        <v>1592</v>
      </c>
      <c r="D2707" s="14" t="s">
        <v>1187</v>
      </c>
      <c r="E2707" s="105">
        <v>1433.6</v>
      </c>
      <c r="F2707" s="65">
        <v>42211</v>
      </c>
      <c r="G2707" s="106">
        <v>1433.6</v>
      </c>
      <c r="H2707" s="31">
        <f t="shared" si="84"/>
        <v>0</v>
      </c>
      <c r="I2707" s="39" t="s">
        <v>59</v>
      </c>
      <c r="L2707" s="246"/>
      <c r="M2707" s="20">
        <v>42188</v>
      </c>
      <c r="N2707" s="183" t="s">
        <v>2790</v>
      </c>
      <c r="O2707" s="183" t="s">
        <v>1592</v>
      </c>
      <c r="P2707" s="40" t="s">
        <v>111</v>
      </c>
      <c r="Q2707" s="105">
        <v>10000</v>
      </c>
      <c r="R2707" s="23">
        <v>42195</v>
      </c>
      <c r="S2707" s="106">
        <v>10000</v>
      </c>
      <c r="T2707" s="31">
        <f t="shared" si="85"/>
        <v>0</v>
      </c>
      <c r="U2707" s="68" t="s">
        <v>9</v>
      </c>
    </row>
    <row r="2708" spans="1:21" x14ac:dyDescent="0.25">
      <c r="A2708" s="20">
        <v>42210</v>
      </c>
      <c r="B2708" s="183" t="s">
        <v>5350</v>
      </c>
      <c r="C2708" s="183" t="s">
        <v>1592</v>
      </c>
      <c r="D2708" s="14" t="s">
        <v>148</v>
      </c>
      <c r="E2708" s="105">
        <v>3900</v>
      </c>
      <c r="F2708" s="65">
        <v>42212</v>
      </c>
      <c r="G2708" s="106">
        <v>3900</v>
      </c>
      <c r="H2708" s="31">
        <f t="shared" si="84"/>
        <v>0</v>
      </c>
      <c r="I2708" s="39" t="s">
        <v>59</v>
      </c>
      <c r="L2708" s="246"/>
      <c r="M2708" s="20">
        <v>42188</v>
      </c>
      <c r="N2708" s="183" t="s">
        <v>2831</v>
      </c>
      <c r="O2708" s="183" t="s">
        <v>1592</v>
      </c>
      <c r="P2708" s="14" t="s">
        <v>111</v>
      </c>
      <c r="Q2708" s="105">
        <v>174476</v>
      </c>
      <c r="R2708" s="23">
        <v>42189</v>
      </c>
      <c r="S2708" s="106">
        <v>174476</v>
      </c>
      <c r="T2708" s="31">
        <f t="shared" si="85"/>
        <v>0</v>
      </c>
      <c r="U2708" s="39" t="s">
        <v>9</v>
      </c>
    </row>
    <row r="2709" spans="1:21" x14ac:dyDescent="0.25">
      <c r="A2709" s="20">
        <v>42210</v>
      </c>
      <c r="B2709" s="183" t="s">
        <v>5351</v>
      </c>
      <c r="C2709" s="183" t="s">
        <v>1592</v>
      </c>
      <c r="D2709" s="14" t="s">
        <v>591</v>
      </c>
      <c r="E2709" s="105">
        <v>10903.2</v>
      </c>
      <c r="F2709" s="65">
        <v>42211</v>
      </c>
      <c r="G2709" s="106">
        <v>10903.2</v>
      </c>
      <c r="H2709" s="31">
        <f t="shared" si="84"/>
        <v>0</v>
      </c>
      <c r="I2709" s="39" t="s">
        <v>59</v>
      </c>
      <c r="L2709" s="246"/>
      <c r="M2709" s="20">
        <v>42189</v>
      </c>
      <c r="N2709" s="183" t="s">
        <v>2917</v>
      </c>
      <c r="O2709" s="183" t="s">
        <v>1592</v>
      </c>
      <c r="P2709" s="14" t="s">
        <v>111</v>
      </c>
      <c r="Q2709" s="105">
        <v>13851</v>
      </c>
      <c r="R2709" s="23">
        <v>42196</v>
      </c>
      <c r="S2709" s="106">
        <v>13851</v>
      </c>
      <c r="T2709" s="31">
        <f t="shared" si="85"/>
        <v>0</v>
      </c>
      <c r="U2709" s="39" t="s">
        <v>9</v>
      </c>
    </row>
    <row r="2710" spans="1:21" x14ac:dyDescent="0.25">
      <c r="A2710" s="20">
        <v>42210</v>
      </c>
      <c r="B2710" s="183" t="s">
        <v>5352</v>
      </c>
      <c r="C2710" s="183" t="s">
        <v>1592</v>
      </c>
      <c r="D2710" s="14" t="s">
        <v>915</v>
      </c>
      <c r="E2710" s="105">
        <v>515.20000000000005</v>
      </c>
      <c r="F2710" s="65">
        <v>42211</v>
      </c>
      <c r="G2710" s="106">
        <v>515.20000000000005</v>
      </c>
      <c r="H2710" s="31">
        <f t="shared" si="84"/>
        <v>0</v>
      </c>
      <c r="I2710" s="39" t="s">
        <v>59</v>
      </c>
      <c r="L2710" s="246"/>
      <c r="M2710" s="20">
        <v>42189</v>
      </c>
      <c r="N2710" s="183" t="s">
        <v>2972</v>
      </c>
      <c r="O2710" s="183" t="s">
        <v>1592</v>
      </c>
      <c r="P2710" s="14" t="s">
        <v>111</v>
      </c>
      <c r="Q2710" s="105">
        <v>428604</v>
      </c>
      <c r="R2710" s="23">
        <v>42195</v>
      </c>
      <c r="S2710" s="106">
        <v>428604</v>
      </c>
      <c r="T2710" s="31">
        <f t="shared" si="85"/>
        <v>0</v>
      </c>
      <c r="U2710" s="39" t="s">
        <v>9</v>
      </c>
    </row>
    <row r="2711" spans="1:21" x14ac:dyDescent="0.25">
      <c r="A2711" s="20">
        <v>42210</v>
      </c>
      <c r="B2711" s="183" t="s">
        <v>5353</v>
      </c>
      <c r="C2711" s="183" t="s">
        <v>1592</v>
      </c>
      <c r="D2711" s="14" t="s">
        <v>81</v>
      </c>
      <c r="E2711" s="105">
        <v>1783.8</v>
      </c>
      <c r="F2711" s="65">
        <v>42211</v>
      </c>
      <c r="G2711" s="106">
        <v>1783.8</v>
      </c>
      <c r="H2711" s="31">
        <f t="shared" si="84"/>
        <v>0</v>
      </c>
      <c r="I2711" s="39" t="s">
        <v>59</v>
      </c>
      <c r="L2711" s="246"/>
      <c r="M2711" s="20">
        <v>42191</v>
      </c>
      <c r="N2711" s="183" t="s">
        <v>3153</v>
      </c>
      <c r="O2711" s="183" t="s">
        <v>1592</v>
      </c>
      <c r="P2711" s="14" t="s">
        <v>111</v>
      </c>
      <c r="Q2711" s="105">
        <v>23258</v>
      </c>
      <c r="R2711" s="23">
        <v>42201</v>
      </c>
      <c r="S2711" s="106">
        <v>23258</v>
      </c>
      <c r="T2711" s="31">
        <f t="shared" si="85"/>
        <v>0</v>
      </c>
      <c r="U2711" s="39" t="s">
        <v>15</v>
      </c>
    </row>
    <row r="2712" spans="1:21" x14ac:dyDescent="0.25">
      <c r="A2712" s="20">
        <v>42210</v>
      </c>
      <c r="B2712" s="183" t="s">
        <v>5354</v>
      </c>
      <c r="C2712" s="183" t="s">
        <v>1592</v>
      </c>
      <c r="D2712" s="14" t="s">
        <v>83</v>
      </c>
      <c r="E2712" s="105">
        <v>6636</v>
      </c>
      <c r="F2712" s="65">
        <v>42211</v>
      </c>
      <c r="G2712" s="106">
        <v>6636</v>
      </c>
      <c r="H2712" s="31">
        <f t="shared" si="84"/>
        <v>0</v>
      </c>
      <c r="I2712" s="39" t="s">
        <v>59</v>
      </c>
      <c r="L2712" s="246"/>
      <c r="M2712" s="20">
        <v>42191</v>
      </c>
      <c r="N2712" s="183" t="s">
        <v>3170</v>
      </c>
      <c r="O2712" s="183" t="s">
        <v>1592</v>
      </c>
      <c r="P2712" s="14" t="s">
        <v>111</v>
      </c>
      <c r="Q2712" s="105">
        <v>224594</v>
      </c>
      <c r="R2712" s="23">
        <v>42195</v>
      </c>
      <c r="S2712" s="106">
        <v>224594</v>
      </c>
      <c r="T2712" s="31">
        <f t="shared" si="85"/>
        <v>0</v>
      </c>
      <c r="U2712" s="39" t="s">
        <v>9</v>
      </c>
    </row>
    <row r="2713" spans="1:21" x14ac:dyDescent="0.25">
      <c r="A2713" s="20">
        <v>42210</v>
      </c>
      <c r="B2713" s="183" t="s">
        <v>5355</v>
      </c>
      <c r="C2713" s="183" t="s">
        <v>1592</v>
      </c>
      <c r="D2713" s="14" t="s">
        <v>169</v>
      </c>
      <c r="E2713" s="105">
        <v>642.20000000000005</v>
      </c>
      <c r="F2713" s="65">
        <v>42211</v>
      </c>
      <c r="G2713" s="106">
        <v>642.20000000000005</v>
      </c>
      <c r="H2713" s="31">
        <f t="shared" si="84"/>
        <v>0</v>
      </c>
      <c r="I2713" s="39" t="s">
        <v>59</v>
      </c>
      <c r="L2713" s="246"/>
      <c r="M2713" s="20">
        <v>42192</v>
      </c>
      <c r="N2713" s="183" t="s">
        <v>3270</v>
      </c>
      <c r="O2713" s="183" t="s">
        <v>1592</v>
      </c>
      <c r="P2713" s="14" t="s">
        <v>111</v>
      </c>
      <c r="Q2713" s="105">
        <v>161267</v>
      </c>
      <c r="R2713" s="23">
        <v>42196</v>
      </c>
      <c r="S2713" s="106">
        <v>161267</v>
      </c>
      <c r="T2713" s="31">
        <f t="shared" si="85"/>
        <v>0</v>
      </c>
      <c r="U2713" s="39" t="s">
        <v>9</v>
      </c>
    </row>
    <row r="2714" spans="1:21" x14ac:dyDescent="0.25">
      <c r="A2714" s="20">
        <v>42210</v>
      </c>
      <c r="B2714" s="183" t="s">
        <v>5356</v>
      </c>
      <c r="C2714" s="183" t="s">
        <v>1592</v>
      </c>
      <c r="D2714" s="14" t="s">
        <v>55</v>
      </c>
      <c r="E2714" s="105">
        <v>25096.5</v>
      </c>
      <c r="F2714" s="65">
        <v>42211</v>
      </c>
      <c r="G2714" s="106">
        <v>25096.5</v>
      </c>
      <c r="H2714" s="31">
        <f t="shared" si="84"/>
        <v>0</v>
      </c>
      <c r="I2714" s="39" t="s">
        <v>59</v>
      </c>
      <c r="L2714" s="246"/>
      <c r="M2714" s="20">
        <v>42195</v>
      </c>
      <c r="N2714" s="183" t="s">
        <v>3653</v>
      </c>
      <c r="O2714" s="183" t="s">
        <v>1592</v>
      </c>
      <c r="P2714" s="14" t="s">
        <v>111</v>
      </c>
      <c r="Q2714" s="105">
        <v>140851</v>
      </c>
      <c r="R2714" s="23">
        <v>42196</v>
      </c>
      <c r="S2714" s="229">
        <v>140851</v>
      </c>
      <c r="T2714" s="31">
        <f t="shared" si="85"/>
        <v>0</v>
      </c>
      <c r="U2714" s="39" t="s">
        <v>9</v>
      </c>
    </row>
    <row r="2715" spans="1:21" x14ac:dyDescent="0.25">
      <c r="A2715" s="20">
        <v>42210</v>
      </c>
      <c r="B2715" s="183" t="s">
        <v>5357</v>
      </c>
      <c r="C2715" s="183" t="s">
        <v>1592</v>
      </c>
      <c r="D2715" s="14" t="s">
        <v>120</v>
      </c>
      <c r="E2715" s="105">
        <v>1661.4</v>
      </c>
      <c r="F2715" s="65">
        <v>42211</v>
      </c>
      <c r="G2715" s="106">
        <v>1661.4</v>
      </c>
      <c r="H2715" s="31">
        <f t="shared" si="84"/>
        <v>0</v>
      </c>
      <c r="I2715" s="39" t="s">
        <v>59</v>
      </c>
      <c r="L2715" s="246"/>
      <c r="M2715" s="20">
        <v>42195</v>
      </c>
      <c r="N2715" s="183" t="s">
        <v>3654</v>
      </c>
      <c r="O2715" s="183" t="s">
        <v>1592</v>
      </c>
      <c r="P2715" s="14" t="s">
        <v>111</v>
      </c>
      <c r="Q2715" s="105">
        <v>150700.79999999999</v>
      </c>
      <c r="R2715" s="23">
        <v>42196</v>
      </c>
      <c r="S2715" s="229">
        <v>150700.79999999999</v>
      </c>
      <c r="T2715" s="31">
        <f t="shared" si="85"/>
        <v>0</v>
      </c>
      <c r="U2715" s="39" t="s">
        <v>9</v>
      </c>
    </row>
    <row r="2716" spans="1:21" x14ac:dyDescent="0.25">
      <c r="A2716" s="20">
        <v>42210</v>
      </c>
      <c r="B2716" s="183" t="s">
        <v>5358</v>
      </c>
      <c r="C2716" s="183" t="s">
        <v>1592</v>
      </c>
      <c r="D2716" s="14" t="s">
        <v>47</v>
      </c>
      <c r="E2716" s="105">
        <v>25071.200000000001</v>
      </c>
      <c r="F2716" s="65">
        <v>42211</v>
      </c>
      <c r="G2716" s="106">
        <v>25071.200000000001</v>
      </c>
      <c r="H2716" s="31">
        <f t="shared" si="84"/>
        <v>0</v>
      </c>
      <c r="I2716" s="39" t="s">
        <v>3880</v>
      </c>
      <c r="L2716" s="246"/>
      <c r="M2716" s="20">
        <v>42195</v>
      </c>
      <c r="N2716" s="183" t="s">
        <v>3655</v>
      </c>
      <c r="O2716" s="183" t="s">
        <v>1592</v>
      </c>
      <c r="P2716" s="14" t="s">
        <v>111</v>
      </c>
      <c r="Q2716" s="105">
        <v>158880</v>
      </c>
      <c r="R2716" s="23">
        <v>42196</v>
      </c>
      <c r="S2716" s="229">
        <v>158880</v>
      </c>
      <c r="T2716" s="31">
        <f t="shared" si="85"/>
        <v>0</v>
      </c>
      <c r="U2716" s="39" t="s">
        <v>9</v>
      </c>
    </row>
    <row r="2717" spans="1:21" x14ac:dyDescent="0.25">
      <c r="A2717" s="20">
        <v>42210</v>
      </c>
      <c r="B2717" s="183" t="s">
        <v>5359</v>
      </c>
      <c r="C2717" s="183" t="s">
        <v>1592</v>
      </c>
      <c r="D2717" s="14" t="s">
        <v>114</v>
      </c>
      <c r="E2717" s="105">
        <v>2563</v>
      </c>
      <c r="F2717" s="65">
        <v>42210</v>
      </c>
      <c r="G2717" s="106">
        <v>2563</v>
      </c>
      <c r="H2717" s="31">
        <f t="shared" si="84"/>
        <v>0</v>
      </c>
      <c r="I2717" s="39" t="s">
        <v>9</v>
      </c>
      <c r="L2717" s="246"/>
      <c r="M2717" s="20">
        <v>42195</v>
      </c>
      <c r="N2717" s="183" t="s">
        <v>3656</v>
      </c>
      <c r="O2717" s="183" t="s">
        <v>1592</v>
      </c>
      <c r="P2717" s="14" t="s">
        <v>111</v>
      </c>
      <c r="Q2717" s="105">
        <v>10000</v>
      </c>
      <c r="R2717" s="23">
        <v>42196</v>
      </c>
      <c r="S2717" s="229">
        <v>10000</v>
      </c>
      <c r="T2717" s="31">
        <f t="shared" si="85"/>
        <v>0</v>
      </c>
      <c r="U2717" s="39" t="s">
        <v>9</v>
      </c>
    </row>
    <row r="2718" spans="1:21" x14ac:dyDescent="0.25">
      <c r="A2718" s="20">
        <v>42210</v>
      </c>
      <c r="B2718" s="183" t="s">
        <v>5360</v>
      </c>
      <c r="C2718" s="183" t="s">
        <v>1592</v>
      </c>
      <c r="D2718" s="14" t="s">
        <v>256</v>
      </c>
      <c r="E2718" s="105">
        <v>7755.6</v>
      </c>
      <c r="F2718" s="65">
        <v>42211</v>
      </c>
      <c r="G2718" s="106">
        <v>7755.6</v>
      </c>
      <c r="H2718" s="31">
        <f t="shared" si="84"/>
        <v>0</v>
      </c>
      <c r="I2718" s="39" t="s">
        <v>3880</v>
      </c>
      <c r="L2718" s="246"/>
      <c r="M2718" s="20">
        <v>42196</v>
      </c>
      <c r="N2718" s="183" t="s">
        <v>3790</v>
      </c>
      <c r="O2718" s="183" t="s">
        <v>1592</v>
      </c>
      <c r="P2718" s="14" t="s">
        <v>111</v>
      </c>
      <c r="Q2718" s="105">
        <v>349800</v>
      </c>
      <c r="R2718" s="23">
        <v>42199</v>
      </c>
      <c r="S2718" s="106">
        <v>349800</v>
      </c>
      <c r="T2718" s="31">
        <f t="shared" si="85"/>
        <v>0</v>
      </c>
      <c r="U2718" s="39" t="s">
        <v>312</v>
      </c>
    </row>
    <row r="2719" spans="1:21" x14ac:dyDescent="0.25">
      <c r="A2719" s="20">
        <v>42210</v>
      </c>
      <c r="B2719" s="183" t="s">
        <v>5361</v>
      </c>
      <c r="C2719" s="183" t="s">
        <v>1592</v>
      </c>
      <c r="D2719" s="14" t="s">
        <v>35</v>
      </c>
      <c r="E2719" s="105">
        <v>24159.06</v>
      </c>
      <c r="F2719" s="65">
        <v>42211</v>
      </c>
      <c r="G2719" s="106">
        <v>24159.06</v>
      </c>
      <c r="H2719" s="31">
        <f t="shared" si="84"/>
        <v>0</v>
      </c>
      <c r="I2719" s="39" t="s">
        <v>3880</v>
      </c>
      <c r="L2719" s="246"/>
      <c r="M2719" s="20">
        <v>42196</v>
      </c>
      <c r="N2719" s="183" t="s">
        <v>3795</v>
      </c>
      <c r="O2719" s="183" t="s">
        <v>1592</v>
      </c>
      <c r="P2719" s="14" t="s">
        <v>111</v>
      </c>
      <c r="Q2719" s="105">
        <v>1710</v>
      </c>
      <c r="R2719" s="23">
        <v>42199</v>
      </c>
      <c r="S2719" s="106">
        <v>1710</v>
      </c>
      <c r="T2719" s="31">
        <f t="shared" si="85"/>
        <v>0</v>
      </c>
      <c r="U2719" s="39" t="s">
        <v>9</v>
      </c>
    </row>
    <row r="2720" spans="1:21" x14ac:dyDescent="0.25">
      <c r="A2720" s="20">
        <v>42210</v>
      </c>
      <c r="B2720" s="183" t="s">
        <v>5362</v>
      </c>
      <c r="C2720" s="183" t="s">
        <v>1592</v>
      </c>
      <c r="D2720" s="14" t="s">
        <v>66</v>
      </c>
      <c r="E2720" s="105">
        <v>2778</v>
      </c>
      <c r="F2720" s="65">
        <v>42210</v>
      </c>
      <c r="G2720" s="106">
        <v>2778</v>
      </c>
      <c r="H2720" s="31">
        <f t="shared" si="84"/>
        <v>0</v>
      </c>
      <c r="I2720" s="39" t="s">
        <v>9</v>
      </c>
      <c r="L2720" s="246"/>
      <c r="M2720" s="20">
        <v>42197</v>
      </c>
      <c r="N2720" s="183" t="s">
        <v>3845</v>
      </c>
      <c r="O2720" s="183" t="s">
        <v>1592</v>
      </c>
      <c r="P2720" s="14" t="s">
        <v>111</v>
      </c>
      <c r="Q2720" s="105">
        <v>2158.1999999999998</v>
      </c>
      <c r="R2720" s="23" t="s">
        <v>3846</v>
      </c>
      <c r="S2720" s="106">
        <f>1045.44+1112.76</f>
        <v>2158.1999999999998</v>
      </c>
      <c r="T2720" s="31">
        <f t="shared" si="85"/>
        <v>0</v>
      </c>
      <c r="U2720" s="39" t="s">
        <v>15</v>
      </c>
    </row>
    <row r="2721" spans="1:21" x14ac:dyDescent="0.25">
      <c r="A2721" s="20">
        <v>42210</v>
      </c>
      <c r="B2721" s="183" t="s">
        <v>5363</v>
      </c>
      <c r="C2721" s="183" t="s">
        <v>1592</v>
      </c>
      <c r="D2721" s="14" t="s">
        <v>56</v>
      </c>
      <c r="E2721" s="105">
        <v>5761.2</v>
      </c>
      <c r="F2721" s="65">
        <v>42211</v>
      </c>
      <c r="G2721" s="106">
        <v>5761.2</v>
      </c>
      <c r="H2721" s="31">
        <f t="shared" si="84"/>
        <v>0</v>
      </c>
      <c r="I2721" s="39" t="s">
        <v>3880</v>
      </c>
      <c r="L2721" s="246"/>
      <c r="M2721" s="20">
        <v>42198</v>
      </c>
      <c r="N2721" s="183" t="s">
        <v>3862</v>
      </c>
      <c r="O2721" s="183" t="s">
        <v>1592</v>
      </c>
      <c r="P2721" s="14" t="s">
        <v>111</v>
      </c>
      <c r="Q2721" s="105">
        <v>14129.56</v>
      </c>
      <c r="R2721" s="23">
        <v>42199</v>
      </c>
      <c r="S2721" s="106">
        <v>14129.56</v>
      </c>
      <c r="T2721" s="31">
        <f t="shared" si="85"/>
        <v>0</v>
      </c>
      <c r="U2721" s="39" t="s">
        <v>15</v>
      </c>
    </row>
    <row r="2722" spans="1:21" x14ac:dyDescent="0.25">
      <c r="A2722" s="20">
        <v>42210</v>
      </c>
      <c r="B2722" s="183" t="s">
        <v>5364</v>
      </c>
      <c r="C2722" s="183" t="s">
        <v>1592</v>
      </c>
      <c r="D2722" s="14" t="s">
        <v>60</v>
      </c>
      <c r="E2722" s="105">
        <v>7077</v>
      </c>
      <c r="F2722" s="65">
        <v>42211</v>
      </c>
      <c r="G2722" s="106">
        <v>7077</v>
      </c>
      <c r="H2722" s="31">
        <f t="shared" si="84"/>
        <v>0</v>
      </c>
      <c r="I2722" s="39" t="s">
        <v>3880</v>
      </c>
      <c r="L2722" s="246"/>
      <c r="M2722" s="20">
        <v>42198</v>
      </c>
      <c r="N2722" s="183" t="s">
        <v>3937</v>
      </c>
      <c r="O2722" s="183" t="s">
        <v>1592</v>
      </c>
      <c r="P2722" s="14" t="s">
        <v>111</v>
      </c>
      <c r="Q2722" s="105">
        <v>13563</v>
      </c>
      <c r="R2722" s="23">
        <v>42201</v>
      </c>
      <c r="S2722" s="106">
        <v>13563</v>
      </c>
      <c r="T2722" s="31">
        <f t="shared" si="85"/>
        <v>0</v>
      </c>
      <c r="U2722" s="39" t="s">
        <v>9</v>
      </c>
    </row>
    <row r="2723" spans="1:21" x14ac:dyDescent="0.25">
      <c r="A2723" s="20">
        <v>42210</v>
      </c>
      <c r="B2723" s="183" t="s">
        <v>5365</v>
      </c>
      <c r="C2723" s="183" t="s">
        <v>1592</v>
      </c>
      <c r="D2723" s="14" t="s">
        <v>128</v>
      </c>
      <c r="E2723" s="105">
        <v>7545.6</v>
      </c>
      <c r="F2723" s="65">
        <v>42210</v>
      </c>
      <c r="G2723" s="106">
        <v>7545.6</v>
      </c>
      <c r="H2723" s="31">
        <f t="shared" si="84"/>
        <v>0</v>
      </c>
      <c r="I2723" s="39" t="s">
        <v>9</v>
      </c>
      <c r="L2723" s="246"/>
      <c r="M2723" s="20">
        <v>42198</v>
      </c>
      <c r="N2723" s="183" t="s">
        <v>3984</v>
      </c>
      <c r="O2723" s="183" t="s">
        <v>1592</v>
      </c>
      <c r="P2723" s="14" t="s">
        <v>111</v>
      </c>
      <c r="Q2723" s="105">
        <v>172587</v>
      </c>
      <c r="R2723" s="23">
        <v>42201</v>
      </c>
      <c r="S2723" s="106">
        <v>172587</v>
      </c>
      <c r="T2723" s="31">
        <f t="shared" si="85"/>
        <v>0</v>
      </c>
      <c r="U2723" s="39" t="s">
        <v>9</v>
      </c>
    </row>
    <row r="2724" spans="1:21" x14ac:dyDescent="0.25">
      <c r="A2724" s="20">
        <v>42210</v>
      </c>
      <c r="B2724" s="183" t="s">
        <v>5366</v>
      </c>
      <c r="C2724" s="183" t="s">
        <v>1592</v>
      </c>
      <c r="D2724" s="14" t="s">
        <v>375</v>
      </c>
      <c r="E2724" s="105">
        <v>112.1</v>
      </c>
      <c r="F2724" s="65">
        <v>42210</v>
      </c>
      <c r="G2724" s="106">
        <v>112.1</v>
      </c>
      <c r="H2724" s="31">
        <f t="shared" si="84"/>
        <v>0</v>
      </c>
      <c r="I2724" s="39" t="s">
        <v>9</v>
      </c>
      <c r="L2724" s="246"/>
      <c r="M2724" s="20">
        <v>42199</v>
      </c>
      <c r="N2724" s="183" t="s">
        <v>4053</v>
      </c>
      <c r="O2724" s="183" t="s">
        <v>1592</v>
      </c>
      <c r="P2724" s="14" t="s">
        <v>111</v>
      </c>
      <c r="Q2724" s="105">
        <v>2760.2</v>
      </c>
      <c r="R2724" s="51">
        <v>42201</v>
      </c>
      <c r="S2724" s="106">
        <v>2760.2</v>
      </c>
      <c r="T2724" s="48">
        <f t="shared" si="85"/>
        <v>0</v>
      </c>
      <c r="U2724" s="39" t="s">
        <v>19</v>
      </c>
    </row>
    <row r="2725" spans="1:21" x14ac:dyDescent="0.25">
      <c r="A2725" s="20">
        <v>42210</v>
      </c>
      <c r="B2725" s="183" t="s">
        <v>5367</v>
      </c>
      <c r="C2725" s="183" t="s">
        <v>1592</v>
      </c>
      <c r="D2725" s="14" t="s">
        <v>108</v>
      </c>
      <c r="E2725" s="105">
        <v>11962.6</v>
      </c>
      <c r="F2725" s="65" t="s">
        <v>5368</v>
      </c>
      <c r="G2725" s="106">
        <f>5142.8+6819.8</f>
        <v>11962.6</v>
      </c>
      <c r="H2725" s="31">
        <f t="shared" si="84"/>
        <v>0</v>
      </c>
      <c r="I2725" s="39" t="s">
        <v>9</v>
      </c>
      <c r="L2725" s="246"/>
      <c r="M2725" s="20">
        <v>42199</v>
      </c>
      <c r="N2725" s="183" t="s">
        <v>4062</v>
      </c>
      <c r="O2725" s="183" t="s">
        <v>1592</v>
      </c>
      <c r="P2725" s="14" t="s">
        <v>111</v>
      </c>
      <c r="Q2725" s="105">
        <v>174606</v>
      </c>
      <c r="R2725" s="23">
        <v>42201</v>
      </c>
      <c r="S2725" s="106">
        <v>174606</v>
      </c>
      <c r="T2725" s="48">
        <f t="shared" si="85"/>
        <v>0</v>
      </c>
      <c r="U2725" s="39" t="s">
        <v>9</v>
      </c>
    </row>
    <row r="2726" spans="1:21" x14ac:dyDescent="0.25">
      <c r="A2726" s="20">
        <v>42210</v>
      </c>
      <c r="B2726" s="183" t="s">
        <v>5369</v>
      </c>
      <c r="C2726" s="183" t="s">
        <v>1592</v>
      </c>
      <c r="D2726" s="14" t="s">
        <v>375</v>
      </c>
      <c r="E2726" s="105">
        <v>129.19999999999999</v>
      </c>
      <c r="F2726" s="65">
        <v>42210</v>
      </c>
      <c r="G2726" s="106">
        <v>129.19999999999999</v>
      </c>
      <c r="H2726" s="31">
        <f t="shared" si="84"/>
        <v>0</v>
      </c>
      <c r="I2726" s="39" t="s">
        <v>9</v>
      </c>
      <c r="L2726" s="246"/>
      <c r="M2726" s="20">
        <v>42200</v>
      </c>
      <c r="N2726" s="183" t="s">
        <v>4198</v>
      </c>
      <c r="O2726" s="183" t="s">
        <v>1592</v>
      </c>
      <c r="P2726" s="14" t="s">
        <v>111</v>
      </c>
      <c r="Q2726" s="105">
        <v>200908</v>
      </c>
      <c r="R2726" s="23">
        <v>42202</v>
      </c>
      <c r="S2726" s="106">
        <v>200908</v>
      </c>
      <c r="T2726" s="48">
        <f t="shared" si="85"/>
        <v>0</v>
      </c>
      <c r="U2726" s="39" t="s">
        <v>9</v>
      </c>
    </row>
    <row r="2727" spans="1:21" x14ac:dyDescent="0.25">
      <c r="A2727" s="20">
        <v>42210</v>
      </c>
      <c r="B2727" s="183" t="s">
        <v>5370</v>
      </c>
      <c r="C2727" s="183" t="s">
        <v>1592</v>
      </c>
      <c r="D2727" s="14" t="s">
        <v>89</v>
      </c>
      <c r="E2727" s="105">
        <v>4256.1000000000004</v>
      </c>
      <c r="F2727" s="65">
        <v>42210</v>
      </c>
      <c r="G2727" s="106">
        <v>4256.1000000000004</v>
      </c>
      <c r="H2727" s="31">
        <f t="shared" si="84"/>
        <v>0</v>
      </c>
      <c r="I2727" s="39" t="s">
        <v>9</v>
      </c>
      <c r="L2727" s="246"/>
      <c r="M2727" s="20">
        <v>42201</v>
      </c>
      <c r="N2727" s="183" t="s">
        <v>4280</v>
      </c>
      <c r="O2727" s="183" t="s">
        <v>1592</v>
      </c>
      <c r="P2727" s="14" t="s">
        <v>111</v>
      </c>
      <c r="Q2727" s="105">
        <v>170428</v>
      </c>
      <c r="R2727" s="23">
        <v>42202</v>
      </c>
      <c r="S2727" s="106">
        <v>170428</v>
      </c>
      <c r="T2727" s="31">
        <f t="shared" si="85"/>
        <v>0</v>
      </c>
      <c r="U2727" s="56" t="s">
        <v>9</v>
      </c>
    </row>
    <row r="2728" spans="1:21" x14ac:dyDescent="0.25">
      <c r="A2728" s="20">
        <v>42210</v>
      </c>
      <c r="B2728" s="183" t="s">
        <v>5371</v>
      </c>
      <c r="C2728" s="183" t="s">
        <v>1592</v>
      </c>
      <c r="D2728" s="14" t="s">
        <v>1319</v>
      </c>
      <c r="E2728" s="105">
        <v>2208.8000000000002</v>
      </c>
      <c r="F2728" s="65">
        <v>42210</v>
      </c>
      <c r="G2728" s="106">
        <v>2208.8000000000002</v>
      </c>
      <c r="H2728" s="31">
        <f t="shared" si="84"/>
        <v>0</v>
      </c>
      <c r="I2728" s="39" t="s">
        <v>9</v>
      </c>
      <c r="L2728" s="246"/>
      <c r="M2728" s="20">
        <v>42202</v>
      </c>
      <c r="N2728" s="183" t="s">
        <v>4410</v>
      </c>
      <c r="O2728" s="183" t="s">
        <v>1592</v>
      </c>
      <c r="P2728" s="14" t="s">
        <v>111</v>
      </c>
      <c r="Q2728" s="105">
        <v>47864.52</v>
      </c>
      <c r="R2728" s="23">
        <v>42210</v>
      </c>
      <c r="S2728" s="118">
        <v>47864.52</v>
      </c>
      <c r="T2728" s="31">
        <f t="shared" si="85"/>
        <v>0</v>
      </c>
      <c r="U2728" s="56" t="s">
        <v>17</v>
      </c>
    </row>
    <row r="2729" spans="1:21" x14ac:dyDescent="0.25">
      <c r="A2729" s="20">
        <v>42210</v>
      </c>
      <c r="B2729" s="183" t="s">
        <v>5372</v>
      </c>
      <c r="C2729" s="183" t="s">
        <v>1592</v>
      </c>
      <c r="D2729" s="14" t="s">
        <v>131</v>
      </c>
      <c r="E2729" s="105">
        <v>1322</v>
      </c>
      <c r="F2729" s="65">
        <v>42210</v>
      </c>
      <c r="G2729" s="106">
        <v>1322</v>
      </c>
      <c r="H2729" s="31">
        <f t="shared" si="84"/>
        <v>0</v>
      </c>
      <c r="I2729" s="39" t="s">
        <v>9</v>
      </c>
      <c r="L2729" s="246"/>
      <c r="M2729" s="20">
        <v>42202</v>
      </c>
      <c r="N2729" s="183" t="s">
        <v>4441</v>
      </c>
      <c r="O2729" s="183" t="s">
        <v>1592</v>
      </c>
      <c r="P2729" s="14" t="s">
        <v>111</v>
      </c>
      <c r="Q2729" s="105">
        <v>204981</v>
      </c>
      <c r="R2729" s="23">
        <v>42206</v>
      </c>
      <c r="S2729" s="118">
        <v>204981</v>
      </c>
      <c r="T2729" s="31">
        <f t="shared" si="85"/>
        <v>0</v>
      </c>
      <c r="U2729" s="56" t="s">
        <v>9</v>
      </c>
    </row>
    <row r="2730" spans="1:21" x14ac:dyDescent="0.25">
      <c r="A2730" s="20">
        <v>42210</v>
      </c>
      <c r="B2730" s="183" t="s">
        <v>5373</v>
      </c>
      <c r="C2730" s="183" t="s">
        <v>1592</v>
      </c>
      <c r="D2730" s="14" t="s">
        <v>32</v>
      </c>
      <c r="E2730" s="105">
        <v>14440.8</v>
      </c>
      <c r="F2730" s="74">
        <v>42230</v>
      </c>
      <c r="G2730" s="144">
        <v>14440.8</v>
      </c>
      <c r="H2730" s="31">
        <f t="shared" si="84"/>
        <v>0</v>
      </c>
      <c r="I2730" s="39" t="s">
        <v>9</v>
      </c>
      <c r="L2730" s="246"/>
      <c r="M2730" s="20">
        <v>42204</v>
      </c>
      <c r="N2730" s="183" t="s">
        <v>4626</v>
      </c>
      <c r="O2730" s="183" t="s">
        <v>1592</v>
      </c>
      <c r="P2730" s="14" t="s">
        <v>111</v>
      </c>
      <c r="Q2730" s="105">
        <v>372480</v>
      </c>
      <c r="R2730" s="23">
        <v>42206</v>
      </c>
      <c r="S2730" s="118">
        <v>372480</v>
      </c>
      <c r="T2730" s="31">
        <f t="shared" si="85"/>
        <v>0</v>
      </c>
      <c r="U2730" s="56" t="s">
        <v>9</v>
      </c>
    </row>
    <row r="2731" spans="1:21" x14ac:dyDescent="0.25">
      <c r="A2731" s="20">
        <v>42210</v>
      </c>
      <c r="B2731" s="183" t="s">
        <v>5374</v>
      </c>
      <c r="C2731" s="183" t="s">
        <v>1592</v>
      </c>
      <c r="D2731" s="150" t="s">
        <v>32</v>
      </c>
      <c r="E2731" s="105">
        <v>77556.600000000006</v>
      </c>
      <c r="F2731" s="74">
        <v>42230</v>
      </c>
      <c r="G2731" s="144">
        <v>77556.600000000006</v>
      </c>
      <c r="H2731" s="31">
        <f t="shared" si="84"/>
        <v>0</v>
      </c>
      <c r="I2731" s="39" t="s">
        <v>312</v>
      </c>
      <c r="L2731" s="246"/>
      <c r="M2731" s="20">
        <v>42205</v>
      </c>
      <c r="N2731" s="183" t="s">
        <v>4696</v>
      </c>
      <c r="O2731" s="183" t="s">
        <v>1592</v>
      </c>
      <c r="P2731" s="14" t="s">
        <v>111</v>
      </c>
      <c r="Q2731" s="105">
        <v>28519</v>
      </c>
      <c r="R2731" s="23">
        <v>42212</v>
      </c>
      <c r="S2731" s="118">
        <v>28519</v>
      </c>
      <c r="T2731" s="31">
        <f t="shared" si="85"/>
        <v>0</v>
      </c>
      <c r="U2731" s="56" t="s">
        <v>15</v>
      </c>
    </row>
    <row r="2732" spans="1:21" x14ac:dyDescent="0.25">
      <c r="A2732" s="20">
        <v>42210</v>
      </c>
      <c r="B2732" s="183" t="s">
        <v>5375</v>
      </c>
      <c r="C2732" s="183" t="s">
        <v>1592</v>
      </c>
      <c r="D2732" s="14" t="s">
        <v>136</v>
      </c>
      <c r="E2732" s="105">
        <v>39014.5</v>
      </c>
      <c r="F2732" s="65" t="s">
        <v>5313</v>
      </c>
      <c r="G2732" s="106">
        <f>3700+23500+11814.5</f>
        <v>39014.5</v>
      </c>
      <c r="H2732" s="31">
        <f t="shared" si="84"/>
        <v>0</v>
      </c>
      <c r="I2732" s="39" t="s">
        <v>9</v>
      </c>
      <c r="L2732" s="246"/>
      <c r="M2732" s="20">
        <v>42205</v>
      </c>
      <c r="N2732" s="183" t="s">
        <v>4767</v>
      </c>
      <c r="O2732" s="183" t="s">
        <v>1592</v>
      </c>
      <c r="P2732" s="14" t="s">
        <v>111</v>
      </c>
      <c r="Q2732" s="105">
        <v>168820</v>
      </c>
      <c r="R2732" s="23">
        <v>42207</v>
      </c>
      <c r="S2732" s="106">
        <v>168820</v>
      </c>
      <c r="T2732" s="31">
        <f t="shared" si="85"/>
        <v>0</v>
      </c>
      <c r="U2732" s="39" t="s">
        <v>9</v>
      </c>
    </row>
    <row r="2733" spans="1:21" x14ac:dyDescent="0.25">
      <c r="A2733" s="20">
        <v>42210</v>
      </c>
      <c r="B2733" s="183" t="s">
        <v>5376</v>
      </c>
      <c r="C2733" s="183" t="s">
        <v>1592</v>
      </c>
      <c r="D2733" s="14" t="s">
        <v>93</v>
      </c>
      <c r="E2733" s="105">
        <v>1417.5</v>
      </c>
      <c r="F2733" s="65">
        <v>42212</v>
      </c>
      <c r="G2733" s="106">
        <v>1417.5</v>
      </c>
      <c r="H2733" s="31">
        <f t="shared" si="84"/>
        <v>0</v>
      </c>
      <c r="I2733" s="39" t="s">
        <v>19</v>
      </c>
      <c r="L2733" s="246"/>
      <c r="M2733" s="20">
        <v>42206</v>
      </c>
      <c r="N2733" s="183" t="s">
        <v>4901</v>
      </c>
      <c r="O2733" s="183" t="s">
        <v>1592</v>
      </c>
      <c r="P2733" s="14" t="s">
        <v>111</v>
      </c>
      <c r="Q2733" s="105">
        <v>142945</v>
      </c>
      <c r="R2733" s="23">
        <v>42208</v>
      </c>
      <c r="S2733" s="106">
        <v>142945</v>
      </c>
      <c r="T2733" s="31">
        <f t="shared" si="85"/>
        <v>0</v>
      </c>
      <c r="U2733" s="39" t="s">
        <v>9</v>
      </c>
    </row>
    <row r="2734" spans="1:21" x14ac:dyDescent="0.25">
      <c r="A2734" s="20">
        <v>42210</v>
      </c>
      <c r="B2734" s="183" t="s">
        <v>5377</v>
      </c>
      <c r="C2734" s="183" t="s">
        <v>1592</v>
      </c>
      <c r="D2734" s="14" t="s">
        <v>95</v>
      </c>
      <c r="E2734" s="105">
        <v>2884</v>
      </c>
      <c r="F2734" s="65">
        <v>42212</v>
      </c>
      <c r="G2734" s="106">
        <v>2884</v>
      </c>
      <c r="H2734" s="31">
        <f t="shared" si="84"/>
        <v>0</v>
      </c>
      <c r="I2734" s="39" t="s">
        <v>19</v>
      </c>
      <c r="L2734" s="246"/>
      <c r="M2734" s="20">
        <v>42209</v>
      </c>
      <c r="N2734" s="183" t="s">
        <v>5182</v>
      </c>
      <c r="O2734" s="183" t="s">
        <v>1592</v>
      </c>
      <c r="P2734" s="14" t="s">
        <v>111</v>
      </c>
      <c r="Q2734" s="105">
        <v>3969.6</v>
      </c>
      <c r="R2734" s="65">
        <v>42212</v>
      </c>
      <c r="S2734" s="106">
        <v>3969.6</v>
      </c>
      <c r="T2734" s="31">
        <f t="shared" si="85"/>
        <v>0</v>
      </c>
      <c r="U2734" s="39" t="s">
        <v>15</v>
      </c>
    </row>
    <row r="2735" spans="1:21" x14ac:dyDescent="0.25">
      <c r="A2735" s="20">
        <v>42210</v>
      </c>
      <c r="B2735" s="183" t="s">
        <v>5378</v>
      </c>
      <c r="C2735" s="183" t="s">
        <v>1592</v>
      </c>
      <c r="D2735" s="14" t="s">
        <v>361</v>
      </c>
      <c r="E2735" s="105">
        <v>9504.9</v>
      </c>
      <c r="F2735" s="65">
        <v>42212</v>
      </c>
      <c r="G2735" s="106">
        <v>9504.9</v>
      </c>
      <c r="H2735" s="31">
        <f t="shared" si="84"/>
        <v>0</v>
      </c>
      <c r="I2735" s="39" t="s">
        <v>19</v>
      </c>
      <c r="L2735" s="246"/>
      <c r="M2735" s="20">
        <v>42209</v>
      </c>
      <c r="N2735" s="183" t="s">
        <v>5264</v>
      </c>
      <c r="O2735" s="183" t="s">
        <v>1592</v>
      </c>
      <c r="P2735" s="14" t="s">
        <v>111</v>
      </c>
      <c r="Q2735" s="105">
        <v>203980</v>
      </c>
      <c r="R2735" s="65">
        <v>42210</v>
      </c>
      <c r="S2735" s="106">
        <v>203980</v>
      </c>
      <c r="T2735" s="31">
        <f t="shared" si="85"/>
        <v>0</v>
      </c>
      <c r="U2735" s="39" t="s">
        <v>9</v>
      </c>
    </row>
    <row r="2736" spans="1:21" x14ac:dyDescent="0.25">
      <c r="A2736" s="20">
        <v>42210</v>
      </c>
      <c r="B2736" s="183" t="s">
        <v>5379</v>
      </c>
      <c r="C2736" s="183" t="s">
        <v>1592</v>
      </c>
      <c r="D2736" s="14" t="s">
        <v>1182</v>
      </c>
      <c r="E2736" s="105">
        <v>148</v>
      </c>
      <c r="F2736" s="65">
        <v>42210</v>
      </c>
      <c r="G2736" s="106">
        <v>148</v>
      </c>
      <c r="H2736" s="31">
        <f t="shared" si="84"/>
        <v>0</v>
      </c>
      <c r="I2736" s="39" t="s">
        <v>9</v>
      </c>
      <c r="L2736" s="246"/>
      <c r="M2736" s="20">
        <v>42209</v>
      </c>
      <c r="N2736" s="183" t="s">
        <v>5265</v>
      </c>
      <c r="O2736" s="183" t="s">
        <v>1592</v>
      </c>
      <c r="P2736" s="14" t="s">
        <v>111</v>
      </c>
      <c r="Q2736" s="105">
        <v>232105</v>
      </c>
      <c r="R2736" s="65">
        <v>42210</v>
      </c>
      <c r="S2736" s="106">
        <v>232105</v>
      </c>
      <c r="T2736" s="31">
        <f t="shared" si="85"/>
        <v>0</v>
      </c>
      <c r="U2736" s="39" t="s">
        <v>9</v>
      </c>
    </row>
    <row r="2737" spans="1:21" x14ac:dyDescent="0.25">
      <c r="A2737" s="20">
        <v>42210</v>
      </c>
      <c r="B2737" s="183" t="s">
        <v>5380</v>
      </c>
      <c r="C2737" s="183" t="s">
        <v>1592</v>
      </c>
      <c r="D2737" s="14" t="s">
        <v>104</v>
      </c>
      <c r="E2737" s="105">
        <v>2750.8</v>
      </c>
      <c r="F2737" s="65">
        <v>42212</v>
      </c>
      <c r="G2737" s="106">
        <v>2750.8</v>
      </c>
      <c r="H2737" s="31">
        <f t="shared" si="84"/>
        <v>0</v>
      </c>
      <c r="I2737" s="39" t="s">
        <v>19</v>
      </c>
      <c r="L2737" s="246"/>
      <c r="M2737" s="20">
        <v>42209</v>
      </c>
      <c r="N2737" s="183" t="s">
        <v>5286</v>
      </c>
      <c r="O2737" s="183" t="s">
        <v>1592</v>
      </c>
      <c r="P2737" s="14" t="s">
        <v>111</v>
      </c>
      <c r="Q2737" s="105">
        <v>137852</v>
      </c>
      <c r="R2737" s="65">
        <v>42212</v>
      </c>
      <c r="S2737" s="106">
        <v>137852</v>
      </c>
      <c r="T2737" s="31">
        <f t="shared" si="85"/>
        <v>0</v>
      </c>
      <c r="U2737" s="39" t="s">
        <v>9</v>
      </c>
    </row>
    <row r="2738" spans="1:21" x14ac:dyDescent="0.25">
      <c r="A2738" s="20">
        <v>42210</v>
      </c>
      <c r="B2738" s="183" t="s">
        <v>5381</v>
      </c>
      <c r="C2738" s="183" t="s">
        <v>1592</v>
      </c>
      <c r="D2738" s="14" t="s">
        <v>106</v>
      </c>
      <c r="E2738" s="105">
        <v>1555.1</v>
      </c>
      <c r="F2738" s="65">
        <v>42212</v>
      </c>
      <c r="G2738" s="106">
        <v>1555.1</v>
      </c>
      <c r="H2738" s="31">
        <f t="shared" si="84"/>
        <v>0</v>
      </c>
      <c r="I2738" s="39" t="s">
        <v>19</v>
      </c>
      <c r="L2738" s="246"/>
      <c r="M2738" s="20">
        <v>42212</v>
      </c>
      <c r="N2738" s="183" t="s">
        <v>5586</v>
      </c>
      <c r="O2738" s="183" t="s">
        <v>1592</v>
      </c>
      <c r="P2738" s="14" t="s">
        <v>111</v>
      </c>
      <c r="Q2738" s="105">
        <v>343612</v>
      </c>
      <c r="R2738" s="23">
        <v>42213</v>
      </c>
      <c r="S2738" s="106">
        <v>343612</v>
      </c>
      <c r="T2738" s="31">
        <f t="shared" si="85"/>
        <v>0</v>
      </c>
      <c r="U2738" s="39" t="s">
        <v>9</v>
      </c>
    </row>
    <row r="2739" spans="1:21" x14ac:dyDescent="0.25">
      <c r="A2739" s="20">
        <v>42210</v>
      </c>
      <c r="B2739" s="183" t="s">
        <v>5382</v>
      </c>
      <c r="C2739" s="183" t="s">
        <v>1592</v>
      </c>
      <c r="D2739" s="14" t="s">
        <v>250</v>
      </c>
      <c r="E2739" s="105">
        <v>1922.7</v>
      </c>
      <c r="F2739" s="65">
        <v>42212</v>
      </c>
      <c r="G2739" s="106">
        <v>1922.7</v>
      </c>
      <c r="H2739" s="31">
        <f t="shared" si="84"/>
        <v>0</v>
      </c>
      <c r="I2739" s="39" t="s">
        <v>19</v>
      </c>
      <c r="L2739" s="246"/>
      <c r="M2739" s="20">
        <v>42212</v>
      </c>
      <c r="N2739" s="183" t="s">
        <v>5587</v>
      </c>
      <c r="O2739" s="183" t="s">
        <v>1592</v>
      </c>
      <c r="P2739" s="14" t="s">
        <v>111</v>
      </c>
      <c r="Q2739" s="105">
        <v>166944</v>
      </c>
      <c r="R2739" s="23">
        <v>42213</v>
      </c>
      <c r="S2739" s="106">
        <v>166944</v>
      </c>
      <c r="T2739" s="31">
        <f t="shared" si="85"/>
        <v>0</v>
      </c>
      <c r="U2739" s="39" t="s">
        <v>9</v>
      </c>
    </row>
    <row r="2740" spans="1:21" x14ac:dyDescent="0.25">
      <c r="A2740" s="20">
        <v>42210</v>
      </c>
      <c r="B2740" s="183" t="s">
        <v>5383</v>
      </c>
      <c r="C2740" s="183" t="s">
        <v>1592</v>
      </c>
      <c r="D2740" s="14" t="s">
        <v>98</v>
      </c>
      <c r="E2740" s="105">
        <v>1767</v>
      </c>
      <c r="F2740" s="65">
        <v>42212</v>
      </c>
      <c r="G2740" s="106">
        <v>1767</v>
      </c>
      <c r="H2740" s="31">
        <f t="shared" si="84"/>
        <v>0</v>
      </c>
      <c r="I2740" s="39" t="s">
        <v>19</v>
      </c>
      <c r="L2740" s="246"/>
      <c r="M2740" s="20">
        <v>42213</v>
      </c>
      <c r="N2740" s="183" t="s">
        <v>5686</v>
      </c>
      <c r="O2740" s="183" t="s">
        <v>1592</v>
      </c>
      <c r="P2740" s="14" t="s">
        <v>111</v>
      </c>
      <c r="Q2740" s="105">
        <v>198389</v>
      </c>
      <c r="R2740" s="23">
        <v>42216</v>
      </c>
      <c r="S2740" s="106">
        <v>198389</v>
      </c>
      <c r="T2740" s="31">
        <f t="shared" si="85"/>
        <v>0</v>
      </c>
      <c r="U2740" s="39" t="s">
        <v>9</v>
      </c>
    </row>
    <row r="2741" spans="1:21" x14ac:dyDescent="0.25">
      <c r="A2741" s="20">
        <v>42210</v>
      </c>
      <c r="B2741" s="183" t="s">
        <v>5384</v>
      </c>
      <c r="C2741" s="183" t="s">
        <v>1592</v>
      </c>
      <c r="D2741" s="14" t="s">
        <v>190</v>
      </c>
      <c r="E2741" s="105">
        <v>222</v>
      </c>
      <c r="F2741" s="65">
        <v>42212</v>
      </c>
      <c r="G2741" s="106">
        <v>222</v>
      </c>
      <c r="H2741" s="31">
        <f t="shared" si="84"/>
        <v>0</v>
      </c>
      <c r="I2741" s="39" t="s">
        <v>19</v>
      </c>
      <c r="L2741" s="246"/>
      <c r="M2741" s="20">
        <v>42214</v>
      </c>
      <c r="N2741" s="183" t="s">
        <v>5787</v>
      </c>
      <c r="O2741" s="183" t="s">
        <v>1592</v>
      </c>
      <c r="P2741" s="14" t="s">
        <v>111</v>
      </c>
      <c r="Q2741" s="105">
        <v>7600</v>
      </c>
      <c r="R2741" s="23">
        <v>42216</v>
      </c>
      <c r="S2741" s="106">
        <v>7600</v>
      </c>
      <c r="T2741" s="31">
        <f t="shared" si="85"/>
        <v>0</v>
      </c>
      <c r="U2741" s="39" t="s">
        <v>15</v>
      </c>
    </row>
    <row r="2742" spans="1:21" x14ac:dyDescent="0.25">
      <c r="A2742" s="20">
        <v>42210</v>
      </c>
      <c r="B2742" s="183" t="s">
        <v>5385</v>
      </c>
      <c r="C2742" s="183" t="s">
        <v>1592</v>
      </c>
      <c r="D2742" s="14" t="s">
        <v>285</v>
      </c>
      <c r="E2742" s="105">
        <v>532.4</v>
      </c>
      <c r="F2742" s="65">
        <v>42212</v>
      </c>
      <c r="G2742" s="106">
        <v>532.4</v>
      </c>
      <c r="H2742" s="31">
        <f t="shared" si="84"/>
        <v>0</v>
      </c>
      <c r="I2742" s="39" t="s">
        <v>19</v>
      </c>
      <c r="L2742" s="246"/>
      <c r="M2742" s="20">
        <v>42215</v>
      </c>
      <c r="N2742" s="183" t="s">
        <v>5887</v>
      </c>
      <c r="O2742" s="183" t="s">
        <v>1592</v>
      </c>
      <c r="P2742" s="14" t="s">
        <v>111</v>
      </c>
      <c r="Q2742" s="105">
        <v>229162</v>
      </c>
      <c r="R2742" s="23">
        <v>42216</v>
      </c>
      <c r="S2742" s="106">
        <v>229162</v>
      </c>
      <c r="T2742" s="31">
        <f t="shared" si="85"/>
        <v>0</v>
      </c>
      <c r="U2742" s="39" t="s">
        <v>9</v>
      </c>
    </row>
    <row r="2743" spans="1:21" x14ac:dyDescent="0.25">
      <c r="A2743" s="20">
        <v>42210</v>
      </c>
      <c r="B2743" s="183" t="s">
        <v>5386</v>
      </c>
      <c r="C2743" s="183" t="s">
        <v>1592</v>
      </c>
      <c r="D2743" s="26" t="s">
        <v>218</v>
      </c>
      <c r="E2743" s="108">
        <v>0</v>
      </c>
      <c r="F2743" s="65"/>
      <c r="G2743" s="106"/>
      <c r="H2743" s="31">
        <f t="shared" si="84"/>
        <v>0</v>
      </c>
      <c r="I2743" s="39" t="s">
        <v>5387</v>
      </c>
      <c r="L2743" s="246"/>
      <c r="M2743" s="20">
        <v>42215</v>
      </c>
      <c r="N2743" s="183" t="s">
        <v>5888</v>
      </c>
      <c r="O2743" s="183" t="s">
        <v>1592</v>
      </c>
      <c r="P2743" s="14" t="s">
        <v>111</v>
      </c>
      <c r="Q2743" s="105">
        <v>219997</v>
      </c>
      <c r="R2743" s="23">
        <v>42216</v>
      </c>
      <c r="S2743" s="106">
        <v>219997</v>
      </c>
      <c r="T2743" s="31">
        <f t="shared" si="85"/>
        <v>0</v>
      </c>
      <c r="U2743" s="39" t="s">
        <v>9</v>
      </c>
    </row>
    <row r="2744" spans="1:21" x14ac:dyDescent="0.25">
      <c r="A2744" s="20">
        <v>42210</v>
      </c>
      <c r="B2744" s="183" t="s">
        <v>5388</v>
      </c>
      <c r="C2744" s="183" t="s">
        <v>1592</v>
      </c>
      <c r="D2744" s="14" t="s">
        <v>472</v>
      </c>
      <c r="E2744" s="105">
        <v>23347.8</v>
      </c>
      <c r="F2744" s="65">
        <v>42210</v>
      </c>
      <c r="G2744" s="106">
        <v>23347.8</v>
      </c>
      <c r="H2744" s="31">
        <f t="shared" si="84"/>
        <v>0</v>
      </c>
      <c r="I2744" s="39" t="s">
        <v>94</v>
      </c>
      <c r="L2744" s="246"/>
      <c r="M2744" s="20">
        <v>42216</v>
      </c>
      <c r="N2744" s="183" t="s">
        <v>6031</v>
      </c>
      <c r="O2744" s="183" t="s">
        <v>1592</v>
      </c>
      <c r="P2744" s="14" t="s">
        <v>111</v>
      </c>
      <c r="Q2744" s="105">
        <v>15476.36</v>
      </c>
      <c r="R2744" s="23"/>
      <c r="S2744" s="106"/>
      <c r="T2744" s="31">
        <f t="shared" si="85"/>
        <v>15476.36</v>
      </c>
      <c r="U2744" s="39" t="s">
        <v>17</v>
      </c>
    </row>
    <row r="2745" spans="1:21" x14ac:dyDescent="0.25">
      <c r="A2745" s="20">
        <v>42210</v>
      </c>
      <c r="B2745" s="183" t="s">
        <v>5389</v>
      </c>
      <c r="C2745" s="183" t="s">
        <v>1592</v>
      </c>
      <c r="D2745" s="14" t="s">
        <v>4933</v>
      </c>
      <c r="E2745" s="105">
        <v>4854.7</v>
      </c>
      <c r="F2745" s="74">
        <v>42226</v>
      </c>
      <c r="G2745" s="144">
        <v>4854.7</v>
      </c>
      <c r="H2745" s="31">
        <f t="shared" si="84"/>
        <v>0</v>
      </c>
      <c r="I2745" s="39" t="s">
        <v>94</v>
      </c>
      <c r="L2745" s="246"/>
      <c r="M2745" s="20">
        <v>42216</v>
      </c>
      <c r="N2745" s="183" t="s">
        <v>6040</v>
      </c>
      <c r="O2745" s="183" t="s">
        <v>1592</v>
      </c>
      <c r="P2745" s="14" t="s">
        <v>111</v>
      </c>
      <c r="Q2745" s="105">
        <v>191520</v>
      </c>
      <c r="R2745" s="23"/>
      <c r="S2745" s="106"/>
      <c r="T2745" s="31">
        <f t="shared" si="85"/>
        <v>191520</v>
      </c>
      <c r="U2745" s="39" t="s">
        <v>9</v>
      </c>
    </row>
    <row r="2746" spans="1:21" x14ac:dyDescent="0.25">
      <c r="A2746" s="20">
        <v>42210</v>
      </c>
      <c r="B2746" s="183" t="s">
        <v>5390</v>
      </c>
      <c r="C2746" s="183" t="s">
        <v>1592</v>
      </c>
      <c r="D2746" s="14" t="s">
        <v>38</v>
      </c>
      <c r="E2746" s="105">
        <v>34204</v>
      </c>
      <c r="F2746" s="65">
        <v>42216</v>
      </c>
      <c r="G2746" s="106">
        <v>34204</v>
      </c>
      <c r="H2746" s="31">
        <f t="shared" si="84"/>
        <v>0</v>
      </c>
      <c r="I2746" s="39" t="s">
        <v>4996</v>
      </c>
      <c r="L2746" s="246"/>
      <c r="M2746" s="20">
        <v>42214</v>
      </c>
      <c r="N2746" s="183" t="s">
        <v>5760</v>
      </c>
      <c r="O2746" s="183" t="s">
        <v>1592</v>
      </c>
      <c r="P2746" s="14" t="s">
        <v>245</v>
      </c>
      <c r="Q2746" s="105">
        <v>3727.62</v>
      </c>
      <c r="R2746" s="23"/>
      <c r="S2746" s="106"/>
      <c r="T2746" s="31">
        <f t="shared" si="85"/>
        <v>3727.62</v>
      </c>
      <c r="U2746" s="39" t="s">
        <v>9</v>
      </c>
    </row>
    <row r="2747" spans="1:21" x14ac:dyDescent="0.25">
      <c r="A2747" s="20">
        <v>42210</v>
      </c>
      <c r="B2747" s="183" t="s">
        <v>5391</v>
      </c>
      <c r="C2747" s="183" t="s">
        <v>1592</v>
      </c>
      <c r="D2747" s="14" t="s">
        <v>484</v>
      </c>
      <c r="E2747" s="105">
        <v>14602.4</v>
      </c>
      <c r="F2747" s="74">
        <v>42217</v>
      </c>
      <c r="G2747" s="144">
        <v>14602.4</v>
      </c>
      <c r="H2747" s="31">
        <f t="shared" si="84"/>
        <v>0</v>
      </c>
      <c r="I2747" s="39" t="s">
        <v>9</v>
      </c>
      <c r="L2747" s="246"/>
      <c r="M2747" s="20">
        <v>42186</v>
      </c>
      <c r="N2747" s="183" t="s">
        <v>2569</v>
      </c>
      <c r="O2747" s="183" t="s">
        <v>1592</v>
      </c>
      <c r="P2747" s="14" t="s">
        <v>564</v>
      </c>
      <c r="Q2747" s="105">
        <v>2461.6799999999998</v>
      </c>
      <c r="R2747" s="23">
        <v>42192</v>
      </c>
      <c r="S2747" s="106">
        <v>2461.6799999999998</v>
      </c>
      <c r="T2747" s="25">
        <f t="shared" si="85"/>
        <v>0</v>
      </c>
      <c r="U2747" s="39" t="s">
        <v>9</v>
      </c>
    </row>
    <row r="2748" spans="1:21" x14ac:dyDescent="0.25">
      <c r="A2748" s="20">
        <v>42210</v>
      </c>
      <c r="B2748" s="183" t="s">
        <v>5392</v>
      </c>
      <c r="C2748" s="183" t="s">
        <v>1592</v>
      </c>
      <c r="D2748" s="14" t="s">
        <v>114</v>
      </c>
      <c r="E2748" s="105">
        <v>856.8</v>
      </c>
      <c r="F2748" s="65">
        <v>42210</v>
      </c>
      <c r="G2748" s="106">
        <v>856.8</v>
      </c>
      <c r="H2748" s="31">
        <f t="shared" si="84"/>
        <v>0</v>
      </c>
      <c r="I2748" s="39" t="s">
        <v>9</v>
      </c>
      <c r="L2748" s="246"/>
      <c r="M2748" s="20">
        <v>42193</v>
      </c>
      <c r="N2748" s="183" t="s">
        <v>3355</v>
      </c>
      <c r="O2748" s="183" t="s">
        <v>1592</v>
      </c>
      <c r="P2748" s="14" t="s">
        <v>564</v>
      </c>
      <c r="Q2748" s="105">
        <v>2944.5</v>
      </c>
      <c r="R2748" s="30" t="s">
        <v>3356</v>
      </c>
      <c r="S2748" s="106">
        <v>2944.5</v>
      </c>
      <c r="T2748" s="31">
        <f t="shared" si="85"/>
        <v>0</v>
      </c>
      <c r="U2748" s="39" t="s">
        <v>9</v>
      </c>
    </row>
    <row r="2749" spans="1:21" x14ac:dyDescent="0.25">
      <c r="A2749" s="20">
        <v>42210</v>
      </c>
      <c r="B2749" s="183" t="s">
        <v>5393</v>
      </c>
      <c r="C2749" s="183" t="s">
        <v>1592</v>
      </c>
      <c r="D2749" s="14" t="s">
        <v>24</v>
      </c>
      <c r="E2749" s="105">
        <v>15116.6</v>
      </c>
      <c r="F2749" s="74">
        <v>42221</v>
      </c>
      <c r="G2749" s="144">
        <v>15116.6</v>
      </c>
      <c r="H2749" s="31">
        <f t="shared" si="84"/>
        <v>0</v>
      </c>
      <c r="I2749" s="39" t="s">
        <v>4738</v>
      </c>
      <c r="L2749" s="246"/>
      <c r="M2749" s="20">
        <v>42207</v>
      </c>
      <c r="N2749" s="183" t="s">
        <v>4978</v>
      </c>
      <c r="O2749" s="183" t="s">
        <v>1592</v>
      </c>
      <c r="P2749" s="14" t="s">
        <v>564</v>
      </c>
      <c r="Q2749" s="105">
        <v>4368.78</v>
      </c>
      <c r="R2749" s="23"/>
      <c r="S2749" s="106"/>
      <c r="T2749" s="31">
        <f t="shared" si="85"/>
        <v>4368.78</v>
      </c>
      <c r="U2749" s="39" t="s">
        <v>9</v>
      </c>
    </row>
    <row r="2750" spans="1:21" x14ac:dyDescent="0.25">
      <c r="A2750" s="20">
        <v>42210</v>
      </c>
      <c r="B2750" s="183" t="s">
        <v>5394</v>
      </c>
      <c r="C2750" s="183" t="s">
        <v>1592</v>
      </c>
      <c r="D2750" s="14" t="s">
        <v>24</v>
      </c>
      <c r="E2750" s="105">
        <v>175039.8</v>
      </c>
      <c r="F2750" s="74">
        <v>42221</v>
      </c>
      <c r="G2750" s="144">
        <v>175039.8</v>
      </c>
      <c r="H2750" s="31">
        <f t="shared" si="84"/>
        <v>0</v>
      </c>
      <c r="I2750" s="39" t="s">
        <v>4738</v>
      </c>
      <c r="L2750" s="246"/>
      <c r="M2750" s="20">
        <v>42193</v>
      </c>
      <c r="N2750" s="183" t="s">
        <v>3322</v>
      </c>
      <c r="O2750" s="183" t="s">
        <v>1592</v>
      </c>
      <c r="P2750" s="14" t="s">
        <v>33</v>
      </c>
      <c r="Q2750" s="105">
        <v>13198.5</v>
      </c>
      <c r="R2750" s="23">
        <v>42193</v>
      </c>
      <c r="S2750" s="106">
        <v>13198.5</v>
      </c>
      <c r="T2750" s="31">
        <f t="shared" si="85"/>
        <v>0</v>
      </c>
      <c r="U2750" s="39" t="s">
        <v>9</v>
      </c>
    </row>
    <row r="2751" spans="1:21" x14ac:dyDescent="0.25">
      <c r="A2751" s="20">
        <v>42210</v>
      </c>
      <c r="B2751" s="183" t="s">
        <v>5395</v>
      </c>
      <c r="C2751" s="183" t="s">
        <v>1592</v>
      </c>
      <c r="D2751" s="14" t="s">
        <v>102</v>
      </c>
      <c r="E2751" s="105">
        <v>1900</v>
      </c>
      <c r="F2751" s="65">
        <v>42210</v>
      </c>
      <c r="G2751" s="106">
        <v>1900</v>
      </c>
      <c r="H2751" s="31">
        <f t="shared" si="84"/>
        <v>0</v>
      </c>
      <c r="I2751" s="39" t="s">
        <v>9</v>
      </c>
      <c r="L2751" s="246"/>
      <c r="M2751" s="20">
        <v>42197</v>
      </c>
      <c r="N2751" s="183" t="s">
        <v>3824</v>
      </c>
      <c r="O2751" s="183" t="s">
        <v>1592</v>
      </c>
      <c r="P2751" s="14" t="s">
        <v>33</v>
      </c>
      <c r="Q2751" s="105">
        <v>6403.7</v>
      </c>
      <c r="R2751" s="23">
        <v>42197</v>
      </c>
      <c r="S2751" s="106">
        <v>6403.7</v>
      </c>
      <c r="T2751" s="31">
        <f t="shared" si="85"/>
        <v>0</v>
      </c>
      <c r="U2751" s="39" t="s">
        <v>9</v>
      </c>
    </row>
    <row r="2752" spans="1:21" x14ac:dyDescent="0.25">
      <c r="A2752" s="20">
        <v>42210</v>
      </c>
      <c r="B2752" s="183" t="s">
        <v>5396</v>
      </c>
      <c r="C2752" s="183" t="s">
        <v>1592</v>
      </c>
      <c r="D2752" s="14" t="s">
        <v>912</v>
      </c>
      <c r="E2752" s="105">
        <v>2964.8</v>
      </c>
      <c r="F2752" s="65">
        <v>42210</v>
      </c>
      <c r="G2752" s="106">
        <v>2964.8</v>
      </c>
      <c r="H2752" s="31">
        <f t="shared" si="84"/>
        <v>0</v>
      </c>
      <c r="I2752" s="39" t="s">
        <v>9</v>
      </c>
      <c r="L2752" s="246"/>
      <c r="M2752" s="20">
        <v>42200</v>
      </c>
      <c r="N2752" s="183" t="s">
        <v>4157</v>
      </c>
      <c r="O2752" s="183" t="s">
        <v>1592</v>
      </c>
      <c r="P2752" s="14" t="s">
        <v>33</v>
      </c>
      <c r="Q2752" s="105">
        <v>7211.4</v>
      </c>
      <c r="R2752" s="23">
        <v>42200</v>
      </c>
      <c r="S2752" s="106">
        <v>7211.4</v>
      </c>
      <c r="T2752" s="48">
        <f t="shared" si="85"/>
        <v>0</v>
      </c>
      <c r="U2752" s="39" t="s">
        <v>9</v>
      </c>
    </row>
    <row r="2753" spans="1:21" x14ac:dyDescent="0.25">
      <c r="A2753" s="20">
        <v>42210</v>
      </c>
      <c r="B2753" s="183" t="s">
        <v>5397</v>
      </c>
      <c r="C2753" s="183" t="s">
        <v>1592</v>
      </c>
      <c r="D2753" s="14" t="s">
        <v>110</v>
      </c>
      <c r="E2753" s="105">
        <v>49863.35</v>
      </c>
      <c r="F2753" s="65">
        <v>42216</v>
      </c>
      <c r="G2753" s="106">
        <v>49863.35</v>
      </c>
      <c r="H2753" s="31">
        <f t="shared" si="84"/>
        <v>0</v>
      </c>
      <c r="I2753" s="39" t="s">
        <v>9</v>
      </c>
      <c r="L2753" s="246"/>
      <c r="M2753" s="20">
        <v>42202</v>
      </c>
      <c r="N2753" s="183" t="s">
        <v>4337</v>
      </c>
      <c r="O2753" s="183" t="s">
        <v>1592</v>
      </c>
      <c r="P2753" s="14" t="s">
        <v>33</v>
      </c>
      <c r="Q2753" s="105">
        <v>4984.8</v>
      </c>
      <c r="R2753" s="23">
        <v>42202</v>
      </c>
      <c r="S2753" s="118">
        <v>4984.8</v>
      </c>
      <c r="T2753" s="31">
        <f t="shared" si="85"/>
        <v>0</v>
      </c>
      <c r="U2753" s="56" t="s">
        <v>9</v>
      </c>
    </row>
    <row r="2754" spans="1:21" x14ac:dyDescent="0.25">
      <c r="A2754" s="20">
        <v>42210</v>
      </c>
      <c r="B2754" s="183" t="s">
        <v>5398</v>
      </c>
      <c r="C2754" s="183" t="s">
        <v>1592</v>
      </c>
      <c r="D2754" s="14" t="s">
        <v>375</v>
      </c>
      <c r="E2754" s="105">
        <v>5124</v>
      </c>
      <c r="F2754" s="65" t="s">
        <v>5399</v>
      </c>
      <c r="G2754" s="106">
        <f>2900+2224</f>
        <v>5124</v>
      </c>
      <c r="H2754" s="31">
        <f t="shared" si="84"/>
        <v>0</v>
      </c>
      <c r="I2754" s="39" t="s">
        <v>9</v>
      </c>
      <c r="L2754" s="246"/>
      <c r="M2754" s="20">
        <v>42204</v>
      </c>
      <c r="N2754" s="183" t="s">
        <v>4587</v>
      </c>
      <c r="O2754" s="183" t="s">
        <v>1592</v>
      </c>
      <c r="P2754" s="14" t="s">
        <v>33</v>
      </c>
      <c r="Q2754" s="105">
        <v>10824.4</v>
      </c>
      <c r="R2754" s="23">
        <v>42204</v>
      </c>
      <c r="S2754" s="118">
        <v>10824.4</v>
      </c>
      <c r="T2754" s="31">
        <f t="shared" si="85"/>
        <v>0</v>
      </c>
      <c r="U2754" s="56" t="s">
        <v>9</v>
      </c>
    </row>
    <row r="2755" spans="1:21" x14ac:dyDescent="0.25">
      <c r="A2755" s="20">
        <v>42210</v>
      </c>
      <c r="B2755" s="183" t="s">
        <v>5400</v>
      </c>
      <c r="C2755" s="183" t="s">
        <v>1592</v>
      </c>
      <c r="D2755" s="14" t="s">
        <v>854</v>
      </c>
      <c r="E2755" s="105">
        <v>3087</v>
      </c>
      <c r="F2755" s="65">
        <v>42214</v>
      </c>
      <c r="G2755" s="106">
        <v>3087</v>
      </c>
      <c r="H2755" s="31">
        <f t="shared" ref="H2755:H2818" si="86">E2755-G2755</f>
        <v>0</v>
      </c>
      <c r="I2755" s="39" t="s">
        <v>9</v>
      </c>
      <c r="L2755" s="246"/>
      <c r="M2755" s="20">
        <v>42207</v>
      </c>
      <c r="N2755" s="183" t="s">
        <v>4945</v>
      </c>
      <c r="O2755" s="183" t="s">
        <v>1592</v>
      </c>
      <c r="P2755" s="14" t="s">
        <v>33</v>
      </c>
      <c r="Q2755" s="105">
        <v>8344.2999999999993</v>
      </c>
      <c r="R2755" s="23">
        <v>42207</v>
      </c>
      <c r="S2755" s="106">
        <v>8344.2999999999993</v>
      </c>
      <c r="T2755" s="31">
        <f t="shared" ref="T2755:T2818" si="87">Q2755-S2755</f>
        <v>0</v>
      </c>
      <c r="U2755" s="39" t="s">
        <v>9</v>
      </c>
    </row>
    <row r="2756" spans="1:21" x14ac:dyDescent="0.25">
      <c r="A2756" s="20">
        <v>42210</v>
      </c>
      <c r="B2756" s="183" t="s">
        <v>5401</v>
      </c>
      <c r="C2756" s="183" t="s">
        <v>1592</v>
      </c>
      <c r="D2756" s="14" t="s">
        <v>2607</v>
      </c>
      <c r="E2756" s="105">
        <v>2653.2</v>
      </c>
      <c r="F2756" s="65">
        <v>42211</v>
      </c>
      <c r="G2756" s="106">
        <v>2653.2</v>
      </c>
      <c r="H2756" s="31">
        <f t="shared" si="86"/>
        <v>0</v>
      </c>
      <c r="I2756" s="39" t="s">
        <v>9</v>
      </c>
      <c r="L2756" s="246"/>
      <c r="M2756" s="20">
        <v>42207</v>
      </c>
      <c r="N2756" s="183" t="s">
        <v>4952</v>
      </c>
      <c r="O2756" s="183" t="s">
        <v>1592</v>
      </c>
      <c r="P2756" s="14" t="s">
        <v>33</v>
      </c>
      <c r="Q2756" s="105">
        <v>441</v>
      </c>
      <c r="R2756" s="23">
        <v>42207</v>
      </c>
      <c r="S2756" s="106">
        <v>441</v>
      </c>
      <c r="T2756" s="31">
        <f t="shared" si="87"/>
        <v>0</v>
      </c>
      <c r="U2756" s="39" t="s">
        <v>9</v>
      </c>
    </row>
    <row r="2757" spans="1:21" x14ac:dyDescent="0.25">
      <c r="A2757" s="20">
        <v>42210</v>
      </c>
      <c r="B2757" s="183" t="s">
        <v>5402</v>
      </c>
      <c r="C2757" s="183" t="s">
        <v>1592</v>
      </c>
      <c r="D2757" s="14" t="s">
        <v>472</v>
      </c>
      <c r="E2757" s="105">
        <v>100127.6</v>
      </c>
      <c r="F2757" s="74">
        <v>42228</v>
      </c>
      <c r="G2757" s="144">
        <v>100127.6</v>
      </c>
      <c r="H2757" s="31">
        <f t="shared" si="86"/>
        <v>0</v>
      </c>
      <c r="I2757" s="39" t="s">
        <v>9</v>
      </c>
      <c r="L2757" s="246"/>
      <c r="M2757" s="20">
        <v>42207</v>
      </c>
      <c r="N2757" s="183" t="s">
        <v>4961</v>
      </c>
      <c r="O2757" s="183" t="s">
        <v>1592</v>
      </c>
      <c r="P2757" s="14" t="s">
        <v>33</v>
      </c>
      <c r="Q2757" s="105">
        <v>1743.3</v>
      </c>
      <c r="R2757" s="23">
        <v>42207</v>
      </c>
      <c r="S2757" s="106">
        <v>1743.3</v>
      </c>
      <c r="T2757" s="31">
        <f t="shared" si="87"/>
        <v>0</v>
      </c>
      <c r="U2757" s="39" t="s">
        <v>9</v>
      </c>
    </row>
    <row r="2758" spans="1:21" x14ac:dyDescent="0.25">
      <c r="A2758" s="20">
        <v>42210</v>
      </c>
      <c r="B2758" s="183" t="s">
        <v>5403</v>
      </c>
      <c r="C2758" s="183" t="s">
        <v>1592</v>
      </c>
      <c r="D2758" s="14" t="s">
        <v>264</v>
      </c>
      <c r="E2758" s="105">
        <v>26757.5</v>
      </c>
      <c r="F2758" s="65">
        <v>42210</v>
      </c>
      <c r="G2758" s="106">
        <v>26757.5</v>
      </c>
      <c r="H2758" s="31">
        <f t="shared" si="86"/>
        <v>0</v>
      </c>
      <c r="I2758" s="39" t="s">
        <v>9</v>
      </c>
      <c r="L2758" s="246"/>
      <c r="M2758" s="20">
        <v>42207</v>
      </c>
      <c r="N2758" s="183" t="s">
        <v>4964</v>
      </c>
      <c r="O2758" s="183" t="s">
        <v>1592</v>
      </c>
      <c r="P2758" s="14" t="s">
        <v>33</v>
      </c>
      <c r="Q2758" s="105">
        <v>231.8</v>
      </c>
      <c r="R2758" s="23">
        <v>42207</v>
      </c>
      <c r="S2758" s="106">
        <v>231.8</v>
      </c>
      <c r="T2758" s="31">
        <f t="shared" si="87"/>
        <v>0</v>
      </c>
      <c r="U2758" s="39" t="s">
        <v>9</v>
      </c>
    </row>
    <row r="2759" spans="1:21" x14ac:dyDescent="0.25">
      <c r="A2759" s="20">
        <v>42210</v>
      </c>
      <c r="B2759" s="183" t="s">
        <v>5404</v>
      </c>
      <c r="C2759" s="183" t="s">
        <v>1592</v>
      </c>
      <c r="D2759" s="150" t="s">
        <v>4758</v>
      </c>
      <c r="E2759" s="105">
        <v>13804.02</v>
      </c>
      <c r="F2759" s="65">
        <v>42212</v>
      </c>
      <c r="G2759" s="106">
        <v>13804.02</v>
      </c>
      <c r="H2759" s="31">
        <f t="shared" si="86"/>
        <v>0</v>
      </c>
      <c r="I2759" s="39" t="s">
        <v>41</v>
      </c>
      <c r="L2759" s="246"/>
      <c r="M2759" s="20">
        <v>42186</v>
      </c>
      <c r="N2759" s="183" t="s">
        <v>2510</v>
      </c>
      <c r="O2759" s="183" t="s">
        <v>1592</v>
      </c>
      <c r="P2759" s="14" t="s">
        <v>1550</v>
      </c>
      <c r="Q2759" s="105">
        <v>784</v>
      </c>
      <c r="R2759" s="23">
        <v>42186</v>
      </c>
      <c r="S2759" s="106">
        <v>784</v>
      </c>
      <c r="T2759" s="25">
        <f t="shared" si="87"/>
        <v>0</v>
      </c>
      <c r="U2759" s="39" t="s">
        <v>9</v>
      </c>
    </row>
    <row r="2760" spans="1:21" x14ac:dyDescent="0.25">
      <c r="A2760" s="20">
        <v>42210</v>
      </c>
      <c r="B2760" s="183" t="s">
        <v>5405</v>
      </c>
      <c r="C2760" s="183" t="s">
        <v>1592</v>
      </c>
      <c r="D2760" s="14" t="s">
        <v>24</v>
      </c>
      <c r="E2760" s="105">
        <v>214450.27</v>
      </c>
      <c r="F2760" s="74">
        <v>42221</v>
      </c>
      <c r="G2760" s="144">
        <v>214450.27</v>
      </c>
      <c r="H2760" s="31">
        <f t="shared" si="86"/>
        <v>0</v>
      </c>
      <c r="I2760" s="39" t="s">
        <v>2524</v>
      </c>
      <c r="L2760" s="246"/>
      <c r="M2760" s="20">
        <v>42189</v>
      </c>
      <c r="N2760" s="183" t="s">
        <v>2877</v>
      </c>
      <c r="O2760" s="183" t="s">
        <v>1592</v>
      </c>
      <c r="P2760" s="14" t="s">
        <v>1550</v>
      </c>
      <c r="Q2760" s="105">
        <v>4678.5</v>
      </c>
      <c r="R2760" s="23" t="s">
        <v>2878</v>
      </c>
      <c r="S2760" s="106">
        <f>3700+978.5</f>
        <v>4678.5</v>
      </c>
      <c r="T2760" s="31">
        <f t="shared" si="87"/>
        <v>0</v>
      </c>
      <c r="U2760" s="39" t="s">
        <v>9</v>
      </c>
    </row>
    <row r="2761" spans="1:21" x14ac:dyDescent="0.25">
      <c r="A2761" s="20">
        <v>42210</v>
      </c>
      <c r="B2761" s="183" t="s">
        <v>5406</v>
      </c>
      <c r="C2761" s="183" t="s">
        <v>1592</v>
      </c>
      <c r="D2761" s="14" t="s">
        <v>484</v>
      </c>
      <c r="E2761" s="105">
        <v>13653.4</v>
      </c>
      <c r="F2761" s="74">
        <v>42217</v>
      </c>
      <c r="G2761" s="144">
        <v>13653.4</v>
      </c>
      <c r="H2761" s="31">
        <f t="shared" si="86"/>
        <v>0</v>
      </c>
      <c r="I2761" s="39" t="s">
        <v>9</v>
      </c>
      <c r="L2761" s="246"/>
      <c r="M2761" s="20">
        <v>42190</v>
      </c>
      <c r="N2761" s="183" t="s">
        <v>2981</v>
      </c>
      <c r="O2761" s="183" t="s">
        <v>1592</v>
      </c>
      <c r="P2761" s="14" t="s">
        <v>1550</v>
      </c>
      <c r="Q2761" s="105">
        <v>4659.5</v>
      </c>
      <c r="R2761" s="23">
        <v>42190</v>
      </c>
      <c r="S2761" s="106">
        <v>4659.5</v>
      </c>
      <c r="T2761" s="31">
        <f t="shared" si="87"/>
        <v>0</v>
      </c>
      <c r="U2761" s="39" t="s">
        <v>9</v>
      </c>
    </row>
    <row r="2762" spans="1:21" x14ac:dyDescent="0.25">
      <c r="A2762" s="20">
        <v>42210</v>
      </c>
      <c r="B2762" s="183" t="s">
        <v>5407</v>
      </c>
      <c r="C2762" s="183" t="s">
        <v>1592</v>
      </c>
      <c r="D2762" s="14" t="s">
        <v>91</v>
      </c>
      <c r="E2762" s="105">
        <v>36698.75</v>
      </c>
      <c r="F2762" s="65">
        <v>42211</v>
      </c>
      <c r="G2762" s="106">
        <v>36698.75</v>
      </c>
      <c r="H2762" s="31">
        <f t="shared" si="86"/>
        <v>0</v>
      </c>
      <c r="I2762" s="39" t="s">
        <v>59</v>
      </c>
      <c r="L2762" s="246"/>
      <c r="M2762" s="20">
        <v>42196</v>
      </c>
      <c r="N2762" s="183" t="s">
        <v>3700</v>
      </c>
      <c r="O2762" s="183" t="s">
        <v>1592</v>
      </c>
      <c r="P2762" s="14" t="s">
        <v>1550</v>
      </c>
      <c r="Q2762" s="105">
        <v>1541.4</v>
      </c>
      <c r="R2762" s="23">
        <v>42196</v>
      </c>
      <c r="S2762" s="106">
        <v>1541.4</v>
      </c>
      <c r="T2762" s="31">
        <f t="shared" si="87"/>
        <v>0</v>
      </c>
      <c r="U2762" s="39" t="s">
        <v>9</v>
      </c>
    </row>
    <row r="2763" spans="1:21" x14ac:dyDescent="0.25">
      <c r="A2763" s="20">
        <v>42210</v>
      </c>
      <c r="B2763" s="183" t="s">
        <v>5408</v>
      </c>
      <c r="C2763" s="183" t="s">
        <v>1592</v>
      </c>
      <c r="D2763" s="14" t="s">
        <v>45</v>
      </c>
      <c r="E2763" s="105">
        <v>123334.15</v>
      </c>
      <c r="F2763" s="65" t="s">
        <v>5166</v>
      </c>
      <c r="G2763" s="106">
        <f>3808.94+119525.21</f>
        <v>123334.15000000001</v>
      </c>
      <c r="H2763" s="31">
        <f t="shared" si="86"/>
        <v>0</v>
      </c>
      <c r="I2763" s="39" t="s">
        <v>9</v>
      </c>
      <c r="L2763" s="246"/>
      <c r="M2763" s="20">
        <v>42198</v>
      </c>
      <c r="N2763" s="183" t="s">
        <v>3903</v>
      </c>
      <c r="O2763" s="183" t="s">
        <v>1592</v>
      </c>
      <c r="P2763" s="14" t="s">
        <v>1550</v>
      </c>
      <c r="Q2763" s="105">
        <v>855.05</v>
      </c>
      <c r="R2763" s="23">
        <v>42198</v>
      </c>
      <c r="S2763" s="106">
        <v>855.05</v>
      </c>
      <c r="T2763" s="31">
        <f t="shared" si="87"/>
        <v>0</v>
      </c>
      <c r="U2763" s="39" t="s">
        <v>9</v>
      </c>
    </row>
    <row r="2764" spans="1:21" x14ac:dyDescent="0.25">
      <c r="A2764" s="20">
        <v>42210</v>
      </c>
      <c r="B2764" s="183" t="s">
        <v>5409</v>
      </c>
      <c r="C2764" s="183" t="s">
        <v>1592</v>
      </c>
      <c r="D2764" s="14" t="s">
        <v>45</v>
      </c>
      <c r="E2764" s="105">
        <v>1480</v>
      </c>
      <c r="F2764" s="65">
        <v>42216</v>
      </c>
      <c r="G2764" s="106">
        <v>1480</v>
      </c>
      <c r="H2764" s="31">
        <f t="shared" si="86"/>
        <v>0</v>
      </c>
      <c r="I2764" s="39" t="s">
        <v>587</v>
      </c>
      <c r="L2764" s="246"/>
      <c r="M2764" s="20">
        <v>42198</v>
      </c>
      <c r="N2764" s="183" t="s">
        <v>3910</v>
      </c>
      <c r="O2764" s="183" t="s">
        <v>1592</v>
      </c>
      <c r="P2764" s="14" t="s">
        <v>1550</v>
      </c>
      <c r="Q2764" s="105">
        <v>1602.3</v>
      </c>
      <c r="R2764" s="23">
        <v>42198</v>
      </c>
      <c r="S2764" s="106">
        <v>1602.3</v>
      </c>
      <c r="T2764" s="31">
        <f t="shared" si="87"/>
        <v>0</v>
      </c>
      <c r="U2764" s="39" t="s">
        <v>9</v>
      </c>
    </row>
    <row r="2765" spans="1:21" x14ac:dyDescent="0.25">
      <c r="A2765" s="20">
        <v>42210</v>
      </c>
      <c r="B2765" s="183" t="s">
        <v>5410</v>
      </c>
      <c r="C2765" s="183" t="s">
        <v>1592</v>
      </c>
      <c r="D2765" s="14" t="s">
        <v>1726</v>
      </c>
      <c r="E2765" s="105">
        <v>1979.5</v>
      </c>
      <c r="F2765" s="74" t="s">
        <v>6062</v>
      </c>
      <c r="G2765" s="144">
        <f>1000+979.5</f>
        <v>1979.5</v>
      </c>
      <c r="H2765" s="31">
        <f t="shared" si="86"/>
        <v>0</v>
      </c>
      <c r="I2765" s="39" t="s">
        <v>9</v>
      </c>
      <c r="L2765" s="246"/>
      <c r="M2765" s="20">
        <v>42203</v>
      </c>
      <c r="N2765" s="183" t="s">
        <v>4461</v>
      </c>
      <c r="O2765" s="183" t="s">
        <v>1592</v>
      </c>
      <c r="P2765" s="14" t="s">
        <v>1550</v>
      </c>
      <c r="Q2765" s="105">
        <v>2104.9499999999998</v>
      </c>
      <c r="R2765" s="23">
        <v>42203</v>
      </c>
      <c r="S2765" s="118">
        <v>2104.9499999999998</v>
      </c>
      <c r="T2765" s="31">
        <f t="shared" si="87"/>
        <v>0</v>
      </c>
      <c r="U2765" s="56" t="s">
        <v>9</v>
      </c>
    </row>
    <row r="2766" spans="1:21" x14ac:dyDescent="0.25">
      <c r="A2766" s="20">
        <v>42211</v>
      </c>
      <c r="B2766" s="183" t="s">
        <v>5411</v>
      </c>
      <c r="C2766" s="183" t="s">
        <v>1592</v>
      </c>
      <c r="D2766" s="14" t="s">
        <v>121</v>
      </c>
      <c r="E2766" s="105">
        <v>2331</v>
      </c>
      <c r="F2766" s="65">
        <v>42211</v>
      </c>
      <c r="G2766" s="106">
        <v>2331</v>
      </c>
      <c r="H2766" s="31">
        <f t="shared" si="86"/>
        <v>0</v>
      </c>
      <c r="I2766" s="39" t="s">
        <v>9</v>
      </c>
      <c r="L2766" s="246"/>
      <c r="M2766" s="20">
        <v>42204</v>
      </c>
      <c r="N2766" s="183" t="s">
        <v>4577</v>
      </c>
      <c r="O2766" s="183" t="s">
        <v>1592</v>
      </c>
      <c r="P2766" s="14" t="s">
        <v>1550</v>
      </c>
      <c r="Q2766" s="105">
        <v>1478.7</v>
      </c>
      <c r="R2766" s="23">
        <v>42204</v>
      </c>
      <c r="S2766" s="118">
        <v>1478.7</v>
      </c>
      <c r="T2766" s="31">
        <f t="shared" si="87"/>
        <v>0</v>
      </c>
      <c r="U2766" s="56" t="s">
        <v>9</v>
      </c>
    </row>
    <row r="2767" spans="1:21" x14ac:dyDescent="0.25">
      <c r="A2767" s="20">
        <v>42211</v>
      </c>
      <c r="B2767" s="183" t="s">
        <v>5412</v>
      </c>
      <c r="C2767" s="183" t="s">
        <v>1592</v>
      </c>
      <c r="D2767" s="14" t="s">
        <v>1550</v>
      </c>
      <c r="E2767" s="105">
        <v>763.1</v>
      </c>
      <c r="F2767" s="65">
        <v>42211</v>
      </c>
      <c r="G2767" s="106">
        <v>763.1</v>
      </c>
      <c r="H2767" s="31">
        <f t="shared" si="86"/>
        <v>0</v>
      </c>
      <c r="I2767" s="39" t="s">
        <v>9</v>
      </c>
      <c r="L2767" s="246"/>
      <c r="M2767" s="20">
        <v>42204</v>
      </c>
      <c r="N2767" s="183" t="s">
        <v>4590</v>
      </c>
      <c r="O2767" s="183" t="s">
        <v>1592</v>
      </c>
      <c r="P2767" s="14" t="s">
        <v>1550</v>
      </c>
      <c r="Q2767" s="105">
        <v>390.7</v>
      </c>
      <c r="R2767" s="23">
        <v>42204</v>
      </c>
      <c r="S2767" s="118">
        <v>390.7</v>
      </c>
      <c r="T2767" s="31">
        <f t="shared" si="87"/>
        <v>0</v>
      </c>
      <c r="U2767" s="56" t="s">
        <v>9</v>
      </c>
    </row>
    <row r="2768" spans="1:21" x14ac:dyDescent="0.25">
      <c r="A2768" s="20">
        <v>42211</v>
      </c>
      <c r="B2768" s="183" t="s">
        <v>5413</v>
      </c>
      <c r="C2768" s="183" t="s">
        <v>1592</v>
      </c>
      <c r="D2768" s="14" t="s">
        <v>114</v>
      </c>
      <c r="E2768" s="105">
        <v>2816.8</v>
      </c>
      <c r="F2768" s="65">
        <v>42211</v>
      </c>
      <c r="G2768" s="106">
        <v>2816.8</v>
      </c>
      <c r="H2768" s="31">
        <f t="shared" si="86"/>
        <v>0</v>
      </c>
      <c r="I2768" s="39" t="s">
        <v>9</v>
      </c>
      <c r="L2768" s="246"/>
      <c r="M2768" s="20">
        <v>42206</v>
      </c>
      <c r="N2768" s="183" t="s">
        <v>4823</v>
      </c>
      <c r="O2768" s="183" t="s">
        <v>1592</v>
      </c>
      <c r="P2768" s="207" t="s">
        <v>1550</v>
      </c>
      <c r="Q2768" s="122">
        <v>1612.6</v>
      </c>
      <c r="R2768" s="23">
        <v>42206</v>
      </c>
      <c r="S2768" s="118">
        <v>1612.6</v>
      </c>
      <c r="T2768" s="31">
        <f t="shared" si="87"/>
        <v>0</v>
      </c>
      <c r="U2768" s="68" t="s">
        <v>9</v>
      </c>
    </row>
    <row r="2769" spans="1:21" x14ac:dyDescent="0.25">
      <c r="A2769" s="20">
        <v>42211</v>
      </c>
      <c r="B2769" s="183" t="s">
        <v>5414</v>
      </c>
      <c r="C2769" s="183" t="s">
        <v>1592</v>
      </c>
      <c r="D2769" s="14" t="s">
        <v>88</v>
      </c>
      <c r="E2769" s="105">
        <v>426.4</v>
      </c>
      <c r="F2769" s="65">
        <v>42211</v>
      </c>
      <c r="G2769" s="106">
        <v>426.4</v>
      </c>
      <c r="H2769" s="31">
        <f t="shared" si="86"/>
        <v>0</v>
      </c>
      <c r="I2769" s="39" t="s">
        <v>9</v>
      </c>
      <c r="L2769" s="246"/>
      <c r="M2769" s="20">
        <v>42210</v>
      </c>
      <c r="N2769" s="183" t="s">
        <v>5305</v>
      </c>
      <c r="O2769" s="183" t="s">
        <v>1592</v>
      </c>
      <c r="P2769" s="14" t="s">
        <v>1550</v>
      </c>
      <c r="Q2769" s="105">
        <v>797</v>
      </c>
      <c r="R2769" s="65">
        <v>42210</v>
      </c>
      <c r="S2769" s="106">
        <v>797</v>
      </c>
      <c r="T2769" s="31">
        <f t="shared" si="87"/>
        <v>0</v>
      </c>
      <c r="U2769" s="39" t="s">
        <v>9</v>
      </c>
    </row>
    <row r="2770" spans="1:21" x14ac:dyDescent="0.25">
      <c r="A2770" s="20">
        <v>42211</v>
      </c>
      <c r="B2770" s="183" t="s">
        <v>5415</v>
      </c>
      <c r="C2770" s="183" t="s">
        <v>1592</v>
      </c>
      <c r="D2770" s="14" t="s">
        <v>1174</v>
      </c>
      <c r="E2770" s="105">
        <v>11897.6</v>
      </c>
      <c r="F2770" s="152" t="s">
        <v>5416</v>
      </c>
      <c r="G2770" s="106">
        <f>9897.6+2000</f>
        <v>11897.6</v>
      </c>
      <c r="H2770" s="31">
        <f t="shared" si="86"/>
        <v>0</v>
      </c>
      <c r="I2770" s="39" t="s">
        <v>587</v>
      </c>
      <c r="L2770" s="246"/>
      <c r="M2770" s="20">
        <v>42211</v>
      </c>
      <c r="N2770" s="183" t="s">
        <v>5412</v>
      </c>
      <c r="O2770" s="183" t="s">
        <v>1592</v>
      </c>
      <c r="P2770" s="14" t="s">
        <v>1550</v>
      </c>
      <c r="Q2770" s="105">
        <v>763.1</v>
      </c>
      <c r="R2770" s="65">
        <v>42211</v>
      </c>
      <c r="S2770" s="106">
        <v>763.1</v>
      </c>
      <c r="T2770" s="31">
        <f t="shared" si="87"/>
        <v>0</v>
      </c>
      <c r="U2770" s="39" t="s">
        <v>9</v>
      </c>
    </row>
    <row r="2771" spans="1:21" x14ac:dyDescent="0.25">
      <c r="A2771" s="20">
        <v>42211</v>
      </c>
      <c r="B2771" s="183" t="s">
        <v>5417</v>
      </c>
      <c r="C2771" s="183" t="s">
        <v>1592</v>
      </c>
      <c r="D2771" s="14" t="s">
        <v>1175</v>
      </c>
      <c r="E2771" s="105">
        <v>11667.2</v>
      </c>
      <c r="F2771" s="65">
        <v>42211</v>
      </c>
      <c r="G2771" s="106">
        <v>11667.2</v>
      </c>
      <c r="H2771" s="31">
        <f t="shared" si="86"/>
        <v>0</v>
      </c>
      <c r="I2771" s="39" t="s">
        <v>587</v>
      </c>
      <c r="L2771" s="246"/>
      <c r="M2771" s="20">
        <v>42214</v>
      </c>
      <c r="N2771" s="183" t="s">
        <v>5695</v>
      </c>
      <c r="O2771" s="183" t="s">
        <v>1592</v>
      </c>
      <c r="P2771" s="14" t="s">
        <v>1550</v>
      </c>
      <c r="Q2771" s="105">
        <v>2304.8000000000002</v>
      </c>
      <c r="R2771" s="23">
        <v>42214</v>
      </c>
      <c r="S2771" s="106">
        <v>2304.8000000000002</v>
      </c>
      <c r="T2771" s="31">
        <f t="shared" si="87"/>
        <v>0</v>
      </c>
      <c r="U2771" s="39" t="s">
        <v>9</v>
      </c>
    </row>
    <row r="2772" spans="1:21" x14ac:dyDescent="0.25">
      <c r="A2772" s="20">
        <v>42211</v>
      </c>
      <c r="B2772" s="183" t="s">
        <v>5418</v>
      </c>
      <c r="C2772" s="183" t="s">
        <v>1592</v>
      </c>
      <c r="D2772" s="14" t="s">
        <v>383</v>
      </c>
      <c r="E2772" s="105">
        <v>4172</v>
      </c>
      <c r="F2772" s="65">
        <v>42211</v>
      </c>
      <c r="G2772" s="106">
        <v>4172</v>
      </c>
      <c r="H2772" s="31">
        <f t="shared" si="86"/>
        <v>0</v>
      </c>
      <c r="I2772" s="39" t="s">
        <v>9</v>
      </c>
      <c r="L2772" s="246"/>
      <c r="M2772" s="20">
        <v>42215</v>
      </c>
      <c r="N2772" s="183" t="s">
        <v>5801</v>
      </c>
      <c r="O2772" s="183" t="s">
        <v>1592</v>
      </c>
      <c r="P2772" s="14" t="s">
        <v>1550</v>
      </c>
      <c r="Q2772" s="105">
        <v>209.3</v>
      </c>
      <c r="R2772" s="23">
        <v>42215</v>
      </c>
      <c r="S2772" s="106">
        <v>209.3</v>
      </c>
      <c r="T2772" s="31">
        <f t="shared" si="87"/>
        <v>0</v>
      </c>
      <c r="U2772" s="39" t="s">
        <v>9</v>
      </c>
    </row>
    <row r="2773" spans="1:21" x14ac:dyDescent="0.25">
      <c r="A2773" s="20">
        <v>42211</v>
      </c>
      <c r="B2773" s="183" t="s">
        <v>5419</v>
      </c>
      <c r="C2773" s="183" t="s">
        <v>1592</v>
      </c>
      <c r="D2773" s="14" t="s">
        <v>125</v>
      </c>
      <c r="E2773" s="105">
        <v>2303.4</v>
      </c>
      <c r="F2773" s="65">
        <v>42216</v>
      </c>
      <c r="G2773" s="106">
        <v>2303.4</v>
      </c>
      <c r="H2773" s="31">
        <f t="shared" si="86"/>
        <v>0</v>
      </c>
      <c r="I2773" s="39" t="s">
        <v>9</v>
      </c>
      <c r="L2773" s="246"/>
      <c r="M2773" s="20">
        <v>42216</v>
      </c>
      <c r="N2773" s="183" t="s">
        <v>5932</v>
      </c>
      <c r="O2773" s="183" t="s">
        <v>1592</v>
      </c>
      <c r="P2773" s="14" t="s">
        <v>1550</v>
      </c>
      <c r="Q2773" s="105">
        <v>1416</v>
      </c>
      <c r="R2773" s="23">
        <v>42216</v>
      </c>
      <c r="S2773" s="106">
        <v>1416</v>
      </c>
      <c r="T2773" s="31">
        <f t="shared" si="87"/>
        <v>0</v>
      </c>
      <c r="U2773" s="39" t="s">
        <v>9</v>
      </c>
    </row>
    <row r="2774" spans="1:21" x14ac:dyDescent="0.25">
      <c r="A2774" s="20">
        <v>42211</v>
      </c>
      <c r="B2774" s="183" t="s">
        <v>5420</v>
      </c>
      <c r="C2774" s="183" t="s">
        <v>1592</v>
      </c>
      <c r="D2774" s="14" t="s">
        <v>829</v>
      </c>
      <c r="E2774" s="105">
        <v>1141.2</v>
      </c>
      <c r="F2774" s="65">
        <v>42211</v>
      </c>
      <c r="G2774" s="106">
        <v>1141.2</v>
      </c>
      <c r="H2774" s="31">
        <f t="shared" si="86"/>
        <v>0</v>
      </c>
      <c r="I2774" s="39" t="s">
        <v>9</v>
      </c>
      <c r="L2774" s="246"/>
      <c r="M2774" s="20">
        <v>42189</v>
      </c>
      <c r="N2774" s="183" t="s">
        <v>2887</v>
      </c>
      <c r="O2774" s="183" t="s">
        <v>1592</v>
      </c>
      <c r="P2774" s="14" t="s">
        <v>294</v>
      </c>
      <c r="Q2774" s="105">
        <v>8834.9500000000007</v>
      </c>
      <c r="R2774" s="23">
        <v>42189</v>
      </c>
      <c r="S2774" s="106">
        <v>8834.9500000000007</v>
      </c>
      <c r="T2774" s="31">
        <f t="shared" si="87"/>
        <v>0</v>
      </c>
      <c r="U2774" s="39" t="s">
        <v>9</v>
      </c>
    </row>
    <row r="2775" spans="1:21" x14ac:dyDescent="0.25">
      <c r="A2775" s="20">
        <v>42211</v>
      </c>
      <c r="B2775" s="183" t="s">
        <v>5421</v>
      </c>
      <c r="C2775" s="183" t="s">
        <v>1592</v>
      </c>
      <c r="D2775" s="14" t="s">
        <v>18</v>
      </c>
      <c r="E2775" s="105">
        <v>1832.7</v>
      </c>
      <c r="F2775" s="65">
        <v>42211</v>
      </c>
      <c r="G2775" s="106">
        <v>1832.7</v>
      </c>
      <c r="H2775" s="31">
        <f t="shared" si="86"/>
        <v>0</v>
      </c>
      <c r="I2775" s="39" t="s">
        <v>9</v>
      </c>
      <c r="L2775" s="246"/>
      <c r="M2775" s="20">
        <v>42190</v>
      </c>
      <c r="N2775" s="183" t="s">
        <v>2997</v>
      </c>
      <c r="O2775" s="183" t="s">
        <v>1592</v>
      </c>
      <c r="P2775" s="14" t="s">
        <v>294</v>
      </c>
      <c r="Q2775" s="105">
        <v>3785.4</v>
      </c>
      <c r="R2775" s="23">
        <v>42190</v>
      </c>
      <c r="S2775" s="106">
        <v>3785.4</v>
      </c>
      <c r="T2775" s="31">
        <f t="shared" si="87"/>
        <v>0</v>
      </c>
      <c r="U2775" s="39" t="s">
        <v>9</v>
      </c>
    </row>
    <row r="2776" spans="1:21" x14ac:dyDescent="0.25">
      <c r="A2776" s="20">
        <v>42211</v>
      </c>
      <c r="B2776" s="183" t="s">
        <v>5422</v>
      </c>
      <c r="C2776" s="183" t="s">
        <v>1592</v>
      </c>
      <c r="D2776" s="14" t="s">
        <v>114</v>
      </c>
      <c r="E2776" s="105">
        <v>6697.6</v>
      </c>
      <c r="F2776" s="65">
        <v>42211</v>
      </c>
      <c r="G2776" s="106">
        <v>6697.6</v>
      </c>
      <c r="H2776" s="31">
        <f t="shared" si="86"/>
        <v>0</v>
      </c>
      <c r="I2776" s="39" t="s">
        <v>9</v>
      </c>
      <c r="L2776" s="246"/>
      <c r="M2776" s="20">
        <v>42190</v>
      </c>
      <c r="N2776" s="183" t="s">
        <v>3000</v>
      </c>
      <c r="O2776" s="183" t="s">
        <v>1592</v>
      </c>
      <c r="P2776" s="14" t="s">
        <v>294</v>
      </c>
      <c r="Q2776" s="105">
        <v>125.4</v>
      </c>
      <c r="R2776" s="23">
        <v>42190</v>
      </c>
      <c r="S2776" s="106">
        <v>125.4</v>
      </c>
      <c r="T2776" s="31">
        <f t="shared" si="87"/>
        <v>0</v>
      </c>
      <c r="U2776" s="39" t="s">
        <v>9</v>
      </c>
    </row>
    <row r="2777" spans="1:21" x14ac:dyDescent="0.25">
      <c r="A2777" s="20">
        <v>42211</v>
      </c>
      <c r="B2777" s="183" t="s">
        <v>5423</v>
      </c>
      <c r="C2777" s="183" t="s">
        <v>1592</v>
      </c>
      <c r="D2777" s="14" t="s">
        <v>319</v>
      </c>
      <c r="E2777" s="105">
        <v>1387.6</v>
      </c>
      <c r="F2777" s="74">
        <v>42239</v>
      </c>
      <c r="G2777" s="144">
        <v>1387.6</v>
      </c>
      <c r="H2777" s="31">
        <f t="shared" si="86"/>
        <v>0</v>
      </c>
      <c r="I2777" s="39" t="s">
        <v>9</v>
      </c>
      <c r="L2777" s="246"/>
      <c r="M2777" s="20">
        <v>42192</v>
      </c>
      <c r="N2777" s="183" t="s">
        <v>3193</v>
      </c>
      <c r="O2777" s="183" t="s">
        <v>1592</v>
      </c>
      <c r="P2777" s="14" t="s">
        <v>294</v>
      </c>
      <c r="Q2777" s="105">
        <v>5110.6000000000004</v>
      </c>
      <c r="R2777" s="23">
        <v>42192</v>
      </c>
      <c r="S2777" s="106">
        <v>5110.6000000000004</v>
      </c>
      <c r="T2777" s="31">
        <f t="shared" si="87"/>
        <v>0</v>
      </c>
      <c r="U2777" s="39" t="s">
        <v>9</v>
      </c>
    </row>
    <row r="2778" spans="1:21" x14ac:dyDescent="0.25">
      <c r="A2778" s="20">
        <v>42211</v>
      </c>
      <c r="B2778" s="183" t="s">
        <v>5424</v>
      </c>
      <c r="C2778" s="183" t="s">
        <v>1592</v>
      </c>
      <c r="D2778" s="14" t="s">
        <v>21</v>
      </c>
      <c r="E2778" s="105">
        <v>2654.4</v>
      </c>
      <c r="F2778" s="65">
        <v>42211</v>
      </c>
      <c r="G2778" s="106">
        <v>2654.4</v>
      </c>
      <c r="H2778" s="31">
        <f t="shared" si="86"/>
        <v>0</v>
      </c>
      <c r="I2778" s="39" t="s">
        <v>9</v>
      </c>
      <c r="L2778" s="246"/>
      <c r="M2778" s="20">
        <v>42194</v>
      </c>
      <c r="N2778" s="183" t="s">
        <v>3480</v>
      </c>
      <c r="O2778" s="183" t="s">
        <v>1592</v>
      </c>
      <c r="P2778" s="14" t="s">
        <v>294</v>
      </c>
      <c r="Q2778" s="105">
        <v>2320.1999999999998</v>
      </c>
      <c r="R2778" s="72">
        <v>42194</v>
      </c>
      <c r="S2778" s="106">
        <v>2320.1999999999998</v>
      </c>
      <c r="T2778" s="31">
        <f t="shared" si="87"/>
        <v>0</v>
      </c>
      <c r="U2778" s="39" t="s">
        <v>9</v>
      </c>
    </row>
    <row r="2779" spans="1:21" x14ac:dyDescent="0.25">
      <c r="A2779" s="20">
        <v>42211</v>
      </c>
      <c r="B2779" s="183" t="s">
        <v>5425</v>
      </c>
      <c r="C2779" s="183" t="s">
        <v>1592</v>
      </c>
      <c r="D2779" s="14" t="s">
        <v>131</v>
      </c>
      <c r="E2779" s="105">
        <v>11499.4</v>
      </c>
      <c r="F2779" s="65">
        <v>42211</v>
      </c>
      <c r="G2779" s="106">
        <v>11499.4</v>
      </c>
      <c r="H2779" s="31">
        <f t="shared" si="86"/>
        <v>0</v>
      </c>
      <c r="I2779" s="39" t="s">
        <v>3880</v>
      </c>
      <c r="L2779" s="246"/>
      <c r="M2779" s="20">
        <v>42195</v>
      </c>
      <c r="N2779" s="183" t="s">
        <v>3621</v>
      </c>
      <c r="O2779" s="183" t="s">
        <v>1592</v>
      </c>
      <c r="P2779" s="14" t="s">
        <v>294</v>
      </c>
      <c r="Q2779" s="105">
        <v>2150.8000000000002</v>
      </c>
      <c r="R2779" s="23">
        <v>42195</v>
      </c>
      <c r="S2779" s="118">
        <v>2150.8000000000002</v>
      </c>
      <c r="T2779" s="31">
        <f t="shared" si="87"/>
        <v>0</v>
      </c>
      <c r="U2779" s="56" t="s">
        <v>9</v>
      </c>
    </row>
    <row r="2780" spans="1:21" x14ac:dyDescent="0.25">
      <c r="A2780" s="20">
        <v>42211</v>
      </c>
      <c r="B2780" s="183" t="s">
        <v>5426</v>
      </c>
      <c r="C2780" s="183" t="s">
        <v>1592</v>
      </c>
      <c r="D2780" s="14" t="s">
        <v>130</v>
      </c>
      <c r="E2780" s="105">
        <v>7026.6</v>
      </c>
      <c r="F2780" s="65" t="s">
        <v>5427</v>
      </c>
      <c r="G2780" s="106">
        <f>521.6+6505</f>
        <v>7026.6</v>
      </c>
      <c r="H2780" s="31">
        <f t="shared" si="86"/>
        <v>0</v>
      </c>
      <c r="I2780" s="39" t="s">
        <v>17</v>
      </c>
      <c r="L2780" s="246"/>
      <c r="M2780" s="20">
        <v>42196</v>
      </c>
      <c r="N2780" s="183" t="s">
        <v>3704</v>
      </c>
      <c r="O2780" s="183" t="s">
        <v>1592</v>
      </c>
      <c r="P2780" s="14" t="s">
        <v>294</v>
      </c>
      <c r="Q2780" s="105">
        <v>10209</v>
      </c>
      <c r="R2780" s="234">
        <v>42196</v>
      </c>
      <c r="S2780" s="106">
        <v>10209</v>
      </c>
      <c r="T2780" s="31">
        <f t="shared" si="87"/>
        <v>0</v>
      </c>
      <c r="U2780" s="39" t="s">
        <v>9</v>
      </c>
    </row>
    <row r="2781" spans="1:21" x14ac:dyDescent="0.25">
      <c r="A2781" s="20">
        <v>42211</v>
      </c>
      <c r="B2781" s="183" t="s">
        <v>5428</v>
      </c>
      <c r="C2781" s="183" t="s">
        <v>1592</v>
      </c>
      <c r="D2781" s="14" t="s">
        <v>2501</v>
      </c>
      <c r="E2781" s="105">
        <v>7497.3</v>
      </c>
      <c r="F2781" s="65">
        <v>42211</v>
      </c>
      <c r="G2781" s="106">
        <v>7497.3</v>
      </c>
      <c r="H2781" s="31">
        <f t="shared" si="86"/>
        <v>0</v>
      </c>
      <c r="I2781" s="39" t="s">
        <v>17</v>
      </c>
      <c r="L2781" s="246"/>
      <c r="M2781" s="20">
        <v>42196</v>
      </c>
      <c r="N2781" s="183" t="s">
        <v>3785</v>
      </c>
      <c r="O2781" s="183" t="s">
        <v>1592</v>
      </c>
      <c r="P2781" s="14" t="s">
        <v>294</v>
      </c>
      <c r="Q2781" s="105">
        <v>5194.92</v>
      </c>
      <c r="R2781" s="23">
        <v>42196</v>
      </c>
      <c r="S2781" s="106">
        <v>5194.92</v>
      </c>
      <c r="T2781" s="31">
        <f t="shared" si="87"/>
        <v>0</v>
      </c>
      <c r="U2781" s="39" t="s">
        <v>9</v>
      </c>
    </row>
    <row r="2782" spans="1:21" x14ac:dyDescent="0.25">
      <c r="A2782" s="20">
        <v>42211</v>
      </c>
      <c r="B2782" s="183" t="s">
        <v>5429</v>
      </c>
      <c r="C2782" s="183" t="s">
        <v>1592</v>
      </c>
      <c r="D2782" s="26" t="s">
        <v>218</v>
      </c>
      <c r="E2782" s="108">
        <v>0</v>
      </c>
      <c r="F2782" s="65"/>
      <c r="G2782" s="106"/>
      <c r="H2782" s="31">
        <f t="shared" si="86"/>
        <v>0</v>
      </c>
      <c r="I2782" s="39" t="s">
        <v>13</v>
      </c>
      <c r="L2782" s="246"/>
      <c r="M2782" s="20">
        <v>42197</v>
      </c>
      <c r="N2782" s="183" t="s">
        <v>3821</v>
      </c>
      <c r="O2782" s="183" t="s">
        <v>1592</v>
      </c>
      <c r="P2782" s="14" t="s">
        <v>294</v>
      </c>
      <c r="Q2782" s="105">
        <v>8068.5</v>
      </c>
      <c r="R2782" s="23">
        <v>42197</v>
      </c>
      <c r="S2782" s="106">
        <v>8068.5</v>
      </c>
      <c r="T2782" s="31">
        <f t="shared" si="87"/>
        <v>0</v>
      </c>
      <c r="U2782" s="39" t="s">
        <v>9</v>
      </c>
    </row>
    <row r="2783" spans="1:21" x14ac:dyDescent="0.25">
      <c r="A2783" s="20">
        <v>42211</v>
      </c>
      <c r="B2783" s="183" t="s">
        <v>5430</v>
      </c>
      <c r="C2783" s="183" t="s">
        <v>1592</v>
      </c>
      <c r="D2783" s="14" t="s">
        <v>151</v>
      </c>
      <c r="E2783" s="105">
        <v>1936</v>
      </c>
      <c r="F2783" s="65">
        <v>42212</v>
      </c>
      <c r="G2783" s="106">
        <v>1936</v>
      </c>
      <c r="H2783" s="31">
        <f t="shared" si="86"/>
        <v>0</v>
      </c>
      <c r="I2783" s="39" t="s">
        <v>9</v>
      </c>
      <c r="L2783" s="246"/>
      <c r="M2783" s="20">
        <v>42198</v>
      </c>
      <c r="N2783" s="183" t="s">
        <v>3904</v>
      </c>
      <c r="O2783" s="183" t="s">
        <v>1592</v>
      </c>
      <c r="P2783" s="14" t="s">
        <v>294</v>
      </c>
      <c r="Q2783" s="105">
        <v>3761.8</v>
      </c>
      <c r="R2783" s="23">
        <v>42198</v>
      </c>
      <c r="S2783" s="106">
        <v>3761.8</v>
      </c>
      <c r="T2783" s="31">
        <f t="shared" si="87"/>
        <v>0</v>
      </c>
      <c r="U2783" s="39" t="s">
        <v>9</v>
      </c>
    </row>
    <row r="2784" spans="1:21" x14ac:dyDescent="0.25">
      <c r="A2784" s="20">
        <v>42211</v>
      </c>
      <c r="B2784" s="183" t="s">
        <v>5431</v>
      </c>
      <c r="C2784" s="183" t="s">
        <v>1592</v>
      </c>
      <c r="D2784" s="14" t="s">
        <v>1058</v>
      </c>
      <c r="E2784" s="105">
        <v>4005.2</v>
      </c>
      <c r="F2784" s="65">
        <v>42211</v>
      </c>
      <c r="G2784" s="106">
        <v>4005.2</v>
      </c>
      <c r="H2784" s="31">
        <f t="shared" si="86"/>
        <v>0</v>
      </c>
      <c r="I2784" s="39" t="s">
        <v>9</v>
      </c>
      <c r="L2784" s="246"/>
      <c r="M2784" s="20">
        <v>42198</v>
      </c>
      <c r="N2784" s="183" t="s">
        <v>3905</v>
      </c>
      <c r="O2784" s="183" t="s">
        <v>1592</v>
      </c>
      <c r="P2784" s="14" t="s">
        <v>294</v>
      </c>
      <c r="Q2784" s="105">
        <v>114.6</v>
      </c>
      <c r="R2784" s="23">
        <v>42198</v>
      </c>
      <c r="S2784" s="106">
        <v>114.6</v>
      </c>
      <c r="T2784" s="31">
        <f t="shared" si="87"/>
        <v>0</v>
      </c>
      <c r="U2784" s="39" t="s">
        <v>9</v>
      </c>
    </row>
    <row r="2785" spans="1:21" x14ac:dyDescent="0.25">
      <c r="A2785" s="20">
        <v>42211</v>
      </c>
      <c r="B2785" s="183" t="s">
        <v>5432</v>
      </c>
      <c r="C2785" s="183" t="s">
        <v>1592</v>
      </c>
      <c r="D2785" s="14" t="s">
        <v>435</v>
      </c>
      <c r="E2785" s="105">
        <v>1745.3</v>
      </c>
      <c r="F2785" s="65">
        <v>42211</v>
      </c>
      <c r="G2785" s="106">
        <v>1745.3</v>
      </c>
      <c r="H2785" s="31">
        <f t="shared" si="86"/>
        <v>0</v>
      </c>
      <c r="I2785" s="39" t="s">
        <v>9</v>
      </c>
      <c r="L2785" s="246"/>
      <c r="M2785" s="20">
        <v>42199</v>
      </c>
      <c r="N2785" s="183" t="s">
        <v>4073</v>
      </c>
      <c r="O2785" s="183" t="s">
        <v>1592</v>
      </c>
      <c r="P2785" s="14" t="s">
        <v>294</v>
      </c>
      <c r="Q2785" s="105">
        <v>1292</v>
      </c>
      <c r="R2785" s="23">
        <v>42199</v>
      </c>
      <c r="S2785" s="106">
        <v>1292</v>
      </c>
      <c r="T2785" s="48">
        <f t="shared" si="87"/>
        <v>0</v>
      </c>
      <c r="U2785" s="39" t="s">
        <v>9</v>
      </c>
    </row>
    <row r="2786" spans="1:21" x14ac:dyDescent="0.25">
      <c r="A2786" s="20">
        <v>42211</v>
      </c>
      <c r="B2786" s="183" t="s">
        <v>5433</v>
      </c>
      <c r="C2786" s="183" t="s">
        <v>1592</v>
      </c>
      <c r="D2786" s="14" t="s">
        <v>435</v>
      </c>
      <c r="E2786" s="105">
        <v>688</v>
      </c>
      <c r="F2786" s="65">
        <v>42211</v>
      </c>
      <c r="G2786" s="106">
        <v>688</v>
      </c>
      <c r="H2786" s="31">
        <f t="shared" si="86"/>
        <v>0</v>
      </c>
      <c r="I2786" s="39" t="s">
        <v>9</v>
      </c>
      <c r="L2786" s="246"/>
      <c r="M2786" s="20">
        <v>42200</v>
      </c>
      <c r="N2786" s="183" t="s">
        <v>4125</v>
      </c>
      <c r="O2786" s="183" t="s">
        <v>1592</v>
      </c>
      <c r="P2786" s="14" t="s">
        <v>294</v>
      </c>
      <c r="Q2786" s="105">
        <v>4823</v>
      </c>
      <c r="R2786" s="23">
        <v>42200</v>
      </c>
      <c r="S2786" s="106">
        <v>4823</v>
      </c>
      <c r="T2786" s="48">
        <f t="shared" si="87"/>
        <v>0</v>
      </c>
      <c r="U2786" s="39" t="s">
        <v>9</v>
      </c>
    </row>
    <row r="2787" spans="1:21" x14ac:dyDescent="0.25">
      <c r="A2787" s="20">
        <v>42211</v>
      </c>
      <c r="B2787" s="183" t="s">
        <v>5434</v>
      </c>
      <c r="C2787" s="183" t="s">
        <v>1592</v>
      </c>
      <c r="D2787" s="14" t="s">
        <v>161</v>
      </c>
      <c r="E2787" s="105">
        <v>2732.4</v>
      </c>
      <c r="F2787" s="65">
        <v>42211</v>
      </c>
      <c r="G2787" s="106">
        <v>2732.4</v>
      </c>
      <c r="H2787" s="31">
        <f t="shared" si="86"/>
        <v>0</v>
      </c>
      <c r="I2787" s="39" t="s">
        <v>9</v>
      </c>
      <c r="L2787" s="246"/>
      <c r="M2787" s="20">
        <v>42203</v>
      </c>
      <c r="N2787" s="183" t="s">
        <v>4493</v>
      </c>
      <c r="O2787" s="183" t="s">
        <v>1592</v>
      </c>
      <c r="P2787" s="14" t="s">
        <v>294</v>
      </c>
      <c r="Q2787" s="105">
        <v>11667.6</v>
      </c>
      <c r="R2787" s="65">
        <v>42203</v>
      </c>
      <c r="S2787" s="106">
        <v>11667.6</v>
      </c>
      <c r="T2787" s="31">
        <f t="shared" si="87"/>
        <v>0</v>
      </c>
      <c r="U2787" s="39" t="s">
        <v>9</v>
      </c>
    </row>
    <row r="2788" spans="1:21" x14ac:dyDescent="0.25">
      <c r="A2788" s="20">
        <v>42211</v>
      </c>
      <c r="B2788" s="183" t="s">
        <v>5435</v>
      </c>
      <c r="C2788" s="183" t="s">
        <v>1592</v>
      </c>
      <c r="D2788" s="14" t="s">
        <v>699</v>
      </c>
      <c r="E2788" s="105">
        <v>257.39999999999998</v>
      </c>
      <c r="F2788" s="65">
        <v>42211</v>
      </c>
      <c r="G2788" s="106">
        <v>257.39999999999998</v>
      </c>
      <c r="H2788" s="31">
        <f t="shared" si="86"/>
        <v>0</v>
      </c>
      <c r="I2788" s="39" t="s">
        <v>9</v>
      </c>
      <c r="L2788" s="246"/>
      <c r="M2788" s="20">
        <v>42204</v>
      </c>
      <c r="N2788" s="183" t="s">
        <v>4589</v>
      </c>
      <c r="O2788" s="183" t="s">
        <v>1592</v>
      </c>
      <c r="P2788" s="14" t="s">
        <v>294</v>
      </c>
      <c r="Q2788" s="105">
        <v>4374.2</v>
      </c>
      <c r="R2788" s="23">
        <v>42204</v>
      </c>
      <c r="S2788" s="118">
        <v>4374.2</v>
      </c>
      <c r="T2788" s="31">
        <f t="shared" si="87"/>
        <v>0</v>
      </c>
      <c r="U2788" s="56" t="s">
        <v>9</v>
      </c>
    </row>
    <row r="2789" spans="1:21" x14ac:dyDescent="0.25">
      <c r="A2789" s="20">
        <v>42211</v>
      </c>
      <c r="B2789" s="183" t="s">
        <v>5436</v>
      </c>
      <c r="C2789" s="183" t="s">
        <v>1592</v>
      </c>
      <c r="D2789" s="14" t="s">
        <v>1182</v>
      </c>
      <c r="E2789" s="105">
        <v>2129.4</v>
      </c>
      <c r="F2789" s="65">
        <v>42211</v>
      </c>
      <c r="G2789" s="106">
        <v>2129.4</v>
      </c>
      <c r="H2789" s="31">
        <f t="shared" si="86"/>
        <v>0</v>
      </c>
      <c r="I2789" s="39" t="s">
        <v>9</v>
      </c>
      <c r="L2789" s="246"/>
      <c r="M2789" s="20">
        <v>42206</v>
      </c>
      <c r="N2789" s="183" t="s">
        <v>4825</v>
      </c>
      <c r="O2789" s="183" t="s">
        <v>1592</v>
      </c>
      <c r="P2789" s="15" t="s">
        <v>294</v>
      </c>
      <c r="Q2789" s="122">
        <v>309.60000000000002</v>
      </c>
      <c r="R2789" s="23">
        <v>42206</v>
      </c>
      <c r="S2789" s="118">
        <v>309.60000000000002</v>
      </c>
      <c r="T2789" s="31">
        <f t="shared" si="87"/>
        <v>0</v>
      </c>
      <c r="U2789" s="68" t="s">
        <v>9</v>
      </c>
    </row>
    <row r="2790" spans="1:21" x14ac:dyDescent="0.25">
      <c r="A2790" s="20">
        <v>42211</v>
      </c>
      <c r="B2790" s="183" t="s">
        <v>5437</v>
      </c>
      <c r="C2790" s="183" t="s">
        <v>1592</v>
      </c>
      <c r="D2790" s="14" t="s">
        <v>1182</v>
      </c>
      <c r="E2790" s="105">
        <v>1786</v>
      </c>
      <c r="F2790" s="65">
        <v>42211</v>
      </c>
      <c r="G2790" s="106">
        <v>1786</v>
      </c>
      <c r="H2790" s="31">
        <f t="shared" si="86"/>
        <v>0</v>
      </c>
      <c r="I2790" s="39" t="s">
        <v>9</v>
      </c>
      <c r="L2790" s="246"/>
      <c r="M2790" s="20">
        <v>42209</v>
      </c>
      <c r="N2790" s="183" t="s">
        <v>5252</v>
      </c>
      <c r="O2790" s="183" t="s">
        <v>1592</v>
      </c>
      <c r="P2790" s="14" t="s">
        <v>294</v>
      </c>
      <c r="Q2790" s="105">
        <v>181.8</v>
      </c>
      <c r="R2790" s="65">
        <v>42209</v>
      </c>
      <c r="S2790" s="106">
        <v>181.8</v>
      </c>
      <c r="T2790" s="31">
        <f t="shared" si="87"/>
        <v>0</v>
      </c>
      <c r="U2790" s="39" t="s">
        <v>9</v>
      </c>
    </row>
    <row r="2791" spans="1:21" x14ac:dyDescent="0.25">
      <c r="A2791" s="20">
        <v>42211</v>
      </c>
      <c r="B2791" s="183" t="s">
        <v>5438</v>
      </c>
      <c r="C2791" s="183" t="s">
        <v>1592</v>
      </c>
      <c r="D2791" s="14" t="s">
        <v>1182</v>
      </c>
      <c r="E2791" s="105">
        <v>1619.5</v>
      </c>
      <c r="F2791" s="65">
        <v>42211</v>
      </c>
      <c r="G2791" s="106">
        <v>1619.5</v>
      </c>
      <c r="H2791" s="31">
        <f t="shared" si="86"/>
        <v>0</v>
      </c>
      <c r="I2791" s="39" t="s">
        <v>9</v>
      </c>
      <c r="L2791" s="246"/>
      <c r="M2791" s="20">
        <v>42209</v>
      </c>
      <c r="N2791" s="183" t="s">
        <v>5253</v>
      </c>
      <c r="O2791" s="183" t="s">
        <v>1592</v>
      </c>
      <c r="P2791" s="14" t="s">
        <v>294</v>
      </c>
      <c r="Q2791" s="105">
        <v>37945</v>
      </c>
      <c r="R2791" s="65">
        <v>42216</v>
      </c>
      <c r="S2791" s="106">
        <v>37945</v>
      </c>
      <c r="T2791" s="31">
        <f t="shared" si="87"/>
        <v>0</v>
      </c>
      <c r="U2791" s="39" t="s">
        <v>4738</v>
      </c>
    </row>
    <row r="2792" spans="1:21" x14ac:dyDescent="0.25">
      <c r="A2792" s="20">
        <v>42211</v>
      </c>
      <c r="B2792" s="183" t="s">
        <v>5439</v>
      </c>
      <c r="C2792" s="183" t="s">
        <v>1592</v>
      </c>
      <c r="D2792" s="14" t="s">
        <v>270</v>
      </c>
      <c r="E2792" s="105">
        <v>280.8</v>
      </c>
      <c r="F2792" s="65">
        <v>42211</v>
      </c>
      <c r="G2792" s="106">
        <v>280.8</v>
      </c>
      <c r="H2792" s="31">
        <f t="shared" si="86"/>
        <v>0</v>
      </c>
      <c r="I2792" s="39" t="s">
        <v>9</v>
      </c>
      <c r="L2792" s="246"/>
      <c r="M2792" s="20">
        <v>42210</v>
      </c>
      <c r="N2792" s="183" t="s">
        <v>5322</v>
      </c>
      <c r="O2792" s="183" t="s">
        <v>1592</v>
      </c>
      <c r="P2792" s="14" t="s">
        <v>294</v>
      </c>
      <c r="Q2792" s="105">
        <v>4451</v>
      </c>
      <c r="R2792" s="65">
        <v>42210</v>
      </c>
      <c r="S2792" s="106">
        <v>4451</v>
      </c>
      <c r="T2792" s="31">
        <f t="shared" si="87"/>
        <v>0</v>
      </c>
      <c r="U2792" s="39" t="s">
        <v>9</v>
      </c>
    </row>
    <row r="2793" spans="1:21" x14ac:dyDescent="0.25">
      <c r="A2793" s="20">
        <v>42211</v>
      </c>
      <c r="B2793" s="183" t="s">
        <v>5440</v>
      </c>
      <c r="C2793" s="183" t="s">
        <v>1592</v>
      </c>
      <c r="D2793" s="14" t="s">
        <v>294</v>
      </c>
      <c r="E2793" s="105">
        <v>8227</v>
      </c>
      <c r="F2793" s="65">
        <v>42211</v>
      </c>
      <c r="G2793" s="106">
        <v>8227</v>
      </c>
      <c r="H2793" s="31">
        <f t="shared" si="86"/>
        <v>0</v>
      </c>
      <c r="I2793" s="39" t="s">
        <v>9</v>
      </c>
      <c r="L2793" s="246"/>
      <c r="M2793" s="20">
        <v>42211</v>
      </c>
      <c r="N2793" s="183" t="s">
        <v>5440</v>
      </c>
      <c r="O2793" s="183" t="s">
        <v>1592</v>
      </c>
      <c r="P2793" s="14" t="s">
        <v>294</v>
      </c>
      <c r="Q2793" s="105">
        <v>8227</v>
      </c>
      <c r="R2793" s="65">
        <v>42211</v>
      </c>
      <c r="S2793" s="106">
        <v>8227</v>
      </c>
      <c r="T2793" s="31">
        <f t="shared" si="87"/>
        <v>0</v>
      </c>
      <c r="U2793" s="39" t="s">
        <v>9</v>
      </c>
    </row>
    <row r="2794" spans="1:21" x14ac:dyDescent="0.25">
      <c r="A2794" s="20">
        <v>42211</v>
      </c>
      <c r="B2794" s="183" t="s">
        <v>5441</v>
      </c>
      <c r="C2794" s="183" t="s">
        <v>1592</v>
      </c>
      <c r="D2794" s="14" t="s">
        <v>120</v>
      </c>
      <c r="E2794" s="105">
        <v>1450.8</v>
      </c>
      <c r="F2794" s="65">
        <v>42212</v>
      </c>
      <c r="G2794" s="106">
        <v>1450.8</v>
      </c>
      <c r="H2794" s="31">
        <f t="shared" si="86"/>
        <v>0</v>
      </c>
      <c r="I2794" s="39" t="s">
        <v>59</v>
      </c>
      <c r="L2794" s="246"/>
      <c r="M2794" s="20">
        <v>42211</v>
      </c>
      <c r="N2794" s="183" t="s">
        <v>5465</v>
      </c>
      <c r="O2794" s="183" t="s">
        <v>1592</v>
      </c>
      <c r="P2794" s="14" t="s">
        <v>294</v>
      </c>
      <c r="Q2794" s="105">
        <v>3893.2</v>
      </c>
      <c r="R2794" s="23">
        <v>42211</v>
      </c>
      <c r="S2794" s="106">
        <v>3893.2</v>
      </c>
      <c r="T2794" s="31">
        <f t="shared" si="87"/>
        <v>0</v>
      </c>
      <c r="U2794" s="39" t="s">
        <v>9</v>
      </c>
    </row>
    <row r="2795" spans="1:21" x14ac:dyDescent="0.25">
      <c r="A2795" s="20">
        <v>42211</v>
      </c>
      <c r="B2795" s="183" t="s">
        <v>5442</v>
      </c>
      <c r="C2795" s="183" t="s">
        <v>1592</v>
      </c>
      <c r="D2795" s="14" t="s">
        <v>167</v>
      </c>
      <c r="E2795" s="105">
        <v>193.2</v>
      </c>
      <c r="F2795" s="65">
        <v>42212</v>
      </c>
      <c r="G2795" s="106">
        <v>193.2</v>
      </c>
      <c r="H2795" s="31">
        <f t="shared" si="86"/>
        <v>0</v>
      </c>
      <c r="I2795" s="39" t="s">
        <v>59</v>
      </c>
      <c r="L2795" s="246"/>
      <c r="M2795" s="20">
        <v>42212</v>
      </c>
      <c r="N2795" s="183" t="s">
        <v>5511</v>
      </c>
      <c r="O2795" s="183" t="s">
        <v>1592</v>
      </c>
      <c r="P2795" s="14" t="s">
        <v>294</v>
      </c>
      <c r="Q2795" s="105">
        <v>5759.4</v>
      </c>
      <c r="R2795" s="23">
        <v>42212</v>
      </c>
      <c r="S2795" s="106">
        <v>5759.4</v>
      </c>
      <c r="T2795" s="31">
        <f t="shared" si="87"/>
        <v>0</v>
      </c>
      <c r="U2795" s="39" t="s">
        <v>9</v>
      </c>
    </row>
    <row r="2796" spans="1:21" x14ac:dyDescent="0.25">
      <c r="A2796" s="20">
        <v>42211</v>
      </c>
      <c r="B2796" s="183" t="s">
        <v>5443</v>
      </c>
      <c r="C2796" s="183" t="s">
        <v>1592</v>
      </c>
      <c r="D2796" s="14" t="s">
        <v>3312</v>
      </c>
      <c r="E2796" s="105">
        <v>344.1</v>
      </c>
      <c r="F2796" s="65">
        <v>42212</v>
      </c>
      <c r="G2796" s="106">
        <v>344.1</v>
      </c>
      <c r="H2796" s="31">
        <f t="shared" si="86"/>
        <v>0</v>
      </c>
      <c r="I2796" s="39" t="s">
        <v>59</v>
      </c>
      <c r="L2796" s="246"/>
      <c r="M2796" s="20">
        <v>42213</v>
      </c>
      <c r="N2796" s="183" t="s">
        <v>5622</v>
      </c>
      <c r="O2796" s="183" t="s">
        <v>1592</v>
      </c>
      <c r="P2796" s="14" t="s">
        <v>294</v>
      </c>
      <c r="Q2796" s="105">
        <v>5332.9</v>
      </c>
      <c r="R2796" s="23">
        <v>42213</v>
      </c>
      <c r="S2796" s="106">
        <v>5332.9</v>
      </c>
      <c r="T2796" s="31">
        <f t="shared" si="87"/>
        <v>0</v>
      </c>
      <c r="U2796" s="39" t="s">
        <v>9</v>
      </c>
    </row>
    <row r="2797" spans="1:21" x14ac:dyDescent="0.25">
      <c r="A2797" s="20">
        <v>42211</v>
      </c>
      <c r="B2797" s="183" t="s">
        <v>5444</v>
      </c>
      <c r="C2797" s="183" t="s">
        <v>1592</v>
      </c>
      <c r="D2797" s="14" t="s">
        <v>82</v>
      </c>
      <c r="E2797" s="105">
        <v>4848.5</v>
      </c>
      <c r="F2797" s="65">
        <v>42212</v>
      </c>
      <c r="G2797" s="106">
        <v>4848.5</v>
      </c>
      <c r="H2797" s="31">
        <f t="shared" si="86"/>
        <v>0</v>
      </c>
      <c r="I2797" s="39" t="s">
        <v>59</v>
      </c>
      <c r="L2797" s="246"/>
      <c r="M2797" s="20">
        <v>42188</v>
      </c>
      <c r="N2797" s="183" t="s">
        <v>2741</v>
      </c>
      <c r="O2797" s="183" t="s">
        <v>1592</v>
      </c>
      <c r="P2797" s="40" t="s">
        <v>320</v>
      </c>
      <c r="Q2797" s="105">
        <v>23365.05</v>
      </c>
      <c r="R2797" s="23">
        <v>42189</v>
      </c>
      <c r="S2797" s="106">
        <v>23365.05</v>
      </c>
      <c r="T2797" s="31">
        <f t="shared" si="87"/>
        <v>0</v>
      </c>
      <c r="U2797" s="68" t="s">
        <v>587</v>
      </c>
    </row>
    <row r="2798" spans="1:21" x14ac:dyDescent="0.25">
      <c r="A2798" s="20">
        <v>42211</v>
      </c>
      <c r="B2798" s="183" t="s">
        <v>5445</v>
      </c>
      <c r="C2798" s="183" t="s">
        <v>1592</v>
      </c>
      <c r="D2798" s="150" t="s">
        <v>148</v>
      </c>
      <c r="E2798" s="105">
        <v>5534.1</v>
      </c>
      <c r="F2798" s="65">
        <v>42212</v>
      </c>
      <c r="G2798" s="106">
        <v>5534.1</v>
      </c>
      <c r="H2798" s="31">
        <f t="shared" si="86"/>
        <v>0</v>
      </c>
      <c r="I2798" s="39" t="s">
        <v>59</v>
      </c>
      <c r="L2798" s="246"/>
      <c r="M2798" s="20">
        <v>42189</v>
      </c>
      <c r="N2798" s="183" t="s">
        <v>2888</v>
      </c>
      <c r="O2798" s="183" t="s">
        <v>1592</v>
      </c>
      <c r="P2798" s="14" t="s">
        <v>320</v>
      </c>
      <c r="Q2798" s="105">
        <v>8371.2000000000007</v>
      </c>
      <c r="R2798" s="23">
        <v>42189</v>
      </c>
      <c r="S2798" s="106">
        <v>8371.2000000000007</v>
      </c>
      <c r="T2798" s="31">
        <f t="shared" si="87"/>
        <v>0</v>
      </c>
      <c r="U2798" s="39" t="s">
        <v>9</v>
      </c>
    </row>
    <row r="2799" spans="1:21" x14ac:dyDescent="0.25">
      <c r="A2799" s="20">
        <v>42211</v>
      </c>
      <c r="B2799" s="183" t="s">
        <v>5446</v>
      </c>
      <c r="C2799" s="183" t="s">
        <v>1592</v>
      </c>
      <c r="D2799" s="14" t="s">
        <v>152</v>
      </c>
      <c r="E2799" s="105">
        <v>4897.2</v>
      </c>
      <c r="F2799" s="65">
        <v>42212</v>
      </c>
      <c r="G2799" s="106">
        <v>4897.2</v>
      </c>
      <c r="H2799" s="31">
        <f t="shared" si="86"/>
        <v>0</v>
      </c>
      <c r="I2799" s="39" t="s">
        <v>59</v>
      </c>
      <c r="L2799" s="246"/>
      <c r="M2799" s="20">
        <v>42193</v>
      </c>
      <c r="N2799" s="183" t="s">
        <v>3301</v>
      </c>
      <c r="O2799" s="183" t="s">
        <v>1592</v>
      </c>
      <c r="P2799" s="14" t="s">
        <v>320</v>
      </c>
      <c r="Q2799" s="105">
        <v>21785.7</v>
      </c>
      <c r="R2799" s="23">
        <v>42193</v>
      </c>
      <c r="S2799" s="106">
        <v>21785.7</v>
      </c>
      <c r="T2799" s="31">
        <f t="shared" si="87"/>
        <v>0</v>
      </c>
      <c r="U2799" s="39" t="s">
        <v>587</v>
      </c>
    </row>
    <row r="2800" spans="1:21" x14ac:dyDescent="0.25">
      <c r="A2800" s="20">
        <v>42211</v>
      </c>
      <c r="B2800" s="183" t="s">
        <v>5447</v>
      </c>
      <c r="C2800" s="183" t="s">
        <v>1592</v>
      </c>
      <c r="D2800" s="14" t="s">
        <v>5046</v>
      </c>
      <c r="E2800" s="105">
        <v>9199.7000000000007</v>
      </c>
      <c r="F2800" s="65">
        <v>42211</v>
      </c>
      <c r="G2800" s="106">
        <v>9199.7000000000007</v>
      </c>
      <c r="H2800" s="31">
        <f t="shared" si="86"/>
        <v>0</v>
      </c>
      <c r="I2800" s="39" t="s">
        <v>9</v>
      </c>
      <c r="L2800" s="246"/>
      <c r="M2800" s="20">
        <v>42194</v>
      </c>
      <c r="N2800" s="183" t="s">
        <v>3407</v>
      </c>
      <c r="O2800" s="183" t="s">
        <v>1592</v>
      </c>
      <c r="P2800" s="14" t="s">
        <v>320</v>
      </c>
      <c r="Q2800" s="105">
        <v>21648.799999999999</v>
      </c>
      <c r="R2800" s="23">
        <v>42194</v>
      </c>
      <c r="S2800" s="106">
        <v>21648.799999999999</v>
      </c>
      <c r="T2800" s="31">
        <f t="shared" si="87"/>
        <v>0</v>
      </c>
      <c r="U2800" s="39" t="s">
        <v>587</v>
      </c>
    </row>
    <row r="2801" spans="1:21" x14ac:dyDescent="0.25">
      <c r="A2801" s="20">
        <v>42211</v>
      </c>
      <c r="B2801" s="183" t="s">
        <v>5448</v>
      </c>
      <c r="C2801" s="183" t="s">
        <v>1592</v>
      </c>
      <c r="D2801" s="14" t="s">
        <v>137</v>
      </c>
      <c r="E2801" s="105">
        <v>2263</v>
      </c>
      <c r="F2801" s="23">
        <v>42211</v>
      </c>
      <c r="G2801" s="106">
        <v>2263</v>
      </c>
      <c r="H2801" s="31">
        <f t="shared" si="86"/>
        <v>0</v>
      </c>
      <c r="I2801" s="39" t="s">
        <v>9</v>
      </c>
      <c r="L2801" s="246"/>
      <c r="M2801" s="20">
        <v>42195</v>
      </c>
      <c r="N2801" s="183" t="s">
        <v>3553</v>
      </c>
      <c r="O2801" s="183" t="s">
        <v>1592</v>
      </c>
      <c r="P2801" s="14" t="s">
        <v>320</v>
      </c>
      <c r="Q2801" s="105">
        <v>23296.639999999999</v>
      </c>
      <c r="R2801" s="23">
        <v>42196</v>
      </c>
      <c r="S2801" s="106">
        <v>23296.639999999999</v>
      </c>
      <c r="T2801" s="31">
        <f t="shared" si="87"/>
        <v>0</v>
      </c>
      <c r="U2801" s="39" t="s">
        <v>587</v>
      </c>
    </row>
    <row r="2802" spans="1:21" x14ac:dyDescent="0.25">
      <c r="A2802" s="20">
        <v>42211</v>
      </c>
      <c r="B2802" s="183" t="s">
        <v>5449</v>
      </c>
      <c r="C2802" s="183" t="s">
        <v>1592</v>
      </c>
      <c r="D2802" s="14" t="s">
        <v>1182</v>
      </c>
      <c r="E2802" s="105">
        <v>1374.6</v>
      </c>
      <c r="F2802" s="23">
        <v>42211</v>
      </c>
      <c r="G2802" s="106">
        <v>1374.6</v>
      </c>
      <c r="H2802" s="31">
        <f t="shared" si="86"/>
        <v>0</v>
      </c>
      <c r="I2802" s="39" t="s">
        <v>9</v>
      </c>
      <c r="L2802" s="246"/>
      <c r="M2802" s="20">
        <v>42196</v>
      </c>
      <c r="N2802" s="183" t="s">
        <v>3691</v>
      </c>
      <c r="O2802" s="183" t="s">
        <v>1592</v>
      </c>
      <c r="P2802" s="14" t="s">
        <v>320</v>
      </c>
      <c r="Q2802" s="105">
        <v>17570.900000000001</v>
      </c>
      <c r="R2802" s="23">
        <v>42196</v>
      </c>
      <c r="S2802" s="106">
        <v>11570.9</v>
      </c>
      <c r="T2802" s="31">
        <f t="shared" si="87"/>
        <v>6000.0000000000018</v>
      </c>
      <c r="U2802" s="39" t="s">
        <v>587</v>
      </c>
    </row>
    <row r="2803" spans="1:21" x14ac:dyDescent="0.25">
      <c r="A2803" s="20">
        <v>42211</v>
      </c>
      <c r="B2803" s="183" t="s">
        <v>5450</v>
      </c>
      <c r="C2803" s="183" t="s">
        <v>1592</v>
      </c>
      <c r="D2803" s="14" t="s">
        <v>158</v>
      </c>
      <c r="E2803" s="103">
        <v>1123.5</v>
      </c>
      <c r="F2803" s="23">
        <v>42211</v>
      </c>
      <c r="G2803" s="106">
        <v>1123.5</v>
      </c>
      <c r="H2803" s="31">
        <f t="shared" si="86"/>
        <v>0</v>
      </c>
      <c r="I2803" s="132" t="s">
        <v>9</v>
      </c>
      <c r="L2803" s="246"/>
      <c r="M2803" s="20">
        <v>42199</v>
      </c>
      <c r="N2803" s="183" t="s">
        <v>4020</v>
      </c>
      <c r="O2803" s="183" t="s">
        <v>1592</v>
      </c>
      <c r="P2803" s="14" t="s">
        <v>320</v>
      </c>
      <c r="Q2803" s="103">
        <v>11804</v>
      </c>
      <c r="R2803" s="23">
        <v>42199</v>
      </c>
      <c r="S2803" s="106">
        <v>11804</v>
      </c>
      <c r="T2803" s="48">
        <f t="shared" si="87"/>
        <v>0</v>
      </c>
      <c r="U2803" s="132" t="s">
        <v>587</v>
      </c>
    </row>
    <row r="2804" spans="1:21" x14ac:dyDescent="0.25">
      <c r="A2804" s="20">
        <v>42211</v>
      </c>
      <c r="B2804" s="183" t="s">
        <v>5451</v>
      </c>
      <c r="C2804" s="183" t="s">
        <v>1592</v>
      </c>
      <c r="D2804" s="14" t="s">
        <v>215</v>
      </c>
      <c r="E2804" s="103">
        <v>18923.099999999999</v>
      </c>
      <c r="F2804" s="23">
        <v>42211</v>
      </c>
      <c r="G2804" s="106">
        <v>18923.099999999999</v>
      </c>
      <c r="H2804" s="31">
        <f t="shared" si="86"/>
        <v>0</v>
      </c>
      <c r="I2804" s="132" t="s">
        <v>4738</v>
      </c>
      <c r="L2804" s="246"/>
      <c r="M2804" s="20">
        <v>42200</v>
      </c>
      <c r="N2804" s="183" t="s">
        <v>4095</v>
      </c>
      <c r="O2804" s="183" t="s">
        <v>1592</v>
      </c>
      <c r="P2804" s="14" t="s">
        <v>320</v>
      </c>
      <c r="Q2804" s="103">
        <v>27626.61</v>
      </c>
      <c r="R2804" s="23">
        <v>42200</v>
      </c>
      <c r="S2804" s="106">
        <v>27626.61</v>
      </c>
      <c r="T2804" s="48">
        <f t="shared" si="87"/>
        <v>0</v>
      </c>
      <c r="U2804" s="132" t="s">
        <v>587</v>
      </c>
    </row>
    <row r="2805" spans="1:21" x14ac:dyDescent="0.25">
      <c r="A2805" s="20">
        <v>42211</v>
      </c>
      <c r="B2805" s="183" t="s">
        <v>5452</v>
      </c>
      <c r="C2805" s="183" t="s">
        <v>1592</v>
      </c>
      <c r="D2805" s="14" t="s">
        <v>229</v>
      </c>
      <c r="E2805" s="103">
        <v>5630.96</v>
      </c>
      <c r="F2805" s="23">
        <v>42211</v>
      </c>
      <c r="G2805" s="106">
        <v>5630.96</v>
      </c>
      <c r="H2805" s="31">
        <f t="shared" si="86"/>
        <v>0</v>
      </c>
      <c r="I2805" s="132" t="s">
        <v>9</v>
      </c>
      <c r="L2805" s="246"/>
      <c r="M2805" s="20">
        <v>42201</v>
      </c>
      <c r="N2805" s="183" t="s">
        <v>4219</v>
      </c>
      <c r="O2805" s="183" t="s">
        <v>1592</v>
      </c>
      <c r="P2805" s="14" t="s">
        <v>320</v>
      </c>
      <c r="Q2805" s="103">
        <v>5980.6</v>
      </c>
      <c r="R2805" s="23">
        <v>42201</v>
      </c>
      <c r="S2805" s="106">
        <v>5980.6</v>
      </c>
      <c r="T2805" s="48">
        <f t="shared" si="87"/>
        <v>0</v>
      </c>
      <c r="U2805" s="132" t="s">
        <v>587</v>
      </c>
    </row>
    <row r="2806" spans="1:21" x14ac:dyDescent="0.25">
      <c r="A2806" s="20">
        <v>42211</v>
      </c>
      <c r="B2806" s="183" t="s">
        <v>5453</v>
      </c>
      <c r="C2806" s="183" t="s">
        <v>1592</v>
      </c>
      <c r="D2806" s="14" t="s">
        <v>1117</v>
      </c>
      <c r="E2806" s="103">
        <v>2822.4</v>
      </c>
      <c r="F2806" s="23">
        <v>42211</v>
      </c>
      <c r="G2806" s="106">
        <v>2822.4</v>
      </c>
      <c r="H2806" s="31">
        <f t="shared" si="86"/>
        <v>0</v>
      </c>
      <c r="I2806" s="132" t="s">
        <v>9</v>
      </c>
      <c r="L2806" s="246"/>
      <c r="M2806" s="20">
        <v>42202</v>
      </c>
      <c r="N2806" s="183" t="s">
        <v>4350</v>
      </c>
      <c r="O2806" s="183" t="s">
        <v>1592</v>
      </c>
      <c r="P2806" s="14" t="s">
        <v>320</v>
      </c>
      <c r="Q2806" s="103">
        <v>11308.4</v>
      </c>
      <c r="R2806" s="51">
        <v>42203</v>
      </c>
      <c r="S2806" s="118">
        <v>11308.4</v>
      </c>
      <c r="T2806" s="31">
        <f t="shared" si="87"/>
        <v>0</v>
      </c>
      <c r="U2806" s="28" t="s">
        <v>587</v>
      </c>
    </row>
    <row r="2807" spans="1:21" x14ac:dyDescent="0.25">
      <c r="A2807" s="20">
        <v>42211</v>
      </c>
      <c r="B2807" s="183" t="s">
        <v>5454</v>
      </c>
      <c r="C2807" s="183" t="s">
        <v>1592</v>
      </c>
      <c r="D2807" s="14" t="s">
        <v>55</v>
      </c>
      <c r="E2807" s="103">
        <v>25770.25</v>
      </c>
      <c r="F2807" s="23">
        <v>42212</v>
      </c>
      <c r="G2807" s="106">
        <v>25770.25</v>
      </c>
      <c r="H2807" s="31">
        <f t="shared" si="86"/>
        <v>0</v>
      </c>
      <c r="I2807" s="132" t="s">
        <v>3880</v>
      </c>
      <c r="L2807" s="246"/>
      <c r="M2807" s="20">
        <v>42202</v>
      </c>
      <c r="N2807" s="183" t="s">
        <v>4356</v>
      </c>
      <c r="O2807" s="183" t="s">
        <v>1592</v>
      </c>
      <c r="P2807" s="14" t="s">
        <v>320</v>
      </c>
      <c r="Q2807" s="103">
        <v>2506.08</v>
      </c>
      <c r="R2807" s="23">
        <v>42205</v>
      </c>
      <c r="S2807" s="118">
        <v>2506.08</v>
      </c>
      <c r="T2807" s="31">
        <f t="shared" si="87"/>
        <v>0</v>
      </c>
      <c r="U2807" s="28" t="s">
        <v>9</v>
      </c>
    </row>
    <row r="2808" spans="1:21" x14ac:dyDescent="0.25">
      <c r="A2808" s="20">
        <v>42211</v>
      </c>
      <c r="B2808" s="183" t="s">
        <v>5455</v>
      </c>
      <c r="C2808" s="183" t="s">
        <v>1592</v>
      </c>
      <c r="D2808" s="14" t="s">
        <v>35</v>
      </c>
      <c r="E2808" s="103">
        <v>24983.75</v>
      </c>
      <c r="F2808" s="23">
        <v>42212</v>
      </c>
      <c r="G2808" s="106">
        <v>24983.75</v>
      </c>
      <c r="H2808" s="31">
        <f t="shared" si="86"/>
        <v>0</v>
      </c>
      <c r="I2808" s="132" t="s">
        <v>3880</v>
      </c>
      <c r="L2808" s="246"/>
      <c r="M2808" s="20">
        <v>42210</v>
      </c>
      <c r="N2808" s="183" t="s">
        <v>5316</v>
      </c>
      <c r="O2808" s="183" t="s">
        <v>1592</v>
      </c>
      <c r="P2808" s="14" t="s">
        <v>320</v>
      </c>
      <c r="Q2808" s="103">
        <v>38253.040000000001</v>
      </c>
      <c r="R2808" s="65">
        <v>42210</v>
      </c>
      <c r="S2808" s="106">
        <v>38253.040000000001</v>
      </c>
      <c r="T2808" s="31">
        <f t="shared" si="87"/>
        <v>0</v>
      </c>
      <c r="U2808" s="132" t="s">
        <v>587</v>
      </c>
    </row>
    <row r="2809" spans="1:21" x14ac:dyDescent="0.25">
      <c r="A2809" s="20">
        <v>42211</v>
      </c>
      <c r="B2809" s="183" t="s">
        <v>5456</v>
      </c>
      <c r="C2809" s="183" t="s">
        <v>1592</v>
      </c>
      <c r="D2809" s="14" t="s">
        <v>60</v>
      </c>
      <c r="E2809" s="103">
        <v>4263</v>
      </c>
      <c r="F2809" s="23">
        <v>42212</v>
      </c>
      <c r="G2809" s="106">
        <v>4263</v>
      </c>
      <c r="H2809" s="31">
        <f t="shared" si="86"/>
        <v>0</v>
      </c>
      <c r="I2809" s="132" t="s">
        <v>3880</v>
      </c>
      <c r="L2809" s="246"/>
      <c r="M2809" s="20">
        <v>42213</v>
      </c>
      <c r="N2809" s="183" t="s">
        <v>5663</v>
      </c>
      <c r="O2809" s="183" t="s">
        <v>1592</v>
      </c>
      <c r="P2809" s="14" t="s">
        <v>320</v>
      </c>
      <c r="Q2809" s="103">
        <v>2989.72</v>
      </c>
      <c r="R2809" s="23">
        <v>42214</v>
      </c>
      <c r="S2809" s="106">
        <v>2989.72</v>
      </c>
      <c r="T2809" s="31">
        <f t="shared" si="87"/>
        <v>0</v>
      </c>
      <c r="U2809" s="132" t="s">
        <v>587</v>
      </c>
    </row>
    <row r="2810" spans="1:21" x14ac:dyDescent="0.25">
      <c r="A2810" s="20">
        <v>42211</v>
      </c>
      <c r="B2810" s="183" t="s">
        <v>5457</v>
      </c>
      <c r="C2810" s="183" t="s">
        <v>1592</v>
      </c>
      <c r="D2810" s="14" t="s">
        <v>256</v>
      </c>
      <c r="E2810" s="103">
        <v>6521.6</v>
      </c>
      <c r="F2810" s="23">
        <v>42212</v>
      </c>
      <c r="G2810" s="106">
        <v>6521.6</v>
      </c>
      <c r="H2810" s="31">
        <f t="shared" si="86"/>
        <v>0</v>
      </c>
      <c r="I2810" s="132" t="s">
        <v>3880</v>
      </c>
      <c r="L2810" s="246"/>
      <c r="M2810" s="20">
        <v>42214</v>
      </c>
      <c r="N2810" s="183" t="s">
        <v>5710</v>
      </c>
      <c r="O2810" s="183" t="s">
        <v>1592</v>
      </c>
      <c r="P2810" s="14" t="s">
        <v>320</v>
      </c>
      <c r="Q2810" s="103">
        <v>5657.2</v>
      </c>
      <c r="R2810" s="23">
        <v>42214</v>
      </c>
      <c r="S2810" s="106">
        <v>5657.2</v>
      </c>
      <c r="T2810" s="31">
        <f t="shared" si="87"/>
        <v>0</v>
      </c>
      <c r="U2810" s="132" t="s">
        <v>587</v>
      </c>
    </row>
    <row r="2811" spans="1:21" x14ac:dyDescent="0.25">
      <c r="A2811" s="20">
        <v>42211</v>
      </c>
      <c r="B2811" s="183" t="s">
        <v>5458</v>
      </c>
      <c r="C2811" s="183" t="s">
        <v>1592</v>
      </c>
      <c r="D2811" s="14" t="s">
        <v>56</v>
      </c>
      <c r="E2811" s="103">
        <v>8029.2</v>
      </c>
      <c r="F2811" s="23">
        <v>42212</v>
      </c>
      <c r="G2811" s="106">
        <v>8029.2</v>
      </c>
      <c r="H2811" s="31">
        <f t="shared" si="86"/>
        <v>0</v>
      </c>
      <c r="I2811" s="132" t="s">
        <v>3880</v>
      </c>
      <c r="L2811" s="246"/>
      <c r="M2811" s="20">
        <v>42215</v>
      </c>
      <c r="N2811" s="183" t="s">
        <v>5823</v>
      </c>
      <c r="O2811" s="183" t="s">
        <v>1592</v>
      </c>
      <c r="P2811" s="14" t="s">
        <v>320</v>
      </c>
      <c r="Q2811" s="103">
        <v>5401.4</v>
      </c>
      <c r="R2811" s="23"/>
      <c r="S2811" s="106"/>
      <c r="T2811" s="31">
        <f t="shared" si="87"/>
        <v>5401.4</v>
      </c>
      <c r="U2811" s="132" t="s">
        <v>587</v>
      </c>
    </row>
    <row r="2812" spans="1:21" x14ac:dyDescent="0.25">
      <c r="A2812" s="20">
        <v>42211</v>
      </c>
      <c r="B2812" s="183" t="s">
        <v>5459</v>
      </c>
      <c r="C2812" s="183" t="s">
        <v>1592</v>
      </c>
      <c r="D2812" s="14" t="s">
        <v>103</v>
      </c>
      <c r="E2812" s="103">
        <v>57520</v>
      </c>
      <c r="F2812" s="23">
        <v>42215</v>
      </c>
      <c r="G2812" s="106">
        <v>57520</v>
      </c>
      <c r="H2812" s="31">
        <f t="shared" si="86"/>
        <v>0</v>
      </c>
      <c r="I2812" s="132" t="s">
        <v>62</v>
      </c>
      <c r="L2812" s="246"/>
      <c r="M2812" s="20">
        <v>42209</v>
      </c>
      <c r="N2812" s="183" t="s">
        <v>5199</v>
      </c>
      <c r="O2812" s="183" t="s">
        <v>1592</v>
      </c>
      <c r="P2812" s="14" t="s">
        <v>255</v>
      </c>
      <c r="Q2812" s="103">
        <v>12244.4</v>
      </c>
      <c r="R2812" s="65">
        <v>42209</v>
      </c>
      <c r="S2812" s="106">
        <v>12244.4</v>
      </c>
      <c r="T2812" s="31">
        <f t="shared" si="87"/>
        <v>0</v>
      </c>
      <c r="U2812" s="132" t="s">
        <v>587</v>
      </c>
    </row>
    <row r="2813" spans="1:21" x14ac:dyDescent="0.25">
      <c r="A2813" s="20">
        <v>42211</v>
      </c>
      <c r="B2813" s="183" t="s">
        <v>5460</v>
      </c>
      <c r="C2813" s="183" t="s">
        <v>1592</v>
      </c>
      <c r="D2813" s="14" t="s">
        <v>1188</v>
      </c>
      <c r="E2813" s="103">
        <v>380</v>
      </c>
      <c r="F2813" s="23">
        <v>42211</v>
      </c>
      <c r="G2813" s="106">
        <v>380</v>
      </c>
      <c r="H2813" s="31">
        <f t="shared" si="86"/>
        <v>0</v>
      </c>
      <c r="I2813" s="132" t="s">
        <v>9</v>
      </c>
      <c r="L2813" s="246"/>
      <c r="M2813" s="20">
        <v>42213</v>
      </c>
      <c r="N2813" s="183" t="s">
        <v>5627</v>
      </c>
      <c r="O2813" s="183" t="s">
        <v>1592</v>
      </c>
      <c r="P2813" s="14" t="s">
        <v>255</v>
      </c>
      <c r="Q2813" s="103">
        <v>5785.6</v>
      </c>
      <c r="R2813" s="23">
        <v>42214</v>
      </c>
      <c r="S2813" s="106">
        <v>5785.6</v>
      </c>
      <c r="T2813" s="31">
        <f t="shared" si="87"/>
        <v>0</v>
      </c>
      <c r="U2813" s="132" t="s">
        <v>587</v>
      </c>
    </row>
    <row r="2814" spans="1:21" x14ac:dyDescent="0.25">
      <c r="A2814" s="20">
        <v>42211</v>
      </c>
      <c r="B2814" s="183" t="s">
        <v>5461</v>
      </c>
      <c r="C2814" s="183" t="s">
        <v>1592</v>
      </c>
      <c r="D2814" s="14" t="s">
        <v>50</v>
      </c>
      <c r="E2814" s="103">
        <v>1727.2</v>
      </c>
      <c r="F2814" s="23">
        <v>42211</v>
      </c>
      <c r="G2814" s="106">
        <v>1727.2</v>
      </c>
      <c r="H2814" s="31">
        <f t="shared" si="86"/>
        <v>0</v>
      </c>
      <c r="I2814" s="132" t="s">
        <v>17</v>
      </c>
      <c r="L2814" s="246"/>
      <c r="M2814" s="20">
        <v>42204</v>
      </c>
      <c r="N2814" s="183" t="s">
        <v>4585</v>
      </c>
      <c r="O2814" s="183" t="s">
        <v>1592</v>
      </c>
      <c r="P2814" s="14" t="s">
        <v>38</v>
      </c>
      <c r="Q2814" s="103">
        <v>20943</v>
      </c>
      <c r="R2814" s="23">
        <v>42216</v>
      </c>
      <c r="S2814" s="118">
        <v>20943</v>
      </c>
      <c r="T2814" s="31">
        <f t="shared" si="87"/>
        <v>0</v>
      </c>
      <c r="U2814" s="28" t="s">
        <v>62</v>
      </c>
    </row>
    <row r="2815" spans="1:21" x14ac:dyDescent="0.25">
      <c r="A2815" s="20">
        <v>42211</v>
      </c>
      <c r="B2815" s="183" t="s">
        <v>5462</v>
      </c>
      <c r="C2815" s="183" t="s">
        <v>1592</v>
      </c>
      <c r="D2815" s="14" t="s">
        <v>440</v>
      </c>
      <c r="E2815" s="103">
        <v>14198.4</v>
      </c>
      <c r="F2815" s="23">
        <v>42211</v>
      </c>
      <c r="G2815" s="106">
        <v>14198.4</v>
      </c>
      <c r="H2815" s="31">
        <f t="shared" si="86"/>
        <v>0</v>
      </c>
      <c r="I2815" s="132" t="s">
        <v>9</v>
      </c>
      <c r="L2815" s="246"/>
      <c r="M2815" s="20">
        <v>42205</v>
      </c>
      <c r="N2815" s="183" t="s">
        <v>4666</v>
      </c>
      <c r="O2815" s="183" t="s">
        <v>1592</v>
      </c>
      <c r="P2815" s="14" t="s">
        <v>38</v>
      </c>
      <c r="Q2815" s="103">
        <v>32792.5</v>
      </c>
      <c r="R2815" s="23">
        <v>42216</v>
      </c>
      <c r="S2815" s="118">
        <v>32792.5</v>
      </c>
      <c r="T2815" s="31">
        <f t="shared" si="87"/>
        <v>0</v>
      </c>
      <c r="U2815" s="28" t="s">
        <v>9</v>
      </c>
    </row>
    <row r="2816" spans="1:21" x14ac:dyDescent="0.25">
      <c r="A2816" s="20">
        <v>42211</v>
      </c>
      <c r="B2816" s="183" t="s">
        <v>5463</v>
      </c>
      <c r="C2816" s="183" t="s">
        <v>1592</v>
      </c>
      <c r="D2816" s="14" t="s">
        <v>161</v>
      </c>
      <c r="E2816" s="103">
        <v>25819.75</v>
      </c>
      <c r="F2816" s="23">
        <v>42211</v>
      </c>
      <c r="G2816" s="106">
        <v>25819.75</v>
      </c>
      <c r="H2816" s="31">
        <f t="shared" si="86"/>
        <v>0</v>
      </c>
      <c r="I2816" s="132" t="s">
        <v>9</v>
      </c>
      <c r="L2816" s="246"/>
      <c r="M2816" s="20">
        <v>42205</v>
      </c>
      <c r="N2816" s="183" t="s">
        <v>4703</v>
      </c>
      <c r="O2816" s="183" t="s">
        <v>1592</v>
      </c>
      <c r="P2816" s="14" t="s">
        <v>38</v>
      </c>
      <c r="Q2816" s="103">
        <v>23830</v>
      </c>
      <c r="R2816" s="23">
        <v>42205</v>
      </c>
      <c r="S2816" s="118">
        <v>23830</v>
      </c>
      <c r="T2816" s="31">
        <f t="shared" si="87"/>
        <v>0</v>
      </c>
      <c r="U2816" s="28" t="s">
        <v>587</v>
      </c>
    </row>
    <row r="2817" spans="1:21" x14ac:dyDescent="0.25">
      <c r="A2817" s="20">
        <v>42211</v>
      </c>
      <c r="B2817" s="183" t="s">
        <v>5464</v>
      </c>
      <c r="C2817" s="183" t="s">
        <v>1592</v>
      </c>
      <c r="D2817" s="14" t="s">
        <v>102</v>
      </c>
      <c r="E2817" s="103">
        <v>1596</v>
      </c>
      <c r="F2817" s="23">
        <v>42211</v>
      </c>
      <c r="G2817" s="106">
        <v>1596</v>
      </c>
      <c r="H2817" s="31">
        <f t="shared" si="86"/>
        <v>0</v>
      </c>
      <c r="I2817" s="132" t="s">
        <v>9</v>
      </c>
      <c r="L2817" s="246"/>
      <c r="M2817" s="20">
        <v>42210</v>
      </c>
      <c r="N2817" s="183" t="s">
        <v>5390</v>
      </c>
      <c r="O2817" s="183" t="s">
        <v>1592</v>
      </c>
      <c r="P2817" s="14" t="s">
        <v>38</v>
      </c>
      <c r="Q2817" s="103">
        <v>34204</v>
      </c>
      <c r="R2817" s="65">
        <v>42216</v>
      </c>
      <c r="S2817" s="106">
        <v>34204</v>
      </c>
      <c r="T2817" s="31">
        <f t="shared" si="87"/>
        <v>0</v>
      </c>
      <c r="U2817" s="132" t="s">
        <v>4996</v>
      </c>
    </row>
    <row r="2818" spans="1:21" x14ac:dyDescent="0.25">
      <c r="A2818" s="20">
        <v>42211</v>
      </c>
      <c r="B2818" s="183" t="s">
        <v>5465</v>
      </c>
      <c r="C2818" s="183" t="s">
        <v>1592</v>
      </c>
      <c r="D2818" s="14" t="s">
        <v>294</v>
      </c>
      <c r="E2818" s="103">
        <v>3893.2</v>
      </c>
      <c r="F2818" s="23">
        <v>42211</v>
      </c>
      <c r="G2818" s="106">
        <v>3893.2</v>
      </c>
      <c r="H2818" s="31">
        <f t="shared" si="86"/>
        <v>0</v>
      </c>
      <c r="I2818" s="132" t="s">
        <v>9</v>
      </c>
      <c r="L2818" s="246"/>
      <c r="M2818" s="20">
        <v>42215</v>
      </c>
      <c r="N2818" s="183" t="s">
        <v>5804</v>
      </c>
      <c r="O2818" s="183" t="s">
        <v>1592</v>
      </c>
      <c r="P2818" s="14" t="s">
        <v>38</v>
      </c>
      <c r="Q2818" s="103">
        <v>35420</v>
      </c>
      <c r="R2818" s="23"/>
      <c r="S2818" s="106"/>
      <c r="T2818" s="31">
        <f t="shared" si="87"/>
        <v>35420</v>
      </c>
      <c r="U2818" s="132" t="s">
        <v>4996</v>
      </c>
    </row>
    <row r="2819" spans="1:21" x14ac:dyDescent="0.25">
      <c r="A2819" s="20">
        <v>42211</v>
      </c>
      <c r="B2819" s="183" t="s">
        <v>5466</v>
      </c>
      <c r="C2819" s="183" t="s">
        <v>1592</v>
      </c>
      <c r="D2819" s="14" t="s">
        <v>1182</v>
      </c>
      <c r="E2819" s="103">
        <v>1361.6</v>
      </c>
      <c r="F2819" s="23">
        <v>42211</v>
      </c>
      <c r="G2819" s="106">
        <v>1361.6</v>
      </c>
      <c r="H2819" s="31">
        <f t="shared" ref="H2819:H2882" si="88">E2819-G2819</f>
        <v>0</v>
      </c>
      <c r="I2819" s="132" t="s">
        <v>9</v>
      </c>
      <c r="L2819" s="246"/>
      <c r="M2819" s="20">
        <v>42216</v>
      </c>
      <c r="N2819" s="183" t="s">
        <v>5934</v>
      </c>
      <c r="O2819" s="183" t="s">
        <v>1592</v>
      </c>
      <c r="P2819" s="14" t="s">
        <v>38</v>
      </c>
      <c r="Q2819" s="103">
        <v>37030</v>
      </c>
      <c r="R2819" s="23"/>
      <c r="S2819" s="106"/>
      <c r="T2819" s="31">
        <f t="shared" ref="T2819:T2882" si="89">Q2819-S2819</f>
        <v>37030</v>
      </c>
      <c r="U2819" s="132" t="s">
        <v>3880</v>
      </c>
    </row>
    <row r="2820" spans="1:21" x14ac:dyDescent="0.25">
      <c r="A2820" s="20">
        <v>42211</v>
      </c>
      <c r="B2820" s="183" t="s">
        <v>5467</v>
      </c>
      <c r="C2820" s="183" t="s">
        <v>1592</v>
      </c>
      <c r="D2820" s="14" t="s">
        <v>335</v>
      </c>
      <c r="E2820" s="103">
        <v>537.29999999999995</v>
      </c>
      <c r="F2820" s="23">
        <v>42211</v>
      </c>
      <c r="G2820" s="106">
        <v>537.29999999999995</v>
      </c>
      <c r="H2820" s="31">
        <f t="shared" si="88"/>
        <v>0</v>
      </c>
      <c r="I2820" s="132" t="s">
        <v>9</v>
      </c>
      <c r="L2820" s="246"/>
      <c r="M2820" s="20">
        <v>42208</v>
      </c>
      <c r="N2820" s="183" t="s">
        <v>5045</v>
      </c>
      <c r="O2820" s="183" t="s">
        <v>1592</v>
      </c>
      <c r="P2820" s="14" t="s">
        <v>5046</v>
      </c>
      <c r="Q2820" s="103">
        <v>19208.599999999999</v>
      </c>
      <c r="R2820" s="65">
        <v>42208</v>
      </c>
      <c r="S2820" s="106">
        <v>19208.599999999999</v>
      </c>
      <c r="T2820" s="31">
        <f t="shared" si="89"/>
        <v>0</v>
      </c>
      <c r="U2820" s="132" t="s">
        <v>9</v>
      </c>
    </row>
    <row r="2821" spans="1:21" x14ac:dyDescent="0.25">
      <c r="A2821" s="20">
        <v>42211</v>
      </c>
      <c r="B2821" s="183" t="s">
        <v>5468</v>
      </c>
      <c r="C2821" s="183" t="s">
        <v>1592</v>
      </c>
      <c r="D2821" s="14" t="s">
        <v>110</v>
      </c>
      <c r="E2821" s="103">
        <v>29047.599999999999</v>
      </c>
      <c r="F2821" s="23">
        <v>42216</v>
      </c>
      <c r="G2821" s="106">
        <v>29047.599999999999</v>
      </c>
      <c r="H2821" s="31">
        <f t="shared" si="88"/>
        <v>0</v>
      </c>
      <c r="I2821" s="132" t="s">
        <v>17</v>
      </c>
      <c r="L2821" s="246"/>
      <c r="M2821" s="20">
        <v>42209</v>
      </c>
      <c r="N2821" s="183" t="s">
        <v>5187</v>
      </c>
      <c r="O2821" s="183" t="s">
        <v>1592</v>
      </c>
      <c r="P2821" s="14" t="s">
        <v>5046</v>
      </c>
      <c r="Q2821" s="103">
        <v>15888.1</v>
      </c>
      <c r="R2821" s="65">
        <v>42209</v>
      </c>
      <c r="S2821" s="106">
        <v>15888.1</v>
      </c>
      <c r="T2821" s="31">
        <f t="shared" si="89"/>
        <v>0</v>
      </c>
      <c r="U2821" s="132" t="s">
        <v>9</v>
      </c>
    </row>
    <row r="2822" spans="1:21" x14ac:dyDescent="0.25">
      <c r="A2822" s="20">
        <v>42211</v>
      </c>
      <c r="B2822" s="183" t="s">
        <v>5469</v>
      </c>
      <c r="C2822" s="183" t="s">
        <v>1592</v>
      </c>
      <c r="D2822" s="14" t="s">
        <v>235</v>
      </c>
      <c r="E2822" s="103">
        <v>2160.6</v>
      </c>
      <c r="F2822" s="23">
        <v>42212</v>
      </c>
      <c r="G2822" s="106">
        <v>2160.6</v>
      </c>
      <c r="H2822" s="31">
        <f t="shared" si="88"/>
        <v>0</v>
      </c>
      <c r="I2822" s="132" t="s">
        <v>17</v>
      </c>
      <c r="L2822" s="246"/>
      <c r="M2822" s="20">
        <v>42210</v>
      </c>
      <c r="N2822" s="183" t="s">
        <v>5309</v>
      </c>
      <c r="O2822" s="183" t="s">
        <v>1592</v>
      </c>
      <c r="P2822" s="14" t="s">
        <v>5046</v>
      </c>
      <c r="Q2822" s="103">
        <v>22451.25</v>
      </c>
      <c r="R2822" s="65">
        <v>42210</v>
      </c>
      <c r="S2822" s="106">
        <v>22451.25</v>
      </c>
      <c r="T2822" s="31">
        <f t="shared" si="89"/>
        <v>0</v>
      </c>
      <c r="U2822" s="132" t="s">
        <v>9</v>
      </c>
    </row>
    <row r="2823" spans="1:21" x14ac:dyDescent="0.25">
      <c r="A2823" s="20">
        <v>42211</v>
      </c>
      <c r="B2823" s="183" t="s">
        <v>5470</v>
      </c>
      <c r="C2823" s="183" t="s">
        <v>1592</v>
      </c>
      <c r="D2823" s="14" t="s">
        <v>80</v>
      </c>
      <c r="E2823" s="103">
        <v>6060</v>
      </c>
      <c r="F2823" s="23">
        <v>42211</v>
      </c>
      <c r="G2823" s="106">
        <v>6060</v>
      </c>
      <c r="H2823" s="31">
        <f t="shared" si="88"/>
        <v>0</v>
      </c>
      <c r="I2823" s="132" t="s">
        <v>9</v>
      </c>
      <c r="L2823" s="246"/>
      <c r="M2823" s="20">
        <v>42211</v>
      </c>
      <c r="N2823" s="183" t="s">
        <v>5447</v>
      </c>
      <c r="O2823" s="183" t="s">
        <v>1592</v>
      </c>
      <c r="P2823" s="14" t="s">
        <v>5046</v>
      </c>
      <c r="Q2823" s="103">
        <v>9199.7000000000007</v>
      </c>
      <c r="R2823" s="65">
        <v>42211</v>
      </c>
      <c r="S2823" s="106">
        <v>9199.7000000000007</v>
      </c>
      <c r="T2823" s="31">
        <f t="shared" si="89"/>
        <v>0</v>
      </c>
      <c r="U2823" s="132" t="s">
        <v>9</v>
      </c>
    </row>
    <row r="2824" spans="1:21" x14ac:dyDescent="0.25">
      <c r="A2824" s="20">
        <v>42211</v>
      </c>
      <c r="B2824" s="183" t="s">
        <v>5471</v>
      </c>
      <c r="C2824" s="183" t="s">
        <v>1592</v>
      </c>
      <c r="D2824" s="14" t="s">
        <v>24</v>
      </c>
      <c r="E2824" s="103">
        <v>133461.4</v>
      </c>
      <c r="F2824" s="30">
        <v>42221</v>
      </c>
      <c r="G2824" s="144">
        <v>133461.4</v>
      </c>
      <c r="H2824" s="31">
        <f t="shared" si="88"/>
        <v>0</v>
      </c>
      <c r="I2824" s="132" t="s">
        <v>62</v>
      </c>
      <c r="L2824" s="246"/>
      <c r="M2824" s="20">
        <v>42212</v>
      </c>
      <c r="N2824" s="183" t="s">
        <v>5544</v>
      </c>
      <c r="O2824" s="183" t="s">
        <v>1592</v>
      </c>
      <c r="P2824" s="14" t="s">
        <v>5046</v>
      </c>
      <c r="Q2824" s="103">
        <v>7480</v>
      </c>
      <c r="R2824" s="23">
        <v>42212</v>
      </c>
      <c r="S2824" s="106">
        <v>7480</v>
      </c>
      <c r="T2824" s="31">
        <f t="shared" si="89"/>
        <v>0</v>
      </c>
      <c r="U2824" s="132" t="s">
        <v>9</v>
      </c>
    </row>
    <row r="2825" spans="1:21" x14ac:dyDescent="0.25">
      <c r="A2825" s="20">
        <v>42211</v>
      </c>
      <c r="B2825" s="183" t="s">
        <v>5472</v>
      </c>
      <c r="C2825" s="183" t="s">
        <v>1592</v>
      </c>
      <c r="D2825" s="14" t="s">
        <v>158</v>
      </c>
      <c r="E2825" s="103">
        <v>6549.6</v>
      </c>
      <c r="F2825" s="23">
        <v>42211</v>
      </c>
      <c r="G2825" s="106">
        <v>6549.6</v>
      </c>
      <c r="H2825" s="31">
        <f t="shared" si="88"/>
        <v>0</v>
      </c>
      <c r="I2825" s="132" t="s">
        <v>9</v>
      </c>
      <c r="L2825" s="246"/>
      <c r="M2825" s="20">
        <v>42212</v>
      </c>
      <c r="N2825" s="183" t="s">
        <v>5545</v>
      </c>
      <c r="O2825" s="183" t="s">
        <v>1592</v>
      </c>
      <c r="P2825" s="14" t="s">
        <v>5046</v>
      </c>
      <c r="Q2825" s="103">
        <v>4659.6000000000004</v>
      </c>
      <c r="R2825" s="23">
        <v>42212</v>
      </c>
      <c r="S2825" s="106">
        <v>4659.6000000000004</v>
      </c>
      <c r="T2825" s="31">
        <f t="shared" si="89"/>
        <v>0</v>
      </c>
      <c r="U2825" s="132" t="s">
        <v>9</v>
      </c>
    </row>
    <row r="2826" spans="1:21" x14ac:dyDescent="0.25">
      <c r="A2826" s="20">
        <v>42211</v>
      </c>
      <c r="B2826" s="183" t="s">
        <v>5473</v>
      </c>
      <c r="C2826" s="183" t="s">
        <v>1592</v>
      </c>
      <c r="D2826" s="14" t="s">
        <v>114</v>
      </c>
      <c r="E2826" s="103">
        <v>2861.6</v>
      </c>
      <c r="F2826" s="23">
        <v>42211</v>
      </c>
      <c r="G2826" s="106">
        <v>2861.6</v>
      </c>
      <c r="H2826" s="31">
        <f t="shared" si="88"/>
        <v>0</v>
      </c>
      <c r="I2826" s="132" t="s">
        <v>9</v>
      </c>
      <c r="L2826" s="246"/>
      <c r="M2826" s="20">
        <v>42212</v>
      </c>
      <c r="N2826" s="183" t="s">
        <v>5552</v>
      </c>
      <c r="O2826" s="183" t="s">
        <v>1592</v>
      </c>
      <c r="P2826" s="14" t="s">
        <v>5046</v>
      </c>
      <c r="Q2826" s="103">
        <v>2021.3</v>
      </c>
      <c r="R2826" s="23">
        <v>42212</v>
      </c>
      <c r="S2826" s="106">
        <v>2021.3</v>
      </c>
      <c r="T2826" s="31">
        <f t="shared" si="89"/>
        <v>0</v>
      </c>
      <c r="U2826" s="132" t="s">
        <v>9</v>
      </c>
    </row>
    <row r="2827" spans="1:21" x14ac:dyDescent="0.25">
      <c r="A2827" s="20">
        <v>42211</v>
      </c>
      <c r="B2827" s="183" t="s">
        <v>5474</v>
      </c>
      <c r="C2827" s="183" t="s">
        <v>1592</v>
      </c>
      <c r="D2827" s="14" t="s">
        <v>105</v>
      </c>
      <c r="E2827" s="103">
        <v>658.3</v>
      </c>
      <c r="F2827" s="23">
        <v>42212</v>
      </c>
      <c r="G2827" s="106">
        <v>658.3</v>
      </c>
      <c r="H2827" s="31">
        <f t="shared" si="88"/>
        <v>0</v>
      </c>
      <c r="I2827" s="132" t="s">
        <v>9</v>
      </c>
      <c r="L2827" s="246"/>
      <c r="M2827" s="20">
        <v>42213</v>
      </c>
      <c r="N2827" s="183" t="s">
        <v>5637</v>
      </c>
      <c r="O2827" s="183" t="s">
        <v>1592</v>
      </c>
      <c r="P2827" s="14" t="s">
        <v>5046</v>
      </c>
      <c r="Q2827" s="103">
        <v>7106</v>
      </c>
      <c r="R2827" s="23">
        <v>42213</v>
      </c>
      <c r="S2827" s="106">
        <v>7106</v>
      </c>
      <c r="T2827" s="31">
        <f t="shared" si="89"/>
        <v>0</v>
      </c>
      <c r="U2827" s="132" t="s">
        <v>9</v>
      </c>
    </row>
    <row r="2828" spans="1:21" x14ac:dyDescent="0.25">
      <c r="A2828" s="20">
        <v>42211</v>
      </c>
      <c r="B2828" s="183" t="s">
        <v>5475</v>
      </c>
      <c r="C2828" s="183" t="s">
        <v>1592</v>
      </c>
      <c r="D2828" s="14" t="s">
        <v>367</v>
      </c>
      <c r="E2828" s="103">
        <v>108787.4</v>
      </c>
      <c r="F2828" s="30">
        <v>42225</v>
      </c>
      <c r="G2828" s="144">
        <v>108787.4</v>
      </c>
      <c r="H2828" s="31">
        <f t="shared" si="88"/>
        <v>0</v>
      </c>
      <c r="I2828" s="132" t="s">
        <v>3880</v>
      </c>
      <c r="L2828" s="246"/>
      <c r="M2828" s="20">
        <v>42215</v>
      </c>
      <c r="N2828" s="183" t="s">
        <v>5858</v>
      </c>
      <c r="O2828" s="183" t="s">
        <v>1592</v>
      </c>
      <c r="P2828" s="14" t="s">
        <v>5046</v>
      </c>
      <c r="Q2828" s="103">
        <v>17007.900000000001</v>
      </c>
      <c r="R2828" s="23" t="s">
        <v>5765</v>
      </c>
      <c r="S2828" s="106">
        <f>12007.9+5000</f>
        <v>17007.900000000001</v>
      </c>
      <c r="T2828" s="31">
        <f t="shared" si="89"/>
        <v>0</v>
      </c>
      <c r="U2828" s="132" t="s">
        <v>9</v>
      </c>
    </row>
    <row r="2829" spans="1:21" x14ac:dyDescent="0.25">
      <c r="A2829" s="20">
        <v>42212</v>
      </c>
      <c r="B2829" s="183" t="s">
        <v>5476</v>
      </c>
      <c r="C2829" s="183" t="s">
        <v>1592</v>
      </c>
      <c r="D2829" s="14" t="s">
        <v>112</v>
      </c>
      <c r="E2829" s="103">
        <v>18782.599999999999</v>
      </c>
      <c r="F2829" s="23" t="s">
        <v>5477</v>
      </c>
      <c r="G2829" s="106">
        <f>15400+3382.6</f>
        <v>18782.599999999999</v>
      </c>
      <c r="H2829" s="31">
        <f t="shared" si="88"/>
        <v>0</v>
      </c>
      <c r="I2829" s="132" t="s">
        <v>9</v>
      </c>
      <c r="L2829" s="246"/>
      <c r="M2829" s="20">
        <v>42216</v>
      </c>
      <c r="N2829" s="183" t="s">
        <v>6027</v>
      </c>
      <c r="O2829" s="183" t="s">
        <v>1592</v>
      </c>
      <c r="P2829" s="14" t="s">
        <v>5046</v>
      </c>
      <c r="Q2829" s="103">
        <v>3892.9</v>
      </c>
      <c r="R2829" s="23">
        <v>42216</v>
      </c>
      <c r="S2829" s="106">
        <v>3892.9</v>
      </c>
      <c r="T2829" s="31">
        <f t="shared" si="89"/>
        <v>0</v>
      </c>
      <c r="U2829" s="132" t="s">
        <v>9</v>
      </c>
    </row>
    <row r="2830" spans="1:21" x14ac:dyDescent="0.25">
      <c r="A2830" s="20">
        <v>42212</v>
      </c>
      <c r="B2830" s="183" t="s">
        <v>5478</v>
      </c>
      <c r="C2830" s="183" t="s">
        <v>1592</v>
      </c>
      <c r="D2830" s="14" t="s">
        <v>2607</v>
      </c>
      <c r="E2830" s="103">
        <v>4254.6000000000004</v>
      </c>
      <c r="F2830" s="23">
        <v>42212</v>
      </c>
      <c r="G2830" s="106">
        <v>4254.6000000000004</v>
      </c>
      <c r="H2830" s="31">
        <f t="shared" si="88"/>
        <v>0</v>
      </c>
      <c r="I2830" s="132" t="s">
        <v>9</v>
      </c>
      <c r="L2830" s="246"/>
      <c r="M2830" s="20">
        <v>42192</v>
      </c>
      <c r="N2830" s="183" t="s">
        <v>3263</v>
      </c>
      <c r="O2830" s="183" t="s">
        <v>1592</v>
      </c>
      <c r="P2830" s="14" t="s">
        <v>104</v>
      </c>
      <c r="Q2830" s="103">
        <v>3259.2</v>
      </c>
      <c r="R2830" s="23">
        <v>42193</v>
      </c>
      <c r="S2830" s="106">
        <v>3259.2</v>
      </c>
      <c r="T2830" s="31">
        <f t="shared" si="89"/>
        <v>0</v>
      </c>
      <c r="U2830" s="132" t="s">
        <v>19</v>
      </c>
    </row>
    <row r="2831" spans="1:21" x14ac:dyDescent="0.25">
      <c r="A2831" s="20">
        <v>42212</v>
      </c>
      <c r="B2831" s="183" t="s">
        <v>5479</v>
      </c>
      <c r="C2831" s="183" t="s">
        <v>1592</v>
      </c>
      <c r="D2831" s="150" t="s">
        <v>32</v>
      </c>
      <c r="E2831" s="103">
        <v>77961.600000000006</v>
      </c>
      <c r="F2831" s="30">
        <v>42230</v>
      </c>
      <c r="G2831" s="144">
        <v>77961.600000000006</v>
      </c>
      <c r="H2831" s="31">
        <f t="shared" si="88"/>
        <v>0</v>
      </c>
      <c r="I2831" s="132" t="s">
        <v>19</v>
      </c>
      <c r="L2831" s="246"/>
      <c r="M2831" s="20">
        <v>42196</v>
      </c>
      <c r="N2831" s="183" t="s">
        <v>3779</v>
      </c>
      <c r="O2831" s="183" t="s">
        <v>1592</v>
      </c>
      <c r="P2831" s="150" t="s">
        <v>104</v>
      </c>
      <c r="Q2831" s="103">
        <v>3158.4</v>
      </c>
      <c r="R2831" s="23">
        <v>42198</v>
      </c>
      <c r="S2831" s="106">
        <v>3158.4</v>
      </c>
      <c r="T2831" s="31">
        <f t="shared" si="89"/>
        <v>0</v>
      </c>
      <c r="U2831" s="132" t="s">
        <v>9</v>
      </c>
    </row>
    <row r="2832" spans="1:21" x14ac:dyDescent="0.25">
      <c r="A2832" s="20">
        <v>42212</v>
      </c>
      <c r="B2832" s="183" t="s">
        <v>5480</v>
      </c>
      <c r="C2832" s="183" t="s">
        <v>1592</v>
      </c>
      <c r="D2832" s="14" t="s">
        <v>383</v>
      </c>
      <c r="E2832" s="103">
        <v>3547.1</v>
      </c>
      <c r="F2832" s="23">
        <v>42212</v>
      </c>
      <c r="G2832" s="106">
        <v>3547.1</v>
      </c>
      <c r="H2832" s="31">
        <f t="shared" si="88"/>
        <v>0</v>
      </c>
      <c r="I2832" s="132" t="s">
        <v>9</v>
      </c>
      <c r="L2832" s="246"/>
      <c r="M2832" s="20">
        <v>42203</v>
      </c>
      <c r="N2832" s="183" t="s">
        <v>4564</v>
      </c>
      <c r="O2832" s="183" t="s">
        <v>1592</v>
      </c>
      <c r="P2832" s="14" t="s">
        <v>104</v>
      </c>
      <c r="Q2832" s="103">
        <v>3100.4</v>
      </c>
      <c r="R2832" s="23">
        <v>42205</v>
      </c>
      <c r="S2832" s="118">
        <v>3100.4</v>
      </c>
      <c r="T2832" s="31">
        <f t="shared" si="89"/>
        <v>0</v>
      </c>
      <c r="U2832" s="28" t="s">
        <v>94</v>
      </c>
    </row>
    <row r="2833" spans="1:21" x14ac:dyDescent="0.25">
      <c r="A2833" s="20">
        <v>42212</v>
      </c>
      <c r="B2833" s="183" t="s">
        <v>5481</v>
      </c>
      <c r="C2833" s="183" t="s">
        <v>1592</v>
      </c>
      <c r="D2833" s="14" t="s">
        <v>2501</v>
      </c>
      <c r="E2833" s="103">
        <v>7194.4</v>
      </c>
      <c r="F2833" s="23">
        <v>42212</v>
      </c>
      <c r="G2833" s="106">
        <v>7194.4</v>
      </c>
      <c r="H2833" s="31">
        <f t="shared" si="88"/>
        <v>0</v>
      </c>
      <c r="I2833" s="132" t="s">
        <v>17</v>
      </c>
      <c r="L2833" s="246"/>
      <c r="M2833" s="20">
        <v>42210</v>
      </c>
      <c r="N2833" s="183" t="s">
        <v>5380</v>
      </c>
      <c r="O2833" s="183" t="s">
        <v>1592</v>
      </c>
      <c r="P2833" s="14" t="s">
        <v>104</v>
      </c>
      <c r="Q2833" s="103">
        <v>2750.8</v>
      </c>
      <c r="R2833" s="65">
        <v>42212</v>
      </c>
      <c r="S2833" s="106">
        <v>2750.8</v>
      </c>
      <c r="T2833" s="31">
        <f t="shared" si="89"/>
        <v>0</v>
      </c>
      <c r="U2833" s="132" t="s">
        <v>19</v>
      </c>
    </row>
    <row r="2834" spans="1:21" x14ac:dyDescent="0.25">
      <c r="A2834" s="20">
        <v>42212</v>
      </c>
      <c r="B2834" s="183" t="s">
        <v>5482</v>
      </c>
      <c r="C2834" s="183" t="s">
        <v>1592</v>
      </c>
      <c r="D2834" s="14" t="s">
        <v>121</v>
      </c>
      <c r="E2834" s="103">
        <v>3121.2</v>
      </c>
      <c r="F2834" s="23">
        <v>42212</v>
      </c>
      <c r="G2834" s="106">
        <v>3121.2</v>
      </c>
      <c r="H2834" s="31">
        <f t="shared" si="88"/>
        <v>0</v>
      </c>
      <c r="I2834" s="132" t="s">
        <v>9</v>
      </c>
      <c r="L2834" s="246"/>
      <c r="M2834" s="20">
        <v>42214</v>
      </c>
      <c r="N2834" s="183" t="s">
        <v>5774</v>
      </c>
      <c r="O2834" s="183" t="s">
        <v>1592</v>
      </c>
      <c r="P2834" s="14" t="s">
        <v>104</v>
      </c>
      <c r="Q2834" s="103">
        <v>3192.4</v>
      </c>
      <c r="R2834" s="23">
        <v>42215</v>
      </c>
      <c r="S2834" s="106">
        <v>3192.4</v>
      </c>
      <c r="T2834" s="31">
        <f t="shared" si="89"/>
        <v>0</v>
      </c>
      <c r="U2834" s="132" t="s">
        <v>9</v>
      </c>
    </row>
    <row r="2835" spans="1:21" x14ac:dyDescent="0.25">
      <c r="A2835" s="20">
        <v>42212</v>
      </c>
      <c r="B2835" s="183" t="s">
        <v>5483</v>
      </c>
      <c r="C2835" s="183" t="s">
        <v>1592</v>
      </c>
      <c r="D2835" s="14" t="s">
        <v>110</v>
      </c>
      <c r="E2835" s="103">
        <v>33606.400000000001</v>
      </c>
      <c r="F2835" s="212" t="s">
        <v>6086</v>
      </c>
      <c r="G2835" s="250">
        <f>20439.57+13166.83</f>
        <v>33606.400000000001</v>
      </c>
      <c r="H2835" s="31">
        <f t="shared" si="88"/>
        <v>0</v>
      </c>
      <c r="I2835" s="132" t="s">
        <v>15</v>
      </c>
      <c r="L2835" s="246"/>
      <c r="M2835" s="20">
        <v>42191</v>
      </c>
      <c r="N2835" s="183" t="s">
        <v>3088</v>
      </c>
      <c r="O2835" s="183" t="s">
        <v>1592</v>
      </c>
      <c r="P2835" s="14" t="s">
        <v>675</v>
      </c>
      <c r="Q2835" s="103">
        <v>96</v>
      </c>
      <c r="R2835" s="23">
        <v>42191</v>
      </c>
      <c r="S2835" s="106">
        <v>96</v>
      </c>
      <c r="T2835" s="31">
        <f t="shared" si="89"/>
        <v>0</v>
      </c>
      <c r="U2835" s="132" t="s">
        <v>9</v>
      </c>
    </row>
    <row r="2836" spans="1:21" x14ac:dyDescent="0.25">
      <c r="A2836" s="20">
        <v>42212</v>
      </c>
      <c r="B2836" s="183" t="s">
        <v>5484</v>
      </c>
      <c r="C2836" s="183" t="s">
        <v>1592</v>
      </c>
      <c r="D2836" s="14" t="s">
        <v>20</v>
      </c>
      <c r="E2836" s="103">
        <v>7107.6</v>
      </c>
      <c r="F2836" s="23">
        <v>42213</v>
      </c>
      <c r="G2836" s="106">
        <v>7107.6</v>
      </c>
      <c r="H2836" s="31">
        <f t="shared" si="88"/>
        <v>0</v>
      </c>
      <c r="I2836" s="132" t="s">
        <v>94</v>
      </c>
      <c r="L2836" s="246"/>
      <c r="M2836" s="20">
        <v>42196</v>
      </c>
      <c r="N2836" s="183" t="s">
        <v>3743</v>
      </c>
      <c r="O2836" s="183" t="s">
        <v>1592</v>
      </c>
      <c r="P2836" s="14" t="s">
        <v>675</v>
      </c>
      <c r="Q2836" s="103">
        <v>105</v>
      </c>
      <c r="R2836" s="23">
        <v>42196</v>
      </c>
      <c r="S2836" s="106">
        <v>105</v>
      </c>
      <c r="T2836" s="31">
        <f t="shared" si="89"/>
        <v>0</v>
      </c>
      <c r="U2836" s="132" t="s">
        <v>9</v>
      </c>
    </row>
    <row r="2837" spans="1:21" x14ac:dyDescent="0.25">
      <c r="A2837" s="20">
        <v>42212</v>
      </c>
      <c r="B2837" s="183" t="s">
        <v>5485</v>
      </c>
      <c r="C2837" s="183" t="s">
        <v>1592</v>
      </c>
      <c r="D2837" s="14" t="s">
        <v>14</v>
      </c>
      <c r="E2837" s="103">
        <v>31034.2</v>
      </c>
      <c r="F2837" s="30">
        <v>42219</v>
      </c>
      <c r="G2837" s="144">
        <v>31034.2</v>
      </c>
      <c r="H2837" s="31">
        <f t="shared" si="88"/>
        <v>0</v>
      </c>
      <c r="I2837" s="132" t="s">
        <v>15</v>
      </c>
      <c r="L2837" s="246"/>
      <c r="M2837" s="20">
        <v>42203</v>
      </c>
      <c r="N2837" s="183" t="s">
        <v>4540</v>
      </c>
      <c r="O2837" s="183" t="s">
        <v>1592</v>
      </c>
      <c r="P2837" s="14" t="s">
        <v>914</v>
      </c>
      <c r="Q2837" s="103">
        <v>925</v>
      </c>
      <c r="R2837" s="23">
        <v>42203</v>
      </c>
      <c r="S2837" s="106">
        <v>925</v>
      </c>
      <c r="T2837" s="31">
        <f t="shared" si="89"/>
        <v>0</v>
      </c>
      <c r="U2837" s="132" t="s">
        <v>9</v>
      </c>
    </row>
    <row r="2838" spans="1:21" x14ac:dyDescent="0.25">
      <c r="A2838" s="20">
        <v>42212</v>
      </c>
      <c r="B2838" s="183" t="s">
        <v>5486</v>
      </c>
      <c r="C2838" s="183" t="s">
        <v>1592</v>
      </c>
      <c r="D2838" s="14" t="s">
        <v>125</v>
      </c>
      <c r="E2838" s="103">
        <v>41395.800000000003</v>
      </c>
      <c r="F2838" s="23">
        <v>42216</v>
      </c>
      <c r="G2838" s="106">
        <v>41395.800000000003</v>
      </c>
      <c r="H2838" s="31">
        <f t="shared" si="88"/>
        <v>0</v>
      </c>
      <c r="I2838" s="132" t="s">
        <v>94</v>
      </c>
      <c r="L2838" s="246"/>
      <c r="M2838" s="20">
        <v>42186</v>
      </c>
      <c r="N2838" s="183" t="s">
        <v>2497</v>
      </c>
      <c r="O2838" s="183" t="s">
        <v>1592</v>
      </c>
      <c r="P2838" s="14" t="s">
        <v>1178</v>
      </c>
      <c r="Q2838" s="103">
        <v>24367.4</v>
      </c>
      <c r="R2838" s="23">
        <v>42187</v>
      </c>
      <c r="S2838" s="106">
        <v>24367.4</v>
      </c>
      <c r="T2838" s="25">
        <f t="shared" si="89"/>
        <v>0</v>
      </c>
      <c r="U2838" s="132" t="s">
        <v>94</v>
      </c>
    </row>
    <row r="2839" spans="1:21" x14ac:dyDescent="0.25">
      <c r="A2839" s="20">
        <v>42212</v>
      </c>
      <c r="B2839" s="183" t="s">
        <v>5487</v>
      </c>
      <c r="C2839" s="183" t="s">
        <v>1592</v>
      </c>
      <c r="D2839" s="14" t="s">
        <v>1178</v>
      </c>
      <c r="E2839" s="103">
        <v>11206.4</v>
      </c>
      <c r="F2839" s="23">
        <v>42213</v>
      </c>
      <c r="G2839" s="106">
        <v>11206.4</v>
      </c>
      <c r="H2839" s="31">
        <f t="shared" si="88"/>
        <v>0</v>
      </c>
      <c r="I2839" s="132" t="s">
        <v>94</v>
      </c>
      <c r="L2839" s="246"/>
      <c r="M2839" s="20">
        <v>42187</v>
      </c>
      <c r="N2839" s="183" t="s">
        <v>2621</v>
      </c>
      <c r="O2839" s="183" t="s">
        <v>1592</v>
      </c>
      <c r="P2839" s="14" t="s">
        <v>1178</v>
      </c>
      <c r="Q2839" s="103">
        <v>15643.9</v>
      </c>
      <c r="R2839" s="12" t="s">
        <v>2622</v>
      </c>
      <c r="S2839" s="106">
        <f>14000+1643.9</f>
        <v>15643.9</v>
      </c>
      <c r="T2839" s="25">
        <f t="shared" si="89"/>
        <v>0</v>
      </c>
      <c r="U2839" s="132" t="s">
        <v>94</v>
      </c>
    </row>
    <row r="2840" spans="1:21" x14ac:dyDescent="0.25">
      <c r="A2840" s="20">
        <v>42212</v>
      </c>
      <c r="B2840" s="183" t="s">
        <v>5488</v>
      </c>
      <c r="C2840" s="183" t="s">
        <v>1592</v>
      </c>
      <c r="D2840" s="14" t="s">
        <v>114</v>
      </c>
      <c r="E2840" s="103">
        <v>2273.6</v>
      </c>
      <c r="F2840" s="23">
        <v>42212</v>
      </c>
      <c r="G2840" s="106">
        <v>2273.6</v>
      </c>
      <c r="H2840" s="31">
        <f t="shared" si="88"/>
        <v>0</v>
      </c>
      <c r="I2840" s="132" t="s">
        <v>9</v>
      </c>
      <c r="L2840" s="246"/>
      <c r="M2840" s="20">
        <v>42189</v>
      </c>
      <c r="N2840" s="183" t="s">
        <v>2866</v>
      </c>
      <c r="O2840" s="183" t="s">
        <v>1592</v>
      </c>
      <c r="P2840" s="14" t="s">
        <v>1178</v>
      </c>
      <c r="Q2840" s="103">
        <v>37504.800000000003</v>
      </c>
      <c r="R2840" s="23">
        <v>42191</v>
      </c>
      <c r="S2840" s="106">
        <v>37504.800000000003</v>
      </c>
      <c r="T2840" s="31">
        <f t="shared" si="89"/>
        <v>0</v>
      </c>
      <c r="U2840" s="132" t="s">
        <v>94</v>
      </c>
    </row>
    <row r="2841" spans="1:21" x14ac:dyDescent="0.25">
      <c r="A2841" s="20">
        <v>42212</v>
      </c>
      <c r="B2841" s="183" t="s">
        <v>5489</v>
      </c>
      <c r="C2841" s="183" t="s">
        <v>1592</v>
      </c>
      <c r="D2841" s="14" t="s">
        <v>1434</v>
      </c>
      <c r="E2841" s="103">
        <v>2253.6999999999998</v>
      </c>
      <c r="F2841" s="23">
        <v>42212</v>
      </c>
      <c r="G2841" s="106">
        <v>2253.6999999999998</v>
      </c>
      <c r="H2841" s="31">
        <f t="shared" si="88"/>
        <v>0</v>
      </c>
      <c r="I2841" s="132" t="s">
        <v>9</v>
      </c>
      <c r="L2841" s="246"/>
      <c r="M2841" s="20">
        <v>42191</v>
      </c>
      <c r="N2841" s="183" t="s">
        <v>3050</v>
      </c>
      <c r="O2841" s="183" t="s">
        <v>1592</v>
      </c>
      <c r="P2841" s="14" t="s">
        <v>1178</v>
      </c>
      <c r="Q2841" s="103">
        <v>16020</v>
      </c>
      <c r="R2841" s="23">
        <v>42193</v>
      </c>
      <c r="S2841" s="106">
        <v>16020</v>
      </c>
      <c r="T2841" s="31">
        <f t="shared" si="89"/>
        <v>0</v>
      </c>
      <c r="U2841" s="132" t="s">
        <v>149</v>
      </c>
    </row>
    <row r="2842" spans="1:21" x14ac:dyDescent="0.25">
      <c r="A2842" s="20">
        <v>42212</v>
      </c>
      <c r="B2842" s="183" t="s">
        <v>5490</v>
      </c>
      <c r="C2842" s="183" t="s">
        <v>1592</v>
      </c>
      <c r="D2842" s="14" t="s">
        <v>18</v>
      </c>
      <c r="E2842" s="103">
        <v>2963.4</v>
      </c>
      <c r="F2842" s="23">
        <v>42212</v>
      </c>
      <c r="G2842" s="106">
        <v>2963.4</v>
      </c>
      <c r="H2842" s="31">
        <f t="shared" si="88"/>
        <v>0</v>
      </c>
      <c r="I2842" s="132" t="s">
        <v>9</v>
      </c>
      <c r="L2842" s="246"/>
      <c r="M2842" s="20">
        <v>42194</v>
      </c>
      <c r="N2842" s="183" t="s">
        <v>3413</v>
      </c>
      <c r="O2842" s="183" t="s">
        <v>1592</v>
      </c>
      <c r="P2842" s="14" t="s">
        <v>1178</v>
      </c>
      <c r="Q2842" s="103">
        <v>24360</v>
      </c>
      <c r="R2842" s="23">
        <v>42197</v>
      </c>
      <c r="S2842" s="106">
        <v>24360</v>
      </c>
      <c r="T2842" s="31">
        <f t="shared" si="89"/>
        <v>0</v>
      </c>
      <c r="U2842" s="132" t="s">
        <v>94</v>
      </c>
    </row>
    <row r="2843" spans="1:21" x14ac:dyDescent="0.25">
      <c r="A2843" s="20">
        <v>42212</v>
      </c>
      <c r="B2843" s="183" t="s">
        <v>5491</v>
      </c>
      <c r="C2843" s="183" t="s">
        <v>1592</v>
      </c>
      <c r="D2843" s="14" t="s">
        <v>1434</v>
      </c>
      <c r="E2843" s="103">
        <v>66.7</v>
      </c>
      <c r="F2843" s="23">
        <v>42212</v>
      </c>
      <c r="G2843" s="106">
        <v>66.7</v>
      </c>
      <c r="H2843" s="31">
        <f t="shared" si="88"/>
        <v>0</v>
      </c>
      <c r="I2843" s="132" t="s">
        <v>9</v>
      </c>
      <c r="L2843" s="246"/>
      <c r="M2843" s="20">
        <v>42195</v>
      </c>
      <c r="N2843" s="183" t="s">
        <v>3537</v>
      </c>
      <c r="O2843" s="183" t="s">
        <v>1592</v>
      </c>
      <c r="P2843" s="14" t="s">
        <v>1178</v>
      </c>
      <c r="Q2843" s="103">
        <v>31892</v>
      </c>
      <c r="R2843" s="23" t="s">
        <v>3538</v>
      </c>
      <c r="S2843" s="106">
        <f>22400+9492</f>
        <v>31892</v>
      </c>
      <c r="T2843" s="31">
        <f t="shared" si="89"/>
        <v>0</v>
      </c>
      <c r="U2843" s="132" t="s">
        <v>94</v>
      </c>
    </row>
    <row r="2844" spans="1:21" x14ac:dyDescent="0.25">
      <c r="A2844" s="20">
        <v>42212</v>
      </c>
      <c r="B2844" s="183" t="s">
        <v>5492</v>
      </c>
      <c r="C2844" s="183" t="s">
        <v>1592</v>
      </c>
      <c r="D2844" s="14" t="s">
        <v>22</v>
      </c>
      <c r="E2844" s="103">
        <v>3577.6</v>
      </c>
      <c r="F2844" s="23">
        <v>42212</v>
      </c>
      <c r="G2844" s="106">
        <v>3577.6</v>
      </c>
      <c r="H2844" s="31">
        <f t="shared" si="88"/>
        <v>0</v>
      </c>
      <c r="I2844" s="132" t="s">
        <v>9</v>
      </c>
      <c r="L2844" s="246"/>
      <c r="M2844" s="20">
        <v>42200</v>
      </c>
      <c r="N2844" s="183" t="s">
        <v>4085</v>
      </c>
      <c r="O2844" s="183" t="s">
        <v>1592</v>
      </c>
      <c r="P2844" s="14" t="s">
        <v>1178</v>
      </c>
      <c r="Q2844" s="103">
        <v>22473.64</v>
      </c>
      <c r="R2844" s="12" t="s">
        <v>4086</v>
      </c>
      <c r="S2844" s="106">
        <f>17000+5473.64</f>
        <v>22473.64</v>
      </c>
      <c r="T2844" s="48">
        <f t="shared" si="89"/>
        <v>0</v>
      </c>
      <c r="U2844" s="132" t="s">
        <v>94</v>
      </c>
    </row>
    <row r="2845" spans="1:21" x14ac:dyDescent="0.25">
      <c r="A2845" s="20">
        <v>42212</v>
      </c>
      <c r="B2845" s="183" t="s">
        <v>5493</v>
      </c>
      <c r="C2845" s="183" t="s">
        <v>1592</v>
      </c>
      <c r="D2845" s="14" t="s">
        <v>97</v>
      </c>
      <c r="E2845" s="103">
        <v>1635.3</v>
      </c>
      <c r="F2845" s="23">
        <v>42212</v>
      </c>
      <c r="G2845" s="106">
        <v>1635.3</v>
      </c>
      <c r="H2845" s="31">
        <f t="shared" si="88"/>
        <v>0</v>
      </c>
      <c r="I2845" s="132" t="s">
        <v>9</v>
      </c>
      <c r="L2845" s="246"/>
      <c r="M2845" s="20">
        <v>42203</v>
      </c>
      <c r="N2845" s="183" t="s">
        <v>4467</v>
      </c>
      <c r="O2845" s="183" t="s">
        <v>1592</v>
      </c>
      <c r="P2845" s="14" t="s">
        <v>1178</v>
      </c>
      <c r="Q2845" s="103">
        <v>15116.4</v>
      </c>
      <c r="R2845" s="23">
        <v>42205</v>
      </c>
      <c r="S2845" s="106">
        <v>15116.4</v>
      </c>
      <c r="T2845" s="31">
        <f t="shared" si="89"/>
        <v>0</v>
      </c>
      <c r="U2845" s="132" t="s">
        <v>94</v>
      </c>
    </row>
    <row r="2846" spans="1:21" x14ac:dyDescent="0.25">
      <c r="A2846" s="20">
        <v>42212</v>
      </c>
      <c r="B2846" s="183" t="s">
        <v>5494</v>
      </c>
      <c r="C2846" s="183" t="s">
        <v>1592</v>
      </c>
      <c r="D2846" s="14" t="s">
        <v>21</v>
      </c>
      <c r="E2846" s="103">
        <v>3335</v>
      </c>
      <c r="F2846" s="23">
        <v>42212</v>
      </c>
      <c r="G2846" s="106">
        <v>3335</v>
      </c>
      <c r="H2846" s="31">
        <f t="shared" si="88"/>
        <v>0</v>
      </c>
      <c r="I2846" s="132" t="s">
        <v>9</v>
      </c>
      <c r="L2846" s="246"/>
      <c r="M2846" s="20">
        <v>42205</v>
      </c>
      <c r="N2846" s="183" t="s">
        <v>4663</v>
      </c>
      <c r="O2846" s="183" t="s">
        <v>1592</v>
      </c>
      <c r="P2846" s="14" t="s">
        <v>1178</v>
      </c>
      <c r="Q2846" s="103">
        <v>14766.8</v>
      </c>
      <c r="R2846" s="23" t="s">
        <v>4664</v>
      </c>
      <c r="S2846" s="118">
        <f>9500+5266.8</f>
        <v>14766.8</v>
      </c>
      <c r="T2846" s="31">
        <f t="shared" si="89"/>
        <v>0</v>
      </c>
      <c r="U2846" s="28" t="s">
        <v>94</v>
      </c>
    </row>
    <row r="2847" spans="1:21" x14ac:dyDescent="0.25">
      <c r="A2847" s="20">
        <v>42212</v>
      </c>
      <c r="B2847" s="183" t="s">
        <v>5495</v>
      </c>
      <c r="C2847" s="183" t="s">
        <v>1592</v>
      </c>
      <c r="D2847" s="14" t="s">
        <v>5496</v>
      </c>
      <c r="E2847" s="103">
        <v>4737.2</v>
      </c>
      <c r="F2847" s="23">
        <v>42212</v>
      </c>
      <c r="G2847" s="106">
        <v>4737.2</v>
      </c>
      <c r="H2847" s="31">
        <f t="shared" si="88"/>
        <v>0</v>
      </c>
      <c r="I2847" s="132" t="s">
        <v>9</v>
      </c>
      <c r="L2847" s="246"/>
      <c r="M2847" s="20">
        <v>42206</v>
      </c>
      <c r="N2847" s="183" t="s">
        <v>4799</v>
      </c>
      <c r="O2847" s="183" t="s">
        <v>1592</v>
      </c>
      <c r="P2847" s="15" t="s">
        <v>1178</v>
      </c>
      <c r="Q2847" s="133">
        <v>21417</v>
      </c>
      <c r="R2847" s="12" t="s">
        <v>4800</v>
      </c>
      <c r="S2847" s="106">
        <f>9300+12117</f>
        <v>21417</v>
      </c>
      <c r="T2847" s="31">
        <f t="shared" si="89"/>
        <v>0</v>
      </c>
      <c r="U2847" s="46" t="s">
        <v>9</v>
      </c>
    </row>
    <row r="2848" spans="1:21" x14ac:dyDescent="0.25">
      <c r="A2848" s="20">
        <v>42212</v>
      </c>
      <c r="B2848" s="183" t="s">
        <v>5497</v>
      </c>
      <c r="C2848" s="183" t="s">
        <v>1592</v>
      </c>
      <c r="D2848" s="14" t="s">
        <v>23</v>
      </c>
      <c r="E2848" s="103">
        <v>3225.4</v>
      </c>
      <c r="F2848" s="12">
        <v>42212</v>
      </c>
      <c r="G2848" s="106">
        <v>3225.4</v>
      </c>
      <c r="H2848" s="31">
        <f t="shared" si="88"/>
        <v>0</v>
      </c>
      <c r="I2848" s="132" t="s">
        <v>9</v>
      </c>
      <c r="L2848" s="246"/>
      <c r="M2848" s="20">
        <v>42207</v>
      </c>
      <c r="N2848" s="183" t="s">
        <v>4906</v>
      </c>
      <c r="O2848" s="183" t="s">
        <v>1592</v>
      </c>
      <c r="P2848" s="14" t="s">
        <v>1178</v>
      </c>
      <c r="Q2848" s="103">
        <v>13483.8</v>
      </c>
      <c r="R2848" s="23">
        <v>42208</v>
      </c>
      <c r="S2848" s="106">
        <v>13483.8</v>
      </c>
      <c r="T2848" s="31">
        <f t="shared" si="89"/>
        <v>0</v>
      </c>
      <c r="U2848" s="132" t="s">
        <v>94</v>
      </c>
    </row>
    <row r="2849" spans="1:21" x14ac:dyDescent="0.25">
      <c r="A2849" s="20">
        <v>42212</v>
      </c>
      <c r="B2849" s="183" t="s">
        <v>5498</v>
      </c>
      <c r="C2849" s="183" t="s">
        <v>1592</v>
      </c>
      <c r="D2849" s="14" t="s">
        <v>151</v>
      </c>
      <c r="E2849" s="103">
        <v>2150</v>
      </c>
      <c r="F2849" s="23">
        <v>42213</v>
      </c>
      <c r="G2849" s="106">
        <v>2150</v>
      </c>
      <c r="H2849" s="31">
        <f t="shared" si="88"/>
        <v>0</v>
      </c>
      <c r="I2849" s="132" t="s">
        <v>9</v>
      </c>
      <c r="L2849" s="246"/>
      <c r="M2849" s="20">
        <v>42209</v>
      </c>
      <c r="N2849" s="183" t="s">
        <v>5171</v>
      </c>
      <c r="O2849" s="183" t="s">
        <v>1592</v>
      </c>
      <c r="P2849" s="150" t="s">
        <v>1178</v>
      </c>
      <c r="Q2849" s="103">
        <v>13530</v>
      </c>
      <c r="R2849" s="65">
        <v>42210</v>
      </c>
      <c r="S2849" s="106">
        <v>13530</v>
      </c>
      <c r="T2849" s="31">
        <f t="shared" si="89"/>
        <v>0</v>
      </c>
      <c r="U2849" s="132" t="s">
        <v>94</v>
      </c>
    </row>
    <row r="2850" spans="1:21" x14ac:dyDescent="0.25">
      <c r="A2850" s="20">
        <v>42212</v>
      </c>
      <c r="B2850" s="183" t="s">
        <v>5499</v>
      </c>
      <c r="C2850" s="183" t="s">
        <v>1592</v>
      </c>
      <c r="D2850" s="150" t="s">
        <v>213</v>
      </c>
      <c r="E2850" s="103">
        <v>25656</v>
      </c>
      <c r="F2850" s="23">
        <v>42212</v>
      </c>
      <c r="G2850" s="106">
        <v>25656</v>
      </c>
      <c r="H2850" s="31">
        <f t="shared" si="88"/>
        <v>0</v>
      </c>
      <c r="I2850" s="132" t="s">
        <v>9</v>
      </c>
      <c r="L2850" s="246"/>
      <c r="M2850" s="20">
        <v>42210</v>
      </c>
      <c r="N2850" s="183" t="s">
        <v>5300</v>
      </c>
      <c r="O2850" s="183" t="s">
        <v>1592</v>
      </c>
      <c r="P2850" s="14" t="s">
        <v>1178</v>
      </c>
      <c r="Q2850" s="103">
        <v>26921.4</v>
      </c>
      <c r="R2850" s="65">
        <v>42210</v>
      </c>
      <c r="S2850" s="106">
        <v>26921.4</v>
      </c>
      <c r="T2850" s="31">
        <f t="shared" si="89"/>
        <v>0</v>
      </c>
      <c r="U2850" s="132" t="s">
        <v>9</v>
      </c>
    </row>
    <row r="2851" spans="1:21" x14ac:dyDescent="0.25">
      <c r="A2851" s="20">
        <v>42212</v>
      </c>
      <c r="B2851" s="183" t="s">
        <v>5500</v>
      </c>
      <c r="C2851" s="183" t="s">
        <v>1592</v>
      </c>
      <c r="D2851" s="14" t="s">
        <v>1187</v>
      </c>
      <c r="E2851" s="103">
        <v>2432</v>
      </c>
      <c r="F2851" s="23">
        <v>42213</v>
      </c>
      <c r="G2851" s="106">
        <v>2432</v>
      </c>
      <c r="H2851" s="31">
        <f t="shared" si="88"/>
        <v>0</v>
      </c>
      <c r="I2851" s="132" t="s">
        <v>59</v>
      </c>
      <c r="L2851" s="246"/>
      <c r="M2851" s="20">
        <v>42212</v>
      </c>
      <c r="N2851" s="183" t="s">
        <v>5487</v>
      </c>
      <c r="O2851" s="183" t="s">
        <v>1592</v>
      </c>
      <c r="P2851" s="14" t="s">
        <v>1178</v>
      </c>
      <c r="Q2851" s="103">
        <v>11206.4</v>
      </c>
      <c r="R2851" s="23">
        <v>42213</v>
      </c>
      <c r="S2851" s="106">
        <v>11206.4</v>
      </c>
      <c r="T2851" s="31">
        <f t="shared" si="89"/>
        <v>0</v>
      </c>
      <c r="U2851" s="132" t="s">
        <v>94</v>
      </c>
    </row>
    <row r="2852" spans="1:21" x14ac:dyDescent="0.25">
      <c r="A2852" s="20">
        <v>42212</v>
      </c>
      <c r="B2852" s="183" t="s">
        <v>5501</v>
      </c>
      <c r="C2852" s="183" t="s">
        <v>1592</v>
      </c>
      <c r="D2852" s="14" t="s">
        <v>292</v>
      </c>
      <c r="E2852" s="103">
        <v>1880</v>
      </c>
      <c r="F2852" s="23">
        <v>42213</v>
      </c>
      <c r="G2852" s="106">
        <v>1880</v>
      </c>
      <c r="H2852" s="31">
        <f t="shared" si="88"/>
        <v>0</v>
      </c>
      <c r="I2852" s="132" t="s">
        <v>59</v>
      </c>
      <c r="L2852" s="246"/>
      <c r="M2852" s="20">
        <v>42213</v>
      </c>
      <c r="N2852" s="183" t="s">
        <v>5595</v>
      </c>
      <c r="O2852" s="183" t="s">
        <v>1592</v>
      </c>
      <c r="P2852" s="14" t="s">
        <v>1178</v>
      </c>
      <c r="Q2852" s="103">
        <v>19168</v>
      </c>
      <c r="R2852" s="23">
        <v>42213</v>
      </c>
      <c r="S2852" s="106">
        <v>19168</v>
      </c>
      <c r="T2852" s="31">
        <f t="shared" si="89"/>
        <v>0</v>
      </c>
      <c r="U2852" s="132" t="s">
        <v>9</v>
      </c>
    </row>
    <row r="2853" spans="1:21" x14ac:dyDescent="0.25">
      <c r="A2853" s="20">
        <v>42212</v>
      </c>
      <c r="B2853" s="183" t="s">
        <v>5502</v>
      </c>
      <c r="C2853" s="183" t="s">
        <v>1592</v>
      </c>
      <c r="D2853" s="14" t="s">
        <v>116</v>
      </c>
      <c r="E2853" s="103">
        <v>1645</v>
      </c>
      <c r="F2853" s="23">
        <v>42212</v>
      </c>
      <c r="G2853" s="106">
        <v>1645</v>
      </c>
      <c r="H2853" s="31">
        <f t="shared" si="88"/>
        <v>0</v>
      </c>
      <c r="I2853" s="132" t="s">
        <v>59</v>
      </c>
      <c r="L2853" s="246"/>
      <c r="M2853" s="20">
        <v>42216</v>
      </c>
      <c r="N2853" s="183" t="s">
        <v>5912</v>
      </c>
      <c r="O2853" s="183" t="s">
        <v>1592</v>
      </c>
      <c r="P2853" s="14" t="s">
        <v>1178</v>
      </c>
      <c r="Q2853" s="103">
        <v>23430.400000000001</v>
      </c>
      <c r="R2853" s="23"/>
      <c r="S2853" s="106"/>
      <c r="T2853" s="31">
        <f t="shared" si="89"/>
        <v>23430.400000000001</v>
      </c>
      <c r="U2853" s="132" t="s">
        <v>94</v>
      </c>
    </row>
    <row r="2854" spans="1:21" x14ac:dyDescent="0.25">
      <c r="A2854" s="20">
        <v>42212</v>
      </c>
      <c r="B2854" s="183" t="s">
        <v>5503</v>
      </c>
      <c r="C2854" s="183" t="s">
        <v>1592</v>
      </c>
      <c r="D2854" s="14" t="s">
        <v>169</v>
      </c>
      <c r="E2854" s="103">
        <v>2364</v>
      </c>
      <c r="F2854" s="23">
        <v>42215</v>
      </c>
      <c r="G2854" s="106">
        <v>2364</v>
      </c>
      <c r="H2854" s="31">
        <f t="shared" si="88"/>
        <v>0</v>
      </c>
      <c r="I2854" s="132" t="s">
        <v>59</v>
      </c>
      <c r="L2854" s="246"/>
      <c r="M2854" s="20">
        <v>42188</v>
      </c>
      <c r="N2854" s="183" t="s">
        <v>2769</v>
      </c>
      <c r="O2854" s="183" t="s">
        <v>1592</v>
      </c>
      <c r="P2854" s="146" t="s">
        <v>118</v>
      </c>
      <c r="Q2854" s="103">
        <v>8903</v>
      </c>
      <c r="R2854" s="23">
        <v>42201</v>
      </c>
      <c r="S2854" s="106">
        <v>8903</v>
      </c>
      <c r="T2854" s="31">
        <f t="shared" si="89"/>
        <v>0</v>
      </c>
      <c r="U2854" s="46" t="s">
        <v>59</v>
      </c>
    </row>
    <row r="2855" spans="1:21" x14ac:dyDescent="0.25">
      <c r="A2855" s="20">
        <v>42212</v>
      </c>
      <c r="B2855" s="183" t="s">
        <v>5504</v>
      </c>
      <c r="C2855" s="183" t="s">
        <v>1592</v>
      </c>
      <c r="D2855" s="14" t="s">
        <v>1387</v>
      </c>
      <c r="E2855" s="103">
        <v>680.4</v>
      </c>
      <c r="F2855" s="23">
        <v>42212</v>
      </c>
      <c r="G2855" s="106">
        <v>680.4</v>
      </c>
      <c r="H2855" s="31">
        <f t="shared" si="88"/>
        <v>0</v>
      </c>
      <c r="I2855" s="132" t="s">
        <v>59</v>
      </c>
      <c r="L2855" s="246"/>
      <c r="M2855" s="20">
        <v>42195</v>
      </c>
      <c r="N2855" s="183" t="s">
        <v>3651</v>
      </c>
      <c r="O2855" s="183" t="s">
        <v>1592</v>
      </c>
      <c r="P2855" s="14" t="s">
        <v>118</v>
      </c>
      <c r="Q2855" s="103">
        <v>13233.9</v>
      </c>
      <c r="R2855" s="23">
        <v>42210</v>
      </c>
      <c r="S2855" s="106">
        <v>13233.9</v>
      </c>
      <c r="T2855" s="31">
        <f t="shared" si="89"/>
        <v>0</v>
      </c>
      <c r="U2855" s="132" t="s">
        <v>94</v>
      </c>
    </row>
    <row r="2856" spans="1:21" x14ac:dyDescent="0.25">
      <c r="A2856" s="20">
        <v>42212</v>
      </c>
      <c r="B2856" s="183" t="s">
        <v>5505</v>
      </c>
      <c r="C2856" s="183" t="s">
        <v>1592</v>
      </c>
      <c r="D2856" s="14" t="s">
        <v>82</v>
      </c>
      <c r="E2856" s="103">
        <v>570</v>
      </c>
      <c r="F2856" s="23">
        <v>42212</v>
      </c>
      <c r="G2856" s="106">
        <v>570</v>
      </c>
      <c r="H2856" s="31">
        <f t="shared" si="88"/>
        <v>0</v>
      </c>
      <c r="I2856" s="132" t="s">
        <v>59</v>
      </c>
      <c r="L2856" s="246"/>
      <c r="M2856" s="20">
        <v>42201</v>
      </c>
      <c r="N2856" s="183" t="s">
        <v>4254</v>
      </c>
      <c r="O2856" s="183" t="s">
        <v>1592</v>
      </c>
      <c r="P2856" s="14" t="s">
        <v>118</v>
      </c>
      <c r="Q2856" s="103">
        <v>6588</v>
      </c>
      <c r="R2856" s="23">
        <v>42216</v>
      </c>
      <c r="S2856" s="106">
        <v>6588</v>
      </c>
      <c r="T2856" s="48">
        <f t="shared" si="89"/>
        <v>0</v>
      </c>
      <c r="U2856" s="132" t="s">
        <v>59</v>
      </c>
    </row>
    <row r="2857" spans="1:21" x14ac:dyDescent="0.25">
      <c r="A2857" s="20">
        <v>42212</v>
      </c>
      <c r="B2857" s="183" t="s">
        <v>5506</v>
      </c>
      <c r="C2857" s="183" t="s">
        <v>1592</v>
      </c>
      <c r="D2857" s="14" t="s">
        <v>82</v>
      </c>
      <c r="E2857" s="103">
        <v>2896</v>
      </c>
      <c r="F2857" s="23">
        <v>42212</v>
      </c>
      <c r="G2857" s="106">
        <v>2896</v>
      </c>
      <c r="H2857" s="31">
        <f t="shared" si="88"/>
        <v>0</v>
      </c>
      <c r="I2857" s="132" t="s">
        <v>59</v>
      </c>
      <c r="L2857" s="246"/>
      <c r="M2857" s="20">
        <v>42202</v>
      </c>
      <c r="N2857" s="183" t="s">
        <v>4429</v>
      </c>
      <c r="O2857" s="183" t="s">
        <v>1592</v>
      </c>
      <c r="P2857" s="14" t="s">
        <v>118</v>
      </c>
      <c r="Q2857" s="103">
        <v>650</v>
      </c>
      <c r="R2857" s="23">
        <v>42216</v>
      </c>
      <c r="S2857" s="118">
        <v>650</v>
      </c>
      <c r="T2857" s="31">
        <f t="shared" si="89"/>
        <v>0</v>
      </c>
      <c r="U2857" s="28" t="s">
        <v>59</v>
      </c>
    </row>
    <row r="2858" spans="1:21" x14ac:dyDescent="0.25">
      <c r="A2858" s="20">
        <v>42212</v>
      </c>
      <c r="B2858" s="183" t="s">
        <v>5507</v>
      </c>
      <c r="C2858" s="183" t="s">
        <v>1592</v>
      </c>
      <c r="D2858" s="14" t="s">
        <v>1182</v>
      </c>
      <c r="E2858" s="103">
        <v>890.3</v>
      </c>
      <c r="F2858" s="23">
        <v>42212</v>
      </c>
      <c r="G2858" s="106">
        <v>890.3</v>
      </c>
      <c r="H2858" s="31">
        <f t="shared" si="88"/>
        <v>0</v>
      </c>
      <c r="I2858" s="132" t="s">
        <v>9</v>
      </c>
      <c r="L2858" s="246"/>
      <c r="M2858" s="20">
        <v>42204</v>
      </c>
      <c r="N2858" s="183" t="s">
        <v>4621</v>
      </c>
      <c r="O2858" s="183" t="s">
        <v>1592</v>
      </c>
      <c r="P2858" s="14" t="s">
        <v>118</v>
      </c>
      <c r="Q2858" s="103">
        <v>1400</v>
      </c>
      <c r="R2858" s="23">
        <v>42216</v>
      </c>
      <c r="S2858" s="106">
        <v>1400</v>
      </c>
      <c r="T2858" s="31">
        <f t="shared" si="89"/>
        <v>0</v>
      </c>
      <c r="U2858" s="28" t="s">
        <v>9</v>
      </c>
    </row>
    <row r="2859" spans="1:21" x14ac:dyDescent="0.25">
      <c r="A2859" s="20">
        <v>42212</v>
      </c>
      <c r="B2859" s="183" t="s">
        <v>5508</v>
      </c>
      <c r="C2859" s="183" t="s">
        <v>1592</v>
      </c>
      <c r="D2859" s="14" t="s">
        <v>148</v>
      </c>
      <c r="E2859" s="103">
        <v>4216</v>
      </c>
      <c r="F2859" s="23">
        <v>42212</v>
      </c>
      <c r="G2859" s="106">
        <v>4216</v>
      </c>
      <c r="H2859" s="31">
        <f t="shared" si="88"/>
        <v>0</v>
      </c>
      <c r="I2859" s="132" t="s">
        <v>59</v>
      </c>
      <c r="L2859" s="246"/>
      <c r="M2859" s="20">
        <v>42206</v>
      </c>
      <c r="N2859" s="183" t="s">
        <v>4885</v>
      </c>
      <c r="O2859" s="183" t="s">
        <v>1592</v>
      </c>
      <c r="P2859" s="15" t="s">
        <v>118</v>
      </c>
      <c r="Q2859" s="133">
        <v>6880.4</v>
      </c>
      <c r="R2859" s="23">
        <v>42216</v>
      </c>
      <c r="S2859" s="118">
        <v>6880.4</v>
      </c>
      <c r="T2859" s="31">
        <f t="shared" si="89"/>
        <v>0</v>
      </c>
      <c r="U2859" s="46" t="s">
        <v>15</v>
      </c>
    </row>
    <row r="2860" spans="1:21" x14ac:dyDescent="0.25">
      <c r="A2860" s="20">
        <v>42212</v>
      </c>
      <c r="B2860" s="183" t="s">
        <v>5509</v>
      </c>
      <c r="C2860" s="183" t="s">
        <v>1592</v>
      </c>
      <c r="D2860" s="14" t="s">
        <v>915</v>
      </c>
      <c r="E2860" s="103">
        <v>1082.4000000000001</v>
      </c>
      <c r="F2860" s="23">
        <v>42212</v>
      </c>
      <c r="G2860" s="106">
        <v>1082.4000000000001</v>
      </c>
      <c r="H2860" s="31">
        <f t="shared" si="88"/>
        <v>0</v>
      </c>
      <c r="I2860" s="132" t="s">
        <v>9</v>
      </c>
      <c r="L2860" s="246"/>
      <c r="M2860" s="20">
        <v>42207</v>
      </c>
      <c r="N2860" s="183" t="s">
        <v>4981</v>
      </c>
      <c r="O2860" s="183" t="s">
        <v>1592</v>
      </c>
      <c r="P2860" s="14" t="s">
        <v>118</v>
      </c>
      <c r="Q2860" s="103">
        <v>2800</v>
      </c>
      <c r="R2860" s="23">
        <v>42216</v>
      </c>
      <c r="S2860" s="106">
        <v>2800</v>
      </c>
      <c r="T2860" s="31">
        <f t="shared" si="89"/>
        <v>0</v>
      </c>
      <c r="U2860" s="132" t="s">
        <v>9</v>
      </c>
    </row>
    <row r="2861" spans="1:21" x14ac:dyDescent="0.25">
      <c r="A2861" s="20">
        <v>42212</v>
      </c>
      <c r="B2861" s="183" t="s">
        <v>5510</v>
      </c>
      <c r="C2861" s="183" t="s">
        <v>1592</v>
      </c>
      <c r="D2861" s="14" t="s">
        <v>185</v>
      </c>
      <c r="E2861" s="103">
        <v>55271.7</v>
      </c>
      <c r="F2861" s="23">
        <v>42212</v>
      </c>
      <c r="G2861" s="106">
        <v>55271.7</v>
      </c>
      <c r="H2861" s="31">
        <f t="shared" si="88"/>
        <v>0</v>
      </c>
      <c r="I2861" s="132" t="s">
        <v>2524</v>
      </c>
      <c r="L2861" s="246"/>
      <c r="M2861" s="20">
        <v>42208</v>
      </c>
      <c r="N2861" s="183" t="s">
        <v>5096</v>
      </c>
      <c r="O2861" s="183" t="s">
        <v>1592</v>
      </c>
      <c r="P2861" s="14" t="s">
        <v>118</v>
      </c>
      <c r="Q2861" s="103">
        <v>478.8</v>
      </c>
      <c r="R2861" s="65">
        <v>42208</v>
      </c>
      <c r="S2861" s="106">
        <v>478.8</v>
      </c>
      <c r="T2861" s="31">
        <f t="shared" si="89"/>
        <v>0</v>
      </c>
      <c r="U2861" s="132" t="s">
        <v>9</v>
      </c>
    </row>
    <row r="2862" spans="1:21" x14ac:dyDescent="0.25">
      <c r="A2862" s="20">
        <v>42212</v>
      </c>
      <c r="B2862" s="183" t="s">
        <v>5511</v>
      </c>
      <c r="C2862" s="183" t="s">
        <v>1592</v>
      </c>
      <c r="D2862" s="14" t="s">
        <v>294</v>
      </c>
      <c r="E2862" s="103">
        <v>5759.4</v>
      </c>
      <c r="F2862" s="23">
        <v>42212</v>
      </c>
      <c r="G2862" s="106">
        <v>5759.4</v>
      </c>
      <c r="H2862" s="31">
        <f t="shared" si="88"/>
        <v>0</v>
      </c>
      <c r="I2862" s="132" t="s">
        <v>9</v>
      </c>
      <c r="L2862" s="246"/>
      <c r="M2862" s="20">
        <v>42209</v>
      </c>
      <c r="N2862" s="183" t="s">
        <v>5276</v>
      </c>
      <c r="O2862" s="183" t="s">
        <v>1592</v>
      </c>
      <c r="P2862" s="14" t="s">
        <v>118</v>
      </c>
      <c r="Q2862" s="103">
        <v>501.6</v>
      </c>
      <c r="R2862" s="65">
        <v>42209</v>
      </c>
      <c r="S2862" s="106">
        <v>501.6</v>
      </c>
      <c r="T2862" s="31">
        <f t="shared" si="89"/>
        <v>0</v>
      </c>
      <c r="U2862" s="132" t="s">
        <v>9</v>
      </c>
    </row>
    <row r="2863" spans="1:21" x14ac:dyDescent="0.25">
      <c r="A2863" s="20">
        <v>42212</v>
      </c>
      <c r="B2863" s="183" t="s">
        <v>5512</v>
      </c>
      <c r="C2863" s="183" t="s">
        <v>1592</v>
      </c>
      <c r="D2863" s="14" t="s">
        <v>604</v>
      </c>
      <c r="E2863" s="103">
        <v>2930.4</v>
      </c>
      <c r="F2863" s="23">
        <v>42212</v>
      </c>
      <c r="G2863" s="106">
        <v>2930.4</v>
      </c>
      <c r="H2863" s="31">
        <f t="shared" si="88"/>
        <v>0</v>
      </c>
      <c r="I2863" s="132" t="s">
        <v>9</v>
      </c>
      <c r="L2863" s="246"/>
      <c r="M2863" s="20">
        <v>42210</v>
      </c>
      <c r="N2863" s="183" t="s">
        <v>5347</v>
      </c>
      <c r="O2863" s="183" t="s">
        <v>1592</v>
      </c>
      <c r="P2863" s="150" t="s">
        <v>118</v>
      </c>
      <c r="Q2863" s="103">
        <v>9223.2000000000007</v>
      </c>
      <c r="R2863" s="65"/>
      <c r="S2863" s="106"/>
      <c r="T2863" s="31">
        <f t="shared" si="89"/>
        <v>9223.2000000000007</v>
      </c>
      <c r="U2863" s="132" t="s">
        <v>59</v>
      </c>
    </row>
    <row r="2864" spans="1:21" x14ac:dyDescent="0.25">
      <c r="A2864" s="20">
        <v>42212</v>
      </c>
      <c r="B2864" s="183" t="s">
        <v>5513</v>
      </c>
      <c r="C2864" s="183" t="s">
        <v>1592</v>
      </c>
      <c r="D2864" s="14" t="s">
        <v>375</v>
      </c>
      <c r="E2864" s="103">
        <v>5528.4</v>
      </c>
      <c r="F2864" s="12" t="s">
        <v>5514</v>
      </c>
      <c r="G2864" s="106">
        <f>4700+828.4</f>
        <v>5528.4</v>
      </c>
      <c r="H2864" s="31">
        <f t="shared" si="88"/>
        <v>0</v>
      </c>
      <c r="I2864" s="132" t="s">
        <v>9</v>
      </c>
      <c r="L2864" s="246"/>
      <c r="M2864" s="20">
        <v>42213</v>
      </c>
      <c r="N2864" s="183" t="s">
        <v>5681</v>
      </c>
      <c r="O2864" s="183" t="s">
        <v>1592</v>
      </c>
      <c r="P2864" s="14" t="s">
        <v>118</v>
      </c>
      <c r="Q2864" s="103">
        <v>25816</v>
      </c>
      <c r="R2864" s="23"/>
      <c r="S2864" s="106"/>
      <c r="T2864" s="31">
        <f t="shared" si="89"/>
        <v>25816</v>
      </c>
      <c r="U2864" s="132" t="s">
        <v>59</v>
      </c>
    </row>
    <row r="2865" spans="1:21" x14ac:dyDescent="0.25">
      <c r="A2865" s="20">
        <v>42212</v>
      </c>
      <c r="B2865" s="183" t="s">
        <v>5515</v>
      </c>
      <c r="C2865" s="183" t="s">
        <v>1592</v>
      </c>
      <c r="D2865" s="14" t="s">
        <v>1182</v>
      </c>
      <c r="E2865" s="103">
        <v>2573.8000000000002</v>
      </c>
      <c r="F2865" s="23">
        <v>42212</v>
      </c>
      <c r="G2865" s="106">
        <v>2573.8000000000002</v>
      </c>
      <c r="H2865" s="31">
        <f t="shared" si="88"/>
        <v>0</v>
      </c>
      <c r="I2865" s="132" t="s">
        <v>9</v>
      </c>
      <c r="L2865" s="246"/>
      <c r="M2865" s="20">
        <v>42202</v>
      </c>
      <c r="N2865" s="183" t="s">
        <v>4431</v>
      </c>
      <c r="O2865" s="183" t="s">
        <v>1592</v>
      </c>
      <c r="P2865" s="14" t="s">
        <v>4432</v>
      </c>
      <c r="Q2865" s="103">
        <v>9688</v>
      </c>
      <c r="R2865" s="23">
        <v>42203</v>
      </c>
      <c r="S2865" s="118">
        <v>9688</v>
      </c>
      <c r="T2865" s="31">
        <f t="shared" si="89"/>
        <v>0</v>
      </c>
      <c r="U2865" s="28" t="s">
        <v>59</v>
      </c>
    </row>
    <row r="2866" spans="1:21" x14ac:dyDescent="0.25">
      <c r="A2866" s="20">
        <v>42212</v>
      </c>
      <c r="B2866" s="183" t="s">
        <v>5516</v>
      </c>
      <c r="C2866" s="183" t="s">
        <v>1592</v>
      </c>
      <c r="D2866" s="14" t="s">
        <v>131</v>
      </c>
      <c r="E2866" s="103">
        <v>9253.6</v>
      </c>
      <c r="F2866" s="30">
        <v>42222</v>
      </c>
      <c r="G2866" s="144">
        <v>9253.6</v>
      </c>
      <c r="H2866" s="31">
        <f t="shared" si="88"/>
        <v>0</v>
      </c>
      <c r="I2866" s="132" t="s">
        <v>17</v>
      </c>
      <c r="L2866" s="246"/>
      <c r="M2866" s="20">
        <v>42203</v>
      </c>
      <c r="N2866" s="183" t="s">
        <v>4552</v>
      </c>
      <c r="O2866" s="183" t="s">
        <v>1592</v>
      </c>
      <c r="P2866" s="14" t="s">
        <v>4432</v>
      </c>
      <c r="Q2866" s="103">
        <v>8456</v>
      </c>
      <c r="R2866" s="23">
        <v>42204</v>
      </c>
      <c r="S2866" s="118">
        <v>8456</v>
      </c>
      <c r="T2866" s="31">
        <f t="shared" si="89"/>
        <v>0</v>
      </c>
      <c r="U2866" s="28" t="s">
        <v>59</v>
      </c>
    </row>
    <row r="2867" spans="1:21" x14ac:dyDescent="0.25">
      <c r="A2867" s="20">
        <v>42212</v>
      </c>
      <c r="B2867" s="183" t="s">
        <v>5517</v>
      </c>
      <c r="C2867" s="183" t="s">
        <v>1592</v>
      </c>
      <c r="D2867" s="14" t="s">
        <v>130</v>
      </c>
      <c r="E2867" s="103">
        <v>3441.2</v>
      </c>
      <c r="F2867" s="23">
        <v>42215</v>
      </c>
      <c r="G2867" s="106">
        <v>3441.2</v>
      </c>
      <c r="H2867" s="31">
        <f t="shared" si="88"/>
        <v>0</v>
      </c>
      <c r="I2867" s="132" t="s">
        <v>62</v>
      </c>
      <c r="L2867" s="246"/>
      <c r="M2867" s="20">
        <v>42205</v>
      </c>
      <c r="N2867" s="183" t="s">
        <v>4671</v>
      </c>
      <c r="O2867" s="183" t="s">
        <v>1592</v>
      </c>
      <c r="P2867" s="14" t="s">
        <v>4432</v>
      </c>
      <c r="Q2867" s="103">
        <v>3539.2</v>
      </c>
      <c r="R2867" s="23">
        <v>42205</v>
      </c>
      <c r="S2867" s="118">
        <v>3539.2</v>
      </c>
      <c r="T2867" s="31">
        <f t="shared" si="89"/>
        <v>0</v>
      </c>
      <c r="U2867" s="28" t="s">
        <v>59</v>
      </c>
    </row>
    <row r="2868" spans="1:21" x14ac:dyDescent="0.25">
      <c r="A2868" s="20">
        <v>42212</v>
      </c>
      <c r="B2868" s="183" t="s">
        <v>5518</v>
      </c>
      <c r="C2868" s="183" t="s">
        <v>1592</v>
      </c>
      <c r="D2868" s="14" t="s">
        <v>78</v>
      </c>
      <c r="E2868" s="103">
        <v>9089.2000000000007</v>
      </c>
      <c r="F2868" s="23">
        <v>42213</v>
      </c>
      <c r="G2868" s="106">
        <v>9089.2000000000007</v>
      </c>
      <c r="H2868" s="31">
        <f t="shared" si="88"/>
        <v>0</v>
      </c>
      <c r="I2868" s="132" t="s">
        <v>62</v>
      </c>
      <c r="L2868" s="246"/>
      <c r="M2868" s="20">
        <v>42206</v>
      </c>
      <c r="N2868" s="183" t="s">
        <v>4836</v>
      </c>
      <c r="O2868" s="183" t="s">
        <v>1592</v>
      </c>
      <c r="P2868" s="15" t="s">
        <v>4432</v>
      </c>
      <c r="Q2868" s="133">
        <v>1607.2</v>
      </c>
      <c r="R2868" s="23">
        <v>42206</v>
      </c>
      <c r="S2868" s="118">
        <v>1607.2</v>
      </c>
      <c r="T2868" s="31">
        <f t="shared" si="89"/>
        <v>0</v>
      </c>
      <c r="U2868" s="46" t="s">
        <v>587</v>
      </c>
    </row>
    <row r="2869" spans="1:21" x14ac:dyDescent="0.25">
      <c r="A2869" s="20">
        <v>42212</v>
      </c>
      <c r="B2869" s="183" t="s">
        <v>5519</v>
      </c>
      <c r="C2869" s="183" t="s">
        <v>1592</v>
      </c>
      <c r="D2869" s="14" t="s">
        <v>67</v>
      </c>
      <c r="E2869" s="103">
        <v>2990.6</v>
      </c>
      <c r="F2869" s="23">
        <v>42213</v>
      </c>
      <c r="G2869" s="106">
        <v>2990.6</v>
      </c>
      <c r="H2869" s="31">
        <f t="shared" si="88"/>
        <v>0</v>
      </c>
      <c r="I2869" s="132" t="s">
        <v>62</v>
      </c>
      <c r="L2869" s="246"/>
      <c r="M2869" s="20">
        <v>42209</v>
      </c>
      <c r="N2869" s="183" t="s">
        <v>5205</v>
      </c>
      <c r="O2869" s="183" t="s">
        <v>1592</v>
      </c>
      <c r="P2869" s="14" t="s">
        <v>4432</v>
      </c>
      <c r="Q2869" s="103">
        <v>2706</v>
      </c>
      <c r="R2869" s="65">
        <v>42209</v>
      </c>
      <c r="S2869" s="106">
        <v>2706</v>
      </c>
      <c r="T2869" s="31">
        <f t="shared" si="89"/>
        <v>0</v>
      </c>
      <c r="U2869" s="132" t="s">
        <v>59</v>
      </c>
    </row>
    <row r="2870" spans="1:21" x14ac:dyDescent="0.25">
      <c r="A2870" s="20">
        <v>42212</v>
      </c>
      <c r="B2870" s="183" t="s">
        <v>5520</v>
      </c>
      <c r="C2870" s="183" t="s">
        <v>1592</v>
      </c>
      <c r="D2870" s="14" t="s">
        <v>192</v>
      </c>
      <c r="E2870" s="103">
        <v>7617.6</v>
      </c>
      <c r="F2870" s="30">
        <v>42225</v>
      </c>
      <c r="G2870" s="144">
        <v>7617.6</v>
      </c>
      <c r="H2870" s="31">
        <f t="shared" si="88"/>
        <v>0</v>
      </c>
      <c r="I2870" s="132" t="s">
        <v>17</v>
      </c>
      <c r="L2870" s="246"/>
      <c r="M2870" s="20">
        <v>42190</v>
      </c>
      <c r="N2870" s="183" t="s">
        <v>3037</v>
      </c>
      <c r="O2870" s="183" t="s">
        <v>1592</v>
      </c>
      <c r="P2870" s="14" t="s">
        <v>59</v>
      </c>
      <c r="Q2870" s="103">
        <v>98</v>
      </c>
      <c r="R2870" s="23">
        <v>42190</v>
      </c>
      <c r="S2870" s="106">
        <v>98</v>
      </c>
      <c r="T2870" s="31">
        <f t="shared" si="89"/>
        <v>0</v>
      </c>
      <c r="U2870" s="132" t="s">
        <v>9</v>
      </c>
    </row>
    <row r="2871" spans="1:21" x14ac:dyDescent="0.25">
      <c r="A2871" s="20">
        <v>42212</v>
      </c>
      <c r="B2871" s="183" t="s">
        <v>5521</v>
      </c>
      <c r="C2871" s="183" t="s">
        <v>1592</v>
      </c>
      <c r="D2871" s="14" t="s">
        <v>43</v>
      </c>
      <c r="E2871" s="103">
        <v>5909.24</v>
      </c>
      <c r="F2871" s="23">
        <v>42212</v>
      </c>
      <c r="G2871" s="106">
        <v>5909.24</v>
      </c>
      <c r="H2871" s="31">
        <f t="shared" si="88"/>
        <v>0</v>
      </c>
      <c r="I2871" s="132" t="s">
        <v>9</v>
      </c>
      <c r="L2871" s="246"/>
      <c r="M2871" s="20">
        <v>42193</v>
      </c>
      <c r="N2871" s="183" t="s">
        <v>3397</v>
      </c>
      <c r="O2871" s="183" t="s">
        <v>1592</v>
      </c>
      <c r="P2871" s="14" t="s">
        <v>59</v>
      </c>
      <c r="Q2871" s="103">
        <v>468</v>
      </c>
      <c r="R2871" s="23">
        <v>42194</v>
      </c>
      <c r="S2871" s="106">
        <v>468</v>
      </c>
      <c r="T2871" s="31">
        <f t="shared" si="89"/>
        <v>0</v>
      </c>
      <c r="U2871" s="132" t="s">
        <v>9</v>
      </c>
    </row>
    <row r="2872" spans="1:21" x14ac:dyDescent="0.25">
      <c r="A2872" s="20">
        <v>42212</v>
      </c>
      <c r="B2872" s="183" t="s">
        <v>5522</v>
      </c>
      <c r="C2872" s="183" t="s">
        <v>1592</v>
      </c>
      <c r="D2872" s="14" t="s">
        <v>45</v>
      </c>
      <c r="E2872" s="103">
        <v>12709.2</v>
      </c>
      <c r="F2872" s="23">
        <v>42216</v>
      </c>
      <c r="G2872" s="106">
        <v>12709.2</v>
      </c>
      <c r="H2872" s="31">
        <f t="shared" si="88"/>
        <v>0</v>
      </c>
      <c r="I2872" s="132" t="s">
        <v>59</v>
      </c>
      <c r="L2872" s="246"/>
      <c r="M2872" s="20">
        <v>42203</v>
      </c>
      <c r="N2872" s="183" t="s">
        <v>4506</v>
      </c>
      <c r="O2872" s="183" t="s">
        <v>1592</v>
      </c>
      <c r="P2872" s="14" t="s">
        <v>4507</v>
      </c>
      <c r="Q2872" s="103">
        <v>262.2</v>
      </c>
      <c r="R2872" s="65">
        <v>42203</v>
      </c>
      <c r="S2872" s="106">
        <v>262.2</v>
      </c>
      <c r="T2872" s="31">
        <f t="shared" si="89"/>
        <v>0</v>
      </c>
      <c r="U2872" s="132" t="s">
        <v>9</v>
      </c>
    </row>
    <row r="2873" spans="1:21" x14ac:dyDescent="0.25">
      <c r="A2873" s="20">
        <v>42212</v>
      </c>
      <c r="B2873" s="183" t="s">
        <v>5523</v>
      </c>
      <c r="C2873" s="183" t="s">
        <v>1592</v>
      </c>
      <c r="D2873" s="14" t="s">
        <v>108</v>
      </c>
      <c r="E2873" s="103">
        <v>50139</v>
      </c>
      <c r="F2873" s="30">
        <v>42230</v>
      </c>
      <c r="G2873" s="144">
        <v>50139</v>
      </c>
      <c r="H2873" s="31">
        <f t="shared" si="88"/>
        <v>0</v>
      </c>
      <c r="I2873" s="132" t="s">
        <v>3880</v>
      </c>
      <c r="L2873" s="246"/>
      <c r="M2873" s="20">
        <v>42188</v>
      </c>
      <c r="N2873" s="183" t="s">
        <v>2771</v>
      </c>
      <c r="O2873" s="183" t="s">
        <v>1592</v>
      </c>
      <c r="P2873" s="40" t="s">
        <v>133</v>
      </c>
      <c r="Q2873" s="103">
        <v>1839.8</v>
      </c>
      <c r="R2873" s="23">
        <v>42188</v>
      </c>
      <c r="S2873" s="106">
        <v>1839.8</v>
      </c>
      <c r="T2873" s="31">
        <f t="shared" si="89"/>
        <v>0</v>
      </c>
      <c r="U2873" s="46" t="s">
        <v>9</v>
      </c>
    </row>
    <row r="2874" spans="1:21" x14ac:dyDescent="0.25">
      <c r="A2874" s="20">
        <v>42212</v>
      </c>
      <c r="B2874" s="183" t="s">
        <v>5524</v>
      </c>
      <c r="C2874" s="183" t="s">
        <v>1592</v>
      </c>
      <c r="D2874" s="14" t="s">
        <v>65</v>
      </c>
      <c r="E2874" s="103">
        <v>26193.75</v>
      </c>
      <c r="F2874" s="23">
        <v>42213</v>
      </c>
      <c r="G2874" s="106">
        <v>26193.75</v>
      </c>
      <c r="H2874" s="31">
        <f t="shared" si="88"/>
        <v>0</v>
      </c>
      <c r="I2874" s="132" t="s">
        <v>62</v>
      </c>
      <c r="L2874" s="246"/>
      <c r="M2874" s="20">
        <v>42192</v>
      </c>
      <c r="N2874" s="183" t="s">
        <v>3274</v>
      </c>
      <c r="O2874" s="183" t="s">
        <v>1592</v>
      </c>
      <c r="P2874" s="14" t="s">
        <v>133</v>
      </c>
      <c r="Q2874" s="103">
        <v>478.8</v>
      </c>
      <c r="R2874" s="23">
        <v>42192</v>
      </c>
      <c r="S2874" s="106">
        <v>478.8</v>
      </c>
      <c r="T2874" s="31">
        <f t="shared" si="89"/>
        <v>0</v>
      </c>
      <c r="U2874" s="132" t="s">
        <v>9</v>
      </c>
    </row>
    <row r="2875" spans="1:21" x14ac:dyDescent="0.25">
      <c r="A2875" s="20">
        <v>42212</v>
      </c>
      <c r="B2875" s="183" t="s">
        <v>5525</v>
      </c>
      <c r="C2875" s="183" t="s">
        <v>1592</v>
      </c>
      <c r="D2875" s="14" t="s">
        <v>270</v>
      </c>
      <c r="E2875" s="103">
        <v>252</v>
      </c>
      <c r="F2875" s="23">
        <v>42212</v>
      </c>
      <c r="G2875" s="106">
        <v>252</v>
      </c>
      <c r="H2875" s="31">
        <f t="shared" si="88"/>
        <v>0</v>
      </c>
      <c r="I2875" s="132" t="s">
        <v>9</v>
      </c>
      <c r="L2875" s="246"/>
      <c r="M2875" s="20">
        <v>42194</v>
      </c>
      <c r="N2875" s="183" t="s">
        <v>3455</v>
      </c>
      <c r="O2875" s="183" t="s">
        <v>1592</v>
      </c>
      <c r="P2875" s="14" t="s">
        <v>133</v>
      </c>
      <c r="Q2875" s="103">
        <v>6973.7</v>
      </c>
      <c r="R2875" s="23">
        <v>42194</v>
      </c>
      <c r="S2875" s="106">
        <v>6973.7</v>
      </c>
      <c r="T2875" s="31">
        <f t="shared" si="89"/>
        <v>0</v>
      </c>
      <c r="U2875" s="132" t="s">
        <v>9</v>
      </c>
    </row>
    <row r="2876" spans="1:21" x14ac:dyDescent="0.25">
      <c r="A2876" s="20">
        <v>42212</v>
      </c>
      <c r="B2876" s="183" t="s">
        <v>5526</v>
      </c>
      <c r="C2876" s="183" t="s">
        <v>1592</v>
      </c>
      <c r="D2876" s="14" t="s">
        <v>65</v>
      </c>
      <c r="E2876" s="103">
        <v>1108.4000000000001</v>
      </c>
      <c r="F2876" s="23">
        <v>42213</v>
      </c>
      <c r="G2876" s="106">
        <v>1108.4000000000001</v>
      </c>
      <c r="H2876" s="31">
        <f t="shared" si="88"/>
        <v>0</v>
      </c>
      <c r="I2876" s="132" t="s">
        <v>62</v>
      </c>
      <c r="L2876" s="246"/>
      <c r="M2876" s="20">
        <v>42202</v>
      </c>
      <c r="N2876" s="183" t="s">
        <v>4378</v>
      </c>
      <c r="O2876" s="183" t="s">
        <v>1592</v>
      </c>
      <c r="P2876" s="14" t="s">
        <v>133</v>
      </c>
      <c r="Q2876" s="103">
        <v>26701.7</v>
      </c>
      <c r="R2876" s="23">
        <v>42202</v>
      </c>
      <c r="S2876" s="118">
        <v>26701.7</v>
      </c>
      <c r="T2876" s="31">
        <f t="shared" si="89"/>
        <v>0</v>
      </c>
      <c r="U2876" s="28" t="s">
        <v>9</v>
      </c>
    </row>
    <row r="2877" spans="1:21" x14ac:dyDescent="0.25">
      <c r="A2877" s="20">
        <v>42212</v>
      </c>
      <c r="B2877" s="183" t="s">
        <v>5527</v>
      </c>
      <c r="C2877" s="183" t="s">
        <v>1592</v>
      </c>
      <c r="D2877" s="14" t="s">
        <v>137</v>
      </c>
      <c r="E2877" s="103">
        <v>565.4</v>
      </c>
      <c r="F2877" s="23">
        <v>42212</v>
      </c>
      <c r="G2877" s="106">
        <v>565.4</v>
      </c>
      <c r="H2877" s="31">
        <f t="shared" si="88"/>
        <v>0</v>
      </c>
      <c r="I2877" s="132" t="s">
        <v>9</v>
      </c>
      <c r="L2877" s="246"/>
      <c r="M2877" s="20">
        <v>42208</v>
      </c>
      <c r="N2877" s="183" t="s">
        <v>5103</v>
      </c>
      <c r="O2877" s="183" t="s">
        <v>1592</v>
      </c>
      <c r="P2877" s="14" t="s">
        <v>133</v>
      </c>
      <c r="Q2877" s="103">
        <v>1693.3</v>
      </c>
      <c r="R2877" s="65">
        <v>42208</v>
      </c>
      <c r="S2877" s="106">
        <v>1693.3</v>
      </c>
      <c r="T2877" s="31">
        <f t="shared" si="89"/>
        <v>0</v>
      </c>
      <c r="U2877" s="132" t="s">
        <v>9</v>
      </c>
    </row>
    <row r="2878" spans="1:21" x14ac:dyDescent="0.25">
      <c r="A2878" s="20">
        <v>42212</v>
      </c>
      <c r="B2878" s="183" t="s">
        <v>5528</v>
      </c>
      <c r="C2878" s="183" t="s">
        <v>1592</v>
      </c>
      <c r="D2878" s="14" t="s">
        <v>75</v>
      </c>
      <c r="E2878" s="103">
        <v>21971.200000000001</v>
      </c>
      <c r="F2878" s="23">
        <v>42213</v>
      </c>
      <c r="G2878" s="106">
        <v>21971.200000000001</v>
      </c>
      <c r="H2878" s="31">
        <f t="shared" si="88"/>
        <v>0</v>
      </c>
      <c r="I2878" s="132" t="s">
        <v>62</v>
      </c>
      <c r="L2878" s="246"/>
      <c r="M2878" s="20">
        <v>42209</v>
      </c>
      <c r="N2878" s="183" t="s">
        <v>5188</v>
      </c>
      <c r="O2878" s="183" t="s">
        <v>1592</v>
      </c>
      <c r="P2878" s="14" t="s">
        <v>133</v>
      </c>
      <c r="Q2878" s="103">
        <v>211.6</v>
      </c>
      <c r="R2878" s="65">
        <v>42209</v>
      </c>
      <c r="S2878" s="106">
        <v>211.6</v>
      </c>
      <c r="T2878" s="31">
        <f t="shared" si="89"/>
        <v>0</v>
      </c>
      <c r="U2878" s="132" t="s">
        <v>9</v>
      </c>
    </row>
    <row r="2879" spans="1:21" x14ac:dyDescent="0.25">
      <c r="A2879" s="20">
        <v>42212</v>
      </c>
      <c r="B2879" s="183" t="s">
        <v>5529</v>
      </c>
      <c r="C2879" s="183" t="s">
        <v>1592</v>
      </c>
      <c r="D2879" s="14" t="s">
        <v>170</v>
      </c>
      <c r="E2879" s="103">
        <v>11218.4</v>
      </c>
      <c r="F2879" s="23">
        <v>42213</v>
      </c>
      <c r="G2879" s="106">
        <v>11218.4</v>
      </c>
      <c r="H2879" s="31">
        <f t="shared" si="88"/>
        <v>0</v>
      </c>
      <c r="I2879" s="132" t="s">
        <v>62</v>
      </c>
      <c r="L2879" s="246"/>
      <c r="M2879" s="20">
        <v>42214</v>
      </c>
      <c r="N2879" s="183" t="s">
        <v>5742</v>
      </c>
      <c r="O2879" s="183" t="s">
        <v>1592</v>
      </c>
      <c r="P2879" s="14" t="s">
        <v>133</v>
      </c>
      <c r="Q2879" s="103">
        <v>10935.4</v>
      </c>
      <c r="R2879" s="23">
        <v>42214</v>
      </c>
      <c r="S2879" s="106">
        <v>10935.4</v>
      </c>
      <c r="T2879" s="31">
        <f t="shared" si="89"/>
        <v>0</v>
      </c>
      <c r="U2879" s="132" t="s">
        <v>9</v>
      </c>
    </row>
    <row r="2880" spans="1:21" x14ac:dyDescent="0.25">
      <c r="A2880" s="20">
        <v>42212</v>
      </c>
      <c r="B2880" s="183" t="s">
        <v>5530</v>
      </c>
      <c r="C2880" s="183" t="s">
        <v>1592</v>
      </c>
      <c r="D2880" s="14" t="s">
        <v>1172</v>
      </c>
      <c r="E2880" s="103">
        <v>37749.339999999997</v>
      </c>
      <c r="F2880" s="12" t="s">
        <v>5416</v>
      </c>
      <c r="G2880" s="106">
        <f>33600+4149.34</f>
        <v>37749.339999999997</v>
      </c>
      <c r="H2880" s="31">
        <f t="shared" si="88"/>
        <v>0</v>
      </c>
      <c r="I2880" s="132" t="s">
        <v>587</v>
      </c>
      <c r="L2880" s="246"/>
      <c r="M2880" s="20">
        <v>42216</v>
      </c>
      <c r="N2880" s="183" t="s">
        <v>5977</v>
      </c>
      <c r="O2880" s="183" t="s">
        <v>1592</v>
      </c>
      <c r="P2880" s="14" t="s">
        <v>133</v>
      </c>
      <c r="Q2880" s="103">
        <v>36074.400000000001</v>
      </c>
      <c r="R2880" s="23">
        <v>42216</v>
      </c>
      <c r="S2880" s="106">
        <v>36074.400000000001</v>
      </c>
      <c r="T2880" s="31">
        <f t="shared" si="89"/>
        <v>0</v>
      </c>
      <c r="U2880" s="132" t="s">
        <v>9</v>
      </c>
    </row>
    <row r="2881" spans="1:21" x14ac:dyDescent="0.25">
      <c r="A2881" s="20">
        <v>42212</v>
      </c>
      <c r="B2881" s="183" t="s">
        <v>5531</v>
      </c>
      <c r="C2881" s="183" t="s">
        <v>1592</v>
      </c>
      <c r="D2881" s="14" t="s">
        <v>226</v>
      </c>
      <c r="E2881" s="103">
        <v>1831.4</v>
      </c>
      <c r="F2881" s="23">
        <v>42215</v>
      </c>
      <c r="G2881" s="106">
        <v>1831.4</v>
      </c>
      <c r="H2881" s="31">
        <f t="shared" si="88"/>
        <v>0</v>
      </c>
      <c r="I2881" s="132" t="s">
        <v>19</v>
      </c>
      <c r="L2881" s="246"/>
      <c r="M2881" s="20">
        <v>42216</v>
      </c>
      <c r="N2881" s="183" t="s">
        <v>5978</v>
      </c>
      <c r="O2881" s="183" t="s">
        <v>1592</v>
      </c>
      <c r="P2881" s="14" t="s">
        <v>133</v>
      </c>
      <c r="Q2881" s="103">
        <v>269.10000000000002</v>
      </c>
      <c r="R2881" s="23">
        <v>42216</v>
      </c>
      <c r="S2881" s="106">
        <v>269.10000000000002</v>
      </c>
      <c r="T2881" s="31">
        <f t="shared" si="89"/>
        <v>0</v>
      </c>
      <c r="U2881" s="132" t="s">
        <v>9</v>
      </c>
    </row>
    <row r="2882" spans="1:21" x14ac:dyDescent="0.25">
      <c r="A2882" s="20">
        <v>42212</v>
      </c>
      <c r="B2882" s="183" t="s">
        <v>5532</v>
      </c>
      <c r="C2882" s="183" t="s">
        <v>1592</v>
      </c>
      <c r="D2882" s="14" t="s">
        <v>1175</v>
      </c>
      <c r="E2882" s="103">
        <v>13408</v>
      </c>
      <c r="F2882" s="23">
        <v>42212</v>
      </c>
      <c r="G2882" s="106">
        <v>13408</v>
      </c>
      <c r="H2882" s="31">
        <f t="shared" si="88"/>
        <v>0</v>
      </c>
      <c r="I2882" s="132" t="s">
        <v>587</v>
      </c>
      <c r="L2882" s="246"/>
      <c r="M2882" s="20">
        <v>42202</v>
      </c>
      <c r="N2882" s="183" t="s">
        <v>4433</v>
      </c>
      <c r="O2882" s="183" t="s">
        <v>1592</v>
      </c>
      <c r="P2882" s="14" t="s">
        <v>4434</v>
      </c>
      <c r="Q2882" s="103">
        <v>24013.35</v>
      </c>
      <c r="R2882" s="23">
        <v>42203</v>
      </c>
      <c r="S2882" s="118">
        <v>24013.35</v>
      </c>
      <c r="T2882" s="31">
        <f t="shared" si="89"/>
        <v>0</v>
      </c>
      <c r="U2882" s="28" t="s">
        <v>3880</v>
      </c>
    </row>
    <row r="2883" spans="1:21" x14ac:dyDescent="0.25">
      <c r="A2883" s="20">
        <v>42212</v>
      </c>
      <c r="B2883" s="183" t="s">
        <v>5533</v>
      </c>
      <c r="C2883" s="183" t="s">
        <v>1592</v>
      </c>
      <c r="D2883" s="14" t="s">
        <v>1337</v>
      </c>
      <c r="E2883" s="103">
        <v>724</v>
      </c>
      <c r="F2883" s="23">
        <v>42212</v>
      </c>
      <c r="G2883" s="106">
        <v>724</v>
      </c>
      <c r="H2883" s="31">
        <f t="shared" ref="H2883:H2946" si="90">E2883-G2883</f>
        <v>0</v>
      </c>
      <c r="I2883" s="132" t="s">
        <v>94</v>
      </c>
      <c r="L2883" s="246"/>
      <c r="M2883" s="20">
        <v>42187</v>
      </c>
      <c r="N2883" s="183" t="s">
        <v>2637</v>
      </c>
      <c r="O2883" s="183" t="s">
        <v>1592</v>
      </c>
      <c r="P2883" s="40" t="s">
        <v>97</v>
      </c>
      <c r="Q2883" s="103">
        <v>6379.3</v>
      </c>
      <c r="R2883" s="23">
        <v>42187</v>
      </c>
      <c r="S2883" s="106">
        <v>6379.3</v>
      </c>
      <c r="T2883" s="25">
        <f t="shared" ref="T2883:T2946" si="91">Q2883-S2883</f>
        <v>0</v>
      </c>
      <c r="U2883" s="46" t="s">
        <v>9</v>
      </c>
    </row>
    <row r="2884" spans="1:21" x14ac:dyDescent="0.25">
      <c r="A2884" s="20">
        <v>42212</v>
      </c>
      <c r="B2884" s="183" t="s">
        <v>5534</v>
      </c>
      <c r="C2884" s="183" t="s">
        <v>1592</v>
      </c>
      <c r="D2884" s="14" t="s">
        <v>285</v>
      </c>
      <c r="E2884" s="103">
        <v>686.2</v>
      </c>
      <c r="F2884" s="23">
        <v>42212</v>
      </c>
      <c r="G2884" s="106">
        <v>686.2</v>
      </c>
      <c r="H2884" s="31">
        <f t="shared" si="90"/>
        <v>0</v>
      </c>
      <c r="I2884" s="132" t="s">
        <v>94</v>
      </c>
      <c r="L2884" s="246"/>
      <c r="M2884" s="20">
        <v>42194</v>
      </c>
      <c r="N2884" s="183" t="s">
        <v>3444</v>
      </c>
      <c r="O2884" s="183" t="s">
        <v>1592</v>
      </c>
      <c r="P2884" s="14" t="s">
        <v>97</v>
      </c>
      <c r="Q2884" s="103">
        <v>464.6</v>
      </c>
      <c r="R2884" s="23">
        <v>42194</v>
      </c>
      <c r="S2884" s="106">
        <v>464.6</v>
      </c>
      <c r="T2884" s="31">
        <f t="shared" si="91"/>
        <v>0</v>
      </c>
      <c r="U2884" s="132" t="s">
        <v>9</v>
      </c>
    </row>
    <row r="2885" spans="1:21" x14ac:dyDescent="0.25">
      <c r="A2885" s="20">
        <v>42212</v>
      </c>
      <c r="B2885" s="183" t="s">
        <v>5535</v>
      </c>
      <c r="C2885" s="183" t="s">
        <v>1592</v>
      </c>
      <c r="D2885" s="14" t="s">
        <v>49</v>
      </c>
      <c r="E2885" s="103">
        <v>1322.4</v>
      </c>
      <c r="F2885" s="23">
        <v>42212</v>
      </c>
      <c r="G2885" s="106">
        <v>1322.4</v>
      </c>
      <c r="H2885" s="31">
        <f t="shared" si="90"/>
        <v>0</v>
      </c>
      <c r="I2885" s="132" t="s">
        <v>94</v>
      </c>
      <c r="L2885" s="246"/>
      <c r="M2885" s="20">
        <v>42205</v>
      </c>
      <c r="N2885" s="183" t="s">
        <v>4699</v>
      </c>
      <c r="O2885" s="183" t="s">
        <v>1592</v>
      </c>
      <c r="P2885" s="14" t="s">
        <v>97</v>
      </c>
      <c r="Q2885" s="103">
        <v>2645.6</v>
      </c>
      <c r="R2885" s="23">
        <v>42205</v>
      </c>
      <c r="S2885" s="118">
        <v>2645.6</v>
      </c>
      <c r="T2885" s="31">
        <f t="shared" si="91"/>
        <v>0</v>
      </c>
      <c r="U2885" s="28" t="s">
        <v>9</v>
      </c>
    </row>
    <row r="2886" spans="1:21" x14ac:dyDescent="0.25">
      <c r="A2886" s="20">
        <v>42212</v>
      </c>
      <c r="B2886" s="183" t="s">
        <v>5536</v>
      </c>
      <c r="C2886" s="183" t="s">
        <v>1592</v>
      </c>
      <c r="D2886" s="14" t="s">
        <v>93</v>
      </c>
      <c r="E2886" s="103">
        <v>1461.6</v>
      </c>
      <c r="F2886" s="23">
        <v>42212</v>
      </c>
      <c r="G2886" s="106">
        <v>1461.6</v>
      </c>
      <c r="H2886" s="31">
        <f t="shared" si="90"/>
        <v>0</v>
      </c>
      <c r="I2886" s="132" t="s">
        <v>94</v>
      </c>
      <c r="L2886" s="246"/>
      <c r="M2886" s="20">
        <v>42212</v>
      </c>
      <c r="N2886" s="183" t="s">
        <v>5493</v>
      </c>
      <c r="O2886" s="183" t="s">
        <v>1592</v>
      </c>
      <c r="P2886" s="14" t="s">
        <v>97</v>
      </c>
      <c r="Q2886" s="103">
        <v>1635.3</v>
      </c>
      <c r="R2886" s="23">
        <v>42212</v>
      </c>
      <c r="S2886" s="106">
        <v>1635.3</v>
      </c>
      <c r="T2886" s="31">
        <f t="shared" si="91"/>
        <v>0</v>
      </c>
      <c r="U2886" s="132" t="s">
        <v>9</v>
      </c>
    </row>
    <row r="2887" spans="1:21" x14ac:dyDescent="0.25">
      <c r="A2887" s="20">
        <v>42212</v>
      </c>
      <c r="B2887" s="183" t="s">
        <v>5537</v>
      </c>
      <c r="C2887" s="183" t="s">
        <v>1592</v>
      </c>
      <c r="D2887" s="14" t="s">
        <v>223</v>
      </c>
      <c r="E2887" s="103">
        <v>1257</v>
      </c>
      <c r="F2887" s="23">
        <v>42212</v>
      </c>
      <c r="G2887" s="106">
        <v>1257</v>
      </c>
      <c r="H2887" s="31">
        <f t="shared" si="90"/>
        <v>0</v>
      </c>
      <c r="I2887" s="132" t="s">
        <v>94</v>
      </c>
      <c r="L2887" s="246"/>
      <c r="M2887" s="20">
        <v>42215</v>
      </c>
      <c r="N2887" s="183" t="s">
        <v>5818</v>
      </c>
      <c r="O2887" s="183" t="s">
        <v>1592</v>
      </c>
      <c r="P2887" s="14" t="s">
        <v>97</v>
      </c>
      <c r="Q2887" s="103">
        <v>6231.7</v>
      </c>
      <c r="R2887" s="23">
        <v>42215</v>
      </c>
      <c r="S2887" s="106">
        <v>6231.7</v>
      </c>
      <c r="T2887" s="31">
        <f t="shared" si="91"/>
        <v>0</v>
      </c>
      <c r="U2887" s="132" t="s">
        <v>9</v>
      </c>
    </row>
    <row r="2888" spans="1:21" x14ac:dyDescent="0.25">
      <c r="A2888" s="20">
        <v>42212</v>
      </c>
      <c r="B2888" s="183" t="s">
        <v>5538</v>
      </c>
      <c r="C2888" s="183" t="s">
        <v>1592</v>
      </c>
      <c r="D2888" s="14" t="s">
        <v>1290</v>
      </c>
      <c r="E2888" s="103">
        <v>2234.4</v>
      </c>
      <c r="F2888" s="23">
        <v>42212</v>
      </c>
      <c r="G2888" s="106">
        <v>2234.4</v>
      </c>
      <c r="H2888" s="31">
        <f t="shared" si="90"/>
        <v>0</v>
      </c>
      <c r="I2888" s="132" t="s">
        <v>94</v>
      </c>
      <c r="L2888" s="246"/>
      <c r="M2888" s="20">
        <v>42186</v>
      </c>
      <c r="N2888" s="183" t="s">
        <v>2551</v>
      </c>
      <c r="O2888" s="183" t="s">
        <v>1592</v>
      </c>
      <c r="P2888" s="14" t="s">
        <v>131</v>
      </c>
      <c r="Q2888" s="103">
        <v>11343</v>
      </c>
      <c r="R2888" s="23">
        <v>42186</v>
      </c>
      <c r="S2888" s="106">
        <v>11343</v>
      </c>
      <c r="T2888" s="25">
        <f t="shared" si="91"/>
        <v>0</v>
      </c>
      <c r="U2888" s="132" t="s">
        <v>17</v>
      </c>
    </row>
    <row r="2889" spans="1:21" x14ac:dyDescent="0.25">
      <c r="A2889" s="20">
        <v>42212</v>
      </c>
      <c r="B2889" s="183" t="s">
        <v>5539</v>
      </c>
      <c r="C2889" s="183" t="s">
        <v>1592</v>
      </c>
      <c r="D2889" s="14" t="s">
        <v>98</v>
      </c>
      <c r="E2889" s="103">
        <v>1268</v>
      </c>
      <c r="F2889" s="23">
        <v>42212</v>
      </c>
      <c r="G2889" s="106">
        <v>1268</v>
      </c>
      <c r="H2889" s="31">
        <f t="shared" si="90"/>
        <v>0</v>
      </c>
      <c r="I2889" s="132" t="s">
        <v>94</v>
      </c>
      <c r="L2889" s="246"/>
      <c r="M2889" s="20">
        <v>42187</v>
      </c>
      <c r="N2889" s="183" t="s">
        <v>2671</v>
      </c>
      <c r="O2889" s="183" t="s">
        <v>1592</v>
      </c>
      <c r="P2889" s="40" t="s">
        <v>131</v>
      </c>
      <c r="Q2889" s="103">
        <v>13817</v>
      </c>
      <c r="R2889" s="23">
        <v>42189</v>
      </c>
      <c r="S2889" s="106">
        <v>13817</v>
      </c>
      <c r="T2889" s="25">
        <f t="shared" si="91"/>
        <v>0</v>
      </c>
      <c r="U2889" s="46" t="s">
        <v>9</v>
      </c>
    </row>
    <row r="2890" spans="1:21" x14ac:dyDescent="0.25">
      <c r="A2890" s="20">
        <v>42212</v>
      </c>
      <c r="B2890" s="183" t="s">
        <v>5540</v>
      </c>
      <c r="C2890" s="183" t="s">
        <v>1592</v>
      </c>
      <c r="D2890" s="14" t="s">
        <v>135</v>
      </c>
      <c r="E2890" s="103">
        <v>1283.4000000000001</v>
      </c>
      <c r="F2890" s="23">
        <v>42212</v>
      </c>
      <c r="G2890" s="106">
        <v>1283.4000000000001</v>
      </c>
      <c r="H2890" s="31">
        <f t="shared" si="90"/>
        <v>0</v>
      </c>
      <c r="I2890" s="132" t="s">
        <v>9</v>
      </c>
      <c r="L2890" s="246"/>
      <c r="M2890" s="20">
        <v>42188</v>
      </c>
      <c r="N2890" s="183" t="s">
        <v>2783</v>
      </c>
      <c r="O2890" s="183" t="s">
        <v>1592</v>
      </c>
      <c r="P2890" s="40" t="s">
        <v>131</v>
      </c>
      <c r="Q2890" s="103">
        <v>13841.5</v>
      </c>
      <c r="R2890" s="23">
        <v>42190</v>
      </c>
      <c r="S2890" s="106">
        <v>13841.5</v>
      </c>
      <c r="T2890" s="31">
        <f t="shared" si="91"/>
        <v>0</v>
      </c>
      <c r="U2890" s="46" t="s">
        <v>9</v>
      </c>
    </row>
    <row r="2891" spans="1:21" x14ac:dyDescent="0.25">
      <c r="A2891" s="20">
        <v>42212</v>
      </c>
      <c r="B2891" s="183" t="s">
        <v>5541</v>
      </c>
      <c r="C2891" s="183" t="s">
        <v>1592</v>
      </c>
      <c r="D2891" s="14" t="s">
        <v>1188</v>
      </c>
      <c r="E2891" s="103">
        <v>390</v>
      </c>
      <c r="F2891" s="23">
        <v>42212</v>
      </c>
      <c r="G2891" s="106">
        <v>390</v>
      </c>
      <c r="H2891" s="31">
        <f t="shared" si="90"/>
        <v>0</v>
      </c>
      <c r="I2891" s="132" t="s">
        <v>9</v>
      </c>
      <c r="L2891" s="246"/>
      <c r="M2891" s="20">
        <v>42189</v>
      </c>
      <c r="N2891" s="183" t="s">
        <v>2904</v>
      </c>
      <c r="O2891" s="183" t="s">
        <v>1592</v>
      </c>
      <c r="P2891" s="150" t="s">
        <v>131</v>
      </c>
      <c r="Q2891" s="103">
        <v>14769.1</v>
      </c>
      <c r="R2891" s="23">
        <v>42192</v>
      </c>
      <c r="S2891" s="106">
        <v>14769.1</v>
      </c>
      <c r="T2891" s="31">
        <f t="shared" si="91"/>
        <v>0</v>
      </c>
      <c r="U2891" s="132" t="s">
        <v>9</v>
      </c>
    </row>
    <row r="2892" spans="1:21" x14ac:dyDescent="0.25">
      <c r="A2892" s="20">
        <v>42212</v>
      </c>
      <c r="B2892" s="183" t="s">
        <v>5542</v>
      </c>
      <c r="C2892" s="183" t="s">
        <v>1592</v>
      </c>
      <c r="D2892" s="14" t="s">
        <v>79</v>
      </c>
      <c r="E2892" s="103">
        <v>3871.08</v>
      </c>
      <c r="F2892" s="23">
        <v>42213</v>
      </c>
      <c r="G2892" s="106">
        <v>3871.08</v>
      </c>
      <c r="H2892" s="31">
        <f t="shared" si="90"/>
        <v>0</v>
      </c>
      <c r="I2892" s="132" t="s">
        <v>62</v>
      </c>
      <c r="L2892" s="246"/>
      <c r="M2892" s="20">
        <v>42190</v>
      </c>
      <c r="N2892" s="183" t="s">
        <v>3012</v>
      </c>
      <c r="O2892" s="183" t="s">
        <v>1592</v>
      </c>
      <c r="P2892" s="14" t="s">
        <v>131</v>
      </c>
      <c r="Q2892" s="103">
        <v>8034.6</v>
      </c>
      <c r="R2892" s="23">
        <v>42190</v>
      </c>
      <c r="S2892" s="106">
        <v>8034.6</v>
      </c>
      <c r="T2892" s="31">
        <f t="shared" si="91"/>
        <v>0</v>
      </c>
      <c r="U2892" s="132" t="s">
        <v>9</v>
      </c>
    </row>
    <row r="2893" spans="1:21" x14ac:dyDescent="0.25">
      <c r="A2893" s="20">
        <v>42212</v>
      </c>
      <c r="B2893" s="183" t="s">
        <v>5543</v>
      </c>
      <c r="C2893" s="183" t="s">
        <v>1592</v>
      </c>
      <c r="D2893" s="14" t="s">
        <v>84</v>
      </c>
      <c r="E2893" s="103">
        <v>50229</v>
      </c>
      <c r="F2893" s="30" t="s">
        <v>6080</v>
      </c>
      <c r="G2893" s="144">
        <v>50229</v>
      </c>
      <c r="H2893" s="31">
        <f t="shared" si="90"/>
        <v>0</v>
      </c>
      <c r="I2893" s="132" t="s">
        <v>62</v>
      </c>
      <c r="L2893" s="246"/>
      <c r="M2893" s="20">
        <v>42191</v>
      </c>
      <c r="N2893" s="183" t="s">
        <v>3076</v>
      </c>
      <c r="O2893" s="183" t="s">
        <v>1592</v>
      </c>
      <c r="P2893" s="14" t="s">
        <v>131</v>
      </c>
      <c r="Q2893" s="103">
        <v>12498.4</v>
      </c>
      <c r="R2893" s="23">
        <v>42192</v>
      </c>
      <c r="S2893" s="106">
        <v>12498.4</v>
      </c>
      <c r="T2893" s="31">
        <f t="shared" si="91"/>
        <v>0</v>
      </c>
      <c r="U2893" s="132" t="s">
        <v>17</v>
      </c>
    </row>
    <row r="2894" spans="1:21" x14ac:dyDescent="0.25">
      <c r="A2894" s="20">
        <v>42212</v>
      </c>
      <c r="B2894" s="183" t="s">
        <v>5544</v>
      </c>
      <c r="C2894" s="183" t="s">
        <v>1592</v>
      </c>
      <c r="D2894" s="14" t="s">
        <v>5046</v>
      </c>
      <c r="E2894" s="103">
        <v>7480</v>
      </c>
      <c r="F2894" s="23">
        <v>42212</v>
      </c>
      <c r="G2894" s="106">
        <v>7480</v>
      </c>
      <c r="H2894" s="31">
        <f t="shared" si="90"/>
        <v>0</v>
      </c>
      <c r="I2894" s="132" t="s">
        <v>9</v>
      </c>
      <c r="L2894" s="246"/>
      <c r="M2894" s="20">
        <v>42192</v>
      </c>
      <c r="N2894" s="183" t="s">
        <v>3236</v>
      </c>
      <c r="O2894" s="183" t="s">
        <v>1592</v>
      </c>
      <c r="P2894" s="14" t="s">
        <v>131</v>
      </c>
      <c r="Q2894" s="103">
        <v>19097.599999999999</v>
      </c>
      <c r="R2894" s="23">
        <v>42194</v>
      </c>
      <c r="S2894" s="106">
        <v>19097.599999999999</v>
      </c>
      <c r="T2894" s="31">
        <f t="shared" si="91"/>
        <v>0</v>
      </c>
      <c r="U2894" s="132" t="s">
        <v>17</v>
      </c>
    </row>
    <row r="2895" spans="1:21" x14ac:dyDescent="0.25">
      <c r="A2895" s="20">
        <v>42212</v>
      </c>
      <c r="B2895" s="183" t="s">
        <v>5545</v>
      </c>
      <c r="C2895" s="183" t="s">
        <v>1592</v>
      </c>
      <c r="D2895" s="14" t="s">
        <v>5046</v>
      </c>
      <c r="E2895" s="103">
        <v>4659.6000000000004</v>
      </c>
      <c r="F2895" s="23">
        <v>42212</v>
      </c>
      <c r="G2895" s="106">
        <v>4659.6000000000004</v>
      </c>
      <c r="H2895" s="31">
        <f t="shared" si="90"/>
        <v>0</v>
      </c>
      <c r="I2895" s="132" t="s">
        <v>9</v>
      </c>
      <c r="L2895" s="246"/>
      <c r="M2895" s="20">
        <v>42193</v>
      </c>
      <c r="N2895" s="183" t="s">
        <v>3318</v>
      </c>
      <c r="O2895" s="183" t="s">
        <v>1592</v>
      </c>
      <c r="P2895" s="150" t="s">
        <v>131</v>
      </c>
      <c r="Q2895" s="103">
        <v>3884.4</v>
      </c>
      <c r="R2895" s="23">
        <v>42198</v>
      </c>
      <c r="S2895" s="106">
        <v>3884</v>
      </c>
      <c r="T2895" s="31">
        <f t="shared" si="91"/>
        <v>0.40000000000009095</v>
      </c>
      <c r="U2895" s="132" t="s">
        <v>9</v>
      </c>
    </row>
    <row r="2896" spans="1:21" x14ac:dyDescent="0.25">
      <c r="A2896" s="20">
        <v>42212</v>
      </c>
      <c r="B2896" s="183" t="s">
        <v>5546</v>
      </c>
      <c r="C2896" s="183" t="s">
        <v>1592</v>
      </c>
      <c r="D2896" s="14" t="s">
        <v>89</v>
      </c>
      <c r="E2896" s="103">
        <v>4511.3</v>
      </c>
      <c r="F2896" s="23">
        <v>42212</v>
      </c>
      <c r="G2896" s="106">
        <v>4511.3</v>
      </c>
      <c r="H2896" s="31">
        <f t="shared" si="90"/>
        <v>0</v>
      </c>
      <c r="I2896" s="132" t="s">
        <v>312</v>
      </c>
      <c r="L2896" s="246"/>
      <c r="M2896" s="20">
        <v>42194</v>
      </c>
      <c r="N2896" s="183" t="s">
        <v>3441</v>
      </c>
      <c r="O2896" s="183" t="s">
        <v>1592</v>
      </c>
      <c r="P2896" s="14" t="s">
        <v>131</v>
      </c>
      <c r="Q2896" s="103">
        <v>7327.67</v>
      </c>
      <c r="R2896" s="23">
        <v>42194</v>
      </c>
      <c r="S2896" s="106">
        <v>7327.67</v>
      </c>
      <c r="T2896" s="31">
        <f t="shared" si="91"/>
        <v>0</v>
      </c>
      <c r="U2896" s="132" t="s">
        <v>9</v>
      </c>
    </row>
    <row r="2897" spans="1:21" x14ac:dyDescent="0.25">
      <c r="A2897" s="20">
        <v>42212</v>
      </c>
      <c r="B2897" s="183" t="s">
        <v>5547</v>
      </c>
      <c r="C2897" s="183" t="s">
        <v>1592</v>
      </c>
      <c r="D2897" s="14" t="s">
        <v>180</v>
      </c>
      <c r="E2897" s="103">
        <v>5757.7</v>
      </c>
      <c r="F2897" s="23">
        <v>42212</v>
      </c>
      <c r="G2897" s="106">
        <v>5757.7</v>
      </c>
      <c r="H2897" s="31">
        <f t="shared" si="90"/>
        <v>0</v>
      </c>
      <c r="I2897" s="132" t="s">
        <v>9</v>
      </c>
      <c r="L2897" s="246"/>
      <c r="M2897" s="20">
        <v>42194</v>
      </c>
      <c r="N2897" s="183" t="s">
        <v>3463</v>
      </c>
      <c r="O2897" s="183" t="s">
        <v>1592</v>
      </c>
      <c r="P2897" s="14" t="s">
        <v>131</v>
      </c>
      <c r="Q2897" s="103">
        <v>17907.599999999999</v>
      </c>
      <c r="R2897" s="23">
        <v>42194</v>
      </c>
      <c r="S2897" s="106">
        <v>17907.599999999999</v>
      </c>
      <c r="T2897" s="31">
        <f t="shared" si="91"/>
        <v>0</v>
      </c>
      <c r="U2897" s="132" t="s">
        <v>17</v>
      </c>
    </row>
    <row r="2898" spans="1:21" x14ac:dyDescent="0.25">
      <c r="A2898" s="20">
        <v>42212</v>
      </c>
      <c r="B2898" s="183" t="s">
        <v>5548</v>
      </c>
      <c r="C2898" s="183" t="s">
        <v>1592</v>
      </c>
      <c r="D2898" s="14" t="s">
        <v>24</v>
      </c>
      <c r="E2898" s="103">
        <v>1255.9000000000001</v>
      </c>
      <c r="F2898" s="30">
        <v>42221</v>
      </c>
      <c r="G2898" s="144">
        <v>1255.9000000000001</v>
      </c>
      <c r="H2898" s="31">
        <f t="shared" si="90"/>
        <v>0</v>
      </c>
      <c r="I2898" s="132" t="s">
        <v>9</v>
      </c>
      <c r="L2898" s="246"/>
      <c r="M2898" s="20">
        <v>42195</v>
      </c>
      <c r="N2898" s="183" t="s">
        <v>3584</v>
      </c>
      <c r="O2898" s="183" t="s">
        <v>1592</v>
      </c>
      <c r="P2898" s="14" t="s">
        <v>131</v>
      </c>
      <c r="Q2898" s="103">
        <v>11747.8</v>
      </c>
      <c r="R2898" s="23">
        <v>42198</v>
      </c>
      <c r="S2898" s="106">
        <v>11747.8</v>
      </c>
      <c r="T2898" s="31">
        <f t="shared" si="91"/>
        <v>0</v>
      </c>
      <c r="U2898" s="28" t="s">
        <v>9</v>
      </c>
    </row>
    <row r="2899" spans="1:21" x14ac:dyDescent="0.25">
      <c r="A2899" s="20">
        <v>42212</v>
      </c>
      <c r="B2899" s="183" t="s">
        <v>5549</v>
      </c>
      <c r="C2899" s="183" t="s">
        <v>1592</v>
      </c>
      <c r="D2899" s="14" t="s">
        <v>4420</v>
      </c>
      <c r="E2899" s="103">
        <v>4860.6000000000004</v>
      </c>
      <c r="F2899" s="23">
        <v>42212</v>
      </c>
      <c r="G2899" s="106">
        <v>4860.6000000000004</v>
      </c>
      <c r="H2899" s="31">
        <f t="shared" si="90"/>
        <v>0</v>
      </c>
      <c r="I2899" s="132" t="s">
        <v>3880</v>
      </c>
      <c r="L2899" s="246"/>
      <c r="M2899" s="20">
        <v>42196</v>
      </c>
      <c r="N2899" s="183" t="s">
        <v>3701</v>
      </c>
      <c r="O2899" s="183" t="s">
        <v>1592</v>
      </c>
      <c r="P2899" s="14" t="s">
        <v>131</v>
      </c>
      <c r="Q2899" s="103">
        <v>11586.6</v>
      </c>
      <c r="R2899" s="23">
        <v>42198</v>
      </c>
      <c r="S2899" s="106">
        <v>11586.6</v>
      </c>
      <c r="T2899" s="31">
        <f t="shared" si="91"/>
        <v>0</v>
      </c>
      <c r="U2899" s="132" t="s">
        <v>94</v>
      </c>
    </row>
    <row r="2900" spans="1:21" x14ac:dyDescent="0.25">
      <c r="A2900" s="20">
        <v>42212</v>
      </c>
      <c r="B2900" s="183" t="s">
        <v>5550</v>
      </c>
      <c r="C2900" s="183" t="s">
        <v>1592</v>
      </c>
      <c r="D2900" s="14" t="s">
        <v>60</v>
      </c>
      <c r="E2900" s="103">
        <v>2721.6</v>
      </c>
      <c r="F2900" s="23">
        <v>42212</v>
      </c>
      <c r="G2900" s="106">
        <v>2721.6</v>
      </c>
      <c r="H2900" s="31">
        <f t="shared" si="90"/>
        <v>0</v>
      </c>
      <c r="I2900" s="132" t="s">
        <v>9</v>
      </c>
      <c r="L2900" s="246"/>
      <c r="M2900" s="20">
        <v>42197</v>
      </c>
      <c r="N2900" s="183" t="s">
        <v>3826</v>
      </c>
      <c r="O2900" s="183" t="s">
        <v>1592</v>
      </c>
      <c r="P2900" s="14" t="s">
        <v>131</v>
      </c>
      <c r="Q2900" s="103">
        <v>8050.4</v>
      </c>
      <c r="R2900" s="23">
        <v>42197</v>
      </c>
      <c r="S2900" s="106">
        <v>8050.4</v>
      </c>
      <c r="T2900" s="31">
        <f t="shared" si="91"/>
        <v>0</v>
      </c>
      <c r="U2900" s="132" t="s">
        <v>9</v>
      </c>
    </row>
    <row r="2901" spans="1:21" x14ac:dyDescent="0.25">
      <c r="A2901" s="20">
        <v>42212</v>
      </c>
      <c r="B2901" s="183" t="s">
        <v>5551</v>
      </c>
      <c r="C2901" s="183" t="s">
        <v>1592</v>
      </c>
      <c r="D2901" s="14" t="s">
        <v>256</v>
      </c>
      <c r="E2901" s="103">
        <v>4195</v>
      </c>
      <c r="F2901" s="23">
        <v>42212</v>
      </c>
      <c r="G2901" s="106">
        <v>4195</v>
      </c>
      <c r="H2901" s="31">
        <f t="shared" si="90"/>
        <v>0</v>
      </c>
      <c r="I2901" s="132" t="s">
        <v>3880</v>
      </c>
      <c r="L2901" s="246"/>
      <c r="M2901" s="20">
        <v>42198</v>
      </c>
      <c r="N2901" s="183" t="s">
        <v>3923</v>
      </c>
      <c r="O2901" s="183" t="s">
        <v>1592</v>
      </c>
      <c r="P2901" s="14" t="s">
        <v>131</v>
      </c>
      <c r="Q2901" s="103">
        <v>12503.1</v>
      </c>
      <c r="R2901" s="23">
        <v>42199</v>
      </c>
      <c r="S2901" s="106">
        <v>12503.1</v>
      </c>
      <c r="T2901" s="31">
        <f t="shared" si="91"/>
        <v>0</v>
      </c>
      <c r="U2901" s="132" t="s">
        <v>17</v>
      </c>
    </row>
    <row r="2902" spans="1:21" x14ac:dyDescent="0.25">
      <c r="A2902" s="20">
        <v>42212</v>
      </c>
      <c r="B2902" s="183" t="s">
        <v>5552</v>
      </c>
      <c r="C2902" s="183" t="s">
        <v>1592</v>
      </c>
      <c r="D2902" s="14" t="s">
        <v>5046</v>
      </c>
      <c r="E2902" s="103">
        <v>2021.3</v>
      </c>
      <c r="F2902" s="23">
        <v>42212</v>
      </c>
      <c r="G2902" s="106">
        <v>2021.3</v>
      </c>
      <c r="H2902" s="31">
        <f t="shared" si="90"/>
        <v>0</v>
      </c>
      <c r="I2902" s="132" t="s">
        <v>9</v>
      </c>
      <c r="L2902" s="246"/>
      <c r="M2902" s="20">
        <v>42199</v>
      </c>
      <c r="N2902" s="183" t="s">
        <v>4048</v>
      </c>
      <c r="O2902" s="183" t="s">
        <v>1592</v>
      </c>
      <c r="P2902" s="14" t="s">
        <v>131</v>
      </c>
      <c r="Q2902" s="103">
        <v>4567.2</v>
      </c>
      <c r="R2902" s="23">
        <v>42199</v>
      </c>
      <c r="S2902" s="106">
        <v>4567.2</v>
      </c>
      <c r="T2902" s="48">
        <f t="shared" si="91"/>
        <v>0</v>
      </c>
      <c r="U2902" s="132" t="s">
        <v>17</v>
      </c>
    </row>
    <row r="2903" spans="1:21" x14ac:dyDescent="0.25">
      <c r="A2903" s="20">
        <v>42212</v>
      </c>
      <c r="B2903" s="183" t="s">
        <v>5553</v>
      </c>
      <c r="C2903" s="183" t="s">
        <v>1592</v>
      </c>
      <c r="D2903" s="14" t="s">
        <v>226</v>
      </c>
      <c r="E2903" s="103">
        <v>8344.7999999999993</v>
      </c>
      <c r="F2903" s="30">
        <v>42218</v>
      </c>
      <c r="G2903" s="144">
        <v>8344.7999999999993</v>
      </c>
      <c r="H2903" s="31">
        <f t="shared" si="90"/>
        <v>0</v>
      </c>
      <c r="I2903" s="132" t="s">
        <v>9</v>
      </c>
      <c r="L2903" s="246"/>
      <c r="M2903" s="20">
        <v>42200</v>
      </c>
      <c r="N2903" s="183" t="s">
        <v>4143</v>
      </c>
      <c r="O2903" s="183" t="s">
        <v>1592</v>
      </c>
      <c r="P2903" s="14" t="s">
        <v>131</v>
      </c>
      <c r="Q2903" s="103">
        <v>7572.5</v>
      </c>
      <c r="R2903" s="23">
        <v>42203</v>
      </c>
      <c r="S2903" s="106">
        <v>7572.5</v>
      </c>
      <c r="T2903" s="48">
        <f t="shared" si="91"/>
        <v>0</v>
      </c>
      <c r="U2903" s="132" t="s">
        <v>9</v>
      </c>
    </row>
    <row r="2904" spans="1:21" x14ac:dyDescent="0.25">
      <c r="A2904" s="20">
        <v>42212</v>
      </c>
      <c r="B2904" s="183" t="s">
        <v>5554</v>
      </c>
      <c r="C2904" s="183" t="s">
        <v>1592</v>
      </c>
      <c r="D2904" s="14" t="s">
        <v>335</v>
      </c>
      <c r="E2904" s="103">
        <v>462.6</v>
      </c>
      <c r="F2904" s="23">
        <v>42212</v>
      </c>
      <c r="G2904" s="106">
        <v>462.6</v>
      </c>
      <c r="H2904" s="31">
        <f t="shared" si="90"/>
        <v>0</v>
      </c>
      <c r="I2904" s="132" t="s">
        <v>9</v>
      </c>
      <c r="L2904" s="246"/>
      <c r="M2904" s="20">
        <v>42201</v>
      </c>
      <c r="N2904" s="183" t="s">
        <v>4248</v>
      </c>
      <c r="O2904" s="183" t="s">
        <v>1592</v>
      </c>
      <c r="P2904" s="14" t="s">
        <v>131</v>
      </c>
      <c r="Q2904" s="103">
        <v>10183.799999999999</v>
      </c>
      <c r="R2904" s="23">
        <v>42203</v>
      </c>
      <c r="S2904" s="106">
        <v>10183.799999999999</v>
      </c>
      <c r="T2904" s="48">
        <f t="shared" si="91"/>
        <v>0</v>
      </c>
      <c r="U2904" s="132" t="s">
        <v>94</v>
      </c>
    </row>
    <row r="2905" spans="1:21" x14ac:dyDescent="0.25">
      <c r="A2905" s="20">
        <v>42212</v>
      </c>
      <c r="B2905" s="183" t="s">
        <v>5555</v>
      </c>
      <c r="C2905" s="183" t="s">
        <v>1592</v>
      </c>
      <c r="D2905" s="14" t="s">
        <v>77</v>
      </c>
      <c r="E2905" s="103">
        <v>11078.2</v>
      </c>
      <c r="F2905" s="23">
        <v>42213</v>
      </c>
      <c r="G2905" s="106">
        <v>11078.2</v>
      </c>
      <c r="H2905" s="31">
        <f t="shared" si="90"/>
        <v>0</v>
      </c>
      <c r="I2905" s="132" t="s">
        <v>62</v>
      </c>
      <c r="L2905" s="246"/>
      <c r="M2905" s="20">
        <v>42202</v>
      </c>
      <c r="N2905" s="183" t="s">
        <v>4384</v>
      </c>
      <c r="O2905" s="183" t="s">
        <v>1592</v>
      </c>
      <c r="P2905" s="14" t="s">
        <v>131</v>
      </c>
      <c r="Q2905" s="103">
        <v>13787.2</v>
      </c>
      <c r="R2905" s="23">
        <v>42203</v>
      </c>
      <c r="S2905" s="118">
        <v>13787.2</v>
      </c>
      <c r="T2905" s="31">
        <f t="shared" si="91"/>
        <v>0</v>
      </c>
      <c r="U2905" s="28" t="s">
        <v>9</v>
      </c>
    </row>
    <row r="2906" spans="1:21" x14ac:dyDescent="0.25">
      <c r="A2906" s="20">
        <v>42212</v>
      </c>
      <c r="B2906" s="183" t="s">
        <v>5556</v>
      </c>
      <c r="C2906" s="183" t="s">
        <v>1592</v>
      </c>
      <c r="D2906" s="14" t="s">
        <v>1182</v>
      </c>
      <c r="E2906" s="103">
        <v>2992.4</v>
      </c>
      <c r="F2906" s="23">
        <v>42212</v>
      </c>
      <c r="G2906" s="106">
        <v>2992.4</v>
      </c>
      <c r="H2906" s="31">
        <f t="shared" si="90"/>
        <v>0</v>
      </c>
      <c r="I2906" s="132" t="s">
        <v>9</v>
      </c>
      <c r="L2906" s="246"/>
      <c r="M2906" s="20">
        <v>42202</v>
      </c>
      <c r="N2906" s="183" t="s">
        <v>4438</v>
      </c>
      <c r="O2906" s="183" t="s">
        <v>1592</v>
      </c>
      <c r="P2906" s="14" t="s">
        <v>131</v>
      </c>
      <c r="Q2906" s="103">
        <v>2056.1999999999998</v>
      </c>
      <c r="R2906" s="23">
        <v>42203</v>
      </c>
      <c r="S2906" s="118">
        <v>2056.1999999999998</v>
      </c>
      <c r="T2906" s="31">
        <f t="shared" si="91"/>
        <v>0</v>
      </c>
      <c r="U2906" s="28" t="s">
        <v>17</v>
      </c>
    </row>
    <row r="2907" spans="1:21" x14ac:dyDescent="0.25">
      <c r="A2907" s="20">
        <v>42212</v>
      </c>
      <c r="B2907" s="183" t="s">
        <v>5557</v>
      </c>
      <c r="C2907" s="183" t="s">
        <v>1592</v>
      </c>
      <c r="D2907" s="14" t="s">
        <v>136</v>
      </c>
      <c r="E2907" s="103">
        <v>24213.599999999999</v>
      </c>
      <c r="F2907" s="23" t="s">
        <v>5514</v>
      </c>
      <c r="G2907" s="106">
        <f>11300+12913.6</f>
        <v>24213.599999999999</v>
      </c>
      <c r="H2907" s="31">
        <f t="shared" si="90"/>
        <v>0</v>
      </c>
      <c r="I2907" s="132" t="s">
        <v>9</v>
      </c>
      <c r="L2907" s="246"/>
      <c r="M2907" s="20">
        <v>42203</v>
      </c>
      <c r="N2907" s="183" t="s">
        <v>4513</v>
      </c>
      <c r="O2907" s="183" t="s">
        <v>1592</v>
      </c>
      <c r="P2907" s="14" t="s">
        <v>131</v>
      </c>
      <c r="Q2907" s="103">
        <v>15014.4</v>
      </c>
      <c r="R2907" s="65" t="s">
        <v>4514</v>
      </c>
      <c r="S2907" s="106">
        <f>61.2+14953.2</f>
        <v>15014.400000000001</v>
      </c>
      <c r="T2907" s="31">
        <f t="shared" si="91"/>
        <v>0</v>
      </c>
      <c r="U2907" s="132" t="s">
        <v>9</v>
      </c>
    </row>
    <row r="2908" spans="1:21" x14ac:dyDescent="0.25">
      <c r="A2908" s="20">
        <v>42212</v>
      </c>
      <c r="B2908" s="183" t="s">
        <v>5558</v>
      </c>
      <c r="C2908" s="183" t="s">
        <v>1592</v>
      </c>
      <c r="D2908" s="14" t="s">
        <v>114</v>
      </c>
      <c r="E2908" s="103">
        <v>3352.4</v>
      </c>
      <c r="F2908" s="23">
        <v>42212</v>
      </c>
      <c r="G2908" s="106">
        <v>3352.4</v>
      </c>
      <c r="H2908" s="31">
        <f t="shared" si="90"/>
        <v>0</v>
      </c>
      <c r="I2908" s="132" t="s">
        <v>9</v>
      </c>
      <c r="L2908" s="246"/>
      <c r="M2908" s="20">
        <v>42204</v>
      </c>
      <c r="N2908" s="183" t="s">
        <v>4593</v>
      </c>
      <c r="O2908" s="183" t="s">
        <v>1592</v>
      </c>
      <c r="P2908" s="14" t="s">
        <v>131</v>
      </c>
      <c r="Q2908" s="103">
        <v>9446</v>
      </c>
      <c r="R2908" s="23">
        <v>42205</v>
      </c>
      <c r="S2908" s="118">
        <v>9446</v>
      </c>
      <c r="T2908" s="31">
        <f t="shared" si="91"/>
        <v>0</v>
      </c>
      <c r="U2908" s="28" t="s">
        <v>17</v>
      </c>
    </row>
    <row r="2909" spans="1:21" x14ac:dyDescent="0.25">
      <c r="A2909" s="20">
        <v>42212</v>
      </c>
      <c r="B2909" s="183" t="s">
        <v>5559</v>
      </c>
      <c r="C2909" s="183" t="s">
        <v>1592</v>
      </c>
      <c r="D2909" s="14" t="s">
        <v>64</v>
      </c>
      <c r="E2909" s="103">
        <v>565.5</v>
      </c>
      <c r="F2909" s="23">
        <v>42212</v>
      </c>
      <c r="G2909" s="106">
        <v>565.5</v>
      </c>
      <c r="H2909" s="31">
        <f t="shared" si="90"/>
        <v>0</v>
      </c>
      <c r="I2909" s="132" t="s">
        <v>9</v>
      </c>
      <c r="L2909" s="246"/>
      <c r="M2909" s="20">
        <v>42205</v>
      </c>
      <c r="N2909" s="183" t="s">
        <v>4711</v>
      </c>
      <c r="O2909" s="183" t="s">
        <v>1592</v>
      </c>
      <c r="P2909" s="14" t="s">
        <v>131</v>
      </c>
      <c r="Q2909" s="103">
        <v>11885.2</v>
      </c>
      <c r="R2909" s="23">
        <v>42208</v>
      </c>
      <c r="S2909" s="118">
        <v>11885.2</v>
      </c>
      <c r="T2909" s="31">
        <f t="shared" si="91"/>
        <v>0</v>
      </c>
      <c r="U2909" s="28" t="s">
        <v>17</v>
      </c>
    </row>
    <row r="2910" spans="1:21" x14ac:dyDescent="0.25">
      <c r="A2910" s="20">
        <v>42212</v>
      </c>
      <c r="B2910" s="183" t="s">
        <v>5560</v>
      </c>
      <c r="C2910" s="183" t="s">
        <v>1592</v>
      </c>
      <c r="D2910" s="14" t="s">
        <v>176</v>
      </c>
      <c r="E2910" s="103">
        <v>16306.6</v>
      </c>
      <c r="F2910" s="30" t="s">
        <v>6081</v>
      </c>
      <c r="G2910" s="144">
        <v>16306.6</v>
      </c>
      <c r="H2910" s="31">
        <f t="shared" si="90"/>
        <v>0</v>
      </c>
      <c r="I2910" s="132" t="s">
        <v>62</v>
      </c>
      <c r="L2910" s="246"/>
      <c r="M2910" s="20">
        <v>42206</v>
      </c>
      <c r="N2910" s="183" t="s">
        <v>4840</v>
      </c>
      <c r="O2910" s="183" t="s">
        <v>1592</v>
      </c>
      <c r="P2910" s="15" t="s">
        <v>131</v>
      </c>
      <c r="Q2910" s="133">
        <v>3767</v>
      </c>
      <c r="R2910" s="23">
        <v>42208</v>
      </c>
      <c r="S2910" s="118">
        <v>3767</v>
      </c>
      <c r="T2910" s="31">
        <f t="shared" si="91"/>
        <v>0</v>
      </c>
      <c r="U2910" s="46" t="s">
        <v>17</v>
      </c>
    </row>
    <row r="2911" spans="1:21" x14ac:dyDescent="0.25">
      <c r="A2911" s="20">
        <v>42212</v>
      </c>
      <c r="B2911" s="183" t="s">
        <v>5561</v>
      </c>
      <c r="C2911" s="183" t="s">
        <v>1592</v>
      </c>
      <c r="D2911" s="14" t="s">
        <v>72</v>
      </c>
      <c r="E2911" s="103">
        <v>18891.400000000001</v>
      </c>
      <c r="F2911" s="30">
        <v>42230</v>
      </c>
      <c r="G2911" s="144">
        <v>18891.400000000001</v>
      </c>
      <c r="H2911" s="31">
        <f t="shared" si="90"/>
        <v>0</v>
      </c>
      <c r="I2911" s="132" t="s">
        <v>62</v>
      </c>
      <c r="L2911" s="246"/>
      <c r="M2911" s="20">
        <v>42207</v>
      </c>
      <c r="N2911" s="183" t="s">
        <v>4959</v>
      </c>
      <c r="O2911" s="183" t="s">
        <v>1592</v>
      </c>
      <c r="P2911" s="14" t="s">
        <v>131</v>
      </c>
      <c r="Q2911" s="103">
        <v>7026.85</v>
      </c>
      <c r="R2911" s="23">
        <v>42208</v>
      </c>
      <c r="S2911" s="106">
        <v>7026.85</v>
      </c>
      <c r="T2911" s="31">
        <f t="shared" si="91"/>
        <v>0</v>
      </c>
      <c r="U2911" s="132" t="s">
        <v>9</v>
      </c>
    </row>
    <row r="2912" spans="1:21" x14ac:dyDescent="0.25">
      <c r="A2912" s="20">
        <v>42212</v>
      </c>
      <c r="B2912" s="183" t="s">
        <v>5562</v>
      </c>
      <c r="C2912" s="183" t="s">
        <v>1592</v>
      </c>
      <c r="D2912" s="14" t="s">
        <v>66</v>
      </c>
      <c r="E2912" s="103">
        <v>1566</v>
      </c>
      <c r="F2912" s="23">
        <v>42212</v>
      </c>
      <c r="G2912" s="106">
        <v>1566</v>
      </c>
      <c r="H2912" s="31">
        <f t="shared" si="90"/>
        <v>0</v>
      </c>
      <c r="I2912" s="132" t="s">
        <v>9</v>
      </c>
      <c r="L2912" s="246"/>
      <c r="M2912" s="20">
        <v>42208</v>
      </c>
      <c r="N2912" s="183" t="s">
        <v>5068</v>
      </c>
      <c r="O2912" s="183" t="s">
        <v>1592</v>
      </c>
      <c r="P2912" s="14" t="s">
        <v>131</v>
      </c>
      <c r="Q2912" s="103">
        <v>6811.8</v>
      </c>
      <c r="R2912" s="65">
        <v>42209</v>
      </c>
      <c r="S2912" s="106">
        <v>6811.8</v>
      </c>
      <c r="T2912" s="31">
        <f t="shared" si="91"/>
        <v>0</v>
      </c>
      <c r="U2912" s="132" t="s">
        <v>17</v>
      </c>
    </row>
    <row r="2913" spans="1:21" x14ac:dyDescent="0.25">
      <c r="A2913" s="20">
        <v>42212</v>
      </c>
      <c r="B2913" s="183" t="s">
        <v>5563</v>
      </c>
      <c r="C2913" s="183" t="s">
        <v>1592</v>
      </c>
      <c r="D2913" s="14" t="s">
        <v>173</v>
      </c>
      <c r="E2913" s="103">
        <v>19713.599999999999</v>
      </c>
      <c r="F2913" s="30" t="s">
        <v>6101</v>
      </c>
      <c r="G2913" s="144">
        <v>19713.599999999999</v>
      </c>
      <c r="H2913" s="31">
        <f t="shared" si="90"/>
        <v>0</v>
      </c>
      <c r="I2913" s="132" t="s">
        <v>62</v>
      </c>
      <c r="L2913" s="246"/>
      <c r="M2913" s="20">
        <v>42208</v>
      </c>
      <c r="N2913" s="183" t="s">
        <v>5081</v>
      </c>
      <c r="O2913" s="183" t="s">
        <v>1592</v>
      </c>
      <c r="P2913" s="14" t="s">
        <v>131</v>
      </c>
      <c r="Q2913" s="103">
        <v>1571.4</v>
      </c>
      <c r="R2913" s="65">
        <v>42209</v>
      </c>
      <c r="S2913" s="106">
        <v>1571.4</v>
      </c>
      <c r="T2913" s="31">
        <f t="shared" si="91"/>
        <v>0</v>
      </c>
      <c r="U2913" s="132" t="s">
        <v>17</v>
      </c>
    </row>
    <row r="2914" spans="1:21" x14ac:dyDescent="0.25">
      <c r="A2914" s="20">
        <v>42212</v>
      </c>
      <c r="B2914" s="183" t="s">
        <v>5564</v>
      </c>
      <c r="C2914" s="183" t="s">
        <v>1592</v>
      </c>
      <c r="D2914" s="14" t="s">
        <v>284</v>
      </c>
      <c r="E2914" s="103">
        <v>525</v>
      </c>
      <c r="F2914" s="23">
        <v>42212</v>
      </c>
      <c r="G2914" s="106">
        <v>525</v>
      </c>
      <c r="H2914" s="31">
        <f t="shared" si="90"/>
        <v>0</v>
      </c>
      <c r="I2914" s="132" t="s">
        <v>9</v>
      </c>
      <c r="L2914" s="246"/>
      <c r="M2914" s="20">
        <v>42209</v>
      </c>
      <c r="N2914" s="183" t="s">
        <v>5224</v>
      </c>
      <c r="O2914" s="183" t="s">
        <v>1592</v>
      </c>
      <c r="P2914" s="14" t="s">
        <v>131</v>
      </c>
      <c r="Q2914" s="103">
        <v>22792.7</v>
      </c>
      <c r="R2914" s="65">
        <v>42212</v>
      </c>
      <c r="S2914" s="106">
        <v>22792.7</v>
      </c>
      <c r="T2914" s="31">
        <f t="shared" si="91"/>
        <v>0</v>
      </c>
      <c r="U2914" s="132" t="s">
        <v>9</v>
      </c>
    </row>
    <row r="2915" spans="1:21" x14ac:dyDescent="0.25">
      <c r="A2915" s="20">
        <v>42212</v>
      </c>
      <c r="B2915" s="183" t="s">
        <v>5565</v>
      </c>
      <c r="C2915" s="183" t="s">
        <v>1592</v>
      </c>
      <c r="D2915" s="14" t="s">
        <v>229</v>
      </c>
      <c r="E2915" s="103">
        <v>4734.43</v>
      </c>
      <c r="F2915" s="23">
        <v>42212</v>
      </c>
      <c r="G2915" s="106">
        <v>4734.43</v>
      </c>
      <c r="H2915" s="31">
        <f t="shared" si="90"/>
        <v>0</v>
      </c>
      <c r="I2915" s="132" t="s">
        <v>9</v>
      </c>
      <c r="L2915" s="246"/>
      <c r="M2915" s="20">
        <v>42210</v>
      </c>
      <c r="N2915" s="183" t="s">
        <v>5339</v>
      </c>
      <c r="O2915" s="183" t="s">
        <v>1592</v>
      </c>
      <c r="P2915" s="14" t="s">
        <v>131</v>
      </c>
      <c r="Q2915" s="103">
        <v>10413.200000000001</v>
      </c>
      <c r="R2915" s="65">
        <v>42211</v>
      </c>
      <c r="S2915" s="106">
        <v>10413.200000000001</v>
      </c>
      <c r="T2915" s="31">
        <f t="shared" si="91"/>
        <v>0</v>
      </c>
      <c r="U2915" s="132" t="s">
        <v>9</v>
      </c>
    </row>
    <row r="2916" spans="1:21" x14ac:dyDescent="0.25">
      <c r="A2916" s="20">
        <v>42212</v>
      </c>
      <c r="B2916" s="183" t="s">
        <v>5566</v>
      </c>
      <c r="C2916" s="183" t="s">
        <v>1592</v>
      </c>
      <c r="D2916" s="14" t="s">
        <v>178</v>
      </c>
      <c r="E2916" s="103">
        <v>5234.8</v>
      </c>
      <c r="F2916" s="23">
        <v>42213</v>
      </c>
      <c r="G2916" s="106">
        <v>5234.8</v>
      </c>
      <c r="H2916" s="31">
        <f t="shared" si="90"/>
        <v>0</v>
      </c>
      <c r="I2916" s="132" t="s">
        <v>62</v>
      </c>
      <c r="L2916" s="246"/>
      <c r="M2916" s="20">
        <v>42210</v>
      </c>
      <c r="N2916" s="183" t="s">
        <v>5372</v>
      </c>
      <c r="O2916" s="183" t="s">
        <v>1592</v>
      </c>
      <c r="P2916" s="14" t="s">
        <v>131</v>
      </c>
      <c r="Q2916" s="103">
        <v>1322</v>
      </c>
      <c r="R2916" s="65">
        <v>42210</v>
      </c>
      <c r="S2916" s="106">
        <v>1322</v>
      </c>
      <c r="T2916" s="31">
        <f t="shared" si="91"/>
        <v>0</v>
      </c>
      <c r="U2916" s="132" t="s">
        <v>9</v>
      </c>
    </row>
    <row r="2917" spans="1:21" x14ac:dyDescent="0.25">
      <c r="A2917" s="20">
        <v>42212</v>
      </c>
      <c r="B2917" s="183" t="s">
        <v>5567</v>
      </c>
      <c r="C2917" s="183" t="s">
        <v>1592</v>
      </c>
      <c r="D2917" s="14" t="s">
        <v>127</v>
      </c>
      <c r="E2917" s="103">
        <v>7534.1</v>
      </c>
      <c r="F2917" s="23">
        <v>42212</v>
      </c>
      <c r="G2917" s="106">
        <v>7534.1</v>
      </c>
      <c r="H2917" s="31">
        <f t="shared" si="90"/>
        <v>0</v>
      </c>
      <c r="I2917" s="132" t="s">
        <v>9</v>
      </c>
      <c r="L2917" s="246"/>
      <c r="M2917" s="20">
        <v>42211</v>
      </c>
      <c r="N2917" s="183" t="s">
        <v>5425</v>
      </c>
      <c r="O2917" s="183" t="s">
        <v>1592</v>
      </c>
      <c r="P2917" s="14" t="s">
        <v>131</v>
      </c>
      <c r="Q2917" s="103">
        <v>11499.4</v>
      </c>
      <c r="R2917" s="65">
        <v>42211</v>
      </c>
      <c r="S2917" s="106">
        <v>11499.4</v>
      </c>
      <c r="T2917" s="31">
        <f t="shared" si="91"/>
        <v>0</v>
      </c>
      <c r="U2917" s="132" t="s">
        <v>3880</v>
      </c>
    </row>
    <row r="2918" spans="1:21" x14ac:dyDescent="0.25">
      <c r="A2918" s="20">
        <v>42212</v>
      </c>
      <c r="B2918" s="183" t="s">
        <v>5568</v>
      </c>
      <c r="C2918" s="183" t="s">
        <v>1592</v>
      </c>
      <c r="D2918" s="14" t="s">
        <v>5569</v>
      </c>
      <c r="E2918" s="103">
        <v>8722</v>
      </c>
      <c r="F2918" s="23">
        <v>42212</v>
      </c>
      <c r="G2918" s="106">
        <v>8722</v>
      </c>
      <c r="H2918" s="31">
        <f t="shared" si="90"/>
        <v>0</v>
      </c>
      <c r="I2918" s="132" t="s">
        <v>17</v>
      </c>
      <c r="L2918" s="246"/>
      <c r="M2918" s="20">
        <v>42212</v>
      </c>
      <c r="N2918" s="183" t="s">
        <v>5516</v>
      </c>
      <c r="O2918" s="183" t="s">
        <v>1592</v>
      </c>
      <c r="P2918" s="14" t="s">
        <v>131</v>
      </c>
      <c r="Q2918" s="103">
        <v>9253.6</v>
      </c>
      <c r="R2918" s="23"/>
      <c r="S2918" s="106"/>
      <c r="T2918" s="31">
        <f t="shared" si="91"/>
        <v>9253.6</v>
      </c>
      <c r="U2918" s="132" t="s">
        <v>17</v>
      </c>
    </row>
    <row r="2919" spans="1:21" x14ac:dyDescent="0.25">
      <c r="A2919" s="20">
        <v>42212</v>
      </c>
      <c r="B2919" s="183" t="s">
        <v>5570</v>
      </c>
      <c r="C2919" s="183" t="s">
        <v>1592</v>
      </c>
      <c r="D2919" s="14" t="s">
        <v>24</v>
      </c>
      <c r="E2919" s="103">
        <v>96983.3</v>
      </c>
      <c r="F2919" s="30">
        <v>42221</v>
      </c>
      <c r="G2919" s="144">
        <v>96983.3</v>
      </c>
      <c r="H2919" s="31">
        <f t="shared" si="90"/>
        <v>0</v>
      </c>
      <c r="I2919" s="132" t="s">
        <v>19</v>
      </c>
      <c r="L2919" s="246"/>
      <c r="M2919" s="20">
        <v>42213</v>
      </c>
      <c r="N2919" s="183" t="s">
        <v>5630</v>
      </c>
      <c r="O2919" s="183" t="s">
        <v>1592</v>
      </c>
      <c r="P2919" s="14" t="s">
        <v>131</v>
      </c>
      <c r="Q2919" s="103">
        <v>7929</v>
      </c>
      <c r="R2919" s="23"/>
      <c r="S2919" s="106"/>
      <c r="T2919" s="31">
        <f t="shared" si="91"/>
        <v>7929</v>
      </c>
      <c r="U2919" s="132" t="s">
        <v>17</v>
      </c>
    </row>
    <row r="2920" spans="1:21" x14ac:dyDescent="0.25">
      <c r="A2920" s="20">
        <v>42212</v>
      </c>
      <c r="B2920" s="183" t="s">
        <v>5571</v>
      </c>
      <c r="C2920" s="183" t="s">
        <v>1592</v>
      </c>
      <c r="D2920" s="14" t="s">
        <v>286</v>
      </c>
      <c r="E2920" s="103">
        <v>28</v>
      </c>
      <c r="F2920" s="23">
        <v>42212</v>
      </c>
      <c r="G2920" s="106">
        <v>28</v>
      </c>
      <c r="H2920" s="31">
        <f t="shared" si="90"/>
        <v>0</v>
      </c>
      <c r="I2920" s="132" t="s">
        <v>9</v>
      </c>
      <c r="L2920" s="246"/>
      <c r="M2920" s="20">
        <v>42214</v>
      </c>
      <c r="N2920" s="183" t="s">
        <v>5741</v>
      </c>
      <c r="O2920" s="183" t="s">
        <v>1592</v>
      </c>
      <c r="P2920" s="14" t="s">
        <v>131</v>
      </c>
      <c r="Q2920" s="103">
        <v>3503.2</v>
      </c>
      <c r="R2920" s="23"/>
      <c r="S2920" s="106"/>
      <c r="T2920" s="31">
        <f t="shared" si="91"/>
        <v>3503.2</v>
      </c>
      <c r="U2920" s="132" t="s">
        <v>17</v>
      </c>
    </row>
    <row r="2921" spans="1:21" x14ac:dyDescent="0.25">
      <c r="A2921" s="20">
        <v>42212</v>
      </c>
      <c r="B2921" s="183" t="s">
        <v>5572</v>
      </c>
      <c r="C2921" s="183" t="s">
        <v>1592</v>
      </c>
      <c r="D2921" s="14" t="s">
        <v>47</v>
      </c>
      <c r="E2921" s="103">
        <v>5658</v>
      </c>
      <c r="F2921" s="30">
        <v>42217</v>
      </c>
      <c r="G2921" s="144">
        <v>5658</v>
      </c>
      <c r="H2921" s="31">
        <f t="shared" si="90"/>
        <v>0</v>
      </c>
      <c r="I2921" s="132" t="s">
        <v>9</v>
      </c>
      <c r="L2921" s="246"/>
      <c r="M2921" s="20">
        <v>42215</v>
      </c>
      <c r="N2921" s="183" t="s">
        <v>5832</v>
      </c>
      <c r="O2921" s="183" t="s">
        <v>1592</v>
      </c>
      <c r="P2921" s="14" t="s">
        <v>131</v>
      </c>
      <c r="Q2921" s="103">
        <v>13673.3</v>
      </c>
      <c r="R2921" s="23"/>
      <c r="S2921" s="106"/>
      <c r="T2921" s="31">
        <f t="shared" si="91"/>
        <v>13673.3</v>
      </c>
      <c r="U2921" s="132" t="s">
        <v>17</v>
      </c>
    </row>
    <row r="2922" spans="1:21" x14ac:dyDescent="0.25">
      <c r="A2922" s="20">
        <v>42212</v>
      </c>
      <c r="B2922" s="183" t="s">
        <v>5573</v>
      </c>
      <c r="C2922" s="183" t="s">
        <v>1592</v>
      </c>
      <c r="D2922" s="14" t="s">
        <v>200</v>
      </c>
      <c r="E2922" s="103">
        <v>1764.6</v>
      </c>
      <c r="F2922" s="23">
        <v>42215</v>
      </c>
      <c r="G2922" s="106">
        <v>1764.6</v>
      </c>
      <c r="H2922" s="31">
        <f t="shared" si="90"/>
        <v>0</v>
      </c>
      <c r="I2922" s="132" t="s">
        <v>4996</v>
      </c>
      <c r="L2922" s="246"/>
      <c r="M2922" s="20">
        <v>42216</v>
      </c>
      <c r="N2922" s="183" t="s">
        <v>5971</v>
      </c>
      <c r="O2922" s="183" t="s">
        <v>1592</v>
      </c>
      <c r="P2922" s="14" t="s">
        <v>131</v>
      </c>
      <c r="Q2922" s="103">
        <v>13415.4</v>
      </c>
      <c r="R2922" s="23"/>
      <c r="S2922" s="106"/>
      <c r="T2922" s="31">
        <f t="shared" si="91"/>
        <v>13415.4</v>
      </c>
      <c r="U2922" s="132" t="s">
        <v>9</v>
      </c>
    </row>
    <row r="2923" spans="1:21" x14ac:dyDescent="0.25">
      <c r="A2923" s="20">
        <v>42212</v>
      </c>
      <c r="B2923" s="183" t="s">
        <v>5574</v>
      </c>
      <c r="C2923" s="183" t="s">
        <v>1592</v>
      </c>
      <c r="D2923" s="14" t="s">
        <v>206</v>
      </c>
      <c r="E2923" s="103">
        <v>41508.28</v>
      </c>
      <c r="F2923" s="30">
        <v>42222</v>
      </c>
      <c r="G2923" s="144">
        <v>41508.28</v>
      </c>
      <c r="H2923" s="31">
        <f t="shared" si="90"/>
        <v>0</v>
      </c>
      <c r="I2923" s="132" t="s">
        <v>4996</v>
      </c>
      <c r="L2923" s="246"/>
      <c r="M2923" s="20">
        <v>42191</v>
      </c>
      <c r="N2923" s="183" t="s">
        <v>3116</v>
      </c>
      <c r="O2923" s="183" t="s">
        <v>1592</v>
      </c>
      <c r="P2923" s="14" t="s">
        <v>440</v>
      </c>
      <c r="Q2923" s="103">
        <v>10626</v>
      </c>
      <c r="R2923" s="23">
        <v>42191</v>
      </c>
      <c r="S2923" s="106">
        <v>10626</v>
      </c>
      <c r="T2923" s="31">
        <f t="shared" si="91"/>
        <v>0</v>
      </c>
      <c r="U2923" s="132" t="s">
        <v>9</v>
      </c>
    </row>
    <row r="2924" spans="1:21" x14ac:dyDescent="0.25">
      <c r="A2924" s="20">
        <v>42212</v>
      </c>
      <c r="B2924" s="183" t="s">
        <v>5575</v>
      </c>
      <c r="C2924" s="183" t="s">
        <v>1592</v>
      </c>
      <c r="D2924" s="14" t="s">
        <v>617</v>
      </c>
      <c r="E2924" s="103">
        <v>14330.2</v>
      </c>
      <c r="F2924" s="30">
        <v>42222</v>
      </c>
      <c r="G2924" s="144">
        <v>14330.2</v>
      </c>
      <c r="H2924" s="31">
        <f t="shared" si="90"/>
        <v>0</v>
      </c>
      <c r="I2924" s="132" t="s">
        <v>4996</v>
      </c>
      <c r="L2924" s="246"/>
      <c r="M2924" s="20">
        <v>42191</v>
      </c>
      <c r="N2924" s="183" t="s">
        <v>3125</v>
      </c>
      <c r="O2924" s="183" t="s">
        <v>1592</v>
      </c>
      <c r="P2924" s="14" t="s">
        <v>440</v>
      </c>
      <c r="Q2924" s="103">
        <v>2366.6999999999998</v>
      </c>
      <c r="R2924" s="23">
        <v>42191</v>
      </c>
      <c r="S2924" s="106">
        <v>2366.6999999999998</v>
      </c>
      <c r="T2924" s="31">
        <f t="shared" si="91"/>
        <v>0</v>
      </c>
      <c r="U2924" s="132" t="s">
        <v>9</v>
      </c>
    </row>
    <row r="2925" spans="1:21" x14ac:dyDescent="0.25">
      <c r="A2925" s="20">
        <v>42212</v>
      </c>
      <c r="B2925" s="183" t="s">
        <v>5576</v>
      </c>
      <c r="C2925" s="183" t="s">
        <v>1592</v>
      </c>
      <c r="D2925" s="14" t="s">
        <v>454</v>
      </c>
      <c r="E2925" s="103">
        <v>2943.8</v>
      </c>
      <c r="F2925" s="23">
        <v>42214</v>
      </c>
      <c r="G2925" s="106">
        <v>2943.8</v>
      </c>
      <c r="H2925" s="31">
        <f t="shared" si="90"/>
        <v>0</v>
      </c>
      <c r="I2925" s="132" t="s">
        <v>3880</v>
      </c>
      <c r="L2925" s="246"/>
      <c r="M2925" s="20">
        <v>42196</v>
      </c>
      <c r="N2925" s="183" t="s">
        <v>3729</v>
      </c>
      <c r="O2925" s="183" t="s">
        <v>1592</v>
      </c>
      <c r="P2925" s="14" t="s">
        <v>440</v>
      </c>
      <c r="Q2925" s="103">
        <v>14500.2</v>
      </c>
      <c r="R2925" s="23">
        <v>42196</v>
      </c>
      <c r="S2925" s="106">
        <v>14500.2</v>
      </c>
      <c r="T2925" s="31">
        <f t="shared" si="91"/>
        <v>0</v>
      </c>
      <c r="U2925" s="132" t="s">
        <v>9</v>
      </c>
    </row>
    <row r="2926" spans="1:21" x14ac:dyDescent="0.25">
      <c r="A2926" s="20">
        <v>42212</v>
      </c>
      <c r="B2926" s="183" t="s">
        <v>5577</v>
      </c>
      <c r="C2926" s="183" t="s">
        <v>1592</v>
      </c>
      <c r="D2926" s="14" t="s">
        <v>851</v>
      </c>
      <c r="E2926" s="103">
        <v>2037.7</v>
      </c>
      <c r="F2926" s="23">
        <v>42214</v>
      </c>
      <c r="G2926" s="106">
        <v>2037.7</v>
      </c>
      <c r="H2926" s="31">
        <f t="shared" si="90"/>
        <v>0</v>
      </c>
      <c r="I2926" s="132" t="s">
        <v>3880</v>
      </c>
      <c r="L2926" s="246"/>
      <c r="M2926" s="20">
        <v>42208</v>
      </c>
      <c r="N2926" s="183" t="s">
        <v>5114</v>
      </c>
      <c r="O2926" s="183" t="s">
        <v>1592</v>
      </c>
      <c r="P2926" s="14" t="s">
        <v>440</v>
      </c>
      <c r="Q2926" s="103">
        <v>5780</v>
      </c>
      <c r="R2926" s="65">
        <v>42208</v>
      </c>
      <c r="S2926" s="106">
        <v>5780</v>
      </c>
      <c r="T2926" s="31">
        <f t="shared" si="91"/>
        <v>0</v>
      </c>
      <c r="U2926" s="132" t="s">
        <v>9</v>
      </c>
    </row>
    <row r="2927" spans="1:21" x14ac:dyDescent="0.25">
      <c r="A2927" s="20">
        <v>42212</v>
      </c>
      <c r="B2927" s="183" t="s">
        <v>5578</v>
      </c>
      <c r="C2927" s="183" t="s">
        <v>1592</v>
      </c>
      <c r="D2927" s="14" t="s">
        <v>193</v>
      </c>
      <c r="E2927" s="103">
        <v>9813.1200000000008</v>
      </c>
      <c r="F2927" s="30" t="s">
        <v>6073</v>
      </c>
      <c r="G2927" s="144">
        <v>9813.1200000000008</v>
      </c>
      <c r="H2927" s="31">
        <f t="shared" si="90"/>
        <v>0</v>
      </c>
      <c r="I2927" s="132" t="s">
        <v>9</v>
      </c>
      <c r="L2927" s="246"/>
      <c r="M2927" s="20">
        <v>42211</v>
      </c>
      <c r="N2927" s="183" t="s">
        <v>5462</v>
      </c>
      <c r="O2927" s="183" t="s">
        <v>1592</v>
      </c>
      <c r="P2927" s="14" t="s">
        <v>440</v>
      </c>
      <c r="Q2927" s="103">
        <v>14198.4</v>
      </c>
      <c r="R2927" s="23">
        <v>42211</v>
      </c>
      <c r="S2927" s="106">
        <v>14198.4</v>
      </c>
      <c r="T2927" s="31">
        <f t="shared" si="91"/>
        <v>0</v>
      </c>
      <c r="U2927" s="132" t="s">
        <v>9</v>
      </c>
    </row>
    <row r="2928" spans="1:21" x14ac:dyDescent="0.25">
      <c r="A2928" s="20">
        <v>42212</v>
      </c>
      <c r="B2928" s="183" t="s">
        <v>5579</v>
      </c>
      <c r="C2928" s="183" t="s">
        <v>1592</v>
      </c>
      <c r="D2928" s="14" t="s">
        <v>197</v>
      </c>
      <c r="E2928" s="103">
        <v>5223.3999999999996</v>
      </c>
      <c r="F2928" s="23">
        <v>42215</v>
      </c>
      <c r="G2928" s="106">
        <v>5223.3999999999996</v>
      </c>
      <c r="H2928" s="31">
        <f t="shared" si="90"/>
        <v>0</v>
      </c>
      <c r="I2928" s="132" t="s">
        <v>4996</v>
      </c>
      <c r="L2928" s="246"/>
      <c r="M2928" s="20">
        <v>42215</v>
      </c>
      <c r="N2928" s="183" t="s">
        <v>5882</v>
      </c>
      <c r="O2928" s="183" t="s">
        <v>1592</v>
      </c>
      <c r="P2928" s="14" t="s">
        <v>440</v>
      </c>
      <c r="Q2928" s="103">
        <v>5076</v>
      </c>
      <c r="R2928" s="23">
        <v>42215</v>
      </c>
      <c r="S2928" s="106">
        <v>5076</v>
      </c>
      <c r="T2928" s="31">
        <f t="shared" si="91"/>
        <v>0</v>
      </c>
      <c r="U2928" s="132" t="s">
        <v>9</v>
      </c>
    </row>
    <row r="2929" spans="1:21" x14ac:dyDescent="0.25">
      <c r="A2929" s="20">
        <v>42212</v>
      </c>
      <c r="B2929" s="183" t="s">
        <v>5580</v>
      </c>
      <c r="C2929" s="183" t="s">
        <v>1592</v>
      </c>
      <c r="D2929" s="14" t="s">
        <v>199</v>
      </c>
      <c r="E2929" s="103">
        <v>14426.4</v>
      </c>
      <c r="F2929" s="23">
        <v>42215</v>
      </c>
      <c r="G2929" s="106">
        <v>14426.4</v>
      </c>
      <c r="H2929" s="31">
        <f t="shared" si="90"/>
        <v>0</v>
      </c>
      <c r="I2929" s="132" t="s">
        <v>4996</v>
      </c>
      <c r="L2929" s="246"/>
      <c r="M2929" s="20">
        <v>42191</v>
      </c>
      <c r="N2929" s="183" t="s">
        <v>3062</v>
      </c>
      <c r="O2929" s="183" t="s">
        <v>1592</v>
      </c>
      <c r="P2929" s="14" t="s">
        <v>863</v>
      </c>
      <c r="Q2929" s="103">
        <v>7845.7</v>
      </c>
      <c r="R2929" s="23">
        <v>42191</v>
      </c>
      <c r="S2929" s="106">
        <v>7845.7</v>
      </c>
      <c r="T2929" s="31">
        <f t="shared" si="91"/>
        <v>0</v>
      </c>
      <c r="U2929" s="132" t="s">
        <v>9</v>
      </c>
    </row>
    <row r="2930" spans="1:21" x14ac:dyDescent="0.25">
      <c r="A2930" s="20">
        <v>42212</v>
      </c>
      <c r="B2930" s="183" t="s">
        <v>5581</v>
      </c>
      <c r="C2930" s="183" t="s">
        <v>1592</v>
      </c>
      <c r="D2930" s="14" t="s">
        <v>1103</v>
      </c>
      <c r="E2930" s="103">
        <v>22265.5</v>
      </c>
      <c r="F2930" s="23">
        <v>42215</v>
      </c>
      <c r="G2930" s="106">
        <v>22265.5</v>
      </c>
      <c r="H2930" s="31">
        <f t="shared" si="90"/>
        <v>0</v>
      </c>
      <c r="I2930" s="132" t="s">
        <v>4996</v>
      </c>
      <c r="L2930" s="246"/>
      <c r="M2930" s="20">
        <v>42194</v>
      </c>
      <c r="N2930" s="183" t="s">
        <v>3428</v>
      </c>
      <c r="O2930" s="183" t="s">
        <v>1592</v>
      </c>
      <c r="P2930" s="14" t="s">
        <v>863</v>
      </c>
      <c r="Q2930" s="103">
        <v>7038.8</v>
      </c>
      <c r="R2930" s="23">
        <v>42194</v>
      </c>
      <c r="S2930" s="106">
        <v>7038.8</v>
      </c>
      <c r="T2930" s="31">
        <f t="shared" si="91"/>
        <v>0</v>
      </c>
      <c r="U2930" s="132" t="s">
        <v>9</v>
      </c>
    </row>
    <row r="2931" spans="1:21" x14ac:dyDescent="0.25">
      <c r="A2931" s="20">
        <v>42212</v>
      </c>
      <c r="B2931" s="183" t="s">
        <v>5582</v>
      </c>
      <c r="C2931" s="183" t="s">
        <v>1592</v>
      </c>
      <c r="D2931" s="14" t="s">
        <v>80</v>
      </c>
      <c r="E2931" s="103">
        <v>6571.6</v>
      </c>
      <c r="F2931" s="30"/>
      <c r="G2931" s="144"/>
      <c r="H2931" s="31">
        <f t="shared" si="90"/>
        <v>6571.6</v>
      </c>
      <c r="I2931" s="132" t="s">
        <v>9</v>
      </c>
      <c r="L2931" s="246"/>
      <c r="M2931" s="20">
        <v>42196</v>
      </c>
      <c r="N2931" s="183" t="s">
        <v>3687</v>
      </c>
      <c r="O2931" s="183" t="s">
        <v>1592</v>
      </c>
      <c r="P2931" s="14" t="s">
        <v>863</v>
      </c>
      <c r="Q2931" s="103">
        <v>5230.6000000000004</v>
      </c>
      <c r="R2931" s="23">
        <v>42196</v>
      </c>
      <c r="S2931" s="106">
        <v>5230.6000000000004</v>
      </c>
      <c r="T2931" s="31">
        <f t="shared" si="91"/>
        <v>0</v>
      </c>
      <c r="U2931" s="132" t="s">
        <v>9</v>
      </c>
    </row>
    <row r="2932" spans="1:21" x14ac:dyDescent="0.25">
      <c r="A2932" s="20">
        <v>42212</v>
      </c>
      <c r="B2932" s="183" t="s">
        <v>5583</v>
      </c>
      <c r="C2932" s="183" t="s">
        <v>1592</v>
      </c>
      <c r="D2932" s="14" t="s">
        <v>90</v>
      </c>
      <c r="E2932" s="103">
        <v>826</v>
      </c>
      <c r="F2932" s="23">
        <v>42212</v>
      </c>
      <c r="G2932" s="106">
        <v>826</v>
      </c>
      <c r="H2932" s="31">
        <f t="shared" si="90"/>
        <v>0</v>
      </c>
      <c r="I2932" s="132" t="s">
        <v>9</v>
      </c>
      <c r="L2932" s="246"/>
      <c r="M2932" s="20">
        <v>42198</v>
      </c>
      <c r="N2932" s="183" t="s">
        <v>3892</v>
      </c>
      <c r="O2932" s="183" t="s">
        <v>1592</v>
      </c>
      <c r="P2932" s="14" t="s">
        <v>3893</v>
      </c>
      <c r="Q2932" s="103">
        <v>6704.5</v>
      </c>
      <c r="R2932" s="23">
        <v>42198</v>
      </c>
      <c r="S2932" s="106">
        <v>6704.5</v>
      </c>
      <c r="T2932" s="31">
        <f t="shared" si="91"/>
        <v>0</v>
      </c>
      <c r="U2932" s="132" t="s">
        <v>9</v>
      </c>
    </row>
    <row r="2933" spans="1:21" x14ac:dyDescent="0.25">
      <c r="A2933" s="20">
        <v>42212</v>
      </c>
      <c r="B2933" s="183" t="s">
        <v>5584</v>
      </c>
      <c r="C2933" s="183" t="s">
        <v>1592</v>
      </c>
      <c r="D2933" s="14" t="s">
        <v>213</v>
      </c>
      <c r="E2933" s="103">
        <v>491927.53</v>
      </c>
      <c r="F2933" s="30">
        <v>42230</v>
      </c>
      <c r="G2933" s="144">
        <v>491927.53</v>
      </c>
      <c r="H2933" s="31">
        <f t="shared" si="90"/>
        <v>0</v>
      </c>
      <c r="I2933" s="132" t="s">
        <v>9</v>
      </c>
      <c r="L2933" s="246"/>
      <c r="M2933" s="20">
        <v>42200</v>
      </c>
      <c r="N2933" s="183" t="s">
        <v>4104</v>
      </c>
      <c r="O2933" s="183" t="s">
        <v>1592</v>
      </c>
      <c r="P2933" s="14" t="s">
        <v>3893</v>
      </c>
      <c r="Q2933" s="103">
        <v>6205.5</v>
      </c>
      <c r="R2933" s="23">
        <v>42200</v>
      </c>
      <c r="S2933" s="106">
        <v>6205.5</v>
      </c>
      <c r="T2933" s="48">
        <f t="shared" si="91"/>
        <v>0</v>
      </c>
      <c r="U2933" s="132" t="s">
        <v>9</v>
      </c>
    </row>
    <row r="2934" spans="1:21" x14ac:dyDescent="0.25">
      <c r="A2934" s="20">
        <v>42212</v>
      </c>
      <c r="B2934" s="183" t="s">
        <v>5585</v>
      </c>
      <c r="C2934" s="183" t="s">
        <v>1592</v>
      </c>
      <c r="D2934" s="14" t="s">
        <v>14</v>
      </c>
      <c r="E2934" s="103">
        <v>252854.25</v>
      </c>
      <c r="F2934" s="30" t="s">
        <v>6089</v>
      </c>
      <c r="G2934" s="144">
        <f>94619.11+158235.14</f>
        <v>252854.25</v>
      </c>
      <c r="H2934" s="31">
        <f t="shared" si="90"/>
        <v>0</v>
      </c>
      <c r="I2934" s="132" t="s">
        <v>9</v>
      </c>
      <c r="L2934" s="246"/>
      <c r="M2934" s="20">
        <v>42202</v>
      </c>
      <c r="N2934" s="183" t="s">
        <v>4344</v>
      </c>
      <c r="O2934" s="183" t="s">
        <v>1592</v>
      </c>
      <c r="P2934" s="14" t="s">
        <v>3893</v>
      </c>
      <c r="Q2934" s="103">
        <v>6209.8</v>
      </c>
      <c r="R2934" s="23">
        <v>42202</v>
      </c>
      <c r="S2934" s="118">
        <v>6209.8</v>
      </c>
      <c r="T2934" s="31">
        <f t="shared" si="91"/>
        <v>0</v>
      </c>
      <c r="U2934" s="28" t="s">
        <v>9</v>
      </c>
    </row>
    <row r="2935" spans="1:21" x14ac:dyDescent="0.25">
      <c r="A2935" s="20">
        <v>42212</v>
      </c>
      <c r="B2935" s="183" t="s">
        <v>5586</v>
      </c>
      <c r="C2935" s="183" t="s">
        <v>1592</v>
      </c>
      <c r="D2935" s="14" t="s">
        <v>111</v>
      </c>
      <c r="E2935" s="103">
        <v>343612</v>
      </c>
      <c r="F2935" s="23">
        <v>42213</v>
      </c>
      <c r="G2935" s="106">
        <v>343612</v>
      </c>
      <c r="H2935" s="31">
        <f t="shared" si="90"/>
        <v>0</v>
      </c>
      <c r="I2935" s="132" t="s">
        <v>9</v>
      </c>
      <c r="L2935" s="246"/>
      <c r="M2935" s="20">
        <v>42203</v>
      </c>
      <c r="N2935" s="183" t="s">
        <v>4476</v>
      </c>
      <c r="O2935" s="183" t="s">
        <v>1592</v>
      </c>
      <c r="P2935" s="14" t="s">
        <v>3893</v>
      </c>
      <c r="Q2935" s="103">
        <v>8227.9</v>
      </c>
      <c r="R2935" s="65">
        <v>42203</v>
      </c>
      <c r="S2935" s="106">
        <v>8227.9</v>
      </c>
      <c r="T2935" s="31">
        <f t="shared" si="91"/>
        <v>0</v>
      </c>
      <c r="U2935" s="132" t="s">
        <v>9</v>
      </c>
    </row>
    <row r="2936" spans="1:21" x14ac:dyDescent="0.25">
      <c r="A2936" s="20">
        <v>42212</v>
      </c>
      <c r="B2936" s="183" t="s">
        <v>5587</v>
      </c>
      <c r="C2936" s="183" t="s">
        <v>1592</v>
      </c>
      <c r="D2936" s="14" t="s">
        <v>111</v>
      </c>
      <c r="E2936" s="103">
        <v>166944</v>
      </c>
      <c r="F2936" s="23">
        <v>42213</v>
      </c>
      <c r="G2936" s="106">
        <v>166944</v>
      </c>
      <c r="H2936" s="31">
        <f t="shared" si="90"/>
        <v>0</v>
      </c>
      <c r="I2936" s="132" t="s">
        <v>9</v>
      </c>
      <c r="L2936" s="246"/>
      <c r="M2936" s="20">
        <v>42203</v>
      </c>
      <c r="N2936" s="183" t="s">
        <v>4538</v>
      </c>
      <c r="O2936" s="183" t="s">
        <v>1592</v>
      </c>
      <c r="P2936" s="14" t="s">
        <v>3893</v>
      </c>
      <c r="Q2936" s="103">
        <v>13824.3</v>
      </c>
      <c r="R2936" s="23">
        <v>42203</v>
      </c>
      <c r="S2936" s="106">
        <v>13824.3</v>
      </c>
      <c r="T2936" s="31">
        <f t="shared" si="91"/>
        <v>0</v>
      </c>
      <c r="U2936" s="132" t="s">
        <v>9</v>
      </c>
    </row>
    <row r="2937" spans="1:21" x14ac:dyDescent="0.25">
      <c r="A2937" s="20">
        <v>42212</v>
      </c>
      <c r="B2937" s="183" t="s">
        <v>5588</v>
      </c>
      <c r="C2937" s="183" t="s">
        <v>1592</v>
      </c>
      <c r="D2937" s="14" t="s">
        <v>24</v>
      </c>
      <c r="E2937" s="103">
        <v>47524.94</v>
      </c>
      <c r="F2937" s="30">
        <v>42221</v>
      </c>
      <c r="G2937" s="144">
        <v>47524.94</v>
      </c>
      <c r="H2937" s="31">
        <f t="shared" si="90"/>
        <v>0</v>
      </c>
      <c r="I2937" s="132" t="s">
        <v>9</v>
      </c>
      <c r="L2937" s="246"/>
      <c r="M2937" s="20">
        <v>42205</v>
      </c>
      <c r="N2937" s="183" t="s">
        <v>4682</v>
      </c>
      <c r="O2937" s="183" t="s">
        <v>1592</v>
      </c>
      <c r="P2937" s="14" t="s">
        <v>3893</v>
      </c>
      <c r="Q2937" s="103">
        <v>10392.299999999999</v>
      </c>
      <c r="R2937" s="23">
        <v>42205</v>
      </c>
      <c r="S2937" s="118">
        <v>10392.299999999999</v>
      </c>
      <c r="T2937" s="31">
        <f t="shared" si="91"/>
        <v>0</v>
      </c>
      <c r="U2937" s="28" t="s">
        <v>9</v>
      </c>
    </row>
    <row r="2938" spans="1:21" x14ac:dyDescent="0.25">
      <c r="A2938" s="20">
        <v>42212</v>
      </c>
      <c r="B2938" s="183" t="s">
        <v>5589</v>
      </c>
      <c r="C2938" s="183" t="s">
        <v>1592</v>
      </c>
      <c r="D2938" s="14" t="s">
        <v>195</v>
      </c>
      <c r="E2938" s="103">
        <v>156004.44</v>
      </c>
      <c r="F2938" s="23">
        <v>42215</v>
      </c>
      <c r="G2938" s="106">
        <v>156004.44</v>
      </c>
      <c r="H2938" s="31">
        <f t="shared" si="90"/>
        <v>0</v>
      </c>
      <c r="I2938" s="132" t="s">
        <v>4996</v>
      </c>
      <c r="L2938" s="246"/>
      <c r="M2938" s="20">
        <v>42207</v>
      </c>
      <c r="N2938" s="183" t="s">
        <v>4922</v>
      </c>
      <c r="O2938" s="183" t="s">
        <v>1592</v>
      </c>
      <c r="P2938" s="14" t="s">
        <v>3893</v>
      </c>
      <c r="Q2938" s="103">
        <v>9682.9</v>
      </c>
      <c r="R2938" s="23">
        <v>42207</v>
      </c>
      <c r="S2938" s="106">
        <v>9682.9</v>
      </c>
      <c r="T2938" s="31">
        <f t="shared" si="91"/>
        <v>0</v>
      </c>
      <c r="U2938" s="132" t="s">
        <v>9</v>
      </c>
    </row>
    <row r="2939" spans="1:21" x14ac:dyDescent="0.25">
      <c r="A2939" s="20">
        <v>42212</v>
      </c>
      <c r="B2939" s="183" t="s">
        <v>5590</v>
      </c>
      <c r="C2939" s="183" t="s">
        <v>1592</v>
      </c>
      <c r="D2939" s="14" t="s">
        <v>198</v>
      </c>
      <c r="E2939" s="103">
        <v>10487.3</v>
      </c>
      <c r="F2939" s="23">
        <v>42215</v>
      </c>
      <c r="G2939" s="106">
        <v>10487.3</v>
      </c>
      <c r="H2939" s="31">
        <f t="shared" si="90"/>
        <v>0</v>
      </c>
      <c r="I2939" s="132" t="s">
        <v>4996</v>
      </c>
      <c r="L2939" s="246"/>
      <c r="M2939" s="20">
        <v>42209</v>
      </c>
      <c r="N2939" s="183" t="s">
        <v>5196</v>
      </c>
      <c r="O2939" s="183" t="s">
        <v>1592</v>
      </c>
      <c r="P2939" s="14" t="s">
        <v>3893</v>
      </c>
      <c r="Q2939" s="103">
        <v>1612.8</v>
      </c>
      <c r="R2939" s="65">
        <v>42209</v>
      </c>
      <c r="S2939" s="106">
        <v>1612.8</v>
      </c>
      <c r="T2939" s="31">
        <f t="shared" si="91"/>
        <v>0</v>
      </c>
      <c r="U2939" s="132" t="s">
        <v>41</v>
      </c>
    </row>
    <row r="2940" spans="1:21" x14ac:dyDescent="0.25">
      <c r="A2940" s="20">
        <v>42212</v>
      </c>
      <c r="B2940" s="183" t="s">
        <v>5591</v>
      </c>
      <c r="C2940" s="183" t="s">
        <v>1592</v>
      </c>
      <c r="D2940" s="14" t="s">
        <v>207</v>
      </c>
      <c r="E2940" s="103">
        <v>32393.98</v>
      </c>
      <c r="F2940" s="30">
        <v>42217</v>
      </c>
      <c r="G2940" s="144">
        <v>32393.98</v>
      </c>
      <c r="H2940" s="31">
        <f t="shared" si="90"/>
        <v>0</v>
      </c>
      <c r="I2940" s="132" t="s">
        <v>4996</v>
      </c>
      <c r="L2940" s="246"/>
      <c r="M2940" s="20">
        <v>42210</v>
      </c>
      <c r="N2940" s="183" t="s">
        <v>5321</v>
      </c>
      <c r="O2940" s="183" t="s">
        <v>1592</v>
      </c>
      <c r="P2940" s="14" t="s">
        <v>3893</v>
      </c>
      <c r="Q2940" s="103">
        <v>11367.5</v>
      </c>
      <c r="R2940" s="65">
        <v>42210</v>
      </c>
      <c r="S2940" s="106">
        <v>11367.5</v>
      </c>
      <c r="T2940" s="31">
        <f t="shared" si="91"/>
        <v>0</v>
      </c>
      <c r="U2940" s="132" t="s">
        <v>9</v>
      </c>
    </row>
    <row r="2941" spans="1:21" x14ac:dyDescent="0.25">
      <c r="A2941" s="20">
        <v>42212</v>
      </c>
      <c r="B2941" s="183" t="s">
        <v>5592</v>
      </c>
      <c r="C2941" s="183" t="s">
        <v>1592</v>
      </c>
      <c r="D2941" s="14" t="s">
        <v>367</v>
      </c>
      <c r="E2941" s="103">
        <v>108604.4</v>
      </c>
      <c r="F2941" s="30">
        <v>42227</v>
      </c>
      <c r="G2941" s="144">
        <v>108604.4</v>
      </c>
      <c r="H2941" s="31">
        <f t="shared" si="90"/>
        <v>0</v>
      </c>
      <c r="I2941" s="132" t="s">
        <v>9</v>
      </c>
      <c r="L2941" s="246"/>
      <c r="M2941" s="20">
        <v>42187</v>
      </c>
      <c r="N2941" s="183" t="s">
        <v>2644</v>
      </c>
      <c r="O2941" s="183" t="s">
        <v>1592</v>
      </c>
      <c r="P2941" s="40" t="s">
        <v>233</v>
      </c>
      <c r="Q2941" s="103">
        <v>12259.5</v>
      </c>
      <c r="R2941" s="23">
        <v>42187</v>
      </c>
      <c r="S2941" s="106">
        <v>12259.5</v>
      </c>
      <c r="T2941" s="25">
        <f t="shared" si="91"/>
        <v>0</v>
      </c>
      <c r="U2941" s="46" t="s">
        <v>773</v>
      </c>
    </row>
    <row r="2942" spans="1:21" x14ac:dyDescent="0.25">
      <c r="A2942" s="20">
        <v>42213</v>
      </c>
      <c r="B2942" s="183" t="s">
        <v>5593</v>
      </c>
      <c r="C2942" s="183" t="s">
        <v>1592</v>
      </c>
      <c r="D2942" s="14" t="s">
        <v>2501</v>
      </c>
      <c r="E2942" s="103">
        <v>7174</v>
      </c>
      <c r="F2942" s="23">
        <v>42213</v>
      </c>
      <c r="G2942" s="106">
        <v>7174</v>
      </c>
      <c r="H2942" s="31">
        <f t="shared" si="90"/>
        <v>0</v>
      </c>
      <c r="I2942" s="132" t="s">
        <v>17</v>
      </c>
      <c r="L2942" s="246"/>
      <c r="M2942" s="20">
        <v>42191</v>
      </c>
      <c r="N2942" s="183" t="s">
        <v>3155</v>
      </c>
      <c r="O2942" s="183" t="s">
        <v>1592</v>
      </c>
      <c r="P2942" s="14" t="s">
        <v>233</v>
      </c>
      <c r="Q2942" s="103">
        <v>18933.8</v>
      </c>
      <c r="R2942" s="23">
        <v>42192</v>
      </c>
      <c r="S2942" s="106">
        <v>18933.8</v>
      </c>
      <c r="T2942" s="31">
        <f t="shared" si="91"/>
        <v>0</v>
      </c>
      <c r="U2942" s="132" t="s">
        <v>773</v>
      </c>
    </row>
    <row r="2943" spans="1:21" x14ac:dyDescent="0.25">
      <c r="A2943" s="20">
        <v>42213</v>
      </c>
      <c r="B2943" s="183" t="s">
        <v>5594</v>
      </c>
      <c r="C2943" s="183" t="s">
        <v>1592</v>
      </c>
      <c r="D2943" s="14" t="s">
        <v>8</v>
      </c>
      <c r="E2943" s="103">
        <v>2655.9</v>
      </c>
      <c r="F2943" s="23">
        <v>42213</v>
      </c>
      <c r="G2943" s="106">
        <v>2655.9</v>
      </c>
      <c r="H2943" s="31">
        <f t="shared" si="90"/>
        <v>0</v>
      </c>
      <c r="I2943" s="132" t="s">
        <v>9</v>
      </c>
      <c r="L2943" s="246"/>
      <c r="M2943" s="20">
        <v>42198</v>
      </c>
      <c r="N2943" s="183" t="s">
        <v>3879</v>
      </c>
      <c r="O2943" s="183" t="s">
        <v>1592</v>
      </c>
      <c r="P2943" s="14" t="s">
        <v>233</v>
      </c>
      <c r="Q2943" s="103">
        <v>14135</v>
      </c>
      <c r="R2943" s="23">
        <v>42198</v>
      </c>
      <c r="S2943" s="106">
        <v>14135</v>
      </c>
      <c r="T2943" s="31">
        <f t="shared" si="91"/>
        <v>0</v>
      </c>
      <c r="U2943" s="132" t="s">
        <v>3880</v>
      </c>
    </row>
    <row r="2944" spans="1:21" x14ac:dyDescent="0.25">
      <c r="A2944" s="20">
        <v>42213</v>
      </c>
      <c r="B2944" s="183" t="s">
        <v>5595</v>
      </c>
      <c r="C2944" s="183" t="s">
        <v>1592</v>
      </c>
      <c r="D2944" s="14" t="s">
        <v>1178</v>
      </c>
      <c r="E2944" s="103">
        <v>19168</v>
      </c>
      <c r="F2944" s="23">
        <v>42213</v>
      </c>
      <c r="G2944" s="106">
        <v>19168</v>
      </c>
      <c r="H2944" s="31">
        <f t="shared" si="90"/>
        <v>0</v>
      </c>
      <c r="I2944" s="132" t="s">
        <v>9</v>
      </c>
      <c r="L2944" s="246"/>
      <c r="M2944" s="20">
        <v>42204</v>
      </c>
      <c r="N2944" s="183" t="s">
        <v>4598</v>
      </c>
      <c r="O2944" s="183" t="s">
        <v>1592</v>
      </c>
      <c r="P2944" s="14" t="s">
        <v>233</v>
      </c>
      <c r="Q2944" s="103">
        <v>18551.400000000001</v>
      </c>
      <c r="R2944" s="23">
        <v>42205</v>
      </c>
      <c r="S2944" s="118">
        <v>18551.400000000001</v>
      </c>
      <c r="T2944" s="31">
        <f t="shared" si="91"/>
        <v>0</v>
      </c>
      <c r="U2944" s="28" t="s">
        <v>3880</v>
      </c>
    </row>
    <row r="2945" spans="1:21" x14ac:dyDescent="0.25">
      <c r="A2945" s="20">
        <v>42213</v>
      </c>
      <c r="B2945" s="183" t="s">
        <v>5596</v>
      </c>
      <c r="C2945" s="183" t="s">
        <v>1592</v>
      </c>
      <c r="D2945" s="14" t="s">
        <v>3190</v>
      </c>
      <c r="E2945" s="103">
        <v>59931.3</v>
      </c>
      <c r="F2945" s="30">
        <v>42221</v>
      </c>
      <c r="G2945" s="144">
        <v>59931.3</v>
      </c>
      <c r="H2945" s="31">
        <f t="shared" si="90"/>
        <v>0</v>
      </c>
      <c r="I2945" s="132" t="s">
        <v>9</v>
      </c>
      <c r="L2945" s="246"/>
      <c r="M2945" s="20">
        <v>42209</v>
      </c>
      <c r="N2945" s="183" t="s">
        <v>5236</v>
      </c>
      <c r="O2945" s="183" t="s">
        <v>1592</v>
      </c>
      <c r="P2945" s="14" t="s">
        <v>233</v>
      </c>
      <c r="Q2945" s="103">
        <v>12251.2</v>
      </c>
      <c r="R2945" s="65">
        <v>42210</v>
      </c>
      <c r="S2945" s="106">
        <v>12251.2</v>
      </c>
      <c r="T2945" s="31">
        <f t="shared" si="91"/>
        <v>0</v>
      </c>
      <c r="U2945" s="132" t="s">
        <v>3880</v>
      </c>
    </row>
    <row r="2946" spans="1:21" x14ac:dyDescent="0.25">
      <c r="A2946" s="20">
        <v>42213</v>
      </c>
      <c r="B2946" s="183" t="s">
        <v>5597</v>
      </c>
      <c r="C2946" s="183" t="s">
        <v>1592</v>
      </c>
      <c r="D2946" s="14" t="s">
        <v>383</v>
      </c>
      <c r="E2946" s="103">
        <v>7933.8</v>
      </c>
      <c r="F2946" s="23">
        <v>42213</v>
      </c>
      <c r="G2946" s="106">
        <v>7933.8</v>
      </c>
      <c r="H2946" s="31">
        <f t="shared" si="90"/>
        <v>0</v>
      </c>
      <c r="I2946" s="132" t="s">
        <v>4738</v>
      </c>
      <c r="L2946" s="246"/>
      <c r="M2946" s="20">
        <v>42209</v>
      </c>
      <c r="N2946" s="183" t="s">
        <v>5240</v>
      </c>
      <c r="O2946" s="183" t="s">
        <v>1592</v>
      </c>
      <c r="P2946" s="14" t="s">
        <v>233</v>
      </c>
      <c r="Q2946" s="103">
        <v>1758.6</v>
      </c>
      <c r="R2946" s="65">
        <v>42210</v>
      </c>
      <c r="S2946" s="106">
        <v>1758.6</v>
      </c>
      <c r="T2946" s="31">
        <f t="shared" si="91"/>
        <v>0</v>
      </c>
      <c r="U2946" s="132" t="s">
        <v>3880</v>
      </c>
    </row>
    <row r="2947" spans="1:21" x14ac:dyDescent="0.25">
      <c r="A2947" s="20">
        <v>42213</v>
      </c>
      <c r="B2947" s="183" t="s">
        <v>5598</v>
      </c>
      <c r="C2947" s="183" t="s">
        <v>1592</v>
      </c>
      <c r="D2947" s="14" t="s">
        <v>699</v>
      </c>
      <c r="E2947" s="103">
        <v>625.4</v>
      </c>
      <c r="F2947" s="23">
        <v>42213</v>
      </c>
      <c r="G2947" s="106">
        <v>625.4</v>
      </c>
      <c r="H2947" s="31">
        <f t="shared" ref="H2947:H3010" si="92">E2947-G2947</f>
        <v>0</v>
      </c>
      <c r="I2947" s="132" t="s">
        <v>9</v>
      </c>
      <c r="L2947" s="246"/>
      <c r="M2947" s="20">
        <v>42214</v>
      </c>
      <c r="N2947" s="183" t="s">
        <v>5720</v>
      </c>
      <c r="O2947" s="183" t="s">
        <v>1592</v>
      </c>
      <c r="P2947" s="14" t="s">
        <v>233</v>
      </c>
      <c r="Q2947" s="103">
        <v>20126</v>
      </c>
      <c r="R2947" s="23">
        <v>42214</v>
      </c>
      <c r="S2947" s="106">
        <v>20126</v>
      </c>
      <c r="T2947" s="31">
        <f t="shared" ref="T2947:T3010" si="93">Q2947-S2947</f>
        <v>0</v>
      </c>
      <c r="U2947" s="132" t="s">
        <v>3880</v>
      </c>
    </row>
    <row r="2948" spans="1:21" x14ac:dyDescent="0.25">
      <c r="A2948" s="20">
        <v>42213</v>
      </c>
      <c r="B2948" s="183" t="s">
        <v>5599</v>
      </c>
      <c r="C2948" s="183" t="s">
        <v>1592</v>
      </c>
      <c r="D2948" s="14" t="s">
        <v>14</v>
      </c>
      <c r="E2948" s="103">
        <v>14415.6</v>
      </c>
      <c r="F2948" s="30">
        <v>42230</v>
      </c>
      <c r="G2948" s="144">
        <v>14415.6</v>
      </c>
      <c r="H2948" s="31">
        <f t="shared" si="92"/>
        <v>0</v>
      </c>
      <c r="I2948" s="132" t="s">
        <v>15</v>
      </c>
      <c r="L2948" s="246"/>
      <c r="M2948" s="20">
        <v>42186</v>
      </c>
      <c r="N2948" s="183" t="s">
        <v>2503</v>
      </c>
      <c r="O2948" s="183" t="s">
        <v>1592</v>
      </c>
      <c r="P2948" s="14" t="s">
        <v>35</v>
      </c>
      <c r="Q2948" s="103">
        <v>23400.46</v>
      </c>
      <c r="R2948" s="23">
        <v>42186</v>
      </c>
      <c r="S2948" s="106">
        <v>23400.46</v>
      </c>
      <c r="T2948" s="25">
        <f t="shared" si="93"/>
        <v>0</v>
      </c>
      <c r="U2948" s="132" t="s">
        <v>773</v>
      </c>
    </row>
    <row r="2949" spans="1:21" x14ac:dyDescent="0.25">
      <c r="A2949" s="20">
        <v>42213</v>
      </c>
      <c r="B2949" s="183" t="s">
        <v>5600</v>
      </c>
      <c r="C2949" s="183" t="s">
        <v>1592</v>
      </c>
      <c r="D2949" s="14" t="s">
        <v>1128</v>
      </c>
      <c r="E2949" s="103">
        <v>3306.6</v>
      </c>
      <c r="F2949" s="23">
        <v>42213</v>
      </c>
      <c r="G2949" s="106">
        <v>3306.6</v>
      </c>
      <c r="H2949" s="31">
        <f t="shared" si="92"/>
        <v>0</v>
      </c>
      <c r="I2949" s="132" t="s">
        <v>9</v>
      </c>
      <c r="L2949" s="246"/>
      <c r="M2949" s="20">
        <v>42187</v>
      </c>
      <c r="N2949" s="183" t="s">
        <v>2725</v>
      </c>
      <c r="O2949" s="183" t="s">
        <v>1592</v>
      </c>
      <c r="P2949" s="40" t="s">
        <v>35</v>
      </c>
      <c r="Q2949" s="103">
        <v>23315.23</v>
      </c>
      <c r="R2949" s="23">
        <v>42188</v>
      </c>
      <c r="S2949" s="106">
        <v>23315.23</v>
      </c>
      <c r="T2949" s="31">
        <f t="shared" si="93"/>
        <v>0</v>
      </c>
      <c r="U2949" s="46" t="s">
        <v>773</v>
      </c>
    </row>
    <row r="2950" spans="1:21" x14ac:dyDescent="0.25">
      <c r="A2950" s="20">
        <v>42213</v>
      </c>
      <c r="B2950" s="183" t="s">
        <v>5601</v>
      </c>
      <c r="C2950" s="183" t="s">
        <v>1592</v>
      </c>
      <c r="D2950" s="14" t="s">
        <v>18</v>
      </c>
      <c r="E2950" s="103">
        <v>1141</v>
      </c>
      <c r="F2950" s="23">
        <v>42213</v>
      </c>
      <c r="G2950" s="106">
        <v>1141</v>
      </c>
      <c r="H2950" s="31">
        <f t="shared" si="92"/>
        <v>0</v>
      </c>
      <c r="I2950" s="132" t="s">
        <v>9</v>
      </c>
      <c r="L2950" s="246"/>
      <c r="M2950" s="20">
        <v>42188</v>
      </c>
      <c r="N2950" s="183" t="s">
        <v>2848</v>
      </c>
      <c r="O2950" s="183" t="s">
        <v>1592</v>
      </c>
      <c r="P2950" s="14" t="s">
        <v>35</v>
      </c>
      <c r="Q2950" s="103">
        <v>24846.400000000001</v>
      </c>
      <c r="R2950" s="23">
        <v>42189</v>
      </c>
      <c r="S2950" s="106">
        <v>24846.400000000001</v>
      </c>
      <c r="T2950" s="31">
        <f t="shared" si="93"/>
        <v>0</v>
      </c>
      <c r="U2950" s="132" t="s">
        <v>773</v>
      </c>
    </row>
    <row r="2951" spans="1:21" x14ac:dyDescent="0.25">
      <c r="A2951" s="20">
        <v>42213</v>
      </c>
      <c r="B2951" s="183" t="s">
        <v>5602</v>
      </c>
      <c r="C2951" s="183" t="s">
        <v>1592</v>
      </c>
      <c r="D2951" s="14" t="s">
        <v>125</v>
      </c>
      <c r="E2951" s="103">
        <v>27461.72</v>
      </c>
      <c r="F2951" s="23">
        <v>42216</v>
      </c>
      <c r="G2951" s="106">
        <v>27461.72</v>
      </c>
      <c r="H2951" s="31">
        <f t="shared" si="92"/>
        <v>0</v>
      </c>
      <c r="I2951" s="132" t="s">
        <v>94</v>
      </c>
      <c r="L2951" s="246"/>
      <c r="M2951" s="20">
        <v>42189</v>
      </c>
      <c r="N2951" s="183" t="s">
        <v>2869</v>
      </c>
      <c r="O2951" s="183" t="s">
        <v>1592</v>
      </c>
      <c r="P2951" s="14" t="s">
        <v>35</v>
      </c>
      <c r="Q2951" s="103">
        <v>24533.7</v>
      </c>
      <c r="R2951" s="23">
        <v>42189</v>
      </c>
      <c r="S2951" s="106">
        <v>24533.7</v>
      </c>
      <c r="T2951" s="31">
        <f t="shared" si="93"/>
        <v>0</v>
      </c>
      <c r="U2951" s="132" t="s">
        <v>773</v>
      </c>
    </row>
    <row r="2952" spans="1:21" x14ac:dyDescent="0.25">
      <c r="A2952" s="20">
        <v>42213</v>
      </c>
      <c r="B2952" s="183" t="s">
        <v>5603</v>
      </c>
      <c r="C2952" s="183" t="s">
        <v>1592</v>
      </c>
      <c r="D2952" s="14" t="s">
        <v>114</v>
      </c>
      <c r="E2952" s="103">
        <v>1702.3</v>
      </c>
      <c r="F2952" s="23">
        <v>42213</v>
      </c>
      <c r="G2952" s="106">
        <v>1702.3</v>
      </c>
      <c r="H2952" s="31">
        <f t="shared" si="92"/>
        <v>0</v>
      </c>
      <c r="I2952" s="132" t="s">
        <v>9</v>
      </c>
      <c r="L2952" s="246"/>
      <c r="M2952" s="20">
        <v>42190</v>
      </c>
      <c r="N2952" s="183" t="s">
        <v>2990</v>
      </c>
      <c r="O2952" s="183" t="s">
        <v>1592</v>
      </c>
      <c r="P2952" s="14" t="s">
        <v>35</v>
      </c>
      <c r="Q2952" s="103">
        <v>26733.200000000001</v>
      </c>
      <c r="R2952" s="23">
        <v>42190</v>
      </c>
      <c r="S2952" s="106">
        <v>26733.200000000001</v>
      </c>
      <c r="T2952" s="31">
        <f t="shared" si="93"/>
        <v>0</v>
      </c>
      <c r="U2952" s="132" t="s">
        <v>773</v>
      </c>
    </row>
    <row r="2953" spans="1:21" x14ac:dyDescent="0.25">
      <c r="A2953" s="20">
        <v>42213</v>
      </c>
      <c r="B2953" s="183" t="s">
        <v>5604</v>
      </c>
      <c r="C2953" s="183" t="s">
        <v>1592</v>
      </c>
      <c r="D2953" s="14" t="s">
        <v>32</v>
      </c>
      <c r="E2953" s="103">
        <v>81110.100000000006</v>
      </c>
      <c r="F2953" s="30">
        <v>42230</v>
      </c>
      <c r="G2953" s="144">
        <v>81110.100000000006</v>
      </c>
      <c r="H2953" s="31">
        <f t="shared" si="92"/>
        <v>0</v>
      </c>
      <c r="I2953" s="132" t="s">
        <v>19</v>
      </c>
      <c r="L2953" s="246"/>
      <c r="M2953" s="20">
        <v>42191</v>
      </c>
      <c r="N2953" s="183" t="s">
        <v>3106</v>
      </c>
      <c r="O2953" s="183" t="s">
        <v>1592</v>
      </c>
      <c r="P2953" s="14" t="s">
        <v>35</v>
      </c>
      <c r="Q2953" s="103">
        <v>22642.13</v>
      </c>
      <c r="R2953" s="23">
        <v>42191</v>
      </c>
      <c r="S2953" s="106">
        <v>22642.13</v>
      </c>
      <c r="T2953" s="31">
        <f t="shared" si="93"/>
        <v>0</v>
      </c>
      <c r="U2953" s="132" t="s">
        <v>773</v>
      </c>
    </row>
    <row r="2954" spans="1:21" x14ac:dyDescent="0.25">
      <c r="A2954" s="20">
        <v>42213</v>
      </c>
      <c r="B2954" s="183" t="s">
        <v>5605</v>
      </c>
      <c r="C2954" s="183" t="s">
        <v>1592</v>
      </c>
      <c r="D2954" s="14" t="s">
        <v>103</v>
      </c>
      <c r="E2954" s="103">
        <v>49541.27</v>
      </c>
      <c r="F2954" s="30">
        <v>42220</v>
      </c>
      <c r="G2954" s="144">
        <v>49541.27</v>
      </c>
      <c r="H2954" s="31">
        <f t="shared" si="92"/>
        <v>0</v>
      </c>
      <c r="I2954" s="132" t="s">
        <v>4738</v>
      </c>
      <c r="L2954" s="246"/>
      <c r="M2954" s="20">
        <v>42192</v>
      </c>
      <c r="N2954" s="183" t="s">
        <v>3251</v>
      </c>
      <c r="O2954" s="183" t="s">
        <v>1592</v>
      </c>
      <c r="P2954" s="14" t="s">
        <v>35</v>
      </c>
      <c r="Q2954" s="103">
        <v>23434.5</v>
      </c>
      <c r="R2954" s="23">
        <v>42192</v>
      </c>
      <c r="S2954" s="106">
        <v>23434.5</v>
      </c>
      <c r="T2954" s="31">
        <f t="shared" si="93"/>
        <v>0</v>
      </c>
      <c r="U2954" s="132" t="s">
        <v>773</v>
      </c>
    </row>
    <row r="2955" spans="1:21" x14ac:dyDescent="0.25">
      <c r="A2955" s="20">
        <v>42213</v>
      </c>
      <c r="B2955" s="183" t="s">
        <v>5606</v>
      </c>
      <c r="C2955" s="183" t="s">
        <v>1592</v>
      </c>
      <c r="D2955" s="14" t="s">
        <v>24</v>
      </c>
      <c r="E2955" s="103">
        <v>30470.799999999999</v>
      </c>
      <c r="F2955" s="30">
        <v>42221</v>
      </c>
      <c r="G2955" s="144">
        <v>30470.799999999999</v>
      </c>
      <c r="H2955" s="31">
        <f t="shared" si="92"/>
        <v>0</v>
      </c>
      <c r="I2955" s="132" t="s">
        <v>9</v>
      </c>
      <c r="L2955" s="246"/>
      <c r="M2955" s="20">
        <v>42193</v>
      </c>
      <c r="N2955" s="183" t="s">
        <v>3379</v>
      </c>
      <c r="O2955" s="183" t="s">
        <v>1592</v>
      </c>
      <c r="P2955" s="14" t="s">
        <v>35</v>
      </c>
      <c r="Q2955" s="103">
        <v>23903.95</v>
      </c>
      <c r="R2955" s="23">
        <v>42194</v>
      </c>
      <c r="S2955" s="106">
        <v>23903.95</v>
      </c>
      <c r="T2955" s="31">
        <f t="shared" si="93"/>
        <v>0</v>
      </c>
      <c r="U2955" s="132" t="s">
        <v>773</v>
      </c>
    </row>
    <row r="2956" spans="1:21" x14ac:dyDescent="0.25">
      <c r="A2956" s="20">
        <v>42213</v>
      </c>
      <c r="B2956" s="183" t="s">
        <v>5607</v>
      </c>
      <c r="C2956" s="183" t="s">
        <v>1592</v>
      </c>
      <c r="D2956" s="14" t="s">
        <v>20</v>
      </c>
      <c r="E2956" s="103">
        <v>7164.4</v>
      </c>
      <c r="F2956" s="23">
        <v>42213</v>
      </c>
      <c r="G2956" s="106">
        <v>7164.4</v>
      </c>
      <c r="H2956" s="31">
        <f t="shared" si="92"/>
        <v>0</v>
      </c>
      <c r="I2956" s="132" t="s">
        <v>94</v>
      </c>
      <c r="L2956" s="246"/>
      <c r="M2956" s="20">
        <v>42193</v>
      </c>
      <c r="N2956" s="183" t="s">
        <v>3380</v>
      </c>
      <c r="O2956" s="183" t="s">
        <v>1592</v>
      </c>
      <c r="P2956" s="14" t="s">
        <v>35</v>
      </c>
      <c r="Q2956" s="103">
        <v>357.5</v>
      </c>
      <c r="R2956" s="30">
        <v>42194</v>
      </c>
      <c r="S2956" s="106">
        <v>357.5</v>
      </c>
      <c r="T2956" s="31">
        <f t="shared" si="93"/>
        <v>0</v>
      </c>
      <c r="U2956" s="132" t="s">
        <v>773</v>
      </c>
    </row>
    <row r="2957" spans="1:21" x14ac:dyDescent="0.25">
      <c r="A2957" s="20">
        <v>42213</v>
      </c>
      <c r="B2957" s="183" t="s">
        <v>5608</v>
      </c>
      <c r="C2957" s="183" t="s">
        <v>1592</v>
      </c>
      <c r="D2957" s="14" t="s">
        <v>24</v>
      </c>
      <c r="E2957" s="103">
        <v>1992.8</v>
      </c>
      <c r="F2957" s="30">
        <v>42221</v>
      </c>
      <c r="G2957" s="144">
        <v>1992.8</v>
      </c>
      <c r="H2957" s="31">
        <f t="shared" si="92"/>
        <v>0</v>
      </c>
      <c r="I2957" s="132" t="s">
        <v>9</v>
      </c>
      <c r="L2957" s="246"/>
      <c r="M2957" s="20">
        <v>42194</v>
      </c>
      <c r="N2957" s="183" t="s">
        <v>3479</v>
      </c>
      <c r="O2957" s="183" t="s">
        <v>1592</v>
      </c>
      <c r="P2957" s="14" t="s">
        <v>35</v>
      </c>
      <c r="Q2957" s="103">
        <v>23025.22</v>
      </c>
      <c r="R2957" s="23">
        <v>42194</v>
      </c>
      <c r="S2957" s="106">
        <v>23025.22</v>
      </c>
      <c r="T2957" s="31">
        <f t="shared" si="93"/>
        <v>0</v>
      </c>
      <c r="U2957" s="132" t="s">
        <v>773</v>
      </c>
    </row>
    <row r="2958" spans="1:21" x14ac:dyDescent="0.25">
      <c r="A2958" s="20">
        <v>42213</v>
      </c>
      <c r="B2958" s="183" t="s">
        <v>5609</v>
      </c>
      <c r="C2958" s="183" t="s">
        <v>1592</v>
      </c>
      <c r="D2958" s="14" t="s">
        <v>21</v>
      </c>
      <c r="E2958" s="103">
        <v>5093.2</v>
      </c>
      <c r="F2958" s="23">
        <v>42213</v>
      </c>
      <c r="G2958" s="106">
        <v>5093.2</v>
      </c>
      <c r="H2958" s="31">
        <f t="shared" si="92"/>
        <v>0</v>
      </c>
      <c r="I2958" s="132" t="s">
        <v>9</v>
      </c>
      <c r="L2958" s="246"/>
      <c r="M2958" s="20">
        <v>42196</v>
      </c>
      <c r="N2958" s="183" t="s">
        <v>3744</v>
      </c>
      <c r="O2958" s="183" t="s">
        <v>1592</v>
      </c>
      <c r="P2958" s="14" t="s">
        <v>35</v>
      </c>
      <c r="Q2958" s="103">
        <v>23248.35</v>
      </c>
      <c r="R2958" s="23">
        <v>42196</v>
      </c>
      <c r="S2958" s="106">
        <v>23248.35</v>
      </c>
      <c r="T2958" s="31">
        <f t="shared" si="93"/>
        <v>0</v>
      </c>
      <c r="U2958" s="132" t="s">
        <v>41</v>
      </c>
    </row>
    <row r="2959" spans="1:21" x14ac:dyDescent="0.25">
      <c r="A2959" s="20">
        <v>42213</v>
      </c>
      <c r="B2959" s="183" t="s">
        <v>5610</v>
      </c>
      <c r="C2959" s="183" t="s">
        <v>1592</v>
      </c>
      <c r="D2959" s="14" t="s">
        <v>854</v>
      </c>
      <c r="E2959" s="103">
        <v>1278.4000000000001</v>
      </c>
      <c r="F2959" s="23">
        <v>42213</v>
      </c>
      <c r="G2959" s="106">
        <v>1278.4000000000001</v>
      </c>
      <c r="H2959" s="31">
        <f t="shared" si="92"/>
        <v>0</v>
      </c>
      <c r="I2959" s="132" t="s">
        <v>9</v>
      </c>
      <c r="L2959" s="246"/>
      <c r="M2959" s="20">
        <v>42197</v>
      </c>
      <c r="N2959" s="183" t="s">
        <v>3838</v>
      </c>
      <c r="O2959" s="183" t="s">
        <v>1592</v>
      </c>
      <c r="P2959" s="14" t="s">
        <v>35</v>
      </c>
      <c r="Q2959" s="103">
        <v>23641.05</v>
      </c>
      <c r="R2959" s="23">
        <v>42198</v>
      </c>
      <c r="S2959" s="106">
        <v>23641.05</v>
      </c>
      <c r="T2959" s="31">
        <f t="shared" si="93"/>
        <v>0</v>
      </c>
      <c r="U2959" s="132" t="s">
        <v>62</v>
      </c>
    </row>
    <row r="2960" spans="1:21" x14ac:dyDescent="0.25">
      <c r="A2960" s="20">
        <v>42213</v>
      </c>
      <c r="B2960" s="183" t="s">
        <v>5611</v>
      </c>
      <c r="C2960" s="183" t="s">
        <v>1592</v>
      </c>
      <c r="D2960" s="14" t="s">
        <v>215</v>
      </c>
      <c r="E2960" s="103">
        <v>31111.1</v>
      </c>
      <c r="F2960" s="23" t="s">
        <v>5612</v>
      </c>
      <c r="G2960" s="106">
        <f>30000+1111.1</f>
        <v>31111.1</v>
      </c>
      <c r="H2960" s="31">
        <f t="shared" si="92"/>
        <v>0</v>
      </c>
      <c r="I2960" s="132" t="s">
        <v>9</v>
      </c>
      <c r="L2960" s="246"/>
      <c r="M2960" s="20">
        <v>42198</v>
      </c>
      <c r="N2960" s="183" t="s">
        <v>3927</v>
      </c>
      <c r="O2960" s="183" t="s">
        <v>1592</v>
      </c>
      <c r="P2960" s="14" t="s">
        <v>35</v>
      </c>
      <c r="Q2960" s="103">
        <v>23661.19</v>
      </c>
      <c r="R2960" s="23">
        <v>42198</v>
      </c>
      <c r="S2960" s="106">
        <v>23661.19</v>
      </c>
      <c r="T2960" s="31">
        <f t="shared" si="93"/>
        <v>0</v>
      </c>
      <c r="U2960" s="132" t="s">
        <v>94</v>
      </c>
    </row>
    <row r="2961" spans="1:21" x14ac:dyDescent="0.25">
      <c r="A2961" s="20">
        <v>42213</v>
      </c>
      <c r="B2961" s="183" t="s">
        <v>5613</v>
      </c>
      <c r="C2961" s="183" t="s">
        <v>1592</v>
      </c>
      <c r="D2961" s="14" t="s">
        <v>169</v>
      </c>
      <c r="E2961" s="103">
        <v>2648</v>
      </c>
      <c r="F2961" s="23">
        <v>42215</v>
      </c>
      <c r="G2961" s="106">
        <v>2648</v>
      </c>
      <c r="H2961" s="31">
        <f t="shared" si="92"/>
        <v>0</v>
      </c>
      <c r="I2961" s="132" t="s">
        <v>59</v>
      </c>
      <c r="L2961" s="246"/>
      <c r="M2961" s="20">
        <v>42198</v>
      </c>
      <c r="N2961" s="183" t="s">
        <v>3933</v>
      </c>
      <c r="O2961" s="183" t="s">
        <v>1592</v>
      </c>
      <c r="P2961" s="150" t="s">
        <v>35</v>
      </c>
      <c r="Q2961" s="103">
        <v>412.5</v>
      </c>
      <c r="R2961" s="23">
        <v>42198</v>
      </c>
      <c r="S2961" s="106">
        <v>412.5</v>
      </c>
      <c r="T2961" s="31">
        <f t="shared" si="93"/>
        <v>0</v>
      </c>
      <c r="U2961" s="132" t="s">
        <v>94</v>
      </c>
    </row>
    <row r="2962" spans="1:21" x14ac:dyDescent="0.25">
      <c r="A2962" s="20">
        <v>42213</v>
      </c>
      <c r="B2962" s="183" t="s">
        <v>5614</v>
      </c>
      <c r="C2962" s="183" t="s">
        <v>1592</v>
      </c>
      <c r="D2962" s="14" t="s">
        <v>81</v>
      </c>
      <c r="E2962" s="103">
        <v>2032.7</v>
      </c>
      <c r="F2962" s="23">
        <v>42213</v>
      </c>
      <c r="G2962" s="106">
        <v>2032.7</v>
      </c>
      <c r="H2962" s="31">
        <f t="shared" si="92"/>
        <v>0</v>
      </c>
      <c r="I2962" s="132" t="s">
        <v>59</v>
      </c>
      <c r="L2962" s="246"/>
      <c r="M2962" s="20">
        <v>42200</v>
      </c>
      <c r="N2962" s="183" t="s">
        <v>4123</v>
      </c>
      <c r="O2962" s="183" t="s">
        <v>1592</v>
      </c>
      <c r="P2962" s="14" t="s">
        <v>35</v>
      </c>
      <c r="Q2962" s="103">
        <v>22886.5</v>
      </c>
      <c r="R2962" s="23">
        <v>42201</v>
      </c>
      <c r="S2962" s="106">
        <v>22886.5</v>
      </c>
      <c r="T2962" s="48">
        <f t="shared" si="93"/>
        <v>0</v>
      </c>
      <c r="U2962" s="132" t="s">
        <v>3880</v>
      </c>
    </row>
    <row r="2963" spans="1:21" x14ac:dyDescent="0.25">
      <c r="A2963" s="20">
        <v>42213</v>
      </c>
      <c r="B2963" s="183" t="s">
        <v>5615</v>
      </c>
      <c r="C2963" s="183" t="s">
        <v>1592</v>
      </c>
      <c r="D2963" s="14" t="s">
        <v>45</v>
      </c>
      <c r="E2963" s="103">
        <v>5152.3999999999996</v>
      </c>
      <c r="F2963" s="23">
        <v>42216</v>
      </c>
      <c r="G2963" s="106">
        <v>5152.3999999999996</v>
      </c>
      <c r="H2963" s="31">
        <f t="shared" si="92"/>
        <v>0</v>
      </c>
      <c r="I2963" s="132" t="s">
        <v>59</v>
      </c>
      <c r="L2963" s="246"/>
      <c r="M2963" s="20">
        <v>42202</v>
      </c>
      <c r="N2963" s="183" t="s">
        <v>4333</v>
      </c>
      <c r="O2963" s="183" t="s">
        <v>1592</v>
      </c>
      <c r="P2963" s="14" t="s">
        <v>35</v>
      </c>
      <c r="Q2963" s="103">
        <v>23712.45</v>
      </c>
      <c r="R2963" s="23">
        <v>42202</v>
      </c>
      <c r="S2963" s="118">
        <v>23712.45</v>
      </c>
      <c r="T2963" s="31">
        <f t="shared" si="93"/>
        <v>0</v>
      </c>
      <c r="U2963" s="28" t="s">
        <v>3880</v>
      </c>
    </row>
    <row r="2964" spans="1:21" x14ac:dyDescent="0.25">
      <c r="A2964" s="20">
        <v>42213</v>
      </c>
      <c r="B2964" s="183" t="s">
        <v>5616</v>
      </c>
      <c r="C2964" s="183" t="s">
        <v>1592</v>
      </c>
      <c r="D2964" s="14" t="s">
        <v>664</v>
      </c>
      <c r="E2964" s="103">
        <v>1394.6</v>
      </c>
      <c r="F2964" s="30"/>
      <c r="G2964" s="144"/>
      <c r="H2964" s="31">
        <f t="shared" si="92"/>
        <v>1394.6</v>
      </c>
      <c r="I2964" s="132" t="s">
        <v>59</v>
      </c>
      <c r="L2964" s="246"/>
      <c r="M2964" s="20">
        <v>42202</v>
      </c>
      <c r="N2964" s="183" t="s">
        <v>4357</v>
      </c>
      <c r="O2964" s="183" t="s">
        <v>1592</v>
      </c>
      <c r="P2964" s="14" t="s">
        <v>35</v>
      </c>
      <c r="Q2964" s="103">
        <v>1240.2</v>
      </c>
      <c r="R2964" s="23">
        <v>42202</v>
      </c>
      <c r="S2964" s="118">
        <v>1240.2</v>
      </c>
      <c r="T2964" s="31">
        <f t="shared" si="93"/>
        <v>0</v>
      </c>
      <c r="U2964" s="28" t="s">
        <v>3880</v>
      </c>
    </row>
    <row r="2965" spans="1:21" x14ac:dyDescent="0.25">
      <c r="A2965" s="20">
        <v>42213</v>
      </c>
      <c r="B2965" s="183" t="s">
        <v>5617</v>
      </c>
      <c r="C2965" s="183" t="s">
        <v>1592</v>
      </c>
      <c r="D2965" s="14" t="s">
        <v>82</v>
      </c>
      <c r="E2965" s="103">
        <v>2060</v>
      </c>
      <c r="F2965" s="23">
        <v>42213</v>
      </c>
      <c r="G2965" s="106">
        <v>2060</v>
      </c>
      <c r="H2965" s="31">
        <f t="shared" si="92"/>
        <v>0</v>
      </c>
      <c r="I2965" s="132" t="s">
        <v>59</v>
      </c>
      <c r="L2965" s="246"/>
      <c r="M2965" s="20">
        <v>42203</v>
      </c>
      <c r="N2965" s="183" t="s">
        <v>4548</v>
      </c>
      <c r="O2965" s="183" t="s">
        <v>1592</v>
      </c>
      <c r="P2965" s="14" t="s">
        <v>35</v>
      </c>
      <c r="Q2965" s="103">
        <v>23804.25</v>
      </c>
      <c r="R2965" s="23">
        <v>42205</v>
      </c>
      <c r="S2965" s="106">
        <v>23804.25</v>
      </c>
      <c r="T2965" s="31">
        <f t="shared" si="93"/>
        <v>0</v>
      </c>
      <c r="U2965" s="132" t="s">
        <v>3880</v>
      </c>
    </row>
    <row r="2966" spans="1:21" x14ac:dyDescent="0.25">
      <c r="A2966" s="20">
        <v>42213</v>
      </c>
      <c r="B2966" s="183" t="s">
        <v>5618</v>
      </c>
      <c r="C2966" s="183" t="s">
        <v>1592</v>
      </c>
      <c r="D2966" s="14" t="s">
        <v>167</v>
      </c>
      <c r="E2966" s="103">
        <v>584.20000000000005</v>
      </c>
      <c r="F2966" s="23">
        <v>42213</v>
      </c>
      <c r="G2966" s="106">
        <v>584.20000000000005</v>
      </c>
      <c r="H2966" s="31">
        <f t="shared" si="92"/>
        <v>0</v>
      </c>
      <c r="I2966" s="132" t="s">
        <v>59</v>
      </c>
      <c r="L2966" s="246"/>
      <c r="M2966" s="20">
        <v>42204</v>
      </c>
      <c r="N2966" s="183" t="s">
        <v>4600</v>
      </c>
      <c r="O2966" s="183" t="s">
        <v>1592</v>
      </c>
      <c r="P2966" s="14" t="s">
        <v>35</v>
      </c>
      <c r="Q2966" s="103">
        <v>23850.15</v>
      </c>
      <c r="R2966" s="23">
        <v>42205</v>
      </c>
      <c r="S2966" s="118">
        <v>23850.15</v>
      </c>
      <c r="T2966" s="31">
        <f t="shared" si="93"/>
        <v>0</v>
      </c>
      <c r="U2966" s="28" t="s">
        <v>3880</v>
      </c>
    </row>
    <row r="2967" spans="1:21" x14ac:dyDescent="0.25">
      <c r="A2967" s="20">
        <v>42213</v>
      </c>
      <c r="B2967" s="183" t="s">
        <v>5619</v>
      </c>
      <c r="C2967" s="183" t="s">
        <v>1592</v>
      </c>
      <c r="D2967" s="150" t="s">
        <v>53</v>
      </c>
      <c r="E2967" s="103">
        <v>1432.8</v>
      </c>
      <c r="F2967" s="23">
        <v>42213</v>
      </c>
      <c r="G2967" s="106">
        <v>1432.8</v>
      </c>
      <c r="H2967" s="31">
        <f t="shared" si="92"/>
        <v>0</v>
      </c>
      <c r="I2967" s="132" t="s">
        <v>59</v>
      </c>
      <c r="L2967" s="246"/>
      <c r="M2967" s="20">
        <v>42204</v>
      </c>
      <c r="N2967" s="183" t="s">
        <v>4604</v>
      </c>
      <c r="O2967" s="183" t="s">
        <v>1592</v>
      </c>
      <c r="P2967" s="14" t="s">
        <v>35</v>
      </c>
      <c r="Q2967" s="103">
        <v>313.2</v>
      </c>
      <c r="R2967" s="23">
        <v>42205</v>
      </c>
      <c r="S2967" s="118">
        <v>313.2</v>
      </c>
      <c r="T2967" s="31">
        <f t="shared" si="93"/>
        <v>0</v>
      </c>
      <c r="U2967" s="28" t="s">
        <v>9</v>
      </c>
    </row>
    <row r="2968" spans="1:21" x14ac:dyDescent="0.25">
      <c r="A2968" s="20">
        <v>42213</v>
      </c>
      <c r="B2968" s="183" t="s">
        <v>5620</v>
      </c>
      <c r="C2968" s="183" t="s">
        <v>1592</v>
      </c>
      <c r="D2968" s="14" t="s">
        <v>1387</v>
      </c>
      <c r="E2968" s="103">
        <v>4572</v>
      </c>
      <c r="F2968" s="23">
        <v>42213</v>
      </c>
      <c r="G2968" s="106">
        <v>4572</v>
      </c>
      <c r="H2968" s="31">
        <f t="shared" si="92"/>
        <v>0</v>
      </c>
      <c r="I2968" s="132" t="s">
        <v>59</v>
      </c>
      <c r="L2968" s="246"/>
      <c r="M2968" s="20">
        <v>42206</v>
      </c>
      <c r="N2968" s="183" t="s">
        <v>4888</v>
      </c>
      <c r="O2968" s="183" t="s">
        <v>1592</v>
      </c>
      <c r="P2968" s="15" t="s">
        <v>35</v>
      </c>
      <c r="Q2968" s="133">
        <v>20617.68</v>
      </c>
      <c r="R2968" s="23">
        <v>42207</v>
      </c>
      <c r="S2968" s="118">
        <v>20617.68</v>
      </c>
      <c r="T2968" s="31">
        <f t="shared" si="93"/>
        <v>0</v>
      </c>
      <c r="U2968" s="46" t="s">
        <v>17</v>
      </c>
    </row>
    <row r="2969" spans="1:21" x14ac:dyDescent="0.25">
      <c r="A2969" s="20">
        <v>42213</v>
      </c>
      <c r="B2969" s="183" t="s">
        <v>5621</v>
      </c>
      <c r="C2969" s="183" t="s">
        <v>1592</v>
      </c>
      <c r="D2969" s="14" t="s">
        <v>292</v>
      </c>
      <c r="E2969" s="103">
        <v>1736</v>
      </c>
      <c r="F2969" s="23">
        <v>42213</v>
      </c>
      <c r="G2969" s="106">
        <v>1736</v>
      </c>
      <c r="H2969" s="31">
        <f t="shared" si="92"/>
        <v>0</v>
      </c>
      <c r="I2969" s="132" t="s">
        <v>59</v>
      </c>
      <c r="L2969" s="246"/>
      <c r="M2969" s="20">
        <v>42207</v>
      </c>
      <c r="N2969" s="183" t="s">
        <v>4911</v>
      </c>
      <c r="O2969" s="183" t="s">
        <v>1592</v>
      </c>
      <c r="P2969" s="14" t="s">
        <v>35</v>
      </c>
      <c r="Q2969" s="103">
        <v>22157.71</v>
      </c>
      <c r="R2969" s="23">
        <v>42207</v>
      </c>
      <c r="S2969" s="106">
        <v>22157.71</v>
      </c>
      <c r="T2969" s="31">
        <f t="shared" si="93"/>
        <v>0</v>
      </c>
      <c r="U2969" s="132" t="s">
        <v>3880</v>
      </c>
    </row>
    <row r="2970" spans="1:21" x14ac:dyDescent="0.25">
      <c r="A2970" s="20">
        <v>42213</v>
      </c>
      <c r="B2970" s="183" t="s">
        <v>5622</v>
      </c>
      <c r="C2970" s="183" t="s">
        <v>1592</v>
      </c>
      <c r="D2970" s="14" t="s">
        <v>294</v>
      </c>
      <c r="E2970" s="103">
        <v>5332.9</v>
      </c>
      <c r="F2970" s="23">
        <v>42213</v>
      </c>
      <c r="G2970" s="106">
        <v>5332.9</v>
      </c>
      <c r="H2970" s="31">
        <f t="shared" si="92"/>
        <v>0</v>
      </c>
      <c r="I2970" s="132" t="s">
        <v>9</v>
      </c>
      <c r="L2970" s="246"/>
      <c r="M2970" s="20">
        <v>42208</v>
      </c>
      <c r="N2970" s="183" t="s">
        <v>5078</v>
      </c>
      <c r="O2970" s="183" t="s">
        <v>1592</v>
      </c>
      <c r="P2970" s="14" t="s">
        <v>35</v>
      </c>
      <c r="Q2970" s="103">
        <v>24421.54</v>
      </c>
      <c r="R2970" s="65">
        <v>42210</v>
      </c>
      <c r="S2970" s="106">
        <v>24421.54</v>
      </c>
      <c r="T2970" s="31">
        <f t="shared" si="93"/>
        <v>0</v>
      </c>
      <c r="U2970" s="132" t="s">
        <v>3880</v>
      </c>
    </row>
    <row r="2971" spans="1:21" x14ac:dyDescent="0.25">
      <c r="A2971" s="20">
        <v>42213</v>
      </c>
      <c r="B2971" s="183" t="s">
        <v>5623</v>
      </c>
      <c r="C2971" s="183" t="s">
        <v>1592</v>
      </c>
      <c r="D2971" s="14" t="s">
        <v>102</v>
      </c>
      <c r="E2971" s="103">
        <v>1519.4</v>
      </c>
      <c r="F2971" s="23">
        <v>42213</v>
      </c>
      <c r="G2971" s="106">
        <v>1519.4</v>
      </c>
      <c r="H2971" s="31">
        <f t="shared" si="92"/>
        <v>0</v>
      </c>
      <c r="I2971" s="132" t="s">
        <v>9</v>
      </c>
      <c r="L2971" s="246"/>
      <c r="M2971" s="20">
        <v>42209</v>
      </c>
      <c r="N2971" s="183" t="s">
        <v>5218</v>
      </c>
      <c r="O2971" s="183" t="s">
        <v>1592</v>
      </c>
      <c r="P2971" s="14" t="s">
        <v>35</v>
      </c>
      <c r="Q2971" s="103">
        <v>24690.05</v>
      </c>
      <c r="R2971" s="65">
        <v>42210</v>
      </c>
      <c r="S2971" s="106">
        <v>24690.05</v>
      </c>
      <c r="T2971" s="31">
        <f t="shared" si="93"/>
        <v>0</v>
      </c>
      <c r="U2971" s="132" t="s">
        <v>3880</v>
      </c>
    </row>
    <row r="2972" spans="1:21" x14ac:dyDescent="0.25">
      <c r="A2972" s="20">
        <v>42213</v>
      </c>
      <c r="B2972" s="183" t="s">
        <v>5624</v>
      </c>
      <c r="C2972" s="183" t="s">
        <v>1592</v>
      </c>
      <c r="D2972" s="14" t="s">
        <v>1175</v>
      </c>
      <c r="E2972" s="103">
        <v>14758.4</v>
      </c>
      <c r="F2972" s="23">
        <v>42214</v>
      </c>
      <c r="G2972" s="106">
        <v>14758.4</v>
      </c>
      <c r="H2972" s="31">
        <f t="shared" si="92"/>
        <v>0</v>
      </c>
      <c r="I2972" s="132" t="s">
        <v>587</v>
      </c>
      <c r="L2972" s="246"/>
      <c r="M2972" s="20">
        <v>42210</v>
      </c>
      <c r="N2972" s="183" t="s">
        <v>5361</v>
      </c>
      <c r="O2972" s="183" t="s">
        <v>1592</v>
      </c>
      <c r="P2972" s="14" t="s">
        <v>35</v>
      </c>
      <c r="Q2972" s="103">
        <v>24159.06</v>
      </c>
      <c r="R2972" s="65">
        <v>42211</v>
      </c>
      <c r="S2972" s="106">
        <v>24159.06</v>
      </c>
      <c r="T2972" s="31">
        <f t="shared" si="93"/>
        <v>0</v>
      </c>
      <c r="U2972" s="132" t="s">
        <v>3880</v>
      </c>
    </row>
    <row r="2973" spans="1:21" x14ac:dyDescent="0.25">
      <c r="A2973" s="20">
        <v>42213</v>
      </c>
      <c r="B2973" s="183" t="s">
        <v>5625</v>
      </c>
      <c r="C2973" s="183" t="s">
        <v>1592</v>
      </c>
      <c r="D2973" s="14" t="s">
        <v>1190</v>
      </c>
      <c r="E2973" s="103">
        <v>2845.4</v>
      </c>
      <c r="F2973" s="23">
        <v>42214</v>
      </c>
      <c r="G2973" s="106">
        <v>2845.4</v>
      </c>
      <c r="H2973" s="31">
        <f t="shared" si="92"/>
        <v>0</v>
      </c>
      <c r="I2973" s="132" t="s">
        <v>587</v>
      </c>
      <c r="L2973" s="246"/>
      <c r="M2973" s="20">
        <v>42211</v>
      </c>
      <c r="N2973" s="183" t="s">
        <v>5455</v>
      </c>
      <c r="O2973" s="183" t="s">
        <v>1592</v>
      </c>
      <c r="P2973" s="14" t="s">
        <v>35</v>
      </c>
      <c r="Q2973" s="103">
        <v>24983.75</v>
      </c>
      <c r="R2973" s="23">
        <v>42212</v>
      </c>
      <c r="S2973" s="106">
        <v>24983.75</v>
      </c>
      <c r="T2973" s="31">
        <f t="shared" si="93"/>
        <v>0</v>
      </c>
      <c r="U2973" s="132" t="s">
        <v>3880</v>
      </c>
    </row>
    <row r="2974" spans="1:21" x14ac:dyDescent="0.25">
      <c r="A2974" s="20">
        <v>42213</v>
      </c>
      <c r="B2974" s="183" t="s">
        <v>5626</v>
      </c>
      <c r="C2974" s="183" t="s">
        <v>1592</v>
      </c>
      <c r="D2974" s="14" t="s">
        <v>1290</v>
      </c>
      <c r="E2974" s="103">
        <v>4608.3999999999996</v>
      </c>
      <c r="F2974" s="23">
        <v>42214</v>
      </c>
      <c r="G2974" s="106">
        <v>4608.3999999999996</v>
      </c>
      <c r="H2974" s="31">
        <f t="shared" si="92"/>
        <v>0</v>
      </c>
      <c r="I2974" s="132" t="s">
        <v>587</v>
      </c>
      <c r="L2974" s="246"/>
      <c r="M2974" s="20">
        <v>42214</v>
      </c>
      <c r="N2974" s="183" t="s">
        <v>5768</v>
      </c>
      <c r="O2974" s="183" t="s">
        <v>1592</v>
      </c>
      <c r="P2974" s="14" t="s">
        <v>35</v>
      </c>
      <c r="Q2974" s="103">
        <v>26005.39</v>
      </c>
      <c r="R2974" s="23">
        <v>42214</v>
      </c>
      <c r="S2974" s="106">
        <v>26005.39</v>
      </c>
      <c r="T2974" s="31">
        <f t="shared" si="93"/>
        <v>0</v>
      </c>
      <c r="U2974" s="132" t="s">
        <v>19</v>
      </c>
    </row>
    <row r="2975" spans="1:21" x14ac:dyDescent="0.25">
      <c r="A2975" s="20">
        <v>42213</v>
      </c>
      <c r="B2975" s="183" t="s">
        <v>5627</v>
      </c>
      <c r="C2975" s="183" t="s">
        <v>1592</v>
      </c>
      <c r="D2975" s="14" t="s">
        <v>255</v>
      </c>
      <c r="E2975" s="103">
        <v>5785.6</v>
      </c>
      <c r="F2975" s="23">
        <v>42214</v>
      </c>
      <c r="G2975" s="106">
        <v>5785.6</v>
      </c>
      <c r="H2975" s="31">
        <f t="shared" si="92"/>
        <v>0</v>
      </c>
      <c r="I2975" s="132" t="s">
        <v>587</v>
      </c>
      <c r="L2975" s="246"/>
      <c r="M2975" s="20">
        <v>42187</v>
      </c>
      <c r="N2975" s="183" t="s">
        <v>2679</v>
      </c>
      <c r="O2975" s="183" t="s">
        <v>1592</v>
      </c>
      <c r="P2975" s="40" t="s">
        <v>422</v>
      </c>
      <c r="Q2975" s="103">
        <v>567.29999999999995</v>
      </c>
      <c r="R2975" s="23">
        <v>42187</v>
      </c>
      <c r="S2975" s="106">
        <v>567.29999999999995</v>
      </c>
      <c r="T2975" s="25">
        <f t="shared" si="93"/>
        <v>0</v>
      </c>
      <c r="U2975" s="46" t="s">
        <v>9</v>
      </c>
    </row>
    <row r="2976" spans="1:21" x14ac:dyDescent="0.25">
      <c r="A2976" s="20">
        <v>42213</v>
      </c>
      <c r="B2976" s="183" t="s">
        <v>5628</v>
      </c>
      <c r="C2976" s="183" t="s">
        <v>1592</v>
      </c>
      <c r="D2976" s="14" t="s">
        <v>1058</v>
      </c>
      <c r="E2976" s="103">
        <v>710.5</v>
      </c>
      <c r="F2976" s="23">
        <v>42213</v>
      </c>
      <c r="G2976" s="106">
        <v>710.5</v>
      </c>
      <c r="H2976" s="31">
        <f t="shared" si="92"/>
        <v>0</v>
      </c>
      <c r="I2976" s="132" t="s">
        <v>9</v>
      </c>
      <c r="L2976" s="246"/>
      <c r="M2976" s="20">
        <v>42192</v>
      </c>
      <c r="N2976" s="183" t="s">
        <v>3239</v>
      </c>
      <c r="O2976" s="183" t="s">
        <v>1592</v>
      </c>
      <c r="P2976" s="14" t="s">
        <v>422</v>
      </c>
      <c r="Q2976" s="103">
        <v>561.20000000000005</v>
      </c>
      <c r="R2976" s="23">
        <v>42192</v>
      </c>
      <c r="S2976" s="106">
        <v>561.20000000000005</v>
      </c>
      <c r="T2976" s="31">
        <f t="shared" si="93"/>
        <v>0</v>
      </c>
      <c r="U2976" s="132" t="s">
        <v>9</v>
      </c>
    </row>
    <row r="2977" spans="1:21" x14ac:dyDescent="0.25">
      <c r="A2977" s="20">
        <v>42213</v>
      </c>
      <c r="B2977" s="183" t="s">
        <v>5629</v>
      </c>
      <c r="C2977" s="183" t="s">
        <v>1592</v>
      </c>
      <c r="D2977" s="14" t="s">
        <v>14</v>
      </c>
      <c r="E2977" s="103">
        <v>7522.9</v>
      </c>
      <c r="F2977" s="30">
        <v>42230</v>
      </c>
      <c r="G2977" s="144">
        <v>7522.9</v>
      </c>
      <c r="H2977" s="31">
        <f t="shared" si="92"/>
        <v>0</v>
      </c>
      <c r="I2977" s="132" t="s">
        <v>15</v>
      </c>
      <c r="L2977" s="246"/>
      <c r="M2977" s="20">
        <v>42194</v>
      </c>
      <c r="N2977" s="183" t="s">
        <v>3445</v>
      </c>
      <c r="O2977" s="183" t="s">
        <v>1592</v>
      </c>
      <c r="P2977" s="14" t="s">
        <v>422</v>
      </c>
      <c r="Q2977" s="103">
        <v>2520</v>
      </c>
      <c r="R2977" s="23">
        <v>42194</v>
      </c>
      <c r="S2977" s="106">
        <v>2520</v>
      </c>
      <c r="T2977" s="31">
        <f t="shared" si="93"/>
        <v>0</v>
      </c>
      <c r="U2977" s="132" t="s">
        <v>9</v>
      </c>
    </row>
    <row r="2978" spans="1:21" x14ac:dyDescent="0.25">
      <c r="A2978" s="20">
        <v>42213</v>
      </c>
      <c r="B2978" s="183" t="s">
        <v>5630</v>
      </c>
      <c r="C2978" s="183" t="s">
        <v>1592</v>
      </c>
      <c r="D2978" s="14" t="s">
        <v>131</v>
      </c>
      <c r="E2978" s="103">
        <v>7929</v>
      </c>
      <c r="F2978" s="30">
        <v>42222</v>
      </c>
      <c r="G2978" s="144">
        <v>7929</v>
      </c>
      <c r="H2978" s="31">
        <f t="shared" si="92"/>
        <v>0</v>
      </c>
      <c r="I2978" s="132" t="s">
        <v>17</v>
      </c>
      <c r="L2978" s="246"/>
      <c r="M2978" s="20">
        <v>42195</v>
      </c>
      <c r="N2978" s="183" t="s">
        <v>3574</v>
      </c>
      <c r="O2978" s="183" t="s">
        <v>1592</v>
      </c>
      <c r="P2978" s="14" t="s">
        <v>422</v>
      </c>
      <c r="Q2978" s="103">
        <v>590.29999999999995</v>
      </c>
      <c r="R2978" s="23">
        <v>42195</v>
      </c>
      <c r="S2978" s="106">
        <v>590.29999999999995</v>
      </c>
      <c r="T2978" s="31">
        <f t="shared" si="93"/>
        <v>0</v>
      </c>
      <c r="U2978" s="132" t="s">
        <v>9</v>
      </c>
    </row>
    <row r="2979" spans="1:21" x14ac:dyDescent="0.25">
      <c r="A2979" s="20">
        <v>42213</v>
      </c>
      <c r="B2979" s="183" t="s">
        <v>5631</v>
      </c>
      <c r="C2979" s="183" t="s">
        <v>1592</v>
      </c>
      <c r="D2979" s="14" t="s">
        <v>270</v>
      </c>
      <c r="E2979" s="103">
        <v>332</v>
      </c>
      <c r="F2979" s="23">
        <v>42213</v>
      </c>
      <c r="G2979" s="106">
        <v>332</v>
      </c>
      <c r="H2979" s="31">
        <f t="shared" si="92"/>
        <v>0</v>
      </c>
      <c r="I2979" s="132" t="s">
        <v>9</v>
      </c>
      <c r="L2979" s="246"/>
      <c r="M2979" s="20">
        <v>42200</v>
      </c>
      <c r="N2979" s="183" t="s">
        <v>4093</v>
      </c>
      <c r="O2979" s="183" t="s">
        <v>1592</v>
      </c>
      <c r="P2979" s="14" t="s">
        <v>422</v>
      </c>
      <c r="Q2979" s="103">
        <v>343.2</v>
      </c>
      <c r="R2979" s="23">
        <v>42200</v>
      </c>
      <c r="S2979" s="106">
        <v>343.2</v>
      </c>
      <c r="T2979" s="48">
        <f t="shared" si="93"/>
        <v>0</v>
      </c>
      <c r="U2979" s="132" t="s">
        <v>9</v>
      </c>
    </row>
    <row r="2980" spans="1:21" x14ac:dyDescent="0.25">
      <c r="A2980" s="20">
        <v>42213</v>
      </c>
      <c r="B2980" s="183" t="s">
        <v>5632</v>
      </c>
      <c r="C2980" s="183" t="s">
        <v>1592</v>
      </c>
      <c r="D2980" s="150" t="s">
        <v>130</v>
      </c>
      <c r="E2980" s="103">
        <v>3392.4</v>
      </c>
      <c r="F2980" s="23">
        <v>42215</v>
      </c>
      <c r="G2980" s="106">
        <v>3392.4</v>
      </c>
      <c r="H2980" s="31">
        <f t="shared" si="92"/>
        <v>0</v>
      </c>
      <c r="I2980" s="132" t="s">
        <v>17</v>
      </c>
      <c r="L2980" s="246"/>
      <c r="M2980" s="20">
        <v>42206</v>
      </c>
      <c r="N2980" s="183" t="s">
        <v>4851</v>
      </c>
      <c r="O2980" s="183" t="s">
        <v>1592</v>
      </c>
      <c r="P2980" s="15" t="s">
        <v>422</v>
      </c>
      <c r="Q2980" s="133">
        <v>562.9</v>
      </c>
      <c r="R2980" s="23">
        <v>42206</v>
      </c>
      <c r="S2980" s="118">
        <v>562.9</v>
      </c>
      <c r="T2980" s="31">
        <f t="shared" si="93"/>
        <v>0</v>
      </c>
      <c r="U2980" s="46" t="s">
        <v>9</v>
      </c>
    </row>
    <row r="2981" spans="1:21" x14ac:dyDescent="0.25">
      <c r="A2981" s="20">
        <v>42213</v>
      </c>
      <c r="B2981" s="183" t="s">
        <v>5633</v>
      </c>
      <c r="C2981" s="183" t="s">
        <v>1592</v>
      </c>
      <c r="D2981" s="14" t="s">
        <v>333</v>
      </c>
      <c r="E2981" s="103">
        <v>7783.2</v>
      </c>
      <c r="F2981" s="23">
        <v>42213</v>
      </c>
      <c r="G2981" s="106">
        <v>7783.2</v>
      </c>
      <c r="H2981" s="31">
        <f t="shared" si="92"/>
        <v>0</v>
      </c>
      <c r="I2981" s="132" t="s">
        <v>9</v>
      </c>
      <c r="L2981" s="246"/>
      <c r="M2981" s="20">
        <v>42209</v>
      </c>
      <c r="N2981" s="183" t="s">
        <v>5226</v>
      </c>
      <c r="O2981" s="183" t="s">
        <v>1592</v>
      </c>
      <c r="P2981" s="14" t="s">
        <v>422</v>
      </c>
      <c r="Q2981" s="103">
        <v>302.39999999999998</v>
      </c>
      <c r="R2981" s="65">
        <v>42209</v>
      </c>
      <c r="S2981" s="106">
        <v>302.39999999999998</v>
      </c>
      <c r="T2981" s="31">
        <f t="shared" si="93"/>
        <v>0</v>
      </c>
      <c r="U2981" s="132" t="s">
        <v>9</v>
      </c>
    </row>
    <row r="2982" spans="1:21" x14ac:dyDescent="0.25">
      <c r="A2982" s="20">
        <v>42213</v>
      </c>
      <c r="B2982" s="183" t="s">
        <v>5634</v>
      </c>
      <c r="C2982" s="183" t="s">
        <v>1592</v>
      </c>
      <c r="D2982" s="110" t="s">
        <v>151</v>
      </c>
      <c r="E2982" s="103">
        <v>2692.2</v>
      </c>
      <c r="F2982" s="23">
        <v>42214</v>
      </c>
      <c r="G2982" s="106">
        <v>2692.2</v>
      </c>
      <c r="H2982" s="31">
        <f t="shared" si="92"/>
        <v>0</v>
      </c>
      <c r="I2982" s="132" t="s">
        <v>9</v>
      </c>
      <c r="L2982" s="246"/>
      <c r="M2982" s="20">
        <v>42215</v>
      </c>
      <c r="N2982" s="183" t="s">
        <v>5831</v>
      </c>
      <c r="O2982" s="183" t="s">
        <v>1592</v>
      </c>
      <c r="P2982" s="14" t="s">
        <v>422</v>
      </c>
      <c r="Q2982" s="103">
        <v>724</v>
      </c>
      <c r="R2982" s="23">
        <v>42215</v>
      </c>
      <c r="S2982" s="106">
        <v>724</v>
      </c>
      <c r="T2982" s="31">
        <f t="shared" si="93"/>
        <v>0</v>
      </c>
      <c r="U2982" s="132" t="s">
        <v>9</v>
      </c>
    </row>
    <row r="2983" spans="1:21" x14ac:dyDescent="0.25">
      <c r="A2983" s="20">
        <v>42213</v>
      </c>
      <c r="B2983" s="183" t="s">
        <v>5635</v>
      </c>
      <c r="C2983" s="183" t="s">
        <v>1592</v>
      </c>
      <c r="D2983" s="14" t="s">
        <v>143</v>
      </c>
      <c r="E2983" s="103">
        <v>15971.6</v>
      </c>
      <c r="F2983" s="30">
        <v>42226</v>
      </c>
      <c r="G2983" s="144">
        <v>15971.6</v>
      </c>
      <c r="H2983" s="31">
        <f t="shared" si="92"/>
        <v>0</v>
      </c>
      <c r="I2983" s="132" t="s">
        <v>17</v>
      </c>
      <c r="L2983" s="246"/>
      <c r="M2983" s="20">
        <v>42216</v>
      </c>
      <c r="N2983" s="183" t="s">
        <v>5969</v>
      </c>
      <c r="O2983" s="183" t="s">
        <v>1592</v>
      </c>
      <c r="P2983" s="14" t="s">
        <v>422</v>
      </c>
      <c r="Q2983" s="103">
        <v>2316</v>
      </c>
      <c r="R2983" s="23">
        <v>42216</v>
      </c>
      <c r="S2983" s="106">
        <v>2316</v>
      </c>
      <c r="T2983" s="31">
        <f t="shared" si="93"/>
        <v>0</v>
      </c>
      <c r="U2983" s="132" t="s">
        <v>9</v>
      </c>
    </row>
    <row r="2984" spans="1:21" x14ac:dyDescent="0.25">
      <c r="A2984" s="20">
        <v>42213</v>
      </c>
      <c r="B2984" s="183" t="s">
        <v>5636</v>
      </c>
      <c r="C2984" s="183" t="s">
        <v>1592</v>
      </c>
      <c r="D2984" s="14" t="s">
        <v>164</v>
      </c>
      <c r="E2984" s="103">
        <v>1525.1</v>
      </c>
      <c r="F2984" s="23">
        <v>42213</v>
      </c>
      <c r="G2984" s="106">
        <v>1525.1</v>
      </c>
      <c r="H2984" s="31">
        <f t="shared" si="92"/>
        <v>0</v>
      </c>
      <c r="I2984" s="132" t="s">
        <v>9</v>
      </c>
      <c r="L2984" s="246"/>
      <c r="M2984" s="20">
        <v>42186</v>
      </c>
      <c r="N2984" s="183" t="s">
        <v>2544</v>
      </c>
      <c r="O2984" s="183" t="s">
        <v>1592</v>
      </c>
      <c r="P2984" s="14" t="s">
        <v>1515</v>
      </c>
      <c r="Q2984" s="103">
        <v>2910</v>
      </c>
      <c r="R2984" s="23">
        <v>42186</v>
      </c>
      <c r="S2984" s="106">
        <v>2910</v>
      </c>
      <c r="T2984" s="25">
        <f t="shared" si="93"/>
        <v>0</v>
      </c>
      <c r="U2984" s="132" t="s">
        <v>17</v>
      </c>
    </row>
    <row r="2985" spans="1:21" x14ac:dyDescent="0.25">
      <c r="A2985" s="20">
        <v>42213</v>
      </c>
      <c r="B2985" s="183" t="s">
        <v>5637</v>
      </c>
      <c r="C2985" s="183" t="s">
        <v>1592</v>
      </c>
      <c r="D2985" s="14" t="s">
        <v>5046</v>
      </c>
      <c r="E2985" s="103">
        <v>7106</v>
      </c>
      <c r="F2985" s="23">
        <v>42213</v>
      </c>
      <c r="G2985" s="106">
        <v>7106</v>
      </c>
      <c r="H2985" s="31">
        <f t="shared" si="92"/>
        <v>0</v>
      </c>
      <c r="I2985" s="132" t="s">
        <v>9</v>
      </c>
      <c r="L2985" s="246"/>
      <c r="M2985" s="20">
        <v>42188</v>
      </c>
      <c r="N2985" s="183" t="s">
        <v>2786</v>
      </c>
      <c r="O2985" s="183" t="s">
        <v>1592</v>
      </c>
      <c r="P2985" s="40" t="s">
        <v>1515</v>
      </c>
      <c r="Q2985" s="103">
        <v>3406.5</v>
      </c>
      <c r="R2985" s="23">
        <v>42190</v>
      </c>
      <c r="S2985" s="106">
        <v>3406.5</v>
      </c>
      <c r="T2985" s="31">
        <f t="shared" si="93"/>
        <v>0</v>
      </c>
      <c r="U2985" s="46" t="s">
        <v>9</v>
      </c>
    </row>
    <row r="2986" spans="1:21" x14ac:dyDescent="0.25">
      <c r="A2986" s="20">
        <v>42213</v>
      </c>
      <c r="B2986" s="183" t="s">
        <v>5638</v>
      </c>
      <c r="C2986" s="183" t="s">
        <v>1592</v>
      </c>
      <c r="D2986" s="14" t="s">
        <v>20</v>
      </c>
      <c r="E2986" s="103">
        <v>2533.8000000000002</v>
      </c>
      <c r="F2986" s="23">
        <v>42215</v>
      </c>
      <c r="G2986" s="106">
        <v>2533.8000000000002</v>
      </c>
      <c r="H2986" s="31">
        <f t="shared" si="92"/>
        <v>0</v>
      </c>
      <c r="I2986" s="132" t="s">
        <v>94</v>
      </c>
      <c r="L2986" s="246"/>
      <c r="M2986" s="20">
        <v>42189</v>
      </c>
      <c r="N2986" s="183" t="s">
        <v>2920</v>
      </c>
      <c r="O2986" s="183" t="s">
        <v>1592</v>
      </c>
      <c r="P2986" s="14" t="s">
        <v>1515</v>
      </c>
      <c r="Q2986" s="103">
        <v>3074.4</v>
      </c>
      <c r="R2986" s="23">
        <v>42190</v>
      </c>
      <c r="S2986" s="106">
        <v>3074.4</v>
      </c>
      <c r="T2986" s="31">
        <f t="shared" si="93"/>
        <v>0</v>
      </c>
      <c r="U2986" s="132" t="s">
        <v>9</v>
      </c>
    </row>
    <row r="2987" spans="1:21" x14ac:dyDescent="0.25">
      <c r="A2987" s="20">
        <v>42213</v>
      </c>
      <c r="B2987" s="183" t="s">
        <v>5639</v>
      </c>
      <c r="C2987" s="183" t="s">
        <v>1592</v>
      </c>
      <c r="D2987" s="14" t="s">
        <v>375</v>
      </c>
      <c r="E2987" s="103">
        <v>1536.2</v>
      </c>
      <c r="F2987" s="23">
        <v>42213</v>
      </c>
      <c r="G2987" s="106">
        <v>1536.2</v>
      </c>
      <c r="H2987" s="31">
        <f t="shared" si="92"/>
        <v>0</v>
      </c>
      <c r="I2987" s="132" t="s">
        <v>9</v>
      </c>
      <c r="L2987" s="246"/>
      <c r="M2987" s="20">
        <v>42190</v>
      </c>
      <c r="N2987" s="183" t="s">
        <v>3013</v>
      </c>
      <c r="O2987" s="183" t="s">
        <v>1592</v>
      </c>
      <c r="P2987" s="14" t="s">
        <v>1515</v>
      </c>
      <c r="Q2987" s="103">
        <v>3278.2</v>
      </c>
      <c r="R2987" s="23">
        <v>42190</v>
      </c>
      <c r="S2987" s="106">
        <v>3278.2</v>
      </c>
      <c r="T2987" s="31">
        <f t="shared" si="93"/>
        <v>0</v>
      </c>
      <c r="U2987" s="132" t="s">
        <v>17</v>
      </c>
    </row>
    <row r="2988" spans="1:21" x14ac:dyDescent="0.25">
      <c r="A2988" s="20">
        <v>42213</v>
      </c>
      <c r="B2988" s="183" t="s">
        <v>5640</v>
      </c>
      <c r="C2988" s="183" t="s">
        <v>1592</v>
      </c>
      <c r="D2988" s="14" t="s">
        <v>50</v>
      </c>
      <c r="E2988" s="103">
        <v>3297</v>
      </c>
      <c r="F2988" s="23">
        <v>42213</v>
      </c>
      <c r="G2988" s="106">
        <v>3297</v>
      </c>
      <c r="H2988" s="31">
        <f t="shared" si="92"/>
        <v>0</v>
      </c>
      <c r="I2988" s="132" t="s">
        <v>9</v>
      </c>
      <c r="L2988" s="246"/>
      <c r="M2988" s="20">
        <v>42191</v>
      </c>
      <c r="N2988" s="183" t="s">
        <v>3072</v>
      </c>
      <c r="O2988" s="183" t="s">
        <v>1592</v>
      </c>
      <c r="P2988" s="14" t="s">
        <v>1515</v>
      </c>
      <c r="Q2988" s="103">
        <v>3108</v>
      </c>
      <c r="R2988" s="23">
        <v>42191</v>
      </c>
      <c r="S2988" s="106">
        <v>3108</v>
      </c>
      <c r="T2988" s="31">
        <f t="shared" si="93"/>
        <v>0</v>
      </c>
      <c r="U2988" s="132" t="s">
        <v>17</v>
      </c>
    </row>
    <row r="2989" spans="1:21" x14ac:dyDescent="0.25">
      <c r="A2989" s="20">
        <v>42213</v>
      </c>
      <c r="B2989" s="183" t="s">
        <v>5641</v>
      </c>
      <c r="C2989" s="183" t="s">
        <v>1592</v>
      </c>
      <c r="D2989" s="14" t="s">
        <v>226</v>
      </c>
      <c r="E2989" s="103">
        <v>2664</v>
      </c>
      <c r="F2989" s="23">
        <v>42213</v>
      </c>
      <c r="G2989" s="106">
        <v>2664</v>
      </c>
      <c r="H2989" s="31">
        <f t="shared" si="92"/>
        <v>0</v>
      </c>
      <c r="I2989" s="132" t="s">
        <v>9</v>
      </c>
      <c r="L2989" s="246"/>
      <c r="M2989" s="20">
        <v>42191</v>
      </c>
      <c r="N2989" s="183" t="s">
        <v>3077</v>
      </c>
      <c r="O2989" s="183" t="s">
        <v>1592</v>
      </c>
      <c r="P2989" s="14" t="s">
        <v>1515</v>
      </c>
      <c r="Q2989" s="103">
        <v>688.5</v>
      </c>
      <c r="R2989" s="23">
        <v>42191</v>
      </c>
      <c r="S2989" s="106">
        <v>688.5</v>
      </c>
      <c r="T2989" s="31">
        <f t="shared" si="93"/>
        <v>0</v>
      </c>
      <c r="U2989" s="132" t="s">
        <v>17</v>
      </c>
    </row>
    <row r="2990" spans="1:21" x14ac:dyDescent="0.25">
      <c r="A2990" s="20">
        <v>42213</v>
      </c>
      <c r="B2990" s="183" t="s">
        <v>5642</v>
      </c>
      <c r="C2990" s="183" t="s">
        <v>1592</v>
      </c>
      <c r="D2990" s="14" t="s">
        <v>906</v>
      </c>
      <c r="E2990" s="103">
        <v>2084.6999999999998</v>
      </c>
      <c r="F2990" s="30">
        <v>42218</v>
      </c>
      <c r="G2990" s="144">
        <v>2084.6999999999998</v>
      </c>
      <c r="H2990" s="31">
        <f t="shared" si="92"/>
        <v>0</v>
      </c>
      <c r="I2990" s="132" t="s">
        <v>9</v>
      </c>
      <c r="L2990" s="246"/>
      <c r="M2990" s="20">
        <v>42192</v>
      </c>
      <c r="N2990" s="183" t="s">
        <v>3240</v>
      </c>
      <c r="O2990" s="183" t="s">
        <v>1592</v>
      </c>
      <c r="P2990" s="150" t="s">
        <v>1515</v>
      </c>
      <c r="Q2990" s="103">
        <v>3146.4</v>
      </c>
      <c r="R2990" s="23">
        <v>42193</v>
      </c>
      <c r="S2990" s="106">
        <v>3146.4</v>
      </c>
      <c r="T2990" s="31">
        <f t="shared" si="93"/>
        <v>0</v>
      </c>
      <c r="U2990" s="132" t="s">
        <v>17</v>
      </c>
    </row>
    <row r="2991" spans="1:21" x14ac:dyDescent="0.25">
      <c r="A2991" s="20">
        <v>42213</v>
      </c>
      <c r="B2991" s="183" t="s">
        <v>5643</v>
      </c>
      <c r="C2991" s="183" t="s">
        <v>1592</v>
      </c>
      <c r="D2991" s="14" t="s">
        <v>1182</v>
      </c>
      <c r="E2991" s="103">
        <v>1712.5</v>
      </c>
      <c r="F2991" s="23">
        <v>42213</v>
      </c>
      <c r="G2991" s="106">
        <v>1712.5</v>
      </c>
      <c r="H2991" s="31">
        <f t="shared" si="92"/>
        <v>0</v>
      </c>
      <c r="I2991" s="132" t="s">
        <v>9</v>
      </c>
      <c r="L2991" s="246"/>
      <c r="M2991" s="20">
        <v>42193</v>
      </c>
      <c r="N2991" s="183" t="s">
        <v>3337</v>
      </c>
      <c r="O2991" s="183" t="s">
        <v>1592</v>
      </c>
      <c r="P2991" s="14" t="s">
        <v>1515</v>
      </c>
      <c r="Q2991" s="103">
        <v>3157.2</v>
      </c>
      <c r="R2991" s="23">
        <v>42193</v>
      </c>
      <c r="S2991" s="106">
        <v>3157.2</v>
      </c>
      <c r="T2991" s="31">
        <f t="shared" si="93"/>
        <v>0</v>
      </c>
      <c r="U2991" s="132" t="s">
        <v>17</v>
      </c>
    </row>
    <row r="2992" spans="1:21" x14ac:dyDescent="0.25">
      <c r="A2992" s="20">
        <v>42213</v>
      </c>
      <c r="B2992" s="183" t="s">
        <v>5644</v>
      </c>
      <c r="C2992" s="183" t="s">
        <v>1592</v>
      </c>
      <c r="D2992" s="14" t="s">
        <v>137</v>
      </c>
      <c r="E2992" s="103">
        <v>977.3</v>
      </c>
      <c r="F2992" s="23">
        <v>42213</v>
      </c>
      <c r="G2992" s="106">
        <v>977.3</v>
      </c>
      <c r="H2992" s="31">
        <f t="shared" si="92"/>
        <v>0</v>
      </c>
      <c r="I2992" s="132" t="s">
        <v>9</v>
      </c>
      <c r="L2992" s="246"/>
      <c r="M2992" s="20">
        <v>42194</v>
      </c>
      <c r="N2992" s="183" t="s">
        <v>3459</v>
      </c>
      <c r="O2992" s="183" t="s">
        <v>1592</v>
      </c>
      <c r="P2992" s="14" t="s">
        <v>1515</v>
      </c>
      <c r="Q2992" s="103">
        <v>3484.8</v>
      </c>
      <c r="R2992" s="23">
        <v>42194</v>
      </c>
      <c r="S2992" s="106">
        <v>3484.8</v>
      </c>
      <c r="T2992" s="31">
        <f t="shared" si="93"/>
        <v>0</v>
      </c>
      <c r="U2992" s="132" t="s">
        <v>9</v>
      </c>
    </row>
    <row r="2993" spans="1:21" x14ac:dyDescent="0.25">
      <c r="A2993" s="20">
        <v>42213</v>
      </c>
      <c r="B2993" s="183" t="s">
        <v>5645</v>
      </c>
      <c r="C2993" s="183" t="s">
        <v>1592</v>
      </c>
      <c r="D2993" s="26" t="s">
        <v>218</v>
      </c>
      <c r="E2993" s="153">
        <v>0</v>
      </c>
      <c r="F2993" s="23"/>
      <c r="G2993" s="106"/>
      <c r="H2993" s="31">
        <f t="shared" si="92"/>
        <v>0</v>
      </c>
      <c r="I2993" s="132" t="s">
        <v>13</v>
      </c>
      <c r="L2993" s="246"/>
      <c r="M2993" s="20">
        <v>42196</v>
      </c>
      <c r="N2993" s="183" t="s">
        <v>3698</v>
      </c>
      <c r="O2993" s="183" t="s">
        <v>1592</v>
      </c>
      <c r="P2993" s="14" t="s">
        <v>1515</v>
      </c>
      <c r="Q2993" s="103">
        <v>3225.6</v>
      </c>
      <c r="R2993" s="23">
        <v>42196</v>
      </c>
      <c r="S2993" s="106">
        <v>3225.6</v>
      </c>
      <c r="T2993" s="31">
        <f t="shared" si="93"/>
        <v>0</v>
      </c>
      <c r="U2993" s="132" t="s">
        <v>17</v>
      </c>
    </row>
    <row r="2994" spans="1:21" x14ac:dyDescent="0.25">
      <c r="A2994" s="20">
        <v>42213</v>
      </c>
      <c r="B2994" s="183" t="s">
        <v>5646</v>
      </c>
      <c r="C2994" s="183" t="s">
        <v>1592</v>
      </c>
      <c r="D2994" s="14" t="s">
        <v>37</v>
      </c>
      <c r="E2994" s="103">
        <v>5500</v>
      </c>
      <c r="F2994" s="23">
        <v>42213</v>
      </c>
      <c r="G2994" s="106">
        <v>5500</v>
      </c>
      <c r="H2994" s="31">
        <f t="shared" si="92"/>
        <v>0</v>
      </c>
      <c r="I2994" s="132" t="s">
        <v>9</v>
      </c>
      <c r="L2994" s="246"/>
      <c r="M2994" s="20">
        <v>42197</v>
      </c>
      <c r="N2994" s="183" t="s">
        <v>3817</v>
      </c>
      <c r="O2994" s="183" t="s">
        <v>1592</v>
      </c>
      <c r="P2994" s="14" t="s">
        <v>1515</v>
      </c>
      <c r="Q2994" s="103">
        <v>1645.8</v>
      </c>
      <c r="R2994" s="23">
        <v>42198</v>
      </c>
      <c r="S2994" s="106">
        <v>1645.8</v>
      </c>
      <c r="T2994" s="31">
        <f t="shared" si="93"/>
        <v>0</v>
      </c>
      <c r="U2994" s="132" t="s">
        <v>62</v>
      </c>
    </row>
    <row r="2995" spans="1:21" x14ac:dyDescent="0.25">
      <c r="A2995" s="20">
        <v>42213</v>
      </c>
      <c r="B2995" s="183" t="s">
        <v>5647</v>
      </c>
      <c r="C2995" s="183" t="s">
        <v>1592</v>
      </c>
      <c r="D2995" s="14" t="s">
        <v>89</v>
      </c>
      <c r="E2995" s="103">
        <v>1200</v>
      </c>
      <c r="F2995" s="23">
        <v>42213</v>
      </c>
      <c r="G2995" s="106">
        <v>1200</v>
      </c>
      <c r="H2995" s="31">
        <f t="shared" si="92"/>
        <v>0</v>
      </c>
      <c r="I2995" s="132" t="s">
        <v>9</v>
      </c>
      <c r="L2995" s="246"/>
      <c r="M2995" s="20">
        <v>42198</v>
      </c>
      <c r="N2995" s="183" t="s">
        <v>3925</v>
      </c>
      <c r="O2995" s="183" t="s">
        <v>1592</v>
      </c>
      <c r="P2995" s="14" t="s">
        <v>1515</v>
      </c>
      <c r="Q2995" s="103">
        <v>1253.2</v>
      </c>
      <c r="R2995" s="23">
        <v>42198</v>
      </c>
      <c r="S2995" s="106">
        <v>1253.2</v>
      </c>
      <c r="T2995" s="48">
        <f t="shared" si="93"/>
        <v>0</v>
      </c>
      <c r="U2995" s="132" t="s">
        <v>17</v>
      </c>
    </row>
    <row r="2996" spans="1:21" x14ac:dyDescent="0.25">
      <c r="A2996" s="20">
        <v>42213</v>
      </c>
      <c r="B2996" s="183" t="s">
        <v>5648</v>
      </c>
      <c r="C2996" s="183" t="s">
        <v>1592</v>
      </c>
      <c r="D2996" s="14" t="s">
        <v>86</v>
      </c>
      <c r="E2996" s="103">
        <v>28</v>
      </c>
      <c r="F2996" s="23">
        <v>42213</v>
      </c>
      <c r="G2996" s="106">
        <v>28</v>
      </c>
      <c r="H2996" s="31">
        <f t="shared" si="92"/>
        <v>0</v>
      </c>
      <c r="I2996" s="132" t="s">
        <v>9</v>
      </c>
      <c r="L2996" s="246"/>
      <c r="M2996" s="20">
        <v>42207</v>
      </c>
      <c r="N2996" s="183" t="s">
        <v>4977</v>
      </c>
      <c r="O2996" s="183" t="s">
        <v>1592</v>
      </c>
      <c r="P2996" s="14" t="s">
        <v>1515</v>
      </c>
      <c r="Q2996" s="103">
        <v>2910.6</v>
      </c>
      <c r="R2996" s="23">
        <v>42207</v>
      </c>
      <c r="S2996" s="106">
        <v>2910.6</v>
      </c>
      <c r="T2996" s="31">
        <f t="shared" si="93"/>
        <v>0</v>
      </c>
      <c r="U2996" s="132" t="s">
        <v>94</v>
      </c>
    </row>
    <row r="2997" spans="1:21" x14ac:dyDescent="0.25">
      <c r="A2997" s="20">
        <v>42213</v>
      </c>
      <c r="B2997" s="183" t="s">
        <v>5649</v>
      </c>
      <c r="C2997" s="183" t="s">
        <v>1592</v>
      </c>
      <c r="D2997" s="14" t="s">
        <v>60</v>
      </c>
      <c r="E2997" s="103">
        <v>5630.4</v>
      </c>
      <c r="F2997" s="23">
        <v>42213</v>
      </c>
      <c r="G2997" s="106">
        <v>5630.4</v>
      </c>
      <c r="H2997" s="31">
        <f t="shared" si="92"/>
        <v>0</v>
      </c>
      <c r="I2997" s="132" t="s">
        <v>19</v>
      </c>
      <c r="L2997" s="246"/>
      <c r="M2997" s="20">
        <v>42208</v>
      </c>
      <c r="N2997" s="183" t="s">
        <v>5076</v>
      </c>
      <c r="O2997" s="183" t="s">
        <v>1592</v>
      </c>
      <c r="P2997" s="14" t="s">
        <v>1515</v>
      </c>
      <c r="Q2997" s="103">
        <v>3675.7</v>
      </c>
      <c r="R2997" s="65">
        <v>42209</v>
      </c>
      <c r="S2997" s="106">
        <v>3675.7</v>
      </c>
      <c r="T2997" s="31">
        <f t="shared" si="93"/>
        <v>0</v>
      </c>
      <c r="U2997" s="132" t="s">
        <v>17</v>
      </c>
    </row>
    <row r="2998" spans="1:21" x14ac:dyDescent="0.25">
      <c r="A2998" s="20">
        <v>42213</v>
      </c>
      <c r="B2998" s="183" t="s">
        <v>5650</v>
      </c>
      <c r="C2998" s="183" t="s">
        <v>1592</v>
      </c>
      <c r="D2998" s="14" t="s">
        <v>4420</v>
      </c>
      <c r="E2998" s="103">
        <v>2805</v>
      </c>
      <c r="F2998" s="23">
        <v>42213</v>
      </c>
      <c r="G2998" s="106">
        <v>2805</v>
      </c>
      <c r="H2998" s="31">
        <f t="shared" si="92"/>
        <v>0</v>
      </c>
      <c r="I2998" s="132" t="s">
        <v>19</v>
      </c>
      <c r="L2998" s="246"/>
      <c r="M2998" s="20">
        <v>42202</v>
      </c>
      <c r="N2998" s="183" t="s">
        <v>4439</v>
      </c>
      <c r="O2998" s="183" t="s">
        <v>1592</v>
      </c>
      <c r="P2998" s="14" t="s">
        <v>4440</v>
      </c>
      <c r="Q2998" s="103">
        <v>1560</v>
      </c>
      <c r="R2998" s="23">
        <v>42203</v>
      </c>
      <c r="S2998" s="118">
        <v>1560</v>
      </c>
      <c r="T2998" s="31">
        <f t="shared" si="93"/>
        <v>0</v>
      </c>
      <c r="U2998" s="28" t="s">
        <v>17</v>
      </c>
    </row>
    <row r="2999" spans="1:21" x14ac:dyDescent="0.25">
      <c r="A2999" s="20">
        <v>42213</v>
      </c>
      <c r="B2999" s="183" t="s">
        <v>5651</v>
      </c>
      <c r="C2999" s="183" t="s">
        <v>1592</v>
      </c>
      <c r="D2999" s="14" t="s">
        <v>252</v>
      </c>
      <c r="E2999" s="103">
        <v>6786</v>
      </c>
      <c r="F2999" s="23">
        <v>42213</v>
      </c>
      <c r="G2999" s="106">
        <v>6786</v>
      </c>
      <c r="H2999" s="31">
        <f t="shared" si="92"/>
        <v>0</v>
      </c>
      <c r="I2999" s="132" t="s">
        <v>9</v>
      </c>
      <c r="L2999" s="246"/>
      <c r="M2999" s="20">
        <v>42206</v>
      </c>
      <c r="N2999" s="183" t="s">
        <v>4849</v>
      </c>
      <c r="O2999" s="183" t="s">
        <v>1592</v>
      </c>
      <c r="P2999" s="15" t="s">
        <v>881</v>
      </c>
      <c r="Q2999" s="133">
        <v>884.8</v>
      </c>
      <c r="R2999" s="23">
        <v>42206</v>
      </c>
      <c r="S2999" s="118">
        <v>884.8</v>
      </c>
      <c r="T2999" s="31">
        <f t="shared" si="93"/>
        <v>0</v>
      </c>
      <c r="U2999" s="46" t="s">
        <v>9</v>
      </c>
    </row>
    <row r="3000" spans="1:21" x14ac:dyDescent="0.25">
      <c r="A3000" s="20">
        <v>42213</v>
      </c>
      <c r="B3000" s="183" t="s">
        <v>5652</v>
      </c>
      <c r="C3000" s="183" t="s">
        <v>1592</v>
      </c>
      <c r="D3000" s="14" t="s">
        <v>114</v>
      </c>
      <c r="E3000" s="103">
        <v>3480</v>
      </c>
      <c r="F3000" s="23">
        <v>42213</v>
      </c>
      <c r="G3000" s="106">
        <v>3480</v>
      </c>
      <c r="H3000" s="31">
        <f t="shared" si="92"/>
        <v>0</v>
      </c>
      <c r="I3000" s="132" t="s">
        <v>9</v>
      </c>
      <c r="L3000" s="246"/>
      <c r="M3000" s="20">
        <v>42193</v>
      </c>
      <c r="N3000" s="183" t="s">
        <v>3345</v>
      </c>
      <c r="O3000" s="183" t="s">
        <v>1592</v>
      </c>
      <c r="P3000" s="14" t="s">
        <v>3346</v>
      </c>
      <c r="Q3000" s="103">
        <v>1416.8</v>
      </c>
      <c r="R3000" s="23">
        <v>42194</v>
      </c>
      <c r="S3000" s="106">
        <v>1416.8</v>
      </c>
      <c r="T3000" s="31">
        <f t="shared" si="93"/>
        <v>0</v>
      </c>
      <c r="U3000" s="132" t="s">
        <v>62</v>
      </c>
    </row>
    <row r="3001" spans="1:21" x14ac:dyDescent="0.25">
      <c r="A3001" s="20">
        <v>42213</v>
      </c>
      <c r="B3001" s="183" t="s">
        <v>5653</v>
      </c>
      <c r="C3001" s="183" t="s">
        <v>1592</v>
      </c>
      <c r="D3001" s="14" t="s">
        <v>271</v>
      </c>
      <c r="E3001" s="103">
        <v>1227.56</v>
      </c>
      <c r="F3001" s="23">
        <v>42213</v>
      </c>
      <c r="G3001" s="106">
        <v>1227.56</v>
      </c>
      <c r="H3001" s="31">
        <f t="shared" si="92"/>
        <v>0</v>
      </c>
      <c r="I3001" s="132" t="s">
        <v>4738</v>
      </c>
      <c r="L3001" s="246"/>
      <c r="M3001" s="20">
        <v>42200</v>
      </c>
      <c r="N3001" s="183" t="s">
        <v>4160</v>
      </c>
      <c r="O3001" s="183" t="s">
        <v>1592</v>
      </c>
      <c r="P3001" s="14" t="s">
        <v>3346</v>
      </c>
      <c r="Q3001" s="103">
        <v>26854.080000000002</v>
      </c>
      <c r="R3001" s="23">
        <v>42201</v>
      </c>
      <c r="S3001" s="106">
        <v>26854.080000000002</v>
      </c>
      <c r="T3001" s="48">
        <f t="shared" si="93"/>
        <v>0</v>
      </c>
      <c r="U3001" s="132" t="s">
        <v>62</v>
      </c>
    </row>
    <row r="3002" spans="1:21" x14ac:dyDescent="0.25">
      <c r="A3002" s="20">
        <v>42213</v>
      </c>
      <c r="B3002" s="183" t="s">
        <v>5654</v>
      </c>
      <c r="C3002" s="183" t="s">
        <v>1592</v>
      </c>
      <c r="D3002" s="14" t="s">
        <v>24</v>
      </c>
      <c r="E3002" s="103">
        <v>588.6</v>
      </c>
      <c r="F3002" s="30">
        <v>42221</v>
      </c>
      <c r="G3002" s="144">
        <v>588.6</v>
      </c>
      <c r="H3002" s="31">
        <f t="shared" si="92"/>
        <v>0</v>
      </c>
      <c r="I3002" s="132" t="s">
        <v>9</v>
      </c>
      <c r="L3002" s="246"/>
      <c r="M3002" s="20">
        <v>42205</v>
      </c>
      <c r="N3002" s="183" t="s">
        <v>4740</v>
      </c>
      <c r="O3002" s="183" t="s">
        <v>1592</v>
      </c>
      <c r="P3002" s="14" t="s">
        <v>3346</v>
      </c>
      <c r="Q3002" s="103">
        <v>2797.2</v>
      </c>
      <c r="R3002" s="23">
        <v>42206</v>
      </c>
      <c r="S3002" s="106">
        <v>2797.2</v>
      </c>
      <c r="T3002" s="31">
        <f t="shared" si="93"/>
        <v>0</v>
      </c>
      <c r="U3002" s="132" t="s">
        <v>62</v>
      </c>
    </row>
    <row r="3003" spans="1:21" x14ac:dyDescent="0.25">
      <c r="A3003" s="20">
        <v>42213</v>
      </c>
      <c r="B3003" s="183" t="s">
        <v>5655</v>
      </c>
      <c r="C3003" s="183" t="s">
        <v>1592</v>
      </c>
      <c r="D3003" s="14" t="s">
        <v>285</v>
      </c>
      <c r="E3003" s="103">
        <v>657.8</v>
      </c>
      <c r="F3003" s="23">
        <v>42214</v>
      </c>
      <c r="G3003" s="106">
        <v>657.8</v>
      </c>
      <c r="H3003" s="31">
        <f t="shared" si="92"/>
        <v>0</v>
      </c>
      <c r="I3003" s="132" t="s">
        <v>94</v>
      </c>
      <c r="L3003" s="246"/>
      <c r="M3003" s="20">
        <v>42207</v>
      </c>
      <c r="N3003" s="183" t="s">
        <v>4994</v>
      </c>
      <c r="O3003" s="183" t="s">
        <v>1592</v>
      </c>
      <c r="P3003" s="14" t="s">
        <v>3346</v>
      </c>
      <c r="Q3003" s="103">
        <v>1194.0999999999999</v>
      </c>
      <c r="R3003" s="23">
        <v>42208</v>
      </c>
      <c r="S3003" s="106">
        <v>1194.0999999999999</v>
      </c>
      <c r="T3003" s="31">
        <f t="shared" si="93"/>
        <v>0</v>
      </c>
      <c r="U3003" s="132" t="s">
        <v>62</v>
      </c>
    </row>
    <row r="3004" spans="1:21" x14ac:dyDescent="0.25">
      <c r="A3004" s="20">
        <v>42213</v>
      </c>
      <c r="B3004" s="183" t="s">
        <v>5656</v>
      </c>
      <c r="C3004" s="183" t="s">
        <v>1592</v>
      </c>
      <c r="D3004" s="14" t="s">
        <v>363</v>
      </c>
      <c r="E3004" s="103">
        <v>4506.68</v>
      </c>
      <c r="F3004" s="23">
        <v>42214</v>
      </c>
      <c r="G3004" s="106">
        <v>4506.68</v>
      </c>
      <c r="H3004" s="31">
        <f t="shared" si="92"/>
        <v>0</v>
      </c>
      <c r="I3004" s="132" t="s">
        <v>94</v>
      </c>
      <c r="L3004" s="246"/>
      <c r="M3004" s="20">
        <v>42214</v>
      </c>
      <c r="N3004" s="183" t="s">
        <v>5758</v>
      </c>
      <c r="O3004" s="183" t="s">
        <v>1592</v>
      </c>
      <c r="P3004" s="14" t="s">
        <v>3346</v>
      </c>
      <c r="Q3004" s="103">
        <v>1601.7</v>
      </c>
      <c r="R3004" s="23">
        <v>42215</v>
      </c>
      <c r="S3004" s="106">
        <v>1601.7</v>
      </c>
      <c r="T3004" s="31">
        <f t="shared" si="93"/>
        <v>0</v>
      </c>
      <c r="U3004" s="132" t="s">
        <v>62</v>
      </c>
    </row>
    <row r="3005" spans="1:21" x14ac:dyDescent="0.25">
      <c r="A3005" s="20">
        <v>42213</v>
      </c>
      <c r="B3005" s="183" t="s">
        <v>5657</v>
      </c>
      <c r="C3005" s="183" t="s">
        <v>1592</v>
      </c>
      <c r="D3005" s="14" t="s">
        <v>190</v>
      </c>
      <c r="E3005" s="103">
        <v>1214.5</v>
      </c>
      <c r="F3005" s="23">
        <v>42214</v>
      </c>
      <c r="G3005" s="106">
        <v>1214.5</v>
      </c>
      <c r="H3005" s="31">
        <f t="shared" si="92"/>
        <v>0</v>
      </c>
      <c r="I3005" s="132" t="s">
        <v>94</v>
      </c>
      <c r="L3005" s="246"/>
      <c r="M3005" s="20">
        <v>42216</v>
      </c>
      <c r="N3005" s="183" t="s">
        <v>6014</v>
      </c>
      <c r="O3005" s="183" t="s">
        <v>1592</v>
      </c>
      <c r="P3005" s="14" t="s">
        <v>3346</v>
      </c>
      <c r="Q3005" s="103">
        <v>1800</v>
      </c>
      <c r="R3005" s="23"/>
      <c r="S3005" s="106"/>
      <c r="T3005" s="31">
        <f t="shared" si="93"/>
        <v>1800</v>
      </c>
      <c r="U3005" s="132" t="s">
        <v>62</v>
      </c>
    </row>
    <row r="3006" spans="1:21" x14ac:dyDescent="0.25">
      <c r="A3006" s="20">
        <v>42213</v>
      </c>
      <c r="B3006" s="183" t="s">
        <v>5658</v>
      </c>
      <c r="C3006" s="183" t="s">
        <v>1592</v>
      </c>
      <c r="D3006" s="14" t="s">
        <v>98</v>
      </c>
      <c r="E3006" s="103">
        <v>2023.1</v>
      </c>
      <c r="F3006" s="23">
        <v>42214</v>
      </c>
      <c r="G3006" s="106">
        <v>2023.1</v>
      </c>
      <c r="H3006" s="31">
        <f t="shared" si="92"/>
        <v>0</v>
      </c>
      <c r="I3006" s="132" t="s">
        <v>94</v>
      </c>
      <c r="L3006" s="246"/>
      <c r="M3006" s="20">
        <v>42186</v>
      </c>
      <c r="N3006" s="183" t="s">
        <v>2563</v>
      </c>
      <c r="O3006" s="183" t="s">
        <v>1592</v>
      </c>
      <c r="P3006" s="14" t="s">
        <v>2564</v>
      </c>
      <c r="Q3006" s="103">
        <v>4623.3</v>
      </c>
      <c r="R3006" s="23">
        <v>42187</v>
      </c>
      <c r="S3006" s="106">
        <v>4623.3</v>
      </c>
      <c r="T3006" s="25">
        <f t="shared" si="93"/>
        <v>0</v>
      </c>
      <c r="U3006" s="132" t="s">
        <v>62</v>
      </c>
    </row>
    <row r="3007" spans="1:21" x14ac:dyDescent="0.25">
      <c r="A3007" s="20">
        <v>42213</v>
      </c>
      <c r="B3007" s="183" t="s">
        <v>5659</v>
      </c>
      <c r="C3007" s="183" t="s">
        <v>1592</v>
      </c>
      <c r="D3007" s="14" t="s">
        <v>361</v>
      </c>
      <c r="E3007" s="103">
        <v>4267</v>
      </c>
      <c r="F3007" s="23">
        <v>42214</v>
      </c>
      <c r="G3007" s="106">
        <v>4267</v>
      </c>
      <c r="H3007" s="31">
        <f t="shared" si="92"/>
        <v>0</v>
      </c>
      <c r="I3007" s="132" t="s">
        <v>94</v>
      </c>
      <c r="L3007" s="246"/>
      <c r="M3007" s="20">
        <v>42186</v>
      </c>
      <c r="N3007" s="183" t="s">
        <v>2555</v>
      </c>
      <c r="O3007" s="183" t="s">
        <v>1592</v>
      </c>
      <c r="P3007" s="14" t="s">
        <v>1187</v>
      </c>
      <c r="Q3007" s="103">
        <v>2833.6</v>
      </c>
      <c r="R3007" s="23">
        <v>42186</v>
      </c>
      <c r="S3007" s="106">
        <v>2833.6</v>
      </c>
      <c r="T3007" s="25">
        <f t="shared" si="93"/>
        <v>0</v>
      </c>
      <c r="U3007" s="132" t="s">
        <v>46</v>
      </c>
    </row>
    <row r="3008" spans="1:21" x14ac:dyDescent="0.25">
      <c r="A3008" s="20">
        <v>42213</v>
      </c>
      <c r="B3008" s="183" t="s">
        <v>5660</v>
      </c>
      <c r="C3008" s="183" t="s">
        <v>1592</v>
      </c>
      <c r="D3008" s="14" t="s">
        <v>64</v>
      </c>
      <c r="E3008" s="103">
        <v>2448</v>
      </c>
      <c r="F3008" s="23">
        <v>42213</v>
      </c>
      <c r="G3008" s="106">
        <v>2448</v>
      </c>
      <c r="H3008" s="31">
        <f t="shared" si="92"/>
        <v>0</v>
      </c>
      <c r="I3008" s="132" t="s">
        <v>9</v>
      </c>
      <c r="L3008" s="246"/>
      <c r="M3008" s="20">
        <v>42188</v>
      </c>
      <c r="N3008" s="183" t="s">
        <v>2770</v>
      </c>
      <c r="O3008" s="183" t="s">
        <v>1592</v>
      </c>
      <c r="P3008" s="40" t="s">
        <v>1187</v>
      </c>
      <c r="Q3008" s="103">
        <v>2784.6</v>
      </c>
      <c r="R3008" s="23">
        <v>42192</v>
      </c>
      <c r="S3008" s="106">
        <v>2784.6</v>
      </c>
      <c r="T3008" s="31">
        <f t="shared" si="93"/>
        <v>0</v>
      </c>
      <c r="U3008" s="46" t="s">
        <v>59</v>
      </c>
    </row>
    <row r="3009" spans="1:21" x14ac:dyDescent="0.25">
      <c r="A3009" s="20">
        <v>42213</v>
      </c>
      <c r="B3009" s="183" t="s">
        <v>5661</v>
      </c>
      <c r="C3009" s="183" t="s">
        <v>1592</v>
      </c>
      <c r="D3009" s="14" t="s">
        <v>106</v>
      </c>
      <c r="E3009" s="103">
        <v>4067.2</v>
      </c>
      <c r="F3009" s="30">
        <v>42218</v>
      </c>
      <c r="G3009" s="144">
        <v>4067.2</v>
      </c>
      <c r="H3009" s="31">
        <f t="shared" si="92"/>
        <v>0</v>
      </c>
      <c r="I3009" s="132" t="s">
        <v>94</v>
      </c>
      <c r="L3009" s="246"/>
      <c r="M3009" s="20">
        <v>42191</v>
      </c>
      <c r="N3009" s="183" t="s">
        <v>3060</v>
      </c>
      <c r="O3009" s="183" t="s">
        <v>1592</v>
      </c>
      <c r="P3009" s="14" t="s">
        <v>1187</v>
      </c>
      <c r="Q3009" s="103">
        <v>2898</v>
      </c>
      <c r="R3009" s="23">
        <v>42193</v>
      </c>
      <c r="S3009" s="106">
        <v>2898</v>
      </c>
      <c r="T3009" s="31">
        <f t="shared" si="93"/>
        <v>0</v>
      </c>
      <c r="U3009" s="132" t="s">
        <v>59</v>
      </c>
    </row>
    <row r="3010" spans="1:21" x14ac:dyDescent="0.25">
      <c r="A3010" s="20">
        <v>42213</v>
      </c>
      <c r="B3010" s="183" t="s">
        <v>5662</v>
      </c>
      <c r="C3010" s="183" t="s">
        <v>1592</v>
      </c>
      <c r="D3010" s="14" t="s">
        <v>64</v>
      </c>
      <c r="E3010" s="103">
        <v>633.6</v>
      </c>
      <c r="F3010" s="23">
        <v>42213</v>
      </c>
      <c r="G3010" s="106">
        <v>633.6</v>
      </c>
      <c r="H3010" s="31">
        <f t="shared" si="92"/>
        <v>0</v>
      </c>
      <c r="I3010" s="132" t="s">
        <v>9</v>
      </c>
      <c r="L3010" s="246"/>
      <c r="M3010" s="20">
        <v>42194</v>
      </c>
      <c r="N3010" s="183" t="s">
        <v>3443</v>
      </c>
      <c r="O3010" s="183" t="s">
        <v>1592</v>
      </c>
      <c r="P3010" s="14" t="s">
        <v>1187</v>
      </c>
      <c r="Q3010" s="103">
        <v>2921.6</v>
      </c>
      <c r="R3010" s="23">
        <v>42197</v>
      </c>
      <c r="S3010" s="106">
        <v>2921.6</v>
      </c>
      <c r="T3010" s="31">
        <f t="shared" si="93"/>
        <v>0</v>
      </c>
      <c r="U3010" s="132" t="s">
        <v>59</v>
      </c>
    </row>
    <row r="3011" spans="1:21" x14ac:dyDescent="0.25">
      <c r="A3011" s="20">
        <v>42213</v>
      </c>
      <c r="B3011" s="183" t="s">
        <v>5663</v>
      </c>
      <c r="C3011" s="183" t="s">
        <v>1592</v>
      </c>
      <c r="D3011" s="14" t="s">
        <v>320</v>
      </c>
      <c r="E3011" s="103">
        <v>2989.72</v>
      </c>
      <c r="F3011" s="23">
        <v>42214</v>
      </c>
      <c r="G3011" s="106">
        <v>2989.72</v>
      </c>
      <c r="H3011" s="31">
        <f t="shared" ref="H3011:H3265" si="94">E3011-G3011</f>
        <v>0</v>
      </c>
      <c r="I3011" s="132" t="s">
        <v>587</v>
      </c>
      <c r="L3011" s="246"/>
      <c r="M3011" s="20">
        <v>42195</v>
      </c>
      <c r="N3011" s="183" t="s">
        <v>3578</v>
      </c>
      <c r="O3011" s="183" t="s">
        <v>1592</v>
      </c>
      <c r="P3011" s="14" t="s">
        <v>1187</v>
      </c>
      <c r="Q3011" s="103">
        <v>2731.5</v>
      </c>
      <c r="R3011" s="23">
        <v>42198</v>
      </c>
      <c r="S3011" s="106">
        <v>2731.5</v>
      </c>
      <c r="T3011" s="31">
        <f t="shared" ref="T3011:T3074" si="95">Q3011-S3011</f>
        <v>0</v>
      </c>
      <c r="U3011" s="132" t="s">
        <v>41</v>
      </c>
    </row>
    <row r="3012" spans="1:21" x14ac:dyDescent="0.25">
      <c r="A3012" s="20">
        <v>42213</v>
      </c>
      <c r="B3012" s="183" t="s">
        <v>5664</v>
      </c>
      <c r="C3012" s="183" t="s">
        <v>1592</v>
      </c>
      <c r="D3012" s="14" t="s">
        <v>256</v>
      </c>
      <c r="E3012" s="103">
        <v>3886</v>
      </c>
      <c r="F3012" s="23">
        <v>42214</v>
      </c>
      <c r="G3012" s="106">
        <v>3886</v>
      </c>
      <c r="H3012" s="31">
        <f t="shared" si="94"/>
        <v>0</v>
      </c>
      <c r="I3012" s="132" t="s">
        <v>587</v>
      </c>
      <c r="L3012" s="246"/>
      <c r="M3012" s="20">
        <v>42198</v>
      </c>
      <c r="N3012" s="183" t="s">
        <v>3885</v>
      </c>
      <c r="O3012" s="183" t="s">
        <v>1592</v>
      </c>
      <c r="P3012" s="14" t="s">
        <v>1187</v>
      </c>
      <c r="Q3012" s="103">
        <v>2807.2</v>
      </c>
      <c r="R3012" s="23">
        <v>42199</v>
      </c>
      <c r="S3012" s="106">
        <v>2807.2</v>
      </c>
      <c r="T3012" s="31">
        <f t="shared" si="95"/>
        <v>0</v>
      </c>
      <c r="U3012" s="132" t="s">
        <v>59</v>
      </c>
    </row>
    <row r="3013" spans="1:21" x14ac:dyDescent="0.25">
      <c r="A3013" s="20">
        <v>42213</v>
      </c>
      <c r="B3013" s="183" t="s">
        <v>5665</v>
      </c>
      <c r="C3013" s="183" t="s">
        <v>1592</v>
      </c>
      <c r="D3013" s="14" t="s">
        <v>431</v>
      </c>
      <c r="E3013" s="103">
        <v>3714.8</v>
      </c>
      <c r="F3013" s="23">
        <v>42213</v>
      </c>
      <c r="G3013" s="106">
        <v>3714.8</v>
      </c>
      <c r="H3013" s="31">
        <f t="shared" si="94"/>
        <v>0</v>
      </c>
      <c r="I3013" s="132" t="s">
        <v>9</v>
      </c>
      <c r="L3013" s="246"/>
      <c r="M3013" s="20">
        <v>42199</v>
      </c>
      <c r="N3013" s="183" t="s">
        <v>4028</v>
      </c>
      <c r="O3013" s="183" t="s">
        <v>1592</v>
      </c>
      <c r="P3013" s="14" t="s">
        <v>1187</v>
      </c>
      <c r="Q3013" s="103">
        <v>374.3</v>
      </c>
      <c r="R3013" s="23">
        <v>42199</v>
      </c>
      <c r="S3013" s="106">
        <v>374.3</v>
      </c>
      <c r="T3013" s="48">
        <f t="shared" si="95"/>
        <v>0</v>
      </c>
      <c r="U3013" s="132" t="s">
        <v>59</v>
      </c>
    </row>
    <row r="3014" spans="1:21" x14ac:dyDescent="0.25">
      <c r="A3014" s="20">
        <v>42213</v>
      </c>
      <c r="B3014" s="183" t="s">
        <v>5666</v>
      </c>
      <c r="C3014" s="183" t="s">
        <v>1592</v>
      </c>
      <c r="D3014" s="14" t="s">
        <v>624</v>
      </c>
      <c r="E3014" s="103">
        <v>4518</v>
      </c>
      <c r="F3014" s="23">
        <v>42213</v>
      </c>
      <c r="G3014" s="106">
        <v>4518</v>
      </c>
      <c r="H3014" s="31">
        <f t="shared" si="94"/>
        <v>0</v>
      </c>
      <c r="I3014" s="132" t="s">
        <v>9</v>
      </c>
      <c r="L3014" s="246"/>
      <c r="M3014" s="20">
        <v>42201</v>
      </c>
      <c r="N3014" s="183" t="s">
        <v>4247</v>
      </c>
      <c r="O3014" s="183" t="s">
        <v>1592</v>
      </c>
      <c r="P3014" s="14" t="s">
        <v>1187</v>
      </c>
      <c r="Q3014" s="103">
        <v>3242.2</v>
      </c>
      <c r="R3014" s="23">
        <v>42204</v>
      </c>
      <c r="S3014" s="106">
        <v>3242.2</v>
      </c>
      <c r="T3014" s="48">
        <f t="shared" si="95"/>
        <v>0</v>
      </c>
      <c r="U3014" s="132" t="s">
        <v>59</v>
      </c>
    </row>
    <row r="3015" spans="1:21" x14ac:dyDescent="0.25">
      <c r="A3015" s="20">
        <v>42213</v>
      </c>
      <c r="B3015" s="183" t="s">
        <v>5667</v>
      </c>
      <c r="C3015" s="183" t="s">
        <v>1592</v>
      </c>
      <c r="D3015" s="14" t="s">
        <v>1188</v>
      </c>
      <c r="E3015" s="103">
        <v>390</v>
      </c>
      <c r="F3015" s="23">
        <v>42213</v>
      </c>
      <c r="G3015" s="106">
        <v>390</v>
      </c>
      <c r="H3015" s="31">
        <f t="shared" si="94"/>
        <v>0</v>
      </c>
      <c r="I3015" s="132" t="s">
        <v>9</v>
      </c>
      <c r="L3015" s="246"/>
      <c r="M3015" s="20">
        <v>42203</v>
      </c>
      <c r="N3015" s="183" t="s">
        <v>4522</v>
      </c>
      <c r="O3015" s="183" t="s">
        <v>1592</v>
      </c>
      <c r="P3015" s="14" t="s">
        <v>1187</v>
      </c>
      <c r="Q3015" s="103">
        <v>2667</v>
      </c>
      <c r="R3015" s="65">
        <v>42203</v>
      </c>
      <c r="S3015" s="106">
        <v>2667</v>
      </c>
      <c r="T3015" s="31">
        <f t="shared" si="95"/>
        <v>0</v>
      </c>
      <c r="U3015" s="132" t="s">
        <v>17</v>
      </c>
    </row>
    <row r="3016" spans="1:21" x14ac:dyDescent="0.25">
      <c r="A3016" s="20">
        <v>42213</v>
      </c>
      <c r="B3016" s="183" t="s">
        <v>5668</v>
      </c>
      <c r="C3016" s="183" t="s">
        <v>1592</v>
      </c>
      <c r="D3016" s="14" t="s">
        <v>136</v>
      </c>
      <c r="E3016" s="103">
        <v>36878.400000000001</v>
      </c>
      <c r="F3016" s="23" t="s">
        <v>5669</v>
      </c>
      <c r="G3016" s="106">
        <f>13500+13500+9878.4</f>
        <v>36878.400000000001</v>
      </c>
      <c r="H3016" s="31">
        <f t="shared" si="94"/>
        <v>0</v>
      </c>
      <c r="I3016" s="132" t="s">
        <v>9</v>
      </c>
      <c r="L3016" s="246"/>
      <c r="M3016" s="20">
        <v>42206</v>
      </c>
      <c r="N3016" s="183" t="s">
        <v>4829</v>
      </c>
      <c r="O3016" s="183" t="s">
        <v>1592</v>
      </c>
      <c r="P3016" s="15" t="s">
        <v>1187</v>
      </c>
      <c r="Q3016" s="133">
        <v>2517.4</v>
      </c>
      <c r="R3016" s="23">
        <v>42209</v>
      </c>
      <c r="S3016" s="118">
        <v>2517.4</v>
      </c>
      <c r="T3016" s="31">
        <f t="shared" si="95"/>
        <v>0</v>
      </c>
      <c r="U3016" s="46" t="s">
        <v>59</v>
      </c>
    </row>
    <row r="3017" spans="1:21" x14ac:dyDescent="0.25">
      <c r="A3017" s="20">
        <v>42213</v>
      </c>
      <c r="B3017" s="183" t="s">
        <v>5670</v>
      </c>
      <c r="C3017" s="183" t="s">
        <v>1592</v>
      </c>
      <c r="D3017" s="14" t="s">
        <v>1059</v>
      </c>
      <c r="E3017" s="103">
        <v>10965.6</v>
      </c>
      <c r="F3017" s="23">
        <v>42213</v>
      </c>
      <c r="G3017" s="106">
        <v>10965.6</v>
      </c>
      <c r="H3017" s="31">
        <f t="shared" si="94"/>
        <v>0</v>
      </c>
      <c r="I3017" s="132" t="s">
        <v>17</v>
      </c>
      <c r="L3017" s="246"/>
      <c r="M3017" s="20">
        <v>42208</v>
      </c>
      <c r="N3017" s="183" t="s">
        <v>5054</v>
      </c>
      <c r="O3017" s="183" t="s">
        <v>1592</v>
      </c>
      <c r="P3017" s="14" t="s">
        <v>1187</v>
      </c>
      <c r="Q3017" s="103">
        <v>504</v>
      </c>
      <c r="R3017" s="65">
        <v>42208</v>
      </c>
      <c r="S3017" s="106">
        <v>504</v>
      </c>
      <c r="T3017" s="31">
        <f t="shared" si="95"/>
        <v>0</v>
      </c>
      <c r="U3017" s="132" t="s">
        <v>59</v>
      </c>
    </row>
    <row r="3018" spans="1:21" x14ac:dyDescent="0.25">
      <c r="A3018" s="20">
        <v>42213</v>
      </c>
      <c r="B3018" s="183" t="s">
        <v>5671</v>
      </c>
      <c r="C3018" s="183" t="s">
        <v>1592</v>
      </c>
      <c r="D3018" s="14" t="s">
        <v>264</v>
      </c>
      <c r="E3018" s="103">
        <v>740</v>
      </c>
      <c r="F3018" s="23">
        <v>42213</v>
      </c>
      <c r="G3018" s="106">
        <v>740</v>
      </c>
      <c r="H3018" s="31">
        <f t="shared" si="94"/>
        <v>0</v>
      </c>
      <c r="I3018" s="132" t="s">
        <v>9</v>
      </c>
      <c r="L3018" s="246"/>
      <c r="M3018" s="20">
        <v>42210</v>
      </c>
      <c r="N3018" s="183" t="s">
        <v>5349</v>
      </c>
      <c r="O3018" s="183" t="s">
        <v>1592</v>
      </c>
      <c r="P3018" s="14" t="s">
        <v>1187</v>
      </c>
      <c r="Q3018" s="103">
        <v>1433.6</v>
      </c>
      <c r="R3018" s="65">
        <v>42211</v>
      </c>
      <c r="S3018" s="106">
        <v>1433.6</v>
      </c>
      <c r="T3018" s="31">
        <f t="shared" si="95"/>
        <v>0</v>
      </c>
      <c r="U3018" s="132" t="s">
        <v>59</v>
      </c>
    </row>
    <row r="3019" spans="1:21" x14ac:dyDescent="0.25">
      <c r="A3019" s="20">
        <v>42213</v>
      </c>
      <c r="B3019" s="183" t="s">
        <v>5672</v>
      </c>
      <c r="C3019" s="183" t="s">
        <v>1592</v>
      </c>
      <c r="D3019" s="14" t="s">
        <v>789</v>
      </c>
      <c r="E3019" s="103">
        <v>1500</v>
      </c>
      <c r="F3019" s="23">
        <v>42213</v>
      </c>
      <c r="G3019" s="106">
        <v>1500</v>
      </c>
      <c r="H3019" s="31">
        <f t="shared" si="94"/>
        <v>0</v>
      </c>
      <c r="I3019" s="132" t="s">
        <v>9</v>
      </c>
      <c r="L3019" s="246"/>
      <c r="M3019" s="20">
        <v>42212</v>
      </c>
      <c r="N3019" s="183" t="s">
        <v>5500</v>
      </c>
      <c r="O3019" s="183" t="s">
        <v>1592</v>
      </c>
      <c r="P3019" s="14" t="s">
        <v>1187</v>
      </c>
      <c r="Q3019" s="103">
        <v>2432</v>
      </c>
      <c r="R3019" s="23">
        <v>42213</v>
      </c>
      <c r="S3019" s="106">
        <v>2432</v>
      </c>
      <c r="T3019" s="31">
        <f t="shared" si="95"/>
        <v>0</v>
      </c>
      <c r="U3019" s="132" t="s">
        <v>59</v>
      </c>
    </row>
    <row r="3020" spans="1:21" x14ac:dyDescent="0.25">
      <c r="A3020" s="20">
        <v>42213</v>
      </c>
      <c r="B3020" s="183" t="s">
        <v>5673</v>
      </c>
      <c r="C3020" s="183" t="s">
        <v>1592</v>
      </c>
      <c r="D3020" s="14" t="s">
        <v>185</v>
      </c>
      <c r="E3020" s="103">
        <v>55135.3</v>
      </c>
      <c r="F3020" s="23">
        <v>42214</v>
      </c>
      <c r="G3020" s="106">
        <v>55135.3</v>
      </c>
      <c r="H3020" s="31">
        <f t="shared" si="94"/>
        <v>0</v>
      </c>
      <c r="I3020" s="132" t="s">
        <v>2524</v>
      </c>
      <c r="L3020" s="246"/>
      <c r="M3020" s="20">
        <v>42214</v>
      </c>
      <c r="N3020" s="183" t="s">
        <v>5739</v>
      </c>
      <c r="O3020" s="183" t="s">
        <v>1592</v>
      </c>
      <c r="P3020" s="14" t="s">
        <v>1187</v>
      </c>
      <c r="Q3020" s="103">
        <v>2704</v>
      </c>
      <c r="R3020" s="23">
        <v>42214</v>
      </c>
      <c r="S3020" s="106">
        <v>2704</v>
      </c>
      <c r="T3020" s="31">
        <f t="shared" si="95"/>
        <v>0</v>
      </c>
      <c r="U3020" s="132" t="s">
        <v>9</v>
      </c>
    </row>
    <row r="3021" spans="1:21" x14ac:dyDescent="0.25">
      <c r="A3021" s="20">
        <v>42213</v>
      </c>
      <c r="B3021" s="183" t="s">
        <v>5674</v>
      </c>
      <c r="C3021" s="183" t="s">
        <v>1592</v>
      </c>
      <c r="D3021" s="14" t="s">
        <v>158</v>
      </c>
      <c r="E3021" s="103">
        <v>1338.1</v>
      </c>
      <c r="F3021" s="23">
        <v>42213</v>
      </c>
      <c r="G3021" s="106">
        <v>1338.1</v>
      </c>
      <c r="H3021" s="31">
        <f t="shared" si="94"/>
        <v>0</v>
      </c>
      <c r="I3021" s="132" t="s">
        <v>9</v>
      </c>
      <c r="L3021" s="246"/>
      <c r="M3021" s="20">
        <v>42215</v>
      </c>
      <c r="N3021" s="183" t="s">
        <v>5842</v>
      </c>
      <c r="O3021" s="183" t="s">
        <v>1592</v>
      </c>
      <c r="P3021" s="14" t="s">
        <v>1187</v>
      </c>
      <c r="Q3021" s="103">
        <v>405.6</v>
      </c>
      <c r="R3021" s="23">
        <v>42215</v>
      </c>
      <c r="S3021" s="106">
        <v>405.6</v>
      </c>
      <c r="T3021" s="31">
        <f t="shared" si="95"/>
        <v>0</v>
      </c>
      <c r="U3021" s="132" t="s">
        <v>59</v>
      </c>
    </row>
    <row r="3022" spans="1:21" x14ac:dyDescent="0.25">
      <c r="A3022" s="20">
        <v>42213</v>
      </c>
      <c r="B3022" s="183" t="s">
        <v>5675</v>
      </c>
      <c r="C3022" s="183" t="s">
        <v>1592</v>
      </c>
      <c r="D3022" s="14" t="s">
        <v>14</v>
      </c>
      <c r="E3022" s="103">
        <v>4355</v>
      </c>
      <c r="F3022" s="30">
        <v>42230</v>
      </c>
      <c r="G3022" s="144">
        <v>4355</v>
      </c>
      <c r="H3022" s="31">
        <f t="shared" si="94"/>
        <v>0</v>
      </c>
      <c r="I3022" s="132" t="s">
        <v>9</v>
      </c>
      <c r="L3022" s="246"/>
      <c r="M3022" s="20">
        <v>42216</v>
      </c>
      <c r="N3022" s="183" t="s">
        <v>5952</v>
      </c>
      <c r="O3022" s="183" t="s">
        <v>1592</v>
      </c>
      <c r="P3022" s="14" t="s">
        <v>1187</v>
      </c>
      <c r="Q3022" s="103">
        <v>2904</v>
      </c>
      <c r="R3022" s="23"/>
      <c r="S3022" s="106"/>
      <c r="T3022" s="31">
        <f t="shared" si="95"/>
        <v>2904</v>
      </c>
      <c r="U3022" s="132" t="s">
        <v>59</v>
      </c>
    </row>
    <row r="3023" spans="1:21" x14ac:dyDescent="0.25">
      <c r="A3023" s="20">
        <v>42213</v>
      </c>
      <c r="B3023" s="183" t="s">
        <v>5676</v>
      </c>
      <c r="C3023" s="183" t="s">
        <v>1592</v>
      </c>
      <c r="D3023" s="14" t="s">
        <v>24</v>
      </c>
      <c r="E3023" s="103">
        <v>42627.48</v>
      </c>
      <c r="F3023" s="30">
        <v>42221</v>
      </c>
      <c r="G3023" s="144">
        <v>42627.48</v>
      </c>
      <c r="H3023" s="31">
        <f t="shared" si="94"/>
        <v>0</v>
      </c>
      <c r="I3023" s="132" t="s">
        <v>9</v>
      </c>
      <c r="L3023" s="246"/>
      <c r="M3023" s="20">
        <v>42186</v>
      </c>
      <c r="N3023" s="183" t="s">
        <v>2554</v>
      </c>
      <c r="O3023" s="183" t="s">
        <v>1592</v>
      </c>
      <c r="P3023" s="14" t="s">
        <v>664</v>
      </c>
      <c r="Q3023" s="103">
        <v>1708.8</v>
      </c>
      <c r="R3023" s="23">
        <v>42186</v>
      </c>
      <c r="S3023" s="106">
        <v>1708.8</v>
      </c>
      <c r="T3023" s="25">
        <f t="shared" si="95"/>
        <v>0</v>
      </c>
      <c r="U3023" s="132" t="s">
        <v>46</v>
      </c>
    </row>
    <row r="3024" spans="1:21" x14ac:dyDescent="0.25">
      <c r="A3024" s="20">
        <v>42213</v>
      </c>
      <c r="B3024" s="183" t="s">
        <v>5677</v>
      </c>
      <c r="C3024" s="183" t="s">
        <v>1592</v>
      </c>
      <c r="D3024" s="14" t="s">
        <v>91</v>
      </c>
      <c r="E3024" s="103">
        <v>25434.92</v>
      </c>
      <c r="F3024" s="23">
        <v>42215</v>
      </c>
      <c r="G3024" s="106">
        <v>25434.92</v>
      </c>
      <c r="H3024" s="31">
        <f t="shared" si="94"/>
        <v>0</v>
      </c>
      <c r="I3024" s="132" t="s">
        <v>59</v>
      </c>
      <c r="L3024" s="246"/>
      <c r="M3024" s="20">
        <v>42188</v>
      </c>
      <c r="N3024" s="183" t="s">
        <v>2782</v>
      </c>
      <c r="O3024" s="183" t="s">
        <v>1592</v>
      </c>
      <c r="P3024" s="40" t="s">
        <v>664</v>
      </c>
      <c r="Q3024" s="103">
        <v>1689.6</v>
      </c>
      <c r="R3024" s="23">
        <v>42188</v>
      </c>
      <c r="S3024" s="106">
        <v>1689.6</v>
      </c>
      <c r="T3024" s="31">
        <f t="shared" si="95"/>
        <v>0</v>
      </c>
      <c r="U3024" s="46" t="s">
        <v>59</v>
      </c>
    </row>
    <row r="3025" spans="1:21" x14ac:dyDescent="0.25">
      <c r="A3025" s="20">
        <v>42213</v>
      </c>
      <c r="B3025" s="183" t="s">
        <v>5678</v>
      </c>
      <c r="C3025" s="183" t="s">
        <v>1592</v>
      </c>
      <c r="D3025" s="14" t="s">
        <v>1726</v>
      </c>
      <c r="E3025" s="103">
        <v>502.5</v>
      </c>
      <c r="F3025" s="23">
        <v>42213</v>
      </c>
      <c r="G3025" s="106">
        <v>502.5</v>
      </c>
      <c r="H3025" s="31">
        <f t="shared" si="94"/>
        <v>0</v>
      </c>
      <c r="I3025" s="132" t="s">
        <v>9</v>
      </c>
      <c r="L3025" s="246"/>
      <c r="M3025" s="20">
        <v>42201</v>
      </c>
      <c r="N3025" s="183" t="s">
        <v>4239</v>
      </c>
      <c r="O3025" s="183" t="s">
        <v>1592</v>
      </c>
      <c r="P3025" s="14" t="s">
        <v>664</v>
      </c>
      <c r="Q3025" s="103">
        <v>1854.4</v>
      </c>
      <c r="R3025" s="23">
        <v>42201</v>
      </c>
      <c r="S3025" s="106">
        <v>1854.4</v>
      </c>
      <c r="T3025" s="48">
        <f t="shared" si="95"/>
        <v>0</v>
      </c>
      <c r="U3025" s="132" t="s">
        <v>59</v>
      </c>
    </row>
    <row r="3026" spans="1:21" x14ac:dyDescent="0.25">
      <c r="A3026" s="20">
        <v>42213</v>
      </c>
      <c r="B3026" s="183" t="s">
        <v>5679</v>
      </c>
      <c r="C3026" s="183" t="s">
        <v>1592</v>
      </c>
      <c r="D3026" s="14" t="s">
        <v>24</v>
      </c>
      <c r="E3026" s="103">
        <v>153091.96</v>
      </c>
      <c r="F3026" s="30">
        <v>42221</v>
      </c>
      <c r="G3026" s="144">
        <v>153091.96</v>
      </c>
      <c r="H3026" s="31">
        <f t="shared" si="94"/>
        <v>0</v>
      </c>
      <c r="I3026" s="132" t="s">
        <v>19</v>
      </c>
      <c r="L3026" s="246"/>
      <c r="M3026" s="20">
        <v>42206</v>
      </c>
      <c r="N3026" s="183" t="s">
        <v>4805</v>
      </c>
      <c r="O3026" s="183" t="s">
        <v>1592</v>
      </c>
      <c r="P3026" s="15" t="s">
        <v>664</v>
      </c>
      <c r="Q3026" s="133">
        <v>1368</v>
      </c>
      <c r="R3026" s="30">
        <v>42206</v>
      </c>
      <c r="S3026" s="118">
        <v>1368</v>
      </c>
      <c r="T3026" s="31">
        <f t="shared" si="95"/>
        <v>0</v>
      </c>
      <c r="U3026" s="46" t="s">
        <v>59</v>
      </c>
    </row>
    <row r="3027" spans="1:21" x14ac:dyDescent="0.25">
      <c r="A3027" s="20">
        <v>42213</v>
      </c>
      <c r="B3027" s="183" t="s">
        <v>5680</v>
      </c>
      <c r="C3027" s="183" t="s">
        <v>1592</v>
      </c>
      <c r="D3027" s="14" t="s">
        <v>91</v>
      </c>
      <c r="E3027" s="103">
        <v>7964.8</v>
      </c>
      <c r="F3027" s="23">
        <v>42215</v>
      </c>
      <c r="G3027" s="106">
        <v>7964.8</v>
      </c>
      <c r="H3027" s="31">
        <f t="shared" si="94"/>
        <v>0</v>
      </c>
      <c r="I3027" s="132" t="s">
        <v>59</v>
      </c>
      <c r="L3027" s="246"/>
      <c r="M3027" s="20">
        <v>42213</v>
      </c>
      <c r="N3027" s="183" t="s">
        <v>5616</v>
      </c>
      <c r="O3027" s="183" t="s">
        <v>1592</v>
      </c>
      <c r="P3027" s="14" t="s">
        <v>664</v>
      </c>
      <c r="Q3027" s="103">
        <v>1394.6</v>
      </c>
      <c r="R3027" s="23"/>
      <c r="S3027" s="106"/>
      <c r="T3027" s="31">
        <f t="shared" si="95"/>
        <v>1394.6</v>
      </c>
      <c r="U3027" s="132" t="s">
        <v>59</v>
      </c>
    </row>
    <row r="3028" spans="1:21" x14ac:dyDescent="0.25">
      <c r="A3028" s="20">
        <v>42213</v>
      </c>
      <c r="B3028" s="183" t="s">
        <v>5681</v>
      </c>
      <c r="C3028" s="183" t="s">
        <v>1592</v>
      </c>
      <c r="D3028" s="14" t="s">
        <v>118</v>
      </c>
      <c r="E3028" s="103">
        <v>25816</v>
      </c>
      <c r="F3028" s="30">
        <v>42231</v>
      </c>
      <c r="G3028" s="144">
        <v>25816</v>
      </c>
      <c r="H3028" s="31">
        <f t="shared" si="94"/>
        <v>0</v>
      </c>
      <c r="I3028" s="132" t="s">
        <v>59</v>
      </c>
      <c r="L3028" s="246"/>
      <c r="M3028" s="20">
        <v>42186</v>
      </c>
      <c r="N3028" s="183" t="s">
        <v>2570</v>
      </c>
      <c r="O3028" s="183" t="s">
        <v>1592</v>
      </c>
      <c r="P3028" s="14" t="s">
        <v>49</v>
      </c>
      <c r="Q3028" s="103">
        <v>1447.6</v>
      </c>
      <c r="R3028" s="23">
        <v>42186</v>
      </c>
      <c r="S3028" s="106">
        <v>1447.6</v>
      </c>
      <c r="T3028" s="25">
        <f t="shared" si="95"/>
        <v>0</v>
      </c>
      <c r="U3028" s="132" t="s">
        <v>312</v>
      </c>
    </row>
    <row r="3029" spans="1:21" x14ac:dyDescent="0.25">
      <c r="A3029" s="20">
        <v>42213</v>
      </c>
      <c r="B3029" s="183" t="s">
        <v>5682</v>
      </c>
      <c r="C3029" s="183" t="s">
        <v>1592</v>
      </c>
      <c r="D3029" s="14" t="s">
        <v>80</v>
      </c>
      <c r="E3029" s="103">
        <v>5300.4</v>
      </c>
      <c r="F3029" s="23">
        <v>42213</v>
      </c>
      <c r="G3029" s="106">
        <v>5300.4</v>
      </c>
      <c r="H3029" s="31">
        <f t="shared" si="94"/>
        <v>0</v>
      </c>
      <c r="I3029" s="132" t="s">
        <v>9</v>
      </c>
      <c r="L3029" s="246"/>
      <c r="M3029" s="20">
        <v>42189</v>
      </c>
      <c r="N3029" s="183" t="s">
        <v>2901</v>
      </c>
      <c r="O3029" s="183" t="s">
        <v>1592</v>
      </c>
      <c r="P3029" s="150" t="s">
        <v>49</v>
      </c>
      <c r="Q3029" s="103">
        <v>1267.2</v>
      </c>
      <c r="R3029" s="23">
        <v>42189</v>
      </c>
      <c r="S3029" s="106">
        <v>1267.2</v>
      </c>
      <c r="T3029" s="31">
        <f t="shared" si="95"/>
        <v>0</v>
      </c>
      <c r="U3029" s="132" t="s">
        <v>9</v>
      </c>
    </row>
    <row r="3030" spans="1:21" x14ac:dyDescent="0.25">
      <c r="A3030" s="20">
        <v>42213</v>
      </c>
      <c r="B3030" s="183" t="s">
        <v>5683</v>
      </c>
      <c r="C3030" s="183" t="s">
        <v>1592</v>
      </c>
      <c r="D3030" s="14" t="s">
        <v>305</v>
      </c>
      <c r="E3030" s="103">
        <v>1698</v>
      </c>
      <c r="F3030" s="23">
        <v>42214</v>
      </c>
      <c r="G3030" s="106">
        <v>1698</v>
      </c>
      <c r="H3030" s="31">
        <f t="shared" si="94"/>
        <v>0</v>
      </c>
      <c r="I3030" s="132" t="s">
        <v>4738</v>
      </c>
      <c r="L3030" s="246"/>
      <c r="M3030" s="20">
        <v>42191</v>
      </c>
      <c r="N3030" s="183" t="s">
        <v>3086</v>
      </c>
      <c r="O3030" s="183" t="s">
        <v>1592</v>
      </c>
      <c r="P3030" s="14" t="s">
        <v>49</v>
      </c>
      <c r="Q3030" s="103">
        <v>1402.8</v>
      </c>
      <c r="R3030" s="23">
        <v>42191</v>
      </c>
      <c r="S3030" s="106">
        <v>1402.8</v>
      </c>
      <c r="T3030" s="31">
        <f t="shared" si="95"/>
        <v>0</v>
      </c>
      <c r="U3030" s="132" t="s">
        <v>27</v>
      </c>
    </row>
    <row r="3031" spans="1:21" x14ac:dyDescent="0.25">
      <c r="A3031" s="20">
        <v>42213</v>
      </c>
      <c r="B3031" s="183" t="s">
        <v>5684</v>
      </c>
      <c r="C3031" s="183" t="s">
        <v>1592</v>
      </c>
      <c r="D3031" s="14" t="s">
        <v>110</v>
      </c>
      <c r="E3031" s="103">
        <v>60131.68</v>
      </c>
      <c r="F3031" s="30">
        <v>42228</v>
      </c>
      <c r="G3031" s="144">
        <v>60131.68</v>
      </c>
      <c r="H3031" s="31">
        <f t="shared" si="94"/>
        <v>0</v>
      </c>
      <c r="I3031" s="132" t="s">
        <v>17</v>
      </c>
      <c r="L3031" s="246"/>
      <c r="M3031" s="20">
        <v>42193</v>
      </c>
      <c r="N3031" s="183" t="s">
        <v>3360</v>
      </c>
      <c r="O3031" s="183" t="s">
        <v>1592</v>
      </c>
      <c r="P3031" s="150" t="s">
        <v>49</v>
      </c>
      <c r="Q3031" s="103">
        <v>1888.3</v>
      </c>
      <c r="R3031" s="23">
        <v>42193</v>
      </c>
      <c r="S3031" s="106">
        <v>1888.3</v>
      </c>
      <c r="T3031" s="31">
        <f t="shared" si="95"/>
        <v>0</v>
      </c>
      <c r="U3031" s="132" t="s">
        <v>41</v>
      </c>
    </row>
    <row r="3032" spans="1:21" x14ac:dyDescent="0.25">
      <c r="A3032" s="20">
        <v>42213</v>
      </c>
      <c r="B3032" s="183" t="s">
        <v>5685</v>
      </c>
      <c r="C3032" s="183" t="s">
        <v>1592</v>
      </c>
      <c r="D3032" s="14" t="s">
        <v>14</v>
      </c>
      <c r="E3032" s="103">
        <v>157079.16</v>
      </c>
      <c r="F3032" s="30">
        <v>42230</v>
      </c>
      <c r="G3032" s="144">
        <v>157079.16</v>
      </c>
      <c r="H3032" s="31">
        <f t="shared" si="94"/>
        <v>0</v>
      </c>
      <c r="I3032" s="132" t="s">
        <v>9</v>
      </c>
      <c r="L3032" s="246"/>
      <c r="M3032" s="20">
        <v>42194</v>
      </c>
      <c r="N3032" s="183" t="s">
        <v>3409</v>
      </c>
      <c r="O3032" s="183" t="s">
        <v>1592</v>
      </c>
      <c r="P3032" s="14" t="s">
        <v>49</v>
      </c>
      <c r="Q3032" s="103">
        <v>489.96</v>
      </c>
      <c r="R3032" s="23">
        <v>42194</v>
      </c>
      <c r="S3032" s="106">
        <v>489.96</v>
      </c>
      <c r="T3032" s="31">
        <f t="shared" si="95"/>
        <v>0</v>
      </c>
      <c r="U3032" s="132" t="s">
        <v>94</v>
      </c>
    </row>
    <row r="3033" spans="1:21" x14ac:dyDescent="0.25">
      <c r="A3033" s="20">
        <v>42213</v>
      </c>
      <c r="B3033" s="183" t="s">
        <v>5686</v>
      </c>
      <c r="C3033" s="183" t="s">
        <v>1592</v>
      </c>
      <c r="D3033" s="14" t="s">
        <v>111</v>
      </c>
      <c r="E3033" s="103">
        <v>198389</v>
      </c>
      <c r="F3033" s="23">
        <v>42216</v>
      </c>
      <c r="G3033" s="106">
        <v>198389</v>
      </c>
      <c r="H3033" s="31">
        <f t="shared" si="94"/>
        <v>0</v>
      </c>
      <c r="I3033" s="132" t="s">
        <v>9</v>
      </c>
      <c r="L3033" s="246"/>
      <c r="M3033" s="20">
        <v>42195</v>
      </c>
      <c r="N3033" s="183" t="s">
        <v>3572</v>
      </c>
      <c r="O3033" s="183" t="s">
        <v>1592</v>
      </c>
      <c r="P3033" s="14" t="s">
        <v>49</v>
      </c>
      <c r="Q3033" s="103">
        <v>1224</v>
      </c>
      <c r="R3033" s="23">
        <v>42195</v>
      </c>
      <c r="S3033" s="106">
        <v>1224</v>
      </c>
      <c r="T3033" s="31">
        <f t="shared" si="95"/>
        <v>0</v>
      </c>
      <c r="U3033" s="132" t="s">
        <v>94</v>
      </c>
    </row>
    <row r="3034" spans="1:21" x14ac:dyDescent="0.25">
      <c r="A3034" s="20">
        <v>42213</v>
      </c>
      <c r="B3034" s="183" t="s">
        <v>5687</v>
      </c>
      <c r="C3034" s="183" t="s">
        <v>1592</v>
      </c>
      <c r="D3034" s="14" t="s">
        <v>185</v>
      </c>
      <c r="E3034" s="103">
        <v>125936.52</v>
      </c>
      <c r="F3034" s="30">
        <v>42219</v>
      </c>
      <c r="G3034" s="144">
        <v>125936.52</v>
      </c>
      <c r="H3034" s="31">
        <f t="shared" si="94"/>
        <v>0</v>
      </c>
      <c r="I3034" s="132" t="s">
        <v>9</v>
      </c>
      <c r="L3034" s="246"/>
      <c r="M3034" s="20">
        <v>42196</v>
      </c>
      <c r="N3034" s="183" t="s">
        <v>3762</v>
      </c>
      <c r="O3034" s="183" t="s">
        <v>1592</v>
      </c>
      <c r="P3034" s="14" t="s">
        <v>49</v>
      </c>
      <c r="Q3034" s="103">
        <v>1372</v>
      </c>
      <c r="R3034" s="51">
        <v>42196</v>
      </c>
      <c r="S3034" s="106">
        <v>1372</v>
      </c>
      <c r="T3034" s="31">
        <f t="shared" si="95"/>
        <v>0</v>
      </c>
      <c r="U3034" s="132" t="s">
        <v>9</v>
      </c>
    </row>
    <row r="3035" spans="1:21" x14ac:dyDescent="0.25">
      <c r="A3035" s="20">
        <v>42213</v>
      </c>
      <c r="B3035" s="183" t="s">
        <v>5688</v>
      </c>
      <c r="C3035" s="183" t="s">
        <v>1592</v>
      </c>
      <c r="D3035" s="14" t="s">
        <v>95</v>
      </c>
      <c r="E3035" s="103">
        <v>1918.8</v>
      </c>
      <c r="F3035" s="23">
        <v>42214</v>
      </c>
      <c r="G3035" s="106">
        <v>1918.8</v>
      </c>
      <c r="H3035" s="31">
        <f t="shared" si="94"/>
        <v>0</v>
      </c>
      <c r="I3035" s="132" t="s">
        <v>19</v>
      </c>
      <c r="L3035" s="246"/>
      <c r="M3035" s="20">
        <v>42198</v>
      </c>
      <c r="N3035" s="183" t="s">
        <v>3950</v>
      </c>
      <c r="O3035" s="183" t="s">
        <v>1592</v>
      </c>
      <c r="P3035" s="14" t="s">
        <v>49</v>
      </c>
      <c r="Q3035" s="103">
        <v>1474.2</v>
      </c>
      <c r="R3035" s="23">
        <v>42198</v>
      </c>
      <c r="S3035" s="106">
        <v>1474.2</v>
      </c>
      <c r="T3035" s="31">
        <f t="shared" si="95"/>
        <v>0</v>
      </c>
      <c r="U3035" s="132" t="s">
        <v>266</v>
      </c>
    </row>
    <row r="3036" spans="1:21" x14ac:dyDescent="0.25">
      <c r="A3036" s="20">
        <v>42214</v>
      </c>
      <c r="B3036" s="183" t="s">
        <v>5689</v>
      </c>
      <c r="C3036" s="183" t="s">
        <v>1592</v>
      </c>
      <c r="D3036" s="14" t="s">
        <v>2501</v>
      </c>
      <c r="E3036" s="103">
        <v>7572</v>
      </c>
      <c r="F3036" s="23">
        <v>42214</v>
      </c>
      <c r="G3036" s="106">
        <v>7572</v>
      </c>
      <c r="H3036" s="31">
        <f t="shared" si="94"/>
        <v>0</v>
      </c>
      <c r="I3036" s="132" t="s">
        <v>17</v>
      </c>
      <c r="L3036" s="246"/>
      <c r="M3036" s="20">
        <v>42203</v>
      </c>
      <c r="N3036" s="183" t="s">
        <v>4501</v>
      </c>
      <c r="O3036" s="183" t="s">
        <v>1592</v>
      </c>
      <c r="P3036" s="14" t="s">
        <v>49</v>
      </c>
      <c r="Q3036" s="103">
        <v>1216</v>
      </c>
      <c r="R3036" s="65">
        <v>42203</v>
      </c>
      <c r="S3036" s="106">
        <v>1216</v>
      </c>
      <c r="T3036" s="48">
        <f t="shared" si="95"/>
        <v>0</v>
      </c>
      <c r="U3036" s="132" t="s">
        <v>94</v>
      </c>
    </row>
    <row r="3037" spans="1:21" x14ac:dyDescent="0.25">
      <c r="A3037" s="20">
        <v>42214</v>
      </c>
      <c r="B3037" s="183" t="s">
        <v>5690</v>
      </c>
      <c r="C3037" s="183" t="s">
        <v>1592</v>
      </c>
      <c r="D3037" s="14" t="s">
        <v>112</v>
      </c>
      <c r="E3037" s="103">
        <v>26364.400000000001</v>
      </c>
      <c r="F3037" s="23">
        <v>42214</v>
      </c>
      <c r="G3037" s="106">
        <v>26364.400000000001</v>
      </c>
      <c r="H3037" s="31">
        <f t="shared" si="94"/>
        <v>0</v>
      </c>
      <c r="I3037" s="132" t="s">
        <v>9</v>
      </c>
      <c r="L3037" s="246"/>
      <c r="M3037" s="20">
        <v>42206</v>
      </c>
      <c r="N3037" s="183" t="s">
        <v>4843</v>
      </c>
      <c r="O3037" s="183" t="s">
        <v>1592</v>
      </c>
      <c r="P3037" s="15" t="s">
        <v>49</v>
      </c>
      <c r="Q3037" s="133">
        <v>1292</v>
      </c>
      <c r="R3037" s="23">
        <v>42206</v>
      </c>
      <c r="S3037" s="118">
        <v>1292</v>
      </c>
      <c r="T3037" s="31">
        <f t="shared" si="95"/>
        <v>0</v>
      </c>
      <c r="U3037" s="46" t="s">
        <v>4738</v>
      </c>
    </row>
    <row r="3038" spans="1:21" x14ac:dyDescent="0.25">
      <c r="A3038" s="20">
        <v>42214</v>
      </c>
      <c r="B3038" s="183" t="s">
        <v>5691</v>
      </c>
      <c r="C3038" s="183" t="s">
        <v>1592</v>
      </c>
      <c r="D3038" s="14" t="s">
        <v>383</v>
      </c>
      <c r="E3038" s="103">
        <v>4303.8999999999996</v>
      </c>
      <c r="F3038" s="23">
        <v>42214</v>
      </c>
      <c r="G3038" s="106">
        <v>4303.8999999999996</v>
      </c>
      <c r="H3038" s="31">
        <f t="shared" si="94"/>
        <v>0</v>
      </c>
      <c r="I3038" s="132" t="s">
        <v>9</v>
      </c>
      <c r="L3038" s="246"/>
      <c r="M3038" s="20">
        <v>42208</v>
      </c>
      <c r="N3038" s="183" t="s">
        <v>5073</v>
      </c>
      <c r="O3038" s="183" t="s">
        <v>1592</v>
      </c>
      <c r="P3038" s="14" t="s">
        <v>49</v>
      </c>
      <c r="Q3038" s="103">
        <v>1105.8</v>
      </c>
      <c r="R3038" s="65">
        <v>42208</v>
      </c>
      <c r="S3038" s="106">
        <v>1105.8</v>
      </c>
      <c r="T3038" s="31">
        <f t="shared" si="95"/>
        <v>0</v>
      </c>
      <c r="U3038" s="132" t="s">
        <v>41</v>
      </c>
    </row>
    <row r="3039" spans="1:21" x14ac:dyDescent="0.25">
      <c r="A3039" s="20">
        <v>42214</v>
      </c>
      <c r="B3039" s="183" t="s">
        <v>5692</v>
      </c>
      <c r="C3039" s="183" t="s">
        <v>1592</v>
      </c>
      <c r="D3039" s="14" t="s">
        <v>2607</v>
      </c>
      <c r="E3039" s="103">
        <v>9167.6</v>
      </c>
      <c r="F3039" s="23">
        <v>42214</v>
      </c>
      <c r="G3039" s="106">
        <v>9167.6</v>
      </c>
      <c r="H3039" s="31">
        <f t="shared" si="94"/>
        <v>0</v>
      </c>
      <c r="I3039" s="132" t="s">
        <v>9</v>
      </c>
      <c r="L3039" s="246"/>
      <c r="M3039" s="20">
        <v>42209</v>
      </c>
      <c r="N3039" s="183" t="s">
        <v>5238</v>
      </c>
      <c r="O3039" s="183" t="s">
        <v>1592</v>
      </c>
      <c r="P3039" s="14" t="s">
        <v>49</v>
      </c>
      <c r="Q3039" s="103">
        <v>489.6</v>
      </c>
      <c r="R3039" s="65">
        <v>42209</v>
      </c>
      <c r="S3039" s="106">
        <v>489.6</v>
      </c>
      <c r="T3039" s="31">
        <f t="shared" si="95"/>
        <v>0</v>
      </c>
      <c r="U3039" s="132" t="s">
        <v>17</v>
      </c>
    </row>
    <row r="3040" spans="1:21" x14ac:dyDescent="0.25">
      <c r="A3040" s="20">
        <v>42214</v>
      </c>
      <c r="B3040" s="183" t="s">
        <v>5693</v>
      </c>
      <c r="C3040" s="183" t="s">
        <v>1592</v>
      </c>
      <c r="D3040" s="14" t="s">
        <v>14</v>
      </c>
      <c r="E3040" s="103">
        <v>16539.599999999999</v>
      </c>
      <c r="F3040" s="30">
        <v>42230</v>
      </c>
      <c r="G3040" s="144">
        <v>16539.599999999999</v>
      </c>
      <c r="H3040" s="31">
        <f t="shared" si="94"/>
        <v>0</v>
      </c>
      <c r="I3040" s="132" t="s">
        <v>15</v>
      </c>
      <c r="L3040" s="246"/>
      <c r="M3040" s="20">
        <v>42212</v>
      </c>
      <c r="N3040" s="183" t="s">
        <v>5535</v>
      </c>
      <c r="O3040" s="183" t="s">
        <v>1592</v>
      </c>
      <c r="P3040" s="14" t="s">
        <v>49</v>
      </c>
      <c r="Q3040" s="103">
        <v>1322.4</v>
      </c>
      <c r="R3040" s="23">
        <v>42212</v>
      </c>
      <c r="S3040" s="106">
        <v>1322.4</v>
      </c>
      <c r="T3040" s="31">
        <f t="shared" si="95"/>
        <v>0</v>
      </c>
      <c r="U3040" s="132" t="s">
        <v>94</v>
      </c>
    </row>
    <row r="3041" spans="1:21" x14ac:dyDescent="0.25">
      <c r="A3041" s="20">
        <v>42214</v>
      </c>
      <c r="B3041" s="183" t="s">
        <v>5694</v>
      </c>
      <c r="C3041" s="183" t="s">
        <v>1592</v>
      </c>
      <c r="D3041" s="14" t="s">
        <v>8</v>
      </c>
      <c r="E3041" s="103">
        <v>2247.5</v>
      </c>
      <c r="F3041" s="23">
        <v>42214</v>
      </c>
      <c r="G3041" s="106">
        <v>2247.5</v>
      </c>
      <c r="H3041" s="31">
        <f t="shared" si="94"/>
        <v>0</v>
      </c>
      <c r="I3041" s="132" t="s">
        <v>9</v>
      </c>
      <c r="L3041" s="246"/>
      <c r="M3041" s="20">
        <v>42214</v>
      </c>
      <c r="N3041" s="183" t="s">
        <v>5776</v>
      </c>
      <c r="O3041" s="183" t="s">
        <v>1592</v>
      </c>
      <c r="P3041" s="14" t="s">
        <v>49</v>
      </c>
      <c r="Q3041" s="103">
        <v>1273</v>
      </c>
      <c r="R3041" s="23">
        <v>42215</v>
      </c>
      <c r="S3041" s="106">
        <v>1273</v>
      </c>
      <c r="T3041" s="31">
        <f t="shared" si="95"/>
        <v>0</v>
      </c>
      <c r="U3041" s="132" t="s">
        <v>94</v>
      </c>
    </row>
    <row r="3042" spans="1:21" x14ac:dyDescent="0.25">
      <c r="A3042" s="20">
        <v>42214</v>
      </c>
      <c r="B3042" s="183" t="s">
        <v>5695</v>
      </c>
      <c r="C3042" s="183" t="s">
        <v>1592</v>
      </c>
      <c r="D3042" s="14" t="s">
        <v>1550</v>
      </c>
      <c r="E3042" s="103">
        <v>2304.8000000000002</v>
      </c>
      <c r="F3042" s="23">
        <v>42214</v>
      </c>
      <c r="G3042" s="106">
        <v>2304.8000000000002</v>
      </c>
      <c r="H3042" s="31">
        <f t="shared" si="94"/>
        <v>0</v>
      </c>
      <c r="I3042" s="132" t="s">
        <v>9</v>
      </c>
      <c r="L3042" s="246"/>
      <c r="M3042" s="20">
        <v>42216</v>
      </c>
      <c r="N3042" s="183" t="s">
        <v>5986</v>
      </c>
      <c r="O3042" s="183" t="s">
        <v>1592</v>
      </c>
      <c r="P3042" s="14" t="s">
        <v>49</v>
      </c>
      <c r="Q3042" s="103">
        <v>1189.5</v>
      </c>
      <c r="R3042" s="23">
        <v>42216</v>
      </c>
      <c r="S3042" s="106">
        <v>1189.5</v>
      </c>
      <c r="T3042" s="31">
        <f t="shared" si="95"/>
        <v>0</v>
      </c>
      <c r="U3042" s="132" t="s">
        <v>9</v>
      </c>
    </row>
    <row r="3043" spans="1:21" x14ac:dyDescent="0.25">
      <c r="A3043" s="20">
        <v>42214</v>
      </c>
      <c r="B3043" s="183" t="s">
        <v>5696</v>
      </c>
      <c r="C3043" s="183" t="s">
        <v>1592</v>
      </c>
      <c r="D3043" s="14" t="s">
        <v>121</v>
      </c>
      <c r="E3043" s="103">
        <v>2744.1</v>
      </c>
      <c r="F3043" s="23">
        <v>42214</v>
      </c>
      <c r="G3043" s="106">
        <v>2744.1</v>
      </c>
      <c r="H3043" s="31">
        <f t="shared" si="94"/>
        <v>0</v>
      </c>
      <c r="I3043" s="132" t="s">
        <v>9</v>
      </c>
      <c r="L3043" s="246"/>
      <c r="M3043" s="20">
        <v>42191</v>
      </c>
      <c r="N3043" s="183" t="s">
        <v>3083</v>
      </c>
      <c r="O3043" s="183" t="s">
        <v>1592</v>
      </c>
      <c r="P3043" s="14" t="s">
        <v>906</v>
      </c>
      <c r="Q3043" s="103">
        <v>1386</v>
      </c>
      <c r="R3043" s="23">
        <v>42191</v>
      </c>
      <c r="S3043" s="106">
        <v>1386</v>
      </c>
      <c r="T3043" s="31">
        <f t="shared" si="95"/>
        <v>0</v>
      </c>
      <c r="U3043" s="132" t="s">
        <v>9</v>
      </c>
    </row>
    <row r="3044" spans="1:21" x14ac:dyDescent="0.25">
      <c r="A3044" s="20">
        <v>42214</v>
      </c>
      <c r="B3044" s="183" t="s">
        <v>5697</v>
      </c>
      <c r="C3044" s="183" t="s">
        <v>1592</v>
      </c>
      <c r="D3044" s="14" t="s">
        <v>125</v>
      </c>
      <c r="E3044" s="103">
        <v>40274.32</v>
      </c>
      <c r="F3044" s="30" t="s">
        <v>6063</v>
      </c>
      <c r="G3044" s="144">
        <f>40000+274.32</f>
        <v>40274.32</v>
      </c>
      <c r="H3044" s="31">
        <f t="shared" si="94"/>
        <v>0</v>
      </c>
      <c r="I3044" s="132" t="s">
        <v>94</v>
      </c>
      <c r="L3044" s="246"/>
      <c r="M3044" s="20">
        <v>42193</v>
      </c>
      <c r="N3044" s="183" t="s">
        <v>3343</v>
      </c>
      <c r="O3044" s="183" t="s">
        <v>1592</v>
      </c>
      <c r="P3044" s="14" t="s">
        <v>906</v>
      </c>
      <c r="Q3044" s="103">
        <v>1098</v>
      </c>
      <c r="R3044" s="23">
        <v>42193</v>
      </c>
      <c r="S3044" s="106">
        <v>1098</v>
      </c>
      <c r="T3044" s="31">
        <f t="shared" si="95"/>
        <v>0</v>
      </c>
      <c r="U3044" s="132" t="s">
        <v>27</v>
      </c>
    </row>
    <row r="3045" spans="1:21" x14ac:dyDescent="0.25">
      <c r="A3045" s="20">
        <v>42214</v>
      </c>
      <c r="B3045" s="183" t="s">
        <v>5698</v>
      </c>
      <c r="C3045" s="183" t="s">
        <v>1592</v>
      </c>
      <c r="D3045" s="14" t="s">
        <v>854</v>
      </c>
      <c r="E3045" s="103">
        <v>5966.8</v>
      </c>
      <c r="F3045" s="23">
        <v>42216</v>
      </c>
      <c r="G3045" s="106">
        <v>5966.8</v>
      </c>
      <c r="H3045" s="31">
        <f t="shared" si="94"/>
        <v>0</v>
      </c>
      <c r="I3045" s="132" t="s">
        <v>9</v>
      </c>
      <c r="L3045" s="246"/>
      <c r="M3045" s="20">
        <v>42196</v>
      </c>
      <c r="N3045" s="183" t="s">
        <v>3710</v>
      </c>
      <c r="O3045" s="183" t="s">
        <v>1592</v>
      </c>
      <c r="P3045" s="14" t="s">
        <v>906</v>
      </c>
      <c r="Q3045" s="103">
        <v>1197</v>
      </c>
      <c r="R3045" s="23">
        <v>42196</v>
      </c>
      <c r="S3045" s="106">
        <v>1197</v>
      </c>
      <c r="T3045" s="31">
        <f t="shared" si="95"/>
        <v>0</v>
      </c>
      <c r="U3045" s="132" t="s">
        <v>41</v>
      </c>
    </row>
    <row r="3046" spans="1:21" x14ac:dyDescent="0.25">
      <c r="A3046" s="20">
        <v>42214</v>
      </c>
      <c r="B3046" s="183" t="s">
        <v>5699</v>
      </c>
      <c r="C3046" s="183" t="s">
        <v>1592</v>
      </c>
      <c r="D3046" s="14" t="s">
        <v>114</v>
      </c>
      <c r="E3046" s="103">
        <v>1994.2</v>
      </c>
      <c r="F3046" s="23">
        <v>42214</v>
      </c>
      <c r="G3046" s="106">
        <v>1994.2</v>
      </c>
      <c r="H3046" s="31">
        <f t="shared" si="94"/>
        <v>0</v>
      </c>
      <c r="I3046" s="132" t="s">
        <v>9</v>
      </c>
      <c r="L3046" s="246"/>
      <c r="M3046" s="20">
        <v>42199</v>
      </c>
      <c r="N3046" s="183" t="s">
        <v>4019</v>
      </c>
      <c r="O3046" s="183" t="s">
        <v>1592</v>
      </c>
      <c r="P3046" s="14" t="s">
        <v>906</v>
      </c>
      <c r="Q3046" s="103">
        <v>1324.4</v>
      </c>
      <c r="R3046" s="23">
        <v>42199</v>
      </c>
      <c r="S3046" s="106">
        <v>1324.4</v>
      </c>
      <c r="T3046" s="48">
        <f t="shared" si="95"/>
        <v>0</v>
      </c>
      <c r="U3046" s="132" t="s">
        <v>41</v>
      </c>
    </row>
    <row r="3047" spans="1:21" x14ac:dyDescent="0.25">
      <c r="A3047" s="20">
        <v>42214</v>
      </c>
      <c r="B3047" s="183" t="s">
        <v>5700</v>
      </c>
      <c r="C3047" s="183" t="s">
        <v>1592</v>
      </c>
      <c r="D3047" s="14" t="s">
        <v>20</v>
      </c>
      <c r="E3047" s="103">
        <v>10154</v>
      </c>
      <c r="F3047" s="23">
        <v>42214</v>
      </c>
      <c r="G3047" s="106">
        <v>10154</v>
      </c>
      <c r="H3047" s="31">
        <f t="shared" si="94"/>
        <v>0</v>
      </c>
      <c r="I3047" s="132" t="s">
        <v>94</v>
      </c>
      <c r="L3047" s="246"/>
      <c r="M3047" s="20">
        <v>42199</v>
      </c>
      <c r="N3047" s="183" t="s">
        <v>4071</v>
      </c>
      <c r="O3047" s="183" t="s">
        <v>1592</v>
      </c>
      <c r="P3047" s="150" t="s">
        <v>906</v>
      </c>
      <c r="Q3047" s="103">
        <v>984.2</v>
      </c>
      <c r="R3047" s="23">
        <v>42200</v>
      </c>
      <c r="S3047" s="106">
        <v>984.2</v>
      </c>
      <c r="T3047" s="48">
        <f t="shared" si="95"/>
        <v>0</v>
      </c>
      <c r="U3047" s="132" t="s">
        <v>19</v>
      </c>
    </row>
    <row r="3048" spans="1:21" x14ac:dyDescent="0.25">
      <c r="A3048" s="20">
        <v>42214</v>
      </c>
      <c r="B3048" s="183" t="s">
        <v>5701</v>
      </c>
      <c r="C3048" s="183" t="s">
        <v>1592</v>
      </c>
      <c r="D3048" s="14" t="s">
        <v>720</v>
      </c>
      <c r="E3048" s="103">
        <v>5209.6000000000004</v>
      </c>
      <c r="F3048" s="23">
        <v>42214</v>
      </c>
      <c r="G3048" s="106">
        <v>5209.6000000000004</v>
      </c>
      <c r="H3048" s="31">
        <f t="shared" si="94"/>
        <v>0</v>
      </c>
      <c r="I3048" s="132" t="s">
        <v>9</v>
      </c>
      <c r="L3048" s="246"/>
      <c r="M3048" s="20">
        <v>42201</v>
      </c>
      <c r="N3048" s="183" t="s">
        <v>4257</v>
      </c>
      <c r="O3048" s="183" t="s">
        <v>1592</v>
      </c>
      <c r="P3048" s="14" t="s">
        <v>906</v>
      </c>
      <c r="Q3048" s="103">
        <v>1526.5</v>
      </c>
      <c r="R3048" s="23">
        <v>42205</v>
      </c>
      <c r="S3048" s="106">
        <v>1526.5</v>
      </c>
      <c r="T3048" s="48">
        <f t="shared" si="95"/>
        <v>0</v>
      </c>
      <c r="U3048" s="132" t="s">
        <v>312</v>
      </c>
    </row>
    <row r="3049" spans="1:21" x14ac:dyDescent="0.25">
      <c r="A3049" s="20">
        <v>42214</v>
      </c>
      <c r="B3049" s="183" t="s">
        <v>5702</v>
      </c>
      <c r="C3049" s="183" t="s">
        <v>1592</v>
      </c>
      <c r="D3049" s="14" t="s">
        <v>32</v>
      </c>
      <c r="E3049" s="103">
        <v>78656</v>
      </c>
      <c r="F3049" s="30">
        <v>42230</v>
      </c>
      <c r="G3049" s="144">
        <v>78656</v>
      </c>
      <c r="H3049" s="31">
        <f t="shared" si="94"/>
        <v>0</v>
      </c>
      <c r="I3049" s="132" t="s">
        <v>19</v>
      </c>
      <c r="L3049" s="246"/>
      <c r="M3049" s="20">
        <v>42202</v>
      </c>
      <c r="N3049" s="183" t="s">
        <v>4381</v>
      </c>
      <c r="O3049" s="183" t="s">
        <v>1592</v>
      </c>
      <c r="P3049" s="14" t="s">
        <v>906</v>
      </c>
      <c r="Q3049" s="103">
        <v>722</v>
      </c>
      <c r="R3049" s="23">
        <v>42202</v>
      </c>
      <c r="S3049" s="118">
        <v>722</v>
      </c>
      <c r="T3049" s="31">
        <f t="shared" si="95"/>
        <v>0</v>
      </c>
      <c r="U3049" s="28" t="s">
        <v>9</v>
      </c>
    </row>
    <row r="3050" spans="1:21" x14ac:dyDescent="0.25">
      <c r="A3050" s="20">
        <v>42214</v>
      </c>
      <c r="B3050" s="183" t="s">
        <v>5703</v>
      </c>
      <c r="C3050" s="183" t="s">
        <v>1592</v>
      </c>
      <c r="D3050" s="14" t="s">
        <v>249</v>
      </c>
      <c r="E3050" s="103">
        <v>3068</v>
      </c>
      <c r="F3050" s="212" t="s">
        <v>6071</v>
      </c>
      <c r="G3050" s="144">
        <f>2800+268</f>
        <v>3068</v>
      </c>
      <c r="H3050" s="31">
        <f t="shared" si="94"/>
        <v>0</v>
      </c>
      <c r="I3050" s="132" t="s">
        <v>9</v>
      </c>
      <c r="L3050" s="246"/>
      <c r="M3050" s="20">
        <v>42205</v>
      </c>
      <c r="N3050" s="183" t="s">
        <v>4725</v>
      </c>
      <c r="O3050" s="183" t="s">
        <v>1592</v>
      </c>
      <c r="P3050" s="14" t="s">
        <v>906</v>
      </c>
      <c r="Q3050" s="103">
        <v>1184.4000000000001</v>
      </c>
      <c r="R3050" s="23">
        <v>42205</v>
      </c>
      <c r="S3050" s="118">
        <v>1184.4000000000001</v>
      </c>
      <c r="T3050" s="31">
        <f t="shared" si="95"/>
        <v>0</v>
      </c>
      <c r="U3050" s="28" t="s">
        <v>41</v>
      </c>
    </row>
    <row r="3051" spans="1:21" x14ac:dyDescent="0.25">
      <c r="A3051" s="20">
        <v>42214</v>
      </c>
      <c r="B3051" s="183" t="s">
        <v>5704</v>
      </c>
      <c r="C3051" s="183" t="s">
        <v>1592</v>
      </c>
      <c r="D3051" s="14" t="s">
        <v>23</v>
      </c>
      <c r="E3051" s="103">
        <v>4107.3999999999996</v>
      </c>
      <c r="F3051" s="23">
        <v>42214</v>
      </c>
      <c r="G3051" s="106">
        <v>4107.3999999999996</v>
      </c>
      <c r="H3051" s="31">
        <f t="shared" si="94"/>
        <v>0</v>
      </c>
      <c r="I3051" s="132" t="s">
        <v>9</v>
      </c>
      <c r="L3051" s="246"/>
      <c r="M3051" s="20">
        <v>42207</v>
      </c>
      <c r="N3051" s="183" t="s">
        <v>4962</v>
      </c>
      <c r="O3051" s="183" t="s">
        <v>1592</v>
      </c>
      <c r="P3051" s="150" t="s">
        <v>906</v>
      </c>
      <c r="Q3051" s="103">
        <v>1493.2</v>
      </c>
      <c r="R3051" s="23">
        <v>42209</v>
      </c>
      <c r="S3051" s="106">
        <v>1493.2</v>
      </c>
      <c r="T3051" s="31">
        <f t="shared" si="95"/>
        <v>0</v>
      </c>
      <c r="U3051" s="132" t="s">
        <v>312</v>
      </c>
    </row>
    <row r="3052" spans="1:21" x14ac:dyDescent="0.25">
      <c r="A3052" s="20">
        <v>42214</v>
      </c>
      <c r="B3052" s="183" t="s">
        <v>5705</v>
      </c>
      <c r="C3052" s="183" t="s">
        <v>1592</v>
      </c>
      <c r="D3052" s="14" t="s">
        <v>108</v>
      </c>
      <c r="E3052" s="103">
        <v>51314.2</v>
      </c>
      <c r="F3052" s="30">
        <v>42230</v>
      </c>
      <c r="G3052" s="144">
        <v>51314.2</v>
      </c>
      <c r="H3052" s="31">
        <f t="shared" si="94"/>
        <v>0</v>
      </c>
      <c r="I3052" s="132" t="s">
        <v>2524</v>
      </c>
      <c r="L3052" s="246"/>
      <c r="M3052" s="20">
        <v>42209</v>
      </c>
      <c r="N3052" s="183" t="s">
        <v>5185</v>
      </c>
      <c r="O3052" s="183" t="s">
        <v>1592</v>
      </c>
      <c r="P3052" s="14" t="s">
        <v>906</v>
      </c>
      <c r="Q3052" s="103">
        <v>1189</v>
      </c>
      <c r="R3052" s="65">
        <v>42209</v>
      </c>
      <c r="S3052" s="106">
        <v>1189</v>
      </c>
      <c r="T3052" s="31">
        <f t="shared" si="95"/>
        <v>0</v>
      </c>
      <c r="U3052" s="132" t="s">
        <v>19</v>
      </c>
    </row>
    <row r="3053" spans="1:21" x14ac:dyDescent="0.25">
      <c r="A3053" s="20">
        <v>42214</v>
      </c>
      <c r="B3053" s="183" t="s">
        <v>5706</v>
      </c>
      <c r="C3053" s="183" t="s">
        <v>1592</v>
      </c>
      <c r="D3053" s="14" t="s">
        <v>1186</v>
      </c>
      <c r="E3053" s="103">
        <v>12500.2</v>
      </c>
      <c r="F3053" s="23">
        <v>42214</v>
      </c>
      <c r="G3053" s="106">
        <v>12500.2</v>
      </c>
      <c r="H3053" s="31">
        <f t="shared" si="94"/>
        <v>0</v>
      </c>
      <c r="I3053" s="132" t="s">
        <v>587</v>
      </c>
      <c r="L3053" s="246"/>
      <c r="M3053" s="20">
        <v>42210</v>
      </c>
      <c r="N3053" s="183" t="s">
        <v>5344</v>
      </c>
      <c r="O3053" s="183" t="s">
        <v>1592</v>
      </c>
      <c r="P3053" s="14" t="s">
        <v>906</v>
      </c>
      <c r="Q3053" s="103">
        <v>1192.4000000000001</v>
      </c>
      <c r="R3053" s="65">
        <v>42210</v>
      </c>
      <c r="S3053" s="106">
        <v>1192.4000000000001</v>
      </c>
      <c r="T3053" s="31">
        <f t="shared" si="95"/>
        <v>0</v>
      </c>
      <c r="U3053" s="132" t="s">
        <v>41</v>
      </c>
    </row>
    <row r="3054" spans="1:21" x14ac:dyDescent="0.25">
      <c r="A3054" s="20">
        <v>42214</v>
      </c>
      <c r="B3054" s="183" t="s">
        <v>5707</v>
      </c>
      <c r="C3054" s="183" t="s">
        <v>1592</v>
      </c>
      <c r="D3054" s="14" t="s">
        <v>1190</v>
      </c>
      <c r="E3054" s="103">
        <v>1645.4</v>
      </c>
      <c r="F3054" s="23">
        <v>42214</v>
      </c>
      <c r="G3054" s="106">
        <v>1645.4</v>
      </c>
      <c r="H3054" s="31">
        <f t="shared" si="94"/>
        <v>0</v>
      </c>
      <c r="I3054" s="132" t="s">
        <v>587</v>
      </c>
      <c r="L3054" s="246"/>
      <c r="M3054" s="20">
        <v>42213</v>
      </c>
      <c r="N3054" s="183" t="s">
        <v>5642</v>
      </c>
      <c r="O3054" s="183" t="s">
        <v>1592</v>
      </c>
      <c r="P3054" s="14" t="s">
        <v>906</v>
      </c>
      <c r="Q3054" s="103">
        <v>2084.6999999999998</v>
      </c>
      <c r="R3054" s="23"/>
      <c r="S3054" s="106"/>
      <c r="T3054" s="31">
        <f t="shared" si="95"/>
        <v>2084.6999999999998</v>
      </c>
      <c r="U3054" s="132" t="s">
        <v>9</v>
      </c>
    </row>
    <row r="3055" spans="1:21" x14ac:dyDescent="0.25">
      <c r="A3055" s="20">
        <v>42214</v>
      </c>
      <c r="B3055" s="183" t="s">
        <v>5708</v>
      </c>
      <c r="C3055" s="183" t="s">
        <v>1592</v>
      </c>
      <c r="D3055" s="14" t="s">
        <v>1290</v>
      </c>
      <c r="E3055" s="103">
        <v>7325.4</v>
      </c>
      <c r="F3055" s="23">
        <v>42214</v>
      </c>
      <c r="G3055" s="106">
        <v>7325.4</v>
      </c>
      <c r="H3055" s="31">
        <f t="shared" si="94"/>
        <v>0</v>
      </c>
      <c r="I3055" s="132" t="s">
        <v>587</v>
      </c>
      <c r="L3055" s="246"/>
      <c r="M3055" s="20">
        <v>42216</v>
      </c>
      <c r="N3055" s="183" t="s">
        <v>5925</v>
      </c>
      <c r="O3055" s="183" t="s">
        <v>1592</v>
      </c>
      <c r="P3055" s="14" t="s">
        <v>906</v>
      </c>
      <c r="Q3055" s="103">
        <v>1176</v>
      </c>
      <c r="R3055" s="23"/>
      <c r="S3055" s="106"/>
      <c r="T3055" s="31">
        <f t="shared" si="95"/>
        <v>1176</v>
      </c>
      <c r="U3055" s="132" t="s">
        <v>94</v>
      </c>
    </row>
    <row r="3056" spans="1:21" x14ac:dyDescent="0.25">
      <c r="A3056" s="20">
        <v>42214</v>
      </c>
      <c r="B3056" s="183" t="s">
        <v>5709</v>
      </c>
      <c r="C3056" s="183" t="s">
        <v>1592</v>
      </c>
      <c r="D3056" s="14" t="s">
        <v>1175</v>
      </c>
      <c r="E3056" s="103">
        <v>13068.8</v>
      </c>
      <c r="F3056" s="23">
        <v>42214</v>
      </c>
      <c r="G3056" s="106">
        <v>13068.8</v>
      </c>
      <c r="H3056" s="31">
        <f t="shared" si="94"/>
        <v>0</v>
      </c>
      <c r="I3056" s="132" t="s">
        <v>587</v>
      </c>
      <c r="L3056" s="246"/>
      <c r="M3056" s="20">
        <v>42186</v>
      </c>
      <c r="N3056" s="183" t="s">
        <v>2586</v>
      </c>
      <c r="O3056" s="183" t="s">
        <v>1592</v>
      </c>
      <c r="P3056" s="14" t="s">
        <v>169</v>
      </c>
      <c r="Q3056" s="103">
        <v>2990</v>
      </c>
      <c r="R3056" s="23">
        <v>42186</v>
      </c>
      <c r="S3056" s="106">
        <v>2990</v>
      </c>
      <c r="T3056" s="25">
        <f t="shared" si="95"/>
        <v>0</v>
      </c>
      <c r="U3056" s="132" t="s">
        <v>94</v>
      </c>
    </row>
    <row r="3057" spans="1:21" x14ac:dyDescent="0.25">
      <c r="A3057" s="20">
        <v>42214</v>
      </c>
      <c r="B3057" s="183" t="s">
        <v>5710</v>
      </c>
      <c r="C3057" s="183" t="s">
        <v>1592</v>
      </c>
      <c r="D3057" s="14" t="s">
        <v>320</v>
      </c>
      <c r="E3057" s="103">
        <v>5657.2</v>
      </c>
      <c r="F3057" s="23">
        <v>42214</v>
      </c>
      <c r="G3057" s="106">
        <v>5657.2</v>
      </c>
      <c r="H3057" s="31">
        <f t="shared" si="94"/>
        <v>0</v>
      </c>
      <c r="I3057" s="132" t="s">
        <v>587</v>
      </c>
      <c r="L3057" s="246"/>
      <c r="M3057" s="20">
        <v>42187</v>
      </c>
      <c r="N3057" s="183" t="s">
        <v>2660</v>
      </c>
      <c r="O3057" s="183" t="s">
        <v>1592</v>
      </c>
      <c r="P3057" s="40" t="s">
        <v>169</v>
      </c>
      <c r="Q3057" s="103">
        <v>6923.6</v>
      </c>
      <c r="R3057" s="23">
        <v>42188</v>
      </c>
      <c r="S3057" s="106">
        <v>6923.6</v>
      </c>
      <c r="T3057" s="25">
        <f t="shared" si="95"/>
        <v>0</v>
      </c>
      <c r="U3057" s="46" t="s">
        <v>59</v>
      </c>
    </row>
    <row r="3058" spans="1:21" x14ac:dyDescent="0.25">
      <c r="A3058" s="20">
        <v>42214</v>
      </c>
      <c r="B3058" s="183" t="s">
        <v>5711</v>
      </c>
      <c r="C3058" s="183" t="s">
        <v>1592</v>
      </c>
      <c r="D3058" s="14" t="s">
        <v>5712</v>
      </c>
      <c r="E3058" s="103">
        <v>2515.1999999999998</v>
      </c>
      <c r="F3058" s="23">
        <v>42214</v>
      </c>
      <c r="G3058" s="106">
        <v>2515.1999999999998</v>
      </c>
      <c r="H3058" s="31">
        <f t="shared" si="94"/>
        <v>0</v>
      </c>
      <c r="I3058" s="132" t="s">
        <v>587</v>
      </c>
      <c r="L3058" s="246"/>
      <c r="M3058" s="20">
        <v>42188</v>
      </c>
      <c r="N3058" s="183" t="s">
        <v>2774</v>
      </c>
      <c r="O3058" s="183" t="s">
        <v>1592</v>
      </c>
      <c r="P3058" s="40" t="s">
        <v>169</v>
      </c>
      <c r="Q3058" s="103">
        <v>2871.05</v>
      </c>
      <c r="R3058" s="23">
        <v>42188</v>
      </c>
      <c r="S3058" s="106">
        <v>2871.05</v>
      </c>
      <c r="T3058" s="31">
        <f t="shared" si="95"/>
        <v>0</v>
      </c>
      <c r="U3058" s="46" t="s">
        <v>59</v>
      </c>
    </row>
    <row r="3059" spans="1:21" x14ac:dyDescent="0.25">
      <c r="A3059" s="20">
        <v>42214</v>
      </c>
      <c r="B3059" s="183" t="s">
        <v>5713</v>
      </c>
      <c r="C3059" s="183" t="s">
        <v>1592</v>
      </c>
      <c r="D3059" s="14" t="s">
        <v>1261</v>
      </c>
      <c r="E3059" s="103">
        <v>6265.2</v>
      </c>
      <c r="F3059" s="23">
        <v>42214</v>
      </c>
      <c r="G3059" s="106">
        <v>6265.2</v>
      </c>
      <c r="H3059" s="31">
        <f t="shared" si="94"/>
        <v>0</v>
      </c>
      <c r="I3059" s="132" t="s">
        <v>587</v>
      </c>
      <c r="L3059" s="246"/>
      <c r="M3059" s="20">
        <v>42189</v>
      </c>
      <c r="N3059" s="183" t="s">
        <v>2906</v>
      </c>
      <c r="O3059" s="183" t="s">
        <v>1592</v>
      </c>
      <c r="P3059" s="14" t="s">
        <v>169</v>
      </c>
      <c r="Q3059" s="103">
        <v>1460.8</v>
      </c>
      <c r="R3059" s="23">
        <v>42189</v>
      </c>
      <c r="S3059" s="106">
        <v>1460.8</v>
      </c>
      <c r="T3059" s="31">
        <f t="shared" si="95"/>
        <v>0</v>
      </c>
      <c r="U3059" s="132" t="s">
        <v>59</v>
      </c>
    </row>
    <row r="3060" spans="1:21" x14ac:dyDescent="0.25">
      <c r="A3060" s="20">
        <v>42214</v>
      </c>
      <c r="B3060" s="183" t="s">
        <v>5714</v>
      </c>
      <c r="C3060" s="183" t="s">
        <v>1592</v>
      </c>
      <c r="D3060" s="14" t="s">
        <v>940</v>
      </c>
      <c r="E3060" s="103">
        <v>2848</v>
      </c>
      <c r="F3060" s="23">
        <v>42214</v>
      </c>
      <c r="G3060" s="106">
        <v>2848</v>
      </c>
      <c r="H3060" s="31">
        <f t="shared" si="94"/>
        <v>0</v>
      </c>
      <c r="I3060" s="132" t="s">
        <v>587</v>
      </c>
      <c r="L3060" s="246"/>
      <c r="M3060" s="20">
        <v>42191</v>
      </c>
      <c r="N3060" s="183" t="s">
        <v>3059</v>
      </c>
      <c r="O3060" s="183" t="s">
        <v>1592</v>
      </c>
      <c r="P3060" s="14" t="s">
        <v>169</v>
      </c>
      <c r="Q3060" s="103">
        <v>3091.5</v>
      </c>
      <c r="R3060" s="23">
        <v>42192</v>
      </c>
      <c r="S3060" s="106">
        <v>3091.5</v>
      </c>
      <c r="T3060" s="31">
        <f t="shared" si="95"/>
        <v>0</v>
      </c>
      <c r="U3060" s="132" t="s">
        <v>59</v>
      </c>
    </row>
    <row r="3061" spans="1:21" x14ac:dyDescent="0.25">
      <c r="A3061" s="20">
        <v>42214</v>
      </c>
      <c r="B3061" s="183" t="s">
        <v>5715</v>
      </c>
      <c r="C3061" s="183" t="s">
        <v>1592</v>
      </c>
      <c r="D3061" s="14" t="s">
        <v>89</v>
      </c>
      <c r="E3061" s="103">
        <v>3520.5</v>
      </c>
      <c r="F3061" s="23">
        <v>42214</v>
      </c>
      <c r="G3061" s="106">
        <v>3520.5</v>
      </c>
      <c r="H3061" s="31">
        <f t="shared" si="94"/>
        <v>0</v>
      </c>
      <c r="I3061" s="132" t="s">
        <v>9</v>
      </c>
      <c r="L3061" s="246"/>
      <c r="M3061" s="20">
        <v>42192</v>
      </c>
      <c r="N3061" s="183" t="s">
        <v>3224</v>
      </c>
      <c r="O3061" s="183" t="s">
        <v>1592</v>
      </c>
      <c r="P3061" s="14" t="s">
        <v>169</v>
      </c>
      <c r="Q3061" s="103">
        <v>1119.3</v>
      </c>
      <c r="R3061" s="23">
        <v>42192</v>
      </c>
      <c r="S3061" s="106">
        <v>1119.3</v>
      </c>
      <c r="T3061" s="31">
        <f t="shared" si="95"/>
        <v>0</v>
      </c>
      <c r="U3061" s="132" t="s">
        <v>59</v>
      </c>
    </row>
    <row r="3062" spans="1:21" x14ac:dyDescent="0.25">
      <c r="A3062" s="20">
        <v>42214</v>
      </c>
      <c r="B3062" s="183" t="s">
        <v>5716</v>
      </c>
      <c r="C3062" s="183" t="s">
        <v>1592</v>
      </c>
      <c r="D3062" s="14" t="s">
        <v>256</v>
      </c>
      <c r="E3062" s="103">
        <v>4257</v>
      </c>
      <c r="F3062" s="23">
        <v>42214</v>
      </c>
      <c r="G3062" s="106">
        <v>4257</v>
      </c>
      <c r="H3062" s="31">
        <f t="shared" si="94"/>
        <v>0</v>
      </c>
      <c r="I3062" s="132" t="s">
        <v>3880</v>
      </c>
      <c r="L3062" s="246"/>
      <c r="M3062" s="20">
        <v>42193</v>
      </c>
      <c r="N3062" s="183" t="s">
        <v>3313</v>
      </c>
      <c r="O3062" s="183" t="s">
        <v>1592</v>
      </c>
      <c r="P3062" s="14" t="s">
        <v>169</v>
      </c>
      <c r="Q3062" s="103">
        <v>2530</v>
      </c>
      <c r="R3062" s="23">
        <v>42194</v>
      </c>
      <c r="S3062" s="106">
        <v>2530</v>
      </c>
      <c r="T3062" s="31">
        <f t="shared" si="95"/>
        <v>0</v>
      </c>
      <c r="U3062" s="132" t="s">
        <v>59</v>
      </c>
    </row>
    <row r="3063" spans="1:21" x14ac:dyDescent="0.25">
      <c r="A3063" s="20">
        <v>42214</v>
      </c>
      <c r="B3063" s="183" t="s">
        <v>5717</v>
      </c>
      <c r="C3063" s="183" t="s">
        <v>1592</v>
      </c>
      <c r="D3063" s="14" t="s">
        <v>114</v>
      </c>
      <c r="E3063" s="103">
        <v>4065.1</v>
      </c>
      <c r="F3063" s="23">
        <v>42214</v>
      </c>
      <c r="G3063" s="106">
        <v>4065.1</v>
      </c>
      <c r="H3063" s="31">
        <f t="shared" si="94"/>
        <v>0</v>
      </c>
      <c r="I3063" s="132" t="s">
        <v>9</v>
      </c>
      <c r="L3063" s="246"/>
      <c r="M3063" s="20">
        <v>42196</v>
      </c>
      <c r="N3063" s="183" t="s">
        <v>3730</v>
      </c>
      <c r="O3063" s="183" t="s">
        <v>1592</v>
      </c>
      <c r="P3063" s="14" t="s">
        <v>169</v>
      </c>
      <c r="Q3063" s="103">
        <v>695.4</v>
      </c>
      <c r="R3063" s="23">
        <v>42197</v>
      </c>
      <c r="S3063" s="106">
        <v>695.4</v>
      </c>
      <c r="T3063" s="31">
        <f t="shared" si="95"/>
        <v>0</v>
      </c>
      <c r="U3063" s="132" t="s">
        <v>59</v>
      </c>
    </row>
    <row r="3064" spans="1:21" x14ac:dyDescent="0.25">
      <c r="A3064" s="20">
        <v>42214</v>
      </c>
      <c r="B3064" s="183" t="s">
        <v>5718</v>
      </c>
      <c r="C3064" s="183" t="s">
        <v>1592</v>
      </c>
      <c r="D3064" s="14" t="s">
        <v>24</v>
      </c>
      <c r="E3064" s="103">
        <v>74907.899999999994</v>
      </c>
      <c r="F3064" s="30">
        <v>42221</v>
      </c>
      <c r="G3064" s="144">
        <v>74907.899999999994</v>
      </c>
      <c r="H3064" s="31">
        <f t="shared" si="94"/>
        <v>0</v>
      </c>
      <c r="I3064" s="132" t="s">
        <v>4738</v>
      </c>
      <c r="L3064" s="246"/>
      <c r="M3064" s="20">
        <v>42198</v>
      </c>
      <c r="N3064" s="183" t="s">
        <v>3884</v>
      </c>
      <c r="O3064" s="183" t="s">
        <v>1592</v>
      </c>
      <c r="P3064" s="14" t="s">
        <v>169</v>
      </c>
      <c r="Q3064" s="103">
        <v>2684</v>
      </c>
      <c r="R3064" s="23">
        <v>42199</v>
      </c>
      <c r="S3064" s="106">
        <v>2684</v>
      </c>
      <c r="T3064" s="31">
        <f t="shared" si="95"/>
        <v>0</v>
      </c>
      <c r="U3064" s="132" t="s">
        <v>59</v>
      </c>
    </row>
    <row r="3065" spans="1:21" x14ac:dyDescent="0.25">
      <c r="A3065" s="20">
        <v>42214</v>
      </c>
      <c r="B3065" s="183" t="s">
        <v>5719</v>
      </c>
      <c r="C3065" s="183" t="s">
        <v>1592</v>
      </c>
      <c r="D3065" s="14" t="s">
        <v>2609</v>
      </c>
      <c r="E3065" s="103">
        <v>2197.6</v>
      </c>
      <c r="F3065" s="23">
        <v>42214</v>
      </c>
      <c r="G3065" s="106">
        <v>2197.6</v>
      </c>
      <c r="H3065" s="31">
        <f t="shared" si="94"/>
        <v>0</v>
      </c>
      <c r="I3065" s="132" t="s">
        <v>41</v>
      </c>
      <c r="L3065" s="246"/>
      <c r="M3065" s="20">
        <v>42199</v>
      </c>
      <c r="N3065" s="183" t="s">
        <v>4011</v>
      </c>
      <c r="O3065" s="183" t="s">
        <v>1592</v>
      </c>
      <c r="P3065" s="150" t="s">
        <v>169</v>
      </c>
      <c r="Q3065" s="103">
        <v>2618</v>
      </c>
      <c r="R3065" s="23">
        <v>42201</v>
      </c>
      <c r="S3065" s="106">
        <v>2618</v>
      </c>
      <c r="T3065" s="48">
        <f t="shared" si="95"/>
        <v>0</v>
      </c>
      <c r="U3065" s="132" t="s">
        <v>59</v>
      </c>
    </row>
    <row r="3066" spans="1:21" x14ac:dyDescent="0.25">
      <c r="A3066" s="20">
        <v>42214</v>
      </c>
      <c r="B3066" s="183" t="s">
        <v>5720</v>
      </c>
      <c r="C3066" s="183" t="s">
        <v>1592</v>
      </c>
      <c r="D3066" s="14" t="s">
        <v>233</v>
      </c>
      <c r="E3066" s="103">
        <v>20126</v>
      </c>
      <c r="F3066" s="23">
        <v>42214</v>
      </c>
      <c r="G3066" s="106">
        <v>20126</v>
      </c>
      <c r="H3066" s="31">
        <f t="shared" si="94"/>
        <v>0</v>
      </c>
      <c r="I3066" s="132" t="s">
        <v>3880</v>
      </c>
      <c r="L3066" s="246"/>
      <c r="M3066" s="20">
        <v>42201</v>
      </c>
      <c r="N3066" s="183" t="s">
        <v>4246</v>
      </c>
      <c r="O3066" s="183" t="s">
        <v>1592</v>
      </c>
      <c r="P3066" s="14" t="s">
        <v>169</v>
      </c>
      <c r="Q3066" s="103">
        <v>2623</v>
      </c>
      <c r="R3066" s="23">
        <v>42204</v>
      </c>
      <c r="S3066" s="106">
        <v>2623</v>
      </c>
      <c r="T3066" s="48">
        <f t="shared" si="95"/>
        <v>0</v>
      </c>
      <c r="U3066" s="132" t="s">
        <v>3880</v>
      </c>
    </row>
    <row r="3067" spans="1:21" x14ac:dyDescent="0.25">
      <c r="A3067" s="20">
        <v>42214</v>
      </c>
      <c r="B3067" s="183" t="s">
        <v>5721</v>
      </c>
      <c r="C3067" s="183" t="s">
        <v>1592</v>
      </c>
      <c r="D3067" s="14" t="s">
        <v>60</v>
      </c>
      <c r="E3067" s="103">
        <v>6789.6</v>
      </c>
      <c r="F3067" s="23">
        <v>42214</v>
      </c>
      <c r="G3067" s="106">
        <v>6789.6</v>
      </c>
      <c r="H3067" s="31">
        <f t="shared" si="94"/>
        <v>0</v>
      </c>
      <c r="I3067" s="132" t="s">
        <v>3880</v>
      </c>
      <c r="L3067" s="246"/>
      <c r="M3067" s="20">
        <v>42202</v>
      </c>
      <c r="N3067" s="183" t="s">
        <v>4363</v>
      </c>
      <c r="O3067" s="183" t="s">
        <v>1592</v>
      </c>
      <c r="P3067" s="14" t="s">
        <v>169</v>
      </c>
      <c r="Q3067" s="103">
        <v>1204.5999999999999</v>
      </c>
      <c r="R3067" s="23">
        <v>42203</v>
      </c>
      <c r="S3067" s="118">
        <v>1204.5999999999999</v>
      </c>
      <c r="T3067" s="31">
        <f t="shared" si="95"/>
        <v>0</v>
      </c>
      <c r="U3067" s="28" t="s">
        <v>59</v>
      </c>
    </row>
    <row r="3068" spans="1:21" x14ac:dyDescent="0.25">
      <c r="A3068" s="20">
        <v>42214</v>
      </c>
      <c r="B3068" s="183" t="s">
        <v>5722</v>
      </c>
      <c r="C3068" s="183" t="s">
        <v>1592</v>
      </c>
      <c r="D3068" s="14" t="s">
        <v>2609</v>
      </c>
      <c r="E3068" s="103">
        <v>7216</v>
      </c>
      <c r="F3068" s="23">
        <v>42214</v>
      </c>
      <c r="G3068" s="106">
        <v>7216</v>
      </c>
      <c r="H3068" s="31">
        <f t="shared" si="94"/>
        <v>0</v>
      </c>
      <c r="I3068" s="132" t="s">
        <v>41</v>
      </c>
      <c r="L3068" s="246"/>
      <c r="M3068" s="20">
        <v>42203</v>
      </c>
      <c r="N3068" s="183" t="s">
        <v>4484</v>
      </c>
      <c r="O3068" s="183" t="s">
        <v>1592</v>
      </c>
      <c r="P3068" s="14" t="s">
        <v>169</v>
      </c>
      <c r="Q3068" s="103">
        <v>2868.6</v>
      </c>
      <c r="R3068" s="65">
        <v>42205</v>
      </c>
      <c r="S3068" s="106">
        <v>2868.6</v>
      </c>
      <c r="T3068" s="31">
        <f t="shared" si="95"/>
        <v>0</v>
      </c>
      <c r="U3068" s="132" t="s">
        <v>59</v>
      </c>
    </row>
    <row r="3069" spans="1:21" x14ac:dyDescent="0.25">
      <c r="A3069" s="20">
        <v>42214</v>
      </c>
      <c r="B3069" s="183" t="s">
        <v>5723</v>
      </c>
      <c r="C3069" s="183" t="s">
        <v>1592</v>
      </c>
      <c r="D3069" s="14" t="s">
        <v>151</v>
      </c>
      <c r="E3069" s="103">
        <v>1900.8</v>
      </c>
      <c r="F3069" s="23">
        <v>42215</v>
      </c>
      <c r="G3069" s="106">
        <v>1900.8</v>
      </c>
      <c r="H3069" s="31">
        <f t="shared" si="94"/>
        <v>0</v>
      </c>
      <c r="I3069" s="132" t="s">
        <v>9</v>
      </c>
      <c r="L3069" s="246"/>
      <c r="M3069" s="20">
        <v>42206</v>
      </c>
      <c r="N3069" s="183" t="s">
        <v>4827</v>
      </c>
      <c r="O3069" s="183" t="s">
        <v>1592</v>
      </c>
      <c r="P3069" s="15" t="s">
        <v>169</v>
      </c>
      <c r="Q3069" s="133">
        <v>2615.8000000000002</v>
      </c>
      <c r="R3069" s="23">
        <v>42206</v>
      </c>
      <c r="S3069" s="118">
        <v>2615.8000000000002</v>
      </c>
      <c r="T3069" s="31">
        <f t="shared" si="95"/>
        <v>0</v>
      </c>
      <c r="U3069" s="46" t="s">
        <v>59</v>
      </c>
    </row>
    <row r="3070" spans="1:21" x14ac:dyDescent="0.25">
      <c r="A3070" s="20">
        <v>42214</v>
      </c>
      <c r="B3070" s="183" t="s">
        <v>5724</v>
      </c>
      <c r="C3070" s="183" t="s">
        <v>1592</v>
      </c>
      <c r="D3070" s="14" t="s">
        <v>56</v>
      </c>
      <c r="E3070" s="103">
        <v>13642.9</v>
      </c>
      <c r="F3070" s="23">
        <v>42214</v>
      </c>
      <c r="G3070" s="106">
        <v>13642.9</v>
      </c>
      <c r="H3070" s="31">
        <f t="shared" si="94"/>
        <v>0</v>
      </c>
      <c r="I3070" s="132" t="s">
        <v>3880</v>
      </c>
      <c r="L3070" s="246"/>
      <c r="M3070" s="20">
        <v>42207</v>
      </c>
      <c r="N3070" s="183" t="s">
        <v>4954</v>
      </c>
      <c r="O3070" s="183" t="s">
        <v>1592</v>
      </c>
      <c r="P3070" s="14" t="s">
        <v>169</v>
      </c>
      <c r="Q3070" s="103">
        <v>2435.4</v>
      </c>
      <c r="R3070" s="23">
        <v>42207</v>
      </c>
      <c r="S3070" s="106">
        <v>2435.4</v>
      </c>
      <c r="T3070" s="31">
        <f t="shared" si="95"/>
        <v>0</v>
      </c>
      <c r="U3070" s="132" t="s">
        <v>17</v>
      </c>
    </row>
    <row r="3071" spans="1:21" x14ac:dyDescent="0.25">
      <c r="A3071" s="20">
        <v>42214</v>
      </c>
      <c r="B3071" s="183" t="s">
        <v>5725</v>
      </c>
      <c r="C3071" s="183" t="s">
        <v>1592</v>
      </c>
      <c r="D3071" s="14" t="s">
        <v>28</v>
      </c>
      <c r="E3071" s="103">
        <v>3088</v>
      </c>
      <c r="F3071" s="23">
        <v>42214</v>
      </c>
      <c r="G3071" s="106">
        <v>3088</v>
      </c>
      <c r="H3071" s="31">
        <f t="shared" si="94"/>
        <v>0</v>
      </c>
      <c r="I3071" s="132" t="s">
        <v>3880</v>
      </c>
      <c r="L3071" s="246"/>
      <c r="M3071" s="20">
        <v>42209</v>
      </c>
      <c r="N3071" s="183" t="s">
        <v>5203</v>
      </c>
      <c r="O3071" s="183" t="s">
        <v>1592</v>
      </c>
      <c r="P3071" s="14" t="s">
        <v>169</v>
      </c>
      <c r="Q3071" s="103">
        <v>2436.1</v>
      </c>
      <c r="R3071" s="65">
        <v>42210</v>
      </c>
      <c r="S3071" s="106">
        <v>2436.1</v>
      </c>
      <c r="T3071" s="31">
        <f t="shared" si="95"/>
        <v>0</v>
      </c>
      <c r="U3071" s="132" t="s">
        <v>59</v>
      </c>
    </row>
    <row r="3072" spans="1:21" x14ac:dyDescent="0.25">
      <c r="A3072" s="20">
        <v>42214</v>
      </c>
      <c r="B3072" s="183" t="s">
        <v>5726</v>
      </c>
      <c r="C3072" s="183" t="s">
        <v>1592</v>
      </c>
      <c r="D3072" s="14" t="s">
        <v>164</v>
      </c>
      <c r="E3072" s="103">
        <v>2319.6</v>
      </c>
      <c r="F3072" s="23">
        <v>42214</v>
      </c>
      <c r="G3072" s="106">
        <v>2319.6</v>
      </c>
      <c r="H3072" s="31">
        <f t="shared" si="94"/>
        <v>0</v>
      </c>
      <c r="I3072" s="132" t="s">
        <v>9</v>
      </c>
      <c r="L3072" s="246"/>
      <c r="M3072" s="20">
        <v>42210</v>
      </c>
      <c r="N3072" s="183" t="s">
        <v>5355</v>
      </c>
      <c r="O3072" s="183" t="s">
        <v>1592</v>
      </c>
      <c r="P3072" s="14" t="s">
        <v>169</v>
      </c>
      <c r="Q3072" s="103">
        <v>642.20000000000005</v>
      </c>
      <c r="R3072" s="65">
        <v>42211</v>
      </c>
      <c r="S3072" s="106">
        <v>642.20000000000005</v>
      </c>
      <c r="T3072" s="31">
        <f t="shared" si="95"/>
        <v>0</v>
      </c>
      <c r="U3072" s="132" t="s">
        <v>59</v>
      </c>
    </row>
    <row r="3073" spans="1:21" x14ac:dyDescent="0.25">
      <c r="A3073" s="20">
        <v>42214</v>
      </c>
      <c r="B3073" s="183" t="s">
        <v>5727</v>
      </c>
      <c r="C3073" s="183" t="s">
        <v>1592</v>
      </c>
      <c r="D3073" s="14" t="s">
        <v>4420</v>
      </c>
      <c r="E3073" s="103">
        <v>1411.8</v>
      </c>
      <c r="F3073" s="23">
        <v>42214</v>
      </c>
      <c r="G3073" s="106">
        <v>1411.8</v>
      </c>
      <c r="H3073" s="31">
        <f t="shared" si="94"/>
        <v>0</v>
      </c>
      <c r="I3073" s="132" t="s">
        <v>3880</v>
      </c>
      <c r="L3073" s="246"/>
      <c r="M3073" s="20">
        <v>42212</v>
      </c>
      <c r="N3073" s="183" t="s">
        <v>5503</v>
      </c>
      <c r="O3073" s="183" t="s">
        <v>1592</v>
      </c>
      <c r="P3073" s="14" t="s">
        <v>169</v>
      </c>
      <c r="Q3073" s="103">
        <v>2364</v>
      </c>
      <c r="R3073" s="23">
        <v>42215</v>
      </c>
      <c r="S3073" s="106">
        <v>2364</v>
      </c>
      <c r="T3073" s="31">
        <f t="shared" si="95"/>
        <v>0</v>
      </c>
      <c r="U3073" s="132" t="s">
        <v>59</v>
      </c>
    </row>
    <row r="3074" spans="1:21" x14ac:dyDescent="0.25">
      <c r="A3074" s="20">
        <v>42214</v>
      </c>
      <c r="B3074" s="183" t="s">
        <v>5728</v>
      </c>
      <c r="C3074" s="183" t="s">
        <v>1592</v>
      </c>
      <c r="D3074" s="14" t="s">
        <v>375</v>
      </c>
      <c r="E3074" s="103">
        <v>6035.3</v>
      </c>
      <c r="F3074" s="23" t="s">
        <v>5729</v>
      </c>
      <c r="G3074" s="106">
        <f>5000+1035.3</f>
        <v>6035.3</v>
      </c>
      <c r="H3074" s="31">
        <f t="shared" si="94"/>
        <v>0</v>
      </c>
      <c r="I3074" s="132" t="s">
        <v>9</v>
      </c>
      <c r="L3074" s="246"/>
      <c r="M3074" s="20">
        <v>42213</v>
      </c>
      <c r="N3074" s="183" t="s">
        <v>5613</v>
      </c>
      <c r="O3074" s="183" t="s">
        <v>1592</v>
      </c>
      <c r="P3074" s="14" t="s">
        <v>169</v>
      </c>
      <c r="Q3074" s="103">
        <v>2648</v>
      </c>
      <c r="R3074" s="23">
        <v>42215</v>
      </c>
      <c r="S3074" s="106">
        <v>2648</v>
      </c>
      <c r="T3074" s="31">
        <f t="shared" si="95"/>
        <v>0</v>
      </c>
      <c r="U3074" s="132" t="s">
        <v>59</v>
      </c>
    </row>
    <row r="3075" spans="1:21" x14ac:dyDescent="0.25">
      <c r="A3075" s="20">
        <v>42214</v>
      </c>
      <c r="B3075" s="183" t="s">
        <v>5730</v>
      </c>
      <c r="C3075" s="183" t="s">
        <v>1592</v>
      </c>
      <c r="D3075" s="14" t="s">
        <v>270</v>
      </c>
      <c r="E3075" s="103">
        <v>256</v>
      </c>
      <c r="F3075" s="23">
        <v>42214</v>
      </c>
      <c r="G3075" s="106">
        <v>256</v>
      </c>
      <c r="H3075" s="31">
        <f t="shared" si="94"/>
        <v>0</v>
      </c>
      <c r="I3075" s="132" t="s">
        <v>9</v>
      </c>
      <c r="L3075" s="246"/>
      <c r="M3075" s="20">
        <v>42215</v>
      </c>
      <c r="N3075" s="183" t="s">
        <v>5815</v>
      </c>
      <c r="O3075" s="183" t="s">
        <v>1592</v>
      </c>
      <c r="P3075" s="14" t="s">
        <v>169</v>
      </c>
      <c r="Q3075" s="103">
        <v>2884</v>
      </c>
      <c r="R3075" s="23">
        <v>42216</v>
      </c>
      <c r="S3075" s="106">
        <v>2884</v>
      </c>
      <c r="T3075" s="31">
        <f t="shared" ref="T3075:T3138" si="96">Q3075-S3075</f>
        <v>0</v>
      </c>
      <c r="U3075" s="132" t="s">
        <v>59</v>
      </c>
    </row>
    <row r="3076" spans="1:21" x14ac:dyDescent="0.25">
      <c r="A3076" s="20">
        <v>42214</v>
      </c>
      <c r="B3076" s="183" t="s">
        <v>5731</v>
      </c>
      <c r="C3076" s="183" t="s">
        <v>1592</v>
      </c>
      <c r="D3076" s="14" t="s">
        <v>157</v>
      </c>
      <c r="E3076" s="103">
        <v>3032.6</v>
      </c>
      <c r="F3076" s="23">
        <v>42214</v>
      </c>
      <c r="G3076" s="106">
        <v>3032.6</v>
      </c>
      <c r="H3076" s="31">
        <f t="shared" si="94"/>
        <v>0</v>
      </c>
      <c r="I3076" s="132" t="s">
        <v>9</v>
      </c>
      <c r="L3076" s="246"/>
      <c r="M3076" s="20">
        <v>42216</v>
      </c>
      <c r="N3076" s="183" t="s">
        <v>5954</v>
      </c>
      <c r="O3076" s="183" t="s">
        <v>1592</v>
      </c>
      <c r="P3076" s="14" t="s">
        <v>169</v>
      </c>
      <c r="Q3076" s="103">
        <v>678.6</v>
      </c>
      <c r="R3076" s="23">
        <v>42216</v>
      </c>
      <c r="S3076" s="106">
        <v>678.6</v>
      </c>
      <c r="T3076" s="31">
        <f t="shared" si="96"/>
        <v>0</v>
      </c>
      <c r="U3076" s="132" t="s">
        <v>59</v>
      </c>
    </row>
    <row r="3077" spans="1:21" x14ac:dyDescent="0.25">
      <c r="A3077" s="20">
        <v>42214</v>
      </c>
      <c r="B3077" s="183" t="s">
        <v>5732</v>
      </c>
      <c r="C3077" s="183" t="s">
        <v>1592</v>
      </c>
      <c r="D3077" s="14" t="s">
        <v>1142</v>
      </c>
      <c r="E3077" s="103">
        <v>2465.4</v>
      </c>
      <c r="F3077" s="23">
        <v>42214</v>
      </c>
      <c r="G3077" s="106">
        <v>2465.4</v>
      </c>
      <c r="H3077" s="31">
        <f t="shared" si="94"/>
        <v>0</v>
      </c>
      <c r="I3077" s="132" t="s">
        <v>9</v>
      </c>
      <c r="L3077" s="246"/>
      <c r="M3077" s="20">
        <v>42186</v>
      </c>
      <c r="N3077" s="183" t="s">
        <v>2525</v>
      </c>
      <c r="O3077" s="183" t="s">
        <v>1592</v>
      </c>
      <c r="P3077" s="14" t="s">
        <v>226</v>
      </c>
      <c r="Q3077" s="103">
        <v>2967</v>
      </c>
      <c r="R3077" s="23">
        <v>42186</v>
      </c>
      <c r="S3077" s="106">
        <v>2967</v>
      </c>
      <c r="T3077" s="25">
        <f t="shared" si="96"/>
        <v>0</v>
      </c>
      <c r="U3077" s="132" t="s">
        <v>2524</v>
      </c>
    </row>
    <row r="3078" spans="1:21" x14ac:dyDescent="0.25">
      <c r="A3078" s="20">
        <v>42214</v>
      </c>
      <c r="B3078" s="183" t="s">
        <v>5733</v>
      </c>
      <c r="C3078" s="183" t="s">
        <v>1592</v>
      </c>
      <c r="D3078" s="14" t="s">
        <v>155</v>
      </c>
      <c r="E3078" s="103">
        <v>1294.5999999999999</v>
      </c>
      <c r="F3078" s="23">
        <v>42214</v>
      </c>
      <c r="G3078" s="106">
        <v>1294.5999999999999</v>
      </c>
      <c r="H3078" s="31">
        <f t="shared" si="94"/>
        <v>0</v>
      </c>
      <c r="I3078" s="132" t="s">
        <v>17</v>
      </c>
      <c r="L3078" s="246"/>
      <c r="M3078" s="20">
        <v>42188</v>
      </c>
      <c r="N3078" s="183" t="s">
        <v>2767</v>
      </c>
      <c r="O3078" s="183" t="s">
        <v>1592</v>
      </c>
      <c r="P3078" s="40" t="s">
        <v>226</v>
      </c>
      <c r="Q3078" s="103">
        <v>2484.3000000000002</v>
      </c>
      <c r="R3078" s="23">
        <v>42189</v>
      </c>
      <c r="S3078" s="106">
        <v>2484.3000000000002</v>
      </c>
      <c r="T3078" s="31">
        <f t="shared" si="96"/>
        <v>0</v>
      </c>
      <c r="U3078" s="46" t="s">
        <v>41</v>
      </c>
    </row>
    <row r="3079" spans="1:21" x14ac:dyDescent="0.25">
      <c r="A3079" s="20">
        <v>42214</v>
      </c>
      <c r="B3079" s="183" t="s">
        <v>5734</v>
      </c>
      <c r="C3079" s="183" t="s">
        <v>1592</v>
      </c>
      <c r="D3079" s="14" t="s">
        <v>81</v>
      </c>
      <c r="E3079" s="103">
        <v>1556.4</v>
      </c>
      <c r="F3079" s="23">
        <v>42214</v>
      </c>
      <c r="G3079" s="106">
        <v>1556.4</v>
      </c>
      <c r="H3079" s="31">
        <f t="shared" si="94"/>
        <v>0</v>
      </c>
      <c r="I3079" s="132" t="s">
        <v>17</v>
      </c>
      <c r="L3079" s="246"/>
      <c r="M3079" s="20">
        <v>42191</v>
      </c>
      <c r="N3079" s="183" t="s">
        <v>3082</v>
      </c>
      <c r="O3079" s="183" t="s">
        <v>1592</v>
      </c>
      <c r="P3079" s="14" t="s">
        <v>226</v>
      </c>
      <c r="Q3079" s="103">
        <v>848.4</v>
      </c>
      <c r="R3079" s="23">
        <v>42191</v>
      </c>
      <c r="S3079" s="106">
        <v>848.4</v>
      </c>
      <c r="T3079" s="31">
        <f t="shared" si="96"/>
        <v>0</v>
      </c>
      <c r="U3079" s="132" t="s">
        <v>312</v>
      </c>
    </row>
    <row r="3080" spans="1:21" x14ac:dyDescent="0.25">
      <c r="A3080" s="20">
        <v>42214</v>
      </c>
      <c r="B3080" s="183" t="s">
        <v>5735</v>
      </c>
      <c r="C3080" s="183" t="s">
        <v>1592</v>
      </c>
      <c r="D3080" s="14" t="s">
        <v>53</v>
      </c>
      <c r="E3080" s="103">
        <v>644.4</v>
      </c>
      <c r="F3080" s="23">
        <v>42214</v>
      </c>
      <c r="G3080" s="106">
        <v>644.4</v>
      </c>
      <c r="H3080" s="31">
        <f t="shared" si="94"/>
        <v>0</v>
      </c>
      <c r="I3080" s="132" t="s">
        <v>17</v>
      </c>
      <c r="L3080" s="246"/>
      <c r="M3080" s="20">
        <v>42192</v>
      </c>
      <c r="N3080" s="183" t="s">
        <v>3202</v>
      </c>
      <c r="O3080" s="183" t="s">
        <v>1592</v>
      </c>
      <c r="P3080" s="14" t="s">
        <v>226</v>
      </c>
      <c r="Q3080" s="103">
        <v>2776.4</v>
      </c>
      <c r="R3080" s="23">
        <v>42192</v>
      </c>
      <c r="S3080" s="106">
        <v>2776.4</v>
      </c>
      <c r="T3080" s="31">
        <f t="shared" si="96"/>
        <v>0</v>
      </c>
      <c r="U3080" s="132" t="s">
        <v>62</v>
      </c>
    </row>
    <row r="3081" spans="1:21" x14ac:dyDescent="0.25">
      <c r="A3081" s="20">
        <v>42214</v>
      </c>
      <c r="B3081" s="183" t="s">
        <v>5736</v>
      </c>
      <c r="C3081" s="183" t="s">
        <v>1592</v>
      </c>
      <c r="D3081" s="14" t="s">
        <v>18</v>
      </c>
      <c r="E3081" s="103">
        <v>2679.6</v>
      </c>
      <c r="F3081" s="23">
        <v>42214</v>
      </c>
      <c r="G3081" s="106">
        <v>2679.6</v>
      </c>
      <c r="H3081" s="31">
        <f t="shared" si="94"/>
        <v>0</v>
      </c>
      <c r="I3081" s="132" t="s">
        <v>9</v>
      </c>
      <c r="L3081" s="246"/>
      <c r="M3081" s="20">
        <v>42193</v>
      </c>
      <c r="N3081" s="183" t="s">
        <v>3344</v>
      </c>
      <c r="O3081" s="183" t="s">
        <v>1592</v>
      </c>
      <c r="P3081" s="14" t="s">
        <v>226</v>
      </c>
      <c r="Q3081" s="103">
        <v>564.29999999999995</v>
      </c>
      <c r="R3081" s="234">
        <v>42193</v>
      </c>
      <c r="S3081" s="106">
        <v>564.29999999999995</v>
      </c>
      <c r="T3081" s="31">
        <f t="shared" si="96"/>
        <v>0</v>
      </c>
      <c r="U3081" s="132" t="s">
        <v>27</v>
      </c>
    </row>
    <row r="3082" spans="1:21" x14ac:dyDescent="0.25">
      <c r="A3082" s="20">
        <v>42214</v>
      </c>
      <c r="B3082" s="183" t="s">
        <v>5737</v>
      </c>
      <c r="C3082" s="183" t="s">
        <v>1592</v>
      </c>
      <c r="D3082" s="14" t="s">
        <v>137</v>
      </c>
      <c r="E3082" s="103">
        <v>334.8</v>
      </c>
      <c r="F3082" s="23">
        <v>42214</v>
      </c>
      <c r="G3082" s="106">
        <v>334.8</v>
      </c>
      <c r="H3082" s="31">
        <f t="shared" si="94"/>
        <v>0</v>
      </c>
      <c r="I3082" s="132" t="s">
        <v>9</v>
      </c>
      <c r="L3082" s="246"/>
      <c r="M3082" s="20">
        <v>42194</v>
      </c>
      <c r="N3082" s="183" t="s">
        <v>3447</v>
      </c>
      <c r="O3082" s="183" t="s">
        <v>1592</v>
      </c>
      <c r="P3082" s="14" t="s">
        <v>226</v>
      </c>
      <c r="Q3082" s="103">
        <v>3001.5</v>
      </c>
      <c r="R3082" s="23">
        <v>42194</v>
      </c>
      <c r="S3082" s="106">
        <v>3001.5</v>
      </c>
      <c r="T3082" s="31">
        <f t="shared" si="96"/>
        <v>0</v>
      </c>
      <c r="U3082" s="132" t="s">
        <v>41</v>
      </c>
    </row>
    <row r="3083" spans="1:21" x14ac:dyDescent="0.25">
      <c r="A3083" s="20">
        <v>42214</v>
      </c>
      <c r="B3083" s="183" t="s">
        <v>5738</v>
      </c>
      <c r="C3083" s="183" t="s">
        <v>1592</v>
      </c>
      <c r="D3083" s="14" t="s">
        <v>120</v>
      </c>
      <c r="E3083" s="103">
        <v>1304</v>
      </c>
      <c r="F3083" s="23">
        <v>42214</v>
      </c>
      <c r="G3083" s="106">
        <v>1304</v>
      </c>
      <c r="H3083" s="31">
        <f t="shared" si="94"/>
        <v>0</v>
      </c>
      <c r="I3083" s="132" t="s">
        <v>17</v>
      </c>
      <c r="L3083" s="246"/>
      <c r="M3083" s="20">
        <v>42196</v>
      </c>
      <c r="N3083" s="183" t="s">
        <v>3711</v>
      </c>
      <c r="O3083" s="183" t="s">
        <v>1592</v>
      </c>
      <c r="P3083" s="14" t="s">
        <v>226</v>
      </c>
      <c r="Q3083" s="103">
        <v>611.79999999999995</v>
      </c>
      <c r="R3083" s="23">
        <v>42196</v>
      </c>
      <c r="S3083" s="106">
        <v>611.79999999999995</v>
      </c>
      <c r="T3083" s="31">
        <f t="shared" si="96"/>
        <v>0</v>
      </c>
      <c r="U3083" s="132" t="s">
        <v>41</v>
      </c>
    </row>
    <row r="3084" spans="1:21" x14ac:dyDescent="0.25">
      <c r="A3084" s="20">
        <v>42214</v>
      </c>
      <c r="B3084" s="183" t="s">
        <v>5739</v>
      </c>
      <c r="C3084" s="183" t="s">
        <v>1592</v>
      </c>
      <c r="D3084" s="14" t="s">
        <v>1187</v>
      </c>
      <c r="E3084" s="103">
        <v>2704</v>
      </c>
      <c r="F3084" s="23">
        <v>42214</v>
      </c>
      <c r="G3084" s="106">
        <v>2704</v>
      </c>
      <c r="H3084" s="31">
        <f t="shared" si="94"/>
        <v>0</v>
      </c>
      <c r="I3084" s="132" t="s">
        <v>9</v>
      </c>
      <c r="L3084" s="246"/>
      <c r="M3084" s="20">
        <v>42199</v>
      </c>
      <c r="N3084" s="183" t="s">
        <v>4015</v>
      </c>
      <c r="O3084" s="183" t="s">
        <v>1592</v>
      </c>
      <c r="P3084" s="14" t="s">
        <v>226</v>
      </c>
      <c r="Q3084" s="103">
        <v>2235.1999999999998</v>
      </c>
      <c r="R3084" s="23">
        <v>42199</v>
      </c>
      <c r="S3084" s="106">
        <v>2235.1999999999998</v>
      </c>
      <c r="T3084" s="48">
        <f t="shared" si="96"/>
        <v>0</v>
      </c>
      <c r="U3084" s="132" t="s">
        <v>41</v>
      </c>
    </row>
    <row r="3085" spans="1:21" x14ac:dyDescent="0.25">
      <c r="A3085" s="20">
        <v>42214</v>
      </c>
      <c r="B3085" s="183" t="s">
        <v>5740</v>
      </c>
      <c r="C3085" s="183" t="s">
        <v>1592</v>
      </c>
      <c r="D3085" s="14" t="s">
        <v>130</v>
      </c>
      <c r="E3085" s="103">
        <v>3108.6</v>
      </c>
      <c r="F3085" s="23">
        <v>42215</v>
      </c>
      <c r="G3085" s="106">
        <v>3108.6</v>
      </c>
      <c r="H3085" s="31">
        <f t="shared" si="94"/>
        <v>0</v>
      </c>
      <c r="I3085" s="132" t="s">
        <v>17</v>
      </c>
      <c r="L3085" s="246"/>
      <c r="M3085" s="20">
        <v>42201</v>
      </c>
      <c r="N3085" s="183" t="s">
        <v>4226</v>
      </c>
      <c r="O3085" s="183" t="s">
        <v>1592</v>
      </c>
      <c r="P3085" s="14" t="s">
        <v>226</v>
      </c>
      <c r="Q3085" s="103">
        <v>2683.2</v>
      </c>
      <c r="R3085" s="23">
        <v>42201</v>
      </c>
      <c r="S3085" s="106">
        <v>2683.2</v>
      </c>
      <c r="T3085" s="48">
        <f t="shared" si="96"/>
        <v>0</v>
      </c>
      <c r="U3085" s="132" t="s">
        <v>149</v>
      </c>
    </row>
    <row r="3086" spans="1:21" x14ac:dyDescent="0.25">
      <c r="A3086" s="20">
        <v>42214</v>
      </c>
      <c r="B3086" s="183" t="s">
        <v>5741</v>
      </c>
      <c r="C3086" s="183" t="s">
        <v>1592</v>
      </c>
      <c r="D3086" s="14" t="s">
        <v>131</v>
      </c>
      <c r="E3086" s="103">
        <v>3503.2</v>
      </c>
      <c r="F3086" s="30">
        <v>42222</v>
      </c>
      <c r="G3086" s="144">
        <v>3503.2</v>
      </c>
      <c r="H3086" s="31">
        <f t="shared" si="94"/>
        <v>0</v>
      </c>
      <c r="I3086" s="132" t="s">
        <v>17</v>
      </c>
      <c r="L3086" s="246"/>
      <c r="M3086" s="20">
        <v>42203</v>
      </c>
      <c r="N3086" s="183" t="s">
        <v>4500</v>
      </c>
      <c r="O3086" s="183" t="s">
        <v>1592</v>
      </c>
      <c r="P3086" s="14" t="s">
        <v>226</v>
      </c>
      <c r="Q3086" s="103">
        <v>2452.8000000000002</v>
      </c>
      <c r="R3086" s="65">
        <v>42203</v>
      </c>
      <c r="S3086" s="106">
        <v>2452.8000000000002</v>
      </c>
      <c r="T3086" s="31">
        <f t="shared" si="96"/>
        <v>0</v>
      </c>
      <c r="U3086" s="132" t="s">
        <v>94</v>
      </c>
    </row>
    <row r="3087" spans="1:21" x14ac:dyDescent="0.25">
      <c r="A3087" s="20">
        <v>42214</v>
      </c>
      <c r="B3087" s="183" t="s">
        <v>5742</v>
      </c>
      <c r="C3087" s="183" t="s">
        <v>1592</v>
      </c>
      <c r="D3087" s="14" t="s">
        <v>133</v>
      </c>
      <c r="E3087" s="103">
        <v>10935.4</v>
      </c>
      <c r="F3087" s="23">
        <v>42214</v>
      </c>
      <c r="G3087" s="106">
        <v>10935.4</v>
      </c>
      <c r="H3087" s="31">
        <f t="shared" si="94"/>
        <v>0</v>
      </c>
      <c r="I3087" s="132" t="s">
        <v>9</v>
      </c>
      <c r="L3087" s="246"/>
      <c r="M3087" s="20">
        <v>42207</v>
      </c>
      <c r="N3087" s="183" t="s">
        <v>4966</v>
      </c>
      <c r="O3087" s="183" t="s">
        <v>1592</v>
      </c>
      <c r="P3087" s="14" t="s">
        <v>226</v>
      </c>
      <c r="Q3087" s="103">
        <v>2378</v>
      </c>
      <c r="R3087" s="23">
        <v>42207</v>
      </c>
      <c r="S3087" s="106">
        <v>2378</v>
      </c>
      <c r="T3087" s="31">
        <f t="shared" si="96"/>
        <v>0</v>
      </c>
      <c r="U3087" s="132" t="s">
        <v>312</v>
      </c>
    </row>
    <row r="3088" spans="1:21" x14ac:dyDescent="0.25">
      <c r="A3088" s="20">
        <v>42214</v>
      </c>
      <c r="B3088" s="183" t="s">
        <v>5743</v>
      </c>
      <c r="C3088" s="183" t="s">
        <v>1592</v>
      </c>
      <c r="D3088" s="14" t="s">
        <v>332</v>
      </c>
      <c r="E3088" s="103">
        <v>2869.6</v>
      </c>
      <c r="F3088" s="23">
        <v>42214</v>
      </c>
      <c r="G3088" s="106">
        <v>2869.6</v>
      </c>
      <c r="H3088" s="31">
        <f t="shared" si="94"/>
        <v>0</v>
      </c>
      <c r="I3088" s="132" t="s">
        <v>9</v>
      </c>
      <c r="L3088" s="246"/>
      <c r="M3088" s="20">
        <v>42209</v>
      </c>
      <c r="N3088" s="183" t="s">
        <v>5184</v>
      </c>
      <c r="O3088" s="183" t="s">
        <v>1592</v>
      </c>
      <c r="P3088" s="14" t="s">
        <v>226</v>
      </c>
      <c r="Q3088" s="103">
        <v>2168.9</v>
      </c>
      <c r="R3088" s="65">
        <v>42209</v>
      </c>
      <c r="S3088" s="106">
        <v>2168.9</v>
      </c>
      <c r="T3088" s="31">
        <f t="shared" si="96"/>
        <v>0</v>
      </c>
      <c r="U3088" s="132" t="s">
        <v>9</v>
      </c>
    </row>
    <row r="3089" spans="1:21" x14ac:dyDescent="0.25">
      <c r="A3089" s="20">
        <v>42214</v>
      </c>
      <c r="B3089" s="183" t="s">
        <v>5744</v>
      </c>
      <c r="C3089" s="183" t="s">
        <v>1592</v>
      </c>
      <c r="D3089" s="14" t="s">
        <v>47</v>
      </c>
      <c r="E3089" s="103">
        <v>50076.18</v>
      </c>
      <c r="F3089" s="30">
        <v>42217</v>
      </c>
      <c r="G3089" s="144">
        <v>50076.18</v>
      </c>
      <c r="H3089" s="31">
        <f t="shared" si="94"/>
        <v>0</v>
      </c>
      <c r="I3089" s="132" t="s">
        <v>9</v>
      </c>
      <c r="L3089" s="246"/>
      <c r="M3089" s="20">
        <v>42212</v>
      </c>
      <c r="N3089" s="183" t="s">
        <v>5531</v>
      </c>
      <c r="O3089" s="183" t="s">
        <v>1592</v>
      </c>
      <c r="P3089" s="14" t="s">
        <v>226</v>
      </c>
      <c r="Q3089" s="103">
        <v>1831.4</v>
      </c>
      <c r="R3089" s="23">
        <v>42215</v>
      </c>
      <c r="S3089" s="106">
        <v>1831.4</v>
      </c>
      <c r="T3089" s="31">
        <f t="shared" si="96"/>
        <v>0</v>
      </c>
      <c r="U3089" s="132" t="s">
        <v>19</v>
      </c>
    </row>
    <row r="3090" spans="1:21" x14ac:dyDescent="0.25">
      <c r="A3090" s="20">
        <v>42214</v>
      </c>
      <c r="B3090" s="183" t="s">
        <v>5745</v>
      </c>
      <c r="C3090" s="183" t="s">
        <v>1592</v>
      </c>
      <c r="D3090" s="14" t="s">
        <v>215</v>
      </c>
      <c r="E3090" s="103">
        <v>21222.12</v>
      </c>
      <c r="F3090" s="23">
        <v>42214</v>
      </c>
      <c r="G3090" s="106">
        <v>21222.12</v>
      </c>
      <c r="H3090" s="31">
        <f t="shared" si="94"/>
        <v>0</v>
      </c>
      <c r="I3090" s="132" t="s">
        <v>4738</v>
      </c>
      <c r="L3090" s="246"/>
      <c r="M3090" s="20">
        <v>42212</v>
      </c>
      <c r="N3090" s="183" t="s">
        <v>5553</v>
      </c>
      <c r="O3090" s="183" t="s">
        <v>1592</v>
      </c>
      <c r="P3090" s="14" t="s">
        <v>226</v>
      </c>
      <c r="Q3090" s="103">
        <v>8344.7999999999993</v>
      </c>
      <c r="R3090" s="23"/>
      <c r="S3090" s="106"/>
      <c r="T3090" s="31">
        <f t="shared" si="96"/>
        <v>8344.7999999999993</v>
      </c>
      <c r="U3090" s="132" t="s">
        <v>9</v>
      </c>
    </row>
    <row r="3091" spans="1:21" x14ac:dyDescent="0.25">
      <c r="A3091" s="20">
        <v>42214</v>
      </c>
      <c r="B3091" s="183" t="s">
        <v>5746</v>
      </c>
      <c r="C3091" s="183" t="s">
        <v>1592</v>
      </c>
      <c r="D3091" s="14" t="s">
        <v>912</v>
      </c>
      <c r="E3091" s="103">
        <v>28846.82</v>
      </c>
      <c r="F3091" s="30" t="s">
        <v>6337</v>
      </c>
      <c r="G3091" s="144">
        <f>28550+296.82</f>
        <v>28846.82</v>
      </c>
      <c r="H3091" s="31">
        <f t="shared" si="94"/>
        <v>0</v>
      </c>
      <c r="I3091" s="132" t="s">
        <v>9</v>
      </c>
      <c r="L3091" s="246"/>
      <c r="M3091" s="20">
        <v>42213</v>
      </c>
      <c r="N3091" s="183" t="s">
        <v>5641</v>
      </c>
      <c r="O3091" s="183" t="s">
        <v>1592</v>
      </c>
      <c r="P3091" s="14" t="s">
        <v>226</v>
      </c>
      <c r="Q3091" s="103">
        <v>2664</v>
      </c>
      <c r="R3091" s="23">
        <v>42213</v>
      </c>
      <c r="S3091" s="106">
        <v>2664</v>
      </c>
      <c r="T3091" s="31">
        <f t="shared" si="96"/>
        <v>0</v>
      </c>
      <c r="U3091" s="132" t="s">
        <v>9</v>
      </c>
    </row>
    <row r="3092" spans="1:21" x14ac:dyDescent="0.25">
      <c r="A3092" s="20">
        <v>42214</v>
      </c>
      <c r="B3092" s="183" t="s">
        <v>5747</v>
      </c>
      <c r="C3092" s="183" t="s">
        <v>1592</v>
      </c>
      <c r="D3092" s="14" t="s">
        <v>5748</v>
      </c>
      <c r="E3092" s="103">
        <v>21887.8</v>
      </c>
      <c r="F3092" s="23">
        <v>42215</v>
      </c>
      <c r="G3092" s="106">
        <v>21887.8</v>
      </c>
      <c r="H3092" s="31">
        <f t="shared" si="94"/>
        <v>0</v>
      </c>
      <c r="I3092" s="132" t="s">
        <v>62</v>
      </c>
      <c r="L3092" s="246"/>
      <c r="M3092" s="20">
        <v>42215</v>
      </c>
      <c r="N3092" s="183" t="s">
        <v>5847</v>
      </c>
      <c r="O3092" s="183" t="s">
        <v>1592</v>
      </c>
      <c r="P3092" s="14" t="s">
        <v>226</v>
      </c>
      <c r="Q3092" s="103">
        <v>380.8</v>
      </c>
      <c r="R3092" s="23">
        <v>42215</v>
      </c>
      <c r="S3092" s="106">
        <v>380.8</v>
      </c>
      <c r="T3092" s="31">
        <f t="shared" si="96"/>
        <v>0</v>
      </c>
      <c r="U3092" s="132" t="s">
        <v>94</v>
      </c>
    </row>
    <row r="3093" spans="1:21" x14ac:dyDescent="0.25">
      <c r="A3093" s="20">
        <v>42214</v>
      </c>
      <c r="B3093" s="183" t="s">
        <v>5749</v>
      </c>
      <c r="C3093" s="183" t="s">
        <v>1592</v>
      </c>
      <c r="D3093" s="14" t="s">
        <v>464</v>
      </c>
      <c r="E3093" s="103">
        <v>3793.7</v>
      </c>
      <c r="F3093" s="23">
        <v>42214</v>
      </c>
      <c r="G3093" s="106">
        <v>3793.7</v>
      </c>
      <c r="H3093" s="31">
        <f t="shared" si="94"/>
        <v>0</v>
      </c>
      <c r="I3093" s="132" t="s">
        <v>9</v>
      </c>
      <c r="L3093" s="246"/>
      <c r="M3093" s="20">
        <v>42216</v>
      </c>
      <c r="N3093" s="183" t="s">
        <v>5941</v>
      </c>
      <c r="O3093" s="183" t="s">
        <v>1592</v>
      </c>
      <c r="P3093" s="14" t="s">
        <v>226</v>
      </c>
      <c r="Q3093" s="103">
        <v>2704</v>
      </c>
      <c r="R3093" s="23">
        <v>42216</v>
      </c>
      <c r="S3093" s="106">
        <v>2704</v>
      </c>
      <c r="T3093" s="31">
        <f t="shared" si="96"/>
        <v>0</v>
      </c>
      <c r="U3093" s="132" t="s">
        <v>4738</v>
      </c>
    </row>
    <row r="3094" spans="1:21" x14ac:dyDescent="0.25">
      <c r="A3094" s="20">
        <v>42214</v>
      </c>
      <c r="B3094" s="183" t="s">
        <v>5750</v>
      </c>
      <c r="C3094" s="183" t="s">
        <v>1592</v>
      </c>
      <c r="D3094" s="14" t="s">
        <v>78</v>
      </c>
      <c r="E3094" s="103">
        <v>9037.2000000000007</v>
      </c>
      <c r="F3094" s="23">
        <v>42215</v>
      </c>
      <c r="G3094" s="106">
        <v>9037.2000000000007</v>
      </c>
      <c r="H3094" s="31">
        <f t="shared" si="94"/>
        <v>0</v>
      </c>
      <c r="I3094" s="132" t="s">
        <v>62</v>
      </c>
      <c r="L3094" s="246"/>
      <c r="M3094" s="20">
        <v>42186</v>
      </c>
      <c r="N3094" s="183" t="s">
        <v>2526</v>
      </c>
      <c r="O3094" s="183" t="s">
        <v>1592</v>
      </c>
      <c r="P3094" s="14" t="s">
        <v>99</v>
      </c>
      <c r="Q3094" s="103">
        <v>2999.2</v>
      </c>
      <c r="R3094" s="23">
        <v>42186</v>
      </c>
      <c r="S3094" s="106">
        <v>2999.2</v>
      </c>
      <c r="T3094" s="25">
        <f t="shared" si="96"/>
        <v>0</v>
      </c>
      <c r="U3094" s="132" t="s">
        <v>2524</v>
      </c>
    </row>
    <row r="3095" spans="1:21" x14ac:dyDescent="0.25">
      <c r="A3095" s="20">
        <v>42214</v>
      </c>
      <c r="B3095" s="183" t="s">
        <v>5751</v>
      </c>
      <c r="C3095" s="183" t="s">
        <v>1592</v>
      </c>
      <c r="D3095" s="14" t="s">
        <v>135</v>
      </c>
      <c r="E3095" s="103">
        <v>1338.6</v>
      </c>
      <c r="F3095" s="23">
        <v>42214</v>
      </c>
      <c r="G3095" s="106">
        <v>1338.6</v>
      </c>
      <c r="H3095" s="31">
        <f t="shared" si="94"/>
        <v>0</v>
      </c>
      <c r="I3095" s="132" t="s">
        <v>9</v>
      </c>
      <c r="L3095" s="246"/>
      <c r="M3095" s="20">
        <v>42188</v>
      </c>
      <c r="N3095" s="183" t="s">
        <v>2827</v>
      </c>
      <c r="O3095" s="183" t="s">
        <v>1592</v>
      </c>
      <c r="P3095" s="14" t="s">
        <v>99</v>
      </c>
      <c r="Q3095" s="103">
        <v>2657.2</v>
      </c>
      <c r="R3095" s="23">
        <v>42189</v>
      </c>
      <c r="S3095" s="106">
        <v>2657.2</v>
      </c>
      <c r="T3095" s="31">
        <f t="shared" si="96"/>
        <v>0</v>
      </c>
      <c r="U3095" s="132" t="s">
        <v>19</v>
      </c>
    </row>
    <row r="3096" spans="1:21" x14ac:dyDescent="0.25">
      <c r="A3096" s="20">
        <v>42214</v>
      </c>
      <c r="B3096" s="183" t="s">
        <v>5752</v>
      </c>
      <c r="C3096" s="183" t="s">
        <v>1592</v>
      </c>
      <c r="D3096" s="14" t="s">
        <v>67</v>
      </c>
      <c r="E3096" s="103">
        <v>3070.4</v>
      </c>
      <c r="F3096" s="23">
        <v>42215</v>
      </c>
      <c r="G3096" s="106">
        <v>3070.4</v>
      </c>
      <c r="H3096" s="31">
        <f t="shared" si="94"/>
        <v>0</v>
      </c>
      <c r="I3096" s="132" t="s">
        <v>9</v>
      </c>
      <c r="L3096" s="246"/>
      <c r="M3096" s="20">
        <v>42189</v>
      </c>
      <c r="N3096" s="183" t="s">
        <v>2947</v>
      </c>
      <c r="O3096" s="183" t="s">
        <v>1592</v>
      </c>
      <c r="P3096" s="14" t="s">
        <v>99</v>
      </c>
      <c r="Q3096" s="103">
        <v>6931.2</v>
      </c>
      <c r="R3096" s="23">
        <v>42195</v>
      </c>
      <c r="S3096" s="106">
        <v>6931.2</v>
      </c>
      <c r="T3096" s="31">
        <f t="shared" si="96"/>
        <v>0</v>
      </c>
      <c r="U3096" s="132" t="s">
        <v>19</v>
      </c>
    </row>
    <row r="3097" spans="1:21" x14ac:dyDescent="0.25">
      <c r="A3097" s="20">
        <v>42214</v>
      </c>
      <c r="B3097" s="183" t="s">
        <v>5753</v>
      </c>
      <c r="C3097" s="183" t="s">
        <v>1592</v>
      </c>
      <c r="D3097" s="14" t="s">
        <v>170</v>
      </c>
      <c r="E3097" s="103">
        <v>11336.8</v>
      </c>
      <c r="F3097" s="23">
        <v>42215</v>
      </c>
      <c r="G3097" s="106">
        <v>11336.8</v>
      </c>
      <c r="H3097" s="31">
        <f t="shared" si="94"/>
        <v>0</v>
      </c>
      <c r="I3097" s="132" t="s">
        <v>62</v>
      </c>
      <c r="L3097" s="246"/>
      <c r="M3097" s="20">
        <v>42192</v>
      </c>
      <c r="N3097" s="183" t="s">
        <v>3201</v>
      </c>
      <c r="O3097" s="183" t="s">
        <v>1592</v>
      </c>
      <c r="P3097" s="14" t="s">
        <v>99</v>
      </c>
      <c r="Q3097" s="103">
        <v>3202.8</v>
      </c>
      <c r="R3097" s="23">
        <v>42192</v>
      </c>
      <c r="S3097" s="106">
        <v>3202.8</v>
      </c>
      <c r="T3097" s="31">
        <f t="shared" si="96"/>
        <v>0</v>
      </c>
      <c r="U3097" s="132" t="s">
        <v>62</v>
      </c>
    </row>
    <row r="3098" spans="1:21" x14ac:dyDescent="0.25">
      <c r="A3098" s="20">
        <v>42214</v>
      </c>
      <c r="B3098" s="183" t="s">
        <v>5754</v>
      </c>
      <c r="C3098" s="183" t="s">
        <v>1592</v>
      </c>
      <c r="D3098" s="14" t="s">
        <v>75</v>
      </c>
      <c r="E3098" s="103">
        <v>22717.439999999999</v>
      </c>
      <c r="F3098" s="30" t="s">
        <v>6067</v>
      </c>
      <c r="G3098" s="144">
        <f>21000+1717.44</f>
        <v>22717.439999999999</v>
      </c>
      <c r="H3098" s="31">
        <f t="shared" si="94"/>
        <v>0</v>
      </c>
      <c r="I3098" s="132" t="s">
        <v>62</v>
      </c>
      <c r="L3098" s="246"/>
      <c r="M3098" s="20">
        <v>42194</v>
      </c>
      <c r="N3098" s="183" t="s">
        <v>3448</v>
      </c>
      <c r="O3098" s="183" t="s">
        <v>1592</v>
      </c>
      <c r="P3098" s="14" t="s">
        <v>99</v>
      </c>
      <c r="Q3098" s="103">
        <v>2772</v>
      </c>
      <c r="R3098" s="23">
        <v>42194</v>
      </c>
      <c r="S3098" s="106">
        <v>2772</v>
      </c>
      <c r="T3098" s="31">
        <f t="shared" si="96"/>
        <v>0</v>
      </c>
      <c r="U3098" s="132" t="s">
        <v>41</v>
      </c>
    </row>
    <row r="3099" spans="1:21" x14ac:dyDescent="0.25">
      <c r="A3099" s="20">
        <v>42214</v>
      </c>
      <c r="B3099" s="183" t="s">
        <v>5755</v>
      </c>
      <c r="C3099" s="183" t="s">
        <v>1592</v>
      </c>
      <c r="D3099" s="14" t="s">
        <v>14</v>
      </c>
      <c r="E3099" s="103">
        <v>2318.3000000000002</v>
      </c>
      <c r="F3099" s="30">
        <v>42230</v>
      </c>
      <c r="G3099" s="144">
        <v>2318.3000000000002</v>
      </c>
      <c r="H3099" s="31">
        <f t="shared" si="94"/>
        <v>0</v>
      </c>
      <c r="I3099" s="132" t="s">
        <v>15</v>
      </c>
      <c r="L3099" s="246"/>
      <c r="M3099" s="20">
        <v>42198</v>
      </c>
      <c r="N3099" s="183" t="s">
        <v>3889</v>
      </c>
      <c r="O3099" s="183" t="s">
        <v>1592</v>
      </c>
      <c r="P3099" s="14" t="s">
        <v>99</v>
      </c>
      <c r="Q3099" s="103">
        <v>2921.2</v>
      </c>
      <c r="R3099" s="23">
        <v>42198</v>
      </c>
      <c r="S3099" s="106">
        <v>2921.2</v>
      </c>
      <c r="T3099" s="31">
        <f t="shared" si="96"/>
        <v>0</v>
      </c>
      <c r="U3099" s="132" t="s">
        <v>41</v>
      </c>
    </row>
    <row r="3100" spans="1:21" x14ac:dyDescent="0.25">
      <c r="A3100" s="20">
        <v>42214</v>
      </c>
      <c r="B3100" s="183" t="s">
        <v>5756</v>
      </c>
      <c r="C3100" s="183" t="s">
        <v>1592</v>
      </c>
      <c r="D3100" s="14" t="s">
        <v>173</v>
      </c>
      <c r="E3100" s="103">
        <v>27507.9</v>
      </c>
      <c r="F3100" s="30" t="s">
        <v>6097</v>
      </c>
      <c r="G3100" s="144">
        <v>27507.9</v>
      </c>
      <c r="H3100" s="31">
        <f t="shared" si="94"/>
        <v>0</v>
      </c>
      <c r="I3100" s="132" t="s">
        <v>62</v>
      </c>
      <c r="L3100" s="246"/>
      <c r="M3100" s="20">
        <v>42201</v>
      </c>
      <c r="N3100" s="183" t="s">
        <v>4225</v>
      </c>
      <c r="O3100" s="183" t="s">
        <v>1592</v>
      </c>
      <c r="P3100" s="14" t="s">
        <v>99</v>
      </c>
      <c r="Q3100" s="103">
        <v>2868.1</v>
      </c>
      <c r="R3100" s="23">
        <v>42201</v>
      </c>
      <c r="S3100" s="106">
        <v>2868.1</v>
      </c>
      <c r="T3100" s="48">
        <f t="shared" si="96"/>
        <v>0</v>
      </c>
      <c r="U3100" s="132" t="s">
        <v>149</v>
      </c>
    </row>
    <row r="3101" spans="1:21" x14ac:dyDescent="0.25">
      <c r="A3101" s="20">
        <v>42214</v>
      </c>
      <c r="B3101" s="183" t="s">
        <v>5757</v>
      </c>
      <c r="C3101" s="183" t="s">
        <v>1592</v>
      </c>
      <c r="D3101" s="14" t="s">
        <v>1542</v>
      </c>
      <c r="E3101" s="103">
        <v>29916.400000000001</v>
      </c>
      <c r="F3101" s="23">
        <v>42214</v>
      </c>
      <c r="G3101" s="106">
        <v>29916.400000000001</v>
      </c>
      <c r="H3101" s="31">
        <f t="shared" si="94"/>
        <v>0</v>
      </c>
      <c r="I3101" s="132" t="s">
        <v>9</v>
      </c>
      <c r="L3101" s="246"/>
      <c r="M3101" s="20">
        <v>42202</v>
      </c>
      <c r="N3101" s="183" t="s">
        <v>4382</v>
      </c>
      <c r="O3101" s="183" t="s">
        <v>1592</v>
      </c>
      <c r="P3101" s="14" t="s">
        <v>99</v>
      </c>
      <c r="Q3101" s="133">
        <v>649.6</v>
      </c>
      <c r="R3101" s="23">
        <v>42202</v>
      </c>
      <c r="S3101" s="118">
        <v>649.6</v>
      </c>
      <c r="T3101" s="31">
        <f t="shared" si="96"/>
        <v>0</v>
      </c>
      <c r="U3101" s="28" t="s">
        <v>9</v>
      </c>
    </row>
    <row r="3102" spans="1:21" x14ac:dyDescent="0.25">
      <c r="A3102" s="20">
        <v>42214</v>
      </c>
      <c r="B3102" s="183" t="s">
        <v>5758</v>
      </c>
      <c r="C3102" s="183" t="s">
        <v>1592</v>
      </c>
      <c r="D3102" s="14" t="s">
        <v>3346</v>
      </c>
      <c r="E3102" s="103">
        <v>1601.7</v>
      </c>
      <c r="F3102" s="23">
        <v>42215</v>
      </c>
      <c r="G3102" s="106">
        <v>1601.7</v>
      </c>
      <c r="H3102" s="31">
        <f t="shared" si="94"/>
        <v>0</v>
      </c>
      <c r="I3102" s="132" t="s">
        <v>62</v>
      </c>
      <c r="L3102" s="246"/>
      <c r="M3102" s="20">
        <v>42205</v>
      </c>
      <c r="N3102" s="183" t="s">
        <v>4717</v>
      </c>
      <c r="O3102" s="183" t="s">
        <v>1592</v>
      </c>
      <c r="P3102" s="14" t="s">
        <v>99</v>
      </c>
      <c r="Q3102" s="103">
        <v>2851.8</v>
      </c>
      <c r="R3102" s="23">
        <v>42205</v>
      </c>
      <c r="S3102" s="118">
        <v>2851.8</v>
      </c>
      <c r="T3102" s="31">
        <f t="shared" si="96"/>
        <v>0</v>
      </c>
      <c r="U3102" s="28" t="s">
        <v>41</v>
      </c>
    </row>
    <row r="3103" spans="1:21" x14ac:dyDescent="0.25">
      <c r="A3103" s="20">
        <v>42214</v>
      </c>
      <c r="B3103" s="183" t="s">
        <v>5759</v>
      </c>
      <c r="C3103" s="183" t="s">
        <v>1592</v>
      </c>
      <c r="D3103" s="14" t="s">
        <v>1542</v>
      </c>
      <c r="E3103" s="103">
        <v>110.4</v>
      </c>
      <c r="F3103" s="23">
        <v>42214</v>
      </c>
      <c r="G3103" s="106">
        <v>110.4</v>
      </c>
      <c r="H3103" s="31">
        <f t="shared" si="94"/>
        <v>0</v>
      </c>
      <c r="I3103" s="132" t="s">
        <v>9</v>
      </c>
      <c r="L3103" s="246"/>
      <c r="M3103" s="20">
        <v>42206</v>
      </c>
      <c r="N3103" s="183" t="s">
        <v>4848</v>
      </c>
      <c r="O3103" s="183" t="s">
        <v>1592</v>
      </c>
      <c r="P3103" s="15" t="s">
        <v>99</v>
      </c>
      <c r="Q3103" s="133">
        <v>7964.8</v>
      </c>
      <c r="R3103" s="23">
        <v>42209</v>
      </c>
      <c r="S3103" s="118">
        <v>7964.8</v>
      </c>
      <c r="T3103" s="31">
        <f t="shared" si="96"/>
        <v>0</v>
      </c>
      <c r="U3103" s="46" t="s">
        <v>4738</v>
      </c>
    </row>
    <row r="3104" spans="1:21" x14ac:dyDescent="0.25">
      <c r="A3104" s="20">
        <v>42214</v>
      </c>
      <c r="B3104" s="183" t="s">
        <v>5760</v>
      </c>
      <c r="C3104" s="183" t="s">
        <v>1592</v>
      </c>
      <c r="D3104" s="14" t="s">
        <v>245</v>
      </c>
      <c r="E3104" s="103">
        <v>3727.62</v>
      </c>
      <c r="F3104" s="30">
        <v>42217</v>
      </c>
      <c r="G3104" s="144">
        <v>3727.62</v>
      </c>
      <c r="H3104" s="31">
        <f t="shared" si="94"/>
        <v>0</v>
      </c>
      <c r="I3104" s="132" t="s">
        <v>9</v>
      </c>
      <c r="L3104" s="246"/>
      <c r="M3104" s="20">
        <v>42207</v>
      </c>
      <c r="N3104" s="183" t="s">
        <v>4967</v>
      </c>
      <c r="O3104" s="183" t="s">
        <v>1592</v>
      </c>
      <c r="P3104" s="14" t="s">
        <v>99</v>
      </c>
      <c r="Q3104" s="103">
        <v>2484.6</v>
      </c>
      <c r="R3104" s="23">
        <v>42207</v>
      </c>
      <c r="S3104" s="106">
        <v>2484.6</v>
      </c>
      <c r="T3104" s="31">
        <f t="shared" si="96"/>
        <v>0</v>
      </c>
      <c r="U3104" s="132" t="s">
        <v>312</v>
      </c>
    </row>
    <row r="3105" spans="1:21" x14ac:dyDescent="0.25">
      <c r="A3105" s="20">
        <v>42214</v>
      </c>
      <c r="B3105" s="183" t="s">
        <v>5761</v>
      </c>
      <c r="C3105" s="183" t="s">
        <v>1592</v>
      </c>
      <c r="D3105" s="14" t="s">
        <v>45</v>
      </c>
      <c r="E3105" s="103">
        <v>136588.79</v>
      </c>
      <c r="F3105" s="23">
        <v>42216</v>
      </c>
      <c r="G3105" s="106">
        <f>74907.9+33219.89+28461</f>
        <v>136588.78999999998</v>
      </c>
      <c r="H3105" s="31">
        <f t="shared" si="94"/>
        <v>0</v>
      </c>
      <c r="I3105" s="132" t="s">
        <v>2524</v>
      </c>
      <c r="L3105" s="246"/>
      <c r="M3105" s="20">
        <v>42210</v>
      </c>
      <c r="N3105" s="183" t="s">
        <v>5342</v>
      </c>
      <c r="O3105" s="183" t="s">
        <v>1592</v>
      </c>
      <c r="P3105" s="14" t="s">
        <v>99</v>
      </c>
      <c r="Q3105" s="103">
        <v>3013.5</v>
      </c>
      <c r="R3105" s="65">
        <v>42210</v>
      </c>
      <c r="S3105" s="106">
        <v>3013.5</v>
      </c>
      <c r="T3105" s="31">
        <f t="shared" si="96"/>
        <v>0</v>
      </c>
      <c r="U3105" s="132" t="s">
        <v>41</v>
      </c>
    </row>
    <row r="3106" spans="1:21" x14ac:dyDescent="0.25">
      <c r="A3106" s="20">
        <v>42214</v>
      </c>
      <c r="B3106" s="183" t="s">
        <v>5762</v>
      </c>
      <c r="C3106" s="183" t="s">
        <v>1592</v>
      </c>
      <c r="D3106" s="14" t="s">
        <v>66</v>
      </c>
      <c r="E3106" s="103">
        <v>2290.8000000000002</v>
      </c>
      <c r="F3106" s="23">
        <v>42214</v>
      </c>
      <c r="G3106" s="106">
        <v>2290.8000000000002</v>
      </c>
      <c r="H3106" s="31">
        <f t="shared" si="94"/>
        <v>0</v>
      </c>
      <c r="I3106" s="132" t="s">
        <v>9</v>
      </c>
      <c r="L3106" s="246"/>
      <c r="M3106" s="20">
        <v>42215</v>
      </c>
      <c r="N3106" s="183" t="s">
        <v>5852</v>
      </c>
      <c r="O3106" s="183" t="s">
        <v>1592</v>
      </c>
      <c r="P3106" s="14" t="s">
        <v>99</v>
      </c>
      <c r="Q3106" s="103">
        <v>705.6</v>
      </c>
      <c r="R3106" s="23">
        <v>42215</v>
      </c>
      <c r="S3106" s="106">
        <v>705.6</v>
      </c>
      <c r="T3106" s="31">
        <f t="shared" si="96"/>
        <v>0</v>
      </c>
      <c r="U3106" s="132" t="s">
        <v>94</v>
      </c>
    </row>
    <row r="3107" spans="1:21" x14ac:dyDescent="0.25">
      <c r="A3107" s="20">
        <v>42214</v>
      </c>
      <c r="B3107" s="183" t="s">
        <v>5763</v>
      </c>
      <c r="C3107" s="183" t="s">
        <v>1592</v>
      </c>
      <c r="D3107" s="14" t="s">
        <v>335</v>
      </c>
      <c r="E3107" s="103">
        <v>936.9</v>
      </c>
      <c r="F3107" s="23">
        <v>42214</v>
      </c>
      <c r="G3107" s="106">
        <v>936.9</v>
      </c>
      <c r="H3107" s="31">
        <f t="shared" si="94"/>
        <v>0</v>
      </c>
      <c r="I3107" s="132" t="s">
        <v>9</v>
      </c>
      <c r="L3107" s="246"/>
      <c r="M3107" s="20">
        <v>42216</v>
      </c>
      <c r="N3107" s="183" t="s">
        <v>5940</v>
      </c>
      <c r="O3107" s="183" t="s">
        <v>1592</v>
      </c>
      <c r="P3107" s="14" t="s">
        <v>99</v>
      </c>
      <c r="Q3107" s="103">
        <v>12108.8</v>
      </c>
      <c r="R3107" s="23"/>
      <c r="S3107" s="106"/>
      <c r="T3107" s="31">
        <f t="shared" si="96"/>
        <v>12108.8</v>
      </c>
      <c r="U3107" s="132" t="s">
        <v>4738</v>
      </c>
    </row>
    <row r="3108" spans="1:21" x14ac:dyDescent="0.25">
      <c r="A3108" s="20">
        <v>42214</v>
      </c>
      <c r="B3108" s="183" t="s">
        <v>5764</v>
      </c>
      <c r="C3108" s="183" t="s">
        <v>1592</v>
      </c>
      <c r="D3108" s="14" t="s">
        <v>136</v>
      </c>
      <c r="E3108" s="103">
        <v>35589.599999999999</v>
      </c>
      <c r="F3108" s="23" t="s">
        <v>5765</v>
      </c>
      <c r="G3108" s="106">
        <f>18121.6+17468</f>
        <v>35589.599999999999</v>
      </c>
      <c r="H3108" s="31">
        <f t="shared" si="94"/>
        <v>0</v>
      </c>
      <c r="I3108" s="132" t="s">
        <v>9</v>
      </c>
      <c r="L3108" s="246"/>
      <c r="M3108" s="20">
        <v>42202</v>
      </c>
      <c r="N3108" s="183" t="s">
        <v>4375</v>
      </c>
      <c r="O3108" s="183" t="s">
        <v>1592</v>
      </c>
      <c r="P3108" s="14" t="s">
        <v>915</v>
      </c>
      <c r="Q3108" s="103">
        <v>1927.2</v>
      </c>
      <c r="R3108" s="23">
        <v>42203</v>
      </c>
      <c r="S3108" s="118">
        <v>1927.2</v>
      </c>
      <c r="T3108" s="31">
        <f t="shared" si="96"/>
        <v>0</v>
      </c>
      <c r="U3108" s="28" t="s">
        <v>59</v>
      </c>
    </row>
    <row r="3109" spans="1:21" x14ac:dyDescent="0.25">
      <c r="A3109" s="20">
        <v>42214</v>
      </c>
      <c r="B3109" s="183" t="s">
        <v>5766</v>
      </c>
      <c r="C3109" s="183" t="s">
        <v>1592</v>
      </c>
      <c r="D3109" s="14" t="s">
        <v>158</v>
      </c>
      <c r="E3109" s="103">
        <v>4069.8</v>
      </c>
      <c r="F3109" s="23">
        <v>42214</v>
      </c>
      <c r="G3109" s="106">
        <v>4069.8</v>
      </c>
      <c r="H3109" s="31">
        <f t="shared" si="94"/>
        <v>0</v>
      </c>
      <c r="I3109" s="132" t="s">
        <v>9</v>
      </c>
      <c r="L3109" s="246"/>
      <c r="M3109" s="20">
        <v>42203</v>
      </c>
      <c r="N3109" s="183" t="s">
        <v>4487</v>
      </c>
      <c r="O3109" s="183" t="s">
        <v>1592</v>
      </c>
      <c r="P3109" s="14" t="s">
        <v>915</v>
      </c>
      <c r="Q3109" s="103">
        <v>1079.4000000000001</v>
      </c>
      <c r="R3109" s="65">
        <v>42204</v>
      </c>
      <c r="S3109" s="106">
        <v>1079.4000000000001</v>
      </c>
      <c r="T3109" s="31">
        <f t="shared" si="96"/>
        <v>0</v>
      </c>
      <c r="U3109" s="132" t="s">
        <v>59</v>
      </c>
    </row>
    <row r="3110" spans="1:21" x14ac:dyDescent="0.25">
      <c r="A3110" s="20">
        <v>42214</v>
      </c>
      <c r="B3110" s="183" t="s">
        <v>5767</v>
      </c>
      <c r="C3110" s="183" t="s">
        <v>1592</v>
      </c>
      <c r="D3110" s="14" t="s">
        <v>1182</v>
      </c>
      <c r="E3110" s="103">
        <v>26949.03</v>
      </c>
      <c r="F3110" s="23">
        <v>42214</v>
      </c>
      <c r="G3110" s="106">
        <v>26949.03</v>
      </c>
      <c r="H3110" s="31">
        <f t="shared" si="94"/>
        <v>0</v>
      </c>
      <c r="I3110" s="132" t="s">
        <v>9</v>
      </c>
      <c r="L3110" s="246"/>
      <c r="M3110" s="20">
        <v>42204</v>
      </c>
      <c r="N3110" s="183" t="s">
        <v>4618</v>
      </c>
      <c r="O3110" s="183" t="s">
        <v>1592</v>
      </c>
      <c r="P3110" s="14" t="s">
        <v>915</v>
      </c>
      <c r="Q3110" s="103">
        <v>342</v>
      </c>
      <c r="R3110" s="23">
        <v>42204</v>
      </c>
      <c r="S3110" s="106">
        <v>342</v>
      </c>
      <c r="T3110" s="31">
        <f t="shared" si="96"/>
        <v>0</v>
      </c>
      <c r="U3110" s="28" t="s">
        <v>59</v>
      </c>
    </row>
    <row r="3111" spans="1:21" x14ac:dyDescent="0.25">
      <c r="A3111" s="20">
        <v>42214</v>
      </c>
      <c r="B3111" s="183" t="s">
        <v>5768</v>
      </c>
      <c r="C3111" s="183" t="s">
        <v>1592</v>
      </c>
      <c r="D3111" s="14" t="s">
        <v>35</v>
      </c>
      <c r="E3111" s="103">
        <v>26005.39</v>
      </c>
      <c r="F3111" s="23">
        <v>42214</v>
      </c>
      <c r="G3111" s="106">
        <v>26005.39</v>
      </c>
      <c r="H3111" s="31">
        <f t="shared" si="94"/>
        <v>0</v>
      </c>
      <c r="I3111" s="132" t="s">
        <v>19</v>
      </c>
      <c r="L3111" s="246"/>
      <c r="M3111" s="20">
        <v>42205</v>
      </c>
      <c r="N3111" s="183" t="s">
        <v>4674</v>
      </c>
      <c r="O3111" s="183" t="s">
        <v>1592</v>
      </c>
      <c r="P3111" s="14" t="s">
        <v>915</v>
      </c>
      <c r="Q3111" s="103">
        <v>363.6</v>
      </c>
      <c r="R3111" s="23">
        <v>42205</v>
      </c>
      <c r="S3111" s="118">
        <v>363.6</v>
      </c>
      <c r="T3111" s="31">
        <f t="shared" si="96"/>
        <v>0</v>
      </c>
      <c r="U3111" s="28" t="s">
        <v>3880</v>
      </c>
    </row>
    <row r="3112" spans="1:21" x14ac:dyDescent="0.25">
      <c r="A3112" s="20">
        <v>42214</v>
      </c>
      <c r="B3112" s="183" t="s">
        <v>5769</v>
      </c>
      <c r="C3112" s="183" t="s">
        <v>1592</v>
      </c>
      <c r="D3112" s="14" t="s">
        <v>251</v>
      </c>
      <c r="E3112" s="103">
        <v>18106.2</v>
      </c>
      <c r="F3112" s="23">
        <v>42215</v>
      </c>
      <c r="G3112" s="106">
        <v>18106.2</v>
      </c>
      <c r="H3112" s="31">
        <f t="shared" si="94"/>
        <v>0</v>
      </c>
      <c r="I3112" s="132" t="s">
        <v>94</v>
      </c>
      <c r="L3112" s="246"/>
      <c r="M3112" s="20">
        <v>42206</v>
      </c>
      <c r="N3112" s="183" t="s">
        <v>4814</v>
      </c>
      <c r="O3112" s="183" t="s">
        <v>1592</v>
      </c>
      <c r="P3112" s="15" t="s">
        <v>915</v>
      </c>
      <c r="Q3112" s="133">
        <v>1173.9000000000001</v>
      </c>
      <c r="R3112" s="23">
        <v>42206</v>
      </c>
      <c r="S3112" s="118">
        <v>1173.9000000000001</v>
      </c>
      <c r="T3112" s="31">
        <f t="shared" si="96"/>
        <v>0</v>
      </c>
      <c r="U3112" s="46" t="s">
        <v>59</v>
      </c>
    </row>
    <row r="3113" spans="1:21" x14ac:dyDescent="0.25">
      <c r="A3113" s="20">
        <v>42214</v>
      </c>
      <c r="B3113" s="183" t="s">
        <v>5770</v>
      </c>
      <c r="C3113" s="183" t="s">
        <v>1592</v>
      </c>
      <c r="D3113" s="14" t="s">
        <v>93</v>
      </c>
      <c r="E3113" s="103">
        <v>1861.2</v>
      </c>
      <c r="F3113" s="23">
        <v>42215</v>
      </c>
      <c r="G3113" s="106">
        <v>1861.2</v>
      </c>
      <c r="H3113" s="31">
        <f t="shared" si="94"/>
        <v>0</v>
      </c>
      <c r="I3113" s="132" t="s">
        <v>94</v>
      </c>
      <c r="L3113" s="246"/>
      <c r="M3113" s="20">
        <v>42210</v>
      </c>
      <c r="N3113" s="183" t="s">
        <v>5352</v>
      </c>
      <c r="O3113" s="183" t="s">
        <v>1592</v>
      </c>
      <c r="P3113" s="14" t="s">
        <v>915</v>
      </c>
      <c r="Q3113" s="103">
        <v>515.20000000000005</v>
      </c>
      <c r="R3113" s="65">
        <v>42211</v>
      </c>
      <c r="S3113" s="106">
        <v>515.20000000000005</v>
      </c>
      <c r="T3113" s="31">
        <f t="shared" si="96"/>
        <v>0</v>
      </c>
      <c r="U3113" s="132" t="s">
        <v>59</v>
      </c>
    </row>
    <row r="3114" spans="1:21" x14ac:dyDescent="0.25">
      <c r="A3114" s="20">
        <v>42214</v>
      </c>
      <c r="B3114" s="183" t="s">
        <v>5771</v>
      </c>
      <c r="C3114" s="183" t="s">
        <v>1592</v>
      </c>
      <c r="D3114" s="14" t="s">
        <v>95</v>
      </c>
      <c r="E3114" s="103">
        <v>1782</v>
      </c>
      <c r="F3114" s="23">
        <v>42215</v>
      </c>
      <c r="G3114" s="106">
        <v>1782</v>
      </c>
      <c r="H3114" s="31">
        <f t="shared" si="94"/>
        <v>0</v>
      </c>
      <c r="I3114" s="132" t="s">
        <v>94</v>
      </c>
      <c r="L3114" s="246"/>
      <c r="M3114" s="20">
        <v>42212</v>
      </c>
      <c r="N3114" s="183" t="s">
        <v>5509</v>
      </c>
      <c r="O3114" s="183" t="s">
        <v>1592</v>
      </c>
      <c r="P3114" s="14" t="s">
        <v>915</v>
      </c>
      <c r="Q3114" s="103">
        <v>1082.4000000000001</v>
      </c>
      <c r="R3114" s="23">
        <v>42212</v>
      </c>
      <c r="S3114" s="106">
        <v>1082.4000000000001</v>
      </c>
      <c r="T3114" s="31">
        <f t="shared" si="96"/>
        <v>0</v>
      </c>
      <c r="U3114" s="132" t="s">
        <v>9</v>
      </c>
    </row>
    <row r="3115" spans="1:21" x14ac:dyDescent="0.25">
      <c r="A3115" s="20">
        <v>42214</v>
      </c>
      <c r="B3115" s="183" t="s">
        <v>5772</v>
      </c>
      <c r="C3115" s="183" t="s">
        <v>1592</v>
      </c>
      <c r="D3115" s="14" t="s">
        <v>363</v>
      </c>
      <c r="E3115" s="103">
        <v>2248</v>
      </c>
      <c r="F3115" s="23">
        <v>42215</v>
      </c>
      <c r="G3115" s="106">
        <v>2248</v>
      </c>
      <c r="H3115" s="31">
        <f t="shared" si="94"/>
        <v>0</v>
      </c>
      <c r="I3115" s="132" t="s">
        <v>94</v>
      </c>
      <c r="L3115" s="246"/>
      <c r="M3115" s="20">
        <v>42188</v>
      </c>
      <c r="N3115" s="183" t="s">
        <v>2803</v>
      </c>
      <c r="O3115" s="183" t="s">
        <v>1592</v>
      </c>
      <c r="P3115" s="40" t="s">
        <v>102</v>
      </c>
      <c r="Q3115" s="103">
        <v>2336</v>
      </c>
      <c r="R3115" s="23">
        <v>42188</v>
      </c>
      <c r="S3115" s="106">
        <v>2336</v>
      </c>
      <c r="T3115" s="31">
        <f t="shared" si="96"/>
        <v>0</v>
      </c>
      <c r="U3115" s="46" t="s">
        <v>9</v>
      </c>
    </row>
    <row r="3116" spans="1:21" x14ac:dyDescent="0.25">
      <c r="A3116" s="20">
        <v>42214</v>
      </c>
      <c r="B3116" s="183" t="s">
        <v>5773</v>
      </c>
      <c r="C3116" s="183" t="s">
        <v>1592</v>
      </c>
      <c r="D3116" s="14" t="s">
        <v>190</v>
      </c>
      <c r="E3116" s="103">
        <v>6235</v>
      </c>
      <c r="F3116" s="23">
        <v>42215</v>
      </c>
      <c r="G3116" s="106">
        <v>6235</v>
      </c>
      <c r="H3116" s="31">
        <f t="shared" si="94"/>
        <v>0</v>
      </c>
      <c r="I3116" s="132" t="s">
        <v>94</v>
      </c>
      <c r="L3116" s="246"/>
      <c r="M3116" s="20">
        <v>42189</v>
      </c>
      <c r="N3116" s="183" t="s">
        <v>2965</v>
      </c>
      <c r="O3116" s="183" t="s">
        <v>1592</v>
      </c>
      <c r="P3116" s="14" t="s">
        <v>102</v>
      </c>
      <c r="Q3116" s="103">
        <v>2196</v>
      </c>
      <c r="R3116" s="23">
        <v>42189</v>
      </c>
      <c r="S3116" s="106">
        <v>2196</v>
      </c>
      <c r="T3116" s="31">
        <f t="shared" si="96"/>
        <v>0</v>
      </c>
      <c r="U3116" s="132" t="s">
        <v>9</v>
      </c>
    </row>
    <row r="3117" spans="1:21" x14ac:dyDescent="0.25">
      <c r="A3117" s="20">
        <v>42214</v>
      </c>
      <c r="B3117" s="183" t="s">
        <v>5774</v>
      </c>
      <c r="C3117" s="183" t="s">
        <v>1592</v>
      </c>
      <c r="D3117" s="14" t="s">
        <v>104</v>
      </c>
      <c r="E3117" s="103">
        <v>3192.4</v>
      </c>
      <c r="F3117" s="23">
        <v>42215</v>
      </c>
      <c r="G3117" s="106">
        <v>3192.4</v>
      </c>
      <c r="H3117" s="31">
        <f t="shared" si="94"/>
        <v>0</v>
      </c>
      <c r="I3117" s="132" t="s">
        <v>9</v>
      </c>
      <c r="L3117" s="246"/>
      <c r="M3117" s="20">
        <v>42190</v>
      </c>
      <c r="N3117" s="183" t="s">
        <v>2989</v>
      </c>
      <c r="O3117" s="183" t="s">
        <v>1592</v>
      </c>
      <c r="P3117" s="14" t="s">
        <v>102</v>
      </c>
      <c r="Q3117" s="103">
        <v>3212.2</v>
      </c>
      <c r="R3117" s="23">
        <v>42190</v>
      </c>
      <c r="S3117" s="106">
        <v>3212.2</v>
      </c>
      <c r="T3117" s="31">
        <f t="shared" si="96"/>
        <v>0</v>
      </c>
      <c r="U3117" s="132" t="s">
        <v>9</v>
      </c>
    </row>
    <row r="3118" spans="1:21" x14ac:dyDescent="0.25">
      <c r="A3118" s="20">
        <v>42214</v>
      </c>
      <c r="B3118" s="183" t="s">
        <v>5775</v>
      </c>
      <c r="C3118" s="183" t="s">
        <v>1592</v>
      </c>
      <c r="D3118" s="14" t="s">
        <v>179</v>
      </c>
      <c r="E3118" s="103">
        <v>1492.7</v>
      </c>
      <c r="F3118" s="23">
        <v>42215</v>
      </c>
      <c r="G3118" s="106">
        <v>1492.7</v>
      </c>
      <c r="H3118" s="31">
        <f t="shared" si="94"/>
        <v>0</v>
      </c>
      <c r="I3118" s="132" t="s">
        <v>94</v>
      </c>
      <c r="L3118" s="246"/>
      <c r="M3118" s="20">
        <v>42193</v>
      </c>
      <c r="N3118" s="183" t="s">
        <v>3323</v>
      </c>
      <c r="O3118" s="183" t="s">
        <v>1592</v>
      </c>
      <c r="P3118" s="14" t="s">
        <v>102</v>
      </c>
      <c r="Q3118" s="103">
        <v>1227.25</v>
      </c>
      <c r="R3118" s="23">
        <v>42193</v>
      </c>
      <c r="S3118" s="106">
        <v>1227.25</v>
      </c>
      <c r="T3118" s="31">
        <f t="shared" si="96"/>
        <v>0</v>
      </c>
      <c r="U3118" s="132" t="s">
        <v>9</v>
      </c>
    </row>
    <row r="3119" spans="1:21" x14ac:dyDescent="0.25">
      <c r="A3119" s="20">
        <v>42214</v>
      </c>
      <c r="B3119" s="183" t="s">
        <v>5776</v>
      </c>
      <c r="C3119" s="183" t="s">
        <v>1592</v>
      </c>
      <c r="D3119" s="14" t="s">
        <v>49</v>
      </c>
      <c r="E3119" s="103">
        <v>1273</v>
      </c>
      <c r="F3119" s="23">
        <v>42215</v>
      </c>
      <c r="G3119" s="106">
        <v>1273</v>
      </c>
      <c r="H3119" s="31">
        <f t="shared" si="94"/>
        <v>0</v>
      </c>
      <c r="I3119" s="132" t="s">
        <v>94</v>
      </c>
      <c r="L3119" s="246"/>
      <c r="M3119" s="20">
        <v>42195</v>
      </c>
      <c r="N3119" s="183" t="s">
        <v>3615</v>
      </c>
      <c r="O3119" s="183" t="s">
        <v>1592</v>
      </c>
      <c r="P3119" s="14" t="s">
        <v>102</v>
      </c>
      <c r="Q3119" s="103">
        <v>2828</v>
      </c>
      <c r="R3119" s="23">
        <v>42195</v>
      </c>
      <c r="S3119" s="118">
        <v>2828</v>
      </c>
      <c r="T3119" s="31">
        <f t="shared" si="96"/>
        <v>0</v>
      </c>
      <c r="U3119" s="28" t="s">
        <v>9</v>
      </c>
    </row>
    <row r="3120" spans="1:21" x14ac:dyDescent="0.25">
      <c r="A3120" s="20">
        <v>42214</v>
      </c>
      <c r="B3120" s="183" t="s">
        <v>5777</v>
      </c>
      <c r="C3120" s="183" t="s">
        <v>1592</v>
      </c>
      <c r="D3120" s="76" t="s">
        <v>4933</v>
      </c>
      <c r="E3120" s="103">
        <v>8174.6</v>
      </c>
      <c r="F3120" s="238" t="s">
        <v>6084</v>
      </c>
      <c r="G3120" s="144">
        <v>8174.6</v>
      </c>
      <c r="H3120" s="31">
        <f t="shared" si="94"/>
        <v>0</v>
      </c>
      <c r="I3120" s="132" t="s">
        <v>9</v>
      </c>
      <c r="L3120" s="246"/>
      <c r="M3120" s="20">
        <v>42196</v>
      </c>
      <c r="N3120" s="183" t="s">
        <v>3772</v>
      </c>
      <c r="O3120" s="183" t="s">
        <v>1592</v>
      </c>
      <c r="P3120" s="14" t="s">
        <v>102</v>
      </c>
      <c r="Q3120" s="103">
        <v>2288</v>
      </c>
      <c r="R3120" s="23">
        <v>42196</v>
      </c>
      <c r="S3120" s="106">
        <v>2288</v>
      </c>
      <c r="T3120" s="31">
        <f t="shared" si="96"/>
        <v>0</v>
      </c>
      <c r="U3120" s="132" t="s">
        <v>9</v>
      </c>
    </row>
    <row r="3121" spans="1:21" x14ac:dyDescent="0.25">
      <c r="A3121" s="20">
        <v>42214</v>
      </c>
      <c r="B3121" s="183" t="s">
        <v>5779</v>
      </c>
      <c r="C3121" s="183" t="s">
        <v>1592</v>
      </c>
      <c r="D3121" s="14" t="s">
        <v>1174</v>
      </c>
      <c r="E3121" s="103">
        <v>14368</v>
      </c>
      <c r="F3121" s="23">
        <v>42215</v>
      </c>
      <c r="G3121" s="106">
        <v>14368</v>
      </c>
      <c r="H3121" s="31">
        <f t="shared" si="94"/>
        <v>0</v>
      </c>
      <c r="I3121" s="132" t="s">
        <v>587</v>
      </c>
      <c r="L3121" s="246"/>
      <c r="M3121" s="20">
        <v>42197</v>
      </c>
      <c r="N3121" s="183" t="s">
        <v>3806</v>
      </c>
      <c r="O3121" s="183" t="s">
        <v>1592</v>
      </c>
      <c r="P3121" s="14" t="s">
        <v>102</v>
      </c>
      <c r="Q3121" s="103">
        <v>990.3</v>
      </c>
      <c r="R3121" s="23">
        <v>42197</v>
      </c>
      <c r="S3121" s="106">
        <v>990.3</v>
      </c>
      <c r="T3121" s="31">
        <f t="shared" si="96"/>
        <v>0</v>
      </c>
      <c r="U3121" s="132" t="s">
        <v>9</v>
      </c>
    </row>
    <row r="3122" spans="1:21" x14ac:dyDescent="0.25">
      <c r="A3122" s="20">
        <v>42214</v>
      </c>
      <c r="B3122" s="183" t="s">
        <v>5780</v>
      </c>
      <c r="C3122" s="183" t="s">
        <v>1592</v>
      </c>
      <c r="D3122" s="26" t="s">
        <v>218</v>
      </c>
      <c r="E3122" s="153">
        <v>0</v>
      </c>
      <c r="F3122" s="23"/>
      <c r="G3122" s="106"/>
      <c r="H3122" s="31">
        <f t="shared" si="94"/>
        <v>0</v>
      </c>
      <c r="I3122" s="132" t="s">
        <v>13</v>
      </c>
      <c r="L3122" s="246"/>
      <c r="M3122" s="20">
        <v>42197</v>
      </c>
      <c r="N3122" s="183" t="s">
        <v>3834</v>
      </c>
      <c r="O3122" s="183" t="s">
        <v>1592</v>
      </c>
      <c r="P3122" s="14" t="s">
        <v>102</v>
      </c>
      <c r="Q3122" s="103">
        <v>2216</v>
      </c>
      <c r="R3122" s="23">
        <v>42197</v>
      </c>
      <c r="S3122" s="106">
        <v>2216</v>
      </c>
      <c r="T3122" s="31">
        <f t="shared" si="96"/>
        <v>0</v>
      </c>
      <c r="U3122" s="132" t="s">
        <v>9</v>
      </c>
    </row>
    <row r="3123" spans="1:21" x14ac:dyDescent="0.25">
      <c r="A3123" s="20">
        <v>42214</v>
      </c>
      <c r="B3123" s="183" t="s">
        <v>5781</v>
      </c>
      <c r="C3123" s="183" t="s">
        <v>1592</v>
      </c>
      <c r="D3123" s="14" t="s">
        <v>55</v>
      </c>
      <c r="E3123" s="103">
        <v>26483.62</v>
      </c>
      <c r="F3123" s="23">
        <v>42214</v>
      </c>
      <c r="G3123" s="106">
        <v>26483.62</v>
      </c>
      <c r="H3123" s="31">
        <f t="shared" si="94"/>
        <v>0</v>
      </c>
      <c r="I3123" s="132" t="s">
        <v>17</v>
      </c>
      <c r="L3123" s="246"/>
      <c r="M3123" s="20">
        <v>42198</v>
      </c>
      <c r="N3123" s="183" t="s">
        <v>3959</v>
      </c>
      <c r="O3123" s="183" t="s">
        <v>1592</v>
      </c>
      <c r="P3123" s="14" t="s">
        <v>102</v>
      </c>
      <c r="Q3123" s="103">
        <v>988.5</v>
      </c>
      <c r="R3123" s="23">
        <v>42198</v>
      </c>
      <c r="S3123" s="106">
        <v>988.5</v>
      </c>
      <c r="T3123" s="31">
        <f t="shared" si="96"/>
        <v>0</v>
      </c>
      <c r="U3123" s="132" t="s">
        <v>9</v>
      </c>
    </row>
    <row r="3124" spans="1:21" x14ac:dyDescent="0.25">
      <c r="A3124" s="20">
        <v>42214</v>
      </c>
      <c r="B3124" s="183" t="s">
        <v>5782</v>
      </c>
      <c r="C3124" s="183" t="s">
        <v>1592</v>
      </c>
      <c r="D3124" s="76" t="s">
        <v>4933</v>
      </c>
      <c r="E3124" s="103">
        <v>7392</v>
      </c>
      <c r="F3124" s="30" t="s">
        <v>6085</v>
      </c>
      <c r="G3124" s="144">
        <v>7392</v>
      </c>
      <c r="H3124" s="31">
        <f t="shared" si="94"/>
        <v>0</v>
      </c>
      <c r="I3124" s="132" t="s">
        <v>9</v>
      </c>
      <c r="L3124" s="246"/>
      <c r="M3124" s="20">
        <v>42200</v>
      </c>
      <c r="N3124" s="183" t="s">
        <v>4136</v>
      </c>
      <c r="O3124" s="183" t="s">
        <v>1592</v>
      </c>
      <c r="P3124" s="14" t="s">
        <v>102</v>
      </c>
      <c r="Q3124" s="103">
        <v>2961</v>
      </c>
      <c r="R3124" s="23" t="s">
        <v>4137</v>
      </c>
      <c r="S3124" s="106">
        <f>2000+961</f>
        <v>2961</v>
      </c>
      <c r="T3124" s="48">
        <f t="shared" si="96"/>
        <v>0</v>
      </c>
      <c r="U3124" s="132" t="s">
        <v>9</v>
      </c>
    </row>
    <row r="3125" spans="1:21" x14ac:dyDescent="0.25">
      <c r="A3125" s="20">
        <v>42214</v>
      </c>
      <c r="B3125" s="183" t="s">
        <v>5784</v>
      </c>
      <c r="C3125" s="183" t="s">
        <v>1592</v>
      </c>
      <c r="D3125" s="14" t="s">
        <v>1053</v>
      </c>
      <c r="E3125" s="103">
        <v>66153.600000000006</v>
      </c>
      <c r="F3125" s="30">
        <v>42220</v>
      </c>
      <c r="G3125" s="144">
        <v>66153.600000000006</v>
      </c>
      <c r="H3125" s="31">
        <f t="shared" si="94"/>
        <v>0</v>
      </c>
      <c r="I3125" s="132" t="s">
        <v>312</v>
      </c>
      <c r="L3125" s="246"/>
      <c r="M3125" s="20">
        <v>42202</v>
      </c>
      <c r="N3125" s="183" t="s">
        <v>4437</v>
      </c>
      <c r="O3125" s="183" t="s">
        <v>1592</v>
      </c>
      <c r="P3125" s="14" t="s">
        <v>102</v>
      </c>
      <c r="Q3125" s="103">
        <v>2112.6</v>
      </c>
      <c r="R3125" s="23">
        <v>42202</v>
      </c>
      <c r="S3125" s="118">
        <v>2112.6</v>
      </c>
      <c r="T3125" s="31">
        <f t="shared" si="96"/>
        <v>0</v>
      </c>
      <c r="U3125" s="28" t="s">
        <v>9</v>
      </c>
    </row>
    <row r="3126" spans="1:21" x14ac:dyDescent="0.25">
      <c r="A3126" s="20">
        <v>42214</v>
      </c>
      <c r="B3126" s="183" t="s">
        <v>5785</v>
      </c>
      <c r="C3126" s="183" t="s">
        <v>1592</v>
      </c>
      <c r="D3126" s="14" t="s">
        <v>114</v>
      </c>
      <c r="E3126" s="103">
        <v>2855.6</v>
      </c>
      <c r="F3126" s="23">
        <v>42214</v>
      </c>
      <c r="G3126" s="106">
        <v>2855.6</v>
      </c>
      <c r="H3126" s="31">
        <f t="shared" si="94"/>
        <v>0</v>
      </c>
      <c r="I3126" s="132" t="s">
        <v>9</v>
      </c>
      <c r="L3126" s="246"/>
      <c r="M3126" s="20">
        <v>42203</v>
      </c>
      <c r="N3126" s="183" t="s">
        <v>4553</v>
      </c>
      <c r="O3126" s="183" t="s">
        <v>1592</v>
      </c>
      <c r="P3126" s="14" t="s">
        <v>102</v>
      </c>
      <c r="Q3126" s="103">
        <v>2520</v>
      </c>
      <c r="R3126" s="23">
        <v>42203</v>
      </c>
      <c r="S3126" s="118">
        <v>2520</v>
      </c>
      <c r="T3126" s="31">
        <f t="shared" si="96"/>
        <v>0</v>
      </c>
      <c r="U3126" s="28" t="s">
        <v>9</v>
      </c>
    </row>
    <row r="3127" spans="1:21" x14ac:dyDescent="0.25">
      <c r="A3127" s="20">
        <v>42214</v>
      </c>
      <c r="B3127" s="183" t="s">
        <v>5786</v>
      </c>
      <c r="C3127" s="183" t="s">
        <v>1592</v>
      </c>
      <c r="D3127" s="14" t="s">
        <v>252</v>
      </c>
      <c r="E3127" s="103">
        <v>8002.8</v>
      </c>
      <c r="F3127" s="23">
        <v>42214</v>
      </c>
      <c r="G3127" s="106">
        <v>8002.8</v>
      </c>
      <c r="H3127" s="31">
        <f t="shared" si="94"/>
        <v>0</v>
      </c>
      <c r="I3127" s="132" t="s">
        <v>9</v>
      </c>
      <c r="L3127" s="246"/>
      <c r="M3127" s="20">
        <v>42204</v>
      </c>
      <c r="N3127" s="183" t="s">
        <v>4644</v>
      </c>
      <c r="O3127" s="183" t="s">
        <v>1592</v>
      </c>
      <c r="P3127" s="14" t="s">
        <v>102</v>
      </c>
      <c r="Q3127" s="103">
        <v>772.8</v>
      </c>
      <c r="R3127" s="23">
        <v>42204</v>
      </c>
      <c r="S3127" s="118">
        <v>772.8</v>
      </c>
      <c r="T3127" s="31">
        <f t="shared" si="96"/>
        <v>0</v>
      </c>
      <c r="U3127" s="28" t="s">
        <v>9</v>
      </c>
    </row>
    <row r="3128" spans="1:21" x14ac:dyDescent="0.25">
      <c r="A3128" s="20">
        <v>42214</v>
      </c>
      <c r="B3128" s="183" t="s">
        <v>5787</v>
      </c>
      <c r="C3128" s="183" t="s">
        <v>1592</v>
      </c>
      <c r="D3128" s="14" t="s">
        <v>111</v>
      </c>
      <c r="E3128" s="103">
        <v>7600</v>
      </c>
      <c r="F3128" s="23">
        <v>42216</v>
      </c>
      <c r="G3128" s="106">
        <v>7600</v>
      </c>
      <c r="H3128" s="31">
        <f t="shared" si="94"/>
        <v>0</v>
      </c>
      <c r="I3128" s="132" t="s">
        <v>15</v>
      </c>
      <c r="L3128" s="246"/>
      <c r="M3128" s="20">
        <v>42206</v>
      </c>
      <c r="N3128" s="183" t="s">
        <v>4861</v>
      </c>
      <c r="O3128" s="183" t="s">
        <v>1592</v>
      </c>
      <c r="P3128" s="15" t="s">
        <v>102</v>
      </c>
      <c r="Q3128" s="133">
        <v>397.6</v>
      </c>
      <c r="R3128" s="23">
        <v>42206</v>
      </c>
      <c r="S3128" s="118">
        <v>397.6</v>
      </c>
      <c r="T3128" s="31">
        <f t="shared" si="96"/>
        <v>0</v>
      </c>
      <c r="U3128" s="46" t="s">
        <v>9</v>
      </c>
    </row>
    <row r="3129" spans="1:21" x14ac:dyDescent="0.25">
      <c r="A3129" s="20">
        <v>42214</v>
      </c>
      <c r="B3129" s="183" t="s">
        <v>5788</v>
      </c>
      <c r="C3129" s="183" t="s">
        <v>1592</v>
      </c>
      <c r="D3129" s="14" t="s">
        <v>24</v>
      </c>
      <c r="E3129" s="103">
        <v>73492.399999999994</v>
      </c>
      <c r="F3129" s="30">
        <v>42221</v>
      </c>
      <c r="G3129" s="144">
        <v>73492.399999999994</v>
      </c>
      <c r="H3129" s="31">
        <f t="shared" si="94"/>
        <v>0</v>
      </c>
      <c r="I3129" s="132" t="s">
        <v>9</v>
      </c>
      <c r="L3129" s="246"/>
      <c r="M3129" s="20">
        <v>42209</v>
      </c>
      <c r="N3129" s="183" t="s">
        <v>5266</v>
      </c>
      <c r="O3129" s="183" t="s">
        <v>1592</v>
      </c>
      <c r="P3129" s="14" t="s">
        <v>102</v>
      </c>
      <c r="Q3129" s="103">
        <v>2036</v>
      </c>
      <c r="R3129" s="65">
        <v>42209</v>
      </c>
      <c r="S3129" s="106">
        <v>2036</v>
      </c>
      <c r="T3129" s="31">
        <f t="shared" si="96"/>
        <v>0</v>
      </c>
      <c r="U3129" s="132" t="s">
        <v>9</v>
      </c>
    </row>
    <row r="3130" spans="1:21" x14ac:dyDescent="0.25">
      <c r="A3130" s="20">
        <v>42214</v>
      </c>
      <c r="B3130" s="183" t="s">
        <v>5789</v>
      </c>
      <c r="C3130" s="183" t="s">
        <v>1592</v>
      </c>
      <c r="D3130" s="14" t="s">
        <v>110</v>
      </c>
      <c r="E3130" s="103">
        <v>28341.77</v>
      </c>
      <c r="F3130" s="30">
        <v>42228</v>
      </c>
      <c r="G3130" s="144">
        <v>28341.77</v>
      </c>
      <c r="H3130" s="31">
        <f t="shared" si="94"/>
        <v>0</v>
      </c>
      <c r="I3130" s="132" t="s">
        <v>3880</v>
      </c>
      <c r="L3130" s="246"/>
      <c r="M3130" s="20">
        <v>42210</v>
      </c>
      <c r="N3130" s="183" t="s">
        <v>5395</v>
      </c>
      <c r="O3130" s="183" t="s">
        <v>1592</v>
      </c>
      <c r="P3130" s="14" t="s">
        <v>102</v>
      </c>
      <c r="Q3130" s="103">
        <v>1900</v>
      </c>
      <c r="R3130" s="65">
        <v>42210</v>
      </c>
      <c r="S3130" s="106">
        <v>1900</v>
      </c>
      <c r="T3130" s="31">
        <f t="shared" si="96"/>
        <v>0</v>
      </c>
      <c r="U3130" s="132" t="s">
        <v>9</v>
      </c>
    </row>
    <row r="3131" spans="1:21" x14ac:dyDescent="0.25">
      <c r="A3131" s="20">
        <v>42214</v>
      </c>
      <c r="B3131" s="183" t="s">
        <v>5790</v>
      </c>
      <c r="C3131" s="183" t="s">
        <v>1592</v>
      </c>
      <c r="D3131" s="26" t="s">
        <v>218</v>
      </c>
      <c r="E3131" s="153">
        <v>0</v>
      </c>
      <c r="F3131" s="23"/>
      <c r="G3131" s="106"/>
      <c r="H3131" s="31">
        <f t="shared" si="94"/>
        <v>0</v>
      </c>
      <c r="I3131" s="132" t="s">
        <v>13</v>
      </c>
      <c r="L3131" s="246"/>
      <c r="M3131" s="20">
        <v>42211</v>
      </c>
      <c r="N3131" s="183" t="s">
        <v>5464</v>
      </c>
      <c r="O3131" s="183" t="s">
        <v>1592</v>
      </c>
      <c r="P3131" s="14" t="s">
        <v>102</v>
      </c>
      <c r="Q3131" s="103">
        <v>1596</v>
      </c>
      <c r="R3131" s="23">
        <v>42211</v>
      </c>
      <c r="S3131" s="106">
        <v>1596</v>
      </c>
      <c r="T3131" s="31">
        <f t="shared" si="96"/>
        <v>0</v>
      </c>
      <c r="U3131" s="132" t="s">
        <v>9</v>
      </c>
    </row>
    <row r="3132" spans="1:21" x14ac:dyDescent="0.25">
      <c r="A3132" s="20">
        <v>42214</v>
      </c>
      <c r="B3132" s="183" t="s">
        <v>5791</v>
      </c>
      <c r="C3132" s="183" t="s">
        <v>1592</v>
      </c>
      <c r="D3132" s="14" t="s">
        <v>80</v>
      </c>
      <c r="E3132" s="103">
        <v>5614</v>
      </c>
      <c r="F3132" s="23">
        <v>42214</v>
      </c>
      <c r="G3132" s="106">
        <v>5614</v>
      </c>
      <c r="H3132" s="31">
        <f t="shared" si="94"/>
        <v>0</v>
      </c>
      <c r="I3132" s="132" t="s">
        <v>9</v>
      </c>
      <c r="L3132" s="246"/>
      <c r="M3132" s="20">
        <v>42213</v>
      </c>
      <c r="N3132" s="183" t="s">
        <v>5623</v>
      </c>
      <c r="O3132" s="183" t="s">
        <v>1592</v>
      </c>
      <c r="P3132" s="14" t="s">
        <v>102</v>
      </c>
      <c r="Q3132" s="103">
        <v>1519.4</v>
      </c>
      <c r="R3132" s="23">
        <v>42213</v>
      </c>
      <c r="S3132" s="106">
        <v>1519.4</v>
      </c>
      <c r="T3132" s="31">
        <f t="shared" si="96"/>
        <v>0</v>
      </c>
      <c r="U3132" s="132" t="s">
        <v>9</v>
      </c>
    </row>
    <row r="3133" spans="1:21" x14ac:dyDescent="0.25">
      <c r="A3133" s="20">
        <v>42214</v>
      </c>
      <c r="B3133" s="183" t="s">
        <v>5792</v>
      </c>
      <c r="C3133" s="183" t="s">
        <v>1592</v>
      </c>
      <c r="D3133" s="14" t="s">
        <v>110</v>
      </c>
      <c r="E3133" s="103">
        <v>5216.3999999999996</v>
      </c>
      <c r="F3133" s="30">
        <v>42228</v>
      </c>
      <c r="G3133" s="144">
        <v>5216.3999999999996</v>
      </c>
      <c r="H3133" s="31">
        <f t="shared" si="94"/>
        <v>0</v>
      </c>
      <c r="I3133" s="132" t="s">
        <v>3880</v>
      </c>
      <c r="L3133" s="246"/>
      <c r="M3133" s="20">
        <v>42216</v>
      </c>
      <c r="N3133" s="183" t="s">
        <v>6009</v>
      </c>
      <c r="O3133" s="183" t="s">
        <v>1592</v>
      </c>
      <c r="P3133" s="14" t="s">
        <v>102</v>
      </c>
      <c r="Q3133" s="103">
        <v>2380</v>
      </c>
      <c r="R3133" s="23">
        <v>42216</v>
      </c>
      <c r="S3133" s="106">
        <v>2380</v>
      </c>
      <c r="T3133" s="31">
        <f t="shared" si="96"/>
        <v>0</v>
      </c>
      <c r="U3133" s="132" t="s">
        <v>9</v>
      </c>
    </row>
    <row r="3134" spans="1:21" x14ac:dyDescent="0.25">
      <c r="A3134" s="20">
        <v>42214</v>
      </c>
      <c r="B3134" s="183" t="s">
        <v>5793</v>
      </c>
      <c r="C3134" s="183" t="s">
        <v>1592</v>
      </c>
      <c r="D3134" s="14" t="s">
        <v>1020</v>
      </c>
      <c r="E3134" s="103">
        <v>2929.04</v>
      </c>
      <c r="F3134" s="23">
        <v>42214</v>
      </c>
      <c r="G3134" s="106">
        <v>2929.04</v>
      </c>
      <c r="H3134" s="31">
        <f t="shared" si="94"/>
        <v>0</v>
      </c>
      <c r="I3134" s="132" t="s">
        <v>9</v>
      </c>
      <c r="L3134" s="246"/>
      <c r="M3134" s="20">
        <v>42186</v>
      </c>
      <c r="N3134" s="183" t="s">
        <v>2562</v>
      </c>
      <c r="O3134" s="183" t="s">
        <v>1592</v>
      </c>
      <c r="P3134" s="14" t="s">
        <v>232</v>
      </c>
      <c r="Q3134" s="103">
        <v>10931.2</v>
      </c>
      <c r="R3134" s="23">
        <v>42190</v>
      </c>
      <c r="S3134" s="106">
        <v>10931.2</v>
      </c>
      <c r="T3134" s="25">
        <f t="shared" si="96"/>
        <v>0</v>
      </c>
      <c r="U3134" s="132" t="s">
        <v>9</v>
      </c>
    </row>
    <row r="3135" spans="1:21" x14ac:dyDescent="0.25">
      <c r="A3135" s="20">
        <v>42214</v>
      </c>
      <c r="B3135" s="183" t="s">
        <v>5794</v>
      </c>
      <c r="C3135" s="183" t="s">
        <v>1592</v>
      </c>
      <c r="D3135" s="14" t="s">
        <v>43</v>
      </c>
      <c r="E3135" s="103">
        <v>6348.8</v>
      </c>
      <c r="F3135" s="23">
        <v>42214</v>
      </c>
      <c r="G3135" s="106">
        <v>6348.8</v>
      </c>
      <c r="H3135" s="31">
        <f t="shared" si="94"/>
        <v>0</v>
      </c>
      <c r="I3135" s="132" t="s">
        <v>9</v>
      </c>
      <c r="L3135" s="246"/>
      <c r="M3135" s="20">
        <v>42188</v>
      </c>
      <c r="N3135" s="183" t="s">
        <v>2757</v>
      </c>
      <c r="O3135" s="183" t="s">
        <v>1592</v>
      </c>
      <c r="P3135" s="40" t="s">
        <v>232</v>
      </c>
      <c r="Q3135" s="103">
        <v>30963.3</v>
      </c>
      <c r="R3135" s="23">
        <v>42190</v>
      </c>
      <c r="S3135" s="106">
        <v>30963.3</v>
      </c>
      <c r="T3135" s="31">
        <f t="shared" si="96"/>
        <v>0</v>
      </c>
      <c r="U3135" s="46" t="s">
        <v>9</v>
      </c>
    </row>
    <row r="3136" spans="1:21" x14ac:dyDescent="0.25">
      <c r="A3136" s="20">
        <v>42215</v>
      </c>
      <c r="B3136" s="183" t="s">
        <v>5795</v>
      </c>
      <c r="C3136" s="183" t="s">
        <v>1592</v>
      </c>
      <c r="D3136" s="14" t="s">
        <v>18</v>
      </c>
      <c r="E3136" s="103">
        <v>2623.5</v>
      </c>
      <c r="F3136" s="23">
        <v>42215</v>
      </c>
      <c r="G3136" s="106">
        <v>2623.5</v>
      </c>
      <c r="H3136" s="31">
        <f t="shared" si="94"/>
        <v>0</v>
      </c>
      <c r="I3136" s="132" t="s">
        <v>9</v>
      </c>
      <c r="L3136" s="246"/>
      <c r="M3136" s="20">
        <v>42189</v>
      </c>
      <c r="N3136" s="183" t="s">
        <v>2931</v>
      </c>
      <c r="O3136" s="183" t="s">
        <v>1592</v>
      </c>
      <c r="P3136" s="14" t="s">
        <v>232</v>
      </c>
      <c r="Q3136" s="103">
        <v>13664</v>
      </c>
      <c r="R3136" s="23">
        <v>42190</v>
      </c>
      <c r="S3136" s="106">
        <v>13664</v>
      </c>
      <c r="T3136" s="31">
        <f t="shared" si="96"/>
        <v>0</v>
      </c>
      <c r="U3136" s="132" t="s">
        <v>9</v>
      </c>
    </row>
    <row r="3137" spans="1:21" x14ac:dyDescent="0.25">
      <c r="A3137" s="20">
        <v>42215</v>
      </c>
      <c r="B3137" s="183" t="s">
        <v>5796</v>
      </c>
      <c r="C3137" s="183" t="s">
        <v>1592</v>
      </c>
      <c r="D3137" s="14" t="s">
        <v>2607</v>
      </c>
      <c r="E3137" s="103">
        <v>4453.2</v>
      </c>
      <c r="F3137" s="23">
        <v>42215</v>
      </c>
      <c r="G3137" s="106">
        <v>4453.2</v>
      </c>
      <c r="H3137" s="31">
        <f t="shared" si="94"/>
        <v>0</v>
      </c>
      <c r="I3137" s="132" t="s">
        <v>9</v>
      </c>
      <c r="L3137" s="246"/>
      <c r="M3137" s="20">
        <v>42191</v>
      </c>
      <c r="N3137" s="183" t="s">
        <v>3120</v>
      </c>
      <c r="O3137" s="183" t="s">
        <v>1592</v>
      </c>
      <c r="P3137" s="14" t="s">
        <v>232</v>
      </c>
      <c r="Q3137" s="103">
        <v>1800</v>
      </c>
      <c r="R3137" s="23">
        <v>42192</v>
      </c>
      <c r="S3137" s="106">
        <v>1800</v>
      </c>
      <c r="T3137" s="31">
        <f t="shared" si="96"/>
        <v>0</v>
      </c>
      <c r="U3137" s="132" t="s">
        <v>9</v>
      </c>
    </row>
    <row r="3138" spans="1:21" x14ac:dyDescent="0.25">
      <c r="A3138" s="20">
        <v>42215</v>
      </c>
      <c r="B3138" s="183" t="s">
        <v>5797</v>
      </c>
      <c r="C3138" s="183" t="s">
        <v>1592</v>
      </c>
      <c r="D3138" s="14" t="s">
        <v>383</v>
      </c>
      <c r="E3138" s="103">
        <v>8381.1</v>
      </c>
      <c r="F3138" s="23">
        <v>42215</v>
      </c>
      <c r="G3138" s="106">
        <v>8381.1</v>
      </c>
      <c r="H3138" s="31">
        <f t="shared" si="94"/>
        <v>0</v>
      </c>
      <c r="I3138" s="132" t="s">
        <v>9</v>
      </c>
      <c r="L3138" s="246"/>
      <c r="M3138" s="20">
        <v>42192</v>
      </c>
      <c r="N3138" s="183" t="s">
        <v>3211</v>
      </c>
      <c r="O3138" s="183" t="s">
        <v>1592</v>
      </c>
      <c r="P3138" s="14" t="s">
        <v>232</v>
      </c>
      <c r="Q3138" s="103">
        <v>14553</v>
      </c>
      <c r="R3138" s="23">
        <v>42192</v>
      </c>
      <c r="S3138" s="106">
        <v>14553</v>
      </c>
      <c r="T3138" s="31">
        <f t="shared" si="96"/>
        <v>0</v>
      </c>
      <c r="U3138" s="132" t="s">
        <v>59</v>
      </c>
    </row>
    <row r="3139" spans="1:21" x14ac:dyDescent="0.25">
      <c r="A3139" s="20">
        <v>42215</v>
      </c>
      <c r="B3139" s="183" t="s">
        <v>5798</v>
      </c>
      <c r="C3139" s="183" t="s">
        <v>1592</v>
      </c>
      <c r="D3139" s="14" t="s">
        <v>8</v>
      </c>
      <c r="E3139" s="103">
        <v>1126.9000000000001</v>
      </c>
      <c r="F3139" s="23">
        <v>42215</v>
      </c>
      <c r="G3139" s="106">
        <v>1126.9000000000001</v>
      </c>
      <c r="H3139" s="31">
        <f t="shared" si="94"/>
        <v>0</v>
      </c>
      <c r="I3139" s="132" t="s">
        <v>9</v>
      </c>
      <c r="L3139" s="246"/>
      <c r="M3139" s="20">
        <v>42194</v>
      </c>
      <c r="N3139" s="183" t="s">
        <v>3464</v>
      </c>
      <c r="O3139" s="183" t="s">
        <v>1592</v>
      </c>
      <c r="P3139" s="14" t="s">
        <v>232</v>
      </c>
      <c r="Q3139" s="103">
        <v>41501</v>
      </c>
      <c r="R3139" s="23">
        <v>42194</v>
      </c>
      <c r="S3139" s="106">
        <v>41501</v>
      </c>
      <c r="T3139" s="31">
        <f t="shared" ref="T3139:T3202" si="97">Q3139-S3139</f>
        <v>0</v>
      </c>
      <c r="U3139" s="132" t="s">
        <v>17</v>
      </c>
    </row>
    <row r="3140" spans="1:21" x14ac:dyDescent="0.25">
      <c r="A3140" s="20">
        <v>42215</v>
      </c>
      <c r="B3140" s="183" t="s">
        <v>5799</v>
      </c>
      <c r="C3140" s="183" t="s">
        <v>1592</v>
      </c>
      <c r="D3140" s="14" t="s">
        <v>2501</v>
      </c>
      <c r="E3140" s="103">
        <v>10805.4</v>
      </c>
      <c r="F3140" s="23">
        <v>42215</v>
      </c>
      <c r="G3140" s="106">
        <v>10805.4</v>
      </c>
      <c r="H3140" s="31">
        <f t="shared" si="94"/>
        <v>0</v>
      </c>
      <c r="I3140" s="132" t="s">
        <v>17</v>
      </c>
      <c r="L3140" s="246"/>
      <c r="M3140" s="20">
        <v>42194</v>
      </c>
      <c r="N3140" s="183" t="s">
        <v>3509</v>
      </c>
      <c r="O3140" s="183" t="s">
        <v>1592</v>
      </c>
      <c r="P3140" s="14" t="s">
        <v>232</v>
      </c>
      <c r="Q3140" s="103">
        <v>27805.200000000001</v>
      </c>
      <c r="R3140" s="23">
        <v>42195</v>
      </c>
      <c r="S3140" s="106">
        <v>27805.200000000001</v>
      </c>
      <c r="T3140" s="31">
        <f t="shared" si="97"/>
        <v>0</v>
      </c>
      <c r="U3140" s="132" t="s">
        <v>17</v>
      </c>
    </row>
    <row r="3141" spans="1:21" x14ac:dyDescent="0.25">
      <c r="A3141" s="20">
        <v>42215</v>
      </c>
      <c r="B3141" s="183" t="s">
        <v>5800</v>
      </c>
      <c r="C3141" s="183" t="s">
        <v>1592</v>
      </c>
      <c r="D3141" s="14" t="s">
        <v>32</v>
      </c>
      <c r="E3141" s="103">
        <v>51136</v>
      </c>
      <c r="F3141" s="30">
        <v>42230</v>
      </c>
      <c r="G3141" s="144">
        <v>51136</v>
      </c>
      <c r="H3141" s="31">
        <f t="shared" si="94"/>
        <v>0</v>
      </c>
      <c r="I3141" s="132" t="s">
        <v>9</v>
      </c>
      <c r="L3141" s="246"/>
      <c r="M3141" s="20">
        <v>42198</v>
      </c>
      <c r="N3141" s="183" t="s">
        <v>3947</v>
      </c>
      <c r="O3141" s="183" t="s">
        <v>1592</v>
      </c>
      <c r="P3141" s="14" t="s">
        <v>232</v>
      </c>
      <c r="Q3141" s="103">
        <v>16843.5</v>
      </c>
      <c r="R3141" s="23">
        <v>42198</v>
      </c>
      <c r="S3141" s="106">
        <v>16843.5</v>
      </c>
      <c r="T3141" s="31">
        <f t="shared" si="97"/>
        <v>0</v>
      </c>
      <c r="U3141" s="132" t="s">
        <v>149</v>
      </c>
    </row>
    <row r="3142" spans="1:21" x14ac:dyDescent="0.25">
      <c r="A3142" s="20">
        <v>42215</v>
      </c>
      <c r="B3142" s="183" t="s">
        <v>5801</v>
      </c>
      <c r="C3142" s="183" t="s">
        <v>1592</v>
      </c>
      <c r="D3142" s="14" t="s">
        <v>1550</v>
      </c>
      <c r="E3142" s="103">
        <v>209.3</v>
      </c>
      <c r="F3142" s="23">
        <v>42215</v>
      </c>
      <c r="G3142" s="106">
        <v>209.3</v>
      </c>
      <c r="H3142" s="31">
        <f t="shared" si="94"/>
        <v>0</v>
      </c>
      <c r="I3142" s="132" t="s">
        <v>9</v>
      </c>
      <c r="L3142" s="246"/>
      <c r="M3142" s="20">
        <v>42204</v>
      </c>
      <c r="N3142" s="183" t="s">
        <v>4649</v>
      </c>
      <c r="O3142" s="183" t="s">
        <v>1592</v>
      </c>
      <c r="P3142" s="14" t="s">
        <v>232</v>
      </c>
      <c r="Q3142" s="103">
        <v>7074</v>
      </c>
      <c r="R3142" s="23">
        <v>42205</v>
      </c>
      <c r="S3142" s="118">
        <v>7074</v>
      </c>
      <c r="T3142" s="31">
        <f t="shared" si="97"/>
        <v>0</v>
      </c>
      <c r="U3142" s="28" t="s">
        <v>9</v>
      </c>
    </row>
    <row r="3143" spans="1:21" x14ac:dyDescent="0.25">
      <c r="A3143" s="20">
        <v>42215</v>
      </c>
      <c r="B3143" s="183" t="s">
        <v>5802</v>
      </c>
      <c r="C3143" s="183" t="s">
        <v>1592</v>
      </c>
      <c r="D3143" s="14" t="s">
        <v>3190</v>
      </c>
      <c r="E3143" s="103">
        <v>82503.899999999994</v>
      </c>
      <c r="F3143" s="30">
        <v>42221</v>
      </c>
      <c r="G3143" s="144">
        <v>82503.899999999994</v>
      </c>
      <c r="H3143" s="31">
        <f t="shared" si="94"/>
        <v>0</v>
      </c>
      <c r="I3143" s="132" t="s">
        <v>9</v>
      </c>
      <c r="L3143" s="246"/>
      <c r="M3143" s="20">
        <v>42186</v>
      </c>
      <c r="N3143" s="183" t="s">
        <v>2530</v>
      </c>
      <c r="O3143" s="183" t="s">
        <v>1592</v>
      </c>
      <c r="P3143" s="14" t="s">
        <v>78</v>
      </c>
      <c r="Q3143" s="103">
        <v>8413</v>
      </c>
      <c r="R3143" s="23">
        <v>42187</v>
      </c>
      <c r="S3143" s="106">
        <v>8413</v>
      </c>
      <c r="T3143" s="25">
        <f t="shared" si="97"/>
        <v>0</v>
      </c>
      <c r="U3143" s="132" t="s">
        <v>62</v>
      </c>
    </row>
    <row r="3144" spans="1:21" x14ac:dyDescent="0.25">
      <c r="A3144" s="20">
        <v>42215</v>
      </c>
      <c r="B3144" s="183" t="s">
        <v>5803</v>
      </c>
      <c r="C3144" s="183" t="s">
        <v>1592</v>
      </c>
      <c r="D3144" s="14" t="s">
        <v>103</v>
      </c>
      <c r="E3144" s="103">
        <v>26121.67</v>
      </c>
      <c r="F3144" s="23">
        <v>42216</v>
      </c>
      <c r="G3144" s="106">
        <v>26121.67</v>
      </c>
      <c r="H3144" s="31">
        <f t="shared" si="94"/>
        <v>0</v>
      </c>
      <c r="I3144" s="132" t="s">
        <v>3880</v>
      </c>
      <c r="L3144" s="246"/>
      <c r="M3144" s="20">
        <v>42188</v>
      </c>
      <c r="N3144" s="183" t="s">
        <v>2808</v>
      </c>
      <c r="O3144" s="183" t="s">
        <v>1592</v>
      </c>
      <c r="P3144" s="14" t="s">
        <v>78</v>
      </c>
      <c r="Q3144" s="103">
        <v>9074</v>
      </c>
      <c r="R3144" s="23">
        <v>42190</v>
      </c>
      <c r="S3144" s="106">
        <v>9074</v>
      </c>
      <c r="T3144" s="31">
        <f t="shared" si="97"/>
        <v>0</v>
      </c>
      <c r="U3144" s="132" t="s">
        <v>62</v>
      </c>
    </row>
    <row r="3145" spans="1:21" x14ac:dyDescent="0.25">
      <c r="A3145" s="20">
        <v>42215</v>
      </c>
      <c r="B3145" s="183" t="s">
        <v>5804</v>
      </c>
      <c r="C3145" s="183" t="s">
        <v>1592</v>
      </c>
      <c r="D3145" s="14" t="s">
        <v>38</v>
      </c>
      <c r="E3145" s="103">
        <v>35420</v>
      </c>
      <c r="F3145" s="30">
        <v>42256</v>
      </c>
      <c r="G3145" s="144">
        <v>35420</v>
      </c>
      <c r="H3145" s="31">
        <f t="shared" si="94"/>
        <v>0</v>
      </c>
      <c r="I3145" s="132" t="s">
        <v>4996</v>
      </c>
      <c r="L3145" s="246"/>
      <c r="M3145" s="20">
        <v>42188</v>
      </c>
      <c r="N3145" s="183" t="s">
        <v>2815</v>
      </c>
      <c r="O3145" s="183" t="s">
        <v>1592</v>
      </c>
      <c r="P3145" s="14" t="s">
        <v>78</v>
      </c>
      <c r="Q3145" s="103">
        <v>2275.5</v>
      </c>
      <c r="R3145" s="23">
        <v>42190</v>
      </c>
      <c r="S3145" s="106">
        <v>2275.5</v>
      </c>
      <c r="T3145" s="31">
        <f t="shared" si="97"/>
        <v>0</v>
      </c>
      <c r="U3145" s="132" t="s">
        <v>62</v>
      </c>
    </row>
    <row r="3146" spans="1:21" x14ac:dyDescent="0.25">
      <c r="A3146" s="20">
        <v>42215</v>
      </c>
      <c r="B3146" s="183" t="s">
        <v>5805</v>
      </c>
      <c r="C3146" s="183" t="s">
        <v>1592</v>
      </c>
      <c r="D3146" s="14" t="s">
        <v>14</v>
      </c>
      <c r="E3146" s="103">
        <v>43675.95</v>
      </c>
      <c r="F3146" s="30">
        <v>42230</v>
      </c>
      <c r="G3146" s="144">
        <v>43675.95</v>
      </c>
      <c r="H3146" s="31">
        <f t="shared" si="94"/>
        <v>0</v>
      </c>
      <c r="I3146" s="132" t="s">
        <v>9</v>
      </c>
      <c r="L3146" s="246"/>
      <c r="M3146" s="20">
        <v>42191</v>
      </c>
      <c r="N3146" s="183" t="s">
        <v>3093</v>
      </c>
      <c r="O3146" s="183" t="s">
        <v>1592</v>
      </c>
      <c r="P3146" s="14" t="s">
        <v>78</v>
      </c>
      <c r="Q3146" s="103">
        <v>9737.2000000000007</v>
      </c>
      <c r="R3146" s="23">
        <v>42192</v>
      </c>
      <c r="S3146" s="106">
        <v>9737.2000000000007</v>
      </c>
      <c r="T3146" s="31">
        <f t="shared" si="97"/>
        <v>0</v>
      </c>
      <c r="U3146" s="132" t="s">
        <v>62</v>
      </c>
    </row>
    <row r="3147" spans="1:21" x14ac:dyDescent="0.25">
      <c r="A3147" s="20">
        <v>42215</v>
      </c>
      <c r="B3147" s="183" t="s">
        <v>5806</v>
      </c>
      <c r="C3147" s="183" t="s">
        <v>1592</v>
      </c>
      <c r="D3147" s="14" t="s">
        <v>20</v>
      </c>
      <c r="E3147" s="103">
        <v>5246.6</v>
      </c>
      <c r="F3147" s="23">
        <v>42215</v>
      </c>
      <c r="G3147" s="106">
        <v>5246.6</v>
      </c>
      <c r="H3147" s="31">
        <f t="shared" si="94"/>
        <v>0</v>
      </c>
      <c r="I3147" s="132" t="s">
        <v>94</v>
      </c>
      <c r="L3147" s="246"/>
      <c r="M3147" s="20">
        <v>42193</v>
      </c>
      <c r="N3147" s="183" t="s">
        <v>3330</v>
      </c>
      <c r="O3147" s="183" t="s">
        <v>1592</v>
      </c>
      <c r="P3147" s="14" t="s">
        <v>78</v>
      </c>
      <c r="Q3147" s="103">
        <v>7752.2</v>
      </c>
      <c r="R3147" s="23">
        <v>42194</v>
      </c>
      <c r="S3147" s="106">
        <v>7752.2</v>
      </c>
      <c r="T3147" s="31">
        <f t="shared" si="97"/>
        <v>0</v>
      </c>
      <c r="U3147" s="132" t="s">
        <v>62</v>
      </c>
    </row>
    <row r="3148" spans="1:21" x14ac:dyDescent="0.25">
      <c r="A3148" s="20">
        <v>42215</v>
      </c>
      <c r="B3148" s="183" t="s">
        <v>5807</v>
      </c>
      <c r="C3148" s="183" t="s">
        <v>1592</v>
      </c>
      <c r="D3148" s="14" t="s">
        <v>125</v>
      </c>
      <c r="E3148" s="103">
        <v>39122.199999999997</v>
      </c>
      <c r="F3148" s="30" t="s">
        <v>6064</v>
      </c>
      <c r="G3148" s="144">
        <f>450.57+38671.63</f>
        <v>39122.199999999997</v>
      </c>
      <c r="H3148" s="31">
        <f t="shared" si="94"/>
        <v>0</v>
      </c>
      <c r="I3148" s="132" t="s">
        <v>94</v>
      </c>
      <c r="L3148" s="246"/>
      <c r="M3148" s="20">
        <v>42195</v>
      </c>
      <c r="N3148" s="183" t="s">
        <v>3600</v>
      </c>
      <c r="O3148" s="183" t="s">
        <v>1592</v>
      </c>
      <c r="P3148" s="14" t="s">
        <v>78</v>
      </c>
      <c r="Q3148" s="103">
        <v>8723.2000000000007</v>
      </c>
      <c r="R3148" s="23">
        <v>42198</v>
      </c>
      <c r="S3148" s="118">
        <v>8723.2000000000007</v>
      </c>
      <c r="T3148" s="31">
        <f t="shared" si="97"/>
        <v>0</v>
      </c>
      <c r="U3148" s="28" t="s">
        <v>62</v>
      </c>
    </row>
    <row r="3149" spans="1:21" x14ac:dyDescent="0.25">
      <c r="A3149" s="20">
        <v>42215</v>
      </c>
      <c r="B3149" s="183" t="s">
        <v>5808</v>
      </c>
      <c r="C3149" s="183" t="s">
        <v>1592</v>
      </c>
      <c r="D3149" s="14" t="s">
        <v>1059</v>
      </c>
      <c r="E3149" s="103">
        <v>22233.3</v>
      </c>
      <c r="F3149" s="23">
        <v>42215</v>
      </c>
      <c r="G3149" s="106">
        <v>22233.3</v>
      </c>
      <c r="H3149" s="31">
        <f t="shared" si="94"/>
        <v>0</v>
      </c>
      <c r="I3149" s="132" t="s">
        <v>4738</v>
      </c>
      <c r="L3149" s="246"/>
      <c r="M3149" s="20">
        <v>42198</v>
      </c>
      <c r="N3149" s="183" t="s">
        <v>3907</v>
      </c>
      <c r="O3149" s="183" t="s">
        <v>1592</v>
      </c>
      <c r="P3149" s="14" t="s">
        <v>78</v>
      </c>
      <c r="Q3149" s="103">
        <v>9518.7999999999993</v>
      </c>
      <c r="R3149" s="23">
        <v>42199</v>
      </c>
      <c r="S3149" s="106">
        <v>9518.7999999999993</v>
      </c>
      <c r="T3149" s="31">
        <f t="shared" si="97"/>
        <v>0</v>
      </c>
      <c r="U3149" s="132" t="s">
        <v>62</v>
      </c>
    </row>
    <row r="3150" spans="1:21" x14ac:dyDescent="0.25">
      <c r="A3150" s="20">
        <v>42215</v>
      </c>
      <c r="B3150" s="183" t="s">
        <v>5809</v>
      </c>
      <c r="C3150" s="183" t="s">
        <v>1592</v>
      </c>
      <c r="D3150" s="14" t="s">
        <v>854</v>
      </c>
      <c r="E3150" s="103">
        <v>2705.7</v>
      </c>
      <c r="F3150" s="23">
        <v>42215</v>
      </c>
      <c r="G3150" s="106">
        <v>2705.7</v>
      </c>
      <c r="H3150" s="31">
        <f t="shared" si="94"/>
        <v>0</v>
      </c>
      <c r="I3150" s="132" t="s">
        <v>9</v>
      </c>
      <c r="L3150" s="246"/>
      <c r="M3150" s="20">
        <v>42200</v>
      </c>
      <c r="N3150" s="183" t="s">
        <v>4155</v>
      </c>
      <c r="O3150" s="183" t="s">
        <v>1592</v>
      </c>
      <c r="P3150" s="14" t="s">
        <v>78</v>
      </c>
      <c r="Q3150" s="103">
        <v>6617.2</v>
      </c>
      <c r="R3150" s="23">
        <v>42201</v>
      </c>
      <c r="S3150" s="106">
        <v>6617.2</v>
      </c>
      <c r="T3150" s="48">
        <f t="shared" si="97"/>
        <v>0</v>
      </c>
      <c r="U3150" s="132" t="s">
        <v>62</v>
      </c>
    </row>
    <row r="3151" spans="1:21" x14ac:dyDescent="0.25">
      <c r="A3151" s="20">
        <v>42215</v>
      </c>
      <c r="B3151" s="183" t="s">
        <v>5810</v>
      </c>
      <c r="C3151" s="183" t="s">
        <v>1592</v>
      </c>
      <c r="D3151" s="14" t="s">
        <v>56</v>
      </c>
      <c r="E3151" s="103">
        <v>14439.8</v>
      </c>
      <c r="F3151" s="23">
        <v>42216</v>
      </c>
      <c r="G3151" s="106">
        <v>14439.8</v>
      </c>
      <c r="H3151" s="31">
        <f t="shared" si="94"/>
        <v>0</v>
      </c>
      <c r="I3151" s="132" t="s">
        <v>9</v>
      </c>
      <c r="L3151" s="246"/>
      <c r="M3151" s="20">
        <v>42201</v>
      </c>
      <c r="N3151" s="183" t="s">
        <v>4287</v>
      </c>
      <c r="O3151" s="183" t="s">
        <v>1592</v>
      </c>
      <c r="P3151" s="14" t="s">
        <v>78</v>
      </c>
      <c r="Q3151" s="103">
        <v>2583</v>
      </c>
      <c r="R3151" s="23">
        <v>42202</v>
      </c>
      <c r="S3151" s="106">
        <v>2583</v>
      </c>
      <c r="T3151" s="31">
        <f t="shared" si="97"/>
        <v>0</v>
      </c>
      <c r="U3151" s="28" t="s">
        <v>62</v>
      </c>
    </row>
    <row r="3152" spans="1:21" x14ac:dyDescent="0.25">
      <c r="A3152" s="20">
        <v>42215</v>
      </c>
      <c r="B3152" s="183" t="s">
        <v>5811</v>
      </c>
      <c r="C3152" s="183" t="s">
        <v>1592</v>
      </c>
      <c r="D3152" s="14" t="s">
        <v>24</v>
      </c>
      <c r="E3152" s="103">
        <v>78093.7</v>
      </c>
      <c r="F3152" s="30">
        <v>42221</v>
      </c>
      <c r="G3152" s="144">
        <v>78093.7</v>
      </c>
      <c r="H3152" s="31">
        <f t="shared" si="94"/>
        <v>0</v>
      </c>
      <c r="I3152" s="132" t="s">
        <v>62</v>
      </c>
      <c r="L3152" s="246"/>
      <c r="M3152" s="20">
        <v>42202</v>
      </c>
      <c r="N3152" s="183" t="s">
        <v>4394</v>
      </c>
      <c r="O3152" s="183" t="s">
        <v>1592</v>
      </c>
      <c r="P3152" s="14" t="s">
        <v>78</v>
      </c>
      <c r="Q3152" s="103">
        <v>9430.6</v>
      </c>
      <c r="R3152" s="23">
        <v>42205</v>
      </c>
      <c r="S3152" s="118">
        <v>9430.6</v>
      </c>
      <c r="T3152" s="31">
        <f t="shared" si="97"/>
        <v>0</v>
      </c>
      <c r="U3152" s="28" t="s">
        <v>62</v>
      </c>
    </row>
    <row r="3153" spans="1:21" x14ac:dyDescent="0.25">
      <c r="A3153" s="20">
        <v>42215</v>
      </c>
      <c r="B3153" s="183" t="s">
        <v>5812</v>
      </c>
      <c r="C3153" s="183" t="s">
        <v>1592</v>
      </c>
      <c r="D3153" s="14" t="s">
        <v>114</v>
      </c>
      <c r="E3153" s="103">
        <v>1539.9</v>
      </c>
      <c r="F3153" s="23">
        <v>42215</v>
      </c>
      <c r="G3153" s="106">
        <v>1539.9</v>
      </c>
      <c r="H3153" s="31">
        <f t="shared" si="94"/>
        <v>0</v>
      </c>
      <c r="I3153" s="132" t="s">
        <v>9</v>
      </c>
      <c r="L3153" s="246"/>
      <c r="M3153" s="20">
        <v>42205</v>
      </c>
      <c r="N3153" s="183" t="s">
        <v>4716</v>
      </c>
      <c r="O3153" s="183" t="s">
        <v>1592</v>
      </c>
      <c r="P3153" s="150" t="s">
        <v>78</v>
      </c>
      <c r="Q3153" s="103">
        <v>7661.2</v>
      </c>
      <c r="R3153" s="23">
        <v>42206</v>
      </c>
      <c r="S3153" s="118">
        <v>7661.2</v>
      </c>
      <c r="T3153" s="31">
        <f t="shared" si="97"/>
        <v>0</v>
      </c>
      <c r="U3153" s="28" t="s">
        <v>62</v>
      </c>
    </row>
    <row r="3154" spans="1:21" x14ac:dyDescent="0.25">
      <c r="A3154" s="20">
        <v>42215</v>
      </c>
      <c r="B3154" s="183" t="s">
        <v>5813</v>
      </c>
      <c r="C3154" s="183" t="s">
        <v>1592</v>
      </c>
      <c r="D3154" s="150" t="s">
        <v>24</v>
      </c>
      <c r="E3154" s="103">
        <v>55926.5</v>
      </c>
      <c r="F3154" s="30">
        <v>42221</v>
      </c>
      <c r="G3154" s="144">
        <v>55926.5</v>
      </c>
      <c r="H3154" s="31">
        <f t="shared" si="94"/>
        <v>0</v>
      </c>
      <c r="I3154" s="132" t="s">
        <v>312</v>
      </c>
      <c r="L3154" s="246"/>
      <c r="M3154" s="20">
        <v>42205</v>
      </c>
      <c r="N3154" s="183" t="s">
        <v>4746</v>
      </c>
      <c r="O3154" s="183" t="s">
        <v>1592</v>
      </c>
      <c r="P3154" s="14" t="s">
        <v>78</v>
      </c>
      <c r="Q3154" s="103">
        <v>1130.5</v>
      </c>
      <c r="R3154" s="23">
        <v>42206</v>
      </c>
      <c r="S3154" s="106">
        <v>1130.5</v>
      </c>
      <c r="T3154" s="31">
        <f t="shared" si="97"/>
        <v>0</v>
      </c>
      <c r="U3154" s="132" t="s">
        <v>62</v>
      </c>
    </row>
    <row r="3155" spans="1:21" x14ac:dyDescent="0.25">
      <c r="A3155" s="20">
        <v>42215</v>
      </c>
      <c r="B3155" s="183" t="s">
        <v>5814</v>
      </c>
      <c r="C3155" s="183" t="s">
        <v>1592</v>
      </c>
      <c r="D3155" s="14" t="s">
        <v>18</v>
      </c>
      <c r="E3155" s="103">
        <v>3564.4</v>
      </c>
      <c r="F3155" s="23">
        <v>42215</v>
      </c>
      <c r="G3155" s="106">
        <v>3564.4</v>
      </c>
      <c r="H3155" s="31">
        <f t="shared" si="94"/>
        <v>0</v>
      </c>
      <c r="I3155" s="132" t="s">
        <v>9</v>
      </c>
      <c r="L3155" s="246"/>
      <c r="M3155" s="20">
        <v>42207</v>
      </c>
      <c r="N3155" s="183" t="s">
        <v>4983</v>
      </c>
      <c r="O3155" s="183" t="s">
        <v>1592</v>
      </c>
      <c r="P3155" s="14" t="s">
        <v>78</v>
      </c>
      <c r="Q3155" s="103">
        <v>6920.2</v>
      </c>
      <c r="R3155" s="23">
        <v>42208</v>
      </c>
      <c r="S3155" s="106">
        <v>6920.2</v>
      </c>
      <c r="T3155" s="31">
        <f t="shared" si="97"/>
        <v>0</v>
      </c>
      <c r="U3155" s="132" t="s">
        <v>62</v>
      </c>
    </row>
    <row r="3156" spans="1:21" x14ac:dyDescent="0.25">
      <c r="A3156" s="20">
        <v>42215</v>
      </c>
      <c r="B3156" s="183" t="s">
        <v>5815</v>
      </c>
      <c r="C3156" s="183" t="s">
        <v>1592</v>
      </c>
      <c r="D3156" s="14" t="s">
        <v>169</v>
      </c>
      <c r="E3156" s="103">
        <v>2884</v>
      </c>
      <c r="F3156" s="23">
        <v>42216</v>
      </c>
      <c r="G3156" s="106">
        <v>2884</v>
      </c>
      <c r="H3156" s="31">
        <f t="shared" si="94"/>
        <v>0</v>
      </c>
      <c r="I3156" s="132" t="s">
        <v>59</v>
      </c>
      <c r="L3156" s="246"/>
      <c r="M3156" s="20">
        <v>42207</v>
      </c>
      <c r="N3156" s="183" t="s">
        <v>5001</v>
      </c>
      <c r="O3156" s="183" t="s">
        <v>1592</v>
      </c>
      <c r="P3156" s="14" t="s">
        <v>78</v>
      </c>
      <c r="Q3156" s="103">
        <v>1820</v>
      </c>
      <c r="R3156" s="23">
        <v>42208</v>
      </c>
      <c r="S3156" s="106">
        <v>1820</v>
      </c>
      <c r="T3156" s="31">
        <f t="shared" si="97"/>
        <v>0</v>
      </c>
      <c r="U3156" s="132" t="s">
        <v>9</v>
      </c>
    </row>
    <row r="3157" spans="1:21" x14ac:dyDescent="0.25">
      <c r="A3157" s="20">
        <v>42215</v>
      </c>
      <c r="B3157" s="183" t="s">
        <v>5816</v>
      </c>
      <c r="C3157" s="183" t="s">
        <v>1592</v>
      </c>
      <c r="D3157" s="14" t="s">
        <v>699</v>
      </c>
      <c r="E3157" s="103">
        <v>376</v>
      </c>
      <c r="F3157" s="23">
        <v>42215</v>
      </c>
      <c r="G3157" s="106">
        <v>376</v>
      </c>
      <c r="H3157" s="31">
        <f t="shared" si="94"/>
        <v>0</v>
      </c>
      <c r="I3157" s="132" t="s">
        <v>9</v>
      </c>
      <c r="L3157" s="246"/>
      <c r="M3157" s="20">
        <v>42209</v>
      </c>
      <c r="N3157" s="183" t="s">
        <v>5242</v>
      </c>
      <c r="O3157" s="183" t="s">
        <v>1592</v>
      </c>
      <c r="P3157" s="14" t="s">
        <v>78</v>
      </c>
      <c r="Q3157" s="103">
        <v>9563.2000000000007</v>
      </c>
      <c r="R3157" s="65">
        <v>42210</v>
      </c>
      <c r="S3157" s="106">
        <v>9563.2000000000007</v>
      </c>
      <c r="T3157" s="31">
        <f t="shared" si="97"/>
        <v>0</v>
      </c>
      <c r="U3157" s="132" t="s">
        <v>62</v>
      </c>
    </row>
    <row r="3158" spans="1:21" x14ac:dyDescent="0.25">
      <c r="A3158" s="20">
        <v>42215</v>
      </c>
      <c r="B3158" s="183" t="s">
        <v>5817</v>
      </c>
      <c r="C3158" s="183" t="s">
        <v>1592</v>
      </c>
      <c r="D3158" s="26" t="s">
        <v>218</v>
      </c>
      <c r="E3158" s="153">
        <v>0</v>
      </c>
      <c r="F3158" s="23"/>
      <c r="G3158" s="106"/>
      <c r="H3158" s="31">
        <f t="shared" si="94"/>
        <v>0</v>
      </c>
      <c r="I3158" s="132" t="s">
        <v>13</v>
      </c>
      <c r="L3158" s="246"/>
      <c r="M3158" s="20">
        <v>42212</v>
      </c>
      <c r="N3158" s="183" t="s">
        <v>5518</v>
      </c>
      <c r="O3158" s="183" t="s">
        <v>1592</v>
      </c>
      <c r="P3158" s="14" t="s">
        <v>78</v>
      </c>
      <c r="Q3158" s="103">
        <v>9089.2000000000007</v>
      </c>
      <c r="R3158" s="23">
        <v>42213</v>
      </c>
      <c r="S3158" s="106">
        <v>9089.2000000000007</v>
      </c>
      <c r="T3158" s="31">
        <f t="shared" si="97"/>
        <v>0</v>
      </c>
      <c r="U3158" s="132" t="s">
        <v>62</v>
      </c>
    </row>
    <row r="3159" spans="1:21" x14ac:dyDescent="0.25">
      <c r="A3159" s="20">
        <v>42215</v>
      </c>
      <c r="B3159" s="183" t="s">
        <v>5818</v>
      </c>
      <c r="C3159" s="183" t="s">
        <v>1592</v>
      </c>
      <c r="D3159" s="14" t="s">
        <v>97</v>
      </c>
      <c r="E3159" s="103">
        <v>6231.7</v>
      </c>
      <c r="F3159" s="23">
        <v>42215</v>
      </c>
      <c r="G3159" s="106">
        <v>6231.7</v>
      </c>
      <c r="H3159" s="31">
        <f t="shared" si="94"/>
        <v>0</v>
      </c>
      <c r="I3159" s="132" t="s">
        <v>9</v>
      </c>
      <c r="L3159" s="246"/>
      <c r="M3159" s="20">
        <v>42214</v>
      </c>
      <c r="N3159" s="183" t="s">
        <v>5750</v>
      </c>
      <c r="O3159" s="183" t="s">
        <v>1592</v>
      </c>
      <c r="P3159" s="14" t="s">
        <v>78</v>
      </c>
      <c r="Q3159" s="103">
        <v>9037.2000000000007</v>
      </c>
      <c r="R3159" s="23">
        <v>42215</v>
      </c>
      <c r="S3159" s="106">
        <v>9037.2000000000007</v>
      </c>
      <c r="T3159" s="31">
        <f t="shared" si="97"/>
        <v>0</v>
      </c>
      <c r="U3159" s="132" t="s">
        <v>62</v>
      </c>
    </row>
    <row r="3160" spans="1:21" x14ac:dyDescent="0.25">
      <c r="A3160" s="20">
        <v>42215</v>
      </c>
      <c r="B3160" s="183" t="s">
        <v>5819</v>
      </c>
      <c r="C3160" s="183" t="s">
        <v>1592</v>
      </c>
      <c r="D3160" s="14" t="s">
        <v>270</v>
      </c>
      <c r="E3160" s="103">
        <v>284</v>
      </c>
      <c r="F3160" s="23">
        <v>42215</v>
      </c>
      <c r="G3160" s="106">
        <v>284</v>
      </c>
      <c r="H3160" s="31">
        <f t="shared" si="94"/>
        <v>0</v>
      </c>
      <c r="I3160" s="132" t="s">
        <v>9</v>
      </c>
      <c r="L3160" s="246"/>
      <c r="M3160" s="20">
        <v>42216</v>
      </c>
      <c r="N3160" s="183" t="s">
        <v>5999</v>
      </c>
      <c r="O3160" s="183" t="s">
        <v>1592</v>
      </c>
      <c r="P3160" s="14" t="s">
        <v>78</v>
      </c>
      <c r="Q3160" s="103">
        <v>9658.7999999999993</v>
      </c>
      <c r="R3160" s="23"/>
      <c r="S3160" s="106"/>
      <c r="T3160" s="31">
        <f t="shared" si="97"/>
        <v>9658.7999999999993</v>
      </c>
      <c r="U3160" s="132" t="s">
        <v>62</v>
      </c>
    </row>
    <row r="3161" spans="1:21" x14ac:dyDescent="0.25">
      <c r="A3161" s="20">
        <v>42215</v>
      </c>
      <c r="B3161" s="183" t="s">
        <v>5820</v>
      </c>
      <c r="C3161" s="183" t="s">
        <v>1592</v>
      </c>
      <c r="D3161" s="14" t="s">
        <v>1175</v>
      </c>
      <c r="E3161" s="103">
        <v>14220</v>
      </c>
      <c r="F3161" s="212" t="s">
        <v>6047</v>
      </c>
      <c r="G3161" s="144">
        <f>8720+5500</f>
        <v>14220</v>
      </c>
      <c r="H3161" s="31">
        <f t="shared" si="94"/>
        <v>0</v>
      </c>
      <c r="I3161" s="132" t="s">
        <v>587</v>
      </c>
      <c r="L3161" s="246"/>
      <c r="M3161" s="20">
        <v>42188</v>
      </c>
      <c r="N3161" s="183" t="s">
        <v>2758</v>
      </c>
      <c r="O3161" s="183" t="s">
        <v>1592</v>
      </c>
      <c r="P3161" s="40" t="s">
        <v>23</v>
      </c>
      <c r="Q3161" s="103">
        <v>6042.6</v>
      </c>
      <c r="R3161" s="23">
        <v>42188</v>
      </c>
      <c r="S3161" s="106">
        <v>6042.6</v>
      </c>
      <c r="T3161" s="31">
        <f t="shared" si="97"/>
        <v>0</v>
      </c>
      <c r="U3161" s="46" t="s">
        <v>9</v>
      </c>
    </row>
    <row r="3162" spans="1:21" x14ac:dyDescent="0.25">
      <c r="A3162" s="20">
        <v>42215</v>
      </c>
      <c r="B3162" s="183" t="s">
        <v>5821</v>
      </c>
      <c r="C3162" s="183" t="s">
        <v>1592</v>
      </c>
      <c r="D3162" s="14" t="s">
        <v>435</v>
      </c>
      <c r="E3162" s="103">
        <v>592</v>
      </c>
      <c r="F3162" s="23">
        <v>42215</v>
      </c>
      <c r="G3162" s="106">
        <v>592</v>
      </c>
      <c r="H3162" s="31">
        <f t="shared" si="94"/>
        <v>0</v>
      </c>
      <c r="I3162" s="132" t="s">
        <v>9</v>
      </c>
      <c r="L3162" s="246"/>
      <c r="M3162" s="20">
        <v>42189</v>
      </c>
      <c r="N3162" s="183" t="s">
        <v>2893</v>
      </c>
      <c r="O3162" s="183" t="s">
        <v>1592</v>
      </c>
      <c r="P3162" s="14" t="s">
        <v>23</v>
      </c>
      <c r="Q3162" s="103">
        <v>4760.8</v>
      </c>
      <c r="R3162" s="23">
        <v>42189</v>
      </c>
      <c r="S3162" s="106">
        <v>4760.8</v>
      </c>
      <c r="T3162" s="31">
        <f t="shared" si="97"/>
        <v>0</v>
      </c>
      <c r="U3162" s="132" t="s">
        <v>9</v>
      </c>
    </row>
    <row r="3163" spans="1:21" x14ac:dyDescent="0.25">
      <c r="A3163" s="20">
        <v>42215</v>
      </c>
      <c r="B3163" s="183" t="s">
        <v>5822</v>
      </c>
      <c r="C3163" s="183" t="s">
        <v>1592</v>
      </c>
      <c r="D3163" s="14" t="s">
        <v>435</v>
      </c>
      <c r="E3163" s="103">
        <v>268</v>
      </c>
      <c r="F3163" s="23">
        <v>42215</v>
      </c>
      <c r="G3163" s="106">
        <v>268</v>
      </c>
      <c r="H3163" s="31">
        <f t="shared" si="94"/>
        <v>0</v>
      </c>
      <c r="I3163" s="132" t="s">
        <v>9</v>
      </c>
      <c r="L3163" s="246"/>
      <c r="M3163" s="20">
        <v>42193</v>
      </c>
      <c r="N3163" s="183" t="s">
        <v>3310</v>
      </c>
      <c r="O3163" s="183" t="s">
        <v>1592</v>
      </c>
      <c r="P3163" s="14" t="s">
        <v>23</v>
      </c>
      <c r="Q3163" s="103">
        <v>4233.3</v>
      </c>
      <c r="R3163" s="23">
        <v>42193</v>
      </c>
      <c r="S3163" s="106">
        <v>4233.3</v>
      </c>
      <c r="T3163" s="31">
        <f t="shared" si="97"/>
        <v>0</v>
      </c>
      <c r="U3163" s="132" t="s">
        <v>9</v>
      </c>
    </row>
    <row r="3164" spans="1:21" x14ac:dyDescent="0.25">
      <c r="A3164" s="20">
        <v>42215</v>
      </c>
      <c r="B3164" s="183" t="s">
        <v>5823</v>
      </c>
      <c r="C3164" s="183" t="s">
        <v>1592</v>
      </c>
      <c r="D3164" s="14" t="s">
        <v>320</v>
      </c>
      <c r="E3164" s="103">
        <v>5401.4</v>
      </c>
      <c r="F3164" s="30">
        <v>42217</v>
      </c>
      <c r="G3164" s="144">
        <v>5401.4</v>
      </c>
      <c r="H3164" s="31">
        <f t="shared" si="94"/>
        <v>0</v>
      </c>
      <c r="I3164" s="132" t="s">
        <v>587</v>
      </c>
      <c r="L3164" s="246"/>
      <c r="M3164" s="20">
        <v>42195</v>
      </c>
      <c r="N3164" s="183" t="s">
        <v>3570</v>
      </c>
      <c r="O3164" s="183" t="s">
        <v>1592</v>
      </c>
      <c r="P3164" s="14" t="s">
        <v>23</v>
      </c>
      <c r="Q3164" s="103">
        <v>17788.22</v>
      </c>
      <c r="R3164" s="23">
        <v>42195</v>
      </c>
      <c r="S3164" s="106">
        <v>17788.22</v>
      </c>
      <c r="T3164" s="31">
        <f t="shared" si="97"/>
        <v>0</v>
      </c>
      <c r="U3164" s="132" t="s">
        <v>9</v>
      </c>
    </row>
    <row r="3165" spans="1:21" x14ac:dyDescent="0.25">
      <c r="A3165" s="20">
        <v>42215</v>
      </c>
      <c r="B3165" s="183" t="s">
        <v>5824</v>
      </c>
      <c r="C3165" s="183" t="s">
        <v>1592</v>
      </c>
      <c r="D3165" s="14" t="s">
        <v>1174</v>
      </c>
      <c r="E3165" s="103">
        <v>5494.4</v>
      </c>
      <c r="F3165" s="23">
        <v>42215</v>
      </c>
      <c r="G3165" s="106">
        <v>5494.4</v>
      </c>
      <c r="H3165" s="31">
        <f t="shared" si="94"/>
        <v>0</v>
      </c>
      <c r="I3165" s="132" t="s">
        <v>9</v>
      </c>
      <c r="L3165" s="246"/>
      <c r="M3165" s="20">
        <v>42198</v>
      </c>
      <c r="N3165" s="183" t="s">
        <v>3899</v>
      </c>
      <c r="O3165" s="183" t="s">
        <v>1592</v>
      </c>
      <c r="P3165" s="14" t="s">
        <v>23</v>
      </c>
      <c r="Q3165" s="103">
        <v>1925</v>
      </c>
      <c r="R3165" s="23">
        <v>42198</v>
      </c>
      <c r="S3165" s="106">
        <v>1925</v>
      </c>
      <c r="T3165" s="31">
        <f t="shared" si="97"/>
        <v>0</v>
      </c>
      <c r="U3165" s="132" t="s">
        <v>9</v>
      </c>
    </row>
    <row r="3166" spans="1:21" x14ac:dyDescent="0.25">
      <c r="A3166" s="20">
        <v>42215</v>
      </c>
      <c r="B3166" s="183" t="s">
        <v>5825</v>
      </c>
      <c r="C3166" s="183" t="s">
        <v>1592</v>
      </c>
      <c r="D3166" s="14" t="s">
        <v>1290</v>
      </c>
      <c r="E3166" s="103">
        <v>2164.8000000000002</v>
      </c>
      <c r="F3166" s="23">
        <v>42215</v>
      </c>
      <c r="G3166" s="106">
        <v>2164.8000000000002</v>
      </c>
      <c r="H3166" s="31">
        <f t="shared" si="94"/>
        <v>0</v>
      </c>
      <c r="I3166" s="132" t="s">
        <v>587</v>
      </c>
      <c r="L3166" s="246"/>
      <c r="M3166" s="20">
        <v>42201</v>
      </c>
      <c r="N3166" s="183" t="s">
        <v>4227</v>
      </c>
      <c r="O3166" s="183" t="s">
        <v>1592</v>
      </c>
      <c r="P3166" s="14" t="s">
        <v>23</v>
      </c>
      <c r="Q3166" s="103">
        <v>4302.8</v>
      </c>
      <c r="R3166" s="23">
        <v>42201</v>
      </c>
      <c r="S3166" s="106">
        <v>4302.8</v>
      </c>
      <c r="T3166" s="48">
        <f t="shared" si="97"/>
        <v>0</v>
      </c>
      <c r="U3166" s="132" t="s">
        <v>9</v>
      </c>
    </row>
    <row r="3167" spans="1:21" x14ac:dyDescent="0.25">
      <c r="A3167" s="20">
        <v>42215</v>
      </c>
      <c r="B3167" s="183" t="s">
        <v>5826</v>
      </c>
      <c r="C3167" s="183" t="s">
        <v>1592</v>
      </c>
      <c r="D3167" s="14" t="s">
        <v>1172</v>
      </c>
      <c r="E3167" s="103">
        <v>25320.68</v>
      </c>
      <c r="F3167" s="23">
        <v>42215</v>
      </c>
      <c r="G3167" s="106">
        <v>25320.68</v>
      </c>
      <c r="H3167" s="31">
        <f t="shared" si="94"/>
        <v>0</v>
      </c>
      <c r="I3167" s="132" t="s">
        <v>9</v>
      </c>
      <c r="L3167" s="246"/>
      <c r="M3167" s="20">
        <v>42202</v>
      </c>
      <c r="N3167" s="183" t="s">
        <v>4370</v>
      </c>
      <c r="O3167" s="183" t="s">
        <v>1592</v>
      </c>
      <c r="P3167" s="14" t="s">
        <v>23</v>
      </c>
      <c r="Q3167" s="103">
        <v>4145</v>
      </c>
      <c r="R3167" s="23">
        <v>42202</v>
      </c>
      <c r="S3167" s="118">
        <v>4145</v>
      </c>
      <c r="T3167" s="31">
        <f t="shared" si="97"/>
        <v>0</v>
      </c>
      <c r="U3167" s="28" t="s">
        <v>9</v>
      </c>
    </row>
    <row r="3168" spans="1:21" x14ac:dyDescent="0.25">
      <c r="A3168" s="20">
        <v>42215</v>
      </c>
      <c r="B3168" s="183" t="s">
        <v>5827</v>
      </c>
      <c r="C3168" s="183" t="s">
        <v>1592</v>
      </c>
      <c r="D3168" s="14" t="s">
        <v>53</v>
      </c>
      <c r="E3168" s="103">
        <v>1246.9000000000001</v>
      </c>
      <c r="F3168" s="23">
        <v>42215</v>
      </c>
      <c r="G3168" s="106">
        <v>1246.9000000000001</v>
      </c>
      <c r="H3168" s="31">
        <f t="shared" si="94"/>
        <v>0</v>
      </c>
      <c r="I3168" s="132" t="s">
        <v>9</v>
      </c>
      <c r="L3168" s="246"/>
      <c r="M3168" s="20">
        <v>42207</v>
      </c>
      <c r="N3168" s="183" t="s">
        <v>4926</v>
      </c>
      <c r="O3168" s="183" t="s">
        <v>1592</v>
      </c>
      <c r="P3168" s="14" t="s">
        <v>23</v>
      </c>
      <c r="Q3168" s="103">
        <v>5107.8</v>
      </c>
      <c r="R3168" s="23">
        <v>42207</v>
      </c>
      <c r="S3168" s="106">
        <v>5107.8</v>
      </c>
      <c r="T3168" s="31">
        <f t="shared" si="97"/>
        <v>0</v>
      </c>
      <c r="U3168" s="132" t="s">
        <v>9</v>
      </c>
    </row>
    <row r="3169" spans="1:21" x14ac:dyDescent="0.25">
      <c r="A3169" s="20">
        <v>42215</v>
      </c>
      <c r="B3169" s="183" t="s">
        <v>5828</v>
      </c>
      <c r="C3169" s="183" t="s">
        <v>1592</v>
      </c>
      <c r="D3169" s="14" t="s">
        <v>1387</v>
      </c>
      <c r="E3169" s="103">
        <v>6645.2</v>
      </c>
      <c r="F3169" s="23">
        <v>42215</v>
      </c>
      <c r="G3169" s="106">
        <v>6645.2</v>
      </c>
      <c r="H3169" s="31">
        <f t="shared" si="94"/>
        <v>0</v>
      </c>
      <c r="I3169" s="132" t="s">
        <v>59</v>
      </c>
      <c r="L3169" s="246"/>
      <c r="M3169" s="20">
        <v>42212</v>
      </c>
      <c r="N3169" s="183" t="s">
        <v>5497</v>
      </c>
      <c r="O3169" s="183" t="s">
        <v>1592</v>
      </c>
      <c r="P3169" s="14" t="s">
        <v>23</v>
      </c>
      <c r="Q3169" s="103">
        <v>3225.4</v>
      </c>
      <c r="R3169" s="12">
        <v>42212</v>
      </c>
      <c r="S3169" s="106">
        <v>3225.4</v>
      </c>
      <c r="T3169" s="31">
        <f t="shared" si="97"/>
        <v>0</v>
      </c>
      <c r="U3169" s="132" t="s">
        <v>9</v>
      </c>
    </row>
    <row r="3170" spans="1:21" x14ac:dyDescent="0.25">
      <c r="A3170" s="20">
        <v>42215</v>
      </c>
      <c r="B3170" s="183" t="s">
        <v>5829</v>
      </c>
      <c r="C3170" s="183" t="s">
        <v>1592</v>
      </c>
      <c r="D3170" s="14" t="s">
        <v>91</v>
      </c>
      <c r="E3170" s="103">
        <v>25553.1</v>
      </c>
      <c r="F3170" s="23">
        <v>42215</v>
      </c>
      <c r="G3170" s="106">
        <v>25553.1</v>
      </c>
      <c r="H3170" s="31">
        <f t="shared" si="94"/>
        <v>0</v>
      </c>
      <c r="I3170" s="132" t="s">
        <v>59</v>
      </c>
      <c r="L3170" s="246"/>
      <c r="M3170" s="20">
        <v>42214</v>
      </c>
      <c r="N3170" s="183" t="s">
        <v>5704</v>
      </c>
      <c r="O3170" s="183" t="s">
        <v>1592</v>
      </c>
      <c r="P3170" s="14" t="s">
        <v>23</v>
      </c>
      <c r="Q3170" s="103">
        <v>4107.3999999999996</v>
      </c>
      <c r="R3170" s="23">
        <v>42214</v>
      </c>
      <c r="S3170" s="106">
        <v>4107.3999999999996</v>
      </c>
      <c r="T3170" s="31">
        <f t="shared" si="97"/>
        <v>0</v>
      </c>
      <c r="U3170" s="132" t="s">
        <v>9</v>
      </c>
    </row>
    <row r="3171" spans="1:21" x14ac:dyDescent="0.25">
      <c r="A3171" s="20">
        <v>42215</v>
      </c>
      <c r="B3171" s="183" t="s">
        <v>5830</v>
      </c>
      <c r="C3171" s="183" t="s">
        <v>1592</v>
      </c>
      <c r="D3171" s="14" t="s">
        <v>14</v>
      </c>
      <c r="E3171" s="103">
        <v>152969.17000000001</v>
      </c>
      <c r="F3171" s="30">
        <v>42230</v>
      </c>
      <c r="G3171" s="144">
        <v>152969.17000000001</v>
      </c>
      <c r="H3171" s="31">
        <f t="shared" si="94"/>
        <v>0</v>
      </c>
      <c r="I3171" s="132" t="s">
        <v>62</v>
      </c>
      <c r="L3171" s="246"/>
      <c r="M3171" s="20">
        <v>42186</v>
      </c>
      <c r="N3171" s="183" t="s">
        <v>2541</v>
      </c>
      <c r="O3171" s="183" t="s">
        <v>1592</v>
      </c>
      <c r="P3171" s="14" t="s">
        <v>152</v>
      </c>
      <c r="Q3171" s="103">
        <v>3713.6</v>
      </c>
      <c r="R3171" s="23">
        <v>42186</v>
      </c>
      <c r="S3171" s="106">
        <v>3713.6</v>
      </c>
      <c r="T3171" s="25">
        <f t="shared" si="97"/>
        <v>0</v>
      </c>
      <c r="U3171" s="132" t="s">
        <v>46</v>
      </c>
    </row>
    <row r="3172" spans="1:21" x14ac:dyDescent="0.25">
      <c r="A3172" s="20">
        <v>42215</v>
      </c>
      <c r="B3172" s="183" t="s">
        <v>5831</v>
      </c>
      <c r="C3172" s="183" t="s">
        <v>1592</v>
      </c>
      <c r="D3172" s="14" t="s">
        <v>422</v>
      </c>
      <c r="E3172" s="103">
        <v>724</v>
      </c>
      <c r="F3172" s="23">
        <v>42215</v>
      </c>
      <c r="G3172" s="106">
        <v>724</v>
      </c>
      <c r="H3172" s="31">
        <f t="shared" si="94"/>
        <v>0</v>
      </c>
      <c r="I3172" s="132" t="s">
        <v>9</v>
      </c>
      <c r="L3172" s="246"/>
      <c r="M3172" s="20">
        <v>42187</v>
      </c>
      <c r="N3172" s="183" t="s">
        <v>2652</v>
      </c>
      <c r="O3172" s="183" t="s">
        <v>1592</v>
      </c>
      <c r="P3172" s="40" t="s">
        <v>152</v>
      </c>
      <c r="Q3172" s="103">
        <v>418.8</v>
      </c>
      <c r="R3172" s="23">
        <v>42187</v>
      </c>
      <c r="S3172" s="106">
        <v>418.8</v>
      </c>
      <c r="T3172" s="25">
        <f t="shared" si="97"/>
        <v>0</v>
      </c>
      <c r="U3172" s="46" t="s">
        <v>59</v>
      </c>
    </row>
    <row r="3173" spans="1:21" x14ac:dyDescent="0.25">
      <c r="A3173" s="20">
        <v>42215</v>
      </c>
      <c r="B3173" s="183" t="s">
        <v>5832</v>
      </c>
      <c r="C3173" s="183" t="s">
        <v>1592</v>
      </c>
      <c r="D3173" s="14" t="s">
        <v>131</v>
      </c>
      <c r="E3173" s="103">
        <v>13673.3</v>
      </c>
      <c r="F3173" s="30">
        <v>42222</v>
      </c>
      <c r="G3173" s="144">
        <v>13673.3</v>
      </c>
      <c r="H3173" s="31">
        <f t="shared" si="94"/>
        <v>0</v>
      </c>
      <c r="I3173" s="132" t="s">
        <v>17</v>
      </c>
      <c r="L3173" s="246"/>
      <c r="M3173" s="20">
        <v>42190</v>
      </c>
      <c r="N3173" s="183" t="s">
        <v>3001</v>
      </c>
      <c r="O3173" s="183" t="s">
        <v>1592</v>
      </c>
      <c r="P3173" s="14" t="s">
        <v>152</v>
      </c>
      <c r="Q3173" s="103">
        <v>12363.2</v>
      </c>
      <c r="R3173" s="23">
        <v>42190</v>
      </c>
      <c r="S3173" s="106">
        <v>12363.2</v>
      </c>
      <c r="T3173" s="31">
        <f t="shared" si="97"/>
        <v>0</v>
      </c>
      <c r="U3173" s="132" t="s">
        <v>59</v>
      </c>
    </row>
    <row r="3174" spans="1:21" x14ac:dyDescent="0.25">
      <c r="A3174" s="20">
        <v>42215</v>
      </c>
      <c r="B3174" s="183" t="s">
        <v>5833</v>
      </c>
      <c r="C3174" s="183" t="s">
        <v>1592</v>
      </c>
      <c r="D3174" s="14" t="s">
        <v>130</v>
      </c>
      <c r="E3174" s="103">
        <v>4749.8999999999996</v>
      </c>
      <c r="F3174" s="23">
        <v>42215</v>
      </c>
      <c r="G3174" s="106">
        <v>4749.8999999999996</v>
      </c>
      <c r="H3174" s="31">
        <f t="shared" si="94"/>
        <v>0</v>
      </c>
      <c r="I3174" s="132" t="s">
        <v>17</v>
      </c>
      <c r="L3174" s="246"/>
      <c r="M3174" s="20">
        <v>42193</v>
      </c>
      <c r="N3174" s="183" t="s">
        <v>3309</v>
      </c>
      <c r="O3174" s="183" t="s">
        <v>1592</v>
      </c>
      <c r="P3174" s="14" t="s">
        <v>152</v>
      </c>
      <c r="Q3174" s="103">
        <v>4421.3500000000004</v>
      </c>
      <c r="R3174" s="23">
        <v>42193</v>
      </c>
      <c r="S3174" s="106">
        <v>4421.3500000000004</v>
      </c>
      <c r="T3174" s="31">
        <f t="shared" si="97"/>
        <v>0</v>
      </c>
      <c r="U3174" s="132" t="s">
        <v>59</v>
      </c>
    </row>
    <row r="3175" spans="1:21" x14ac:dyDescent="0.25">
      <c r="A3175" s="20">
        <v>42215</v>
      </c>
      <c r="B3175" s="183" t="s">
        <v>5834</v>
      </c>
      <c r="C3175" s="183" t="s">
        <v>1592</v>
      </c>
      <c r="D3175" s="14" t="s">
        <v>1197</v>
      </c>
      <c r="E3175" s="103">
        <v>2012.9</v>
      </c>
      <c r="F3175" s="23">
        <v>42215</v>
      </c>
      <c r="G3175" s="106">
        <v>2012.9</v>
      </c>
      <c r="H3175" s="31">
        <f t="shared" si="94"/>
        <v>0</v>
      </c>
      <c r="I3175" s="132" t="s">
        <v>59</v>
      </c>
      <c r="L3175" s="246"/>
      <c r="M3175" s="20">
        <v>42197</v>
      </c>
      <c r="N3175" s="183" t="s">
        <v>3815</v>
      </c>
      <c r="O3175" s="183" t="s">
        <v>1592</v>
      </c>
      <c r="P3175" s="14" t="s">
        <v>152</v>
      </c>
      <c r="Q3175" s="103">
        <v>10168</v>
      </c>
      <c r="R3175" s="23">
        <v>42197</v>
      </c>
      <c r="S3175" s="106">
        <v>10168</v>
      </c>
      <c r="T3175" s="31">
        <f t="shared" si="97"/>
        <v>0</v>
      </c>
      <c r="U3175" s="132" t="s">
        <v>59</v>
      </c>
    </row>
    <row r="3176" spans="1:21" x14ac:dyDescent="0.25">
      <c r="A3176" s="20">
        <v>42215</v>
      </c>
      <c r="B3176" s="183" t="s">
        <v>5835</v>
      </c>
      <c r="C3176" s="183" t="s">
        <v>1592</v>
      </c>
      <c r="D3176" s="14" t="s">
        <v>167</v>
      </c>
      <c r="E3176" s="103">
        <v>575</v>
      </c>
      <c r="F3176" s="23">
        <v>42215</v>
      </c>
      <c r="G3176" s="106">
        <v>575</v>
      </c>
      <c r="H3176" s="31">
        <f t="shared" si="94"/>
        <v>0</v>
      </c>
      <c r="I3176" s="132" t="s">
        <v>59</v>
      </c>
      <c r="L3176" s="246"/>
      <c r="M3176" s="20">
        <v>42200</v>
      </c>
      <c r="N3176" s="183" t="s">
        <v>4133</v>
      </c>
      <c r="O3176" s="183" t="s">
        <v>1592</v>
      </c>
      <c r="P3176" s="14" t="s">
        <v>152</v>
      </c>
      <c r="Q3176" s="103">
        <v>3170.5</v>
      </c>
      <c r="R3176" s="23">
        <v>42200</v>
      </c>
      <c r="S3176" s="106">
        <v>3170.5</v>
      </c>
      <c r="T3176" s="48">
        <f t="shared" si="97"/>
        <v>0</v>
      </c>
      <c r="U3176" s="132" t="s">
        <v>19</v>
      </c>
    </row>
    <row r="3177" spans="1:21" x14ac:dyDescent="0.25">
      <c r="A3177" s="20">
        <v>42215</v>
      </c>
      <c r="B3177" s="183" t="s">
        <v>5836</v>
      </c>
      <c r="C3177" s="183" t="s">
        <v>1592</v>
      </c>
      <c r="D3177" s="14" t="s">
        <v>271</v>
      </c>
      <c r="E3177" s="103">
        <v>2792</v>
      </c>
      <c r="F3177" s="30">
        <v>42219</v>
      </c>
      <c r="G3177" s="144">
        <v>2792</v>
      </c>
      <c r="H3177" s="31">
        <f t="shared" si="94"/>
        <v>0</v>
      </c>
      <c r="I3177" s="132" t="s">
        <v>312</v>
      </c>
      <c r="L3177" s="246"/>
      <c r="M3177" s="20">
        <v>42204</v>
      </c>
      <c r="N3177" s="183" t="s">
        <v>4612</v>
      </c>
      <c r="O3177" s="183" t="s">
        <v>1592</v>
      </c>
      <c r="P3177" s="14" t="s">
        <v>152</v>
      </c>
      <c r="Q3177" s="103">
        <v>11287</v>
      </c>
      <c r="R3177" s="23">
        <v>42204</v>
      </c>
      <c r="S3177" s="118">
        <v>11287</v>
      </c>
      <c r="T3177" s="31">
        <f t="shared" si="97"/>
        <v>0</v>
      </c>
      <c r="U3177" s="28" t="s">
        <v>59</v>
      </c>
    </row>
    <row r="3178" spans="1:21" x14ac:dyDescent="0.25">
      <c r="A3178" s="20">
        <v>42215</v>
      </c>
      <c r="B3178" s="183" t="s">
        <v>5837</v>
      </c>
      <c r="C3178" s="183" t="s">
        <v>1592</v>
      </c>
      <c r="D3178" s="14" t="s">
        <v>81</v>
      </c>
      <c r="E3178" s="103">
        <v>2058</v>
      </c>
      <c r="F3178" s="23">
        <v>42215</v>
      </c>
      <c r="G3178" s="106">
        <v>2058</v>
      </c>
      <c r="H3178" s="31">
        <f t="shared" si="94"/>
        <v>0</v>
      </c>
      <c r="I3178" s="132" t="s">
        <v>59</v>
      </c>
      <c r="L3178" s="246"/>
      <c r="M3178" s="20">
        <v>42207</v>
      </c>
      <c r="N3178" s="183" t="s">
        <v>4944</v>
      </c>
      <c r="O3178" s="183" t="s">
        <v>1592</v>
      </c>
      <c r="P3178" s="14" t="s">
        <v>152</v>
      </c>
      <c r="Q3178" s="103">
        <v>3551.5</v>
      </c>
      <c r="R3178" s="23">
        <v>42207</v>
      </c>
      <c r="S3178" s="106">
        <v>3551.5</v>
      </c>
      <c r="T3178" s="31">
        <f t="shared" si="97"/>
        <v>0</v>
      </c>
      <c r="U3178" s="132" t="s">
        <v>17</v>
      </c>
    </row>
    <row r="3179" spans="1:21" x14ac:dyDescent="0.25">
      <c r="A3179" s="20">
        <v>42215</v>
      </c>
      <c r="B3179" s="183" t="s">
        <v>5838</v>
      </c>
      <c r="C3179" s="183" t="s">
        <v>1592</v>
      </c>
      <c r="D3179" s="14" t="s">
        <v>314</v>
      </c>
      <c r="E3179" s="103">
        <v>2752.2</v>
      </c>
      <c r="F3179" s="30">
        <v>42219</v>
      </c>
      <c r="G3179" s="144">
        <v>2752.2</v>
      </c>
      <c r="H3179" s="31">
        <f t="shared" si="94"/>
        <v>0</v>
      </c>
      <c r="I3179" s="132" t="s">
        <v>312</v>
      </c>
      <c r="L3179" s="246"/>
      <c r="M3179" s="20">
        <v>42208</v>
      </c>
      <c r="N3179" s="183" t="s">
        <v>5058</v>
      </c>
      <c r="O3179" s="183" t="s">
        <v>1592</v>
      </c>
      <c r="P3179" s="14" t="s">
        <v>152</v>
      </c>
      <c r="Q3179" s="103">
        <v>1180.4000000000001</v>
      </c>
      <c r="R3179" s="65">
        <v>42208</v>
      </c>
      <c r="S3179" s="106">
        <v>1180.4000000000001</v>
      </c>
      <c r="T3179" s="31">
        <f t="shared" si="97"/>
        <v>0</v>
      </c>
      <c r="U3179" s="132" t="s">
        <v>59</v>
      </c>
    </row>
    <row r="3180" spans="1:21" x14ac:dyDescent="0.25">
      <c r="A3180" s="20">
        <v>42215</v>
      </c>
      <c r="B3180" s="183" t="s">
        <v>5839</v>
      </c>
      <c r="C3180" s="183" t="s">
        <v>1592</v>
      </c>
      <c r="D3180" s="14" t="s">
        <v>229</v>
      </c>
      <c r="E3180" s="103">
        <v>5554.5</v>
      </c>
      <c r="F3180" s="23">
        <v>42215</v>
      </c>
      <c r="G3180" s="106">
        <v>5554.5</v>
      </c>
      <c r="H3180" s="31">
        <f t="shared" si="94"/>
        <v>0</v>
      </c>
      <c r="I3180" s="132" t="s">
        <v>9</v>
      </c>
      <c r="L3180" s="246"/>
      <c r="M3180" s="20">
        <v>42211</v>
      </c>
      <c r="N3180" s="183" t="s">
        <v>5446</v>
      </c>
      <c r="O3180" s="183" t="s">
        <v>1592</v>
      </c>
      <c r="P3180" s="14" t="s">
        <v>152</v>
      </c>
      <c r="Q3180" s="103">
        <v>4897.2</v>
      </c>
      <c r="R3180" s="65">
        <v>42212</v>
      </c>
      <c r="S3180" s="106">
        <v>4897.2</v>
      </c>
      <c r="T3180" s="31">
        <f t="shared" si="97"/>
        <v>0</v>
      </c>
      <c r="U3180" s="132" t="s">
        <v>59</v>
      </c>
    </row>
    <row r="3181" spans="1:21" x14ac:dyDescent="0.25">
      <c r="A3181" s="20">
        <v>42215</v>
      </c>
      <c r="B3181" s="183" t="s">
        <v>5840</v>
      </c>
      <c r="C3181" s="183" t="s">
        <v>1592</v>
      </c>
      <c r="D3181" s="14" t="s">
        <v>82</v>
      </c>
      <c r="E3181" s="103">
        <v>4846</v>
      </c>
      <c r="F3181" s="23">
        <v>42215</v>
      </c>
      <c r="G3181" s="106">
        <v>4846</v>
      </c>
      <c r="H3181" s="31">
        <f t="shared" si="94"/>
        <v>0</v>
      </c>
      <c r="I3181" s="132" t="s">
        <v>59</v>
      </c>
      <c r="L3181" s="246"/>
      <c r="M3181" s="20">
        <v>42202</v>
      </c>
      <c r="N3181" s="183" t="s">
        <v>4365</v>
      </c>
      <c r="O3181" s="183" t="s">
        <v>1592</v>
      </c>
      <c r="P3181" s="14" t="s">
        <v>1117</v>
      </c>
      <c r="Q3181" s="103">
        <v>3455</v>
      </c>
      <c r="R3181" s="23">
        <v>42202</v>
      </c>
      <c r="S3181" s="118">
        <v>3455</v>
      </c>
      <c r="T3181" s="31">
        <f t="shared" si="97"/>
        <v>0</v>
      </c>
      <c r="U3181" s="28" t="s">
        <v>9</v>
      </c>
    </row>
    <row r="3182" spans="1:21" x14ac:dyDescent="0.25">
      <c r="A3182" s="20">
        <v>42215</v>
      </c>
      <c r="B3182" s="183" t="s">
        <v>5841</v>
      </c>
      <c r="C3182" s="183" t="s">
        <v>1592</v>
      </c>
      <c r="D3182" s="14" t="s">
        <v>217</v>
      </c>
      <c r="E3182" s="103">
        <v>4874</v>
      </c>
      <c r="F3182" s="23">
        <v>42215</v>
      </c>
      <c r="G3182" s="106">
        <v>4874</v>
      </c>
      <c r="H3182" s="31">
        <f t="shared" si="94"/>
        <v>0</v>
      </c>
      <c r="I3182" s="132" t="s">
        <v>59</v>
      </c>
      <c r="L3182" s="246"/>
      <c r="M3182" s="20">
        <v>42211</v>
      </c>
      <c r="N3182" s="183" t="s">
        <v>5453</v>
      </c>
      <c r="O3182" s="183" t="s">
        <v>1592</v>
      </c>
      <c r="P3182" s="14" t="s">
        <v>1117</v>
      </c>
      <c r="Q3182" s="103">
        <v>2822.4</v>
      </c>
      <c r="R3182" s="23">
        <v>42211</v>
      </c>
      <c r="S3182" s="106">
        <v>2822.4</v>
      </c>
      <c r="T3182" s="31">
        <f t="shared" si="97"/>
        <v>0</v>
      </c>
      <c r="U3182" s="132" t="s">
        <v>9</v>
      </c>
    </row>
    <row r="3183" spans="1:21" x14ac:dyDescent="0.25">
      <c r="A3183" s="20">
        <v>42215</v>
      </c>
      <c r="B3183" s="183" t="s">
        <v>5842</v>
      </c>
      <c r="C3183" s="183" t="s">
        <v>1592</v>
      </c>
      <c r="D3183" s="14" t="s">
        <v>1187</v>
      </c>
      <c r="E3183" s="103">
        <v>405.6</v>
      </c>
      <c r="F3183" s="23">
        <v>42215</v>
      </c>
      <c r="G3183" s="106">
        <v>405.6</v>
      </c>
      <c r="H3183" s="31">
        <f t="shared" si="94"/>
        <v>0</v>
      </c>
      <c r="I3183" s="132" t="s">
        <v>59</v>
      </c>
      <c r="L3183" s="246"/>
      <c r="M3183" s="20">
        <v>42216</v>
      </c>
      <c r="N3183" s="183" t="s">
        <v>6024</v>
      </c>
      <c r="O3183" s="183" t="s">
        <v>1592</v>
      </c>
      <c r="P3183" s="14" t="s">
        <v>1117</v>
      </c>
      <c r="Q3183" s="103">
        <v>3637.2</v>
      </c>
      <c r="R3183" s="23"/>
      <c r="S3183" s="106"/>
      <c r="T3183" s="31">
        <f t="shared" si="97"/>
        <v>3637.2</v>
      </c>
      <c r="U3183" s="132" t="s">
        <v>9</v>
      </c>
    </row>
    <row r="3184" spans="1:21" x14ac:dyDescent="0.25">
      <c r="A3184" s="20">
        <v>42215</v>
      </c>
      <c r="B3184" s="183" t="s">
        <v>5843</v>
      </c>
      <c r="C3184" s="183" t="s">
        <v>1592</v>
      </c>
      <c r="D3184" s="14" t="s">
        <v>31</v>
      </c>
      <c r="E3184" s="103">
        <v>1940</v>
      </c>
      <c r="F3184" s="23">
        <v>42215</v>
      </c>
      <c r="G3184" s="106">
        <v>1940</v>
      </c>
      <c r="H3184" s="31">
        <f t="shared" si="94"/>
        <v>0</v>
      </c>
      <c r="I3184" s="132" t="s">
        <v>59</v>
      </c>
      <c r="L3184" s="246"/>
      <c r="M3184" s="20">
        <v>42187</v>
      </c>
      <c r="N3184" s="183" t="s">
        <v>2717</v>
      </c>
      <c r="O3184" s="183" t="s">
        <v>1592</v>
      </c>
      <c r="P3184" s="40" t="s">
        <v>1103</v>
      </c>
      <c r="Q3184" s="103">
        <v>19981.650000000001</v>
      </c>
      <c r="R3184" s="23">
        <v>42189</v>
      </c>
      <c r="S3184" s="106">
        <v>19981.650000000001</v>
      </c>
      <c r="T3184" s="31">
        <f t="shared" si="97"/>
        <v>0</v>
      </c>
      <c r="U3184" s="46" t="s">
        <v>149</v>
      </c>
    </row>
    <row r="3185" spans="1:21" x14ac:dyDescent="0.25">
      <c r="A3185" s="20">
        <v>42215</v>
      </c>
      <c r="B3185" s="183" t="s">
        <v>5844</v>
      </c>
      <c r="C3185" s="183" t="s">
        <v>1592</v>
      </c>
      <c r="D3185" s="14" t="s">
        <v>1188</v>
      </c>
      <c r="E3185" s="103">
        <v>400</v>
      </c>
      <c r="F3185" s="23">
        <v>42215</v>
      </c>
      <c r="G3185" s="106">
        <v>400</v>
      </c>
      <c r="H3185" s="31">
        <f t="shared" si="94"/>
        <v>0</v>
      </c>
      <c r="I3185" s="132" t="s">
        <v>9</v>
      </c>
      <c r="L3185" s="246"/>
      <c r="M3185" s="20">
        <v>42191</v>
      </c>
      <c r="N3185" s="183" t="s">
        <v>3185</v>
      </c>
      <c r="O3185" s="183" t="s">
        <v>1592</v>
      </c>
      <c r="P3185" s="14" t="s">
        <v>1103</v>
      </c>
      <c r="Q3185" s="103">
        <v>25669.18</v>
      </c>
      <c r="R3185" s="23">
        <v>42193</v>
      </c>
      <c r="S3185" s="106">
        <v>25669.18</v>
      </c>
      <c r="T3185" s="31">
        <f t="shared" si="97"/>
        <v>0</v>
      </c>
      <c r="U3185" s="132" t="s">
        <v>149</v>
      </c>
    </row>
    <row r="3186" spans="1:21" x14ac:dyDescent="0.25">
      <c r="A3186" s="20">
        <v>42215</v>
      </c>
      <c r="B3186" s="183" t="s">
        <v>5845</v>
      </c>
      <c r="C3186" s="183" t="s">
        <v>1592</v>
      </c>
      <c r="D3186" s="14" t="s">
        <v>50</v>
      </c>
      <c r="E3186" s="103">
        <v>3963.6</v>
      </c>
      <c r="F3186" s="23">
        <v>42215</v>
      </c>
      <c r="G3186" s="106">
        <v>3963.6</v>
      </c>
      <c r="H3186" s="31">
        <f t="shared" si="94"/>
        <v>0</v>
      </c>
      <c r="I3186" s="132" t="s">
        <v>94</v>
      </c>
      <c r="L3186" s="246"/>
      <c r="M3186" s="20">
        <v>42194</v>
      </c>
      <c r="N3186" s="183" t="s">
        <v>3528</v>
      </c>
      <c r="O3186" s="183" t="s">
        <v>1592</v>
      </c>
      <c r="P3186" s="14" t="s">
        <v>1103</v>
      </c>
      <c r="Q3186" s="103">
        <v>18614.5</v>
      </c>
      <c r="R3186" s="23">
        <v>42196</v>
      </c>
      <c r="S3186" s="106">
        <v>18614.5</v>
      </c>
      <c r="T3186" s="31">
        <f t="shared" si="97"/>
        <v>0</v>
      </c>
      <c r="U3186" s="132" t="s">
        <v>149</v>
      </c>
    </row>
    <row r="3187" spans="1:21" x14ac:dyDescent="0.25">
      <c r="A3187" s="20">
        <v>42215</v>
      </c>
      <c r="B3187" s="183" t="s">
        <v>5846</v>
      </c>
      <c r="C3187" s="183" t="s">
        <v>1592</v>
      </c>
      <c r="D3187" s="14" t="s">
        <v>375</v>
      </c>
      <c r="E3187" s="103">
        <v>2679</v>
      </c>
      <c r="F3187" s="23" t="s">
        <v>5765</v>
      </c>
      <c r="G3187" s="106">
        <f>2000+679</f>
        <v>2679</v>
      </c>
      <c r="H3187" s="31">
        <f t="shared" si="94"/>
        <v>0</v>
      </c>
      <c r="I3187" s="132" t="s">
        <v>9</v>
      </c>
      <c r="L3187" s="246"/>
      <c r="M3187" s="20">
        <v>42198</v>
      </c>
      <c r="N3187" s="183" t="s">
        <v>3981</v>
      </c>
      <c r="O3187" s="183" t="s">
        <v>1592</v>
      </c>
      <c r="P3187" s="14" t="s">
        <v>1103</v>
      </c>
      <c r="Q3187" s="103">
        <v>25909.5</v>
      </c>
      <c r="R3187" s="23">
        <v>42200</v>
      </c>
      <c r="S3187" s="106">
        <v>25909.5</v>
      </c>
      <c r="T3187" s="31">
        <f t="shared" si="97"/>
        <v>0</v>
      </c>
      <c r="U3187" s="132" t="s">
        <v>149</v>
      </c>
    </row>
    <row r="3188" spans="1:21" x14ac:dyDescent="0.25">
      <c r="A3188" s="20">
        <v>42215</v>
      </c>
      <c r="B3188" s="183" t="s">
        <v>5847</v>
      </c>
      <c r="C3188" s="183" t="s">
        <v>1592</v>
      </c>
      <c r="D3188" s="14" t="s">
        <v>226</v>
      </c>
      <c r="E3188" s="103">
        <v>380.8</v>
      </c>
      <c r="F3188" s="23">
        <v>42215</v>
      </c>
      <c r="G3188" s="106">
        <v>380.8</v>
      </c>
      <c r="H3188" s="31">
        <f t="shared" si="94"/>
        <v>0</v>
      </c>
      <c r="I3188" s="132" t="s">
        <v>94</v>
      </c>
      <c r="L3188" s="246"/>
      <c r="M3188" s="20">
        <v>42201</v>
      </c>
      <c r="N3188" s="183" t="s">
        <v>4321</v>
      </c>
      <c r="O3188" s="183" t="s">
        <v>1592</v>
      </c>
      <c r="P3188" s="14" t="s">
        <v>1103</v>
      </c>
      <c r="Q3188" s="103">
        <v>15489</v>
      </c>
      <c r="R3188" s="23">
        <v>42203</v>
      </c>
      <c r="S3188" s="118">
        <v>15489</v>
      </c>
      <c r="T3188" s="31">
        <f t="shared" si="97"/>
        <v>0</v>
      </c>
      <c r="U3188" s="28" t="s">
        <v>149</v>
      </c>
    </row>
    <row r="3189" spans="1:21" x14ac:dyDescent="0.25">
      <c r="A3189" s="20">
        <v>42215</v>
      </c>
      <c r="B3189" s="183" t="s">
        <v>5848</v>
      </c>
      <c r="C3189" s="183" t="s">
        <v>1592</v>
      </c>
      <c r="D3189" s="14" t="s">
        <v>247</v>
      </c>
      <c r="E3189" s="103">
        <v>6326</v>
      </c>
      <c r="F3189" s="23">
        <v>42215</v>
      </c>
      <c r="G3189" s="106">
        <v>6326</v>
      </c>
      <c r="H3189" s="31">
        <f t="shared" si="94"/>
        <v>0</v>
      </c>
      <c r="I3189" s="132" t="s">
        <v>94</v>
      </c>
      <c r="L3189" s="246"/>
      <c r="M3189" s="20">
        <v>42205</v>
      </c>
      <c r="N3189" s="183" t="s">
        <v>4789</v>
      </c>
      <c r="O3189" s="183" t="s">
        <v>1592</v>
      </c>
      <c r="P3189" s="15" t="s">
        <v>1103</v>
      </c>
      <c r="Q3189" s="133">
        <v>31022.5</v>
      </c>
      <c r="R3189" s="23">
        <v>42207</v>
      </c>
      <c r="S3189" s="106">
        <v>31022.5</v>
      </c>
      <c r="T3189" s="31">
        <f t="shared" si="97"/>
        <v>0</v>
      </c>
      <c r="U3189" s="46" t="s">
        <v>4779</v>
      </c>
    </row>
    <row r="3190" spans="1:21" x14ac:dyDescent="0.25">
      <c r="A3190" s="20">
        <v>42215</v>
      </c>
      <c r="B3190" s="183" t="s">
        <v>5849</v>
      </c>
      <c r="C3190" s="183" t="s">
        <v>1592</v>
      </c>
      <c r="D3190" s="14" t="s">
        <v>285</v>
      </c>
      <c r="E3190" s="103">
        <v>575.25</v>
      </c>
      <c r="F3190" s="23">
        <v>42215</v>
      </c>
      <c r="G3190" s="106">
        <v>575.25</v>
      </c>
      <c r="H3190" s="31">
        <f t="shared" si="94"/>
        <v>0</v>
      </c>
      <c r="I3190" s="132" t="s">
        <v>94</v>
      </c>
      <c r="L3190" s="246"/>
      <c r="M3190" s="20">
        <v>42208</v>
      </c>
      <c r="N3190" s="183" t="s">
        <v>5155</v>
      </c>
      <c r="O3190" s="183" t="s">
        <v>1592</v>
      </c>
      <c r="P3190" s="14" t="s">
        <v>1103</v>
      </c>
      <c r="Q3190" s="103">
        <v>15455.04</v>
      </c>
      <c r="R3190" s="65">
        <v>42210</v>
      </c>
      <c r="S3190" s="106">
        <v>15455.04</v>
      </c>
      <c r="T3190" s="31">
        <f t="shared" si="97"/>
        <v>0</v>
      </c>
      <c r="U3190" s="132" t="s">
        <v>4996</v>
      </c>
    </row>
    <row r="3191" spans="1:21" x14ac:dyDescent="0.25">
      <c r="A3191" s="20">
        <v>42215</v>
      </c>
      <c r="B3191" s="183" t="s">
        <v>5850</v>
      </c>
      <c r="C3191" s="183" t="s">
        <v>1592</v>
      </c>
      <c r="D3191" s="14" t="s">
        <v>137</v>
      </c>
      <c r="E3191" s="103">
        <v>1095.8499999999999</v>
      </c>
      <c r="F3191" s="23">
        <v>42215</v>
      </c>
      <c r="G3191" s="106">
        <v>1095.8499999999999</v>
      </c>
      <c r="H3191" s="31">
        <f t="shared" si="94"/>
        <v>0</v>
      </c>
      <c r="I3191" s="132" t="s">
        <v>9</v>
      </c>
      <c r="L3191" s="246"/>
      <c r="M3191" s="20">
        <v>42212</v>
      </c>
      <c r="N3191" s="183" t="s">
        <v>5581</v>
      </c>
      <c r="O3191" s="183" t="s">
        <v>1592</v>
      </c>
      <c r="P3191" s="14" t="s">
        <v>1103</v>
      </c>
      <c r="Q3191" s="103">
        <v>22265.5</v>
      </c>
      <c r="R3191" s="23">
        <v>42215</v>
      </c>
      <c r="S3191" s="106">
        <v>22265.5</v>
      </c>
      <c r="T3191" s="31">
        <f t="shared" si="97"/>
        <v>0</v>
      </c>
      <c r="U3191" s="132" t="s">
        <v>4996</v>
      </c>
    </row>
    <row r="3192" spans="1:21" x14ac:dyDescent="0.25">
      <c r="A3192" s="20">
        <v>42215</v>
      </c>
      <c r="B3192" s="183" t="s">
        <v>5851</v>
      </c>
      <c r="C3192" s="183" t="s">
        <v>1592</v>
      </c>
      <c r="D3192" s="14" t="s">
        <v>151</v>
      </c>
      <c r="E3192" s="103">
        <v>2089.8000000000002</v>
      </c>
      <c r="F3192" s="23">
        <v>42216</v>
      </c>
      <c r="G3192" s="106">
        <v>2089.8000000000002</v>
      </c>
      <c r="H3192" s="31">
        <f t="shared" si="94"/>
        <v>0</v>
      </c>
      <c r="I3192" s="132" t="s">
        <v>9</v>
      </c>
      <c r="L3192" s="246"/>
      <c r="M3192" s="20">
        <v>42215</v>
      </c>
      <c r="N3192" s="183" t="s">
        <v>5904</v>
      </c>
      <c r="O3192" s="183" t="s">
        <v>1592</v>
      </c>
      <c r="P3192" s="14" t="s">
        <v>1103</v>
      </c>
      <c r="Q3192" s="103">
        <v>19546</v>
      </c>
      <c r="R3192" s="23"/>
      <c r="S3192" s="106"/>
      <c r="T3192" s="31">
        <f t="shared" si="97"/>
        <v>19546</v>
      </c>
      <c r="U3192" s="132" t="s">
        <v>4996</v>
      </c>
    </row>
    <row r="3193" spans="1:21" x14ac:dyDescent="0.25">
      <c r="A3193" s="20">
        <v>42215</v>
      </c>
      <c r="B3193" s="183" t="s">
        <v>5852</v>
      </c>
      <c r="C3193" s="183" t="s">
        <v>1592</v>
      </c>
      <c r="D3193" s="14" t="s">
        <v>99</v>
      </c>
      <c r="E3193" s="103">
        <v>705.6</v>
      </c>
      <c r="F3193" s="23">
        <v>42215</v>
      </c>
      <c r="G3193" s="106">
        <v>705.6</v>
      </c>
      <c r="H3193" s="31">
        <f t="shared" si="94"/>
        <v>0</v>
      </c>
      <c r="I3193" s="132" t="s">
        <v>94</v>
      </c>
      <c r="L3193" s="246"/>
      <c r="M3193" s="20">
        <v>42202</v>
      </c>
      <c r="N3193" s="183" t="s">
        <v>4419</v>
      </c>
      <c r="O3193" s="183" t="s">
        <v>1592</v>
      </c>
      <c r="P3193" s="14" t="s">
        <v>4420</v>
      </c>
      <c r="Q3193" s="103">
        <v>1123.2</v>
      </c>
      <c r="R3193" s="23">
        <v>42203</v>
      </c>
      <c r="S3193" s="118">
        <v>1123.2</v>
      </c>
      <c r="T3193" s="31">
        <f t="shared" si="97"/>
        <v>0</v>
      </c>
      <c r="U3193" s="28" t="s">
        <v>3880</v>
      </c>
    </row>
    <row r="3194" spans="1:21" x14ac:dyDescent="0.25">
      <c r="A3194" s="20">
        <v>42215</v>
      </c>
      <c r="B3194" s="183" t="s">
        <v>5853</v>
      </c>
      <c r="C3194" s="183" t="s">
        <v>1592</v>
      </c>
      <c r="D3194" s="14" t="s">
        <v>110</v>
      </c>
      <c r="E3194" s="103">
        <v>103676.19</v>
      </c>
      <c r="F3194" s="30">
        <v>42228</v>
      </c>
      <c r="G3194" s="144">
        <v>103676.19</v>
      </c>
      <c r="H3194" s="31">
        <f t="shared" si="94"/>
        <v>0</v>
      </c>
      <c r="I3194" s="132" t="s">
        <v>9</v>
      </c>
      <c r="L3194" s="246"/>
      <c r="M3194" s="20">
        <v>42205</v>
      </c>
      <c r="N3194" s="183" t="s">
        <v>4690</v>
      </c>
      <c r="O3194" s="183" t="s">
        <v>1592</v>
      </c>
      <c r="P3194" s="14" t="s">
        <v>4420</v>
      </c>
      <c r="Q3194" s="103">
        <v>4775.3999999999996</v>
      </c>
      <c r="R3194" s="23">
        <v>42205</v>
      </c>
      <c r="S3194" s="118">
        <v>4775.3999999999996</v>
      </c>
      <c r="T3194" s="31">
        <f t="shared" si="97"/>
        <v>0</v>
      </c>
      <c r="U3194" s="28" t="s">
        <v>3880</v>
      </c>
    </row>
    <row r="3195" spans="1:21" x14ac:dyDescent="0.25">
      <c r="A3195" s="20">
        <v>42215</v>
      </c>
      <c r="B3195" s="183" t="s">
        <v>5854</v>
      </c>
      <c r="C3195" s="183" t="s">
        <v>1592</v>
      </c>
      <c r="D3195" s="14" t="s">
        <v>89</v>
      </c>
      <c r="E3195" s="103">
        <v>3631</v>
      </c>
      <c r="F3195" s="23">
        <v>42215</v>
      </c>
      <c r="G3195" s="106">
        <v>3631</v>
      </c>
      <c r="H3195" s="31">
        <f t="shared" si="94"/>
        <v>0</v>
      </c>
      <c r="I3195" s="132" t="s">
        <v>9</v>
      </c>
      <c r="L3195" s="246"/>
      <c r="M3195" s="20">
        <v>42206</v>
      </c>
      <c r="N3195" s="183" t="s">
        <v>4883</v>
      </c>
      <c r="O3195" s="183" t="s">
        <v>1592</v>
      </c>
      <c r="P3195" s="15" t="s">
        <v>4420</v>
      </c>
      <c r="Q3195" s="133">
        <v>2090.5</v>
      </c>
      <c r="R3195" s="23">
        <v>42207</v>
      </c>
      <c r="S3195" s="118">
        <v>2090.5</v>
      </c>
      <c r="T3195" s="31">
        <f t="shared" si="97"/>
        <v>0</v>
      </c>
      <c r="U3195" s="46" t="s">
        <v>3880</v>
      </c>
    </row>
    <row r="3196" spans="1:21" x14ac:dyDescent="0.25">
      <c r="A3196" s="20">
        <v>42215</v>
      </c>
      <c r="B3196" s="183" t="s">
        <v>5855</v>
      </c>
      <c r="C3196" s="183" t="s">
        <v>1592</v>
      </c>
      <c r="D3196" s="14" t="s">
        <v>332</v>
      </c>
      <c r="E3196" s="103">
        <v>2896.8</v>
      </c>
      <c r="F3196" s="23">
        <v>42215</v>
      </c>
      <c r="G3196" s="106">
        <v>2896.8</v>
      </c>
      <c r="H3196" s="31">
        <f t="shared" si="94"/>
        <v>0</v>
      </c>
      <c r="I3196" s="132" t="s">
        <v>9</v>
      </c>
      <c r="L3196" s="246"/>
      <c r="M3196" s="20">
        <v>42207</v>
      </c>
      <c r="N3196" s="183" t="s">
        <v>4915</v>
      </c>
      <c r="O3196" s="183" t="s">
        <v>1592</v>
      </c>
      <c r="P3196" s="14" t="s">
        <v>4420</v>
      </c>
      <c r="Q3196" s="103">
        <v>2788</v>
      </c>
      <c r="R3196" s="23">
        <v>42207</v>
      </c>
      <c r="S3196" s="106">
        <v>2788</v>
      </c>
      <c r="T3196" s="31">
        <f t="shared" si="97"/>
        <v>0</v>
      </c>
      <c r="U3196" s="132" t="s">
        <v>3880</v>
      </c>
    </row>
    <row r="3197" spans="1:21" x14ac:dyDescent="0.25">
      <c r="A3197" s="20">
        <v>42215</v>
      </c>
      <c r="B3197" s="183" t="s">
        <v>5856</v>
      </c>
      <c r="C3197" s="183" t="s">
        <v>1592</v>
      </c>
      <c r="D3197" s="14" t="s">
        <v>431</v>
      </c>
      <c r="E3197" s="103">
        <v>5833.6</v>
      </c>
      <c r="F3197" s="23">
        <v>42215</v>
      </c>
      <c r="G3197" s="106">
        <v>5833.6</v>
      </c>
      <c r="H3197" s="31">
        <f t="shared" si="94"/>
        <v>0</v>
      </c>
      <c r="I3197" s="132" t="s">
        <v>9</v>
      </c>
      <c r="L3197" s="246"/>
      <c r="M3197" s="20">
        <v>42208</v>
      </c>
      <c r="N3197" s="183" t="s">
        <v>5090</v>
      </c>
      <c r="O3197" s="183" t="s">
        <v>1592</v>
      </c>
      <c r="P3197" s="14" t="s">
        <v>4420</v>
      </c>
      <c r="Q3197" s="103">
        <v>1521</v>
      </c>
      <c r="R3197" s="65">
        <v>42210</v>
      </c>
      <c r="S3197" s="106">
        <v>1521</v>
      </c>
      <c r="T3197" s="31">
        <f t="shared" si="97"/>
        <v>0</v>
      </c>
      <c r="U3197" s="132" t="s">
        <v>3880</v>
      </c>
    </row>
    <row r="3198" spans="1:21" x14ac:dyDescent="0.25">
      <c r="A3198" s="20">
        <v>42215</v>
      </c>
      <c r="B3198" s="183" t="s">
        <v>5857</v>
      </c>
      <c r="C3198" s="183" t="s">
        <v>1592</v>
      </c>
      <c r="D3198" s="14" t="s">
        <v>697</v>
      </c>
      <c r="E3198" s="103">
        <v>7840</v>
      </c>
      <c r="F3198" s="30">
        <v>42242</v>
      </c>
      <c r="G3198" s="144">
        <v>7840</v>
      </c>
      <c r="H3198" s="31">
        <f t="shared" si="94"/>
        <v>0</v>
      </c>
      <c r="I3198" s="132" t="s">
        <v>9</v>
      </c>
      <c r="L3198" s="246"/>
      <c r="M3198" s="20">
        <v>42209</v>
      </c>
      <c r="N3198" s="183" t="s">
        <v>5262</v>
      </c>
      <c r="O3198" s="183" t="s">
        <v>1592</v>
      </c>
      <c r="P3198" s="14" t="s">
        <v>4420</v>
      </c>
      <c r="Q3198" s="103">
        <v>5378.6</v>
      </c>
      <c r="R3198" s="65">
        <v>42209</v>
      </c>
      <c r="S3198" s="106">
        <v>5378.6</v>
      </c>
      <c r="T3198" s="31">
        <f t="shared" si="97"/>
        <v>0</v>
      </c>
      <c r="U3198" s="132" t="s">
        <v>94</v>
      </c>
    </row>
    <row r="3199" spans="1:21" x14ac:dyDescent="0.25">
      <c r="A3199" s="20">
        <v>42215</v>
      </c>
      <c r="B3199" s="183" t="s">
        <v>5858</v>
      </c>
      <c r="C3199" s="183" t="s">
        <v>1592</v>
      </c>
      <c r="D3199" s="14" t="s">
        <v>5046</v>
      </c>
      <c r="E3199" s="103">
        <v>17007.900000000001</v>
      </c>
      <c r="F3199" s="23" t="s">
        <v>5765</v>
      </c>
      <c r="G3199" s="106">
        <f>12007.9+5000</f>
        <v>17007.900000000001</v>
      </c>
      <c r="H3199" s="31">
        <f t="shared" si="94"/>
        <v>0</v>
      </c>
      <c r="I3199" s="132" t="s">
        <v>9</v>
      </c>
      <c r="L3199" s="246"/>
      <c r="M3199" s="20">
        <v>42212</v>
      </c>
      <c r="N3199" s="183" t="s">
        <v>5549</v>
      </c>
      <c r="O3199" s="183" t="s">
        <v>1592</v>
      </c>
      <c r="P3199" s="14" t="s">
        <v>4420</v>
      </c>
      <c r="Q3199" s="103">
        <v>4860.6000000000004</v>
      </c>
      <c r="R3199" s="23">
        <v>42212</v>
      </c>
      <c r="S3199" s="106">
        <v>4860.6000000000004</v>
      </c>
      <c r="T3199" s="31">
        <f t="shared" si="97"/>
        <v>0</v>
      </c>
      <c r="U3199" s="132" t="s">
        <v>3880</v>
      </c>
    </row>
    <row r="3200" spans="1:21" x14ac:dyDescent="0.25">
      <c r="A3200" s="20">
        <v>42215</v>
      </c>
      <c r="B3200" s="183" t="s">
        <v>5859</v>
      </c>
      <c r="C3200" s="183" t="s">
        <v>1592</v>
      </c>
      <c r="D3200" s="14" t="s">
        <v>228</v>
      </c>
      <c r="E3200" s="103">
        <v>3075.6</v>
      </c>
      <c r="F3200" s="23">
        <v>42215</v>
      </c>
      <c r="G3200" s="106">
        <v>3075.6</v>
      </c>
      <c r="H3200" s="31">
        <f t="shared" si="94"/>
        <v>0</v>
      </c>
      <c r="I3200" s="132" t="s">
        <v>9</v>
      </c>
      <c r="L3200" s="246"/>
      <c r="M3200" s="20">
        <v>42213</v>
      </c>
      <c r="N3200" s="183" t="s">
        <v>5650</v>
      </c>
      <c r="O3200" s="183" t="s">
        <v>1592</v>
      </c>
      <c r="P3200" s="14" t="s">
        <v>4420</v>
      </c>
      <c r="Q3200" s="103">
        <v>2805</v>
      </c>
      <c r="R3200" s="23">
        <v>42213</v>
      </c>
      <c r="S3200" s="106">
        <v>2805</v>
      </c>
      <c r="T3200" s="31">
        <f t="shared" si="97"/>
        <v>0</v>
      </c>
      <c r="U3200" s="132" t="s">
        <v>19</v>
      </c>
    </row>
    <row r="3201" spans="1:21" x14ac:dyDescent="0.25">
      <c r="A3201" s="20">
        <v>42215</v>
      </c>
      <c r="B3201" s="183" t="s">
        <v>5860</v>
      </c>
      <c r="C3201" s="183" t="s">
        <v>1592</v>
      </c>
      <c r="D3201" s="26" t="s">
        <v>218</v>
      </c>
      <c r="E3201" s="153">
        <v>0</v>
      </c>
      <c r="F3201" s="23"/>
      <c r="G3201" s="106"/>
      <c r="H3201" s="31">
        <f t="shared" si="94"/>
        <v>0</v>
      </c>
      <c r="I3201" s="132" t="s">
        <v>13</v>
      </c>
      <c r="L3201" s="246"/>
      <c r="M3201" s="20">
        <v>42214</v>
      </c>
      <c r="N3201" s="183" t="s">
        <v>5727</v>
      </c>
      <c r="O3201" s="183" t="s">
        <v>1592</v>
      </c>
      <c r="P3201" s="14" t="s">
        <v>4420</v>
      </c>
      <c r="Q3201" s="103">
        <v>1411.8</v>
      </c>
      <c r="R3201" s="23">
        <v>42214</v>
      </c>
      <c r="S3201" s="106">
        <v>1411.8</v>
      </c>
      <c r="T3201" s="31">
        <f t="shared" si="97"/>
        <v>0</v>
      </c>
      <c r="U3201" s="132" t="s">
        <v>3880</v>
      </c>
    </row>
    <row r="3202" spans="1:21" x14ac:dyDescent="0.25">
      <c r="A3202" s="20">
        <v>42215</v>
      </c>
      <c r="B3202" s="183" t="s">
        <v>5861</v>
      </c>
      <c r="C3202" s="183" t="s">
        <v>1592</v>
      </c>
      <c r="D3202" s="14" t="s">
        <v>48</v>
      </c>
      <c r="E3202" s="103">
        <v>5953.2</v>
      </c>
      <c r="F3202" s="23">
        <v>42215</v>
      </c>
      <c r="G3202" s="106">
        <v>5953.2</v>
      </c>
      <c r="H3202" s="31">
        <f t="shared" si="94"/>
        <v>0</v>
      </c>
      <c r="I3202" s="132" t="s">
        <v>94</v>
      </c>
      <c r="L3202" s="246"/>
      <c r="M3202" s="20">
        <v>42215</v>
      </c>
      <c r="N3202" s="183" t="s">
        <v>5874</v>
      </c>
      <c r="O3202" s="183" t="s">
        <v>1592</v>
      </c>
      <c r="P3202" s="14" t="s">
        <v>4420</v>
      </c>
      <c r="Q3202" s="103">
        <v>2116</v>
      </c>
      <c r="R3202" s="23">
        <v>42216</v>
      </c>
      <c r="S3202" s="106">
        <v>2116</v>
      </c>
      <c r="T3202" s="31">
        <f t="shared" si="97"/>
        <v>0</v>
      </c>
      <c r="U3202" s="132" t="s">
        <v>9</v>
      </c>
    </row>
    <row r="3203" spans="1:21" x14ac:dyDescent="0.25">
      <c r="A3203" s="20">
        <v>42215</v>
      </c>
      <c r="B3203" s="183" t="s">
        <v>5862</v>
      </c>
      <c r="C3203" s="183" t="s">
        <v>1592</v>
      </c>
      <c r="D3203" s="14" t="s">
        <v>14</v>
      </c>
      <c r="E3203" s="103">
        <v>1647.8</v>
      </c>
      <c r="F3203" s="30">
        <v>42230</v>
      </c>
      <c r="G3203" s="144">
        <v>1647.8</v>
      </c>
      <c r="H3203" s="31">
        <f t="shared" si="94"/>
        <v>0</v>
      </c>
      <c r="I3203" s="132" t="s">
        <v>9</v>
      </c>
      <c r="L3203" s="246"/>
      <c r="M3203" s="20">
        <v>42216</v>
      </c>
      <c r="N3203" s="183" t="s">
        <v>5996</v>
      </c>
      <c r="O3203" s="183" t="s">
        <v>1592</v>
      </c>
      <c r="P3203" s="14" t="s">
        <v>4420</v>
      </c>
      <c r="Q3203" s="103">
        <v>6570.9</v>
      </c>
      <c r="R3203" s="23">
        <v>42216</v>
      </c>
      <c r="S3203" s="106">
        <v>6570.9</v>
      </c>
      <c r="T3203" s="31">
        <f t="shared" ref="T3203:T3266" si="98">Q3203-S3203</f>
        <v>0</v>
      </c>
      <c r="U3203" s="132" t="s">
        <v>3880</v>
      </c>
    </row>
    <row r="3204" spans="1:21" x14ac:dyDescent="0.25">
      <c r="A3204" s="20">
        <v>42215</v>
      </c>
      <c r="B3204" s="183" t="s">
        <v>5863</v>
      </c>
      <c r="C3204" s="183" t="s">
        <v>1592</v>
      </c>
      <c r="D3204" s="14" t="s">
        <v>335</v>
      </c>
      <c r="E3204" s="103">
        <v>333.9</v>
      </c>
      <c r="F3204" s="23">
        <v>42215</v>
      </c>
      <c r="G3204" s="106">
        <v>333.9</v>
      </c>
      <c r="H3204" s="31">
        <f t="shared" si="94"/>
        <v>0</v>
      </c>
      <c r="I3204" s="132" t="s">
        <v>9</v>
      </c>
      <c r="L3204" s="246"/>
      <c r="M3204" s="20">
        <v>42186</v>
      </c>
      <c r="N3204" s="183" t="s">
        <v>2601</v>
      </c>
      <c r="O3204" s="183" t="s">
        <v>1592</v>
      </c>
      <c r="P3204" s="14" t="s">
        <v>112</v>
      </c>
      <c r="Q3204" s="103">
        <v>24803.4</v>
      </c>
      <c r="R3204" s="23">
        <v>42187</v>
      </c>
      <c r="S3204" s="106">
        <v>24803.4</v>
      </c>
      <c r="T3204" s="25">
        <f t="shared" si="98"/>
        <v>0</v>
      </c>
      <c r="U3204" s="132" t="s">
        <v>46</v>
      </c>
    </row>
    <row r="3205" spans="1:21" x14ac:dyDescent="0.25">
      <c r="A3205" s="20">
        <v>42215</v>
      </c>
      <c r="B3205" s="183" t="s">
        <v>5864</v>
      </c>
      <c r="C3205" s="183" t="s">
        <v>1592</v>
      </c>
      <c r="D3205" s="14" t="s">
        <v>4933</v>
      </c>
      <c r="E3205" s="103">
        <v>9926</v>
      </c>
      <c r="F3205" s="30">
        <v>42226</v>
      </c>
      <c r="G3205" s="144">
        <v>9926</v>
      </c>
      <c r="H3205" s="31">
        <f t="shared" si="94"/>
        <v>0</v>
      </c>
      <c r="I3205" s="132" t="s">
        <v>9</v>
      </c>
      <c r="L3205" s="246"/>
      <c r="M3205" s="20">
        <v>42189</v>
      </c>
      <c r="N3205" s="183" t="s">
        <v>2970</v>
      </c>
      <c r="O3205" s="183" t="s">
        <v>1592</v>
      </c>
      <c r="P3205" s="14" t="s">
        <v>112</v>
      </c>
      <c r="Q3205" s="103">
        <v>1883</v>
      </c>
      <c r="R3205" s="23">
        <v>42189</v>
      </c>
      <c r="S3205" s="106">
        <v>1883</v>
      </c>
      <c r="T3205" s="31">
        <f t="shared" si="98"/>
        <v>0</v>
      </c>
      <c r="U3205" s="132" t="s">
        <v>9</v>
      </c>
    </row>
    <row r="3206" spans="1:21" x14ac:dyDescent="0.25">
      <c r="A3206" s="20">
        <v>42215</v>
      </c>
      <c r="B3206" s="183" t="s">
        <v>5865</v>
      </c>
      <c r="C3206" s="183" t="s">
        <v>1592</v>
      </c>
      <c r="D3206" s="14" t="s">
        <v>158</v>
      </c>
      <c r="E3206" s="103">
        <v>5073</v>
      </c>
      <c r="F3206" s="23">
        <v>42215</v>
      </c>
      <c r="G3206" s="106">
        <v>5073</v>
      </c>
      <c r="H3206" s="31">
        <f t="shared" si="94"/>
        <v>0</v>
      </c>
      <c r="I3206" s="132" t="s">
        <v>9</v>
      </c>
      <c r="L3206" s="246"/>
      <c r="M3206" s="20">
        <v>42190</v>
      </c>
      <c r="N3206" s="183" t="s">
        <v>3017</v>
      </c>
      <c r="O3206" s="183" t="s">
        <v>1592</v>
      </c>
      <c r="P3206" s="14" t="s">
        <v>112</v>
      </c>
      <c r="Q3206" s="103">
        <v>980</v>
      </c>
      <c r="R3206" s="23">
        <v>42190</v>
      </c>
      <c r="S3206" s="106">
        <v>980</v>
      </c>
      <c r="T3206" s="31">
        <f t="shared" si="98"/>
        <v>0</v>
      </c>
      <c r="U3206" s="132" t="s">
        <v>9</v>
      </c>
    </row>
    <row r="3207" spans="1:21" x14ac:dyDescent="0.25">
      <c r="A3207" s="20">
        <v>42215</v>
      </c>
      <c r="B3207" s="183" t="s">
        <v>5866</v>
      </c>
      <c r="C3207" s="183" t="s">
        <v>1592</v>
      </c>
      <c r="D3207" s="14" t="s">
        <v>250</v>
      </c>
      <c r="E3207" s="103">
        <v>5698.2</v>
      </c>
      <c r="F3207" s="23">
        <v>42216</v>
      </c>
      <c r="G3207" s="106">
        <v>5698.2</v>
      </c>
      <c r="H3207" s="31">
        <f t="shared" si="94"/>
        <v>0</v>
      </c>
      <c r="I3207" s="132" t="s">
        <v>62</v>
      </c>
      <c r="L3207" s="246"/>
      <c r="M3207" s="20">
        <v>42191</v>
      </c>
      <c r="N3207" s="183" t="s">
        <v>3044</v>
      </c>
      <c r="O3207" s="183" t="s">
        <v>1592</v>
      </c>
      <c r="P3207" s="14" t="s">
        <v>112</v>
      </c>
      <c r="Q3207" s="103">
        <v>10464.299999999999</v>
      </c>
      <c r="R3207" s="23" t="s">
        <v>3045</v>
      </c>
      <c r="S3207" s="106">
        <f>7500+2964.3</f>
        <v>10464.299999999999</v>
      </c>
      <c r="T3207" s="31">
        <f t="shared" si="98"/>
        <v>0</v>
      </c>
      <c r="U3207" s="132" t="s">
        <v>9</v>
      </c>
    </row>
    <row r="3208" spans="1:21" x14ac:dyDescent="0.25">
      <c r="A3208" s="20">
        <v>42215</v>
      </c>
      <c r="B3208" s="183" t="s">
        <v>5867</v>
      </c>
      <c r="C3208" s="183" t="s">
        <v>1592</v>
      </c>
      <c r="D3208" s="14" t="s">
        <v>93</v>
      </c>
      <c r="E3208" s="103">
        <v>1509.6</v>
      </c>
      <c r="F3208" s="23">
        <v>42216</v>
      </c>
      <c r="G3208" s="106">
        <v>1509.6</v>
      </c>
      <c r="H3208" s="31">
        <f t="shared" si="94"/>
        <v>0</v>
      </c>
      <c r="I3208" s="132" t="s">
        <v>62</v>
      </c>
      <c r="L3208" s="246"/>
      <c r="M3208" s="20">
        <v>42194</v>
      </c>
      <c r="N3208" s="183" t="s">
        <v>3505</v>
      </c>
      <c r="O3208" s="183" t="s">
        <v>1592</v>
      </c>
      <c r="P3208" s="14" t="s">
        <v>112</v>
      </c>
      <c r="Q3208" s="103">
        <v>2887.2</v>
      </c>
      <c r="R3208" s="23">
        <v>42194</v>
      </c>
      <c r="S3208" s="106">
        <v>2887.2</v>
      </c>
      <c r="T3208" s="31">
        <f t="shared" si="98"/>
        <v>0</v>
      </c>
      <c r="U3208" s="132" t="s">
        <v>9</v>
      </c>
    </row>
    <row r="3209" spans="1:21" x14ac:dyDescent="0.25">
      <c r="A3209" s="20">
        <v>42215</v>
      </c>
      <c r="B3209" s="183" t="s">
        <v>5868</v>
      </c>
      <c r="C3209" s="183" t="s">
        <v>1592</v>
      </c>
      <c r="D3209" s="14" t="s">
        <v>591</v>
      </c>
      <c r="E3209" s="103">
        <v>12130.4</v>
      </c>
      <c r="F3209" s="23">
        <v>42216</v>
      </c>
      <c r="G3209" s="106">
        <v>12130.4</v>
      </c>
      <c r="H3209" s="31">
        <f t="shared" si="94"/>
        <v>0</v>
      </c>
      <c r="I3209" s="132" t="s">
        <v>3880</v>
      </c>
      <c r="L3209" s="246"/>
      <c r="M3209" s="20">
        <v>42195</v>
      </c>
      <c r="N3209" s="183" t="s">
        <v>3535</v>
      </c>
      <c r="O3209" s="183" t="s">
        <v>1592</v>
      </c>
      <c r="P3209" s="14" t="s">
        <v>112</v>
      </c>
      <c r="Q3209" s="103">
        <v>28684.799999999999</v>
      </c>
      <c r="R3209" s="23">
        <v>42195</v>
      </c>
      <c r="S3209" s="106">
        <v>28684.799999999999</v>
      </c>
      <c r="T3209" s="31">
        <f t="shared" si="98"/>
        <v>0</v>
      </c>
      <c r="U3209" s="132" t="s">
        <v>9</v>
      </c>
    </row>
    <row r="3210" spans="1:21" ht="16.5" customHeight="1" x14ac:dyDescent="0.25">
      <c r="A3210" s="20">
        <v>42215</v>
      </c>
      <c r="B3210" s="183" t="s">
        <v>5869</v>
      </c>
      <c r="C3210" s="183" t="s">
        <v>1592</v>
      </c>
      <c r="D3210" s="14" t="s">
        <v>95</v>
      </c>
      <c r="E3210" s="103">
        <v>3907.2</v>
      </c>
      <c r="F3210" s="23">
        <v>42216</v>
      </c>
      <c r="G3210" s="106">
        <v>3907.2</v>
      </c>
      <c r="H3210" s="31">
        <f t="shared" si="94"/>
        <v>0</v>
      </c>
      <c r="I3210" s="132" t="s">
        <v>62</v>
      </c>
      <c r="L3210" s="246"/>
      <c r="M3210" s="20">
        <v>42195</v>
      </c>
      <c r="N3210" s="183" t="s">
        <v>3575</v>
      </c>
      <c r="O3210" s="183" t="s">
        <v>1592</v>
      </c>
      <c r="P3210" s="14" t="s">
        <v>112</v>
      </c>
      <c r="Q3210" s="103">
        <v>18466.560000000001</v>
      </c>
      <c r="R3210" s="51" t="s">
        <v>3576</v>
      </c>
      <c r="S3210" s="106">
        <f>9000+9466.56</f>
        <v>18466.559999999998</v>
      </c>
      <c r="T3210" s="31">
        <f t="shared" si="98"/>
        <v>0</v>
      </c>
      <c r="U3210" s="132" t="s">
        <v>9</v>
      </c>
    </row>
    <row r="3211" spans="1:21" x14ac:dyDescent="0.25">
      <c r="A3211" s="20">
        <v>42215</v>
      </c>
      <c r="B3211" s="183" t="s">
        <v>5870</v>
      </c>
      <c r="C3211" s="183" t="s">
        <v>1592</v>
      </c>
      <c r="D3211" s="14" t="s">
        <v>361</v>
      </c>
      <c r="E3211" s="103">
        <v>10115.5</v>
      </c>
      <c r="F3211" s="23">
        <v>42216</v>
      </c>
      <c r="G3211" s="106">
        <v>10115.5</v>
      </c>
      <c r="H3211" s="31">
        <f t="shared" si="94"/>
        <v>0</v>
      </c>
      <c r="I3211" s="132" t="s">
        <v>62</v>
      </c>
      <c r="L3211" s="246"/>
      <c r="M3211" s="20">
        <v>42198</v>
      </c>
      <c r="N3211" s="183" t="s">
        <v>3898</v>
      </c>
      <c r="O3211" s="183" t="s">
        <v>1592</v>
      </c>
      <c r="P3211" s="14" t="s">
        <v>112</v>
      </c>
      <c r="Q3211" s="103">
        <v>3968.8</v>
      </c>
      <c r="R3211" s="23">
        <v>42198</v>
      </c>
      <c r="S3211" s="106">
        <v>3968.8</v>
      </c>
      <c r="T3211" s="31">
        <f t="shared" si="98"/>
        <v>0</v>
      </c>
      <c r="U3211" s="132" t="s">
        <v>9</v>
      </c>
    </row>
    <row r="3212" spans="1:21" x14ac:dyDescent="0.25">
      <c r="A3212" s="20">
        <v>42215</v>
      </c>
      <c r="B3212" s="183" t="s">
        <v>5871</v>
      </c>
      <c r="C3212" s="183" t="s">
        <v>1592</v>
      </c>
      <c r="D3212" s="14" t="s">
        <v>47</v>
      </c>
      <c r="E3212" s="103">
        <v>19987.599999999999</v>
      </c>
      <c r="F3212" s="30">
        <v>42217</v>
      </c>
      <c r="G3212" s="144">
        <v>19987.599999999999</v>
      </c>
      <c r="H3212" s="31">
        <f t="shared" si="94"/>
        <v>0</v>
      </c>
      <c r="I3212" s="132" t="s">
        <v>3880</v>
      </c>
      <c r="L3212" s="246"/>
      <c r="M3212" s="20">
        <v>42198</v>
      </c>
      <c r="N3212" s="183" t="s">
        <v>3968</v>
      </c>
      <c r="O3212" s="183" t="s">
        <v>1592</v>
      </c>
      <c r="P3212" s="14" t="s">
        <v>112</v>
      </c>
      <c r="Q3212" s="103">
        <v>3505.4</v>
      </c>
      <c r="R3212" s="23">
        <v>42198</v>
      </c>
      <c r="S3212" s="106">
        <v>3505.4</v>
      </c>
      <c r="T3212" s="31">
        <f t="shared" si="98"/>
        <v>0</v>
      </c>
      <c r="U3212" s="132" t="s">
        <v>9</v>
      </c>
    </row>
    <row r="3213" spans="1:21" x14ac:dyDescent="0.25">
      <c r="A3213" s="20">
        <v>42215</v>
      </c>
      <c r="B3213" s="183" t="s">
        <v>5872</v>
      </c>
      <c r="C3213" s="183" t="s">
        <v>1592</v>
      </c>
      <c r="D3213" s="14" t="s">
        <v>60</v>
      </c>
      <c r="E3213" s="103">
        <v>4501.2</v>
      </c>
      <c r="F3213" s="23">
        <v>42216</v>
      </c>
      <c r="G3213" s="106">
        <v>4501.2</v>
      </c>
      <c r="H3213" s="31">
        <f t="shared" si="94"/>
        <v>0</v>
      </c>
      <c r="I3213" s="132" t="s">
        <v>3880</v>
      </c>
      <c r="L3213" s="246"/>
      <c r="M3213" s="20">
        <v>42199</v>
      </c>
      <c r="N3213" s="183" t="s">
        <v>4032</v>
      </c>
      <c r="O3213" s="183" t="s">
        <v>1592</v>
      </c>
      <c r="P3213" s="14" t="s">
        <v>112</v>
      </c>
      <c r="Q3213" s="103">
        <v>6052.8</v>
      </c>
      <c r="R3213" s="23">
        <v>42199</v>
      </c>
      <c r="S3213" s="106">
        <v>6052.8</v>
      </c>
      <c r="T3213" s="48">
        <f t="shared" si="98"/>
        <v>0</v>
      </c>
      <c r="U3213" s="132" t="s">
        <v>9</v>
      </c>
    </row>
    <row r="3214" spans="1:21" x14ac:dyDescent="0.25">
      <c r="A3214" s="20">
        <v>42215</v>
      </c>
      <c r="B3214" s="183" t="s">
        <v>5873</v>
      </c>
      <c r="C3214" s="183" t="s">
        <v>1592</v>
      </c>
      <c r="D3214" s="14" t="s">
        <v>256</v>
      </c>
      <c r="E3214" s="103">
        <v>4540.8</v>
      </c>
      <c r="F3214" s="23">
        <v>42216</v>
      </c>
      <c r="G3214" s="106">
        <v>4540.8</v>
      </c>
      <c r="H3214" s="31">
        <f t="shared" si="94"/>
        <v>0</v>
      </c>
      <c r="I3214" s="132" t="s">
        <v>3880</v>
      </c>
      <c r="L3214" s="246"/>
      <c r="M3214" s="20">
        <v>42200</v>
      </c>
      <c r="N3214" s="183" t="s">
        <v>4097</v>
      </c>
      <c r="O3214" s="183" t="s">
        <v>1592</v>
      </c>
      <c r="P3214" s="14" t="s">
        <v>112</v>
      </c>
      <c r="Q3214" s="103">
        <v>22834.5</v>
      </c>
      <c r="R3214" s="23" t="s">
        <v>2847</v>
      </c>
      <c r="S3214" s="106">
        <f>13000+9834.5</f>
        <v>22834.5</v>
      </c>
      <c r="T3214" s="48">
        <f t="shared" si="98"/>
        <v>0</v>
      </c>
      <c r="U3214" s="132" t="s">
        <v>9</v>
      </c>
    </row>
    <row r="3215" spans="1:21" x14ac:dyDescent="0.25">
      <c r="A3215" s="20">
        <v>42215</v>
      </c>
      <c r="B3215" s="183" t="s">
        <v>5874</v>
      </c>
      <c r="C3215" s="183" t="s">
        <v>1592</v>
      </c>
      <c r="D3215" s="14" t="s">
        <v>4420</v>
      </c>
      <c r="E3215" s="103">
        <v>2116</v>
      </c>
      <c r="F3215" s="23">
        <v>42216</v>
      </c>
      <c r="G3215" s="106">
        <v>2116</v>
      </c>
      <c r="H3215" s="31">
        <f t="shared" si="94"/>
        <v>0</v>
      </c>
      <c r="I3215" s="132" t="s">
        <v>9</v>
      </c>
      <c r="L3215" s="246"/>
      <c r="M3215" s="20">
        <v>42201</v>
      </c>
      <c r="N3215" s="183" t="s">
        <v>4299</v>
      </c>
      <c r="O3215" s="183" t="s">
        <v>1592</v>
      </c>
      <c r="P3215" s="14" t="s">
        <v>112</v>
      </c>
      <c r="Q3215" s="103">
        <v>3352.8</v>
      </c>
      <c r="R3215" s="23">
        <v>42201</v>
      </c>
      <c r="S3215" s="118">
        <v>3352.8</v>
      </c>
      <c r="T3215" s="31">
        <f t="shared" si="98"/>
        <v>0</v>
      </c>
      <c r="U3215" s="28" t="s">
        <v>9</v>
      </c>
    </row>
    <row r="3216" spans="1:21" x14ac:dyDescent="0.25">
      <c r="A3216" s="20">
        <v>42215</v>
      </c>
      <c r="B3216" s="183" t="s">
        <v>5875</v>
      </c>
      <c r="C3216" s="183" t="s">
        <v>1592</v>
      </c>
      <c r="D3216" s="14" t="s">
        <v>106</v>
      </c>
      <c r="E3216" s="103">
        <v>11307.6</v>
      </c>
      <c r="F3216" s="23">
        <v>42216</v>
      </c>
      <c r="G3216" s="106">
        <v>11307.6</v>
      </c>
      <c r="H3216" s="31">
        <f t="shared" si="94"/>
        <v>0</v>
      </c>
      <c r="I3216" s="132" t="s">
        <v>3880</v>
      </c>
      <c r="L3216" s="246"/>
      <c r="M3216" s="20">
        <v>42202</v>
      </c>
      <c r="N3216" s="183" t="s">
        <v>4409</v>
      </c>
      <c r="O3216" s="183" t="s">
        <v>1592</v>
      </c>
      <c r="P3216" s="14" t="s">
        <v>112</v>
      </c>
      <c r="Q3216" s="103">
        <v>1695.6</v>
      </c>
      <c r="R3216" s="23">
        <v>42202</v>
      </c>
      <c r="S3216" s="118">
        <v>1695.6</v>
      </c>
      <c r="T3216" s="31">
        <f t="shared" si="98"/>
        <v>0</v>
      </c>
      <c r="U3216" s="28" t="s">
        <v>9</v>
      </c>
    </row>
    <row r="3217" spans="1:21" x14ac:dyDescent="0.25">
      <c r="A3217" s="20">
        <v>42215</v>
      </c>
      <c r="B3217" s="183" t="s">
        <v>5876</v>
      </c>
      <c r="C3217" s="183" t="s">
        <v>1592</v>
      </c>
      <c r="D3217" s="14" t="s">
        <v>334</v>
      </c>
      <c r="E3217" s="103">
        <v>2976.1</v>
      </c>
      <c r="F3217" s="23">
        <v>42216</v>
      </c>
      <c r="G3217" s="106">
        <v>2976.1</v>
      </c>
      <c r="H3217" s="31">
        <f t="shared" si="94"/>
        <v>0</v>
      </c>
      <c r="I3217" s="132" t="s">
        <v>3880</v>
      </c>
      <c r="L3217" s="246"/>
      <c r="M3217" s="20">
        <v>42203</v>
      </c>
      <c r="N3217" s="183" t="s">
        <v>4569</v>
      </c>
      <c r="O3217" s="183" t="s">
        <v>1592</v>
      </c>
      <c r="P3217" s="14" t="s">
        <v>112</v>
      </c>
      <c r="Q3217" s="103">
        <v>10904.4</v>
      </c>
      <c r="R3217" s="23" t="s">
        <v>4417</v>
      </c>
      <c r="S3217" s="118">
        <f>8000+2904.4</f>
        <v>10904.4</v>
      </c>
      <c r="T3217" s="31">
        <f t="shared" si="98"/>
        <v>0</v>
      </c>
      <c r="U3217" s="28" t="s">
        <v>9</v>
      </c>
    </row>
    <row r="3218" spans="1:21" x14ac:dyDescent="0.25">
      <c r="A3218" s="20">
        <v>42215</v>
      </c>
      <c r="B3218" s="183" t="s">
        <v>5877</v>
      </c>
      <c r="C3218" s="183" t="s">
        <v>1592</v>
      </c>
      <c r="D3218" s="14" t="s">
        <v>1182</v>
      </c>
      <c r="E3218" s="103">
        <v>669</v>
      </c>
      <c r="F3218" s="23">
        <v>42216</v>
      </c>
      <c r="G3218" s="106">
        <v>669</v>
      </c>
      <c r="H3218" s="31">
        <f t="shared" si="94"/>
        <v>0</v>
      </c>
      <c r="I3218" s="132" t="s">
        <v>9</v>
      </c>
      <c r="L3218" s="246"/>
      <c r="M3218" s="20">
        <v>42207</v>
      </c>
      <c r="N3218" s="183" t="s">
        <v>4914</v>
      </c>
      <c r="O3218" s="183" t="s">
        <v>1592</v>
      </c>
      <c r="P3218" s="14" t="s">
        <v>112</v>
      </c>
      <c r="Q3218" s="103">
        <v>2808</v>
      </c>
      <c r="R3218" s="23">
        <v>42207</v>
      </c>
      <c r="S3218" s="106">
        <v>2808</v>
      </c>
      <c r="T3218" s="31">
        <f t="shared" si="98"/>
        <v>0</v>
      </c>
      <c r="U3218" s="132" t="s">
        <v>9</v>
      </c>
    </row>
    <row r="3219" spans="1:21" x14ac:dyDescent="0.25">
      <c r="A3219" s="20">
        <v>42215</v>
      </c>
      <c r="B3219" s="183" t="s">
        <v>5878</v>
      </c>
      <c r="C3219" s="183" t="s">
        <v>1592</v>
      </c>
      <c r="D3219" s="14" t="s">
        <v>256</v>
      </c>
      <c r="E3219" s="103">
        <v>353.4</v>
      </c>
      <c r="F3219" s="30">
        <v>42217</v>
      </c>
      <c r="G3219" s="144">
        <v>353.4</v>
      </c>
      <c r="H3219" s="31">
        <f t="shared" si="94"/>
        <v>0</v>
      </c>
      <c r="I3219" s="132" t="s">
        <v>312</v>
      </c>
      <c r="L3219" s="246"/>
      <c r="M3219" s="20">
        <v>42208</v>
      </c>
      <c r="N3219" s="183" t="s">
        <v>5028</v>
      </c>
      <c r="O3219" s="183" t="s">
        <v>1592</v>
      </c>
      <c r="P3219" s="14" t="s">
        <v>112</v>
      </c>
      <c r="Q3219" s="103">
        <v>246.1</v>
      </c>
      <c r="R3219" s="65">
        <v>42208</v>
      </c>
      <c r="S3219" s="106">
        <v>246.1</v>
      </c>
      <c r="T3219" s="31">
        <f t="shared" si="98"/>
        <v>0</v>
      </c>
      <c r="U3219" s="132" t="s">
        <v>9</v>
      </c>
    </row>
    <row r="3220" spans="1:21" x14ac:dyDescent="0.25">
      <c r="A3220" s="20">
        <v>42215</v>
      </c>
      <c r="B3220" s="183" t="s">
        <v>5879</v>
      </c>
      <c r="C3220" s="183" t="s">
        <v>1592</v>
      </c>
      <c r="D3220" s="14" t="s">
        <v>136</v>
      </c>
      <c r="E3220" s="103">
        <v>3920.1</v>
      </c>
      <c r="F3220" s="23">
        <v>42215</v>
      </c>
      <c r="G3220" s="106">
        <v>3920.1</v>
      </c>
      <c r="H3220" s="31">
        <f t="shared" si="94"/>
        <v>0</v>
      </c>
      <c r="I3220" s="132" t="s">
        <v>9</v>
      </c>
      <c r="L3220" s="246"/>
      <c r="M3220" s="20">
        <v>42209</v>
      </c>
      <c r="N3220" s="183" t="s">
        <v>5159</v>
      </c>
      <c r="O3220" s="183" t="s">
        <v>1592</v>
      </c>
      <c r="P3220" s="14" t="s">
        <v>112</v>
      </c>
      <c r="Q3220" s="103">
        <v>45687.5</v>
      </c>
      <c r="R3220" s="65">
        <v>42209</v>
      </c>
      <c r="S3220" s="106">
        <v>45687.5</v>
      </c>
      <c r="T3220" s="31">
        <f t="shared" si="98"/>
        <v>0</v>
      </c>
      <c r="U3220" s="132" t="s">
        <v>9</v>
      </c>
    </row>
    <row r="3221" spans="1:21" x14ac:dyDescent="0.25">
      <c r="A3221" s="20">
        <v>42215</v>
      </c>
      <c r="B3221" s="183" t="s">
        <v>5880</v>
      </c>
      <c r="C3221" s="183" t="s">
        <v>1592</v>
      </c>
      <c r="D3221" s="14" t="s">
        <v>1053</v>
      </c>
      <c r="E3221" s="103">
        <v>65268</v>
      </c>
      <c r="F3221" s="30">
        <v>42220</v>
      </c>
      <c r="G3221" s="144">
        <v>65268</v>
      </c>
      <c r="H3221" s="31">
        <f t="shared" si="94"/>
        <v>0</v>
      </c>
      <c r="I3221" s="132" t="s">
        <v>9</v>
      </c>
      <c r="L3221" s="246"/>
      <c r="M3221" s="20">
        <v>42212</v>
      </c>
      <c r="N3221" s="183" t="s">
        <v>5476</v>
      </c>
      <c r="O3221" s="183" t="s">
        <v>1592</v>
      </c>
      <c r="P3221" s="14" t="s">
        <v>112</v>
      </c>
      <c r="Q3221" s="103">
        <v>18782.599999999999</v>
      </c>
      <c r="R3221" s="23" t="s">
        <v>5477</v>
      </c>
      <c r="S3221" s="106">
        <f>15400+3382.6</f>
        <v>18782.599999999999</v>
      </c>
      <c r="T3221" s="31">
        <f t="shared" si="98"/>
        <v>0</v>
      </c>
      <c r="U3221" s="132" t="s">
        <v>9</v>
      </c>
    </row>
    <row r="3222" spans="1:21" x14ac:dyDescent="0.25">
      <c r="A3222" s="20">
        <v>42215</v>
      </c>
      <c r="B3222" s="183" t="s">
        <v>5881</v>
      </c>
      <c r="C3222" s="183" t="s">
        <v>1592</v>
      </c>
      <c r="D3222" s="14" t="s">
        <v>136</v>
      </c>
      <c r="E3222" s="103">
        <v>17593</v>
      </c>
      <c r="F3222" s="30" t="s">
        <v>6048</v>
      </c>
      <c r="G3222" s="144">
        <f>4532+13061</f>
        <v>17593</v>
      </c>
      <c r="H3222" s="31">
        <f t="shared" si="94"/>
        <v>0</v>
      </c>
      <c r="I3222" s="132" t="s">
        <v>9</v>
      </c>
      <c r="L3222" s="246"/>
      <c r="M3222" s="20">
        <v>42214</v>
      </c>
      <c r="N3222" s="183" t="s">
        <v>5690</v>
      </c>
      <c r="O3222" s="183" t="s">
        <v>1592</v>
      </c>
      <c r="P3222" s="14" t="s">
        <v>112</v>
      </c>
      <c r="Q3222" s="103">
        <v>26364.400000000001</v>
      </c>
      <c r="R3222" s="23">
        <v>42214</v>
      </c>
      <c r="S3222" s="106">
        <v>26364.400000000001</v>
      </c>
      <c r="T3222" s="31">
        <f t="shared" si="98"/>
        <v>0</v>
      </c>
      <c r="U3222" s="132" t="s">
        <v>9</v>
      </c>
    </row>
    <row r="3223" spans="1:21" x14ac:dyDescent="0.25">
      <c r="A3223" s="20">
        <v>42215</v>
      </c>
      <c r="B3223" s="183" t="s">
        <v>5882</v>
      </c>
      <c r="C3223" s="183" t="s">
        <v>1592</v>
      </c>
      <c r="D3223" s="14" t="s">
        <v>440</v>
      </c>
      <c r="E3223" s="103">
        <v>5076</v>
      </c>
      <c r="F3223" s="23">
        <v>42215</v>
      </c>
      <c r="G3223" s="106">
        <v>5076</v>
      </c>
      <c r="H3223" s="31">
        <f t="shared" si="94"/>
        <v>0</v>
      </c>
      <c r="I3223" s="132" t="s">
        <v>9</v>
      </c>
      <c r="L3223" s="246"/>
      <c r="M3223" s="20">
        <v>42216</v>
      </c>
      <c r="N3223" s="183" t="s">
        <v>5911</v>
      </c>
      <c r="O3223" s="183" t="s">
        <v>1592</v>
      </c>
      <c r="P3223" s="14" t="s">
        <v>112</v>
      </c>
      <c r="Q3223" s="103">
        <v>28062.9</v>
      </c>
      <c r="R3223" s="23">
        <v>42216</v>
      </c>
      <c r="S3223" s="106">
        <v>28062.9</v>
      </c>
      <c r="T3223" s="31">
        <f t="shared" si="98"/>
        <v>0</v>
      </c>
      <c r="U3223" s="132" t="s">
        <v>9</v>
      </c>
    </row>
    <row r="3224" spans="1:21" x14ac:dyDescent="0.25">
      <c r="A3224" s="20">
        <v>42215</v>
      </c>
      <c r="B3224" s="183" t="s">
        <v>5883</v>
      </c>
      <c r="C3224" s="183" t="s">
        <v>1592</v>
      </c>
      <c r="D3224" s="14" t="s">
        <v>549</v>
      </c>
      <c r="E3224" s="103">
        <v>24822.9</v>
      </c>
      <c r="F3224" s="23">
        <v>42215</v>
      </c>
      <c r="G3224" s="106">
        <v>24822.9</v>
      </c>
      <c r="H3224" s="31">
        <f t="shared" si="94"/>
        <v>0</v>
      </c>
      <c r="I3224" s="132" t="s">
        <v>17</v>
      </c>
      <c r="L3224" s="246"/>
      <c r="M3224" s="20">
        <v>42200</v>
      </c>
      <c r="N3224" s="183" t="s">
        <v>4087</v>
      </c>
      <c r="O3224" s="183" t="s">
        <v>1592</v>
      </c>
      <c r="P3224" s="14" t="s">
        <v>1012</v>
      </c>
      <c r="Q3224" s="103">
        <v>12952.3</v>
      </c>
      <c r="R3224" s="23">
        <v>42200</v>
      </c>
      <c r="S3224" s="106">
        <v>12952.3</v>
      </c>
      <c r="T3224" s="48">
        <f t="shared" si="98"/>
        <v>0</v>
      </c>
      <c r="U3224" s="132" t="s">
        <v>9</v>
      </c>
    </row>
    <row r="3225" spans="1:21" x14ac:dyDescent="0.25">
      <c r="A3225" s="20">
        <v>42215</v>
      </c>
      <c r="B3225" s="183" t="s">
        <v>5884</v>
      </c>
      <c r="C3225" s="183" t="s">
        <v>1592</v>
      </c>
      <c r="D3225" s="14" t="s">
        <v>98</v>
      </c>
      <c r="E3225" s="103">
        <v>8981.2999999999993</v>
      </c>
      <c r="F3225" s="23">
        <v>42215</v>
      </c>
      <c r="G3225" s="106">
        <v>8981.2999999999993</v>
      </c>
      <c r="H3225" s="31">
        <f t="shared" si="94"/>
        <v>0</v>
      </c>
      <c r="I3225" s="132" t="s">
        <v>9</v>
      </c>
      <c r="L3225" s="246"/>
      <c r="M3225" s="20">
        <v>42186</v>
      </c>
      <c r="N3225" s="183" t="s">
        <v>2492</v>
      </c>
      <c r="O3225" s="183" t="s">
        <v>1592</v>
      </c>
      <c r="P3225" s="14" t="s">
        <v>720</v>
      </c>
      <c r="Q3225" s="103">
        <v>11266.7</v>
      </c>
      <c r="R3225" s="23">
        <v>42186</v>
      </c>
      <c r="S3225" s="106">
        <v>11266.7</v>
      </c>
      <c r="T3225" s="25">
        <f t="shared" si="98"/>
        <v>0</v>
      </c>
      <c r="U3225" s="132" t="s">
        <v>9</v>
      </c>
    </row>
    <row r="3226" spans="1:21" x14ac:dyDescent="0.25">
      <c r="A3226" s="20">
        <v>42215</v>
      </c>
      <c r="B3226" s="183" t="s">
        <v>5885</v>
      </c>
      <c r="C3226" s="183" t="s">
        <v>1592</v>
      </c>
      <c r="D3226" s="14" t="s">
        <v>161</v>
      </c>
      <c r="E3226" s="103">
        <v>25423.71</v>
      </c>
      <c r="F3226" s="23">
        <v>42215</v>
      </c>
      <c r="G3226" s="106">
        <v>25423.71</v>
      </c>
      <c r="H3226" s="31">
        <f t="shared" si="94"/>
        <v>0</v>
      </c>
      <c r="I3226" s="132" t="s">
        <v>9</v>
      </c>
      <c r="L3226" s="246"/>
      <c r="M3226" s="20">
        <v>42187</v>
      </c>
      <c r="N3226" s="183" t="s">
        <v>2614</v>
      </c>
      <c r="O3226" s="183" t="s">
        <v>1592</v>
      </c>
      <c r="P3226" s="14" t="s">
        <v>720</v>
      </c>
      <c r="Q3226" s="103">
        <v>12225</v>
      </c>
      <c r="R3226" s="23">
        <v>42187</v>
      </c>
      <c r="S3226" s="106">
        <v>12225</v>
      </c>
      <c r="T3226" s="25">
        <f t="shared" si="98"/>
        <v>0</v>
      </c>
      <c r="U3226" s="132" t="s">
        <v>9</v>
      </c>
    </row>
    <row r="3227" spans="1:21" x14ac:dyDescent="0.25">
      <c r="A3227" s="20">
        <v>42215</v>
      </c>
      <c r="B3227" s="183" t="s">
        <v>5886</v>
      </c>
      <c r="C3227" s="183" t="s">
        <v>1592</v>
      </c>
      <c r="D3227" s="14" t="s">
        <v>697</v>
      </c>
      <c r="E3227" s="103">
        <v>227970</v>
      </c>
      <c r="F3227" s="30">
        <v>42242</v>
      </c>
      <c r="G3227" s="144">
        <v>227970</v>
      </c>
      <c r="H3227" s="31">
        <f t="shared" si="94"/>
        <v>0</v>
      </c>
      <c r="I3227" s="132" t="s">
        <v>9</v>
      </c>
      <c r="L3227" s="246"/>
      <c r="M3227" s="20">
        <v>42188</v>
      </c>
      <c r="N3227" s="183" t="s">
        <v>2732</v>
      </c>
      <c r="O3227" s="183" t="s">
        <v>1592</v>
      </c>
      <c r="P3227" s="146" t="s">
        <v>720</v>
      </c>
      <c r="Q3227" s="103">
        <v>14323.1</v>
      </c>
      <c r="R3227" s="23">
        <v>42188</v>
      </c>
      <c r="S3227" s="106">
        <v>14323.1</v>
      </c>
      <c r="T3227" s="31">
        <f t="shared" si="98"/>
        <v>0</v>
      </c>
      <c r="U3227" s="46" t="s">
        <v>9</v>
      </c>
    </row>
    <row r="3228" spans="1:21" x14ac:dyDescent="0.25">
      <c r="A3228" s="20">
        <v>42215</v>
      </c>
      <c r="B3228" s="183" t="s">
        <v>5887</v>
      </c>
      <c r="C3228" s="183" t="s">
        <v>1592</v>
      </c>
      <c r="D3228" s="14" t="s">
        <v>111</v>
      </c>
      <c r="E3228" s="103">
        <v>229162</v>
      </c>
      <c r="F3228" s="23">
        <v>42216</v>
      </c>
      <c r="G3228" s="106">
        <v>229162</v>
      </c>
      <c r="H3228" s="31">
        <f t="shared" si="94"/>
        <v>0</v>
      </c>
      <c r="I3228" s="132" t="s">
        <v>9</v>
      </c>
      <c r="L3228" s="246"/>
      <c r="M3228" s="20">
        <v>42188</v>
      </c>
      <c r="N3228" s="183" t="s">
        <v>2733</v>
      </c>
      <c r="O3228" s="183" t="s">
        <v>1592</v>
      </c>
      <c r="P3228" s="40" t="s">
        <v>720</v>
      </c>
      <c r="Q3228" s="103">
        <v>1312</v>
      </c>
      <c r="R3228" s="23">
        <v>42188</v>
      </c>
      <c r="S3228" s="106">
        <v>1312</v>
      </c>
      <c r="T3228" s="31">
        <f t="shared" si="98"/>
        <v>0</v>
      </c>
      <c r="U3228" s="46" t="s">
        <v>9</v>
      </c>
    </row>
    <row r="3229" spans="1:21" x14ac:dyDescent="0.25">
      <c r="A3229" s="20">
        <v>42215</v>
      </c>
      <c r="B3229" s="183" t="s">
        <v>5888</v>
      </c>
      <c r="C3229" s="183" t="s">
        <v>1592</v>
      </c>
      <c r="D3229" s="14" t="s">
        <v>111</v>
      </c>
      <c r="E3229" s="103">
        <v>219997</v>
      </c>
      <c r="F3229" s="23">
        <v>42216</v>
      </c>
      <c r="G3229" s="106">
        <v>219997</v>
      </c>
      <c r="H3229" s="31">
        <f t="shared" si="94"/>
        <v>0</v>
      </c>
      <c r="I3229" s="132" t="s">
        <v>9</v>
      </c>
      <c r="L3229" s="246"/>
      <c r="M3229" s="20">
        <v>42188</v>
      </c>
      <c r="N3229" s="183" t="s">
        <v>2804</v>
      </c>
      <c r="O3229" s="183" t="s">
        <v>1592</v>
      </c>
      <c r="P3229" s="40" t="s">
        <v>720</v>
      </c>
      <c r="Q3229" s="103">
        <v>1165.5999999999999</v>
      </c>
      <c r="R3229" s="23">
        <v>42188</v>
      </c>
      <c r="S3229" s="106">
        <v>1165.5999999999999</v>
      </c>
      <c r="T3229" s="31">
        <f t="shared" si="98"/>
        <v>0</v>
      </c>
      <c r="U3229" s="46" t="s">
        <v>19</v>
      </c>
    </row>
    <row r="3230" spans="1:21" x14ac:dyDescent="0.25">
      <c r="A3230" s="20">
        <v>42215</v>
      </c>
      <c r="B3230" s="183" t="s">
        <v>5889</v>
      </c>
      <c r="C3230" s="183" t="s">
        <v>1592</v>
      </c>
      <c r="D3230" s="14" t="s">
        <v>552</v>
      </c>
      <c r="E3230" s="103">
        <v>2538.1999999999998</v>
      </c>
      <c r="F3230" s="30">
        <v>42217</v>
      </c>
      <c r="G3230" s="144">
        <v>2538.1999999999998</v>
      </c>
      <c r="H3230" s="31">
        <f t="shared" si="94"/>
        <v>0</v>
      </c>
      <c r="I3230" s="132" t="s">
        <v>4996</v>
      </c>
      <c r="L3230" s="246"/>
      <c r="M3230" s="20">
        <v>42189</v>
      </c>
      <c r="N3230" s="183" t="s">
        <v>2857</v>
      </c>
      <c r="O3230" s="183" t="s">
        <v>1592</v>
      </c>
      <c r="P3230" s="14" t="s">
        <v>720</v>
      </c>
      <c r="Q3230" s="103">
        <v>18844.599999999999</v>
      </c>
      <c r="R3230" s="23">
        <v>42189</v>
      </c>
      <c r="S3230" s="106">
        <v>18844.599999999999</v>
      </c>
      <c r="T3230" s="31">
        <f t="shared" si="98"/>
        <v>0</v>
      </c>
      <c r="U3230" s="132" t="s">
        <v>9</v>
      </c>
    </row>
    <row r="3231" spans="1:21" x14ac:dyDescent="0.25">
      <c r="A3231" s="20">
        <v>42215</v>
      </c>
      <c r="B3231" s="183" t="s">
        <v>5890</v>
      </c>
      <c r="C3231" s="183" t="s">
        <v>1592</v>
      </c>
      <c r="D3231" s="14" t="s">
        <v>552</v>
      </c>
      <c r="E3231" s="103">
        <v>1484.2</v>
      </c>
      <c r="F3231" s="30">
        <v>42217</v>
      </c>
      <c r="G3231" s="144">
        <v>1484.2</v>
      </c>
      <c r="H3231" s="31">
        <f t="shared" si="94"/>
        <v>0</v>
      </c>
      <c r="I3231" s="132" t="s">
        <v>94</v>
      </c>
      <c r="L3231" s="246"/>
      <c r="M3231" s="20">
        <v>42196</v>
      </c>
      <c r="N3231" s="183" t="s">
        <v>3678</v>
      </c>
      <c r="O3231" s="183" t="s">
        <v>1592</v>
      </c>
      <c r="P3231" s="14" t="s">
        <v>720</v>
      </c>
      <c r="Q3231" s="103">
        <v>19888.8</v>
      </c>
      <c r="R3231" s="23">
        <v>42196</v>
      </c>
      <c r="S3231" s="106">
        <v>19888.8</v>
      </c>
      <c r="T3231" s="31">
        <f t="shared" si="98"/>
        <v>0</v>
      </c>
      <c r="U3231" s="132" t="s">
        <v>9</v>
      </c>
    </row>
    <row r="3232" spans="1:21" x14ac:dyDescent="0.25">
      <c r="A3232" s="20">
        <v>42215</v>
      </c>
      <c r="B3232" s="183" t="s">
        <v>5891</v>
      </c>
      <c r="C3232" s="183" t="s">
        <v>1592</v>
      </c>
      <c r="D3232" s="14" t="s">
        <v>3190</v>
      </c>
      <c r="E3232" s="103">
        <v>5813.6</v>
      </c>
      <c r="F3232" s="30">
        <v>42217</v>
      </c>
      <c r="G3232" s="144">
        <v>5813.6</v>
      </c>
      <c r="H3232" s="31">
        <f t="shared" si="94"/>
        <v>0</v>
      </c>
      <c r="I3232" s="132" t="s">
        <v>9</v>
      </c>
      <c r="L3232" s="246"/>
      <c r="M3232" s="20">
        <v>42214</v>
      </c>
      <c r="N3232" s="183" t="s">
        <v>5701</v>
      </c>
      <c r="O3232" s="183" t="s">
        <v>1592</v>
      </c>
      <c r="P3232" s="14" t="s">
        <v>720</v>
      </c>
      <c r="Q3232" s="103">
        <v>5209.6000000000004</v>
      </c>
      <c r="R3232" s="23">
        <v>42214</v>
      </c>
      <c r="S3232" s="106">
        <v>5209.6000000000004</v>
      </c>
      <c r="T3232" s="31">
        <f t="shared" si="98"/>
        <v>0</v>
      </c>
      <c r="U3232" s="132" t="s">
        <v>9</v>
      </c>
    </row>
    <row r="3233" spans="1:21" x14ac:dyDescent="0.25">
      <c r="A3233" s="20">
        <v>42215</v>
      </c>
      <c r="B3233" s="183" t="s">
        <v>5892</v>
      </c>
      <c r="C3233" s="183" t="s">
        <v>1592</v>
      </c>
      <c r="D3233" s="14" t="s">
        <v>3190</v>
      </c>
      <c r="E3233" s="103">
        <v>3323.4</v>
      </c>
      <c r="F3233" s="30">
        <v>42217</v>
      </c>
      <c r="G3233" s="144">
        <v>3323.4</v>
      </c>
      <c r="H3233" s="31">
        <f t="shared" si="94"/>
        <v>0</v>
      </c>
      <c r="I3233" s="132" t="s">
        <v>4996</v>
      </c>
      <c r="L3233" s="246"/>
      <c r="M3233" s="20">
        <v>42188</v>
      </c>
      <c r="N3233" s="183" t="s">
        <v>2799</v>
      </c>
      <c r="O3233" s="183" t="s">
        <v>1592</v>
      </c>
      <c r="P3233" s="40" t="s">
        <v>105</v>
      </c>
      <c r="Q3233" s="103">
        <v>4871.25</v>
      </c>
      <c r="R3233" s="23">
        <v>42188</v>
      </c>
      <c r="S3233" s="106">
        <v>4871.25</v>
      </c>
      <c r="T3233" s="31">
        <f t="shared" si="98"/>
        <v>0</v>
      </c>
      <c r="U3233" s="46" t="s">
        <v>9</v>
      </c>
    </row>
    <row r="3234" spans="1:21" x14ac:dyDescent="0.25">
      <c r="A3234" s="20">
        <v>42215</v>
      </c>
      <c r="B3234" s="183" t="s">
        <v>5893</v>
      </c>
      <c r="C3234" s="183" t="s">
        <v>1592</v>
      </c>
      <c r="D3234" s="14" t="s">
        <v>305</v>
      </c>
      <c r="E3234" s="103">
        <v>500</v>
      </c>
      <c r="F3234" s="23">
        <v>42215</v>
      </c>
      <c r="G3234" s="106">
        <v>500</v>
      </c>
      <c r="H3234" s="31">
        <f t="shared" si="94"/>
        <v>0</v>
      </c>
      <c r="I3234" s="132" t="s">
        <v>9</v>
      </c>
      <c r="L3234" s="246"/>
      <c r="M3234" s="20">
        <v>42190</v>
      </c>
      <c r="N3234" s="183" t="s">
        <v>3036</v>
      </c>
      <c r="O3234" s="183" t="s">
        <v>1592</v>
      </c>
      <c r="P3234" s="14" t="s">
        <v>105</v>
      </c>
      <c r="Q3234" s="103">
        <v>635.25</v>
      </c>
      <c r="R3234" s="23">
        <v>42190</v>
      </c>
      <c r="S3234" s="106">
        <v>635.25</v>
      </c>
      <c r="T3234" s="31">
        <f t="shared" si="98"/>
        <v>0</v>
      </c>
      <c r="U3234" s="132" t="s">
        <v>9</v>
      </c>
    </row>
    <row r="3235" spans="1:21" x14ac:dyDescent="0.25">
      <c r="A3235" s="20">
        <v>42215</v>
      </c>
      <c r="B3235" s="183" t="s">
        <v>5894</v>
      </c>
      <c r="C3235" s="183" t="s">
        <v>1592</v>
      </c>
      <c r="D3235" s="14" t="s">
        <v>199</v>
      </c>
      <c r="E3235" s="103">
        <v>4946.3999999999996</v>
      </c>
      <c r="F3235" s="30">
        <v>42217</v>
      </c>
      <c r="G3235" s="144">
        <v>4946.3999999999996</v>
      </c>
      <c r="H3235" s="31">
        <f t="shared" si="94"/>
        <v>0</v>
      </c>
      <c r="I3235" s="132" t="s">
        <v>4996</v>
      </c>
      <c r="L3235" s="246"/>
      <c r="M3235" s="20">
        <v>42194</v>
      </c>
      <c r="N3235" s="183" t="s">
        <v>3503</v>
      </c>
      <c r="O3235" s="183" t="s">
        <v>1592</v>
      </c>
      <c r="P3235" s="14" t="s">
        <v>105</v>
      </c>
      <c r="Q3235" s="103">
        <v>4872.6499999999996</v>
      </c>
      <c r="R3235" s="23">
        <v>42194</v>
      </c>
      <c r="S3235" s="106">
        <v>4872.6499999999996</v>
      </c>
      <c r="T3235" s="31">
        <f t="shared" si="98"/>
        <v>0</v>
      </c>
      <c r="U3235" s="132" t="s">
        <v>9</v>
      </c>
    </row>
    <row r="3236" spans="1:21" x14ac:dyDescent="0.25">
      <c r="A3236" s="20">
        <v>42215</v>
      </c>
      <c r="B3236" s="183" t="s">
        <v>5895</v>
      </c>
      <c r="C3236" s="183" t="s">
        <v>1592</v>
      </c>
      <c r="D3236" s="14" t="s">
        <v>200</v>
      </c>
      <c r="E3236" s="103">
        <v>2185.6</v>
      </c>
      <c r="F3236" s="30">
        <v>42217</v>
      </c>
      <c r="G3236" s="144">
        <v>2185.6</v>
      </c>
      <c r="H3236" s="31">
        <f t="shared" si="94"/>
        <v>0</v>
      </c>
      <c r="I3236" s="132" t="s">
        <v>4996</v>
      </c>
      <c r="L3236" s="246"/>
      <c r="M3236" s="20">
        <v>42202</v>
      </c>
      <c r="N3236" s="183" t="s">
        <v>4444</v>
      </c>
      <c r="O3236" s="183" t="s">
        <v>1592</v>
      </c>
      <c r="P3236" s="14" t="s">
        <v>105</v>
      </c>
      <c r="Q3236" s="103">
        <v>3782.6</v>
      </c>
      <c r="R3236" s="23">
        <v>42202</v>
      </c>
      <c r="S3236" s="118">
        <v>3782.6</v>
      </c>
      <c r="T3236" s="31">
        <f t="shared" si="98"/>
        <v>0</v>
      </c>
      <c r="U3236" s="28" t="s">
        <v>9</v>
      </c>
    </row>
    <row r="3237" spans="1:21" x14ac:dyDescent="0.25">
      <c r="A3237" s="20">
        <v>42215</v>
      </c>
      <c r="B3237" s="183" t="s">
        <v>5896</v>
      </c>
      <c r="C3237" s="183" t="s">
        <v>1592</v>
      </c>
      <c r="D3237" s="14" t="s">
        <v>24</v>
      </c>
      <c r="E3237" s="103">
        <v>218239.32</v>
      </c>
      <c r="F3237" s="30">
        <v>42221</v>
      </c>
      <c r="G3237" s="144">
        <v>218239.32</v>
      </c>
      <c r="H3237" s="31">
        <f t="shared" si="94"/>
        <v>0</v>
      </c>
      <c r="I3237" s="132" t="s">
        <v>4738</v>
      </c>
      <c r="L3237" s="246"/>
      <c r="M3237" s="20">
        <v>42202</v>
      </c>
      <c r="N3237" s="183" t="s">
        <v>4446</v>
      </c>
      <c r="O3237" s="183" t="s">
        <v>1592</v>
      </c>
      <c r="P3237" s="14" t="s">
        <v>105</v>
      </c>
      <c r="Q3237" s="103">
        <v>1001.7</v>
      </c>
      <c r="R3237" s="23">
        <v>42202</v>
      </c>
      <c r="S3237" s="118">
        <v>1001.7</v>
      </c>
      <c r="T3237" s="31">
        <f t="shared" si="98"/>
        <v>0</v>
      </c>
      <c r="U3237" s="28" t="s">
        <v>9</v>
      </c>
    </row>
    <row r="3238" spans="1:21" x14ac:dyDescent="0.25">
      <c r="A3238" s="20">
        <v>42215</v>
      </c>
      <c r="B3238" s="183" t="s">
        <v>5897</v>
      </c>
      <c r="C3238" s="183" t="s">
        <v>1592</v>
      </c>
      <c r="D3238" s="14" t="s">
        <v>207</v>
      </c>
      <c r="E3238" s="103">
        <v>30140.25</v>
      </c>
      <c r="F3238" s="30">
        <v>42221</v>
      </c>
      <c r="G3238" s="144">
        <v>30140.25</v>
      </c>
      <c r="H3238" s="31">
        <f t="shared" si="94"/>
        <v>0</v>
      </c>
      <c r="I3238" s="132" t="s">
        <v>4996</v>
      </c>
      <c r="L3238" s="246"/>
      <c r="M3238" s="20">
        <v>42204</v>
      </c>
      <c r="N3238" s="183" t="s">
        <v>4646</v>
      </c>
      <c r="O3238" s="183" t="s">
        <v>1592</v>
      </c>
      <c r="P3238" s="14" t="s">
        <v>105</v>
      </c>
      <c r="Q3238" s="103">
        <v>654.54999999999995</v>
      </c>
      <c r="R3238" s="23">
        <v>42204</v>
      </c>
      <c r="S3238" s="118">
        <v>654.54999999999995</v>
      </c>
      <c r="T3238" s="31">
        <f t="shared" si="98"/>
        <v>0</v>
      </c>
      <c r="U3238" s="28" t="s">
        <v>9</v>
      </c>
    </row>
    <row r="3239" spans="1:21" x14ac:dyDescent="0.25">
      <c r="A3239" s="20">
        <v>42215</v>
      </c>
      <c r="B3239" s="183" t="s">
        <v>5898</v>
      </c>
      <c r="C3239" s="183" t="s">
        <v>1592</v>
      </c>
      <c r="D3239" s="14" t="s">
        <v>159</v>
      </c>
      <c r="E3239" s="103">
        <v>17782.599999999999</v>
      </c>
      <c r="F3239" s="23">
        <v>42215</v>
      </c>
      <c r="G3239" s="106">
        <v>17782.599999999999</v>
      </c>
      <c r="H3239" s="31">
        <f t="shared" si="94"/>
        <v>0</v>
      </c>
      <c r="I3239" s="132" t="s">
        <v>9</v>
      </c>
      <c r="L3239" s="246"/>
      <c r="M3239" s="20">
        <v>42209</v>
      </c>
      <c r="N3239" s="183" t="s">
        <v>5281</v>
      </c>
      <c r="O3239" s="183" t="s">
        <v>1592</v>
      </c>
      <c r="P3239" s="14" t="s">
        <v>105</v>
      </c>
      <c r="Q3239" s="103">
        <v>828.8</v>
      </c>
      <c r="R3239" s="65">
        <v>42209</v>
      </c>
      <c r="S3239" s="106">
        <v>828.8</v>
      </c>
      <c r="T3239" s="31">
        <f t="shared" si="98"/>
        <v>0</v>
      </c>
      <c r="U3239" s="132" t="s">
        <v>9</v>
      </c>
    </row>
    <row r="3240" spans="1:21" x14ac:dyDescent="0.25">
      <c r="A3240" s="20">
        <v>42215</v>
      </c>
      <c r="B3240" s="183" t="s">
        <v>5899</v>
      </c>
      <c r="C3240" s="183" t="s">
        <v>1592</v>
      </c>
      <c r="D3240" s="14" t="s">
        <v>353</v>
      </c>
      <c r="E3240" s="103">
        <v>776</v>
      </c>
      <c r="F3240" s="23">
        <v>42215</v>
      </c>
      <c r="G3240" s="106">
        <v>776</v>
      </c>
      <c r="H3240" s="31">
        <f t="shared" si="94"/>
        <v>0</v>
      </c>
      <c r="I3240" s="132" t="s">
        <v>9</v>
      </c>
      <c r="L3240" s="246"/>
      <c r="M3240" s="20">
        <v>42211</v>
      </c>
      <c r="N3240" s="183" t="s">
        <v>5474</v>
      </c>
      <c r="O3240" s="183" t="s">
        <v>1592</v>
      </c>
      <c r="P3240" s="14" t="s">
        <v>105</v>
      </c>
      <c r="Q3240" s="103">
        <v>658.3</v>
      </c>
      <c r="R3240" s="23">
        <v>42212</v>
      </c>
      <c r="S3240" s="106">
        <v>658.3</v>
      </c>
      <c r="T3240" s="31">
        <f t="shared" si="98"/>
        <v>0</v>
      </c>
      <c r="U3240" s="132" t="s">
        <v>9</v>
      </c>
    </row>
    <row r="3241" spans="1:21" x14ac:dyDescent="0.25">
      <c r="A3241" s="20">
        <v>42215</v>
      </c>
      <c r="B3241" s="183" t="s">
        <v>5900</v>
      </c>
      <c r="C3241" s="183" t="s">
        <v>1592</v>
      </c>
      <c r="D3241" s="14" t="s">
        <v>472</v>
      </c>
      <c r="E3241" s="103">
        <v>9720.64</v>
      </c>
      <c r="F3241" s="30">
        <v>42227</v>
      </c>
      <c r="G3241" s="144">
        <v>9720.64</v>
      </c>
      <c r="H3241" s="31">
        <f t="shared" si="94"/>
        <v>0</v>
      </c>
      <c r="I3241" s="132" t="s">
        <v>15</v>
      </c>
      <c r="L3241" s="246"/>
      <c r="M3241" s="20">
        <v>42216</v>
      </c>
      <c r="N3241" s="183" t="s">
        <v>5990</v>
      </c>
      <c r="O3241" s="183" t="s">
        <v>1592</v>
      </c>
      <c r="P3241" s="14" t="s">
        <v>105</v>
      </c>
      <c r="Q3241" s="103">
        <v>4785.75</v>
      </c>
      <c r="R3241" s="23">
        <v>42216</v>
      </c>
      <c r="S3241" s="106">
        <v>4785.75</v>
      </c>
      <c r="T3241" s="31">
        <f t="shared" si="98"/>
        <v>0</v>
      </c>
      <c r="U3241" s="132" t="s">
        <v>9</v>
      </c>
    </row>
    <row r="3242" spans="1:21" x14ac:dyDescent="0.25">
      <c r="A3242" s="20">
        <v>42215</v>
      </c>
      <c r="B3242" s="183" t="s">
        <v>5901</v>
      </c>
      <c r="C3242" s="183" t="s">
        <v>1592</v>
      </c>
      <c r="D3242" s="14" t="s">
        <v>1020</v>
      </c>
      <c r="E3242" s="103">
        <v>4080.96</v>
      </c>
      <c r="F3242" s="23">
        <v>42215</v>
      </c>
      <c r="G3242" s="106">
        <v>4080.96</v>
      </c>
      <c r="H3242" s="31">
        <f t="shared" si="94"/>
        <v>0</v>
      </c>
      <c r="I3242" s="132" t="s">
        <v>9</v>
      </c>
      <c r="L3242" s="246"/>
      <c r="M3242" s="20">
        <v>42212</v>
      </c>
      <c r="N3242" s="183" t="s">
        <v>5575</v>
      </c>
      <c r="O3242" s="183" t="s">
        <v>1592</v>
      </c>
      <c r="P3242" s="14" t="s">
        <v>617</v>
      </c>
      <c r="Q3242" s="103">
        <v>14330.2</v>
      </c>
      <c r="R3242" s="23"/>
      <c r="S3242" s="106"/>
      <c r="T3242" s="31">
        <f t="shared" si="98"/>
        <v>14330.2</v>
      </c>
      <c r="U3242" s="132" t="s">
        <v>4996</v>
      </c>
    </row>
    <row r="3243" spans="1:21" x14ac:dyDescent="0.25">
      <c r="A3243" s="20">
        <v>42215</v>
      </c>
      <c r="B3243" s="183" t="s">
        <v>5902</v>
      </c>
      <c r="C3243" s="183" t="s">
        <v>1592</v>
      </c>
      <c r="D3243" s="14" t="s">
        <v>24</v>
      </c>
      <c r="E3243" s="103">
        <v>237626.75</v>
      </c>
      <c r="F3243" s="30" t="s">
        <v>6087</v>
      </c>
      <c r="G3243" s="144">
        <f>24788.67+212838.08</f>
        <v>237626.75</v>
      </c>
      <c r="H3243" s="31">
        <f t="shared" si="94"/>
        <v>0</v>
      </c>
      <c r="I3243" s="132" t="s">
        <v>4738</v>
      </c>
      <c r="L3243" s="246"/>
      <c r="M3243" s="20">
        <v>42197</v>
      </c>
      <c r="N3243" s="183" t="s">
        <v>3858</v>
      </c>
      <c r="O3243" s="183" t="s">
        <v>1592</v>
      </c>
      <c r="P3243" s="14" t="s">
        <v>265</v>
      </c>
      <c r="Q3243" s="103">
        <v>890.4</v>
      </c>
      <c r="R3243" s="23">
        <v>42198</v>
      </c>
      <c r="S3243" s="106">
        <v>890.4</v>
      </c>
      <c r="T3243" s="31">
        <f t="shared" si="98"/>
        <v>0</v>
      </c>
      <c r="U3243" s="132" t="s">
        <v>9</v>
      </c>
    </row>
    <row r="3244" spans="1:21" x14ac:dyDescent="0.25">
      <c r="A3244" s="20">
        <v>42215</v>
      </c>
      <c r="B3244" s="183" t="s">
        <v>5903</v>
      </c>
      <c r="C3244" s="183" t="s">
        <v>1592</v>
      </c>
      <c r="D3244" s="14" t="s">
        <v>197</v>
      </c>
      <c r="E3244" s="103">
        <v>8921.6</v>
      </c>
      <c r="F3244" s="30">
        <v>42217</v>
      </c>
      <c r="G3244" s="144">
        <v>8921.6</v>
      </c>
      <c r="H3244" s="31">
        <f t="shared" si="94"/>
        <v>0</v>
      </c>
      <c r="I3244" s="132" t="s">
        <v>9</v>
      </c>
      <c r="L3244" s="246"/>
      <c r="M3244" s="20">
        <v>42208</v>
      </c>
      <c r="N3244" s="183" t="s">
        <v>5142</v>
      </c>
      <c r="O3244" s="183" t="s">
        <v>1592</v>
      </c>
      <c r="P3244" s="14" t="s">
        <v>265</v>
      </c>
      <c r="Q3244" s="103">
        <v>3654.4</v>
      </c>
      <c r="R3244" s="65">
        <v>42208</v>
      </c>
      <c r="S3244" s="106">
        <v>3654.4</v>
      </c>
      <c r="T3244" s="31">
        <f t="shared" si="98"/>
        <v>0</v>
      </c>
      <c r="U3244" s="132" t="s">
        <v>9</v>
      </c>
    </row>
    <row r="3245" spans="1:21" x14ac:dyDescent="0.25">
      <c r="A3245" s="20">
        <v>42215</v>
      </c>
      <c r="B3245" s="183" t="s">
        <v>5904</v>
      </c>
      <c r="C3245" s="183" t="s">
        <v>1592</v>
      </c>
      <c r="D3245" s="14" t="s">
        <v>1103</v>
      </c>
      <c r="E3245" s="103">
        <v>19546</v>
      </c>
      <c r="F3245" s="30">
        <v>42217</v>
      </c>
      <c r="G3245" s="144">
        <v>19546</v>
      </c>
      <c r="H3245" s="31">
        <f t="shared" si="94"/>
        <v>0</v>
      </c>
      <c r="I3245" s="132" t="s">
        <v>4996</v>
      </c>
      <c r="L3245" s="246"/>
      <c r="M3245" s="20">
        <v>42191</v>
      </c>
      <c r="N3245" s="183" t="s">
        <v>3177</v>
      </c>
      <c r="O3245" s="183" t="s">
        <v>1592</v>
      </c>
      <c r="P3245" s="14" t="s">
        <v>205</v>
      </c>
      <c r="Q3245" s="103">
        <v>8971.7000000000007</v>
      </c>
      <c r="R3245" s="23">
        <v>42200</v>
      </c>
      <c r="S3245" s="106">
        <v>8971.7000000000007</v>
      </c>
      <c r="T3245" s="31">
        <f t="shared" si="98"/>
        <v>0</v>
      </c>
      <c r="U3245" s="132" t="s">
        <v>149</v>
      </c>
    </row>
    <row r="3246" spans="1:21" x14ac:dyDescent="0.25">
      <c r="A3246" s="20">
        <v>42215</v>
      </c>
      <c r="B3246" s="183" t="s">
        <v>5905</v>
      </c>
      <c r="C3246" s="183" t="s">
        <v>1592</v>
      </c>
      <c r="D3246" s="14" t="s">
        <v>733</v>
      </c>
      <c r="E3246" s="103">
        <v>4264</v>
      </c>
      <c r="F3246" s="30">
        <v>42217</v>
      </c>
      <c r="G3246" s="144">
        <v>4264</v>
      </c>
      <c r="H3246" s="31">
        <f t="shared" si="94"/>
        <v>0</v>
      </c>
      <c r="I3246" s="132" t="s">
        <v>9</v>
      </c>
      <c r="L3246" s="246"/>
      <c r="M3246" s="20">
        <v>42205</v>
      </c>
      <c r="N3246" s="183" t="s">
        <v>4787</v>
      </c>
      <c r="O3246" s="183" t="s">
        <v>1592</v>
      </c>
      <c r="P3246" s="15" t="s">
        <v>205</v>
      </c>
      <c r="Q3246" s="133">
        <v>10690.4</v>
      </c>
      <c r="R3246" s="23"/>
      <c r="S3246" s="106"/>
      <c r="T3246" s="31">
        <f t="shared" si="98"/>
        <v>10690.4</v>
      </c>
      <c r="U3246" s="46" t="s">
        <v>4779</v>
      </c>
    </row>
    <row r="3247" spans="1:21" x14ac:dyDescent="0.25">
      <c r="A3247" s="20">
        <v>42215</v>
      </c>
      <c r="B3247" s="183" t="s">
        <v>5906</v>
      </c>
      <c r="C3247" s="183" t="s">
        <v>1592</v>
      </c>
      <c r="D3247" s="14" t="s">
        <v>195</v>
      </c>
      <c r="E3247" s="103">
        <v>168591.6</v>
      </c>
      <c r="F3247" s="30" t="s">
        <v>6049</v>
      </c>
      <c r="G3247" s="144">
        <v>168591.6</v>
      </c>
      <c r="H3247" s="31">
        <f t="shared" si="94"/>
        <v>0</v>
      </c>
      <c r="I3247" s="132" t="s">
        <v>9</v>
      </c>
      <c r="L3247" s="246"/>
      <c r="M3247" s="20">
        <v>42193</v>
      </c>
      <c r="N3247" s="183" t="s">
        <v>3311</v>
      </c>
      <c r="O3247" s="183" t="s">
        <v>1592</v>
      </c>
      <c r="P3247" s="14" t="s">
        <v>3312</v>
      </c>
      <c r="Q3247" s="103">
        <v>861</v>
      </c>
      <c r="R3247" s="23">
        <v>42193</v>
      </c>
      <c r="S3247" s="106">
        <v>861</v>
      </c>
      <c r="T3247" s="31">
        <f t="shared" si="98"/>
        <v>0</v>
      </c>
      <c r="U3247" s="132" t="s">
        <v>59</v>
      </c>
    </row>
    <row r="3248" spans="1:21" x14ac:dyDescent="0.25">
      <c r="A3248" s="20">
        <v>42215</v>
      </c>
      <c r="B3248" s="183" t="s">
        <v>5907</v>
      </c>
      <c r="C3248" s="183" t="s">
        <v>1592</v>
      </c>
      <c r="D3248" s="14" t="s">
        <v>877</v>
      </c>
      <c r="E3248" s="103">
        <v>4485.2</v>
      </c>
      <c r="F3248" s="30">
        <v>42217</v>
      </c>
      <c r="G3248" s="144">
        <v>4485.2</v>
      </c>
      <c r="H3248" s="31">
        <f t="shared" si="94"/>
        <v>0</v>
      </c>
      <c r="I3248" s="132" t="s">
        <v>4996</v>
      </c>
      <c r="L3248" s="246"/>
      <c r="M3248" s="20">
        <v>42194</v>
      </c>
      <c r="N3248" s="183" t="s">
        <v>3431</v>
      </c>
      <c r="O3248" s="183" t="s">
        <v>1592</v>
      </c>
      <c r="P3248" s="150" t="s">
        <v>3312</v>
      </c>
      <c r="Q3248" s="103">
        <v>896.8</v>
      </c>
      <c r="R3248" s="23">
        <v>42194</v>
      </c>
      <c r="S3248" s="106">
        <v>896.8</v>
      </c>
      <c r="T3248" s="31">
        <f t="shared" si="98"/>
        <v>0</v>
      </c>
      <c r="U3248" s="132" t="s">
        <v>59</v>
      </c>
    </row>
    <row r="3249" spans="1:21" x14ac:dyDescent="0.25">
      <c r="A3249" s="20">
        <v>42215</v>
      </c>
      <c r="B3249" s="183" t="s">
        <v>5908</v>
      </c>
      <c r="C3249" s="183" t="s">
        <v>1592</v>
      </c>
      <c r="D3249" s="14" t="s">
        <v>198</v>
      </c>
      <c r="E3249" s="103">
        <v>25146.400000000001</v>
      </c>
      <c r="F3249" s="30">
        <v>42217</v>
      </c>
      <c r="G3249" s="144">
        <v>25146.400000000001</v>
      </c>
      <c r="H3249" s="31">
        <f t="shared" si="94"/>
        <v>0</v>
      </c>
      <c r="I3249" s="132" t="s">
        <v>4996</v>
      </c>
      <c r="L3249" s="246"/>
      <c r="M3249" s="20">
        <v>42195</v>
      </c>
      <c r="N3249" s="183" t="s">
        <v>3598</v>
      </c>
      <c r="O3249" s="183" t="s">
        <v>1592</v>
      </c>
      <c r="P3249" s="14" t="s">
        <v>3312</v>
      </c>
      <c r="Q3249" s="103">
        <v>308</v>
      </c>
      <c r="R3249" s="23">
        <v>42196</v>
      </c>
      <c r="S3249" s="118">
        <v>308</v>
      </c>
      <c r="T3249" s="31">
        <f t="shared" si="98"/>
        <v>0</v>
      </c>
      <c r="U3249" s="28" t="s">
        <v>17</v>
      </c>
    </row>
    <row r="3250" spans="1:21" x14ac:dyDescent="0.25">
      <c r="A3250" s="20">
        <v>42215</v>
      </c>
      <c r="B3250" s="183" t="s">
        <v>5909</v>
      </c>
      <c r="C3250" s="183" t="s">
        <v>1592</v>
      </c>
      <c r="D3250" s="14" t="s">
        <v>37</v>
      </c>
      <c r="E3250" s="103">
        <v>5248</v>
      </c>
      <c r="F3250" s="30">
        <v>42228</v>
      </c>
      <c r="G3250" s="144">
        <v>5248</v>
      </c>
      <c r="H3250" s="31">
        <f t="shared" si="94"/>
        <v>0</v>
      </c>
      <c r="I3250" s="132" t="s">
        <v>9</v>
      </c>
      <c r="L3250" s="246"/>
      <c r="M3250" s="20">
        <v>42202</v>
      </c>
      <c r="N3250" s="183" t="s">
        <v>4373</v>
      </c>
      <c r="O3250" s="183" t="s">
        <v>1592</v>
      </c>
      <c r="P3250" s="14" t="s">
        <v>3312</v>
      </c>
      <c r="Q3250" s="103">
        <v>599.4</v>
      </c>
      <c r="R3250" s="23">
        <v>42203</v>
      </c>
      <c r="S3250" s="118">
        <v>599.4</v>
      </c>
      <c r="T3250" s="31">
        <f t="shared" si="98"/>
        <v>0</v>
      </c>
      <c r="U3250" s="28" t="s">
        <v>59</v>
      </c>
    </row>
    <row r="3251" spans="1:21" x14ac:dyDescent="0.25">
      <c r="A3251" s="20">
        <v>42215</v>
      </c>
      <c r="B3251" s="183" t="s">
        <v>5910</v>
      </c>
      <c r="C3251" s="183" t="s">
        <v>1592</v>
      </c>
      <c r="D3251" s="14" t="s">
        <v>420</v>
      </c>
      <c r="E3251" s="103">
        <v>11664.5</v>
      </c>
      <c r="F3251" s="30">
        <v>42217</v>
      </c>
      <c r="G3251" s="144">
        <v>11664.5</v>
      </c>
      <c r="H3251" s="31">
        <f t="shared" si="94"/>
        <v>0</v>
      </c>
      <c r="I3251" s="132" t="s">
        <v>4996</v>
      </c>
      <c r="L3251" s="246"/>
      <c r="M3251" s="20">
        <v>42203</v>
      </c>
      <c r="N3251" s="183" t="s">
        <v>4483</v>
      </c>
      <c r="O3251" s="183" t="s">
        <v>1592</v>
      </c>
      <c r="P3251" s="14" t="s">
        <v>3312</v>
      </c>
      <c r="Q3251" s="103">
        <v>2186.8000000000002</v>
      </c>
      <c r="R3251" s="65">
        <v>42204</v>
      </c>
      <c r="S3251" s="106">
        <v>2186.8000000000002</v>
      </c>
      <c r="T3251" s="31">
        <f t="shared" si="98"/>
        <v>0</v>
      </c>
      <c r="U3251" s="132" t="s">
        <v>59</v>
      </c>
    </row>
    <row r="3252" spans="1:21" x14ac:dyDescent="0.25">
      <c r="A3252" s="20">
        <v>42216</v>
      </c>
      <c r="B3252" s="183" t="s">
        <v>5911</v>
      </c>
      <c r="C3252" s="183" t="s">
        <v>1592</v>
      </c>
      <c r="D3252" s="14" t="s">
        <v>112</v>
      </c>
      <c r="E3252" s="103">
        <v>28062.9</v>
      </c>
      <c r="F3252" s="23">
        <v>42216</v>
      </c>
      <c r="G3252" s="106">
        <v>28062.9</v>
      </c>
      <c r="H3252" s="31">
        <f t="shared" si="94"/>
        <v>0</v>
      </c>
      <c r="I3252" s="132" t="s">
        <v>9</v>
      </c>
      <c r="L3252" s="246"/>
      <c r="M3252" s="20">
        <v>42204</v>
      </c>
      <c r="N3252" s="183" t="s">
        <v>4619</v>
      </c>
      <c r="O3252" s="183" t="s">
        <v>1592</v>
      </c>
      <c r="P3252" s="14" t="s">
        <v>3312</v>
      </c>
      <c r="Q3252" s="103">
        <v>267.89999999999998</v>
      </c>
      <c r="R3252" s="23">
        <v>42204</v>
      </c>
      <c r="S3252" s="106">
        <v>267.89999999999998</v>
      </c>
      <c r="T3252" s="31">
        <f t="shared" si="98"/>
        <v>0</v>
      </c>
      <c r="U3252" s="28" t="s">
        <v>59</v>
      </c>
    </row>
    <row r="3253" spans="1:21" x14ac:dyDescent="0.25">
      <c r="A3253" s="20">
        <v>42216</v>
      </c>
      <c r="B3253" s="183" t="s">
        <v>5912</v>
      </c>
      <c r="C3253" s="183" t="s">
        <v>1592</v>
      </c>
      <c r="D3253" s="14" t="s">
        <v>1178</v>
      </c>
      <c r="E3253" s="103">
        <v>23430.400000000001</v>
      </c>
      <c r="F3253" s="30">
        <v>42217</v>
      </c>
      <c r="G3253" s="144">
        <v>23430.400000000001</v>
      </c>
      <c r="H3253" s="31">
        <f t="shared" si="94"/>
        <v>0</v>
      </c>
      <c r="I3253" s="132" t="s">
        <v>94</v>
      </c>
      <c r="L3253" s="246"/>
      <c r="M3253" s="20">
        <v>42211</v>
      </c>
      <c r="N3253" s="183" t="s">
        <v>5443</v>
      </c>
      <c r="O3253" s="183" t="s">
        <v>1592</v>
      </c>
      <c r="P3253" s="14" t="s">
        <v>3312</v>
      </c>
      <c r="Q3253" s="103">
        <v>344.1</v>
      </c>
      <c r="R3253" s="65">
        <v>42212</v>
      </c>
      <c r="S3253" s="106">
        <v>344.1</v>
      </c>
      <c r="T3253" s="31">
        <f t="shared" si="98"/>
        <v>0</v>
      </c>
      <c r="U3253" s="132" t="s">
        <v>59</v>
      </c>
    </row>
    <row r="3254" spans="1:21" x14ac:dyDescent="0.25">
      <c r="A3254" s="20">
        <v>42216</v>
      </c>
      <c r="B3254" s="183" t="s">
        <v>5913</v>
      </c>
      <c r="C3254" s="183" t="s">
        <v>1592</v>
      </c>
      <c r="D3254" s="14" t="s">
        <v>125</v>
      </c>
      <c r="E3254" s="103">
        <v>19705.599999999999</v>
      </c>
      <c r="F3254" s="30" t="s">
        <v>6069</v>
      </c>
      <c r="G3254" s="144">
        <f>16054+3651.6</f>
        <v>19705.599999999999</v>
      </c>
      <c r="H3254" s="31">
        <f t="shared" si="94"/>
        <v>0</v>
      </c>
      <c r="I3254" s="132" t="s">
        <v>94</v>
      </c>
      <c r="L3254" s="246"/>
      <c r="M3254" s="20">
        <v>42216</v>
      </c>
      <c r="N3254" s="183" t="s">
        <v>5945</v>
      </c>
      <c r="O3254" s="183" t="s">
        <v>1592</v>
      </c>
      <c r="P3254" s="14" t="s">
        <v>3312</v>
      </c>
      <c r="Q3254" s="103">
        <v>26966.7</v>
      </c>
      <c r="R3254" s="23">
        <v>42216</v>
      </c>
      <c r="S3254" s="106">
        <v>26966.7</v>
      </c>
      <c r="T3254" s="31">
        <f t="shared" si="98"/>
        <v>0</v>
      </c>
      <c r="U3254" s="132" t="s">
        <v>59</v>
      </c>
    </row>
    <row r="3255" spans="1:21" x14ac:dyDescent="0.25">
      <c r="A3255" s="20">
        <v>42216</v>
      </c>
      <c r="B3255" s="183" t="s">
        <v>5914</v>
      </c>
      <c r="C3255" s="183" t="s">
        <v>1592</v>
      </c>
      <c r="D3255" s="14" t="s">
        <v>8</v>
      </c>
      <c r="E3255" s="103">
        <v>3599</v>
      </c>
      <c r="F3255" s="23">
        <v>42216</v>
      </c>
      <c r="G3255" s="106">
        <v>3599</v>
      </c>
      <c r="H3255" s="31">
        <f t="shared" si="94"/>
        <v>0</v>
      </c>
      <c r="I3255" s="132" t="s">
        <v>9</v>
      </c>
      <c r="L3255" s="246"/>
      <c r="M3255" s="20">
        <v>42188</v>
      </c>
      <c r="N3255" s="183" t="s">
        <v>2821</v>
      </c>
      <c r="O3255" s="183" t="s">
        <v>1592</v>
      </c>
      <c r="P3255" s="14" t="s">
        <v>72</v>
      </c>
      <c r="Q3255" s="103">
        <v>19555.849999999999</v>
      </c>
      <c r="R3255" s="30" t="s">
        <v>2822</v>
      </c>
      <c r="S3255" s="106">
        <v>19555.849999999999</v>
      </c>
      <c r="T3255" s="31">
        <f t="shared" si="98"/>
        <v>0</v>
      </c>
      <c r="U3255" s="132" t="s">
        <v>62</v>
      </c>
    </row>
    <row r="3256" spans="1:21" x14ac:dyDescent="0.25">
      <c r="A3256" s="20">
        <v>42216</v>
      </c>
      <c r="B3256" s="183" t="s">
        <v>5915</v>
      </c>
      <c r="C3256" s="183" t="s">
        <v>1592</v>
      </c>
      <c r="D3256" s="14" t="s">
        <v>383</v>
      </c>
      <c r="E3256" s="103">
        <v>25808.400000000001</v>
      </c>
      <c r="F3256" s="30" t="s">
        <v>6068</v>
      </c>
      <c r="G3256" s="144">
        <f>16000+9808.4</f>
        <v>25808.400000000001</v>
      </c>
      <c r="H3256" s="31">
        <f t="shared" si="94"/>
        <v>0</v>
      </c>
      <c r="I3256" s="132" t="s">
        <v>9</v>
      </c>
      <c r="L3256" s="246"/>
      <c r="M3256" s="20">
        <v>42191</v>
      </c>
      <c r="N3256" s="183" t="s">
        <v>3121</v>
      </c>
      <c r="O3256" s="183" t="s">
        <v>1592</v>
      </c>
      <c r="P3256" s="14" t="s">
        <v>72</v>
      </c>
      <c r="Q3256" s="103">
        <v>24690.799999999999</v>
      </c>
      <c r="R3256" s="23"/>
      <c r="S3256" s="106"/>
      <c r="T3256" s="31">
        <f t="shared" si="98"/>
        <v>24690.799999999999</v>
      </c>
      <c r="U3256" s="132" t="s">
        <v>62</v>
      </c>
    </row>
    <row r="3257" spans="1:21" x14ac:dyDescent="0.25">
      <c r="A3257" s="20">
        <v>42216</v>
      </c>
      <c r="B3257" s="183" t="s">
        <v>5916</v>
      </c>
      <c r="C3257" s="183" t="s">
        <v>1592</v>
      </c>
      <c r="D3257" s="14" t="s">
        <v>383</v>
      </c>
      <c r="E3257" s="103">
        <v>570.4</v>
      </c>
      <c r="F3257" s="23">
        <v>42216</v>
      </c>
      <c r="G3257" s="106">
        <v>570.4</v>
      </c>
      <c r="H3257" s="31">
        <f t="shared" si="94"/>
        <v>0</v>
      </c>
      <c r="I3257" s="132" t="s">
        <v>9</v>
      </c>
      <c r="L3257" s="246"/>
      <c r="M3257" s="20">
        <v>42195</v>
      </c>
      <c r="N3257" s="183" t="s">
        <v>3622</v>
      </c>
      <c r="O3257" s="183" t="s">
        <v>1592</v>
      </c>
      <c r="P3257" s="14" t="s">
        <v>72</v>
      </c>
      <c r="Q3257" s="103">
        <v>22778.799999999999</v>
      </c>
      <c r="R3257" s="23"/>
      <c r="S3257" s="118"/>
      <c r="T3257" s="31">
        <f t="shared" si="98"/>
        <v>22778.799999999999</v>
      </c>
      <c r="U3257" s="28" t="s">
        <v>62</v>
      </c>
    </row>
    <row r="3258" spans="1:21" x14ac:dyDescent="0.25">
      <c r="A3258" s="20">
        <v>42216</v>
      </c>
      <c r="B3258" s="183" t="s">
        <v>5917</v>
      </c>
      <c r="C3258" s="183" t="s">
        <v>1592</v>
      </c>
      <c r="D3258" s="14" t="s">
        <v>2607</v>
      </c>
      <c r="E3258" s="103">
        <v>3884.9</v>
      </c>
      <c r="F3258" s="23">
        <v>42216</v>
      </c>
      <c r="G3258" s="106">
        <v>3884.9</v>
      </c>
      <c r="H3258" s="31">
        <f t="shared" si="94"/>
        <v>0</v>
      </c>
      <c r="I3258" s="132" t="s">
        <v>9</v>
      </c>
      <c r="L3258" s="246"/>
      <c r="M3258" s="20">
        <v>42198</v>
      </c>
      <c r="N3258" s="183" t="s">
        <v>3943</v>
      </c>
      <c r="O3258" s="183" t="s">
        <v>1592</v>
      </c>
      <c r="P3258" s="14" t="s">
        <v>72</v>
      </c>
      <c r="Q3258" s="103">
        <v>23707.7</v>
      </c>
      <c r="R3258" s="23"/>
      <c r="S3258" s="106"/>
      <c r="T3258" s="31">
        <f t="shared" si="98"/>
        <v>23707.7</v>
      </c>
      <c r="U3258" s="132" t="s">
        <v>62</v>
      </c>
    </row>
    <row r="3259" spans="1:21" x14ac:dyDescent="0.25">
      <c r="A3259" s="20">
        <v>42216</v>
      </c>
      <c r="B3259" s="183" t="s">
        <v>5918</v>
      </c>
      <c r="C3259" s="183" t="s">
        <v>1592</v>
      </c>
      <c r="D3259" s="14" t="s">
        <v>121</v>
      </c>
      <c r="E3259" s="103">
        <v>2543.1999999999998</v>
      </c>
      <c r="F3259" s="23">
        <v>42216</v>
      </c>
      <c r="G3259" s="106">
        <v>2543.1999999999998</v>
      </c>
      <c r="H3259" s="31">
        <f t="shared" si="94"/>
        <v>0</v>
      </c>
      <c r="I3259" s="132" t="s">
        <v>9</v>
      </c>
      <c r="L3259" s="246"/>
      <c r="M3259" s="20">
        <v>42201</v>
      </c>
      <c r="N3259" s="183" t="s">
        <v>4288</v>
      </c>
      <c r="O3259" s="183" t="s">
        <v>1592</v>
      </c>
      <c r="P3259" s="150" t="s">
        <v>72</v>
      </c>
      <c r="Q3259" s="103">
        <v>19013.599999999999</v>
      </c>
      <c r="R3259" s="23"/>
      <c r="S3259" s="106"/>
      <c r="T3259" s="31">
        <f t="shared" si="98"/>
        <v>19013.599999999999</v>
      </c>
      <c r="U3259" s="28" t="s">
        <v>62</v>
      </c>
    </row>
    <row r="3260" spans="1:21" x14ac:dyDescent="0.25">
      <c r="A3260" s="20">
        <v>42216</v>
      </c>
      <c r="B3260" s="183" t="s">
        <v>5919</v>
      </c>
      <c r="C3260" s="183" t="s">
        <v>1592</v>
      </c>
      <c r="D3260" s="26" t="s">
        <v>218</v>
      </c>
      <c r="E3260" s="153">
        <v>0</v>
      </c>
      <c r="F3260" s="23"/>
      <c r="G3260" s="106"/>
      <c r="H3260" s="31">
        <f t="shared" si="94"/>
        <v>0</v>
      </c>
      <c r="I3260" s="132" t="s">
        <v>13</v>
      </c>
      <c r="L3260" s="246"/>
      <c r="M3260" s="20">
        <v>42205</v>
      </c>
      <c r="N3260" s="183" t="s">
        <v>4742</v>
      </c>
      <c r="O3260" s="183" t="s">
        <v>1592</v>
      </c>
      <c r="P3260" s="14" t="s">
        <v>72</v>
      </c>
      <c r="Q3260" s="103">
        <v>16874.400000000001</v>
      </c>
      <c r="R3260" s="23"/>
      <c r="S3260" s="106"/>
      <c r="T3260" s="31">
        <f t="shared" si="98"/>
        <v>16874.400000000001</v>
      </c>
      <c r="U3260" s="132" t="s">
        <v>62</v>
      </c>
    </row>
    <row r="3261" spans="1:21" x14ac:dyDescent="0.25">
      <c r="A3261" s="20">
        <v>42216</v>
      </c>
      <c r="B3261" s="183" t="s">
        <v>5920</v>
      </c>
      <c r="C3261" s="183" t="s">
        <v>1592</v>
      </c>
      <c r="D3261" s="14" t="s">
        <v>854</v>
      </c>
      <c r="E3261" s="103">
        <v>6181.8</v>
      </c>
      <c r="F3261" s="30">
        <v>42217</v>
      </c>
      <c r="G3261" s="144">
        <v>6181.8</v>
      </c>
      <c r="H3261" s="31">
        <f t="shared" si="94"/>
        <v>0</v>
      </c>
      <c r="I3261" s="132" t="s">
        <v>9</v>
      </c>
      <c r="L3261" s="246"/>
      <c r="M3261" s="20">
        <v>42212</v>
      </c>
      <c r="N3261" s="183" t="s">
        <v>5561</v>
      </c>
      <c r="O3261" s="183" t="s">
        <v>1592</v>
      </c>
      <c r="P3261" s="14" t="s">
        <v>72</v>
      </c>
      <c r="Q3261" s="103">
        <v>18891.400000000001</v>
      </c>
      <c r="R3261" s="23"/>
      <c r="S3261" s="106"/>
      <c r="T3261" s="31">
        <f t="shared" si="98"/>
        <v>18891.400000000001</v>
      </c>
      <c r="U3261" s="132" t="s">
        <v>62</v>
      </c>
    </row>
    <row r="3262" spans="1:21" x14ac:dyDescent="0.25">
      <c r="A3262" s="20">
        <v>42216</v>
      </c>
      <c r="B3262" s="183" t="s">
        <v>5921</v>
      </c>
      <c r="C3262" s="183" t="s">
        <v>1592</v>
      </c>
      <c r="D3262" s="14" t="s">
        <v>88</v>
      </c>
      <c r="E3262" s="103">
        <v>1603.4</v>
      </c>
      <c r="F3262" s="23">
        <v>42216</v>
      </c>
      <c r="G3262" s="106">
        <v>1603.4</v>
      </c>
      <c r="H3262" s="31">
        <f t="shared" si="94"/>
        <v>0</v>
      </c>
      <c r="I3262" s="132" t="s">
        <v>9</v>
      </c>
      <c r="L3262" s="246"/>
      <c r="M3262" s="20">
        <v>42216</v>
      </c>
      <c r="N3262" s="183" t="s">
        <v>6019</v>
      </c>
      <c r="O3262" s="183" t="s">
        <v>1592</v>
      </c>
      <c r="P3262" s="14" t="s">
        <v>72</v>
      </c>
      <c r="Q3262" s="103">
        <v>24417</v>
      </c>
      <c r="R3262" s="23"/>
      <c r="S3262" s="106"/>
      <c r="T3262" s="31">
        <f t="shared" si="98"/>
        <v>24417</v>
      </c>
      <c r="U3262" s="132" t="s">
        <v>62</v>
      </c>
    </row>
    <row r="3263" spans="1:21" x14ac:dyDescent="0.25">
      <c r="A3263" s="20">
        <v>42216</v>
      </c>
      <c r="B3263" s="183" t="s">
        <v>5922</v>
      </c>
      <c r="C3263" s="183" t="s">
        <v>1592</v>
      </c>
      <c r="D3263" s="14" t="s">
        <v>14</v>
      </c>
      <c r="E3263" s="103">
        <v>9659</v>
      </c>
      <c r="F3263" s="30">
        <v>42230</v>
      </c>
      <c r="G3263" s="144">
        <v>9659</v>
      </c>
      <c r="H3263" s="31">
        <f t="shared" si="94"/>
        <v>0</v>
      </c>
      <c r="I3263" s="132" t="s">
        <v>15</v>
      </c>
      <c r="L3263" s="246"/>
      <c r="M3263" s="20">
        <v>42188</v>
      </c>
      <c r="N3263" s="183" t="s">
        <v>2818</v>
      </c>
      <c r="O3263" s="183" t="s">
        <v>1592</v>
      </c>
      <c r="P3263" s="14" t="s">
        <v>176</v>
      </c>
      <c r="Q3263" s="103">
        <v>10113.75</v>
      </c>
      <c r="R3263" s="23">
        <v>42196</v>
      </c>
      <c r="S3263" s="106">
        <v>10113.75</v>
      </c>
      <c r="T3263" s="31">
        <f t="shared" si="98"/>
        <v>0</v>
      </c>
      <c r="U3263" s="132" t="s">
        <v>62</v>
      </c>
    </row>
    <row r="3264" spans="1:21" x14ac:dyDescent="0.25">
      <c r="A3264" s="20">
        <v>42216</v>
      </c>
      <c r="B3264" s="183" t="s">
        <v>5923</v>
      </c>
      <c r="C3264" s="183" t="s">
        <v>1592</v>
      </c>
      <c r="D3264" s="14" t="s">
        <v>24</v>
      </c>
      <c r="E3264" s="103">
        <v>10902.6</v>
      </c>
      <c r="F3264" s="30">
        <v>42228</v>
      </c>
      <c r="G3264" s="144">
        <v>10902.6</v>
      </c>
      <c r="H3264" s="31">
        <f t="shared" si="94"/>
        <v>0</v>
      </c>
      <c r="I3264" s="132" t="s">
        <v>9</v>
      </c>
      <c r="L3264" s="246"/>
      <c r="M3264" s="20">
        <v>42191</v>
      </c>
      <c r="N3264" s="183" t="s">
        <v>3123</v>
      </c>
      <c r="O3264" s="183" t="s">
        <v>1592</v>
      </c>
      <c r="P3264" s="14" t="s">
        <v>176</v>
      </c>
      <c r="Q3264" s="103">
        <v>10276</v>
      </c>
      <c r="R3264" s="30" t="s">
        <v>3124</v>
      </c>
      <c r="S3264" s="106">
        <v>10276</v>
      </c>
      <c r="T3264" s="31">
        <f t="shared" si="98"/>
        <v>0</v>
      </c>
      <c r="U3264" s="132" t="s">
        <v>62</v>
      </c>
    </row>
    <row r="3265" spans="1:21" x14ac:dyDescent="0.25">
      <c r="A3265" s="20">
        <v>42216</v>
      </c>
      <c r="B3265" s="183" t="s">
        <v>5924</v>
      </c>
      <c r="C3265" s="183" t="s">
        <v>1592</v>
      </c>
      <c r="D3265" s="14" t="s">
        <v>71</v>
      </c>
      <c r="E3265" s="103">
        <v>6218</v>
      </c>
      <c r="F3265" s="23">
        <v>42216</v>
      </c>
      <c r="G3265" s="106">
        <v>6218</v>
      </c>
      <c r="H3265" s="31">
        <f t="shared" si="94"/>
        <v>0</v>
      </c>
      <c r="I3265" s="132" t="s">
        <v>9</v>
      </c>
      <c r="L3265" s="246"/>
      <c r="M3265" s="20">
        <v>42195</v>
      </c>
      <c r="N3265" s="183" t="s">
        <v>3619</v>
      </c>
      <c r="O3265" s="183" t="s">
        <v>1592</v>
      </c>
      <c r="P3265" s="14" t="s">
        <v>176</v>
      </c>
      <c r="Q3265" s="103">
        <v>8905.2000000000007</v>
      </c>
      <c r="R3265" s="30" t="s">
        <v>3620</v>
      </c>
      <c r="S3265" s="118">
        <v>8905.2000000000007</v>
      </c>
      <c r="T3265" s="31">
        <f t="shared" si="98"/>
        <v>0</v>
      </c>
      <c r="U3265" s="28" t="s">
        <v>62</v>
      </c>
    </row>
    <row r="3266" spans="1:21" x14ac:dyDescent="0.25">
      <c r="A3266" s="20">
        <v>42216</v>
      </c>
      <c r="B3266" s="183" t="s">
        <v>5925</v>
      </c>
      <c r="C3266" s="183" t="s">
        <v>1592</v>
      </c>
      <c r="D3266" s="14" t="s">
        <v>906</v>
      </c>
      <c r="E3266" s="103">
        <v>1176</v>
      </c>
      <c r="F3266" s="30">
        <v>42218</v>
      </c>
      <c r="G3266" s="144">
        <v>1176</v>
      </c>
      <c r="H3266" s="31">
        <f t="shared" ref="H3266:H3385" si="99">E3266-G3266</f>
        <v>0</v>
      </c>
      <c r="I3266" s="132" t="s">
        <v>94</v>
      </c>
      <c r="L3266" s="246"/>
      <c r="M3266" s="20">
        <v>42198</v>
      </c>
      <c r="N3266" s="183" t="s">
        <v>3944</v>
      </c>
      <c r="O3266" s="183" t="s">
        <v>1592</v>
      </c>
      <c r="P3266" s="14" t="s">
        <v>176</v>
      </c>
      <c r="Q3266" s="103">
        <v>14395.5</v>
      </c>
      <c r="R3266" s="30" t="s">
        <v>3945</v>
      </c>
      <c r="S3266" s="106">
        <v>14395.5</v>
      </c>
      <c r="T3266" s="31">
        <f t="shared" si="98"/>
        <v>0</v>
      </c>
      <c r="U3266" s="132" t="s">
        <v>62</v>
      </c>
    </row>
    <row r="3267" spans="1:21" x14ac:dyDescent="0.25">
      <c r="A3267" s="20">
        <v>42216</v>
      </c>
      <c r="B3267" s="183" t="s">
        <v>5926</v>
      </c>
      <c r="C3267" s="183" t="s">
        <v>1592</v>
      </c>
      <c r="D3267" s="14" t="s">
        <v>161</v>
      </c>
      <c r="E3267" s="103">
        <v>2784</v>
      </c>
      <c r="F3267" s="23">
        <v>42216</v>
      </c>
      <c r="G3267" s="106">
        <v>2784</v>
      </c>
      <c r="H3267" s="31">
        <f t="shared" si="99"/>
        <v>0</v>
      </c>
      <c r="I3267" s="132" t="s">
        <v>9</v>
      </c>
      <c r="L3267" s="246"/>
      <c r="M3267" s="20">
        <v>42201</v>
      </c>
      <c r="N3267" s="183" t="s">
        <v>4289</v>
      </c>
      <c r="O3267" s="183" t="s">
        <v>1592</v>
      </c>
      <c r="P3267" s="14" t="s">
        <v>176</v>
      </c>
      <c r="Q3267" s="103">
        <v>11225.2</v>
      </c>
      <c r="R3267" s="30" t="s">
        <v>4290</v>
      </c>
      <c r="S3267" s="106">
        <v>11225.2</v>
      </c>
      <c r="T3267" s="31">
        <f t="shared" ref="T3267:T3330" si="100">Q3267-S3267</f>
        <v>0</v>
      </c>
      <c r="U3267" s="28" t="s">
        <v>62</v>
      </c>
    </row>
    <row r="3268" spans="1:21" x14ac:dyDescent="0.25">
      <c r="A3268" s="20">
        <v>42216</v>
      </c>
      <c r="B3268" s="183" t="s">
        <v>5927</v>
      </c>
      <c r="C3268" s="183" t="s">
        <v>1592</v>
      </c>
      <c r="D3268" s="14" t="s">
        <v>1174</v>
      </c>
      <c r="E3268" s="103">
        <v>1683.4</v>
      </c>
      <c r="F3268" s="30">
        <v>42217</v>
      </c>
      <c r="G3268" s="144">
        <v>1683.4</v>
      </c>
      <c r="H3268" s="31">
        <f t="shared" si="99"/>
        <v>0</v>
      </c>
      <c r="I3268" s="132" t="s">
        <v>587</v>
      </c>
      <c r="L3268" s="246"/>
      <c r="M3268" s="20">
        <v>42205</v>
      </c>
      <c r="N3268" s="183" t="s">
        <v>4743</v>
      </c>
      <c r="O3268" s="183" t="s">
        <v>1592</v>
      </c>
      <c r="P3268" s="14" t="s">
        <v>176</v>
      </c>
      <c r="Q3268" s="103">
        <v>14049</v>
      </c>
      <c r="R3268" s="23"/>
      <c r="S3268" s="106"/>
      <c r="T3268" s="31">
        <f t="shared" si="100"/>
        <v>14049</v>
      </c>
      <c r="U3268" s="132" t="s">
        <v>62</v>
      </c>
    </row>
    <row r="3269" spans="1:21" x14ac:dyDescent="0.25">
      <c r="A3269" s="20">
        <v>42216</v>
      </c>
      <c r="B3269" s="183" t="s">
        <v>5928</v>
      </c>
      <c r="C3269" s="183" t="s">
        <v>1592</v>
      </c>
      <c r="D3269" s="14" t="s">
        <v>829</v>
      </c>
      <c r="E3269" s="103">
        <v>2394.3000000000002</v>
      </c>
      <c r="F3269" s="23">
        <v>42216</v>
      </c>
      <c r="G3269" s="106">
        <v>2394.3000000000002</v>
      </c>
      <c r="H3269" s="31">
        <f t="shared" si="99"/>
        <v>0</v>
      </c>
      <c r="I3269" s="132" t="s">
        <v>9</v>
      </c>
      <c r="L3269" s="246"/>
      <c r="M3269" s="20">
        <v>42209</v>
      </c>
      <c r="N3269" s="183" t="s">
        <v>5259</v>
      </c>
      <c r="O3269" s="183" t="s">
        <v>1592</v>
      </c>
      <c r="P3269" s="14" t="s">
        <v>176</v>
      </c>
      <c r="Q3269" s="103">
        <v>12178.98</v>
      </c>
      <c r="R3269" s="65"/>
      <c r="S3269" s="106"/>
      <c r="T3269" s="31">
        <f t="shared" si="100"/>
        <v>12178.98</v>
      </c>
      <c r="U3269" s="132" t="s">
        <v>62</v>
      </c>
    </row>
    <row r="3270" spans="1:21" x14ac:dyDescent="0.25">
      <c r="A3270" s="20">
        <v>42216</v>
      </c>
      <c r="B3270" s="183" t="s">
        <v>5929</v>
      </c>
      <c r="C3270" s="183" t="s">
        <v>1592</v>
      </c>
      <c r="D3270" s="14" t="s">
        <v>114</v>
      </c>
      <c r="E3270" s="103">
        <v>2079.75</v>
      </c>
      <c r="F3270" s="23">
        <v>42216</v>
      </c>
      <c r="G3270" s="106">
        <v>2079.75</v>
      </c>
      <c r="H3270" s="31">
        <f t="shared" si="99"/>
        <v>0</v>
      </c>
      <c r="I3270" s="132" t="s">
        <v>9</v>
      </c>
      <c r="L3270" s="246"/>
      <c r="M3270" s="20">
        <v>42212</v>
      </c>
      <c r="N3270" s="183" t="s">
        <v>5560</v>
      </c>
      <c r="O3270" s="183" t="s">
        <v>1592</v>
      </c>
      <c r="P3270" s="14" t="s">
        <v>176</v>
      </c>
      <c r="Q3270" s="103">
        <v>16306.6</v>
      </c>
      <c r="R3270" s="23"/>
      <c r="S3270" s="106"/>
      <c r="T3270" s="31">
        <f t="shared" si="100"/>
        <v>16306.6</v>
      </c>
      <c r="U3270" s="132" t="s">
        <v>62</v>
      </c>
    </row>
    <row r="3271" spans="1:21" x14ac:dyDescent="0.25">
      <c r="A3271" s="20">
        <v>42216</v>
      </c>
      <c r="B3271" s="183" t="s">
        <v>5930</v>
      </c>
      <c r="C3271" s="183" t="s">
        <v>1592</v>
      </c>
      <c r="D3271" s="14" t="s">
        <v>341</v>
      </c>
      <c r="E3271" s="103">
        <v>492</v>
      </c>
      <c r="F3271" s="23">
        <v>42216</v>
      </c>
      <c r="G3271" s="106">
        <v>492</v>
      </c>
      <c r="H3271" s="31">
        <f t="shared" si="99"/>
        <v>0</v>
      </c>
      <c r="I3271" s="132" t="s">
        <v>9</v>
      </c>
      <c r="L3271" s="246"/>
      <c r="M3271" s="20">
        <v>42216</v>
      </c>
      <c r="N3271" s="183" t="s">
        <v>6020</v>
      </c>
      <c r="O3271" s="183" t="s">
        <v>1592</v>
      </c>
      <c r="P3271" s="14" t="s">
        <v>176</v>
      </c>
      <c r="Q3271" s="103">
        <v>15454.92</v>
      </c>
      <c r="R3271" s="23"/>
      <c r="S3271" s="106"/>
      <c r="T3271" s="31">
        <f t="shared" si="100"/>
        <v>15454.92</v>
      </c>
      <c r="U3271" s="132" t="s">
        <v>62</v>
      </c>
    </row>
    <row r="3272" spans="1:21" x14ac:dyDescent="0.25">
      <c r="A3272" s="20">
        <v>42216</v>
      </c>
      <c r="B3272" s="183" t="s">
        <v>5931</v>
      </c>
      <c r="C3272" s="183" t="s">
        <v>1592</v>
      </c>
      <c r="D3272" s="14" t="s">
        <v>2501</v>
      </c>
      <c r="E3272" s="103">
        <v>17988.3</v>
      </c>
      <c r="F3272" s="23">
        <v>42216</v>
      </c>
      <c r="G3272" s="106">
        <v>17988.3</v>
      </c>
      <c r="H3272" s="31">
        <f t="shared" si="99"/>
        <v>0</v>
      </c>
      <c r="I3272" s="132" t="s">
        <v>17</v>
      </c>
      <c r="L3272" s="246"/>
      <c r="M3272" s="20">
        <v>42188</v>
      </c>
      <c r="N3272" s="183" t="s">
        <v>2814</v>
      </c>
      <c r="O3272" s="183" t="s">
        <v>1592</v>
      </c>
      <c r="P3272" s="14" t="s">
        <v>898</v>
      </c>
      <c r="Q3272" s="103">
        <v>37663.5</v>
      </c>
      <c r="R3272" s="23">
        <v>42196</v>
      </c>
      <c r="S3272" s="106">
        <v>37663.5</v>
      </c>
      <c r="T3272" s="31">
        <f t="shared" si="100"/>
        <v>0</v>
      </c>
      <c r="U3272" s="132" t="s">
        <v>62</v>
      </c>
    </row>
    <row r="3273" spans="1:21" x14ac:dyDescent="0.25">
      <c r="A3273" s="20">
        <v>42216</v>
      </c>
      <c r="B3273" s="183" t="s">
        <v>5932</v>
      </c>
      <c r="C3273" s="183" t="s">
        <v>1592</v>
      </c>
      <c r="D3273" s="14" t="s">
        <v>1550</v>
      </c>
      <c r="E3273" s="103">
        <v>1416</v>
      </c>
      <c r="F3273" s="23">
        <v>42216</v>
      </c>
      <c r="G3273" s="106">
        <v>1416</v>
      </c>
      <c r="H3273" s="31">
        <f t="shared" si="99"/>
        <v>0</v>
      </c>
      <c r="I3273" s="132" t="s">
        <v>9</v>
      </c>
      <c r="L3273" s="246"/>
      <c r="M3273" s="20">
        <v>42202</v>
      </c>
      <c r="N3273" s="183" t="s">
        <v>4398</v>
      </c>
      <c r="O3273" s="183" t="s">
        <v>1592</v>
      </c>
      <c r="P3273" s="14" t="s">
        <v>898</v>
      </c>
      <c r="Q3273" s="103">
        <v>53307.7</v>
      </c>
      <c r="R3273" s="30" t="s">
        <v>4399</v>
      </c>
      <c r="S3273" s="118">
        <v>53307.7</v>
      </c>
      <c r="T3273" s="31">
        <f t="shared" si="100"/>
        <v>0</v>
      </c>
      <c r="U3273" s="28" t="s">
        <v>62</v>
      </c>
    </row>
    <row r="3274" spans="1:21" x14ac:dyDescent="0.25">
      <c r="A3274" s="20">
        <v>42216</v>
      </c>
      <c r="B3274" s="183" t="s">
        <v>5933</v>
      </c>
      <c r="C3274" s="183" t="s">
        <v>1592</v>
      </c>
      <c r="D3274" s="14" t="s">
        <v>21</v>
      </c>
      <c r="E3274" s="103">
        <v>8737.2999999999993</v>
      </c>
      <c r="F3274" s="23">
        <v>42216</v>
      </c>
      <c r="G3274" s="106">
        <v>8737.2999999999993</v>
      </c>
      <c r="H3274" s="31">
        <f t="shared" si="99"/>
        <v>0</v>
      </c>
      <c r="I3274" s="132" t="s">
        <v>9</v>
      </c>
      <c r="L3274" s="246"/>
      <c r="M3274" s="20">
        <v>42191</v>
      </c>
      <c r="N3274" s="183" t="s">
        <v>3117</v>
      </c>
      <c r="O3274" s="183" t="s">
        <v>1592</v>
      </c>
      <c r="P3274" s="14" t="s">
        <v>84</v>
      </c>
      <c r="Q3274" s="103">
        <v>55056.800000000003</v>
      </c>
      <c r="R3274" s="30" t="s">
        <v>3118</v>
      </c>
      <c r="S3274" s="106">
        <v>55056.800000000003</v>
      </c>
      <c r="T3274" s="31">
        <f t="shared" si="100"/>
        <v>0</v>
      </c>
      <c r="U3274" s="132" t="s">
        <v>62</v>
      </c>
    </row>
    <row r="3275" spans="1:21" x14ac:dyDescent="0.25">
      <c r="A3275" s="20">
        <v>42216</v>
      </c>
      <c r="B3275" s="183" t="s">
        <v>5934</v>
      </c>
      <c r="C3275" s="183" t="s">
        <v>1592</v>
      </c>
      <c r="D3275" s="14" t="s">
        <v>38</v>
      </c>
      <c r="E3275" s="103">
        <v>37030</v>
      </c>
      <c r="F3275" s="30">
        <v>42256</v>
      </c>
      <c r="G3275" s="144">
        <v>37030</v>
      </c>
      <c r="H3275" s="31">
        <f t="shared" si="99"/>
        <v>0</v>
      </c>
      <c r="I3275" s="132" t="s">
        <v>3880</v>
      </c>
      <c r="L3275" s="246"/>
      <c r="M3275" s="20">
        <v>42194</v>
      </c>
      <c r="N3275" s="183" t="s">
        <v>3486</v>
      </c>
      <c r="O3275" s="183" t="s">
        <v>1592</v>
      </c>
      <c r="P3275" s="14" t="s">
        <v>84</v>
      </c>
      <c r="Q3275" s="103">
        <v>62642</v>
      </c>
      <c r="R3275" s="23">
        <v>42203</v>
      </c>
      <c r="S3275" s="106">
        <v>62642</v>
      </c>
      <c r="T3275" s="31">
        <f t="shared" si="100"/>
        <v>0</v>
      </c>
      <c r="U3275" s="132" t="s">
        <v>62</v>
      </c>
    </row>
    <row r="3276" spans="1:21" x14ac:dyDescent="0.25">
      <c r="A3276" s="20">
        <v>42216</v>
      </c>
      <c r="B3276" s="183" t="s">
        <v>5935</v>
      </c>
      <c r="C3276" s="183" t="s">
        <v>1592</v>
      </c>
      <c r="D3276" s="14" t="s">
        <v>90</v>
      </c>
      <c r="E3276" s="103">
        <v>1080</v>
      </c>
      <c r="F3276" s="23">
        <v>42216</v>
      </c>
      <c r="G3276" s="106">
        <v>1080</v>
      </c>
      <c r="H3276" s="31">
        <f t="shared" si="99"/>
        <v>0</v>
      </c>
      <c r="I3276" s="132" t="s">
        <v>9</v>
      </c>
      <c r="L3276" s="246"/>
      <c r="M3276" s="20">
        <v>42198</v>
      </c>
      <c r="N3276" s="183" t="s">
        <v>3918</v>
      </c>
      <c r="O3276" s="183" t="s">
        <v>1592</v>
      </c>
      <c r="P3276" s="14" t="s">
        <v>84</v>
      </c>
      <c r="Q3276" s="103">
        <v>52408</v>
      </c>
      <c r="R3276" s="30" t="s">
        <v>3919</v>
      </c>
      <c r="S3276" s="106">
        <v>52408</v>
      </c>
      <c r="T3276" s="31">
        <f t="shared" si="100"/>
        <v>0</v>
      </c>
      <c r="U3276" s="132" t="s">
        <v>62</v>
      </c>
    </row>
    <row r="3277" spans="1:21" x14ac:dyDescent="0.25">
      <c r="A3277" s="20">
        <v>42216</v>
      </c>
      <c r="B3277" s="183" t="s">
        <v>5936</v>
      </c>
      <c r="C3277" s="183" t="s">
        <v>1592</v>
      </c>
      <c r="D3277" s="14" t="s">
        <v>20</v>
      </c>
      <c r="E3277" s="103">
        <v>10914.5</v>
      </c>
      <c r="F3277" s="23">
        <v>42216</v>
      </c>
      <c r="G3277" s="106">
        <v>10914.5</v>
      </c>
      <c r="H3277" s="31">
        <f t="shared" si="99"/>
        <v>0</v>
      </c>
      <c r="I3277" s="132" t="s">
        <v>94</v>
      </c>
      <c r="L3277" s="246"/>
      <c r="M3277" s="20">
        <v>42198</v>
      </c>
      <c r="N3277" s="183" t="s">
        <v>3922</v>
      </c>
      <c r="O3277" s="183" t="s">
        <v>1592</v>
      </c>
      <c r="P3277" s="14" t="s">
        <v>84</v>
      </c>
      <c r="Q3277" s="103">
        <v>240</v>
      </c>
      <c r="R3277" s="30" t="s">
        <v>3919</v>
      </c>
      <c r="S3277" s="106">
        <v>240</v>
      </c>
      <c r="T3277" s="31">
        <f t="shared" si="100"/>
        <v>0</v>
      </c>
      <c r="U3277" s="132" t="s">
        <v>62</v>
      </c>
    </row>
    <row r="3278" spans="1:21" x14ac:dyDescent="0.25">
      <c r="A3278" s="20">
        <v>42216</v>
      </c>
      <c r="B3278" s="183" t="s">
        <v>5937</v>
      </c>
      <c r="C3278" s="183" t="s">
        <v>1592</v>
      </c>
      <c r="D3278" s="14" t="s">
        <v>20</v>
      </c>
      <c r="E3278" s="103">
        <v>707.6</v>
      </c>
      <c r="F3278" s="23">
        <v>42216</v>
      </c>
      <c r="G3278" s="106">
        <v>707.6</v>
      </c>
      <c r="H3278" s="31">
        <f t="shared" si="99"/>
        <v>0</v>
      </c>
      <c r="I3278" s="132" t="s">
        <v>94</v>
      </c>
      <c r="L3278" s="246"/>
      <c r="M3278" s="20">
        <v>42205</v>
      </c>
      <c r="N3278" s="183" t="s">
        <v>4721</v>
      </c>
      <c r="O3278" s="183" t="s">
        <v>1592</v>
      </c>
      <c r="P3278" s="14" t="s">
        <v>84</v>
      </c>
      <c r="Q3278" s="103">
        <v>54713.1</v>
      </c>
      <c r="R3278" s="23"/>
      <c r="S3278" s="118"/>
      <c r="T3278" s="31">
        <f t="shared" si="100"/>
        <v>54713.1</v>
      </c>
      <c r="U3278" s="28" t="s">
        <v>62</v>
      </c>
    </row>
    <row r="3279" spans="1:21" x14ac:dyDescent="0.25">
      <c r="A3279" s="20">
        <v>42216</v>
      </c>
      <c r="B3279" s="183" t="s">
        <v>5938</v>
      </c>
      <c r="C3279" s="183" t="s">
        <v>1592</v>
      </c>
      <c r="D3279" s="14" t="s">
        <v>1182</v>
      </c>
      <c r="E3279" s="103">
        <v>5215.6000000000004</v>
      </c>
      <c r="F3279" s="23">
        <v>42216</v>
      </c>
      <c r="G3279" s="106">
        <v>5215.6000000000004</v>
      </c>
      <c r="H3279" s="31">
        <f t="shared" si="99"/>
        <v>0</v>
      </c>
      <c r="I3279" s="132" t="s">
        <v>94</v>
      </c>
      <c r="L3279" s="246"/>
      <c r="M3279" s="20">
        <v>42209</v>
      </c>
      <c r="N3279" s="183" t="s">
        <v>5245</v>
      </c>
      <c r="O3279" s="183" t="s">
        <v>1592</v>
      </c>
      <c r="P3279" s="14" t="s">
        <v>84</v>
      </c>
      <c r="Q3279" s="103">
        <v>38877.4</v>
      </c>
      <c r="R3279" s="65"/>
      <c r="S3279" s="106"/>
      <c r="T3279" s="31">
        <f t="shared" si="100"/>
        <v>38877.4</v>
      </c>
      <c r="U3279" s="132" t="s">
        <v>62</v>
      </c>
    </row>
    <row r="3280" spans="1:21" x14ac:dyDescent="0.25">
      <c r="A3280" s="20">
        <v>42216</v>
      </c>
      <c r="B3280" s="183" t="s">
        <v>5939</v>
      </c>
      <c r="C3280" s="183" t="s">
        <v>1592</v>
      </c>
      <c r="D3280" s="14" t="s">
        <v>285</v>
      </c>
      <c r="E3280" s="103">
        <v>2617</v>
      </c>
      <c r="F3280" s="23">
        <v>42216</v>
      </c>
      <c r="G3280" s="106">
        <v>2617</v>
      </c>
      <c r="H3280" s="31">
        <f t="shared" si="99"/>
        <v>0</v>
      </c>
      <c r="I3280" s="132" t="s">
        <v>9</v>
      </c>
      <c r="L3280" s="246"/>
      <c r="M3280" s="20">
        <v>42209</v>
      </c>
      <c r="N3280" s="183" t="s">
        <v>5258</v>
      </c>
      <c r="O3280" s="183" t="s">
        <v>1592</v>
      </c>
      <c r="P3280" s="14" t="s">
        <v>84</v>
      </c>
      <c r="Q3280" s="103">
        <v>24098</v>
      </c>
      <c r="R3280" s="65"/>
      <c r="S3280" s="106"/>
      <c r="T3280" s="31">
        <f t="shared" si="100"/>
        <v>24098</v>
      </c>
      <c r="U3280" s="132" t="s">
        <v>62</v>
      </c>
    </row>
    <row r="3281" spans="1:21" x14ac:dyDescent="0.25">
      <c r="A3281" s="20">
        <v>42216</v>
      </c>
      <c r="B3281" s="183" t="s">
        <v>5940</v>
      </c>
      <c r="C3281" s="183" t="s">
        <v>1592</v>
      </c>
      <c r="D3281" s="14" t="s">
        <v>99</v>
      </c>
      <c r="E3281" s="103">
        <v>12108.8</v>
      </c>
      <c r="F3281" s="30">
        <v>42218</v>
      </c>
      <c r="G3281" s="144">
        <v>12108.8</v>
      </c>
      <c r="H3281" s="31">
        <f t="shared" si="99"/>
        <v>0</v>
      </c>
      <c r="I3281" s="132" t="s">
        <v>4738</v>
      </c>
      <c r="L3281" s="246"/>
      <c r="M3281" s="20">
        <v>42212</v>
      </c>
      <c r="N3281" s="183" t="s">
        <v>5543</v>
      </c>
      <c r="O3281" s="183" t="s">
        <v>1592</v>
      </c>
      <c r="P3281" s="14" t="s">
        <v>84</v>
      </c>
      <c r="Q3281" s="103">
        <v>50229</v>
      </c>
      <c r="R3281" s="23"/>
      <c r="S3281" s="106"/>
      <c r="T3281" s="31">
        <f t="shared" si="100"/>
        <v>50229</v>
      </c>
      <c r="U3281" s="132" t="s">
        <v>62</v>
      </c>
    </row>
    <row r="3282" spans="1:21" x14ac:dyDescent="0.25">
      <c r="A3282" s="20">
        <v>42216</v>
      </c>
      <c r="B3282" s="183" t="s">
        <v>5941</v>
      </c>
      <c r="C3282" s="183" t="s">
        <v>1592</v>
      </c>
      <c r="D3282" s="14" t="s">
        <v>226</v>
      </c>
      <c r="E3282" s="103">
        <v>2704</v>
      </c>
      <c r="F3282" s="23">
        <v>42216</v>
      </c>
      <c r="G3282" s="106">
        <v>2704</v>
      </c>
      <c r="H3282" s="31">
        <f t="shared" si="99"/>
        <v>0</v>
      </c>
      <c r="I3282" s="132" t="s">
        <v>4738</v>
      </c>
      <c r="L3282" s="246"/>
      <c r="M3282" s="20">
        <v>42216</v>
      </c>
      <c r="N3282" s="183" t="s">
        <v>6018</v>
      </c>
      <c r="O3282" s="183" t="s">
        <v>1592</v>
      </c>
      <c r="P3282" s="14" t="s">
        <v>84</v>
      </c>
      <c r="Q3282" s="103">
        <v>50694.5</v>
      </c>
      <c r="R3282" s="23"/>
      <c r="S3282" s="106"/>
      <c r="T3282" s="31">
        <f t="shared" si="100"/>
        <v>50694.5</v>
      </c>
      <c r="U3282" s="132" t="s">
        <v>62</v>
      </c>
    </row>
    <row r="3283" spans="1:21" x14ac:dyDescent="0.25">
      <c r="A3283" s="20">
        <v>42216</v>
      </c>
      <c r="B3283" s="183" t="s">
        <v>5942</v>
      </c>
      <c r="C3283" s="183" t="s">
        <v>1592</v>
      </c>
      <c r="D3283" s="14" t="s">
        <v>1182</v>
      </c>
      <c r="E3283" s="103">
        <v>6892.8</v>
      </c>
      <c r="F3283" s="23">
        <v>42216</v>
      </c>
      <c r="G3283" s="106">
        <v>6892.8</v>
      </c>
      <c r="H3283" s="31">
        <f t="shared" si="99"/>
        <v>0</v>
      </c>
      <c r="I3283" s="132" t="s">
        <v>9</v>
      </c>
      <c r="L3283" s="246"/>
      <c r="M3283" s="20">
        <v>42194</v>
      </c>
      <c r="N3283" s="183" t="s">
        <v>3461</v>
      </c>
      <c r="O3283" s="183" t="s">
        <v>1592</v>
      </c>
      <c r="P3283" s="14" t="s">
        <v>3462</v>
      </c>
      <c r="Q3283" s="103">
        <v>5912.8</v>
      </c>
      <c r="R3283" s="23">
        <v>42194</v>
      </c>
      <c r="S3283" s="106">
        <v>5912.8</v>
      </c>
      <c r="T3283" s="31">
        <f t="shared" si="100"/>
        <v>0</v>
      </c>
      <c r="U3283" s="132" t="s">
        <v>149</v>
      </c>
    </row>
    <row r="3284" spans="1:21" x14ac:dyDescent="0.25">
      <c r="A3284" s="20">
        <v>42216</v>
      </c>
      <c r="B3284" s="183" t="s">
        <v>5943</v>
      </c>
      <c r="C3284" s="183" t="s">
        <v>1592</v>
      </c>
      <c r="D3284" s="14" t="s">
        <v>1182</v>
      </c>
      <c r="E3284" s="103">
        <v>666.7</v>
      </c>
      <c r="F3284" s="23">
        <v>42216</v>
      </c>
      <c r="G3284" s="106">
        <v>666.7</v>
      </c>
      <c r="H3284" s="31">
        <f t="shared" si="99"/>
        <v>0</v>
      </c>
      <c r="I3284" s="132" t="s">
        <v>9</v>
      </c>
      <c r="L3284" s="246"/>
      <c r="M3284" s="20">
        <v>42187</v>
      </c>
      <c r="N3284" s="183" t="s">
        <v>2677</v>
      </c>
      <c r="O3284" s="183" t="s">
        <v>1592</v>
      </c>
      <c r="P3284" s="40" t="s">
        <v>247</v>
      </c>
      <c r="Q3284" s="103">
        <v>7815.6</v>
      </c>
      <c r="R3284" s="23">
        <v>42187</v>
      </c>
      <c r="S3284" s="106">
        <v>7815.6</v>
      </c>
      <c r="T3284" s="25">
        <f t="shared" si="100"/>
        <v>0</v>
      </c>
      <c r="U3284" s="46" t="s">
        <v>94</v>
      </c>
    </row>
    <row r="3285" spans="1:21" x14ac:dyDescent="0.25">
      <c r="A3285" s="20">
        <v>42216</v>
      </c>
      <c r="B3285" s="183" t="s">
        <v>5944</v>
      </c>
      <c r="C3285" s="183" t="s">
        <v>1592</v>
      </c>
      <c r="D3285" s="14" t="s">
        <v>45</v>
      </c>
      <c r="E3285" s="103">
        <v>14894.6</v>
      </c>
      <c r="F3285" s="30" t="s">
        <v>6088</v>
      </c>
      <c r="G3285" s="144">
        <f>6901.9+7992.7</f>
        <v>14894.599999999999</v>
      </c>
      <c r="H3285" s="31">
        <f t="shared" si="99"/>
        <v>0</v>
      </c>
      <c r="I3285" s="132" t="s">
        <v>59</v>
      </c>
      <c r="L3285" s="246"/>
      <c r="M3285" s="20">
        <v>42202</v>
      </c>
      <c r="N3285" s="183" t="s">
        <v>4411</v>
      </c>
      <c r="O3285" s="183" t="s">
        <v>1592</v>
      </c>
      <c r="P3285" s="14" t="s">
        <v>247</v>
      </c>
      <c r="Q3285" s="103">
        <v>5527.8</v>
      </c>
      <c r="R3285" s="23">
        <v>42202</v>
      </c>
      <c r="S3285" s="118">
        <v>5527.8</v>
      </c>
      <c r="T3285" s="48">
        <f t="shared" si="100"/>
        <v>0</v>
      </c>
      <c r="U3285" s="28" t="s">
        <v>17</v>
      </c>
    </row>
    <row r="3286" spans="1:21" x14ac:dyDescent="0.25">
      <c r="A3286" s="20">
        <v>42216</v>
      </c>
      <c r="B3286" s="183" t="s">
        <v>5945</v>
      </c>
      <c r="C3286" s="183" t="s">
        <v>1592</v>
      </c>
      <c r="D3286" s="14" t="s">
        <v>3312</v>
      </c>
      <c r="E3286" s="103">
        <v>26966.7</v>
      </c>
      <c r="F3286" s="23">
        <v>42216</v>
      </c>
      <c r="G3286" s="106">
        <v>26966.7</v>
      </c>
      <c r="H3286" s="31">
        <f t="shared" si="99"/>
        <v>0</v>
      </c>
      <c r="I3286" s="132" t="s">
        <v>59</v>
      </c>
      <c r="L3286" s="246"/>
      <c r="M3286" s="20">
        <v>42208</v>
      </c>
      <c r="N3286" s="183" t="s">
        <v>5101</v>
      </c>
      <c r="O3286" s="183" t="s">
        <v>1592</v>
      </c>
      <c r="P3286" s="14" t="s">
        <v>247</v>
      </c>
      <c r="Q3286" s="103">
        <v>5909.6</v>
      </c>
      <c r="R3286" s="65">
        <v>42208</v>
      </c>
      <c r="S3286" s="106">
        <v>5909.6</v>
      </c>
      <c r="T3286" s="31">
        <f t="shared" si="100"/>
        <v>0</v>
      </c>
      <c r="U3286" s="132" t="s">
        <v>4738</v>
      </c>
    </row>
    <row r="3287" spans="1:21" x14ac:dyDescent="0.25">
      <c r="A3287" s="20">
        <v>42216</v>
      </c>
      <c r="B3287" s="183" t="s">
        <v>5946</v>
      </c>
      <c r="C3287" s="183" t="s">
        <v>1592</v>
      </c>
      <c r="D3287" s="14" t="s">
        <v>1186</v>
      </c>
      <c r="E3287" s="103">
        <v>19876.2</v>
      </c>
      <c r="F3287" s="30">
        <v>42217</v>
      </c>
      <c r="G3287" s="144">
        <v>19876.2</v>
      </c>
      <c r="H3287" s="31">
        <f t="shared" si="99"/>
        <v>0</v>
      </c>
      <c r="I3287" s="132" t="s">
        <v>587</v>
      </c>
      <c r="L3287" s="246"/>
      <c r="M3287" s="20">
        <v>42215</v>
      </c>
      <c r="N3287" s="183" t="s">
        <v>5848</v>
      </c>
      <c r="O3287" s="183" t="s">
        <v>1592</v>
      </c>
      <c r="P3287" s="14" t="s">
        <v>247</v>
      </c>
      <c r="Q3287" s="103">
        <v>6326</v>
      </c>
      <c r="R3287" s="23">
        <v>42215</v>
      </c>
      <c r="S3287" s="106">
        <v>6326</v>
      </c>
      <c r="T3287" s="31">
        <f t="shared" si="100"/>
        <v>0</v>
      </c>
      <c r="U3287" s="132" t="s">
        <v>94</v>
      </c>
    </row>
    <row r="3288" spans="1:21" x14ac:dyDescent="0.25">
      <c r="A3288" s="20">
        <v>42216</v>
      </c>
      <c r="B3288" s="183" t="s">
        <v>5947</v>
      </c>
      <c r="C3288" s="183" t="s">
        <v>1592</v>
      </c>
      <c r="D3288" s="14" t="s">
        <v>940</v>
      </c>
      <c r="E3288" s="103">
        <v>4750.6400000000003</v>
      </c>
      <c r="F3288" s="30">
        <v>42217</v>
      </c>
      <c r="G3288" s="144">
        <v>4750.6400000000003</v>
      </c>
      <c r="H3288" s="31">
        <f t="shared" si="99"/>
        <v>0</v>
      </c>
      <c r="I3288" s="132" t="s">
        <v>587</v>
      </c>
      <c r="L3288" s="246"/>
      <c r="M3288" s="20">
        <v>42216</v>
      </c>
      <c r="N3288" s="183" t="s">
        <v>6006</v>
      </c>
      <c r="O3288" s="183" t="s">
        <v>1592</v>
      </c>
      <c r="P3288" s="14" t="s">
        <v>247</v>
      </c>
      <c r="Q3288" s="103">
        <v>296.10000000000002</v>
      </c>
      <c r="R3288" s="23">
        <v>42216</v>
      </c>
      <c r="S3288" s="106">
        <v>296.10000000000002</v>
      </c>
      <c r="T3288" s="31">
        <f t="shared" si="100"/>
        <v>0</v>
      </c>
      <c r="U3288" s="132" t="s">
        <v>9</v>
      </c>
    </row>
    <row r="3289" spans="1:21" x14ac:dyDescent="0.25">
      <c r="A3289" s="20">
        <v>42216</v>
      </c>
      <c r="B3289" s="183" t="s">
        <v>5948</v>
      </c>
      <c r="C3289" s="183" t="s">
        <v>1592</v>
      </c>
      <c r="D3289" s="14" t="s">
        <v>1190</v>
      </c>
      <c r="E3289" s="103">
        <v>17056</v>
      </c>
      <c r="F3289" s="30">
        <v>42217</v>
      </c>
      <c r="G3289" s="144">
        <v>17056</v>
      </c>
      <c r="H3289" s="31">
        <f t="shared" si="99"/>
        <v>0</v>
      </c>
      <c r="I3289" s="132" t="s">
        <v>587</v>
      </c>
      <c r="L3289" s="246"/>
      <c r="M3289" s="20">
        <v>42193</v>
      </c>
      <c r="N3289" s="183" t="s">
        <v>3357</v>
      </c>
      <c r="O3289" s="183" t="s">
        <v>1592</v>
      </c>
      <c r="P3289" s="14" t="s">
        <v>48</v>
      </c>
      <c r="Q3289" s="103">
        <v>4063.3</v>
      </c>
      <c r="R3289" s="23">
        <v>42193</v>
      </c>
      <c r="S3289" s="106">
        <v>4063.3</v>
      </c>
      <c r="T3289" s="31">
        <f t="shared" si="100"/>
        <v>0</v>
      </c>
      <c r="U3289" s="132" t="s">
        <v>9</v>
      </c>
    </row>
    <row r="3290" spans="1:21" x14ac:dyDescent="0.25">
      <c r="A3290" s="20">
        <v>42216</v>
      </c>
      <c r="B3290" s="183" t="s">
        <v>5949</v>
      </c>
      <c r="C3290" s="183" t="s">
        <v>1592</v>
      </c>
      <c r="D3290" s="14" t="s">
        <v>32</v>
      </c>
      <c r="E3290" s="103">
        <v>118683.2</v>
      </c>
      <c r="F3290" s="30">
        <v>42230</v>
      </c>
      <c r="G3290" s="144">
        <v>118683.2</v>
      </c>
      <c r="H3290" s="31">
        <f t="shared" si="99"/>
        <v>0</v>
      </c>
      <c r="I3290" s="132" t="s">
        <v>19</v>
      </c>
      <c r="L3290" s="246"/>
      <c r="M3290" s="20">
        <v>42215</v>
      </c>
      <c r="N3290" s="183" t="s">
        <v>5861</v>
      </c>
      <c r="O3290" s="183" t="s">
        <v>1592</v>
      </c>
      <c r="P3290" s="14" t="s">
        <v>48</v>
      </c>
      <c r="Q3290" s="103">
        <v>5953.2</v>
      </c>
      <c r="R3290" s="23">
        <v>42215</v>
      </c>
      <c r="S3290" s="106">
        <v>5953.2</v>
      </c>
      <c r="T3290" s="31">
        <f t="shared" si="100"/>
        <v>0</v>
      </c>
      <c r="U3290" s="132" t="s">
        <v>94</v>
      </c>
    </row>
    <row r="3291" spans="1:21" x14ac:dyDescent="0.25">
      <c r="A3291" s="20">
        <v>42216</v>
      </c>
      <c r="B3291" s="183" t="s">
        <v>5950</v>
      </c>
      <c r="C3291" s="183" t="s">
        <v>1592</v>
      </c>
      <c r="D3291" s="14" t="s">
        <v>1174</v>
      </c>
      <c r="E3291" s="103">
        <v>5510.4</v>
      </c>
      <c r="F3291" s="30">
        <v>42217</v>
      </c>
      <c r="G3291" s="144">
        <v>5510.4</v>
      </c>
      <c r="H3291" s="31">
        <f t="shared" si="99"/>
        <v>0</v>
      </c>
      <c r="I3291" s="132" t="s">
        <v>587</v>
      </c>
      <c r="L3291" s="246"/>
      <c r="M3291" s="20">
        <v>42216</v>
      </c>
      <c r="N3291" s="183" t="s">
        <v>5992</v>
      </c>
      <c r="O3291" s="183" t="s">
        <v>1592</v>
      </c>
      <c r="P3291" s="14" t="s">
        <v>48</v>
      </c>
      <c r="Q3291" s="103">
        <v>5911.4</v>
      </c>
      <c r="R3291" s="23">
        <v>42216</v>
      </c>
      <c r="S3291" s="106">
        <v>5911.4</v>
      </c>
      <c r="T3291" s="31">
        <f t="shared" si="100"/>
        <v>0</v>
      </c>
      <c r="U3291" s="132" t="s">
        <v>17</v>
      </c>
    </row>
    <row r="3292" spans="1:21" x14ac:dyDescent="0.25">
      <c r="A3292" s="20">
        <v>42216</v>
      </c>
      <c r="B3292" s="183" t="s">
        <v>5951</v>
      </c>
      <c r="C3292" s="183" t="s">
        <v>1592</v>
      </c>
      <c r="D3292" s="14" t="s">
        <v>604</v>
      </c>
      <c r="E3292" s="103">
        <v>3062.4</v>
      </c>
      <c r="F3292" s="23">
        <v>42216</v>
      </c>
      <c r="G3292" s="106">
        <v>3062.4</v>
      </c>
      <c r="H3292" s="31">
        <f t="shared" si="99"/>
        <v>0</v>
      </c>
      <c r="I3292" s="132" t="s">
        <v>9</v>
      </c>
      <c r="L3292" s="246"/>
      <c r="M3292" s="20">
        <v>42187</v>
      </c>
      <c r="N3292" s="183" t="s">
        <v>2699</v>
      </c>
      <c r="O3292" s="183" t="s">
        <v>1592</v>
      </c>
      <c r="P3292" s="40" t="s">
        <v>207</v>
      </c>
      <c r="Q3292" s="103">
        <v>20815.48</v>
      </c>
      <c r="R3292" s="23">
        <v>42189</v>
      </c>
      <c r="S3292" s="106">
        <v>20815.48</v>
      </c>
      <c r="T3292" s="25">
        <f t="shared" si="100"/>
        <v>0</v>
      </c>
      <c r="U3292" s="46" t="s">
        <v>149</v>
      </c>
    </row>
    <row r="3293" spans="1:21" x14ac:dyDescent="0.25">
      <c r="A3293" s="20">
        <v>42216</v>
      </c>
      <c r="B3293" s="183" t="s">
        <v>5952</v>
      </c>
      <c r="C3293" s="183" t="s">
        <v>1592</v>
      </c>
      <c r="D3293" s="14" t="s">
        <v>1187</v>
      </c>
      <c r="E3293" s="103">
        <v>2904</v>
      </c>
      <c r="F3293" s="30">
        <v>42218</v>
      </c>
      <c r="G3293" s="144">
        <v>2904</v>
      </c>
      <c r="H3293" s="31">
        <f t="shared" si="99"/>
        <v>0</v>
      </c>
      <c r="I3293" s="132" t="s">
        <v>59</v>
      </c>
      <c r="L3293" s="246"/>
      <c r="M3293" s="20">
        <v>42191</v>
      </c>
      <c r="N3293" s="183" t="s">
        <v>3178</v>
      </c>
      <c r="O3293" s="183" t="s">
        <v>1592</v>
      </c>
      <c r="P3293" s="14" t="s">
        <v>207</v>
      </c>
      <c r="Q3293" s="103">
        <v>30849.599999999999</v>
      </c>
      <c r="R3293" s="23">
        <v>42200</v>
      </c>
      <c r="S3293" s="106">
        <v>30849.599999999999</v>
      </c>
      <c r="T3293" s="31">
        <f t="shared" si="100"/>
        <v>0</v>
      </c>
      <c r="U3293" s="132" t="s">
        <v>149</v>
      </c>
    </row>
    <row r="3294" spans="1:21" x14ac:dyDescent="0.25">
      <c r="A3294" s="20">
        <v>42216</v>
      </c>
      <c r="B3294" s="183" t="s">
        <v>5953</v>
      </c>
      <c r="C3294" s="183" t="s">
        <v>1592</v>
      </c>
      <c r="D3294" s="14" t="s">
        <v>1261</v>
      </c>
      <c r="E3294" s="103">
        <v>5569.8</v>
      </c>
      <c r="F3294" s="30">
        <v>42217</v>
      </c>
      <c r="G3294" s="144">
        <v>5569.8</v>
      </c>
      <c r="H3294" s="31">
        <f t="shared" si="99"/>
        <v>0</v>
      </c>
      <c r="I3294" s="132" t="s">
        <v>587</v>
      </c>
      <c r="L3294" s="246"/>
      <c r="M3294" s="20">
        <v>42194</v>
      </c>
      <c r="N3294" s="183" t="s">
        <v>3522</v>
      </c>
      <c r="O3294" s="183" t="s">
        <v>1592</v>
      </c>
      <c r="P3294" s="14" t="s">
        <v>207</v>
      </c>
      <c r="Q3294" s="103">
        <v>5256</v>
      </c>
      <c r="R3294" s="23">
        <v>42196</v>
      </c>
      <c r="S3294" s="106">
        <v>5256</v>
      </c>
      <c r="T3294" s="31">
        <f t="shared" si="100"/>
        <v>0</v>
      </c>
      <c r="U3294" s="132" t="s">
        <v>149</v>
      </c>
    </row>
    <row r="3295" spans="1:21" x14ac:dyDescent="0.25">
      <c r="A3295" s="20">
        <v>42216</v>
      </c>
      <c r="B3295" s="183" t="s">
        <v>5954</v>
      </c>
      <c r="C3295" s="183" t="s">
        <v>1592</v>
      </c>
      <c r="D3295" s="14" t="s">
        <v>169</v>
      </c>
      <c r="E3295" s="103">
        <v>678.6</v>
      </c>
      <c r="F3295" s="23">
        <v>42216</v>
      </c>
      <c r="G3295" s="106">
        <v>678.6</v>
      </c>
      <c r="H3295" s="31">
        <f t="shared" si="99"/>
        <v>0</v>
      </c>
      <c r="I3295" s="132" t="s">
        <v>59</v>
      </c>
      <c r="L3295" s="246"/>
      <c r="M3295" s="20">
        <v>42198</v>
      </c>
      <c r="N3295" s="183" t="s">
        <v>3972</v>
      </c>
      <c r="O3295" s="183" t="s">
        <v>1592</v>
      </c>
      <c r="P3295" s="14" t="s">
        <v>207</v>
      </c>
      <c r="Q3295" s="103">
        <v>36646.86</v>
      </c>
      <c r="R3295" s="23">
        <v>42207</v>
      </c>
      <c r="S3295" s="106">
        <v>36646.86</v>
      </c>
      <c r="T3295" s="31">
        <f t="shared" si="100"/>
        <v>0</v>
      </c>
      <c r="U3295" s="132" t="s">
        <v>3880</v>
      </c>
    </row>
    <row r="3296" spans="1:21" x14ac:dyDescent="0.25">
      <c r="A3296" s="20">
        <v>42216</v>
      </c>
      <c r="B3296" s="183" t="s">
        <v>5955</v>
      </c>
      <c r="C3296" s="183" t="s">
        <v>1592</v>
      </c>
      <c r="D3296" s="14" t="s">
        <v>1290</v>
      </c>
      <c r="E3296" s="103">
        <v>3999.5</v>
      </c>
      <c r="F3296" s="30">
        <v>42217</v>
      </c>
      <c r="G3296" s="144">
        <v>3999.5</v>
      </c>
      <c r="H3296" s="31">
        <f t="shared" si="99"/>
        <v>0</v>
      </c>
      <c r="I3296" s="132" t="s">
        <v>587</v>
      </c>
      <c r="L3296" s="246"/>
      <c r="M3296" s="20">
        <v>42199</v>
      </c>
      <c r="N3296" s="183" t="s">
        <v>3991</v>
      </c>
      <c r="O3296" s="183" t="s">
        <v>1592</v>
      </c>
      <c r="P3296" s="14" t="s">
        <v>207</v>
      </c>
      <c r="Q3296" s="103">
        <v>2447.1999999999998</v>
      </c>
      <c r="R3296" s="23" t="s">
        <v>3992</v>
      </c>
      <c r="S3296" s="106">
        <f>466.5+1980.7</f>
        <v>2447.1999999999998</v>
      </c>
      <c r="T3296" s="31">
        <f t="shared" si="100"/>
        <v>0</v>
      </c>
      <c r="U3296" s="132" t="s">
        <v>3880</v>
      </c>
    </row>
    <row r="3297" spans="1:21" x14ac:dyDescent="0.25">
      <c r="A3297" s="20">
        <v>42216</v>
      </c>
      <c r="B3297" s="183" t="s">
        <v>5956</v>
      </c>
      <c r="C3297" s="183" t="s">
        <v>1592</v>
      </c>
      <c r="D3297" s="14" t="s">
        <v>238</v>
      </c>
      <c r="E3297" s="103">
        <v>336.2</v>
      </c>
      <c r="F3297" s="23">
        <v>42216</v>
      </c>
      <c r="G3297" s="106">
        <v>336.2</v>
      </c>
      <c r="H3297" s="31">
        <f t="shared" si="99"/>
        <v>0</v>
      </c>
      <c r="I3297" s="132" t="s">
        <v>59</v>
      </c>
      <c r="L3297" s="246"/>
      <c r="M3297" s="20">
        <v>42205</v>
      </c>
      <c r="N3297" s="183" t="s">
        <v>4792</v>
      </c>
      <c r="O3297" s="183" t="s">
        <v>1592</v>
      </c>
      <c r="P3297" s="15" t="s">
        <v>207</v>
      </c>
      <c r="Q3297" s="133">
        <v>32019.11</v>
      </c>
      <c r="R3297" s="23">
        <v>42210</v>
      </c>
      <c r="S3297" s="118">
        <v>32019.11</v>
      </c>
      <c r="T3297" s="31">
        <f t="shared" si="100"/>
        <v>0</v>
      </c>
      <c r="U3297" s="46" t="s">
        <v>4779</v>
      </c>
    </row>
    <row r="3298" spans="1:21" x14ac:dyDescent="0.25">
      <c r="A3298" s="20">
        <v>42216</v>
      </c>
      <c r="B3298" s="183" t="s">
        <v>5957</v>
      </c>
      <c r="C3298" s="183" t="s">
        <v>1592</v>
      </c>
      <c r="D3298" s="14" t="s">
        <v>1172</v>
      </c>
      <c r="E3298" s="103">
        <v>31533.15</v>
      </c>
      <c r="F3298" s="30">
        <v>42217</v>
      </c>
      <c r="G3298" s="144">
        <v>31533.15</v>
      </c>
      <c r="H3298" s="31">
        <f t="shared" si="99"/>
        <v>0</v>
      </c>
      <c r="I3298" s="132" t="s">
        <v>587</v>
      </c>
      <c r="L3298" s="246"/>
      <c r="M3298" s="20">
        <v>42208</v>
      </c>
      <c r="N3298" s="183" t="s">
        <v>5140</v>
      </c>
      <c r="O3298" s="183" t="s">
        <v>1592</v>
      </c>
      <c r="P3298" s="14" t="s">
        <v>207</v>
      </c>
      <c r="Q3298" s="103">
        <v>48626.02</v>
      </c>
      <c r="R3298" s="65">
        <v>42215</v>
      </c>
      <c r="S3298" s="106">
        <v>48626.02</v>
      </c>
      <c r="T3298" s="31">
        <f t="shared" si="100"/>
        <v>0</v>
      </c>
      <c r="U3298" s="132" t="s">
        <v>4996</v>
      </c>
    </row>
    <row r="3299" spans="1:21" x14ac:dyDescent="0.25">
      <c r="A3299" s="20">
        <v>42216</v>
      </c>
      <c r="B3299" s="183" t="s">
        <v>5958</v>
      </c>
      <c r="C3299" s="183" t="s">
        <v>1592</v>
      </c>
      <c r="D3299" s="14" t="s">
        <v>24</v>
      </c>
      <c r="E3299" s="103">
        <v>8274.5</v>
      </c>
      <c r="F3299" s="30">
        <v>42228</v>
      </c>
      <c r="G3299" s="144">
        <v>8274.5</v>
      </c>
      <c r="H3299" s="31">
        <f t="shared" si="99"/>
        <v>0</v>
      </c>
      <c r="I3299" s="132" t="s">
        <v>9</v>
      </c>
      <c r="L3299" s="246"/>
      <c r="M3299" s="20">
        <v>42212</v>
      </c>
      <c r="N3299" s="183" t="s">
        <v>5591</v>
      </c>
      <c r="O3299" s="183" t="s">
        <v>1592</v>
      </c>
      <c r="P3299" s="14" t="s">
        <v>207</v>
      </c>
      <c r="Q3299" s="103">
        <v>32393.98</v>
      </c>
      <c r="R3299" s="23"/>
      <c r="S3299" s="106"/>
      <c r="T3299" s="31">
        <f t="shared" si="100"/>
        <v>32393.98</v>
      </c>
      <c r="U3299" s="132" t="s">
        <v>4996</v>
      </c>
    </row>
    <row r="3300" spans="1:21" x14ac:dyDescent="0.25">
      <c r="A3300" s="20">
        <v>42216</v>
      </c>
      <c r="B3300" s="183" t="s">
        <v>5959</v>
      </c>
      <c r="C3300" s="183" t="s">
        <v>1592</v>
      </c>
      <c r="D3300" s="14" t="s">
        <v>1328</v>
      </c>
      <c r="E3300" s="103">
        <v>47853</v>
      </c>
      <c r="F3300" s="30">
        <v>42217</v>
      </c>
      <c r="G3300" s="144">
        <v>47853</v>
      </c>
      <c r="H3300" s="31">
        <f t="shared" si="99"/>
        <v>0</v>
      </c>
      <c r="I3300" s="132" t="s">
        <v>587</v>
      </c>
      <c r="L3300" s="246"/>
      <c r="M3300" s="20">
        <v>42215</v>
      </c>
      <c r="N3300" s="183" t="s">
        <v>5897</v>
      </c>
      <c r="O3300" s="183" t="s">
        <v>1592</v>
      </c>
      <c r="P3300" s="14" t="s">
        <v>207</v>
      </c>
      <c r="Q3300" s="103">
        <v>30140.25</v>
      </c>
      <c r="R3300" s="23"/>
      <c r="S3300" s="106"/>
      <c r="T3300" s="31">
        <f t="shared" si="100"/>
        <v>30140.25</v>
      </c>
      <c r="U3300" s="132" t="s">
        <v>4996</v>
      </c>
    </row>
    <row r="3301" spans="1:21" x14ac:dyDescent="0.25">
      <c r="A3301" s="20">
        <v>42216</v>
      </c>
      <c r="B3301" s="183" t="s">
        <v>5960</v>
      </c>
      <c r="C3301" s="183" t="s">
        <v>1592</v>
      </c>
      <c r="D3301" s="14" t="s">
        <v>120</v>
      </c>
      <c r="E3301" s="103">
        <v>1340.7</v>
      </c>
      <c r="F3301" s="23">
        <v>42216</v>
      </c>
      <c r="G3301" s="106">
        <v>1340.7</v>
      </c>
      <c r="H3301" s="31">
        <f t="shared" si="99"/>
        <v>0</v>
      </c>
      <c r="I3301" s="132" t="s">
        <v>59</v>
      </c>
      <c r="L3301" s="246"/>
      <c r="M3301" s="20">
        <v>42187</v>
      </c>
      <c r="N3301" s="183" t="s">
        <v>2634</v>
      </c>
      <c r="O3301" s="183" t="s">
        <v>1592</v>
      </c>
      <c r="P3301" s="40" t="s">
        <v>1182</v>
      </c>
      <c r="Q3301" s="103">
        <v>3309.8</v>
      </c>
      <c r="R3301" s="23">
        <v>42187</v>
      </c>
      <c r="S3301" s="106">
        <v>3309.8</v>
      </c>
      <c r="T3301" s="25">
        <f t="shared" si="100"/>
        <v>0</v>
      </c>
      <c r="U3301" s="46" t="s">
        <v>9</v>
      </c>
    </row>
    <row r="3302" spans="1:21" x14ac:dyDescent="0.25">
      <c r="A3302" s="20">
        <v>42216</v>
      </c>
      <c r="B3302" s="183" t="s">
        <v>5961</v>
      </c>
      <c r="C3302" s="183" t="s">
        <v>1592</v>
      </c>
      <c r="D3302" s="14" t="s">
        <v>81</v>
      </c>
      <c r="E3302" s="103">
        <v>2903</v>
      </c>
      <c r="F3302" s="23">
        <v>42216</v>
      </c>
      <c r="G3302" s="106">
        <v>2903</v>
      </c>
      <c r="H3302" s="31">
        <f t="shared" si="99"/>
        <v>0</v>
      </c>
      <c r="I3302" s="132" t="s">
        <v>59</v>
      </c>
      <c r="L3302" s="246"/>
      <c r="M3302" s="20">
        <v>42187</v>
      </c>
      <c r="N3302" s="183" t="s">
        <v>2686</v>
      </c>
      <c r="O3302" s="183" t="s">
        <v>1592</v>
      </c>
      <c r="P3302" s="40" t="s">
        <v>1182</v>
      </c>
      <c r="Q3302" s="103">
        <v>20.399999999999999</v>
      </c>
      <c r="R3302" s="23">
        <v>42188</v>
      </c>
      <c r="S3302" s="106">
        <v>20.399999999999999</v>
      </c>
      <c r="T3302" s="25">
        <f t="shared" si="100"/>
        <v>0</v>
      </c>
      <c r="U3302" s="46" t="s">
        <v>9</v>
      </c>
    </row>
    <row r="3303" spans="1:21" x14ac:dyDescent="0.25">
      <c r="A3303" s="20">
        <v>42216</v>
      </c>
      <c r="B3303" s="183" t="s">
        <v>5962</v>
      </c>
      <c r="C3303" s="183" t="s">
        <v>1592</v>
      </c>
      <c r="D3303" s="14" t="s">
        <v>14</v>
      </c>
      <c r="E3303" s="103">
        <v>5494</v>
      </c>
      <c r="F3303" s="30">
        <v>42230</v>
      </c>
      <c r="G3303" s="144">
        <v>5494</v>
      </c>
      <c r="H3303" s="31">
        <f t="shared" si="99"/>
        <v>0</v>
      </c>
      <c r="I3303" s="132" t="s">
        <v>15</v>
      </c>
      <c r="L3303" s="246"/>
      <c r="M3303" s="20">
        <v>42187</v>
      </c>
      <c r="N3303" s="183" t="s">
        <v>2722</v>
      </c>
      <c r="O3303" s="183" t="s">
        <v>1592</v>
      </c>
      <c r="P3303" s="40" t="s">
        <v>1182</v>
      </c>
      <c r="Q3303" s="103">
        <v>44</v>
      </c>
      <c r="R3303" s="23">
        <v>42187</v>
      </c>
      <c r="S3303" s="106">
        <v>44</v>
      </c>
      <c r="T3303" s="31">
        <f t="shared" si="100"/>
        <v>0</v>
      </c>
      <c r="U3303" s="46" t="s">
        <v>9</v>
      </c>
    </row>
    <row r="3304" spans="1:21" x14ac:dyDescent="0.25">
      <c r="A3304" s="20">
        <v>42216</v>
      </c>
      <c r="B3304" s="183" t="s">
        <v>5963</v>
      </c>
      <c r="C3304" s="183" t="s">
        <v>1592</v>
      </c>
      <c r="D3304" s="14" t="s">
        <v>53</v>
      </c>
      <c r="E3304" s="103">
        <v>2020.1</v>
      </c>
      <c r="F3304" s="23">
        <v>42216</v>
      </c>
      <c r="G3304" s="106">
        <v>2020.1</v>
      </c>
      <c r="H3304" s="31">
        <f t="shared" si="99"/>
        <v>0</v>
      </c>
      <c r="I3304" s="132" t="s">
        <v>59</v>
      </c>
      <c r="L3304" s="246"/>
      <c r="M3304" s="20">
        <v>42188</v>
      </c>
      <c r="N3304" s="183" t="s">
        <v>2820</v>
      </c>
      <c r="O3304" s="183" t="s">
        <v>1592</v>
      </c>
      <c r="P3304" s="14" t="s">
        <v>1182</v>
      </c>
      <c r="Q3304" s="103">
        <v>4206.6000000000004</v>
      </c>
      <c r="R3304" s="23">
        <v>42190</v>
      </c>
      <c r="S3304" s="106">
        <v>4206.6000000000004</v>
      </c>
      <c r="T3304" s="31">
        <f t="shared" si="100"/>
        <v>0</v>
      </c>
      <c r="U3304" s="132" t="s">
        <v>62</v>
      </c>
    </row>
    <row r="3305" spans="1:21" x14ac:dyDescent="0.25">
      <c r="A3305" s="20">
        <v>42216</v>
      </c>
      <c r="B3305" s="183" t="s">
        <v>5964</v>
      </c>
      <c r="C3305" s="183" t="s">
        <v>1592</v>
      </c>
      <c r="D3305" s="14" t="s">
        <v>225</v>
      </c>
      <c r="E3305" s="103">
        <v>2898</v>
      </c>
      <c r="F3305" s="23">
        <v>42216</v>
      </c>
      <c r="G3305" s="106">
        <v>2898</v>
      </c>
      <c r="H3305" s="31">
        <f t="shared" si="99"/>
        <v>0</v>
      </c>
      <c r="I3305" s="132" t="s">
        <v>9</v>
      </c>
      <c r="L3305" s="246"/>
      <c r="M3305" s="20">
        <v>42188</v>
      </c>
      <c r="N3305" s="183" t="s">
        <v>2828</v>
      </c>
      <c r="O3305" s="183" t="s">
        <v>1592</v>
      </c>
      <c r="P3305" s="14" t="s">
        <v>1182</v>
      </c>
      <c r="Q3305" s="103">
        <v>44</v>
      </c>
      <c r="R3305" s="23">
        <v>42188</v>
      </c>
      <c r="S3305" s="106">
        <v>44</v>
      </c>
      <c r="T3305" s="31">
        <f t="shared" si="100"/>
        <v>0</v>
      </c>
      <c r="U3305" s="132" t="s">
        <v>9</v>
      </c>
    </row>
    <row r="3306" spans="1:21" x14ac:dyDescent="0.25">
      <c r="A3306" s="20">
        <v>42216</v>
      </c>
      <c r="B3306" s="183" t="s">
        <v>5965</v>
      </c>
      <c r="C3306" s="183" t="s">
        <v>1592</v>
      </c>
      <c r="D3306" s="14" t="s">
        <v>82</v>
      </c>
      <c r="E3306" s="103">
        <v>5160</v>
      </c>
      <c r="F3306" s="23">
        <v>42216</v>
      </c>
      <c r="G3306" s="106">
        <v>5160</v>
      </c>
      <c r="H3306" s="31">
        <f t="shared" si="99"/>
        <v>0</v>
      </c>
      <c r="I3306" s="132" t="s">
        <v>59</v>
      </c>
      <c r="L3306" s="246"/>
      <c r="M3306" s="20">
        <v>42188</v>
      </c>
      <c r="N3306" s="183" t="s">
        <v>2850</v>
      </c>
      <c r="O3306" s="183" t="s">
        <v>1592</v>
      </c>
      <c r="P3306" s="14" t="s">
        <v>1182</v>
      </c>
      <c r="Q3306" s="103">
        <v>92.4</v>
      </c>
      <c r="R3306" s="23">
        <v>42197</v>
      </c>
      <c r="S3306" s="106">
        <v>92.4</v>
      </c>
      <c r="T3306" s="31">
        <f t="shared" si="100"/>
        <v>0</v>
      </c>
      <c r="U3306" s="132" t="s">
        <v>9</v>
      </c>
    </row>
    <row r="3307" spans="1:21" x14ac:dyDescent="0.25">
      <c r="A3307" s="20">
        <v>42216</v>
      </c>
      <c r="B3307" s="183" t="s">
        <v>5966</v>
      </c>
      <c r="C3307" s="183" t="s">
        <v>1592</v>
      </c>
      <c r="D3307" s="14" t="s">
        <v>148</v>
      </c>
      <c r="E3307" s="103">
        <v>2352</v>
      </c>
      <c r="F3307" s="23">
        <v>42216</v>
      </c>
      <c r="G3307" s="106">
        <v>2352</v>
      </c>
      <c r="H3307" s="31">
        <f t="shared" si="99"/>
        <v>0</v>
      </c>
      <c r="I3307" s="132" t="s">
        <v>59</v>
      </c>
      <c r="L3307" s="246"/>
      <c r="M3307" s="20">
        <v>42188</v>
      </c>
      <c r="N3307" s="183" t="s">
        <v>2854</v>
      </c>
      <c r="O3307" s="183" t="s">
        <v>1592</v>
      </c>
      <c r="P3307" s="14" t="s">
        <v>1182</v>
      </c>
      <c r="Q3307" s="103">
        <v>47.6</v>
      </c>
      <c r="R3307" s="23">
        <v>42188</v>
      </c>
      <c r="S3307" s="106">
        <v>47.6</v>
      </c>
      <c r="T3307" s="31">
        <f t="shared" si="100"/>
        <v>0</v>
      </c>
      <c r="U3307" s="132" t="s">
        <v>9</v>
      </c>
    </row>
    <row r="3308" spans="1:21" x14ac:dyDescent="0.25">
      <c r="A3308" s="20">
        <v>42216</v>
      </c>
      <c r="B3308" s="183" t="s">
        <v>5967</v>
      </c>
      <c r="C3308" s="183" t="s">
        <v>1592</v>
      </c>
      <c r="D3308" s="14" t="s">
        <v>375</v>
      </c>
      <c r="E3308" s="103">
        <v>5420.2</v>
      </c>
      <c r="F3308" s="212" t="s">
        <v>6048</v>
      </c>
      <c r="G3308" s="144">
        <f>5000+420.2</f>
        <v>5420.2</v>
      </c>
      <c r="H3308" s="31">
        <f t="shared" si="99"/>
        <v>0</v>
      </c>
      <c r="I3308" s="132" t="s">
        <v>9</v>
      </c>
      <c r="L3308" s="246"/>
      <c r="M3308" s="20">
        <v>42189</v>
      </c>
      <c r="N3308" s="183" t="s">
        <v>2872</v>
      </c>
      <c r="O3308" s="183" t="s">
        <v>1592</v>
      </c>
      <c r="P3308" s="14" t="s">
        <v>1182</v>
      </c>
      <c r="Q3308" s="103">
        <v>2812</v>
      </c>
      <c r="R3308" s="23">
        <v>42189</v>
      </c>
      <c r="S3308" s="106">
        <v>2812</v>
      </c>
      <c r="T3308" s="31">
        <f t="shared" si="100"/>
        <v>0</v>
      </c>
      <c r="U3308" s="132" t="s">
        <v>9</v>
      </c>
    </row>
    <row r="3309" spans="1:21" x14ac:dyDescent="0.25">
      <c r="A3309" s="20">
        <v>42216</v>
      </c>
      <c r="B3309" s="183" t="s">
        <v>5968</v>
      </c>
      <c r="C3309" s="183" t="s">
        <v>1592</v>
      </c>
      <c r="D3309" s="14" t="s">
        <v>151</v>
      </c>
      <c r="E3309" s="103">
        <v>1070.5</v>
      </c>
      <c r="F3309" s="23">
        <v>42216</v>
      </c>
      <c r="G3309" s="106">
        <v>1070.5</v>
      </c>
      <c r="H3309" s="31">
        <f t="shared" si="99"/>
        <v>0</v>
      </c>
      <c r="I3309" s="132" t="s">
        <v>9</v>
      </c>
      <c r="L3309" s="246"/>
      <c r="M3309" s="20">
        <v>42189</v>
      </c>
      <c r="N3309" s="183" t="s">
        <v>2926</v>
      </c>
      <c r="O3309" s="183" t="s">
        <v>1592</v>
      </c>
      <c r="P3309" s="14" t="s">
        <v>1182</v>
      </c>
      <c r="Q3309" s="103">
        <v>707.6</v>
      </c>
      <c r="R3309" s="23">
        <v>42189</v>
      </c>
      <c r="S3309" s="106">
        <v>707.6</v>
      </c>
      <c r="T3309" s="31">
        <f t="shared" si="100"/>
        <v>0</v>
      </c>
      <c r="U3309" s="132" t="s">
        <v>9</v>
      </c>
    </row>
    <row r="3310" spans="1:21" x14ac:dyDescent="0.25">
      <c r="A3310" s="20">
        <v>42216</v>
      </c>
      <c r="B3310" s="183" t="s">
        <v>5969</v>
      </c>
      <c r="C3310" s="183" t="s">
        <v>1592</v>
      </c>
      <c r="D3310" s="14" t="s">
        <v>422</v>
      </c>
      <c r="E3310" s="103">
        <v>2316</v>
      </c>
      <c r="F3310" s="23">
        <v>42216</v>
      </c>
      <c r="G3310" s="106">
        <v>2316</v>
      </c>
      <c r="H3310" s="31">
        <f t="shared" si="99"/>
        <v>0</v>
      </c>
      <c r="I3310" s="132" t="s">
        <v>9</v>
      </c>
      <c r="L3310" s="246"/>
      <c r="M3310" s="20">
        <v>42189</v>
      </c>
      <c r="N3310" s="183" t="s">
        <v>2949</v>
      </c>
      <c r="O3310" s="183" t="s">
        <v>1592</v>
      </c>
      <c r="P3310" s="14" t="s">
        <v>1182</v>
      </c>
      <c r="Q3310" s="103">
        <v>2366.4</v>
      </c>
      <c r="R3310" s="23">
        <v>42189</v>
      </c>
      <c r="S3310" s="106">
        <v>2366.4</v>
      </c>
      <c r="T3310" s="31">
        <f t="shared" si="100"/>
        <v>0</v>
      </c>
      <c r="U3310" s="132" t="s">
        <v>9</v>
      </c>
    </row>
    <row r="3311" spans="1:21" x14ac:dyDescent="0.25">
      <c r="A3311" s="20">
        <v>42216</v>
      </c>
      <c r="B3311" s="183" t="s">
        <v>5970</v>
      </c>
      <c r="C3311" s="183" t="s">
        <v>1592</v>
      </c>
      <c r="D3311" s="14" t="s">
        <v>155</v>
      </c>
      <c r="E3311" s="103">
        <v>1512.2</v>
      </c>
      <c r="F3311" s="23">
        <v>42216</v>
      </c>
      <c r="G3311" s="106">
        <v>1512.2</v>
      </c>
      <c r="H3311" s="31">
        <f t="shared" si="99"/>
        <v>0</v>
      </c>
      <c r="I3311" s="132" t="s">
        <v>59</v>
      </c>
      <c r="L3311" s="246"/>
      <c r="M3311" s="20">
        <v>42189</v>
      </c>
      <c r="N3311" s="183" t="s">
        <v>2967</v>
      </c>
      <c r="O3311" s="183" t="s">
        <v>1592</v>
      </c>
      <c r="P3311" s="14" t="s">
        <v>1182</v>
      </c>
      <c r="Q3311" s="103">
        <v>75.599999999999994</v>
      </c>
      <c r="R3311" s="23">
        <v>42189</v>
      </c>
      <c r="S3311" s="106">
        <v>75.599999999999994</v>
      </c>
      <c r="T3311" s="31">
        <f t="shared" si="100"/>
        <v>0</v>
      </c>
      <c r="U3311" s="132" t="s">
        <v>9</v>
      </c>
    </row>
    <row r="3312" spans="1:21" x14ac:dyDescent="0.25">
      <c r="A3312" s="20">
        <v>42216</v>
      </c>
      <c r="B3312" s="183" t="s">
        <v>5971</v>
      </c>
      <c r="C3312" s="183" t="s">
        <v>1592</v>
      </c>
      <c r="D3312" s="14" t="s">
        <v>131</v>
      </c>
      <c r="E3312" s="103">
        <v>13415.4</v>
      </c>
      <c r="F3312" s="30">
        <v>42219</v>
      </c>
      <c r="G3312" s="144">
        <v>13415.4</v>
      </c>
      <c r="H3312" s="31">
        <f t="shared" si="99"/>
        <v>0</v>
      </c>
      <c r="I3312" s="132" t="s">
        <v>9</v>
      </c>
      <c r="L3312" s="246"/>
      <c r="M3312" s="20">
        <v>42190</v>
      </c>
      <c r="N3312" s="183" t="s">
        <v>3019</v>
      </c>
      <c r="O3312" s="183" t="s">
        <v>1592</v>
      </c>
      <c r="P3312" s="14" t="s">
        <v>1182</v>
      </c>
      <c r="Q3312" s="103">
        <v>52.8</v>
      </c>
      <c r="R3312" s="23">
        <v>42190</v>
      </c>
      <c r="S3312" s="106">
        <v>52.8</v>
      </c>
      <c r="T3312" s="31">
        <f t="shared" si="100"/>
        <v>0</v>
      </c>
      <c r="U3312" s="132" t="s">
        <v>9</v>
      </c>
    </row>
    <row r="3313" spans="1:21" x14ac:dyDescent="0.25">
      <c r="A3313" s="20">
        <v>42216</v>
      </c>
      <c r="B3313" s="183" t="s">
        <v>5972</v>
      </c>
      <c r="C3313" s="183" t="s">
        <v>1592</v>
      </c>
      <c r="D3313" s="14" t="s">
        <v>1434</v>
      </c>
      <c r="E3313" s="103">
        <v>2102.15</v>
      </c>
      <c r="F3313" s="23">
        <v>42216</v>
      </c>
      <c r="G3313" s="106">
        <v>2102.15</v>
      </c>
      <c r="H3313" s="31">
        <f t="shared" si="99"/>
        <v>0</v>
      </c>
      <c r="I3313" s="132" t="s">
        <v>9</v>
      </c>
      <c r="L3313" s="246"/>
      <c r="M3313" s="20">
        <v>42190</v>
      </c>
      <c r="N3313" s="183" t="s">
        <v>3040</v>
      </c>
      <c r="O3313" s="183" t="s">
        <v>1592</v>
      </c>
      <c r="P3313" s="150" t="s">
        <v>1182</v>
      </c>
      <c r="Q3313" s="103">
        <v>73.5</v>
      </c>
      <c r="R3313" s="23">
        <v>42190</v>
      </c>
      <c r="S3313" s="106">
        <v>73.5</v>
      </c>
      <c r="T3313" s="31">
        <f t="shared" si="100"/>
        <v>0</v>
      </c>
      <c r="U3313" s="132" t="s">
        <v>9</v>
      </c>
    </row>
    <row r="3314" spans="1:21" x14ac:dyDescent="0.25">
      <c r="A3314" s="20">
        <v>42216</v>
      </c>
      <c r="B3314" s="183" t="s">
        <v>5973</v>
      </c>
      <c r="C3314" s="183" t="s">
        <v>1592</v>
      </c>
      <c r="D3314" s="14" t="s">
        <v>164</v>
      </c>
      <c r="E3314" s="103">
        <v>1725.1</v>
      </c>
      <c r="F3314" s="23">
        <v>42216</v>
      </c>
      <c r="G3314" s="106">
        <v>1725.1</v>
      </c>
      <c r="H3314" s="31">
        <f t="shared" si="99"/>
        <v>0</v>
      </c>
      <c r="I3314" s="132" t="s">
        <v>9</v>
      </c>
      <c r="L3314" s="246"/>
      <c r="M3314" s="20">
        <v>42191</v>
      </c>
      <c r="N3314" s="183" t="s">
        <v>3111</v>
      </c>
      <c r="O3314" s="183" t="s">
        <v>1592</v>
      </c>
      <c r="P3314" s="14" t="s">
        <v>1182</v>
      </c>
      <c r="Q3314" s="103">
        <v>3526.4</v>
      </c>
      <c r="R3314" s="23">
        <v>42191</v>
      </c>
      <c r="S3314" s="106">
        <v>3526.4</v>
      </c>
      <c r="T3314" s="31">
        <f t="shared" si="100"/>
        <v>0</v>
      </c>
      <c r="U3314" s="132" t="s">
        <v>9</v>
      </c>
    </row>
    <row r="3315" spans="1:21" x14ac:dyDescent="0.25">
      <c r="A3315" s="20">
        <v>42216</v>
      </c>
      <c r="B3315" s="183" t="s">
        <v>5974</v>
      </c>
      <c r="C3315" s="183" t="s">
        <v>1592</v>
      </c>
      <c r="D3315" s="14" t="s">
        <v>56</v>
      </c>
      <c r="E3315" s="103">
        <v>8954.6</v>
      </c>
      <c r="F3315" s="23">
        <v>42216</v>
      </c>
      <c r="G3315" s="106">
        <v>8954.6</v>
      </c>
      <c r="H3315" s="31">
        <f t="shared" si="99"/>
        <v>0</v>
      </c>
      <c r="I3315" s="132" t="s">
        <v>9</v>
      </c>
      <c r="L3315" s="246"/>
      <c r="M3315" s="20">
        <v>42191</v>
      </c>
      <c r="N3315" s="183" t="s">
        <v>3112</v>
      </c>
      <c r="O3315" s="183" t="s">
        <v>1592</v>
      </c>
      <c r="P3315" s="14" t="s">
        <v>1182</v>
      </c>
      <c r="Q3315" s="103">
        <v>233.7</v>
      </c>
      <c r="R3315" s="23">
        <v>42191</v>
      </c>
      <c r="S3315" s="106">
        <v>233.7</v>
      </c>
      <c r="T3315" s="31">
        <f t="shared" si="100"/>
        <v>0</v>
      </c>
      <c r="U3315" s="132" t="s">
        <v>9</v>
      </c>
    </row>
    <row r="3316" spans="1:21" x14ac:dyDescent="0.25">
      <c r="A3316" s="20">
        <v>42216</v>
      </c>
      <c r="B3316" s="183" t="s">
        <v>5975</v>
      </c>
      <c r="C3316" s="183" t="s">
        <v>1592</v>
      </c>
      <c r="D3316" s="14" t="s">
        <v>130</v>
      </c>
      <c r="E3316" s="103">
        <v>5289.4</v>
      </c>
      <c r="F3316" s="30">
        <v>42217</v>
      </c>
      <c r="G3316" s="144">
        <v>5289.4</v>
      </c>
      <c r="H3316" s="31">
        <f t="shared" si="99"/>
        <v>0</v>
      </c>
      <c r="I3316" s="132" t="s">
        <v>17</v>
      </c>
      <c r="L3316" s="246"/>
      <c r="M3316" s="20">
        <v>42191</v>
      </c>
      <c r="N3316" s="183" t="s">
        <v>3131</v>
      </c>
      <c r="O3316" s="183" t="s">
        <v>1592</v>
      </c>
      <c r="P3316" s="14" t="s">
        <v>1182</v>
      </c>
      <c r="Q3316" s="103">
        <v>1080</v>
      </c>
      <c r="R3316" s="23">
        <v>42192</v>
      </c>
      <c r="S3316" s="106">
        <v>1080</v>
      </c>
      <c r="T3316" s="31">
        <f t="shared" si="100"/>
        <v>0</v>
      </c>
      <c r="U3316" s="132" t="s">
        <v>9</v>
      </c>
    </row>
    <row r="3317" spans="1:21" x14ac:dyDescent="0.25">
      <c r="A3317" s="20">
        <v>42216</v>
      </c>
      <c r="B3317" s="183" t="s">
        <v>5976</v>
      </c>
      <c r="C3317" s="183" t="s">
        <v>1592</v>
      </c>
      <c r="D3317" s="14" t="s">
        <v>128</v>
      </c>
      <c r="E3317" s="103">
        <v>6364.8</v>
      </c>
      <c r="F3317" s="23">
        <v>42216</v>
      </c>
      <c r="G3317" s="106">
        <v>6364.8</v>
      </c>
      <c r="H3317" s="31">
        <f t="shared" si="99"/>
        <v>0</v>
      </c>
      <c r="I3317" s="132" t="s">
        <v>17</v>
      </c>
      <c r="L3317" s="246"/>
      <c r="M3317" s="20">
        <v>42192</v>
      </c>
      <c r="N3317" s="183" t="s">
        <v>3233</v>
      </c>
      <c r="O3317" s="183" t="s">
        <v>1592</v>
      </c>
      <c r="P3317" s="14" t="s">
        <v>1182</v>
      </c>
      <c r="Q3317" s="103">
        <v>322.5</v>
      </c>
      <c r="R3317" s="23">
        <v>42192</v>
      </c>
      <c r="S3317" s="106">
        <v>322.5</v>
      </c>
      <c r="T3317" s="31">
        <f t="shared" si="100"/>
        <v>0</v>
      </c>
      <c r="U3317" s="132" t="s">
        <v>59</v>
      </c>
    </row>
    <row r="3318" spans="1:21" x14ac:dyDescent="0.25">
      <c r="A3318" s="20">
        <v>42216</v>
      </c>
      <c r="B3318" s="183" t="s">
        <v>5977</v>
      </c>
      <c r="C3318" s="183" t="s">
        <v>1592</v>
      </c>
      <c r="D3318" s="14" t="s">
        <v>133</v>
      </c>
      <c r="E3318" s="103">
        <v>36074.400000000001</v>
      </c>
      <c r="F3318" s="23">
        <v>42216</v>
      </c>
      <c r="G3318" s="106">
        <v>36074.400000000001</v>
      </c>
      <c r="H3318" s="31">
        <f t="shared" si="99"/>
        <v>0</v>
      </c>
      <c r="I3318" s="132" t="s">
        <v>9</v>
      </c>
      <c r="L3318" s="246"/>
      <c r="M3318" s="20">
        <v>42193</v>
      </c>
      <c r="N3318" s="183" t="s">
        <v>3384</v>
      </c>
      <c r="O3318" s="183" t="s">
        <v>1592</v>
      </c>
      <c r="P3318" s="14" t="s">
        <v>1182</v>
      </c>
      <c r="Q3318" s="103">
        <v>17486</v>
      </c>
      <c r="R3318" s="23">
        <v>42193</v>
      </c>
      <c r="S3318" s="106">
        <v>17486</v>
      </c>
      <c r="T3318" s="31">
        <f t="shared" si="100"/>
        <v>0</v>
      </c>
      <c r="U3318" s="132" t="s">
        <v>9</v>
      </c>
    </row>
    <row r="3319" spans="1:21" x14ac:dyDescent="0.25">
      <c r="A3319" s="20">
        <v>42216</v>
      </c>
      <c r="B3319" s="183" t="s">
        <v>5978</v>
      </c>
      <c r="C3319" s="183" t="s">
        <v>1592</v>
      </c>
      <c r="D3319" s="14" t="s">
        <v>133</v>
      </c>
      <c r="E3319" s="103">
        <v>269.10000000000002</v>
      </c>
      <c r="F3319" s="23">
        <v>42216</v>
      </c>
      <c r="G3319" s="106">
        <v>269.10000000000002</v>
      </c>
      <c r="H3319" s="31">
        <f t="shared" si="99"/>
        <v>0</v>
      </c>
      <c r="I3319" s="132" t="s">
        <v>9</v>
      </c>
      <c r="L3319" s="246"/>
      <c r="M3319" s="20">
        <v>42193</v>
      </c>
      <c r="N3319" s="183" t="s">
        <v>3387</v>
      </c>
      <c r="O3319" s="183" t="s">
        <v>1592</v>
      </c>
      <c r="P3319" s="14" t="s">
        <v>1182</v>
      </c>
      <c r="Q3319" s="103">
        <v>39</v>
      </c>
      <c r="R3319" s="23">
        <v>42193</v>
      </c>
      <c r="S3319" s="106">
        <v>39</v>
      </c>
      <c r="T3319" s="31">
        <f t="shared" si="100"/>
        <v>0</v>
      </c>
      <c r="U3319" s="132" t="s">
        <v>9</v>
      </c>
    </row>
    <row r="3320" spans="1:21" x14ac:dyDescent="0.25">
      <c r="A3320" s="20">
        <v>42216</v>
      </c>
      <c r="B3320" s="183" t="s">
        <v>5979</v>
      </c>
      <c r="C3320" s="183" t="s">
        <v>1592</v>
      </c>
      <c r="D3320" s="14" t="s">
        <v>137</v>
      </c>
      <c r="E3320" s="103">
        <v>960.8</v>
      </c>
      <c r="F3320" s="23">
        <v>42216</v>
      </c>
      <c r="G3320" s="106">
        <v>960.8</v>
      </c>
      <c r="H3320" s="31">
        <f t="shared" si="99"/>
        <v>0</v>
      </c>
      <c r="I3320" s="132" t="s">
        <v>9</v>
      </c>
      <c r="L3320" s="246"/>
      <c r="M3320" s="20">
        <v>42193</v>
      </c>
      <c r="N3320" s="183" t="s">
        <v>3394</v>
      </c>
      <c r="O3320" s="183" t="s">
        <v>1592</v>
      </c>
      <c r="P3320" s="14" t="s">
        <v>1182</v>
      </c>
      <c r="Q3320" s="103">
        <v>300</v>
      </c>
      <c r="R3320" s="23">
        <v>42193</v>
      </c>
      <c r="S3320" s="106">
        <v>300</v>
      </c>
      <c r="T3320" s="31">
        <f t="shared" si="100"/>
        <v>0</v>
      </c>
      <c r="U3320" s="132" t="s">
        <v>9</v>
      </c>
    </row>
    <row r="3321" spans="1:21" x14ac:dyDescent="0.25">
      <c r="A3321" s="20">
        <v>42216</v>
      </c>
      <c r="B3321" s="183" t="s">
        <v>5980</v>
      </c>
      <c r="C3321" s="183" t="s">
        <v>1592</v>
      </c>
      <c r="D3321" s="14" t="s">
        <v>332</v>
      </c>
      <c r="E3321" s="103">
        <v>2849.2</v>
      </c>
      <c r="F3321" s="23">
        <v>42216</v>
      </c>
      <c r="G3321" s="106">
        <v>2849.2</v>
      </c>
      <c r="H3321" s="31">
        <f t="shared" si="99"/>
        <v>0</v>
      </c>
      <c r="I3321" s="132" t="s">
        <v>9</v>
      </c>
      <c r="L3321" s="246"/>
      <c r="M3321" s="20">
        <v>42193</v>
      </c>
      <c r="N3321" s="183" t="s">
        <v>3398</v>
      </c>
      <c r="O3321" s="183" t="s">
        <v>1592</v>
      </c>
      <c r="P3321" s="235" t="s">
        <v>1182</v>
      </c>
      <c r="Q3321" s="243">
        <v>199.2</v>
      </c>
      <c r="R3321" s="23"/>
      <c r="S3321" s="106"/>
      <c r="T3321" s="31">
        <f t="shared" si="100"/>
        <v>199.2</v>
      </c>
      <c r="U3321" s="230" t="s">
        <v>3399</v>
      </c>
    </row>
    <row r="3322" spans="1:21" x14ac:dyDescent="0.25">
      <c r="A3322" s="20">
        <v>42216</v>
      </c>
      <c r="B3322" s="183" t="s">
        <v>5981</v>
      </c>
      <c r="C3322" s="183" t="s">
        <v>1592</v>
      </c>
      <c r="D3322" s="14" t="s">
        <v>1188</v>
      </c>
      <c r="E3322" s="103">
        <v>400</v>
      </c>
      <c r="F3322" s="23">
        <v>42216</v>
      </c>
      <c r="G3322" s="106">
        <v>400</v>
      </c>
      <c r="H3322" s="31">
        <f t="shared" si="99"/>
        <v>0</v>
      </c>
      <c r="I3322" s="132" t="s">
        <v>9</v>
      </c>
      <c r="L3322" s="246"/>
      <c r="M3322" s="20">
        <v>42194</v>
      </c>
      <c r="N3322" s="183" t="s">
        <v>3440</v>
      </c>
      <c r="O3322" s="183" t="s">
        <v>1592</v>
      </c>
      <c r="P3322" s="14" t="s">
        <v>1182</v>
      </c>
      <c r="Q3322" s="103">
        <v>3130.2</v>
      </c>
      <c r="R3322" s="23">
        <v>42194</v>
      </c>
      <c r="S3322" s="106">
        <v>3130.2</v>
      </c>
      <c r="T3322" s="31">
        <f t="shared" si="100"/>
        <v>0</v>
      </c>
      <c r="U3322" s="132" t="s">
        <v>9</v>
      </c>
    </row>
    <row r="3323" spans="1:21" x14ac:dyDescent="0.25">
      <c r="A3323" s="20">
        <v>42216</v>
      </c>
      <c r="B3323" s="183" t="s">
        <v>5982</v>
      </c>
      <c r="C3323" s="183" t="s">
        <v>1592</v>
      </c>
      <c r="D3323" s="14" t="s">
        <v>158</v>
      </c>
      <c r="E3323" s="103">
        <v>1086.8</v>
      </c>
      <c r="F3323" s="23">
        <v>42216</v>
      </c>
      <c r="G3323" s="106">
        <v>1086.8</v>
      </c>
      <c r="H3323" s="31">
        <f t="shared" si="99"/>
        <v>0</v>
      </c>
      <c r="I3323" s="132" t="s">
        <v>9</v>
      </c>
      <c r="L3323" s="246"/>
      <c r="M3323" s="20">
        <v>42194</v>
      </c>
      <c r="N3323" s="183" t="s">
        <v>3512</v>
      </c>
      <c r="O3323" s="183" t="s">
        <v>1592</v>
      </c>
      <c r="P3323" s="14" t="s">
        <v>1182</v>
      </c>
      <c r="Q3323" s="103">
        <v>21410</v>
      </c>
      <c r="R3323" s="23">
        <v>42195</v>
      </c>
      <c r="S3323" s="106">
        <v>21410</v>
      </c>
      <c r="T3323" s="31">
        <f t="shared" si="100"/>
        <v>0</v>
      </c>
      <c r="U3323" s="132" t="s">
        <v>773</v>
      </c>
    </row>
    <row r="3324" spans="1:21" x14ac:dyDescent="0.25">
      <c r="A3324" s="20">
        <v>42216</v>
      </c>
      <c r="B3324" s="183" t="s">
        <v>5983</v>
      </c>
      <c r="C3324" s="183" t="s">
        <v>1592</v>
      </c>
      <c r="D3324" s="14" t="s">
        <v>125</v>
      </c>
      <c r="E3324" s="103">
        <v>26838.45</v>
      </c>
      <c r="F3324" s="30">
        <v>42220</v>
      </c>
      <c r="G3324" s="144">
        <v>26838.45</v>
      </c>
      <c r="H3324" s="31">
        <f t="shared" si="99"/>
        <v>0</v>
      </c>
      <c r="I3324" s="132" t="s">
        <v>94</v>
      </c>
      <c r="L3324" s="246"/>
      <c r="M3324" s="20">
        <v>42195</v>
      </c>
      <c r="N3324" s="183" t="s">
        <v>3588</v>
      </c>
      <c r="O3324" s="183" t="s">
        <v>1592</v>
      </c>
      <c r="P3324" s="14" t="s">
        <v>1182</v>
      </c>
      <c r="Q3324" s="103">
        <v>3182.4</v>
      </c>
      <c r="R3324" s="72">
        <v>42195</v>
      </c>
      <c r="S3324" s="118">
        <v>3182.4</v>
      </c>
      <c r="T3324" s="31">
        <f t="shared" si="100"/>
        <v>0</v>
      </c>
      <c r="U3324" s="28" t="s">
        <v>9</v>
      </c>
    </row>
    <row r="3325" spans="1:21" x14ac:dyDescent="0.25">
      <c r="A3325" s="20">
        <v>42216</v>
      </c>
      <c r="B3325" s="183" t="s">
        <v>5984</v>
      </c>
      <c r="C3325" s="183" t="s">
        <v>1592</v>
      </c>
      <c r="D3325" s="14" t="s">
        <v>50</v>
      </c>
      <c r="E3325" s="103">
        <v>3538.8</v>
      </c>
      <c r="F3325" s="23">
        <v>42216</v>
      </c>
      <c r="G3325" s="106">
        <v>3538.8</v>
      </c>
      <c r="H3325" s="31">
        <f t="shared" si="99"/>
        <v>0</v>
      </c>
      <c r="I3325" s="132" t="s">
        <v>9</v>
      </c>
      <c r="L3325" s="246"/>
      <c r="M3325" s="20">
        <v>42195</v>
      </c>
      <c r="N3325" s="183" t="s">
        <v>3646</v>
      </c>
      <c r="O3325" s="183" t="s">
        <v>1592</v>
      </c>
      <c r="P3325" s="14" t="s">
        <v>1182</v>
      </c>
      <c r="Q3325" s="103">
        <v>499.2</v>
      </c>
      <c r="R3325" s="23">
        <v>42196</v>
      </c>
      <c r="S3325" s="106">
        <v>499.2</v>
      </c>
      <c r="T3325" s="31">
        <f t="shared" si="100"/>
        <v>0</v>
      </c>
      <c r="U3325" s="132" t="s">
        <v>19</v>
      </c>
    </row>
    <row r="3326" spans="1:21" x14ac:dyDescent="0.25">
      <c r="A3326" s="20">
        <v>42216</v>
      </c>
      <c r="B3326" s="183" t="s">
        <v>5985</v>
      </c>
      <c r="C3326" s="183" t="s">
        <v>1592</v>
      </c>
      <c r="D3326" s="14" t="s">
        <v>50</v>
      </c>
      <c r="E3326" s="103">
        <v>165</v>
      </c>
      <c r="F3326" s="23">
        <v>42216</v>
      </c>
      <c r="G3326" s="106">
        <v>165</v>
      </c>
      <c r="H3326" s="31">
        <f t="shared" si="99"/>
        <v>0</v>
      </c>
      <c r="I3326" s="132" t="s">
        <v>9</v>
      </c>
      <c r="L3326" s="246"/>
      <c r="M3326" s="20">
        <v>42196</v>
      </c>
      <c r="N3326" s="183" t="s">
        <v>3739</v>
      </c>
      <c r="O3326" s="183" t="s">
        <v>1592</v>
      </c>
      <c r="P3326" s="14" t="s">
        <v>1182</v>
      </c>
      <c r="Q3326" s="103">
        <v>1922.5</v>
      </c>
      <c r="R3326" s="23">
        <v>42196</v>
      </c>
      <c r="S3326" s="106">
        <v>1922.5</v>
      </c>
      <c r="T3326" s="31">
        <f t="shared" si="100"/>
        <v>0</v>
      </c>
      <c r="U3326" s="132" t="s">
        <v>9</v>
      </c>
    </row>
    <row r="3327" spans="1:21" x14ac:dyDescent="0.25">
      <c r="A3327" s="20">
        <v>42216</v>
      </c>
      <c r="B3327" s="183" t="s">
        <v>5986</v>
      </c>
      <c r="C3327" s="183" t="s">
        <v>1592</v>
      </c>
      <c r="D3327" s="14" t="s">
        <v>49</v>
      </c>
      <c r="E3327" s="103">
        <v>1189.5</v>
      </c>
      <c r="F3327" s="23">
        <v>42216</v>
      </c>
      <c r="G3327" s="106">
        <v>1189.5</v>
      </c>
      <c r="H3327" s="31">
        <f t="shared" si="99"/>
        <v>0</v>
      </c>
      <c r="I3327" s="132" t="s">
        <v>9</v>
      </c>
      <c r="L3327" s="246"/>
      <c r="M3327" s="20">
        <v>42196</v>
      </c>
      <c r="N3327" s="183" t="s">
        <v>3742</v>
      </c>
      <c r="O3327" s="183" t="s">
        <v>1592</v>
      </c>
      <c r="P3327" s="14" t="s">
        <v>1182</v>
      </c>
      <c r="Q3327" s="103">
        <v>161.6</v>
      </c>
      <c r="R3327" s="23">
        <v>42196</v>
      </c>
      <c r="S3327" s="106">
        <v>161.6</v>
      </c>
      <c r="T3327" s="31">
        <f t="shared" si="100"/>
        <v>0</v>
      </c>
      <c r="U3327" s="132" t="s">
        <v>9</v>
      </c>
    </row>
    <row r="3328" spans="1:21" x14ac:dyDescent="0.25">
      <c r="A3328" s="20">
        <v>42216</v>
      </c>
      <c r="B3328" s="183" t="s">
        <v>5987</v>
      </c>
      <c r="C3328" s="183" t="s">
        <v>1592</v>
      </c>
      <c r="D3328" s="14" t="s">
        <v>570</v>
      </c>
      <c r="E3328" s="103">
        <v>646</v>
      </c>
      <c r="F3328" s="23">
        <v>42216</v>
      </c>
      <c r="G3328" s="106">
        <v>646</v>
      </c>
      <c r="H3328" s="31">
        <f t="shared" si="99"/>
        <v>0</v>
      </c>
      <c r="I3328" s="132" t="s">
        <v>9</v>
      </c>
      <c r="L3328" s="246"/>
      <c r="M3328" s="20">
        <v>42197</v>
      </c>
      <c r="N3328" s="183" t="s">
        <v>3802</v>
      </c>
      <c r="O3328" s="183" t="s">
        <v>1592</v>
      </c>
      <c r="P3328" s="14" t="s">
        <v>1182</v>
      </c>
      <c r="Q3328" s="103">
        <v>581.15</v>
      </c>
      <c r="R3328" s="23">
        <v>42198</v>
      </c>
      <c r="S3328" s="106">
        <v>581.15</v>
      </c>
      <c r="T3328" s="31">
        <f t="shared" si="100"/>
        <v>0</v>
      </c>
      <c r="U3328" s="132" t="s">
        <v>9</v>
      </c>
    </row>
    <row r="3329" spans="1:21" x14ac:dyDescent="0.25">
      <c r="A3329" s="20">
        <v>42216</v>
      </c>
      <c r="B3329" s="183" t="s">
        <v>5988</v>
      </c>
      <c r="C3329" s="183" t="s">
        <v>1592</v>
      </c>
      <c r="D3329" s="14" t="s">
        <v>135</v>
      </c>
      <c r="E3329" s="103">
        <v>17291.599999999999</v>
      </c>
      <c r="F3329" s="23">
        <v>42216</v>
      </c>
      <c r="G3329" s="106">
        <v>17291.599999999999</v>
      </c>
      <c r="H3329" s="31">
        <f t="shared" si="99"/>
        <v>0</v>
      </c>
      <c r="I3329" s="132" t="s">
        <v>9</v>
      </c>
      <c r="L3329" s="246"/>
      <c r="M3329" s="20">
        <v>42197</v>
      </c>
      <c r="N3329" s="183" t="s">
        <v>3852</v>
      </c>
      <c r="O3329" s="183" t="s">
        <v>1592</v>
      </c>
      <c r="P3329" s="14" t="s">
        <v>1182</v>
      </c>
      <c r="Q3329" s="103">
        <v>268</v>
      </c>
      <c r="R3329" s="23">
        <v>42198</v>
      </c>
      <c r="S3329" s="106">
        <v>268</v>
      </c>
      <c r="T3329" s="31">
        <f t="shared" si="100"/>
        <v>0</v>
      </c>
      <c r="U3329" s="132" t="s">
        <v>9</v>
      </c>
    </row>
    <row r="3330" spans="1:21" x14ac:dyDescent="0.25">
      <c r="A3330" s="20">
        <v>42216</v>
      </c>
      <c r="B3330" s="183" t="s">
        <v>5989</v>
      </c>
      <c r="C3330" s="183" t="s">
        <v>1592</v>
      </c>
      <c r="D3330" s="14" t="s">
        <v>89</v>
      </c>
      <c r="E3330" s="103">
        <v>3148.5</v>
      </c>
      <c r="F3330" s="23">
        <v>42216</v>
      </c>
      <c r="G3330" s="106">
        <v>3148.5</v>
      </c>
      <c r="H3330" s="31">
        <f t="shared" si="99"/>
        <v>0</v>
      </c>
      <c r="I3330" s="132" t="s">
        <v>9</v>
      </c>
      <c r="L3330" s="246"/>
      <c r="M3330" s="20">
        <v>42197</v>
      </c>
      <c r="N3330" s="183" t="s">
        <v>3853</v>
      </c>
      <c r="O3330" s="183" t="s">
        <v>1592</v>
      </c>
      <c r="P3330" s="14" t="s">
        <v>1182</v>
      </c>
      <c r="Q3330" s="103">
        <v>110.2</v>
      </c>
      <c r="R3330" s="23">
        <v>42197</v>
      </c>
      <c r="S3330" s="106">
        <v>110.2</v>
      </c>
      <c r="T3330" s="31">
        <f t="shared" si="100"/>
        <v>0</v>
      </c>
      <c r="U3330" s="132" t="s">
        <v>9</v>
      </c>
    </row>
    <row r="3331" spans="1:21" x14ac:dyDescent="0.25">
      <c r="A3331" s="20">
        <v>42216</v>
      </c>
      <c r="B3331" s="183" t="s">
        <v>5990</v>
      </c>
      <c r="C3331" s="183" t="s">
        <v>1592</v>
      </c>
      <c r="D3331" s="14" t="s">
        <v>105</v>
      </c>
      <c r="E3331" s="103">
        <v>4785.75</v>
      </c>
      <c r="F3331" s="23">
        <v>42216</v>
      </c>
      <c r="G3331" s="106">
        <v>4785.75</v>
      </c>
      <c r="H3331" s="31">
        <f t="shared" si="99"/>
        <v>0</v>
      </c>
      <c r="I3331" s="132" t="s">
        <v>9</v>
      </c>
      <c r="L3331" s="246"/>
      <c r="M3331" s="20">
        <v>42198</v>
      </c>
      <c r="N3331" s="183" t="s">
        <v>3859</v>
      </c>
      <c r="O3331" s="183" t="s">
        <v>1592</v>
      </c>
      <c r="P3331" s="14" t="s">
        <v>1182</v>
      </c>
      <c r="Q3331" s="103">
        <v>932.8</v>
      </c>
      <c r="R3331" s="23">
        <v>42198</v>
      </c>
      <c r="S3331" s="106">
        <v>932.8</v>
      </c>
      <c r="T3331" s="31">
        <f t="shared" ref="T3331:T3383" si="101">Q3331-S3331</f>
        <v>0</v>
      </c>
      <c r="U3331" s="132" t="s">
        <v>9</v>
      </c>
    </row>
    <row r="3332" spans="1:21" x14ac:dyDescent="0.25">
      <c r="A3332" s="20">
        <v>42216</v>
      </c>
      <c r="B3332" s="183" t="s">
        <v>5991</v>
      </c>
      <c r="C3332" s="183" t="s">
        <v>1592</v>
      </c>
      <c r="D3332" s="14" t="s">
        <v>8</v>
      </c>
      <c r="E3332" s="103">
        <v>1062</v>
      </c>
      <c r="F3332" s="23">
        <v>42216</v>
      </c>
      <c r="G3332" s="106">
        <v>1062</v>
      </c>
      <c r="H3332" s="31">
        <f t="shared" si="99"/>
        <v>0</v>
      </c>
      <c r="I3332" s="132" t="s">
        <v>9</v>
      </c>
      <c r="L3332" s="246"/>
      <c r="M3332" s="20">
        <v>42198</v>
      </c>
      <c r="N3332" s="183" t="s">
        <v>3949</v>
      </c>
      <c r="O3332" s="183" t="s">
        <v>1592</v>
      </c>
      <c r="P3332" s="14" t="s">
        <v>1182</v>
      </c>
      <c r="Q3332" s="103">
        <v>1212.5999999999999</v>
      </c>
      <c r="R3332" s="23">
        <v>42198</v>
      </c>
      <c r="S3332" s="106">
        <v>1212.5999999999999</v>
      </c>
      <c r="T3332" s="31">
        <f t="shared" si="101"/>
        <v>0</v>
      </c>
      <c r="U3332" s="132" t="s">
        <v>9</v>
      </c>
    </row>
    <row r="3333" spans="1:21" x14ac:dyDescent="0.25">
      <c r="A3333" s="20">
        <v>42216</v>
      </c>
      <c r="B3333" s="183" t="s">
        <v>5992</v>
      </c>
      <c r="C3333" s="183" t="s">
        <v>1592</v>
      </c>
      <c r="D3333" s="14" t="s">
        <v>48</v>
      </c>
      <c r="E3333" s="103">
        <v>5911.4</v>
      </c>
      <c r="F3333" s="23">
        <v>42216</v>
      </c>
      <c r="G3333" s="106">
        <v>5911.4</v>
      </c>
      <c r="H3333" s="31">
        <f t="shared" si="99"/>
        <v>0</v>
      </c>
      <c r="I3333" s="132" t="s">
        <v>17</v>
      </c>
      <c r="L3333" s="246"/>
      <c r="M3333" s="20">
        <v>42199</v>
      </c>
      <c r="N3333" s="183" t="s">
        <v>4014</v>
      </c>
      <c r="O3333" s="183" t="s">
        <v>1592</v>
      </c>
      <c r="P3333" s="14" t="s">
        <v>1182</v>
      </c>
      <c r="Q3333" s="103">
        <v>2783.2</v>
      </c>
      <c r="R3333" s="23">
        <v>42199</v>
      </c>
      <c r="S3333" s="106">
        <v>2783.2</v>
      </c>
      <c r="T3333" s="48">
        <f t="shared" si="101"/>
        <v>0</v>
      </c>
      <c r="U3333" s="132" t="s">
        <v>9</v>
      </c>
    </row>
    <row r="3334" spans="1:21" x14ac:dyDescent="0.25">
      <c r="A3334" s="20">
        <v>42216</v>
      </c>
      <c r="B3334" s="183" t="s">
        <v>5993</v>
      </c>
      <c r="C3334" s="183" t="s">
        <v>1592</v>
      </c>
      <c r="D3334" s="14" t="s">
        <v>66</v>
      </c>
      <c r="E3334" s="103">
        <v>3857.2</v>
      </c>
      <c r="F3334" s="23">
        <v>42216</v>
      </c>
      <c r="G3334" s="106">
        <v>3857.2</v>
      </c>
      <c r="H3334" s="31">
        <f t="shared" si="99"/>
        <v>0</v>
      </c>
      <c r="I3334" s="132" t="s">
        <v>9</v>
      </c>
      <c r="L3334" s="246"/>
      <c r="M3334" s="20">
        <v>42199</v>
      </c>
      <c r="N3334" s="183" t="s">
        <v>4047</v>
      </c>
      <c r="O3334" s="183" t="s">
        <v>1592</v>
      </c>
      <c r="P3334" s="14" t="s">
        <v>1182</v>
      </c>
      <c r="Q3334" s="103">
        <v>101.5</v>
      </c>
      <c r="R3334" s="23">
        <v>42199</v>
      </c>
      <c r="S3334" s="106">
        <v>101.5</v>
      </c>
      <c r="T3334" s="48">
        <f t="shared" si="101"/>
        <v>0</v>
      </c>
      <c r="U3334" s="132" t="s">
        <v>9</v>
      </c>
    </row>
    <row r="3335" spans="1:21" x14ac:dyDescent="0.25">
      <c r="A3335" s="20">
        <v>42216</v>
      </c>
      <c r="B3335" s="183" t="s">
        <v>5994</v>
      </c>
      <c r="C3335" s="183" t="s">
        <v>1592</v>
      </c>
      <c r="D3335" s="14" t="s">
        <v>43</v>
      </c>
      <c r="E3335" s="103">
        <v>6542.88</v>
      </c>
      <c r="F3335" s="23">
        <v>42216</v>
      </c>
      <c r="G3335" s="106">
        <v>6542.88</v>
      </c>
      <c r="H3335" s="31">
        <f t="shared" si="99"/>
        <v>0</v>
      </c>
      <c r="I3335" s="132" t="s">
        <v>3880</v>
      </c>
      <c r="L3335" s="246"/>
      <c r="M3335" s="20">
        <v>42200</v>
      </c>
      <c r="N3335" s="183" t="s">
        <v>4109</v>
      </c>
      <c r="O3335" s="183" t="s">
        <v>1592</v>
      </c>
      <c r="P3335" s="14" t="s">
        <v>1182</v>
      </c>
      <c r="Q3335" s="103">
        <v>2724.25</v>
      </c>
      <c r="R3335" s="23">
        <v>42200</v>
      </c>
      <c r="S3335" s="106">
        <v>2724.25</v>
      </c>
      <c r="T3335" s="48">
        <f t="shared" si="101"/>
        <v>0</v>
      </c>
      <c r="U3335" s="132" t="s">
        <v>9</v>
      </c>
    </row>
    <row r="3336" spans="1:21" x14ac:dyDescent="0.25">
      <c r="A3336" s="20">
        <v>42216</v>
      </c>
      <c r="B3336" s="183" t="s">
        <v>5995</v>
      </c>
      <c r="C3336" s="183" t="s">
        <v>1592</v>
      </c>
      <c r="D3336" s="14" t="s">
        <v>256</v>
      </c>
      <c r="E3336" s="103">
        <v>8554.92</v>
      </c>
      <c r="F3336" s="23">
        <v>42216</v>
      </c>
      <c r="G3336" s="106">
        <v>8554.92</v>
      </c>
      <c r="H3336" s="31">
        <f t="shared" si="99"/>
        <v>0</v>
      </c>
      <c r="I3336" s="132" t="s">
        <v>3880</v>
      </c>
      <c r="L3336" s="246"/>
      <c r="M3336" s="20">
        <v>42200</v>
      </c>
      <c r="N3336" s="183" t="s">
        <v>4152</v>
      </c>
      <c r="O3336" s="183" t="s">
        <v>1592</v>
      </c>
      <c r="P3336" s="14" t="s">
        <v>1182</v>
      </c>
      <c r="Q3336" s="103">
        <v>201.3</v>
      </c>
      <c r="R3336" s="23">
        <v>42200</v>
      </c>
      <c r="S3336" s="106">
        <v>201.3</v>
      </c>
      <c r="T3336" s="48">
        <f t="shared" si="101"/>
        <v>0</v>
      </c>
      <c r="U3336" s="132" t="s">
        <v>9</v>
      </c>
    </row>
    <row r="3337" spans="1:21" x14ac:dyDescent="0.25">
      <c r="A3337" s="20">
        <v>42216</v>
      </c>
      <c r="B3337" s="183" t="s">
        <v>5996</v>
      </c>
      <c r="C3337" s="183" t="s">
        <v>1592</v>
      </c>
      <c r="D3337" s="14" t="s">
        <v>4420</v>
      </c>
      <c r="E3337" s="103">
        <v>6570.9</v>
      </c>
      <c r="F3337" s="23">
        <v>42216</v>
      </c>
      <c r="G3337" s="106">
        <v>6570.9</v>
      </c>
      <c r="H3337" s="31">
        <f t="shared" si="99"/>
        <v>0</v>
      </c>
      <c r="I3337" s="132" t="s">
        <v>3880</v>
      </c>
      <c r="L3337" s="246"/>
      <c r="M3337" s="20">
        <v>42200</v>
      </c>
      <c r="N3337" s="183" t="s">
        <v>4187</v>
      </c>
      <c r="O3337" s="183" t="s">
        <v>1592</v>
      </c>
      <c r="P3337" s="14" t="s">
        <v>1182</v>
      </c>
      <c r="Q3337" s="103">
        <v>667.8</v>
      </c>
      <c r="R3337" s="23">
        <v>42200</v>
      </c>
      <c r="S3337" s="106">
        <v>667.8</v>
      </c>
      <c r="T3337" s="48">
        <f t="shared" si="101"/>
        <v>0</v>
      </c>
      <c r="U3337" s="132" t="s">
        <v>9</v>
      </c>
    </row>
    <row r="3338" spans="1:21" x14ac:dyDescent="0.25">
      <c r="A3338" s="20">
        <v>42216</v>
      </c>
      <c r="B3338" s="183" t="s">
        <v>5997</v>
      </c>
      <c r="C3338" s="183" t="s">
        <v>1592</v>
      </c>
      <c r="D3338" s="14" t="s">
        <v>178</v>
      </c>
      <c r="E3338" s="103">
        <v>7333.2</v>
      </c>
      <c r="F3338" s="30">
        <v>42219</v>
      </c>
      <c r="G3338" s="144">
        <v>7333.2</v>
      </c>
      <c r="H3338" s="31">
        <f t="shared" si="99"/>
        <v>0</v>
      </c>
      <c r="I3338" s="132" t="s">
        <v>62</v>
      </c>
      <c r="L3338" s="246"/>
      <c r="M3338" s="20">
        <v>42201</v>
      </c>
      <c r="N3338" s="183" t="s">
        <v>4260</v>
      </c>
      <c r="O3338" s="183" t="s">
        <v>1592</v>
      </c>
      <c r="P3338" s="14" t="s">
        <v>1182</v>
      </c>
      <c r="Q3338" s="103">
        <v>1363.5</v>
      </c>
      <c r="R3338" s="51">
        <v>42201</v>
      </c>
      <c r="S3338" s="106">
        <v>1363.5</v>
      </c>
      <c r="T3338" s="48">
        <f t="shared" si="101"/>
        <v>0</v>
      </c>
      <c r="U3338" s="132" t="s">
        <v>9</v>
      </c>
    </row>
    <row r="3339" spans="1:21" x14ac:dyDescent="0.25">
      <c r="A3339" s="20">
        <v>42216</v>
      </c>
      <c r="B3339" s="183" t="s">
        <v>5998</v>
      </c>
      <c r="C3339" s="183" t="s">
        <v>1592</v>
      </c>
      <c r="D3339" s="14" t="s">
        <v>170</v>
      </c>
      <c r="E3339" s="103">
        <v>15195</v>
      </c>
      <c r="F3339" s="30">
        <v>42219</v>
      </c>
      <c r="G3339" s="144">
        <v>15195</v>
      </c>
      <c r="H3339" s="31">
        <f t="shared" si="99"/>
        <v>0</v>
      </c>
      <c r="I3339" s="132" t="s">
        <v>62</v>
      </c>
      <c r="L3339" s="246"/>
      <c r="M3339" s="20">
        <v>42201</v>
      </c>
      <c r="N3339" s="183" t="s">
        <v>4272</v>
      </c>
      <c r="O3339" s="183" t="s">
        <v>1592</v>
      </c>
      <c r="P3339" s="14" t="s">
        <v>1182</v>
      </c>
      <c r="Q3339" s="103">
        <v>1566</v>
      </c>
      <c r="R3339" s="23">
        <v>42201</v>
      </c>
      <c r="S3339" s="106">
        <v>1566</v>
      </c>
      <c r="T3339" s="31">
        <f t="shared" si="101"/>
        <v>0</v>
      </c>
      <c r="U3339" s="132" t="s">
        <v>9</v>
      </c>
    </row>
    <row r="3340" spans="1:21" x14ac:dyDescent="0.25">
      <c r="A3340" s="20">
        <v>42216</v>
      </c>
      <c r="B3340" s="183" t="s">
        <v>5999</v>
      </c>
      <c r="C3340" s="183" t="s">
        <v>1592</v>
      </c>
      <c r="D3340" s="14" t="s">
        <v>78</v>
      </c>
      <c r="E3340" s="103">
        <v>9658.7999999999993</v>
      </c>
      <c r="F3340" s="30">
        <v>42219</v>
      </c>
      <c r="G3340" s="144">
        <v>9658.7999999999993</v>
      </c>
      <c r="H3340" s="31">
        <f t="shared" si="99"/>
        <v>0</v>
      </c>
      <c r="I3340" s="132" t="s">
        <v>62</v>
      </c>
      <c r="L3340" s="246"/>
      <c r="M3340" s="20">
        <v>42201</v>
      </c>
      <c r="N3340" s="183" t="s">
        <v>4310</v>
      </c>
      <c r="O3340" s="183" t="s">
        <v>1592</v>
      </c>
      <c r="P3340" s="14" t="s">
        <v>1182</v>
      </c>
      <c r="Q3340" s="103">
        <v>61.2</v>
      </c>
      <c r="R3340" s="23">
        <v>42201</v>
      </c>
      <c r="S3340" s="118">
        <v>61.2</v>
      </c>
      <c r="T3340" s="31">
        <f t="shared" si="101"/>
        <v>0</v>
      </c>
      <c r="U3340" s="28" t="s">
        <v>9</v>
      </c>
    </row>
    <row r="3341" spans="1:21" x14ac:dyDescent="0.25">
      <c r="A3341" s="20">
        <v>42216</v>
      </c>
      <c r="B3341" s="183" t="s">
        <v>6000</v>
      </c>
      <c r="C3341" s="183" t="s">
        <v>1592</v>
      </c>
      <c r="D3341" s="14" t="s">
        <v>1182</v>
      </c>
      <c r="E3341" s="103">
        <v>1185</v>
      </c>
      <c r="F3341" s="23">
        <v>42216</v>
      </c>
      <c r="G3341" s="106">
        <v>1185</v>
      </c>
      <c r="H3341" s="31">
        <f t="shared" si="99"/>
        <v>0</v>
      </c>
      <c r="I3341" s="132" t="s">
        <v>9</v>
      </c>
      <c r="L3341" s="246"/>
      <c r="M3341" s="20">
        <v>42202</v>
      </c>
      <c r="N3341" s="183" t="s">
        <v>4380</v>
      </c>
      <c r="O3341" s="183" t="s">
        <v>1592</v>
      </c>
      <c r="P3341" s="14" t="s">
        <v>1182</v>
      </c>
      <c r="Q3341" s="103">
        <v>3902.4</v>
      </c>
      <c r="R3341" s="23">
        <v>42202</v>
      </c>
      <c r="S3341" s="118">
        <v>3902.4</v>
      </c>
      <c r="T3341" s="31">
        <f t="shared" si="101"/>
        <v>0</v>
      </c>
      <c r="U3341" s="28" t="s">
        <v>9</v>
      </c>
    </row>
    <row r="3342" spans="1:21" x14ac:dyDescent="0.25">
      <c r="A3342" s="20">
        <v>42216</v>
      </c>
      <c r="B3342" s="183" t="s">
        <v>6001</v>
      </c>
      <c r="C3342" s="183" t="s">
        <v>1592</v>
      </c>
      <c r="D3342" s="14" t="s">
        <v>67</v>
      </c>
      <c r="E3342" s="103">
        <v>5631.6</v>
      </c>
      <c r="F3342" s="30">
        <v>42219</v>
      </c>
      <c r="G3342" s="144">
        <v>5631.6</v>
      </c>
      <c r="H3342" s="31">
        <f t="shared" si="99"/>
        <v>0</v>
      </c>
      <c r="I3342" s="132" t="s">
        <v>62</v>
      </c>
      <c r="L3342" s="246"/>
      <c r="M3342" s="20">
        <v>42202</v>
      </c>
      <c r="N3342" s="183" t="s">
        <v>4452</v>
      </c>
      <c r="O3342" s="183" t="s">
        <v>1592</v>
      </c>
      <c r="P3342" s="14" t="s">
        <v>1182</v>
      </c>
      <c r="Q3342" s="103">
        <v>2053.6</v>
      </c>
      <c r="R3342" s="23">
        <v>42203</v>
      </c>
      <c r="S3342" s="118">
        <v>2053.6</v>
      </c>
      <c r="T3342" s="31">
        <f t="shared" si="101"/>
        <v>0</v>
      </c>
      <c r="U3342" s="28" t="s">
        <v>9</v>
      </c>
    </row>
    <row r="3343" spans="1:21" x14ac:dyDescent="0.25">
      <c r="A3343" s="20">
        <v>42216</v>
      </c>
      <c r="B3343" s="183" t="s">
        <v>6002</v>
      </c>
      <c r="C3343" s="183" t="s">
        <v>1592</v>
      </c>
      <c r="D3343" s="14" t="s">
        <v>435</v>
      </c>
      <c r="E3343" s="103">
        <v>1388</v>
      </c>
      <c r="F3343" s="23">
        <v>42216</v>
      </c>
      <c r="G3343" s="106">
        <v>1388</v>
      </c>
      <c r="H3343" s="31">
        <f t="shared" si="99"/>
        <v>0</v>
      </c>
      <c r="I3343" s="132" t="s">
        <v>9</v>
      </c>
      <c r="L3343" s="246"/>
      <c r="M3343" s="20">
        <v>42202</v>
      </c>
      <c r="N3343" s="183" t="s">
        <v>4453</v>
      </c>
      <c r="O3343" s="183" t="s">
        <v>1592</v>
      </c>
      <c r="P3343" s="14" t="s">
        <v>1182</v>
      </c>
      <c r="Q3343" s="103">
        <v>7577.2</v>
      </c>
      <c r="R3343" s="23">
        <v>42203</v>
      </c>
      <c r="S3343" s="118">
        <v>7577.2</v>
      </c>
      <c r="T3343" s="31">
        <f t="shared" si="101"/>
        <v>0</v>
      </c>
      <c r="U3343" s="28" t="s">
        <v>9</v>
      </c>
    </row>
    <row r="3344" spans="1:21" x14ac:dyDescent="0.25">
      <c r="A3344" s="20">
        <v>42216</v>
      </c>
      <c r="B3344" s="183" t="s">
        <v>6003</v>
      </c>
      <c r="C3344" s="183" t="s">
        <v>1592</v>
      </c>
      <c r="D3344" s="14" t="s">
        <v>20</v>
      </c>
      <c r="E3344" s="103">
        <v>3398.8</v>
      </c>
      <c r="F3344" s="23">
        <v>42216</v>
      </c>
      <c r="G3344" s="106">
        <v>3398.8</v>
      </c>
      <c r="H3344" s="31">
        <f t="shared" si="99"/>
        <v>0</v>
      </c>
      <c r="I3344" s="132" t="s">
        <v>9</v>
      </c>
      <c r="L3344" s="246"/>
      <c r="M3344" s="20">
        <v>42203</v>
      </c>
      <c r="N3344" s="183" t="s">
        <v>4463</v>
      </c>
      <c r="O3344" s="183" t="s">
        <v>1592</v>
      </c>
      <c r="P3344" s="14" t="s">
        <v>1182</v>
      </c>
      <c r="Q3344" s="103">
        <v>1533.9</v>
      </c>
      <c r="R3344" s="23">
        <v>42203</v>
      </c>
      <c r="S3344" s="118">
        <v>1533.9</v>
      </c>
      <c r="T3344" s="31">
        <f t="shared" si="101"/>
        <v>0</v>
      </c>
      <c r="U3344" s="28" t="s">
        <v>9</v>
      </c>
    </row>
    <row r="3345" spans="1:21" x14ac:dyDescent="0.25">
      <c r="A3345" s="20">
        <v>42216</v>
      </c>
      <c r="B3345" s="183" t="s">
        <v>6004</v>
      </c>
      <c r="C3345" s="183" t="s">
        <v>1592</v>
      </c>
      <c r="D3345" s="14" t="s">
        <v>103</v>
      </c>
      <c r="E3345" s="103">
        <v>68426.3</v>
      </c>
      <c r="F3345" s="30">
        <v>42221</v>
      </c>
      <c r="G3345" s="144">
        <v>68426.3</v>
      </c>
      <c r="H3345" s="31">
        <f t="shared" si="99"/>
        <v>0</v>
      </c>
      <c r="I3345" s="132" t="s">
        <v>4738</v>
      </c>
      <c r="L3345" s="246"/>
      <c r="M3345" s="20">
        <v>42203</v>
      </c>
      <c r="N3345" s="183" t="s">
        <v>4480</v>
      </c>
      <c r="O3345" s="183" t="s">
        <v>1592</v>
      </c>
      <c r="P3345" s="14" t="s">
        <v>1182</v>
      </c>
      <c r="Q3345" s="103">
        <v>1885.8</v>
      </c>
      <c r="R3345" s="65">
        <v>42203</v>
      </c>
      <c r="S3345" s="106">
        <v>1885.8</v>
      </c>
      <c r="T3345" s="31">
        <f t="shared" si="101"/>
        <v>0</v>
      </c>
      <c r="U3345" s="132" t="s">
        <v>9</v>
      </c>
    </row>
    <row r="3346" spans="1:21" x14ac:dyDescent="0.25">
      <c r="A3346" s="20">
        <v>42216</v>
      </c>
      <c r="B3346" s="183" t="s">
        <v>6005</v>
      </c>
      <c r="C3346" s="183" t="s">
        <v>1592</v>
      </c>
      <c r="D3346" s="26" t="s">
        <v>218</v>
      </c>
      <c r="E3346" s="153">
        <v>0</v>
      </c>
      <c r="F3346" s="23"/>
      <c r="G3346" s="106"/>
      <c r="H3346" s="31">
        <f t="shared" si="99"/>
        <v>0</v>
      </c>
      <c r="I3346" s="132" t="s">
        <v>13</v>
      </c>
      <c r="L3346" s="246"/>
      <c r="M3346" s="20">
        <v>42203</v>
      </c>
      <c r="N3346" s="183" t="s">
        <v>4511</v>
      </c>
      <c r="O3346" s="183" t="s">
        <v>1592</v>
      </c>
      <c r="P3346" s="14" t="s">
        <v>1182</v>
      </c>
      <c r="Q3346" s="103">
        <v>1269.3499999999999</v>
      </c>
      <c r="R3346" s="65">
        <v>42203</v>
      </c>
      <c r="S3346" s="106">
        <v>1269.3499999999999</v>
      </c>
      <c r="T3346" s="31">
        <f t="shared" si="101"/>
        <v>0</v>
      </c>
      <c r="U3346" s="132" t="s">
        <v>9</v>
      </c>
    </row>
    <row r="3347" spans="1:21" x14ac:dyDescent="0.25">
      <c r="A3347" s="20">
        <v>42216</v>
      </c>
      <c r="B3347" s="183" t="s">
        <v>6006</v>
      </c>
      <c r="C3347" s="183" t="s">
        <v>1592</v>
      </c>
      <c r="D3347" s="14" t="s">
        <v>247</v>
      </c>
      <c r="E3347" s="103">
        <v>296.10000000000002</v>
      </c>
      <c r="F3347" s="23">
        <v>42216</v>
      </c>
      <c r="G3347" s="106">
        <v>296.10000000000002</v>
      </c>
      <c r="H3347" s="31">
        <f t="shared" si="99"/>
        <v>0</v>
      </c>
      <c r="I3347" s="132" t="s">
        <v>9</v>
      </c>
      <c r="L3347" s="246"/>
      <c r="M3347" s="20">
        <v>42203</v>
      </c>
      <c r="N3347" s="183" t="s">
        <v>4542</v>
      </c>
      <c r="O3347" s="183" t="s">
        <v>1592</v>
      </c>
      <c r="P3347" s="14" t="s">
        <v>1182</v>
      </c>
      <c r="Q3347" s="103">
        <v>7385.7</v>
      </c>
      <c r="R3347" s="23">
        <v>42203</v>
      </c>
      <c r="S3347" s="106">
        <v>7385.7</v>
      </c>
      <c r="T3347" s="31">
        <f t="shared" si="101"/>
        <v>0</v>
      </c>
      <c r="U3347" s="132" t="s">
        <v>9</v>
      </c>
    </row>
    <row r="3348" spans="1:21" x14ac:dyDescent="0.25">
      <c r="A3348" s="20">
        <v>42216</v>
      </c>
      <c r="B3348" s="183" t="s">
        <v>6007</v>
      </c>
      <c r="C3348" s="183" t="s">
        <v>1592</v>
      </c>
      <c r="D3348" s="14" t="s">
        <v>90</v>
      </c>
      <c r="E3348" s="103">
        <v>1861.65</v>
      </c>
      <c r="F3348" s="23">
        <v>42216</v>
      </c>
      <c r="G3348" s="106">
        <v>1861.65</v>
      </c>
      <c r="H3348" s="31">
        <f t="shared" si="99"/>
        <v>0</v>
      </c>
      <c r="I3348" s="132" t="s">
        <v>9</v>
      </c>
      <c r="L3348" s="246"/>
      <c r="M3348" s="20">
        <v>42204</v>
      </c>
      <c r="N3348" s="183" t="s">
        <v>4628</v>
      </c>
      <c r="O3348" s="183" t="s">
        <v>1592</v>
      </c>
      <c r="P3348" s="14" t="s">
        <v>1182</v>
      </c>
      <c r="Q3348" s="103">
        <v>4448.8</v>
      </c>
      <c r="R3348" s="23">
        <v>42204</v>
      </c>
      <c r="S3348" s="118">
        <v>4448.8</v>
      </c>
      <c r="T3348" s="31">
        <f t="shared" si="101"/>
        <v>0</v>
      </c>
      <c r="U3348" s="28" t="s">
        <v>9</v>
      </c>
    </row>
    <row r="3349" spans="1:21" x14ac:dyDescent="0.25">
      <c r="A3349" s="20">
        <v>42216</v>
      </c>
      <c r="B3349" s="183" t="s">
        <v>6008</v>
      </c>
      <c r="C3349" s="183" t="s">
        <v>1592</v>
      </c>
      <c r="D3349" s="14" t="s">
        <v>95</v>
      </c>
      <c r="E3349" s="103">
        <v>2575.1999999999998</v>
      </c>
      <c r="F3349" s="23">
        <v>42216</v>
      </c>
      <c r="G3349" s="106">
        <v>2575.1999999999998</v>
      </c>
      <c r="H3349" s="31">
        <f t="shared" si="99"/>
        <v>0</v>
      </c>
      <c r="I3349" s="132" t="s">
        <v>94</v>
      </c>
      <c r="L3349" s="246"/>
      <c r="M3349" s="20">
        <v>42206</v>
      </c>
      <c r="N3349" s="183" t="s">
        <v>4824</v>
      </c>
      <c r="O3349" s="183" t="s">
        <v>1592</v>
      </c>
      <c r="P3349" s="15" t="s">
        <v>1182</v>
      </c>
      <c r="Q3349" s="133">
        <v>1231.4000000000001</v>
      </c>
      <c r="R3349" s="23">
        <v>42206</v>
      </c>
      <c r="S3349" s="118">
        <v>1231.4000000000001</v>
      </c>
      <c r="T3349" s="31">
        <f t="shared" si="101"/>
        <v>0</v>
      </c>
      <c r="U3349" s="46" t="s">
        <v>9</v>
      </c>
    </row>
    <row r="3350" spans="1:21" x14ac:dyDescent="0.25">
      <c r="A3350" s="20">
        <v>42216</v>
      </c>
      <c r="B3350" s="183" t="s">
        <v>6009</v>
      </c>
      <c r="C3350" s="183" t="s">
        <v>1592</v>
      </c>
      <c r="D3350" s="14" t="s">
        <v>102</v>
      </c>
      <c r="E3350" s="103">
        <v>2380</v>
      </c>
      <c r="F3350" s="23">
        <v>42216</v>
      </c>
      <c r="G3350" s="106">
        <v>2380</v>
      </c>
      <c r="H3350" s="31">
        <f t="shared" si="99"/>
        <v>0</v>
      </c>
      <c r="I3350" s="132" t="s">
        <v>9</v>
      </c>
      <c r="L3350" s="246"/>
      <c r="M3350" s="20">
        <v>42206</v>
      </c>
      <c r="N3350" s="183" t="s">
        <v>4856</v>
      </c>
      <c r="O3350" s="183" t="s">
        <v>1592</v>
      </c>
      <c r="P3350" s="15" t="s">
        <v>1182</v>
      </c>
      <c r="Q3350" s="133">
        <v>294</v>
      </c>
      <c r="R3350" s="23">
        <v>42206</v>
      </c>
      <c r="S3350" s="118">
        <v>294</v>
      </c>
      <c r="T3350" s="31">
        <f t="shared" si="101"/>
        <v>0</v>
      </c>
      <c r="U3350" s="46" t="s">
        <v>9</v>
      </c>
    </row>
    <row r="3351" spans="1:21" x14ac:dyDescent="0.25">
      <c r="A3351" s="20">
        <v>42216</v>
      </c>
      <c r="B3351" s="183" t="s">
        <v>6010</v>
      </c>
      <c r="C3351" s="183" t="s">
        <v>1592</v>
      </c>
      <c r="D3351" s="14" t="s">
        <v>361</v>
      </c>
      <c r="E3351" s="103">
        <v>10870.8</v>
      </c>
      <c r="F3351" s="23">
        <v>42216</v>
      </c>
      <c r="G3351" s="106">
        <v>10870.8</v>
      </c>
      <c r="H3351" s="31">
        <f t="shared" si="99"/>
        <v>0</v>
      </c>
      <c r="I3351" s="132" t="s">
        <v>94</v>
      </c>
      <c r="L3351" s="246"/>
      <c r="M3351" s="20">
        <v>42206</v>
      </c>
      <c r="N3351" s="183" t="s">
        <v>4864</v>
      </c>
      <c r="O3351" s="183" t="s">
        <v>1592</v>
      </c>
      <c r="P3351" s="15" t="s">
        <v>1182</v>
      </c>
      <c r="Q3351" s="133">
        <v>30</v>
      </c>
      <c r="R3351" s="23">
        <v>42206</v>
      </c>
      <c r="S3351" s="118">
        <v>30</v>
      </c>
      <c r="T3351" s="31">
        <f t="shared" si="101"/>
        <v>0</v>
      </c>
      <c r="U3351" s="46" t="s">
        <v>9</v>
      </c>
    </row>
    <row r="3352" spans="1:21" x14ac:dyDescent="0.25">
      <c r="A3352" s="20">
        <v>42216</v>
      </c>
      <c r="B3352" s="183" t="s">
        <v>6011</v>
      </c>
      <c r="C3352" s="183" t="s">
        <v>1592</v>
      </c>
      <c r="D3352" s="14" t="s">
        <v>93</v>
      </c>
      <c r="E3352" s="103">
        <v>3011.8</v>
      </c>
      <c r="F3352" s="23">
        <v>42216</v>
      </c>
      <c r="G3352" s="106">
        <v>3011.8</v>
      </c>
      <c r="H3352" s="31">
        <f t="shared" si="99"/>
        <v>0</v>
      </c>
      <c r="I3352" s="132" t="s">
        <v>94</v>
      </c>
      <c r="L3352" s="246"/>
      <c r="M3352" s="20">
        <v>42207</v>
      </c>
      <c r="N3352" s="183" t="s">
        <v>5012</v>
      </c>
      <c r="O3352" s="183" t="s">
        <v>1592</v>
      </c>
      <c r="P3352" s="14" t="s">
        <v>1182</v>
      </c>
      <c r="Q3352" s="103">
        <v>1475.8</v>
      </c>
      <c r="R3352" s="23">
        <v>42207</v>
      </c>
      <c r="S3352" s="106">
        <v>1475.8</v>
      </c>
      <c r="T3352" s="31">
        <f t="shared" si="101"/>
        <v>0</v>
      </c>
      <c r="U3352" s="132" t="s">
        <v>9</v>
      </c>
    </row>
    <row r="3353" spans="1:21" x14ac:dyDescent="0.25">
      <c r="A3353" s="20">
        <v>42216</v>
      </c>
      <c r="B3353" s="183" t="s">
        <v>6012</v>
      </c>
      <c r="C3353" s="183" t="s">
        <v>1592</v>
      </c>
      <c r="D3353" s="14" t="s">
        <v>173</v>
      </c>
      <c r="E3353" s="103">
        <v>33482.1</v>
      </c>
      <c r="F3353" s="30" t="s">
        <v>6097</v>
      </c>
      <c r="G3353" s="144">
        <v>33482.1</v>
      </c>
      <c r="H3353" s="31">
        <f t="shared" si="99"/>
        <v>0</v>
      </c>
      <c r="I3353" s="132" t="s">
        <v>62</v>
      </c>
      <c r="L3353" s="246"/>
      <c r="M3353" s="20">
        <v>42208</v>
      </c>
      <c r="N3353" s="183" t="s">
        <v>5110</v>
      </c>
      <c r="O3353" s="183" t="s">
        <v>1592</v>
      </c>
      <c r="P3353" s="14" t="s">
        <v>1182</v>
      </c>
      <c r="Q3353" s="103">
        <v>1208</v>
      </c>
      <c r="R3353" s="65">
        <v>42209</v>
      </c>
      <c r="S3353" s="106">
        <v>1208</v>
      </c>
      <c r="T3353" s="31">
        <f t="shared" si="101"/>
        <v>0</v>
      </c>
      <c r="U3353" s="132" t="s">
        <v>19</v>
      </c>
    </row>
    <row r="3354" spans="1:21" x14ac:dyDescent="0.25">
      <c r="A3354" s="20">
        <v>42216</v>
      </c>
      <c r="B3354" s="183" t="s">
        <v>6013</v>
      </c>
      <c r="C3354" s="183" t="s">
        <v>1592</v>
      </c>
      <c r="D3354" s="26" t="s">
        <v>218</v>
      </c>
      <c r="E3354" s="153">
        <v>0</v>
      </c>
      <c r="F3354" s="23"/>
      <c r="G3354" s="106"/>
      <c r="H3354" s="31">
        <f t="shared" si="99"/>
        <v>0</v>
      </c>
      <c r="I3354" s="132" t="s">
        <v>13</v>
      </c>
      <c r="L3354" s="246"/>
      <c r="M3354" s="20">
        <v>42210</v>
      </c>
      <c r="N3354" s="183" t="s">
        <v>5326</v>
      </c>
      <c r="O3354" s="183" t="s">
        <v>1592</v>
      </c>
      <c r="P3354" s="14" t="s">
        <v>1182</v>
      </c>
      <c r="Q3354" s="103">
        <v>1058.4000000000001</v>
      </c>
      <c r="R3354" s="65">
        <v>42210</v>
      </c>
      <c r="S3354" s="106">
        <v>1058.4000000000001</v>
      </c>
      <c r="T3354" s="31">
        <f t="shared" si="101"/>
        <v>0</v>
      </c>
      <c r="U3354" s="132" t="s">
        <v>9</v>
      </c>
    </row>
    <row r="3355" spans="1:21" x14ac:dyDescent="0.25">
      <c r="A3355" s="20">
        <v>42216</v>
      </c>
      <c r="B3355" s="183" t="s">
        <v>6014</v>
      </c>
      <c r="C3355" s="183" t="s">
        <v>1592</v>
      </c>
      <c r="D3355" s="14" t="s">
        <v>3346</v>
      </c>
      <c r="E3355" s="103">
        <v>1800</v>
      </c>
      <c r="F3355" s="30">
        <v>42219</v>
      </c>
      <c r="G3355" s="144">
        <v>1800</v>
      </c>
      <c r="H3355" s="31">
        <f t="shared" si="99"/>
        <v>0</v>
      </c>
      <c r="I3355" s="132" t="s">
        <v>62</v>
      </c>
      <c r="L3355" s="246"/>
      <c r="M3355" s="20">
        <v>42210</v>
      </c>
      <c r="N3355" s="183" t="s">
        <v>5327</v>
      </c>
      <c r="O3355" s="183" t="s">
        <v>1592</v>
      </c>
      <c r="P3355" s="14" t="s">
        <v>1182</v>
      </c>
      <c r="Q3355" s="103">
        <v>874</v>
      </c>
      <c r="R3355" s="65">
        <v>42210</v>
      </c>
      <c r="S3355" s="106">
        <v>874</v>
      </c>
      <c r="T3355" s="31">
        <f t="shared" si="101"/>
        <v>0</v>
      </c>
      <c r="U3355" s="132" t="s">
        <v>9</v>
      </c>
    </row>
    <row r="3356" spans="1:21" x14ac:dyDescent="0.25">
      <c r="A3356" s="20">
        <v>42216</v>
      </c>
      <c r="B3356" s="183" t="s">
        <v>6015</v>
      </c>
      <c r="C3356" s="183" t="s">
        <v>1592</v>
      </c>
      <c r="D3356" s="14" t="s">
        <v>426</v>
      </c>
      <c r="E3356" s="103">
        <v>2766.4</v>
      </c>
      <c r="F3356" s="30">
        <v>42219</v>
      </c>
      <c r="G3356" s="144">
        <v>2766.4</v>
      </c>
      <c r="H3356" s="31">
        <f t="shared" si="99"/>
        <v>0</v>
      </c>
      <c r="I3356" s="132" t="s">
        <v>62</v>
      </c>
      <c r="L3356" s="246"/>
      <c r="M3356" s="20">
        <v>42210</v>
      </c>
      <c r="N3356" s="183" t="s">
        <v>5333</v>
      </c>
      <c r="O3356" s="183" t="s">
        <v>1592</v>
      </c>
      <c r="P3356" s="14" t="s">
        <v>1182</v>
      </c>
      <c r="Q3356" s="103">
        <v>24678</v>
      </c>
      <c r="R3356" s="65">
        <v>42210</v>
      </c>
      <c r="S3356" s="106">
        <v>24678</v>
      </c>
      <c r="T3356" s="31">
        <f t="shared" si="101"/>
        <v>0</v>
      </c>
      <c r="U3356" s="132" t="s">
        <v>9</v>
      </c>
    </row>
    <row r="3357" spans="1:21" x14ac:dyDescent="0.25">
      <c r="A3357" s="20">
        <v>42216</v>
      </c>
      <c r="B3357" s="183" t="s">
        <v>6016</v>
      </c>
      <c r="C3357" s="183" t="s">
        <v>1592</v>
      </c>
      <c r="D3357" s="14" t="s">
        <v>75</v>
      </c>
      <c r="E3357" s="103">
        <v>20155.099999999999</v>
      </c>
      <c r="F3357" s="30">
        <v>42219</v>
      </c>
      <c r="G3357" s="144">
        <v>20155.099999999999</v>
      </c>
      <c r="H3357" s="31">
        <f t="shared" si="99"/>
        <v>0</v>
      </c>
      <c r="I3357" s="132" t="s">
        <v>62</v>
      </c>
      <c r="L3357" s="246"/>
      <c r="M3357" s="20">
        <v>42210</v>
      </c>
      <c r="N3357" s="183" t="s">
        <v>5379</v>
      </c>
      <c r="O3357" s="183" t="s">
        <v>1592</v>
      </c>
      <c r="P3357" s="14" t="s">
        <v>1182</v>
      </c>
      <c r="Q3357" s="103">
        <v>148</v>
      </c>
      <c r="R3357" s="65">
        <v>42210</v>
      </c>
      <c r="S3357" s="106">
        <v>148</v>
      </c>
      <c r="T3357" s="31">
        <f t="shared" si="101"/>
        <v>0</v>
      </c>
      <c r="U3357" s="132" t="s">
        <v>9</v>
      </c>
    </row>
    <row r="3358" spans="1:21" x14ac:dyDescent="0.25">
      <c r="A3358" s="20">
        <v>42216</v>
      </c>
      <c r="B3358" s="183" t="s">
        <v>6017</v>
      </c>
      <c r="C3358" s="183" t="s">
        <v>1592</v>
      </c>
      <c r="D3358" s="14" t="s">
        <v>55</v>
      </c>
      <c r="E3358" s="103">
        <v>26884.799999999999</v>
      </c>
      <c r="F3358" s="30">
        <v>42217</v>
      </c>
      <c r="G3358" s="144">
        <v>26884.799999999999</v>
      </c>
      <c r="H3358" s="31">
        <f t="shared" si="99"/>
        <v>0</v>
      </c>
      <c r="I3358" s="132" t="s">
        <v>4738</v>
      </c>
      <c r="L3358" s="246"/>
      <c r="M3358" s="20">
        <v>42211</v>
      </c>
      <c r="N3358" s="183" t="s">
        <v>5436</v>
      </c>
      <c r="O3358" s="183" t="s">
        <v>1592</v>
      </c>
      <c r="P3358" s="14" t="s">
        <v>1182</v>
      </c>
      <c r="Q3358" s="103">
        <v>2129.4</v>
      </c>
      <c r="R3358" s="65">
        <v>42211</v>
      </c>
      <c r="S3358" s="106">
        <v>2129.4</v>
      </c>
      <c r="T3358" s="31">
        <f t="shared" si="101"/>
        <v>0</v>
      </c>
      <c r="U3358" s="132" t="s">
        <v>9</v>
      </c>
    </row>
    <row r="3359" spans="1:21" x14ac:dyDescent="0.25">
      <c r="A3359" s="20">
        <v>42216</v>
      </c>
      <c r="B3359" s="183" t="s">
        <v>6018</v>
      </c>
      <c r="C3359" s="183" t="s">
        <v>1592</v>
      </c>
      <c r="D3359" s="14" t="s">
        <v>84</v>
      </c>
      <c r="E3359" s="103">
        <v>50694.5</v>
      </c>
      <c r="F3359" s="30" t="s">
        <v>6082</v>
      </c>
      <c r="G3359" s="144">
        <v>50694.5</v>
      </c>
      <c r="H3359" s="31">
        <f t="shared" si="99"/>
        <v>0</v>
      </c>
      <c r="I3359" s="132" t="s">
        <v>62</v>
      </c>
      <c r="L3359" s="246"/>
      <c r="M3359" s="20">
        <v>42211</v>
      </c>
      <c r="N3359" s="183" t="s">
        <v>5437</v>
      </c>
      <c r="O3359" s="183" t="s">
        <v>1592</v>
      </c>
      <c r="P3359" s="14" t="s">
        <v>1182</v>
      </c>
      <c r="Q3359" s="103">
        <v>1786</v>
      </c>
      <c r="R3359" s="65">
        <v>42211</v>
      </c>
      <c r="S3359" s="106">
        <v>1786</v>
      </c>
      <c r="T3359" s="31">
        <f t="shared" si="101"/>
        <v>0</v>
      </c>
      <c r="U3359" s="132" t="s">
        <v>9</v>
      </c>
    </row>
    <row r="3360" spans="1:21" x14ac:dyDescent="0.25">
      <c r="A3360" s="20">
        <v>42216</v>
      </c>
      <c r="B3360" s="183" t="s">
        <v>6019</v>
      </c>
      <c r="C3360" s="183" t="s">
        <v>1592</v>
      </c>
      <c r="D3360" s="14" t="s">
        <v>72</v>
      </c>
      <c r="E3360" s="103">
        <v>24417</v>
      </c>
      <c r="F3360" s="30" t="s">
        <v>6091</v>
      </c>
      <c r="G3360" s="144">
        <v>24417</v>
      </c>
      <c r="H3360" s="31">
        <f t="shared" si="99"/>
        <v>0</v>
      </c>
      <c r="I3360" s="132" t="s">
        <v>62</v>
      </c>
      <c r="L3360" s="246"/>
      <c r="M3360" s="20">
        <v>42211</v>
      </c>
      <c r="N3360" s="183" t="s">
        <v>5438</v>
      </c>
      <c r="O3360" s="183" t="s">
        <v>1592</v>
      </c>
      <c r="P3360" s="14" t="s">
        <v>1182</v>
      </c>
      <c r="Q3360" s="103">
        <v>1619.5</v>
      </c>
      <c r="R3360" s="65">
        <v>42211</v>
      </c>
      <c r="S3360" s="106">
        <v>1619.5</v>
      </c>
      <c r="T3360" s="31">
        <f t="shared" si="101"/>
        <v>0</v>
      </c>
      <c r="U3360" s="132" t="s">
        <v>9</v>
      </c>
    </row>
    <row r="3361" spans="1:21" x14ac:dyDescent="0.25">
      <c r="A3361" s="20">
        <v>42216</v>
      </c>
      <c r="B3361" s="183" t="s">
        <v>6020</v>
      </c>
      <c r="C3361" s="183" t="s">
        <v>1592</v>
      </c>
      <c r="D3361" s="14" t="s">
        <v>176</v>
      </c>
      <c r="E3361" s="103">
        <v>15454.92</v>
      </c>
      <c r="F3361" s="30" t="s">
        <v>6083</v>
      </c>
      <c r="G3361" s="144">
        <v>15454.92</v>
      </c>
      <c r="H3361" s="31">
        <f t="shared" si="99"/>
        <v>0</v>
      </c>
      <c r="I3361" s="132" t="s">
        <v>62</v>
      </c>
      <c r="L3361" s="246"/>
      <c r="M3361" s="20">
        <v>42211</v>
      </c>
      <c r="N3361" s="183" t="s">
        <v>5449</v>
      </c>
      <c r="O3361" s="183" t="s">
        <v>1592</v>
      </c>
      <c r="P3361" s="14" t="s">
        <v>1182</v>
      </c>
      <c r="Q3361" s="103">
        <v>1374.6</v>
      </c>
      <c r="R3361" s="23">
        <v>42211</v>
      </c>
      <c r="S3361" s="106">
        <v>1374.6</v>
      </c>
      <c r="T3361" s="31">
        <f t="shared" si="101"/>
        <v>0</v>
      </c>
      <c r="U3361" s="132" t="s">
        <v>9</v>
      </c>
    </row>
    <row r="3362" spans="1:21" x14ac:dyDescent="0.25">
      <c r="A3362" s="20">
        <v>42216</v>
      </c>
      <c r="B3362" s="183" t="s">
        <v>6021</v>
      </c>
      <c r="C3362" s="183" t="s">
        <v>1592</v>
      </c>
      <c r="D3362" s="14" t="s">
        <v>75</v>
      </c>
      <c r="E3362" s="103">
        <v>1055.5999999999999</v>
      </c>
      <c r="F3362" s="30">
        <v>42219</v>
      </c>
      <c r="G3362" s="144">
        <v>1055.5999999999999</v>
      </c>
      <c r="H3362" s="31">
        <f t="shared" si="99"/>
        <v>0</v>
      </c>
      <c r="I3362" s="132" t="s">
        <v>62</v>
      </c>
      <c r="L3362" s="246"/>
      <c r="M3362" s="20">
        <v>42211</v>
      </c>
      <c r="N3362" s="183" t="s">
        <v>5466</v>
      </c>
      <c r="O3362" s="183" t="s">
        <v>1592</v>
      </c>
      <c r="P3362" s="14" t="s">
        <v>1182</v>
      </c>
      <c r="Q3362" s="103">
        <v>1361.6</v>
      </c>
      <c r="R3362" s="23">
        <v>42211</v>
      </c>
      <c r="S3362" s="106">
        <v>1361.6</v>
      </c>
      <c r="T3362" s="31">
        <f t="shared" si="101"/>
        <v>0</v>
      </c>
      <c r="U3362" s="132" t="s">
        <v>9</v>
      </c>
    </row>
    <row r="3363" spans="1:21" x14ac:dyDescent="0.25">
      <c r="A3363" s="20">
        <v>42216</v>
      </c>
      <c r="B3363" s="183" t="s">
        <v>6022</v>
      </c>
      <c r="C3363" s="183" t="s">
        <v>1592</v>
      </c>
      <c r="D3363" s="14" t="s">
        <v>1053</v>
      </c>
      <c r="E3363" s="103">
        <v>65916</v>
      </c>
      <c r="F3363" s="30">
        <v>42222</v>
      </c>
      <c r="G3363" s="144">
        <v>65916</v>
      </c>
      <c r="H3363" s="31">
        <f t="shared" si="99"/>
        <v>0</v>
      </c>
      <c r="I3363" s="132" t="s">
        <v>19</v>
      </c>
      <c r="L3363" s="246"/>
      <c r="M3363" s="20">
        <v>42212</v>
      </c>
      <c r="N3363" s="183" t="s">
        <v>5507</v>
      </c>
      <c r="O3363" s="183" t="s">
        <v>1592</v>
      </c>
      <c r="P3363" s="14" t="s">
        <v>1182</v>
      </c>
      <c r="Q3363" s="103">
        <v>890.3</v>
      </c>
      <c r="R3363" s="23">
        <v>42212</v>
      </c>
      <c r="S3363" s="106">
        <v>890.3</v>
      </c>
      <c r="T3363" s="31">
        <f t="shared" si="101"/>
        <v>0</v>
      </c>
      <c r="U3363" s="132" t="s">
        <v>9</v>
      </c>
    </row>
    <row r="3364" spans="1:21" x14ac:dyDescent="0.25">
      <c r="A3364" s="20">
        <v>42216</v>
      </c>
      <c r="B3364" s="183" t="s">
        <v>6023</v>
      </c>
      <c r="C3364" s="183" t="s">
        <v>1592</v>
      </c>
      <c r="D3364" s="14" t="s">
        <v>86</v>
      </c>
      <c r="E3364" s="103">
        <v>556.9</v>
      </c>
      <c r="F3364" s="23">
        <v>42216</v>
      </c>
      <c r="G3364" s="106">
        <v>556.9</v>
      </c>
      <c r="H3364" s="31">
        <f t="shared" si="99"/>
        <v>0</v>
      </c>
      <c r="I3364" s="132" t="s">
        <v>9</v>
      </c>
      <c r="L3364" s="246"/>
      <c r="M3364" s="20">
        <v>42212</v>
      </c>
      <c r="N3364" s="183" t="s">
        <v>5515</v>
      </c>
      <c r="O3364" s="183" t="s">
        <v>1592</v>
      </c>
      <c r="P3364" s="14" t="s">
        <v>1182</v>
      </c>
      <c r="Q3364" s="103">
        <v>2573.8000000000002</v>
      </c>
      <c r="R3364" s="23">
        <v>42212</v>
      </c>
      <c r="S3364" s="106">
        <v>2573.8000000000002</v>
      </c>
      <c r="T3364" s="31">
        <f t="shared" si="101"/>
        <v>0</v>
      </c>
      <c r="U3364" s="132" t="s">
        <v>9</v>
      </c>
    </row>
    <row r="3365" spans="1:21" x14ac:dyDescent="0.25">
      <c r="A3365" s="20">
        <v>42216</v>
      </c>
      <c r="B3365" s="183" t="s">
        <v>6024</v>
      </c>
      <c r="C3365" s="183" t="s">
        <v>1592</v>
      </c>
      <c r="D3365" s="14" t="s">
        <v>1117</v>
      </c>
      <c r="E3365" s="103">
        <v>3637.2</v>
      </c>
      <c r="F3365" s="30"/>
      <c r="G3365" s="144"/>
      <c r="H3365" s="31">
        <f t="shared" si="99"/>
        <v>3637.2</v>
      </c>
      <c r="I3365" s="132" t="s">
        <v>9</v>
      </c>
      <c r="L3365" s="246"/>
      <c r="M3365" s="20">
        <v>42212</v>
      </c>
      <c r="N3365" s="183" t="s">
        <v>5556</v>
      </c>
      <c r="O3365" s="183" t="s">
        <v>1592</v>
      </c>
      <c r="P3365" s="14" t="s">
        <v>1182</v>
      </c>
      <c r="Q3365" s="103">
        <v>2992.4</v>
      </c>
      <c r="R3365" s="23">
        <v>42212</v>
      </c>
      <c r="S3365" s="106">
        <v>2992.4</v>
      </c>
      <c r="T3365" s="31">
        <f t="shared" si="101"/>
        <v>0</v>
      </c>
      <c r="U3365" s="132" t="s">
        <v>9</v>
      </c>
    </row>
    <row r="3366" spans="1:21" x14ac:dyDescent="0.25">
      <c r="A3366" s="20">
        <v>42216</v>
      </c>
      <c r="B3366" s="183" t="s">
        <v>6025</v>
      </c>
      <c r="C3366" s="183" t="s">
        <v>1592</v>
      </c>
      <c r="D3366" s="26" t="s">
        <v>218</v>
      </c>
      <c r="E3366" s="153">
        <v>0</v>
      </c>
      <c r="F3366" s="23"/>
      <c r="G3366" s="106"/>
      <c r="H3366" s="31">
        <f t="shared" si="99"/>
        <v>0</v>
      </c>
      <c r="I3366" s="132" t="s">
        <v>13</v>
      </c>
      <c r="L3366" s="246"/>
      <c r="M3366" s="20">
        <v>42213</v>
      </c>
      <c r="N3366" s="183" t="s">
        <v>5643</v>
      </c>
      <c r="O3366" s="183" t="s">
        <v>1592</v>
      </c>
      <c r="P3366" s="14" t="s">
        <v>1182</v>
      </c>
      <c r="Q3366" s="103">
        <v>1712.5</v>
      </c>
      <c r="R3366" s="23">
        <v>42213</v>
      </c>
      <c r="S3366" s="106">
        <v>1712.5</v>
      </c>
      <c r="T3366" s="31">
        <f t="shared" si="101"/>
        <v>0</v>
      </c>
      <c r="U3366" s="132" t="s">
        <v>9</v>
      </c>
    </row>
    <row r="3367" spans="1:21" x14ac:dyDescent="0.25">
      <c r="A3367" s="20">
        <v>42216</v>
      </c>
      <c r="B3367" s="183" t="s">
        <v>6026</v>
      </c>
      <c r="C3367" s="183" t="s">
        <v>1592</v>
      </c>
      <c r="D3367" s="14" t="s">
        <v>1020</v>
      </c>
      <c r="E3367" s="103">
        <v>4445.24</v>
      </c>
      <c r="F3367" s="23">
        <v>42216</v>
      </c>
      <c r="G3367" s="106">
        <v>4445.24</v>
      </c>
      <c r="H3367" s="31">
        <f t="shared" si="99"/>
        <v>0</v>
      </c>
      <c r="I3367" s="132" t="s">
        <v>9</v>
      </c>
      <c r="L3367" s="246"/>
      <c r="M3367" s="20">
        <v>42214</v>
      </c>
      <c r="N3367" s="183" t="s">
        <v>5767</v>
      </c>
      <c r="O3367" s="183" t="s">
        <v>1592</v>
      </c>
      <c r="P3367" s="14" t="s">
        <v>1182</v>
      </c>
      <c r="Q3367" s="103">
        <v>26949.03</v>
      </c>
      <c r="R3367" s="23">
        <v>42214</v>
      </c>
      <c r="S3367" s="106">
        <v>26949.03</v>
      </c>
      <c r="T3367" s="31">
        <f t="shared" si="101"/>
        <v>0</v>
      </c>
      <c r="U3367" s="132" t="s">
        <v>9</v>
      </c>
    </row>
    <row r="3368" spans="1:21" x14ac:dyDescent="0.25">
      <c r="A3368" s="20">
        <v>42216</v>
      </c>
      <c r="B3368" s="183" t="s">
        <v>6027</v>
      </c>
      <c r="C3368" s="183" t="s">
        <v>1592</v>
      </c>
      <c r="D3368" s="14" t="s">
        <v>5046</v>
      </c>
      <c r="E3368" s="103">
        <v>3892.9</v>
      </c>
      <c r="F3368" s="23">
        <v>42216</v>
      </c>
      <c r="G3368" s="106">
        <v>3892.9</v>
      </c>
      <c r="H3368" s="31">
        <f t="shared" si="99"/>
        <v>0</v>
      </c>
      <c r="I3368" s="132" t="s">
        <v>9</v>
      </c>
      <c r="L3368" s="246"/>
      <c r="M3368" s="20">
        <v>42215</v>
      </c>
      <c r="N3368" s="183" t="s">
        <v>5877</v>
      </c>
      <c r="O3368" s="183" t="s">
        <v>1592</v>
      </c>
      <c r="P3368" s="14" t="s">
        <v>1182</v>
      </c>
      <c r="Q3368" s="103">
        <v>669</v>
      </c>
      <c r="R3368" s="23">
        <v>42216</v>
      </c>
      <c r="S3368" s="106">
        <v>669</v>
      </c>
      <c r="T3368" s="31">
        <f t="shared" si="101"/>
        <v>0</v>
      </c>
      <c r="U3368" s="132" t="s">
        <v>9</v>
      </c>
    </row>
    <row r="3369" spans="1:21" x14ac:dyDescent="0.25">
      <c r="A3369" s="20">
        <v>42216</v>
      </c>
      <c r="B3369" s="183" t="s">
        <v>6028</v>
      </c>
      <c r="C3369" s="183" t="s">
        <v>1592</v>
      </c>
      <c r="D3369" s="14" t="s">
        <v>47</v>
      </c>
      <c r="E3369" s="103">
        <v>17208.400000000001</v>
      </c>
      <c r="F3369" s="30">
        <v>42217</v>
      </c>
      <c r="G3369" s="144">
        <v>17208.400000000001</v>
      </c>
      <c r="H3369" s="31">
        <f t="shared" si="99"/>
        <v>0</v>
      </c>
      <c r="I3369" s="132" t="s">
        <v>3880</v>
      </c>
      <c r="L3369" s="246"/>
      <c r="M3369" s="20">
        <v>42216</v>
      </c>
      <c r="N3369" s="183" t="s">
        <v>5938</v>
      </c>
      <c r="O3369" s="183" t="s">
        <v>1592</v>
      </c>
      <c r="P3369" s="14" t="s">
        <v>1182</v>
      </c>
      <c r="Q3369" s="103">
        <v>5215.6000000000004</v>
      </c>
      <c r="R3369" s="23">
        <v>42216</v>
      </c>
      <c r="S3369" s="106">
        <v>5215.6000000000004</v>
      </c>
      <c r="T3369" s="31">
        <f t="shared" si="101"/>
        <v>0</v>
      </c>
      <c r="U3369" s="132" t="s">
        <v>94</v>
      </c>
    </row>
    <row r="3370" spans="1:21" x14ac:dyDescent="0.25">
      <c r="A3370" s="20">
        <v>42216</v>
      </c>
      <c r="B3370" s="183" t="s">
        <v>6029</v>
      </c>
      <c r="C3370" s="183" t="s">
        <v>1592</v>
      </c>
      <c r="D3370" s="14" t="s">
        <v>24</v>
      </c>
      <c r="E3370" s="103">
        <v>127350</v>
      </c>
      <c r="F3370" s="30">
        <v>42228</v>
      </c>
      <c r="G3370" s="144">
        <v>127350</v>
      </c>
      <c r="H3370" s="31">
        <f t="shared" si="99"/>
        <v>0</v>
      </c>
      <c r="I3370" s="132" t="s">
        <v>9</v>
      </c>
      <c r="L3370" s="246"/>
      <c r="M3370" s="20">
        <v>42216</v>
      </c>
      <c r="N3370" s="183" t="s">
        <v>5942</v>
      </c>
      <c r="O3370" s="183" t="s">
        <v>1592</v>
      </c>
      <c r="P3370" s="14" t="s">
        <v>1182</v>
      </c>
      <c r="Q3370" s="103">
        <v>6892.8</v>
      </c>
      <c r="R3370" s="23">
        <v>42216</v>
      </c>
      <c r="S3370" s="106">
        <v>6892.8</v>
      </c>
      <c r="T3370" s="31">
        <f t="shared" si="101"/>
        <v>0</v>
      </c>
      <c r="U3370" s="132" t="s">
        <v>9</v>
      </c>
    </row>
    <row r="3371" spans="1:21" x14ac:dyDescent="0.25">
      <c r="A3371" s="20">
        <v>42216</v>
      </c>
      <c r="B3371" s="183" t="s">
        <v>6030</v>
      </c>
      <c r="C3371" s="183" t="s">
        <v>1592</v>
      </c>
      <c r="D3371" s="14" t="s">
        <v>24</v>
      </c>
      <c r="E3371" s="103">
        <v>86807.6</v>
      </c>
      <c r="F3371" s="30">
        <v>42228</v>
      </c>
      <c r="G3371" s="144">
        <v>86807.6</v>
      </c>
      <c r="H3371" s="31">
        <f t="shared" si="99"/>
        <v>0</v>
      </c>
      <c r="I3371" s="132" t="s">
        <v>9</v>
      </c>
      <c r="L3371" s="246"/>
      <c r="M3371" s="20">
        <v>42216</v>
      </c>
      <c r="N3371" s="183" t="s">
        <v>5943</v>
      </c>
      <c r="O3371" s="183" t="s">
        <v>1592</v>
      </c>
      <c r="P3371" s="14" t="s">
        <v>1182</v>
      </c>
      <c r="Q3371" s="103">
        <v>666.7</v>
      </c>
      <c r="R3371" s="23">
        <v>42216</v>
      </c>
      <c r="S3371" s="106">
        <v>666.7</v>
      </c>
      <c r="T3371" s="31">
        <f t="shared" si="101"/>
        <v>0</v>
      </c>
      <c r="U3371" s="132" t="s">
        <v>9</v>
      </c>
    </row>
    <row r="3372" spans="1:21" x14ac:dyDescent="0.25">
      <c r="A3372" s="20">
        <v>42216</v>
      </c>
      <c r="B3372" s="183" t="s">
        <v>6031</v>
      </c>
      <c r="C3372" s="183" t="s">
        <v>1592</v>
      </c>
      <c r="D3372" s="14" t="s">
        <v>111</v>
      </c>
      <c r="E3372" s="103">
        <v>15476.36</v>
      </c>
      <c r="F3372" s="30">
        <v>42217</v>
      </c>
      <c r="G3372" s="144">
        <v>15476.36</v>
      </c>
      <c r="H3372" s="31">
        <f t="shared" si="99"/>
        <v>0</v>
      </c>
      <c r="I3372" s="132" t="s">
        <v>17</v>
      </c>
      <c r="L3372" s="246"/>
      <c r="M3372" s="20">
        <v>42216</v>
      </c>
      <c r="N3372" s="183" t="s">
        <v>6000</v>
      </c>
      <c r="O3372" s="183" t="s">
        <v>1592</v>
      </c>
      <c r="P3372" s="14" t="s">
        <v>1182</v>
      </c>
      <c r="Q3372" s="103">
        <v>1185</v>
      </c>
      <c r="R3372" s="23">
        <v>42216</v>
      </c>
      <c r="S3372" s="106">
        <v>1185</v>
      </c>
      <c r="T3372" s="31">
        <f t="shared" si="101"/>
        <v>0</v>
      </c>
      <c r="U3372" s="132" t="s">
        <v>9</v>
      </c>
    </row>
    <row r="3373" spans="1:21" x14ac:dyDescent="0.25">
      <c r="A3373" s="20">
        <v>42216</v>
      </c>
      <c r="B3373" s="183" t="s">
        <v>6032</v>
      </c>
      <c r="C3373" s="183" t="s">
        <v>1592</v>
      </c>
      <c r="D3373" s="14" t="s">
        <v>148</v>
      </c>
      <c r="E3373" s="103">
        <v>8020.8</v>
      </c>
      <c r="F3373" s="30">
        <v>42217</v>
      </c>
      <c r="G3373" s="144">
        <v>8020.8</v>
      </c>
      <c r="H3373" s="31">
        <f t="shared" si="99"/>
        <v>0</v>
      </c>
      <c r="I3373" s="132" t="s">
        <v>59</v>
      </c>
      <c r="L3373" s="246"/>
      <c r="M3373" s="20">
        <v>42203</v>
      </c>
      <c r="N3373" s="183" t="s">
        <v>4561</v>
      </c>
      <c r="O3373" s="183" t="s">
        <v>1592</v>
      </c>
      <c r="P3373" s="14" t="s">
        <v>301</v>
      </c>
      <c r="Q3373" s="103">
        <v>453.1</v>
      </c>
      <c r="R3373" s="72">
        <v>42205</v>
      </c>
      <c r="S3373" s="118">
        <v>453.1</v>
      </c>
      <c r="T3373" s="31">
        <f t="shared" si="101"/>
        <v>0</v>
      </c>
      <c r="U3373" s="28" t="s">
        <v>94</v>
      </c>
    </row>
    <row r="3374" spans="1:21" x14ac:dyDescent="0.25">
      <c r="A3374" s="20">
        <v>42216</v>
      </c>
      <c r="B3374" s="183" t="s">
        <v>6033</v>
      </c>
      <c r="C3374" s="183" t="s">
        <v>1592</v>
      </c>
      <c r="D3374" s="14" t="s">
        <v>91</v>
      </c>
      <c r="E3374" s="103">
        <v>27071.5</v>
      </c>
      <c r="F3374" s="30">
        <v>42217</v>
      </c>
      <c r="G3374" s="144">
        <v>27071.5</v>
      </c>
      <c r="H3374" s="31">
        <f t="shared" si="99"/>
        <v>0</v>
      </c>
      <c r="I3374" s="132" t="s">
        <v>59</v>
      </c>
      <c r="L3374" s="246"/>
      <c r="M3374" s="20">
        <v>42207</v>
      </c>
      <c r="N3374" s="183" t="s">
        <v>4942</v>
      </c>
      <c r="O3374" s="183" t="s">
        <v>1592</v>
      </c>
      <c r="P3374" s="14" t="s">
        <v>872</v>
      </c>
      <c r="Q3374" s="103">
        <v>649.79999999999995</v>
      </c>
      <c r="R3374" s="23">
        <v>42207</v>
      </c>
      <c r="S3374" s="106">
        <v>649.79999999999995</v>
      </c>
      <c r="T3374" s="31">
        <f t="shared" si="101"/>
        <v>0</v>
      </c>
      <c r="U3374" s="132" t="s">
        <v>17</v>
      </c>
    </row>
    <row r="3375" spans="1:21" x14ac:dyDescent="0.25">
      <c r="A3375" s="20">
        <v>42216</v>
      </c>
      <c r="B3375" s="183" t="s">
        <v>6034</v>
      </c>
      <c r="C3375" s="183" t="s">
        <v>1592</v>
      </c>
      <c r="D3375" s="14" t="s">
        <v>120</v>
      </c>
      <c r="E3375" s="103">
        <v>2301</v>
      </c>
      <c r="F3375" s="30">
        <v>42217</v>
      </c>
      <c r="G3375" s="144">
        <v>2301</v>
      </c>
      <c r="H3375" s="31">
        <f t="shared" si="99"/>
        <v>0</v>
      </c>
      <c r="I3375" s="132" t="s">
        <v>59</v>
      </c>
      <c r="L3375" s="246"/>
      <c r="M3375" s="20">
        <v>42200</v>
      </c>
      <c r="N3375" s="183" t="s">
        <v>4175</v>
      </c>
      <c r="O3375" s="183" t="s">
        <v>1592</v>
      </c>
      <c r="P3375" s="14" t="s">
        <v>4176</v>
      </c>
      <c r="Q3375" s="103">
        <v>3990</v>
      </c>
      <c r="R3375" s="23">
        <v>42200</v>
      </c>
      <c r="S3375" s="106">
        <v>3990</v>
      </c>
      <c r="T3375" s="48">
        <f t="shared" si="101"/>
        <v>0</v>
      </c>
      <c r="U3375" s="132" t="s">
        <v>9</v>
      </c>
    </row>
    <row r="3376" spans="1:21" x14ac:dyDescent="0.25">
      <c r="A3376" s="20">
        <v>42216</v>
      </c>
      <c r="B3376" s="183" t="s">
        <v>6035</v>
      </c>
      <c r="C3376" s="183" t="s">
        <v>1592</v>
      </c>
      <c r="D3376" s="14" t="s">
        <v>472</v>
      </c>
      <c r="E3376" s="103">
        <v>29358</v>
      </c>
      <c r="F3376" s="30">
        <v>42236</v>
      </c>
      <c r="G3376" s="144">
        <v>29358</v>
      </c>
      <c r="H3376" s="31">
        <f t="shared" si="99"/>
        <v>0</v>
      </c>
      <c r="I3376" s="132" t="s">
        <v>17</v>
      </c>
      <c r="L3376" s="246"/>
      <c r="M3376" s="20">
        <v>42187</v>
      </c>
      <c r="N3376" s="183" t="s">
        <v>2675</v>
      </c>
      <c r="O3376" s="183" t="s">
        <v>1592</v>
      </c>
      <c r="P3376" s="40" t="s">
        <v>179</v>
      </c>
      <c r="Q3376" s="103">
        <v>3129.5</v>
      </c>
      <c r="R3376" s="23">
        <v>42187</v>
      </c>
      <c r="S3376" s="106">
        <v>3129.5</v>
      </c>
      <c r="T3376" s="25">
        <f t="shared" si="101"/>
        <v>0</v>
      </c>
      <c r="U3376" s="46" t="s">
        <v>62</v>
      </c>
    </row>
    <row r="3377" spans="1:21" x14ac:dyDescent="0.25">
      <c r="A3377" s="20">
        <v>42216</v>
      </c>
      <c r="B3377" s="183" t="s">
        <v>6036</v>
      </c>
      <c r="C3377" s="183" t="s">
        <v>1592</v>
      </c>
      <c r="D3377" s="14" t="s">
        <v>472</v>
      </c>
      <c r="E3377" s="103">
        <v>5700</v>
      </c>
      <c r="F3377" s="30">
        <v>42236</v>
      </c>
      <c r="G3377" s="144">
        <v>5700</v>
      </c>
      <c r="H3377" s="31">
        <f t="shared" si="99"/>
        <v>0</v>
      </c>
      <c r="I3377" s="132" t="s">
        <v>9</v>
      </c>
      <c r="L3377" s="246"/>
      <c r="M3377" s="20">
        <v>42195</v>
      </c>
      <c r="N3377" s="183" t="s">
        <v>3558</v>
      </c>
      <c r="O3377" s="183" t="s">
        <v>1592</v>
      </c>
      <c r="P3377" s="14" t="s">
        <v>179</v>
      </c>
      <c r="Q3377" s="103">
        <v>3515.2</v>
      </c>
      <c r="R3377" s="23">
        <v>42195</v>
      </c>
      <c r="S3377" s="106">
        <v>3515.2</v>
      </c>
      <c r="T3377" s="31">
        <f t="shared" si="101"/>
        <v>0</v>
      </c>
      <c r="U3377" s="132" t="s">
        <v>41</v>
      </c>
    </row>
    <row r="3378" spans="1:21" x14ac:dyDescent="0.25">
      <c r="A3378" s="20">
        <v>42216</v>
      </c>
      <c r="B3378" s="183" t="s">
        <v>6037</v>
      </c>
      <c r="C3378" s="183" t="s">
        <v>1592</v>
      </c>
      <c r="D3378" s="14" t="s">
        <v>383</v>
      </c>
      <c r="E3378" s="103">
        <v>1242.3</v>
      </c>
      <c r="F3378" s="23">
        <v>42216</v>
      </c>
      <c r="G3378" s="106">
        <v>1242.3</v>
      </c>
      <c r="H3378" s="31">
        <f t="shared" si="99"/>
        <v>0</v>
      </c>
      <c r="I3378" s="132" t="s">
        <v>9</v>
      </c>
      <c r="L3378" s="246"/>
      <c r="M3378" s="20">
        <v>42201</v>
      </c>
      <c r="N3378" s="183" t="s">
        <v>4259</v>
      </c>
      <c r="O3378" s="183" t="s">
        <v>1592</v>
      </c>
      <c r="P3378" s="14" t="s">
        <v>179</v>
      </c>
      <c r="Q3378" s="103">
        <v>2735.1</v>
      </c>
      <c r="R3378" s="23">
        <v>42201</v>
      </c>
      <c r="S3378" s="106">
        <v>2735.1</v>
      </c>
      <c r="T3378" s="48">
        <f t="shared" si="101"/>
        <v>0</v>
      </c>
      <c r="U3378" s="132" t="s">
        <v>312</v>
      </c>
    </row>
    <row r="3379" spans="1:21" x14ac:dyDescent="0.25">
      <c r="A3379" s="20">
        <v>42216</v>
      </c>
      <c r="B3379" s="183" t="s">
        <v>6038</v>
      </c>
      <c r="C3379" s="183" t="s">
        <v>1592</v>
      </c>
      <c r="D3379" s="14" t="s">
        <v>24</v>
      </c>
      <c r="E3379" s="103">
        <v>14672</v>
      </c>
      <c r="F3379" s="30">
        <v>42228</v>
      </c>
      <c r="G3379" s="144">
        <v>14672</v>
      </c>
      <c r="H3379" s="31">
        <f t="shared" si="99"/>
        <v>0</v>
      </c>
      <c r="I3379" s="132" t="s">
        <v>9</v>
      </c>
      <c r="L3379" s="246"/>
      <c r="M3379" s="20">
        <v>42205</v>
      </c>
      <c r="N3379" s="183" t="s">
        <v>4702</v>
      </c>
      <c r="O3379" s="183" t="s">
        <v>1592</v>
      </c>
      <c r="P3379" s="14" t="s">
        <v>179</v>
      </c>
      <c r="Q3379" s="103">
        <v>1616.5</v>
      </c>
      <c r="R3379" s="23">
        <v>42205</v>
      </c>
      <c r="S3379" s="118">
        <v>1616.5</v>
      </c>
      <c r="T3379" s="31">
        <f t="shared" si="101"/>
        <v>0</v>
      </c>
      <c r="U3379" s="28" t="s">
        <v>15</v>
      </c>
    </row>
    <row r="3380" spans="1:21" x14ac:dyDescent="0.25">
      <c r="A3380" s="20">
        <v>42216</v>
      </c>
      <c r="B3380" s="183" t="s">
        <v>6039</v>
      </c>
      <c r="C3380" s="183" t="s">
        <v>1592</v>
      </c>
      <c r="D3380" s="14" t="s">
        <v>252</v>
      </c>
      <c r="E3380" s="103">
        <v>2032.8</v>
      </c>
      <c r="F3380" s="23">
        <v>42216</v>
      </c>
      <c r="G3380" s="106">
        <v>2032.8</v>
      </c>
      <c r="H3380" s="31">
        <f t="shared" si="99"/>
        <v>0</v>
      </c>
      <c r="I3380" s="132" t="s">
        <v>9</v>
      </c>
      <c r="L3380" s="246"/>
      <c r="M3380" s="20">
        <v>42207</v>
      </c>
      <c r="N3380" s="183" t="s">
        <v>4965</v>
      </c>
      <c r="O3380" s="183" t="s">
        <v>1592</v>
      </c>
      <c r="P3380" s="14" t="s">
        <v>179</v>
      </c>
      <c r="Q3380" s="103">
        <v>1600.9</v>
      </c>
      <c r="R3380" s="23">
        <v>42207</v>
      </c>
      <c r="S3380" s="106">
        <v>1600.9</v>
      </c>
      <c r="T3380" s="31">
        <f t="shared" si="101"/>
        <v>0</v>
      </c>
      <c r="U3380" s="132" t="s">
        <v>312</v>
      </c>
    </row>
    <row r="3381" spans="1:21" x14ac:dyDescent="0.25">
      <c r="A3381" s="20">
        <v>42216</v>
      </c>
      <c r="B3381" s="183" t="s">
        <v>6040</v>
      </c>
      <c r="C3381" s="183" t="s">
        <v>1592</v>
      </c>
      <c r="D3381" s="14" t="s">
        <v>111</v>
      </c>
      <c r="E3381" s="103">
        <v>191520</v>
      </c>
      <c r="F3381" s="30">
        <v>42217</v>
      </c>
      <c r="G3381" s="144">
        <v>191520</v>
      </c>
      <c r="H3381" s="31">
        <f t="shared" si="99"/>
        <v>0</v>
      </c>
      <c r="I3381" s="132" t="s">
        <v>9</v>
      </c>
      <c r="L3381" s="246"/>
      <c r="M3381" s="20">
        <v>42209</v>
      </c>
      <c r="N3381" s="183" t="s">
        <v>5197</v>
      </c>
      <c r="O3381" s="183" t="s">
        <v>1592</v>
      </c>
      <c r="P3381" s="14" t="s">
        <v>179</v>
      </c>
      <c r="Q3381" s="103">
        <v>1837.75</v>
      </c>
      <c r="R3381" s="65">
        <v>42209</v>
      </c>
      <c r="S3381" s="106">
        <v>1837.75</v>
      </c>
      <c r="T3381" s="31">
        <f t="shared" si="101"/>
        <v>0</v>
      </c>
      <c r="U3381" s="132" t="s">
        <v>41</v>
      </c>
    </row>
    <row r="3382" spans="1:21" x14ac:dyDescent="0.25">
      <c r="A3382" s="20">
        <v>42216</v>
      </c>
      <c r="B3382" s="183" t="s">
        <v>6041</v>
      </c>
      <c r="C3382" s="183" t="s">
        <v>1592</v>
      </c>
      <c r="D3382" s="14" t="s">
        <v>851</v>
      </c>
      <c r="E3382" s="103">
        <v>1340.7</v>
      </c>
      <c r="F3382" s="30">
        <v>42219</v>
      </c>
      <c r="G3382" s="144">
        <v>1340.7</v>
      </c>
      <c r="H3382" s="31">
        <f t="shared" si="99"/>
        <v>0</v>
      </c>
      <c r="I3382" s="132" t="s">
        <v>17</v>
      </c>
      <c r="L3382" s="246"/>
      <c r="M3382" s="20">
        <v>42209</v>
      </c>
      <c r="N3382" s="183" t="s">
        <v>5209</v>
      </c>
      <c r="O3382" s="183" t="s">
        <v>1592</v>
      </c>
      <c r="P3382" s="14" t="s">
        <v>179</v>
      </c>
      <c r="Q3382" s="103">
        <v>1757</v>
      </c>
      <c r="R3382" s="65">
        <v>42209</v>
      </c>
      <c r="S3382" s="106">
        <v>1757</v>
      </c>
      <c r="T3382" s="31">
        <f t="shared" si="101"/>
        <v>0</v>
      </c>
      <c r="U3382" s="132" t="s">
        <v>41</v>
      </c>
    </row>
    <row r="3383" spans="1:21" x14ac:dyDescent="0.25">
      <c r="A3383" s="20">
        <v>42216</v>
      </c>
      <c r="B3383" s="183" t="s">
        <v>6042</v>
      </c>
      <c r="C3383" s="183" t="s">
        <v>1592</v>
      </c>
      <c r="D3383" s="14" t="s">
        <v>74</v>
      </c>
      <c r="E3383" s="103">
        <v>648.6</v>
      </c>
      <c r="F3383" s="23">
        <v>42216</v>
      </c>
      <c r="G3383" s="106">
        <v>648.6</v>
      </c>
      <c r="H3383" s="31">
        <f t="shared" si="99"/>
        <v>0</v>
      </c>
      <c r="I3383" s="132" t="s">
        <v>9</v>
      </c>
      <c r="L3383" s="246"/>
      <c r="M3383" s="20">
        <v>42214</v>
      </c>
      <c r="N3383" s="183" t="s">
        <v>5775</v>
      </c>
      <c r="O3383" s="183" t="s">
        <v>1592</v>
      </c>
      <c r="P3383" s="14" t="s">
        <v>179</v>
      </c>
      <c r="Q3383" s="103">
        <v>1492.7</v>
      </c>
      <c r="R3383" s="23">
        <v>42215</v>
      </c>
      <c r="S3383" s="106">
        <v>1492.7</v>
      </c>
      <c r="T3383" s="31">
        <f t="shared" si="101"/>
        <v>0</v>
      </c>
      <c r="U3383" s="132" t="s">
        <v>94</v>
      </c>
    </row>
    <row r="3384" spans="1:21" x14ac:dyDescent="0.25">
      <c r="A3384" s="20"/>
      <c r="B3384" s="183"/>
      <c r="C3384" s="183"/>
      <c r="D3384" s="14" t="s">
        <v>485</v>
      </c>
      <c r="E3384" s="103"/>
      <c r="F3384" s="23"/>
      <c r="G3384" s="106"/>
      <c r="H3384" s="31">
        <f t="shared" si="99"/>
        <v>0</v>
      </c>
      <c r="I3384" s="132"/>
    </row>
    <row r="3385" spans="1:21" ht="16.5" thickBot="1" x14ac:dyDescent="0.3">
      <c r="A3385" s="20"/>
      <c r="B3385" s="183"/>
      <c r="C3385" s="183"/>
      <c r="D3385" s="79" t="s">
        <v>485</v>
      </c>
      <c r="E3385" s="133"/>
      <c r="F3385" s="81"/>
      <c r="G3385" s="134"/>
      <c r="H3385" s="25">
        <f t="shared" si="99"/>
        <v>0</v>
      </c>
    </row>
    <row r="3386" spans="1:21" x14ac:dyDescent="0.25">
      <c r="A3386" s="82"/>
      <c r="B3386" s="83"/>
      <c r="C3386" s="83"/>
      <c r="D3386" s="84"/>
      <c r="E3386" s="135">
        <f>SUM(E4:E3385)</f>
        <v>53221244.009999938</v>
      </c>
      <c r="F3386" s="86"/>
      <c r="G3386" s="136">
        <f>SUM(G4:G3385)</f>
        <v>53080794.009999931</v>
      </c>
      <c r="H3386" s="87"/>
    </row>
    <row r="3387" spans="1:21" ht="15.75" thickBot="1" x14ac:dyDescent="0.3">
      <c r="A3387" s="82"/>
      <c r="B3387" s="83"/>
      <c r="C3387" s="83"/>
      <c r="D3387" s="84"/>
      <c r="E3387" s="137"/>
      <c r="F3387" s="86"/>
      <c r="G3387" s="138"/>
      <c r="H3387" s="87"/>
    </row>
    <row r="3388" spans="1:21" x14ac:dyDescent="0.25">
      <c r="A3388" s="82"/>
      <c r="B3388" s="83"/>
      <c r="C3388" s="83"/>
      <c r="D3388" s="84"/>
      <c r="E3388" s="139"/>
      <c r="F3388" s="86"/>
      <c r="G3388" s="140"/>
      <c r="H3388" s="87"/>
    </row>
    <row r="3389" spans="1:21" ht="31.5" x14ac:dyDescent="0.25">
      <c r="A3389" s="82"/>
      <c r="B3389" s="83"/>
      <c r="C3389" s="83"/>
      <c r="D3389" s="4"/>
      <c r="E3389" s="211" t="s">
        <v>486</v>
      </c>
      <c r="F3389" s="86"/>
      <c r="G3389" s="142" t="s">
        <v>487</v>
      </c>
      <c r="H3389" s="87"/>
    </row>
    <row r="3390" spans="1:21" x14ac:dyDescent="0.25">
      <c r="A3390" s="82"/>
      <c r="B3390" s="83"/>
      <c r="C3390" s="83"/>
      <c r="D3390" s="84"/>
      <c r="E3390" s="139"/>
      <c r="F3390" s="86"/>
      <c r="G3390" s="140"/>
      <c r="H3390" s="87"/>
    </row>
    <row r="3391" spans="1:21" x14ac:dyDescent="0.25">
      <c r="A3391" s="82"/>
      <c r="B3391" s="83"/>
      <c r="C3391" s="83"/>
      <c r="D3391" s="84"/>
      <c r="E3391" s="139"/>
      <c r="F3391" s="86"/>
      <c r="G3391" s="140"/>
      <c r="H3391" s="87"/>
    </row>
    <row r="3392" spans="1:21" x14ac:dyDescent="0.25">
      <c r="A3392" s="82"/>
      <c r="B3392" s="83"/>
      <c r="C3392" s="83"/>
      <c r="D3392" s="84"/>
      <c r="E3392" s="139"/>
      <c r="F3392" s="86"/>
      <c r="G3392" s="140"/>
      <c r="H3392" s="87"/>
    </row>
    <row r="3393" spans="1:8" s="3" customFormat="1" ht="21" x14ac:dyDescent="0.35">
      <c r="A3393" s="82"/>
      <c r="B3393" s="83"/>
      <c r="C3393" s="83"/>
      <c r="D3393" s="84"/>
      <c r="E3393" s="266">
        <f>E3386-G3386</f>
        <v>140450.00000000745</v>
      </c>
      <c r="F3393" s="267"/>
      <c r="G3393" s="267"/>
      <c r="H3393" s="87"/>
    </row>
    <row r="3394" spans="1:8" s="3" customFormat="1" x14ac:dyDescent="0.25">
      <c r="A3394" s="82"/>
      <c r="B3394" s="83"/>
      <c r="C3394" s="83"/>
      <c r="D3394" s="84"/>
      <c r="E3394" s="139"/>
      <c r="F3394" s="86"/>
      <c r="G3394" s="140"/>
      <c r="H3394" s="87"/>
    </row>
    <row r="3395" spans="1:8" s="3" customFormat="1" ht="18.75" x14ac:dyDescent="0.3">
      <c r="A3395" s="82"/>
      <c r="B3395" s="83"/>
      <c r="C3395" s="83"/>
      <c r="D3395" s="84"/>
      <c r="E3395" s="270" t="s">
        <v>488</v>
      </c>
      <c r="F3395" s="270"/>
      <c r="G3395" s="270"/>
      <c r="H3395" s="87"/>
    </row>
    <row r="3396" spans="1:8" s="3" customFormat="1" x14ac:dyDescent="0.25">
      <c r="A3396" s="82"/>
      <c r="B3396" s="83"/>
      <c r="C3396" s="83"/>
      <c r="D3396" s="84"/>
      <c r="E3396" s="139"/>
      <c r="F3396" s="86"/>
      <c r="G3396" s="140"/>
      <c r="H3396" s="87"/>
    </row>
    <row r="3397" spans="1:8" s="3" customFormat="1" x14ac:dyDescent="0.25">
      <c r="A3397" s="82"/>
      <c r="B3397" s="83"/>
      <c r="C3397" s="83"/>
      <c r="D3397" s="84"/>
      <c r="E3397" s="139"/>
      <c r="F3397" s="86"/>
      <c r="G3397" s="140"/>
      <c r="H3397" s="87"/>
    </row>
    <row r="3398" spans="1:8" s="3" customFormat="1" x14ac:dyDescent="0.25">
      <c r="A3398" s="82"/>
      <c r="B3398" s="83"/>
      <c r="C3398" s="83"/>
      <c r="D3398" s="84"/>
      <c r="E3398" s="139"/>
      <c r="F3398" s="86"/>
      <c r="G3398" s="140"/>
      <c r="H3398" s="87"/>
    </row>
  </sheetData>
  <sortState ref="M3:U3383">
    <sortCondition ref="P3:P3383"/>
  </sortState>
  <mergeCells count="3">
    <mergeCell ref="E3395:G3395"/>
    <mergeCell ref="A1:G1"/>
    <mergeCell ref="E3393:G3393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V3434"/>
  <sheetViews>
    <sheetView tabSelected="1" topLeftCell="A3411" workbookViewId="0">
      <selection activeCell="F3424" sqref="F3424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" style="93" customWidth="1"/>
    <col min="4" max="4" width="30.85546875" style="3" customWidth="1"/>
    <col min="5" max="5" width="15.140625" style="42" bestFit="1" customWidth="1"/>
    <col min="6" max="6" width="24.5703125" style="95" customWidth="1"/>
    <col min="7" max="7" width="26.7109375" style="143" bestFit="1" customWidth="1"/>
    <col min="8" max="8" width="15.28515625" style="28" customWidth="1"/>
    <col min="9" max="9" width="11.42578125" style="4"/>
    <col min="10" max="10" width="11.42578125" style="3"/>
    <col min="11" max="11" width="14.140625" style="3" bestFit="1" customWidth="1"/>
    <col min="12" max="16" width="11.42578125" style="3"/>
    <col min="17" max="17" width="43.140625" style="3" bestFit="1" customWidth="1"/>
    <col min="18" max="18" width="15.85546875" style="3" customWidth="1"/>
    <col min="19" max="16384" width="11.42578125" style="3"/>
  </cols>
  <sheetData>
    <row r="1" spans="1:22" ht="18.75" x14ac:dyDescent="0.3">
      <c r="A1" s="265" t="s">
        <v>6102</v>
      </c>
      <c r="B1" s="265"/>
      <c r="C1" s="265"/>
      <c r="D1" s="265"/>
      <c r="E1" s="265"/>
      <c r="F1" s="265"/>
      <c r="G1" s="265"/>
      <c r="H1" s="2"/>
    </row>
    <row r="2" spans="1:22" ht="35.25" thickBot="1" x14ac:dyDescent="0.35">
      <c r="A2" s="5" t="s">
        <v>1</v>
      </c>
      <c r="B2" s="6" t="s">
        <v>2</v>
      </c>
      <c r="C2" s="6"/>
      <c r="D2" s="263" t="s">
        <v>6298</v>
      </c>
      <c r="E2" s="101" t="s">
        <v>4</v>
      </c>
      <c r="F2" s="9" t="s">
        <v>5</v>
      </c>
      <c r="G2" s="102" t="s">
        <v>6</v>
      </c>
      <c r="H2" s="11" t="s">
        <v>7</v>
      </c>
    </row>
    <row r="3" spans="1:22" ht="15.75" thickTop="1" x14ac:dyDescent="0.25">
      <c r="A3" s="12">
        <v>42217</v>
      </c>
      <c r="B3" s="77">
        <v>4211</v>
      </c>
      <c r="C3" s="77" t="s">
        <v>1592</v>
      </c>
      <c r="D3" s="14" t="s">
        <v>112</v>
      </c>
      <c r="E3" s="103">
        <v>28869</v>
      </c>
      <c r="F3" s="16" t="s">
        <v>6103</v>
      </c>
      <c r="G3" s="104">
        <f>22869+6000</f>
        <v>28869</v>
      </c>
      <c r="H3" s="18">
        <f t="shared" ref="H3:H67" si="0">E3-G3</f>
        <v>0</v>
      </c>
      <c r="I3" s="39" t="s">
        <v>9</v>
      </c>
      <c r="N3" s="12">
        <v>42238</v>
      </c>
      <c r="O3" s="77">
        <v>6623</v>
      </c>
      <c r="P3" s="77" t="s">
        <v>1592</v>
      </c>
      <c r="Q3" s="14" t="s">
        <v>411</v>
      </c>
      <c r="R3" s="103">
        <v>1834.8</v>
      </c>
      <c r="S3" s="261">
        <v>42238</v>
      </c>
      <c r="T3" s="104">
        <v>1834.8</v>
      </c>
      <c r="U3" s="225">
        <f t="shared" ref="U3:U66" si="1">R3-T3</f>
        <v>0</v>
      </c>
      <c r="V3" s="39" t="s">
        <v>9</v>
      </c>
    </row>
    <row r="4" spans="1:22" x14ac:dyDescent="0.25">
      <c r="A4" s="20">
        <v>42217</v>
      </c>
      <c r="B4" s="183">
        <v>4212</v>
      </c>
      <c r="C4" s="183" t="s">
        <v>1592</v>
      </c>
      <c r="D4" s="14" t="s">
        <v>161</v>
      </c>
      <c r="E4" s="105">
        <v>5785.6</v>
      </c>
      <c r="F4" s="23">
        <v>42217</v>
      </c>
      <c r="G4" s="106">
        <v>5785.6</v>
      </c>
      <c r="H4" s="25">
        <f t="shared" si="0"/>
        <v>0</v>
      </c>
      <c r="I4" s="39" t="s">
        <v>9</v>
      </c>
      <c r="N4" s="20">
        <v>42241</v>
      </c>
      <c r="O4" s="183">
        <v>6910</v>
      </c>
      <c r="P4" s="183" t="s">
        <v>1592</v>
      </c>
      <c r="Q4" s="14" t="s">
        <v>411</v>
      </c>
      <c r="R4" s="105">
        <v>1878.8</v>
      </c>
      <c r="S4" s="65">
        <v>42241</v>
      </c>
      <c r="T4" s="106">
        <v>1878.8</v>
      </c>
      <c r="U4" s="31">
        <f t="shared" si="1"/>
        <v>0</v>
      </c>
      <c r="V4" s="39" t="s">
        <v>9</v>
      </c>
    </row>
    <row r="5" spans="1:22" x14ac:dyDescent="0.25">
      <c r="A5" s="12">
        <v>42217</v>
      </c>
      <c r="B5" s="183">
        <v>4213</v>
      </c>
      <c r="C5" s="183" t="s">
        <v>1592</v>
      </c>
      <c r="D5" s="14" t="s">
        <v>121</v>
      </c>
      <c r="E5" s="105">
        <v>2754</v>
      </c>
      <c r="F5" s="23">
        <v>42217</v>
      </c>
      <c r="G5" s="106">
        <v>2754</v>
      </c>
      <c r="H5" s="25">
        <f t="shared" si="0"/>
        <v>0</v>
      </c>
      <c r="I5" s="39" t="s">
        <v>9</v>
      </c>
      <c r="N5" s="12">
        <v>42243</v>
      </c>
      <c r="O5" s="183">
        <v>7102</v>
      </c>
      <c r="P5" s="183" t="s">
        <v>1592</v>
      </c>
      <c r="Q5" s="14" t="s">
        <v>411</v>
      </c>
      <c r="R5" s="105">
        <v>1746.8</v>
      </c>
      <c r="S5" s="23">
        <v>42243</v>
      </c>
      <c r="T5" s="106">
        <v>1746.8</v>
      </c>
      <c r="U5" s="31">
        <f t="shared" si="1"/>
        <v>0</v>
      </c>
      <c r="V5" s="39" t="s">
        <v>9</v>
      </c>
    </row>
    <row r="6" spans="1:22" x14ac:dyDescent="0.25">
      <c r="A6" s="20">
        <v>42217</v>
      </c>
      <c r="B6" s="183">
        <v>4214</v>
      </c>
      <c r="C6" s="183" t="s">
        <v>1592</v>
      </c>
      <c r="D6" s="14" t="s">
        <v>98</v>
      </c>
      <c r="E6" s="105">
        <v>6163.8</v>
      </c>
      <c r="F6" s="23">
        <v>42217</v>
      </c>
      <c r="G6" s="106">
        <v>6163.8</v>
      </c>
      <c r="H6" s="25">
        <f t="shared" si="0"/>
        <v>0</v>
      </c>
      <c r="I6" s="39" t="s">
        <v>9</v>
      </c>
      <c r="N6" s="20">
        <v>42245</v>
      </c>
      <c r="O6" s="183">
        <v>7380</v>
      </c>
      <c r="P6" s="183" t="s">
        <v>1592</v>
      </c>
      <c r="Q6" s="14" t="s">
        <v>411</v>
      </c>
      <c r="R6" s="105">
        <v>1430</v>
      </c>
      <c r="S6" s="23">
        <v>42245</v>
      </c>
      <c r="T6" s="106">
        <v>1430</v>
      </c>
      <c r="U6" s="31">
        <f t="shared" si="1"/>
        <v>0</v>
      </c>
      <c r="V6" s="39" t="s">
        <v>9</v>
      </c>
    </row>
    <row r="7" spans="1:22" x14ac:dyDescent="0.25">
      <c r="A7" s="12">
        <v>42217</v>
      </c>
      <c r="B7" s="183">
        <v>4215</v>
      </c>
      <c r="C7" s="183" t="s">
        <v>1592</v>
      </c>
      <c r="D7" s="14" t="s">
        <v>2607</v>
      </c>
      <c r="E7" s="105">
        <v>5038.6000000000004</v>
      </c>
      <c r="F7" s="23">
        <v>42217</v>
      </c>
      <c r="G7" s="106">
        <v>5038.6000000000004</v>
      </c>
      <c r="H7" s="25">
        <f t="shared" si="0"/>
        <v>0</v>
      </c>
      <c r="I7" s="39" t="s">
        <v>9</v>
      </c>
      <c r="N7" s="12">
        <v>42243</v>
      </c>
      <c r="O7" s="183">
        <v>7106</v>
      </c>
      <c r="P7" s="183" t="s">
        <v>1592</v>
      </c>
      <c r="Q7" s="14" t="s">
        <v>336</v>
      </c>
      <c r="R7" s="105">
        <v>1480</v>
      </c>
      <c r="S7" s="23">
        <v>42245</v>
      </c>
      <c r="T7" s="106">
        <v>1480</v>
      </c>
      <c r="U7" s="31">
        <f t="shared" si="1"/>
        <v>0</v>
      </c>
      <c r="V7" s="39" t="s">
        <v>19</v>
      </c>
    </row>
    <row r="8" spans="1:22" x14ac:dyDescent="0.25">
      <c r="A8" s="20">
        <v>42217</v>
      </c>
      <c r="B8" s="183">
        <v>4216</v>
      </c>
      <c r="C8" s="183" t="s">
        <v>1592</v>
      </c>
      <c r="D8" s="14" t="s">
        <v>854</v>
      </c>
      <c r="E8" s="105">
        <v>8206</v>
      </c>
      <c r="F8" s="23">
        <v>42217</v>
      </c>
      <c r="G8" s="106">
        <v>8206</v>
      </c>
      <c r="H8" s="25">
        <f t="shared" si="0"/>
        <v>0</v>
      </c>
      <c r="I8" s="39" t="s">
        <v>9</v>
      </c>
      <c r="N8" s="20">
        <v>42226</v>
      </c>
      <c r="O8" s="183">
        <v>5237</v>
      </c>
      <c r="P8" s="183" t="s">
        <v>1592</v>
      </c>
      <c r="Q8" s="14" t="s">
        <v>68</v>
      </c>
      <c r="R8" s="105">
        <v>4533.6000000000004</v>
      </c>
      <c r="S8" s="23">
        <v>42228</v>
      </c>
      <c r="T8" s="118">
        <v>4533.6000000000004</v>
      </c>
      <c r="U8" s="31">
        <f t="shared" si="1"/>
        <v>0</v>
      </c>
      <c r="V8" s="56" t="s">
        <v>149</v>
      </c>
    </row>
    <row r="9" spans="1:22" x14ac:dyDescent="0.25">
      <c r="A9" s="12">
        <v>42217</v>
      </c>
      <c r="B9" s="183">
        <v>4217</v>
      </c>
      <c r="C9" s="183" t="s">
        <v>1592</v>
      </c>
      <c r="D9" s="14" t="s">
        <v>8</v>
      </c>
      <c r="E9" s="105">
        <v>4731</v>
      </c>
      <c r="F9" s="23">
        <v>42217</v>
      </c>
      <c r="G9" s="106">
        <v>4731</v>
      </c>
      <c r="H9" s="25">
        <f t="shared" si="0"/>
        <v>0</v>
      </c>
      <c r="I9" s="39" t="s">
        <v>9</v>
      </c>
      <c r="N9" s="12">
        <v>42219</v>
      </c>
      <c r="O9" s="183">
        <v>4485</v>
      </c>
      <c r="P9" s="183" t="s">
        <v>1592</v>
      </c>
      <c r="Q9" s="40" t="s">
        <v>877</v>
      </c>
      <c r="R9" s="105">
        <v>4439.2</v>
      </c>
      <c r="S9" s="23">
        <v>42221</v>
      </c>
      <c r="T9" s="106">
        <v>4439.2</v>
      </c>
      <c r="U9" s="31">
        <f t="shared" si="1"/>
        <v>0</v>
      </c>
      <c r="V9" s="68" t="s">
        <v>9</v>
      </c>
    </row>
    <row r="10" spans="1:22" x14ac:dyDescent="0.25">
      <c r="A10" s="20">
        <v>42217</v>
      </c>
      <c r="B10" s="183">
        <v>4218</v>
      </c>
      <c r="C10" s="183" t="s">
        <v>1592</v>
      </c>
      <c r="D10" s="14" t="s">
        <v>1128</v>
      </c>
      <c r="E10" s="105">
        <v>2620.1999999999998</v>
      </c>
      <c r="F10" s="23">
        <v>42217</v>
      </c>
      <c r="G10" s="106">
        <v>2620.1999999999998</v>
      </c>
      <c r="H10" s="25">
        <f t="shared" si="0"/>
        <v>0</v>
      </c>
      <c r="I10" s="39" t="s">
        <v>9</v>
      </c>
      <c r="N10" s="20">
        <v>42222</v>
      </c>
      <c r="O10" s="183">
        <v>4805</v>
      </c>
      <c r="P10" s="183" t="s">
        <v>1592</v>
      </c>
      <c r="Q10" s="14" t="s">
        <v>877</v>
      </c>
      <c r="R10" s="105">
        <v>3391.5</v>
      </c>
      <c r="S10" s="23">
        <v>42224</v>
      </c>
      <c r="T10" s="106">
        <v>3391.5</v>
      </c>
      <c r="U10" s="31">
        <f t="shared" si="1"/>
        <v>0</v>
      </c>
      <c r="V10" s="39" t="s">
        <v>149</v>
      </c>
    </row>
    <row r="11" spans="1:22" x14ac:dyDescent="0.25">
      <c r="A11" s="12">
        <v>42217</v>
      </c>
      <c r="B11" s="183">
        <v>4219</v>
      </c>
      <c r="C11" s="183" t="s">
        <v>1592</v>
      </c>
      <c r="D11" s="14" t="s">
        <v>16</v>
      </c>
      <c r="E11" s="105">
        <v>18188.7</v>
      </c>
      <c r="F11" s="23">
        <v>42217</v>
      </c>
      <c r="G11" s="106">
        <v>18188.7</v>
      </c>
      <c r="H11" s="25">
        <f t="shared" si="0"/>
        <v>0</v>
      </c>
      <c r="I11" s="39" t="s">
        <v>17</v>
      </c>
      <c r="N11" s="12">
        <v>42229</v>
      </c>
      <c r="O11" s="183">
        <v>5569</v>
      </c>
      <c r="P11" s="183" t="s">
        <v>1592</v>
      </c>
      <c r="Q11" s="14" t="s">
        <v>877</v>
      </c>
      <c r="R11" s="105">
        <v>6114.46</v>
      </c>
      <c r="S11" s="23">
        <v>42231</v>
      </c>
      <c r="T11" s="106">
        <v>6114.46</v>
      </c>
      <c r="U11" s="31">
        <f t="shared" si="1"/>
        <v>0</v>
      </c>
      <c r="V11" s="39" t="s">
        <v>149</v>
      </c>
    </row>
    <row r="12" spans="1:22" x14ac:dyDescent="0.25">
      <c r="A12" s="20">
        <v>42217</v>
      </c>
      <c r="B12" s="183">
        <v>4220</v>
      </c>
      <c r="C12" s="183" t="s">
        <v>1592</v>
      </c>
      <c r="D12" s="14" t="s">
        <v>18</v>
      </c>
      <c r="E12" s="105">
        <v>3022.8</v>
      </c>
      <c r="F12" s="23">
        <v>42217</v>
      </c>
      <c r="G12" s="106">
        <v>3022.8</v>
      </c>
      <c r="H12" s="25">
        <f t="shared" si="0"/>
        <v>0</v>
      </c>
      <c r="I12" s="39" t="s">
        <v>9</v>
      </c>
      <c r="N12" s="20">
        <v>42235</v>
      </c>
      <c r="O12" s="183">
        <v>6221</v>
      </c>
      <c r="P12" s="183" t="s">
        <v>1592</v>
      </c>
      <c r="Q12" s="14" t="s">
        <v>877</v>
      </c>
      <c r="R12" s="105">
        <v>6383.2</v>
      </c>
      <c r="S12" s="23">
        <v>42235</v>
      </c>
      <c r="T12" s="118">
        <v>6383.2</v>
      </c>
      <c r="U12" s="31">
        <f t="shared" si="1"/>
        <v>0</v>
      </c>
      <c r="V12" s="56" t="s">
        <v>9</v>
      </c>
    </row>
    <row r="13" spans="1:22" x14ac:dyDescent="0.25">
      <c r="A13" s="12">
        <v>42217</v>
      </c>
      <c r="B13" s="183">
        <v>4221</v>
      </c>
      <c r="C13" s="183" t="s">
        <v>1592</v>
      </c>
      <c r="D13" s="14" t="s">
        <v>215</v>
      </c>
      <c r="E13" s="105">
        <v>34106.800000000003</v>
      </c>
      <c r="F13" s="23">
        <v>42217</v>
      </c>
      <c r="G13" s="106">
        <v>34106.800000000003</v>
      </c>
      <c r="H13" s="25">
        <f t="shared" si="0"/>
        <v>0</v>
      </c>
      <c r="I13" s="39" t="s">
        <v>9</v>
      </c>
      <c r="N13" s="12">
        <v>42235</v>
      </c>
      <c r="O13" s="183">
        <v>6224</v>
      </c>
      <c r="P13" s="183" t="s">
        <v>1592</v>
      </c>
      <c r="Q13" s="14" t="s">
        <v>877</v>
      </c>
      <c r="R13" s="105">
        <v>1122</v>
      </c>
      <c r="S13" s="23">
        <v>42235</v>
      </c>
      <c r="T13" s="118">
        <v>1122</v>
      </c>
      <c r="U13" s="31">
        <f t="shared" si="1"/>
        <v>0</v>
      </c>
      <c r="V13" s="56" t="s">
        <v>9</v>
      </c>
    </row>
    <row r="14" spans="1:22" x14ac:dyDescent="0.25">
      <c r="A14" s="20">
        <v>42217</v>
      </c>
      <c r="B14" s="183">
        <v>4222</v>
      </c>
      <c r="C14" s="183" t="s">
        <v>1592</v>
      </c>
      <c r="D14" s="14" t="s">
        <v>1550</v>
      </c>
      <c r="E14" s="105">
        <v>842.9</v>
      </c>
      <c r="F14" s="23">
        <v>42217</v>
      </c>
      <c r="G14" s="106">
        <v>842.9</v>
      </c>
      <c r="H14" s="25">
        <f t="shared" si="0"/>
        <v>0</v>
      </c>
      <c r="I14" s="39" t="s">
        <v>9</v>
      </c>
      <c r="N14" s="20">
        <v>42236</v>
      </c>
      <c r="O14" s="183">
        <v>6360</v>
      </c>
      <c r="P14" s="183" t="s">
        <v>1592</v>
      </c>
      <c r="Q14" s="14" t="s">
        <v>877</v>
      </c>
      <c r="R14" s="105">
        <v>3684.9</v>
      </c>
      <c r="S14" s="23">
        <v>42238</v>
      </c>
      <c r="T14" s="106">
        <v>3684.9</v>
      </c>
      <c r="U14" s="31">
        <f t="shared" si="1"/>
        <v>0</v>
      </c>
      <c r="V14" s="39" t="s">
        <v>149</v>
      </c>
    </row>
    <row r="15" spans="1:22" x14ac:dyDescent="0.25">
      <c r="A15" s="12">
        <v>42217</v>
      </c>
      <c r="B15" s="183">
        <v>4223</v>
      </c>
      <c r="C15" s="183" t="s">
        <v>1592</v>
      </c>
      <c r="D15" s="14" t="s">
        <v>14</v>
      </c>
      <c r="E15" s="105">
        <v>17630</v>
      </c>
      <c r="F15" s="23">
        <v>42230</v>
      </c>
      <c r="G15" s="106">
        <v>17630</v>
      </c>
      <c r="H15" s="25">
        <f t="shared" si="0"/>
        <v>0</v>
      </c>
      <c r="I15" s="39" t="s">
        <v>9</v>
      </c>
      <c r="N15" s="12">
        <v>42240</v>
      </c>
      <c r="O15" s="183">
        <v>6808</v>
      </c>
      <c r="P15" s="183" t="s">
        <v>1592</v>
      </c>
      <c r="Q15" s="14" t="s">
        <v>877</v>
      </c>
      <c r="R15" s="105">
        <v>4256</v>
      </c>
      <c r="S15" s="65">
        <v>42242</v>
      </c>
      <c r="T15" s="106">
        <v>4256</v>
      </c>
      <c r="U15" s="31">
        <f t="shared" si="1"/>
        <v>0</v>
      </c>
      <c r="V15" s="39" t="s">
        <v>149</v>
      </c>
    </row>
    <row r="16" spans="1:22" x14ac:dyDescent="0.25">
      <c r="A16" s="20">
        <v>42217</v>
      </c>
      <c r="B16" s="183">
        <v>4224</v>
      </c>
      <c r="C16" s="183" t="s">
        <v>1592</v>
      </c>
      <c r="D16" s="14" t="s">
        <v>116</v>
      </c>
      <c r="E16" s="105">
        <v>9508.2999999999993</v>
      </c>
      <c r="F16" s="23">
        <v>42217</v>
      </c>
      <c r="G16" s="106">
        <v>9508.2999999999993</v>
      </c>
      <c r="H16" s="25">
        <f t="shared" si="0"/>
        <v>0</v>
      </c>
      <c r="I16" s="39" t="s">
        <v>9</v>
      </c>
      <c r="N16" s="20">
        <v>42243</v>
      </c>
      <c r="O16" s="183">
        <v>7135</v>
      </c>
      <c r="P16" s="183" t="s">
        <v>1592</v>
      </c>
      <c r="Q16" s="14" t="s">
        <v>877</v>
      </c>
      <c r="R16" s="105">
        <v>5148</v>
      </c>
      <c r="S16" s="23">
        <v>42245</v>
      </c>
      <c r="T16" s="106">
        <v>5148</v>
      </c>
      <c r="U16" s="31">
        <f t="shared" si="1"/>
        <v>0</v>
      </c>
      <c r="V16" s="39" t="s">
        <v>149</v>
      </c>
    </row>
    <row r="17" spans="1:22" x14ac:dyDescent="0.25">
      <c r="A17" s="12">
        <v>42217</v>
      </c>
      <c r="B17" s="183">
        <v>4225</v>
      </c>
      <c r="C17" s="183" t="s">
        <v>1592</v>
      </c>
      <c r="D17" s="14" t="s">
        <v>296</v>
      </c>
      <c r="E17" s="105">
        <v>1567.1</v>
      </c>
      <c r="F17" s="23">
        <v>42217</v>
      </c>
      <c r="G17" s="106">
        <v>1567.1</v>
      </c>
      <c r="H17" s="25">
        <f t="shared" si="0"/>
        <v>0</v>
      </c>
      <c r="I17" s="39" t="s">
        <v>9</v>
      </c>
      <c r="N17" s="12">
        <v>42247</v>
      </c>
      <c r="O17" s="183">
        <v>7607</v>
      </c>
      <c r="P17" s="183" t="s">
        <v>1592</v>
      </c>
      <c r="Q17" s="14" t="s">
        <v>877</v>
      </c>
      <c r="R17" s="105">
        <v>4012</v>
      </c>
      <c r="S17" s="23"/>
      <c r="T17" s="106"/>
      <c r="U17" s="31">
        <f t="shared" si="1"/>
        <v>4012</v>
      </c>
      <c r="V17" s="39" t="s">
        <v>149</v>
      </c>
    </row>
    <row r="18" spans="1:22" x14ac:dyDescent="0.25">
      <c r="A18" s="20">
        <v>42217</v>
      </c>
      <c r="B18" s="183">
        <v>4226</v>
      </c>
      <c r="C18" s="183" t="s">
        <v>1592</v>
      </c>
      <c r="D18" s="14" t="s">
        <v>1262</v>
      </c>
      <c r="E18" s="105">
        <v>32457.8</v>
      </c>
      <c r="F18" s="23">
        <v>42228</v>
      </c>
      <c r="G18" s="106">
        <v>32457.8</v>
      </c>
      <c r="H18" s="25">
        <f t="shared" si="0"/>
        <v>0</v>
      </c>
      <c r="I18" s="39" t="s">
        <v>9</v>
      </c>
      <c r="N18" s="20">
        <v>42218</v>
      </c>
      <c r="O18" s="183">
        <v>4381</v>
      </c>
      <c r="P18" s="183" t="s">
        <v>1592</v>
      </c>
      <c r="Q18" s="40" t="s">
        <v>1551</v>
      </c>
      <c r="R18" s="105">
        <v>72</v>
      </c>
      <c r="S18" s="23">
        <v>42218</v>
      </c>
      <c r="T18" s="106">
        <v>72</v>
      </c>
      <c r="U18" s="25">
        <f t="shared" si="1"/>
        <v>0</v>
      </c>
      <c r="V18" s="68" t="s">
        <v>9</v>
      </c>
    </row>
    <row r="19" spans="1:22" x14ac:dyDescent="0.25">
      <c r="A19" s="12">
        <v>42217</v>
      </c>
      <c r="B19" s="183">
        <v>4227</v>
      </c>
      <c r="C19" s="183" t="s">
        <v>1592</v>
      </c>
      <c r="D19" s="14" t="s">
        <v>1182</v>
      </c>
      <c r="E19" s="105">
        <v>1185</v>
      </c>
      <c r="F19" s="23">
        <v>42217</v>
      </c>
      <c r="G19" s="106">
        <v>1185</v>
      </c>
      <c r="H19" s="25">
        <f t="shared" si="0"/>
        <v>0</v>
      </c>
      <c r="I19" s="39" t="s">
        <v>9</v>
      </c>
      <c r="N19" s="12">
        <v>42218</v>
      </c>
      <c r="O19" s="183">
        <v>4334</v>
      </c>
      <c r="P19" s="183" t="s">
        <v>1592</v>
      </c>
      <c r="Q19" s="40" t="s">
        <v>383</v>
      </c>
      <c r="R19" s="105">
        <v>9438.9</v>
      </c>
      <c r="S19" s="23">
        <v>42218</v>
      </c>
      <c r="T19" s="106">
        <v>9438.9</v>
      </c>
      <c r="U19" s="25">
        <f t="shared" si="1"/>
        <v>0</v>
      </c>
      <c r="V19" s="68" t="s">
        <v>9</v>
      </c>
    </row>
    <row r="20" spans="1:22" x14ac:dyDescent="0.25">
      <c r="A20" s="20">
        <v>42217</v>
      </c>
      <c r="B20" s="183">
        <v>4228</v>
      </c>
      <c r="C20" s="183" t="s">
        <v>1592</v>
      </c>
      <c r="D20" s="14" t="s">
        <v>114</v>
      </c>
      <c r="E20" s="105">
        <v>2919</v>
      </c>
      <c r="F20" s="23">
        <v>42217</v>
      </c>
      <c r="G20" s="106">
        <v>2919</v>
      </c>
      <c r="H20" s="25">
        <f t="shared" si="0"/>
        <v>0</v>
      </c>
      <c r="I20" s="39" t="s">
        <v>9</v>
      </c>
      <c r="N20" s="20">
        <v>42219</v>
      </c>
      <c r="O20" s="183">
        <v>4400</v>
      </c>
      <c r="P20" s="183" t="s">
        <v>1592</v>
      </c>
      <c r="Q20" s="40" t="s">
        <v>383</v>
      </c>
      <c r="R20" s="105">
        <v>13005.2</v>
      </c>
      <c r="S20" s="23">
        <v>42219</v>
      </c>
      <c r="T20" s="106">
        <v>13005.2</v>
      </c>
      <c r="U20" s="25">
        <f t="shared" si="1"/>
        <v>0</v>
      </c>
      <c r="V20" s="68" t="s">
        <v>9</v>
      </c>
    </row>
    <row r="21" spans="1:22" x14ac:dyDescent="0.25">
      <c r="A21" s="12">
        <v>42217</v>
      </c>
      <c r="B21" s="183">
        <v>4229</v>
      </c>
      <c r="C21" s="183" t="s">
        <v>1592</v>
      </c>
      <c r="D21" s="14" t="s">
        <v>151</v>
      </c>
      <c r="E21" s="105">
        <v>2662.8</v>
      </c>
      <c r="F21" s="23">
        <v>42219</v>
      </c>
      <c r="G21" s="106">
        <v>2662.8</v>
      </c>
      <c r="H21" s="25">
        <f t="shared" si="0"/>
        <v>0</v>
      </c>
      <c r="I21" s="39" t="s">
        <v>9</v>
      </c>
      <c r="N21" s="12">
        <v>42220</v>
      </c>
      <c r="O21" s="183">
        <v>4503</v>
      </c>
      <c r="P21" s="183" t="s">
        <v>1592</v>
      </c>
      <c r="Q21" s="14" t="s">
        <v>383</v>
      </c>
      <c r="R21" s="105">
        <v>3483.2</v>
      </c>
      <c r="S21" s="23">
        <v>42220</v>
      </c>
      <c r="T21" s="106">
        <v>3483.2</v>
      </c>
      <c r="U21" s="31">
        <f t="shared" si="1"/>
        <v>0</v>
      </c>
      <c r="V21" s="39" t="s">
        <v>9</v>
      </c>
    </row>
    <row r="22" spans="1:22" x14ac:dyDescent="0.25">
      <c r="A22" s="20">
        <v>42217</v>
      </c>
      <c r="B22" s="183">
        <v>4230</v>
      </c>
      <c r="C22" s="183" t="s">
        <v>1592</v>
      </c>
      <c r="D22" s="14" t="s">
        <v>20</v>
      </c>
      <c r="E22" s="105">
        <v>13377.8</v>
      </c>
      <c r="F22" s="23">
        <v>42217</v>
      </c>
      <c r="G22" s="106">
        <v>13377.8</v>
      </c>
      <c r="H22" s="25">
        <f t="shared" si="0"/>
        <v>0</v>
      </c>
      <c r="I22" s="39" t="s">
        <v>94</v>
      </c>
      <c r="N22" s="20">
        <v>42221</v>
      </c>
      <c r="O22" s="183">
        <v>4592</v>
      </c>
      <c r="P22" s="183" t="s">
        <v>1592</v>
      </c>
      <c r="Q22" s="14" t="s">
        <v>383</v>
      </c>
      <c r="R22" s="105">
        <v>8579.4</v>
      </c>
      <c r="S22" s="23">
        <v>42221</v>
      </c>
      <c r="T22" s="106">
        <v>8579.4</v>
      </c>
      <c r="U22" s="31">
        <f t="shared" si="1"/>
        <v>0</v>
      </c>
      <c r="V22" s="39" t="s">
        <v>9</v>
      </c>
    </row>
    <row r="23" spans="1:22" x14ac:dyDescent="0.25">
      <c r="A23" s="12">
        <v>42217</v>
      </c>
      <c r="B23" s="183">
        <v>4231</v>
      </c>
      <c r="C23" s="183" t="s">
        <v>1592</v>
      </c>
      <c r="D23" s="14" t="s">
        <v>1178</v>
      </c>
      <c r="E23" s="105">
        <v>29766.400000000001</v>
      </c>
      <c r="F23" s="23">
        <v>42218</v>
      </c>
      <c r="G23" s="106">
        <v>29766.400000000001</v>
      </c>
      <c r="H23" s="25">
        <f t="shared" si="0"/>
        <v>0</v>
      </c>
      <c r="I23" s="39" t="s">
        <v>94</v>
      </c>
      <c r="N23" s="12">
        <v>42222</v>
      </c>
      <c r="O23" s="183">
        <v>4693</v>
      </c>
      <c r="P23" s="183" t="s">
        <v>1592</v>
      </c>
      <c r="Q23" s="14" t="s">
        <v>383</v>
      </c>
      <c r="R23" s="105">
        <v>9244</v>
      </c>
      <c r="S23" s="23">
        <v>42222</v>
      </c>
      <c r="T23" s="106">
        <v>9244</v>
      </c>
      <c r="U23" s="31">
        <f t="shared" si="1"/>
        <v>0</v>
      </c>
      <c r="V23" s="39" t="s">
        <v>9</v>
      </c>
    </row>
    <row r="24" spans="1:22" x14ac:dyDescent="0.25">
      <c r="A24" s="20">
        <v>42217</v>
      </c>
      <c r="B24" s="183">
        <v>4232</v>
      </c>
      <c r="C24" s="183" t="s">
        <v>1592</v>
      </c>
      <c r="D24" s="14" t="s">
        <v>125</v>
      </c>
      <c r="E24" s="105">
        <v>46617.8</v>
      </c>
      <c r="F24" s="23">
        <v>42220</v>
      </c>
      <c r="G24" s="106">
        <v>46617.8</v>
      </c>
      <c r="H24" s="25">
        <f t="shared" si="0"/>
        <v>0</v>
      </c>
      <c r="I24" s="39" t="s">
        <v>94</v>
      </c>
      <c r="N24" s="20">
        <v>42223</v>
      </c>
      <c r="O24" s="183">
        <v>4823</v>
      </c>
      <c r="P24" s="183" t="s">
        <v>1592</v>
      </c>
      <c r="Q24" s="14" t="s">
        <v>383</v>
      </c>
      <c r="R24" s="105">
        <v>10413.6</v>
      </c>
      <c r="S24" s="23">
        <v>42223</v>
      </c>
      <c r="T24" s="106">
        <v>10413.6</v>
      </c>
      <c r="U24" s="31">
        <f t="shared" si="1"/>
        <v>0</v>
      </c>
      <c r="V24" s="39" t="s">
        <v>9</v>
      </c>
    </row>
    <row r="25" spans="1:22" x14ac:dyDescent="0.25">
      <c r="A25" s="12">
        <v>42217</v>
      </c>
      <c r="B25" s="183">
        <v>4233</v>
      </c>
      <c r="C25" s="183" t="s">
        <v>1592</v>
      </c>
      <c r="D25" s="14" t="s">
        <v>5046</v>
      </c>
      <c r="E25" s="105">
        <v>24706.5</v>
      </c>
      <c r="F25" s="23"/>
      <c r="G25" s="106"/>
      <c r="H25" s="25">
        <f t="shared" si="0"/>
        <v>24706.5</v>
      </c>
      <c r="I25" s="39" t="s">
        <v>9</v>
      </c>
      <c r="N25" s="12">
        <v>42223</v>
      </c>
      <c r="O25" s="183">
        <v>4883</v>
      </c>
      <c r="P25" s="183" t="s">
        <v>1592</v>
      </c>
      <c r="Q25" s="14" t="s">
        <v>383</v>
      </c>
      <c r="R25" s="105">
        <v>4749.2</v>
      </c>
      <c r="S25" s="23">
        <v>42223</v>
      </c>
      <c r="T25" s="106">
        <v>4749.2</v>
      </c>
      <c r="U25" s="31">
        <f t="shared" si="1"/>
        <v>0</v>
      </c>
      <c r="V25" s="39" t="s">
        <v>9</v>
      </c>
    </row>
    <row r="26" spans="1:22" x14ac:dyDescent="0.25">
      <c r="A26" s="20">
        <v>42217</v>
      </c>
      <c r="B26" s="183">
        <v>4234</v>
      </c>
      <c r="C26" s="183" t="s">
        <v>1592</v>
      </c>
      <c r="D26" s="14" t="s">
        <v>23</v>
      </c>
      <c r="E26" s="105">
        <v>4579.5</v>
      </c>
      <c r="F26" s="23">
        <v>42217</v>
      </c>
      <c r="G26" s="106">
        <v>4579.5</v>
      </c>
      <c r="H26" s="25">
        <f t="shared" si="0"/>
        <v>0</v>
      </c>
      <c r="I26" s="39" t="s">
        <v>9</v>
      </c>
      <c r="N26" s="20">
        <v>42223</v>
      </c>
      <c r="O26" s="183">
        <v>4899</v>
      </c>
      <c r="P26" s="183" t="s">
        <v>1592</v>
      </c>
      <c r="Q26" s="14" t="s">
        <v>383</v>
      </c>
      <c r="R26" s="105">
        <v>4836</v>
      </c>
      <c r="S26" s="23">
        <v>42223</v>
      </c>
      <c r="T26" s="106">
        <v>4836</v>
      </c>
      <c r="U26" s="31">
        <f t="shared" si="1"/>
        <v>0</v>
      </c>
      <c r="V26" s="39" t="s">
        <v>9</v>
      </c>
    </row>
    <row r="27" spans="1:22" x14ac:dyDescent="0.25">
      <c r="A27" s="12">
        <v>42217</v>
      </c>
      <c r="B27" s="183">
        <v>4235</v>
      </c>
      <c r="C27" s="183" t="s">
        <v>1592</v>
      </c>
      <c r="D27" s="14" t="s">
        <v>5046</v>
      </c>
      <c r="E27" s="105">
        <v>2328.8000000000002</v>
      </c>
      <c r="F27" s="23">
        <v>42217</v>
      </c>
      <c r="G27" s="106">
        <v>2328.8000000000002</v>
      </c>
      <c r="H27" s="25">
        <f t="shared" si="0"/>
        <v>0</v>
      </c>
      <c r="I27" s="39" t="s">
        <v>9</v>
      </c>
      <c r="N27" s="12">
        <v>42224</v>
      </c>
      <c r="O27" s="183">
        <v>4956</v>
      </c>
      <c r="P27" s="183" t="s">
        <v>1592</v>
      </c>
      <c r="Q27" s="14" t="s">
        <v>383</v>
      </c>
      <c r="R27" s="105">
        <v>10063.4</v>
      </c>
      <c r="S27" s="23">
        <v>42224</v>
      </c>
      <c r="T27" s="106">
        <v>10063.4</v>
      </c>
      <c r="U27" s="31">
        <f t="shared" si="1"/>
        <v>0</v>
      </c>
      <c r="V27" s="39" t="s">
        <v>9</v>
      </c>
    </row>
    <row r="28" spans="1:22" x14ac:dyDescent="0.25">
      <c r="A28" s="20">
        <v>42217</v>
      </c>
      <c r="B28" s="183">
        <v>4236</v>
      </c>
      <c r="C28" s="183" t="s">
        <v>1592</v>
      </c>
      <c r="D28" s="14" t="s">
        <v>24</v>
      </c>
      <c r="E28" s="105">
        <v>21470.400000000001</v>
      </c>
      <c r="F28" s="23">
        <v>42228</v>
      </c>
      <c r="G28" s="106">
        <v>21470.400000000001</v>
      </c>
      <c r="H28" s="25">
        <f t="shared" si="0"/>
        <v>0</v>
      </c>
      <c r="I28" s="39" t="s">
        <v>9</v>
      </c>
      <c r="N28" s="20">
        <v>42224</v>
      </c>
      <c r="O28" s="183">
        <v>5000</v>
      </c>
      <c r="P28" s="183" t="s">
        <v>1592</v>
      </c>
      <c r="Q28" s="14" t="s">
        <v>383</v>
      </c>
      <c r="R28" s="105">
        <v>4693.3999999999996</v>
      </c>
      <c r="S28" s="23">
        <v>42224</v>
      </c>
      <c r="T28" s="106">
        <v>4693.3999999999996</v>
      </c>
      <c r="U28" s="31">
        <f t="shared" si="1"/>
        <v>0</v>
      </c>
      <c r="V28" s="39" t="s">
        <v>9</v>
      </c>
    </row>
    <row r="29" spans="1:22" x14ac:dyDescent="0.25">
      <c r="A29" s="12">
        <v>42217</v>
      </c>
      <c r="B29" s="183">
        <v>4237</v>
      </c>
      <c r="C29" s="183" t="s">
        <v>1592</v>
      </c>
      <c r="D29" s="14" t="s">
        <v>14</v>
      </c>
      <c r="E29" s="105">
        <v>28942</v>
      </c>
      <c r="F29" s="23">
        <v>42230</v>
      </c>
      <c r="G29" s="106">
        <v>28942</v>
      </c>
      <c r="H29" s="25">
        <f t="shared" si="0"/>
        <v>0</v>
      </c>
      <c r="I29" s="39" t="s">
        <v>9</v>
      </c>
      <c r="N29" s="12">
        <v>42226</v>
      </c>
      <c r="O29" s="183">
        <v>5143</v>
      </c>
      <c r="P29" s="183" t="s">
        <v>1592</v>
      </c>
      <c r="Q29" s="14" t="s">
        <v>383</v>
      </c>
      <c r="R29" s="105">
        <v>7356.8</v>
      </c>
      <c r="S29" s="23">
        <v>42226</v>
      </c>
      <c r="T29" s="106">
        <v>7356.8</v>
      </c>
      <c r="U29" s="31">
        <f t="shared" si="1"/>
        <v>0</v>
      </c>
      <c r="V29" s="39" t="s">
        <v>9</v>
      </c>
    </row>
    <row r="30" spans="1:22" x14ac:dyDescent="0.25">
      <c r="A30" s="20">
        <v>42217</v>
      </c>
      <c r="B30" s="183">
        <v>4238</v>
      </c>
      <c r="C30" s="183" t="s">
        <v>1592</v>
      </c>
      <c r="D30" s="14" t="s">
        <v>32</v>
      </c>
      <c r="E30" s="105">
        <v>53712</v>
      </c>
      <c r="F30" s="23">
        <v>42230</v>
      </c>
      <c r="G30" s="106">
        <v>53712</v>
      </c>
      <c r="H30" s="25">
        <f t="shared" si="0"/>
        <v>0</v>
      </c>
      <c r="I30" s="39" t="s">
        <v>19</v>
      </c>
      <c r="N30" s="20">
        <v>42227</v>
      </c>
      <c r="O30" s="183">
        <v>5254</v>
      </c>
      <c r="P30" s="183" t="s">
        <v>1592</v>
      </c>
      <c r="Q30" s="14" t="s">
        <v>383</v>
      </c>
      <c r="R30" s="105">
        <v>6912.2</v>
      </c>
      <c r="S30" s="23">
        <v>42227</v>
      </c>
      <c r="T30" s="118">
        <v>6912.2</v>
      </c>
      <c r="U30" s="31">
        <f t="shared" si="1"/>
        <v>0</v>
      </c>
      <c r="V30" s="56" t="s">
        <v>312</v>
      </c>
    </row>
    <row r="31" spans="1:22" x14ac:dyDescent="0.25">
      <c r="A31" s="12">
        <v>42217</v>
      </c>
      <c r="B31" s="183">
        <v>4239</v>
      </c>
      <c r="C31" s="183" t="s">
        <v>1592</v>
      </c>
      <c r="D31" s="14" t="s">
        <v>32</v>
      </c>
      <c r="E31" s="105">
        <v>81590.399999999994</v>
      </c>
      <c r="F31" s="23">
        <v>42230</v>
      </c>
      <c r="G31" s="106">
        <v>81590.399999999994</v>
      </c>
      <c r="H31" s="25">
        <f t="shared" si="0"/>
        <v>0</v>
      </c>
      <c r="I31" s="39" t="s">
        <v>1013</v>
      </c>
      <c r="N31" s="12">
        <v>42228</v>
      </c>
      <c r="O31" s="183">
        <v>5362</v>
      </c>
      <c r="P31" s="183" t="s">
        <v>1592</v>
      </c>
      <c r="Q31" s="14" t="s">
        <v>383</v>
      </c>
      <c r="R31" s="105">
        <v>5096.3999999999996</v>
      </c>
      <c r="S31" s="23">
        <v>42228</v>
      </c>
      <c r="T31" s="106">
        <v>5096.3999999999996</v>
      </c>
      <c r="U31" s="48">
        <f t="shared" si="1"/>
        <v>0</v>
      </c>
      <c r="V31" s="39" t="s">
        <v>9</v>
      </c>
    </row>
    <row r="32" spans="1:22" x14ac:dyDescent="0.25">
      <c r="A32" s="20">
        <v>42217</v>
      </c>
      <c r="B32" s="183">
        <v>4240</v>
      </c>
      <c r="C32" s="183" t="s">
        <v>1592</v>
      </c>
      <c r="D32" s="150" t="s">
        <v>406</v>
      </c>
      <c r="E32" s="105">
        <v>29397.5</v>
      </c>
      <c r="F32" s="23">
        <v>42217</v>
      </c>
      <c r="G32" s="106">
        <v>29397.5</v>
      </c>
      <c r="H32" s="25">
        <f t="shared" si="0"/>
        <v>0</v>
      </c>
      <c r="I32" s="39" t="s">
        <v>6104</v>
      </c>
      <c r="N32" s="20">
        <v>42228</v>
      </c>
      <c r="O32" s="183">
        <v>5438</v>
      </c>
      <c r="P32" s="183" t="s">
        <v>1592</v>
      </c>
      <c r="Q32" s="14" t="s">
        <v>383</v>
      </c>
      <c r="R32" s="105">
        <v>1767.1</v>
      </c>
      <c r="S32" s="23">
        <v>42228</v>
      </c>
      <c r="T32" s="106">
        <v>1767.1</v>
      </c>
      <c r="U32" s="31">
        <f t="shared" si="1"/>
        <v>0</v>
      </c>
      <c r="V32" s="39" t="s">
        <v>9</v>
      </c>
    </row>
    <row r="33" spans="1:22" x14ac:dyDescent="0.25">
      <c r="A33" s="12">
        <v>42217</v>
      </c>
      <c r="B33" s="183">
        <v>4241</v>
      </c>
      <c r="C33" s="183" t="s">
        <v>1592</v>
      </c>
      <c r="D33" s="14" t="s">
        <v>256</v>
      </c>
      <c r="E33" s="105">
        <v>9991.7999999999993</v>
      </c>
      <c r="F33" s="23">
        <v>42217</v>
      </c>
      <c r="G33" s="106">
        <v>9991.7999999999993</v>
      </c>
      <c r="H33" s="25">
        <f t="shared" si="0"/>
        <v>0</v>
      </c>
      <c r="I33" s="39" t="s">
        <v>6104</v>
      </c>
      <c r="N33" s="12">
        <v>42229</v>
      </c>
      <c r="O33" s="183">
        <v>5461</v>
      </c>
      <c r="P33" s="183" t="s">
        <v>1592</v>
      </c>
      <c r="Q33" s="14" t="s">
        <v>383</v>
      </c>
      <c r="R33" s="105">
        <v>7711.8</v>
      </c>
      <c r="S33" s="23">
        <v>42229</v>
      </c>
      <c r="T33" s="106">
        <v>7711.8</v>
      </c>
      <c r="U33" s="31">
        <f t="shared" si="1"/>
        <v>0</v>
      </c>
      <c r="V33" s="39" t="s">
        <v>9</v>
      </c>
    </row>
    <row r="34" spans="1:22" x14ac:dyDescent="0.25">
      <c r="A34" s="20">
        <v>42217</v>
      </c>
      <c r="B34" s="183">
        <v>4242</v>
      </c>
      <c r="C34" s="183" t="s">
        <v>1592</v>
      </c>
      <c r="D34" s="14" t="s">
        <v>164</v>
      </c>
      <c r="E34" s="105">
        <v>3242</v>
      </c>
      <c r="F34" s="23">
        <v>42217</v>
      </c>
      <c r="G34" s="106">
        <v>3242</v>
      </c>
      <c r="H34" s="25">
        <f t="shared" si="0"/>
        <v>0</v>
      </c>
      <c r="I34" s="39" t="s">
        <v>9</v>
      </c>
      <c r="N34" s="20">
        <v>42230</v>
      </c>
      <c r="O34" s="183">
        <v>5589</v>
      </c>
      <c r="P34" s="183" t="s">
        <v>1592</v>
      </c>
      <c r="Q34" s="14" t="s">
        <v>383</v>
      </c>
      <c r="R34" s="105">
        <v>7071.1</v>
      </c>
      <c r="S34" s="23" t="s">
        <v>6191</v>
      </c>
      <c r="T34" s="106">
        <f>6071.1+1000</f>
        <v>7071.1</v>
      </c>
      <c r="U34" s="31">
        <f t="shared" si="1"/>
        <v>0</v>
      </c>
      <c r="V34" s="39" t="s">
        <v>9</v>
      </c>
    </row>
    <row r="35" spans="1:22" x14ac:dyDescent="0.25">
      <c r="A35" s="12">
        <v>42217</v>
      </c>
      <c r="B35" s="183">
        <v>4243</v>
      </c>
      <c r="C35" s="183" t="s">
        <v>1592</v>
      </c>
      <c r="D35" s="14" t="s">
        <v>60</v>
      </c>
      <c r="E35" s="105">
        <v>7536</v>
      </c>
      <c r="F35" s="23">
        <v>42217</v>
      </c>
      <c r="G35" s="106">
        <v>7536</v>
      </c>
      <c r="H35" s="25">
        <f t="shared" si="0"/>
        <v>0</v>
      </c>
      <c r="I35" s="39" t="s">
        <v>6104</v>
      </c>
      <c r="N35" s="12">
        <v>42232</v>
      </c>
      <c r="O35" s="183">
        <v>5850</v>
      </c>
      <c r="P35" s="183" t="s">
        <v>1592</v>
      </c>
      <c r="Q35" s="14" t="s">
        <v>383</v>
      </c>
      <c r="R35" s="105">
        <v>5490.1</v>
      </c>
      <c r="S35" s="23">
        <v>42232</v>
      </c>
      <c r="T35" s="106">
        <v>5490.1</v>
      </c>
      <c r="U35" s="48">
        <f t="shared" si="1"/>
        <v>0</v>
      </c>
      <c r="V35" s="39" t="s">
        <v>9</v>
      </c>
    </row>
    <row r="36" spans="1:22" x14ac:dyDescent="0.25">
      <c r="A36" s="20">
        <v>42217</v>
      </c>
      <c r="B36" s="183">
        <v>4244</v>
      </c>
      <c r="C36" s="183" t="s">
        <v>1592</v>
      </c>
      <c r="D36" s="14" t="s">
        <v>55</v>
      </c>
      <c r="E36" s="105">
        <v>2448.6</v>
      </c>
      <c r="F36" s="23">
        <v>42217</v>
      </c>
      <c r="G36" s="106">
        <v>2448.6</v>
      </c>
      <c r="H36" s="25">
        <f t="shared" si="0"/>
        <v>0</v>
      </c>
      <c r="I36" s="39" t="s">
        <v>6104</v>
      </c>
      <c r="N36" s="20">
        <v>42233</v>
      </c>
      <c r="O36" s="183">
        <v>5922</v>
      </c>
      <c r="P36" s="183" t="s">
        <v>1592</v>
      </c>
      <c r="Q36" s="14" t="s">
        <v>383</v>
      </c>
      <c r="R36" s="105">
        <v>6286.2</v>
      </c>
      <c r="S36" s="23">
        <v>42233</v>
      </c>
      <c r="T36" s="118">
        <v>6286.2</v>
      </c>
      <c r="U36" s="31">
        <f t="shared" si="1"/>
        <v>0</v>
      </c>
      <c r="V36" s="56" t="s">
        <v>9</v>
      </c>
    </row>
    <row r="37" spans="1:22" x14ac:dyDescent="0.25">
      <c r="A37" s="12">
        <v>42217</v>
      </c>
      <c r="B37" s="183">
        <v>4245</v>
      </c>
      <c r="C37" s="183" t="s">
        <v>1592</v>
      </c>
      <c r="D37" s="14" t="s">
        <v>375</v>
      </c>
      <c r="E37" s="105">
        <v>8290.7000000000007</v>
      </c>
      <c r="F37" s="23">
        <v>42217</v>
      </c>
      <c r="G37" s="106">
        <v>8290.7000000000007</v>
      </c>
      <c r="H37" s="25">
        <f t="shared" si="0"/>
        <v>0</v>
      </c>
      <c r="I37" s="39" t="s">
        <v>9</v>
      </c>
      <c r="N37" s="12">
        <v>42234</v>
      </c>
      <c r="O37" s="183">
        <v>6055</v>
      </c>
      <c r="P37" s="183" t="s">
        <v>1592</v>
      </c>
      <c r="Q37" s="14" t="s">
        <v>383</v>
      </c>
      <c r="R37" s="105">
        <v>4985.6000000000004</v>
      </c>
      <c r="S37" s="23">
        <v>42234</v>
      </c>
      <c r="T37" s="118">
        <v>4985.6000000000004</v>
      </c>
      <c r="U37" s="31">
        <f t="shared" si="1"/>
        <v>0</v>
      </c>
      <c r="V37" s="56" t="s">
        <v>9</v>
      </c>
    </row>
    <row r="38" spans="1:22" x14ac:dyDescent="0.25">
      <c r="A38" s="20">
        <v>42217</v>
      </c>
      <c r="B38" s="183">
        <v>4246</v>
      </c>
      <c r="C38" s="183" t="s">
        <v>1592</v>
      </c>
      <c r="D38" s="14" t="s">
        <v>1182</v>
      </c>
      <c r="E38" s="105">
        <v>3157.3</v>
      </c>
      <c r="F38" s="23">
        <v>42217</v>
      </c>
      <c r="G38" s="106">
        <v>3157.3</v>
      </c>
      <c r="H38" s="25">
        <f t="shared" si="0"/>
        <v>0</v>
      </c>
      <c r="I38" s="39" t="s">
        <v>9</v>
      </c>
      <c r="N38" s="20">
        <v>42235</v>
      </c>
      <c r="O38" s="183">
        <v>6145</v>
      </c>
      <c r="P38" s="183" t="s">
        <v>1592</v>
      </c>
      <c r="Q38" s="14" t="s">
        <v>383</v>
      </c>
      <c r="R38" s="105">
        <v>3403.7</v>
      </c>
      <c r="S38" s="23">
        <v>42235</v>
      </c>
      <c r="T38" s="106">
        <v>3403.7</v>
      </c>
      <c r="U38" s="31">
        <f t="shared" si="1"/>
        <v>0</v>
      </c>
      <c r="V38" s="39" t="s">
        <v>9</v>
      </c>
    </row>
    <row r="39" spans="1:22" x14ac:dyDescent="0.25">
      <c r="A39" s="12">
        <v>42217</v>
      </c>
      <c r="B39" s="183">
        <v>4247</v>
      </c>
      <c r="C39" s="183" t="s">
        <v>1592</v>
      </c>
      <c r="D39" s="14" t="s">
        <v>1262</v>
      </c>
      <c r="E39" s="105">
        <v>29749.599999999999</v>
      </c>
      <c r="F39" s="23">
        <v>42228</v>
      </c>
      <c r="G39" s="106">
        <v>29749.599999999999</v>
      </c>
      <c r="H39" s="25">
        <f t="shared" si="0"/>
        <v>0</v>
      </c>
      <c r="I39" s="39" t="s">
        <v>9</v>
      </c>
      <c r="N39" s="12">
        <v>42235</v>
      </c>
      <c r="O39" s="183">
        <v>6247</v>
      </c>
      <c r="P39" s="183" t="s">
        <v>1592</v>
      </c>
      <c r="Q39" s="14" t="s">
        <v>383</v>
      </c>
      <c r="R39" s="105">
        <v>2509.1999999999998</v>
      </c>
      <c r="S39" s="23">
        <v>42235</v>
      </c>
      <c r="T39" s="118">
        <v>2509.1999999999998</v>
      </c>
      <c r="U39" s="31">
        <f t="shared" si="1"/>
        <v>0</v>
      </c>
      <c r="V39" s="56" t="s">
        <v>9</v>
      </c>
    </row>
    <row r="40" spans="1:22" x14ac:dyDescent="0.25">
      <c r="A40" s="20">
        <v>42217</v>
      </c>
      <c r="B40" s="183">
        <v>4248</v>
      </c>
      <c r="C40" s="183" t="s">
        <v>1592</v>
      </c>
      <c r="D40" s="14" t="s">
        <v>1518</v>
      </c>
      <c r="E40" s="105">
        <v>2149.6</v>
      </c>
      <c r="F40" s="23">
        <v>42217</v>
      </c>
      <c r="G40" s="106">
        <v>2149.6</v>
      </c>
      <c r="H40" s="25">
        <f t="shared" si="0"/>
        <v>0</v>
      </c>
      <c r="I40" s="39" t="s">
        <v>587</v>
      </c>
      <c r="N40" s="20">
        <v>42236</v>
      </c>
      <c r="O40" s="183">
        <v>6257</v>
      </c>
      <c r="P40" s="183" t="s">
        <v>1592</v>
      </c>
      <c r="Q40" s="14" t="s">
        <v>383</v>
      </c>
      <c r="R40" s="105">
        <v>4593.8</v>
      </c>
      <c r="S40" s="23">
        <v>42236</v>
      </c>
      <c r="T40" s="118">
        <v>4593.8</v>
      </c>
      <c r="U40" s="31">
        <f t="shared" si="1"/>
        <v>0</v>
      </c>
      <c r="V40" s="56" t="s">
        <v>9</v>
      </c>
    </row>
    <row r="41" spans="1:22" x14ac:dyDescent="0.25">
      <c r="A41" s="12">
        <v>42217</v>
      </c>
      <c r="B41" s="183">
        <v>4249</v>
      </c>
      <c r="C41" s="183" t="s">
        <v>1592</v>
      </c>
      <c r="D41" s="14" t="s">
        <v>1172</v>
      </c>
      <c r="E41" s="105">
        <v>65776.600000000006</v>
      </c>
      <c r="F41" s="23">
        <v>42217</v>
      </c>
      <c r="G41" s="106">
        <v>65776.600000000006</v>
      </c>
      <c r="H41" s="25">
        <f t="shared" si="0"/>
        <v>0</v>
      </c>
      <c r="I41" s="39" t="s">
        <v>587</v>
      </c>
      <c r="N41" s="12">
        <v>42236</v>
      </c>
      <c r="O41" s="183">
        <v>6314</v>
      </c>
      <c r="P41" s="183" t="s">
        <v>1592</v>
      </c>
      <c r="Q41" s="14" t="s">
        <v>383</v>
      </c>
      <c r="R41" s="122">
        <v>2666</v>
      </c>
      <c r="S41" s="23">
        <v>42236</v>
      </c>
      <c r="T41" s="118">
        <v>2666</v>
      </c>
      <c r="U41" s="31">
        <f t="shared" si="1"/>
        <v>0</v>
      </c>
      <c r="V41" s="56" t="s">
        <v>6106</v>
      </c>
    </row>
    <row r="42" spans="1:22" x14ac:dyDescent="0.25">
      <c r="A42" s="20">
        <v>42217</v>
      </c>
      <c r="B42" s="183">
        <v>4250</v>
      </c>
      <c r="C42" s="183" t="s">
        <v>1592</v>
      </c>
      <c r="D42" s="14" t="s">
        <v>1290</v>
      </c>
      <c r="E42" s="105">
        <v>2343.6</v>
      </c>
      <c r="F42" s="23">
        <v>42217</v>
      </c>
      <c r="G42" s="106">
        <v>2343.6</v>
      </c>
      <c r="H42" s="25">
        <f t="shared" si="0"/>
        <v>0</v>
      </c>
      <c r="I42" s="39" t="s">
        <v>587</v>
      </c>
      <c r="N42" s="20">
        <v>42237</v>
      </c>
      <c r="O42" s="183">
        <v>6387</v>
      </c>
      <c r="P42" s="183" t="s">
        <v>1592</v>
      </c>
      <c r="Q42" s="15" t="s">
        <v>383</v>
      </c>
      <c r="R42" s="122">
        <v>13179.6</v>
      </c>
      <c r="S42" s="23" t="s">
        <v>6235</v>
      </c>
      <c r="T42" s="118">
        <f>8500+4679.6</f>
        <v>13179.6</v>
      </c>
      <c r="U42" s="31">
        <f t="shared" si="1"/>
        <v>0</v>
      </c>
      <c r="V42" s="68" t="s">
        <v>9</v>
      </c>
    </row>
    <row r="43" spans="1:22" x14ac:dyDescent="0.25">
      <c r="A43" s="12">
        <v>42217</v>
      </c>
      <c r="B43" s="183">
        <v>4251</v>
      </c>
      <c r="C43" s="183" t="s">
        <v>1592</v>
      </c>
      <c r="D43" s="14" t="s">
        <v>255</v>
      </c>
      <c r="E43" s="105">
        <v>11883</v>
      </c>
      <c r="F43" s="23">
        <v>42225</v>
      </c>
      <c r="G43" s="106">
        <v>11883</v>
      </c>
      <c r="H43" s="25">
        <f t="shared" si="0"/>
        <v>0</v>
      </c>
      <c r="I43" s="39" t="s">
        <v>587</v>
      </c>
      <c r="N43" s="12">
        <v>42238</v>
      </c>
      <c r="O43" s="183">
        <v>6520</v>
      </c>
      <c r="P43" s="183" t="s">
        <v>1592</v>
      </c>
      <c r="Q43" s="14" t="s">
        <v>383</v>
      </c>
      <c r="R43" s="105">
        <v>7704.9</v>
      </c>
      <c r="S43" s="23">
        <v>42238</v>
      </c>
      <c r="T43" s="106">
        <v>7704.9</v>
      </c>
      <c r="U43" s="31">
        <f t="shared" si="1"/>
        <v>0</v>
      </c>
      <c r="V43" s="39" t="s">
        <v>9</v>
      </c>
    </row>
    <row r="44" spans="1:22" x14ac:dyDescent="0.25">
      <c r="A44" s="20">
        <v>42217</v>
      </c>
      <c r="B44" s="183">
        <v>4252</v>
      </c>
      <c r="C44" s="183" t="s">
        <v>1592</v>
      </c>
      <c r="D44" s="14" t="s">
        <v>1175</v>
      </c>
      <c r="E44" s="105">
        <v>995.6</v>
      </c>
      <c r="F44" s="23">
        <v>42217</v>
      </c>
      <c r="G44" s="106">
        <v>995.6</v>
      </c>
      <c r="H44" s="25">
        <f t="shared" si="0"/>
        <v>0</v>
      </c>
      <c r="I44" s="39" t="s">
        <v>587</v>
      </c>
      <c r="N44" s="20">
        <v>42241</v>
      </c>
      <c r="O44" s="183">
        <v>6831</v>
      </c>
      <c r="P44" s="183" t="s">
        <v>1592</v>
      </c>
      <c r="Q44" s="14" t="s">
        <v>383</v>
      </c>
      <c r="R44" s="105">
        <v>3157.8</v>
      </c>
      <c r="S44" s="65">
        <v>42241</v>
      </c>
      <c r="T44" s="106">
        <v>3157.8</v>
      </c>
      <c r="U44" s="31">
        <f t="shared" si="1"/>
        <v>0</v>
      </c>
      <c r="V44" s="39" t="s">
        <v>9</v>
      </c>
    </row>
    <row r="45" spans="1:22" x14ac:dyDescent="0.25">
      <c r="A45" s="12">
        <v>42217</v>
      </c>
      <c r="B45" s="183">
        <v>4253</v>
      </c>
      <c r="C45" s="183" t="s">
        <v>1592</v>
      </c>
      <c r="D45" s="14" t="s">
        <v>20</v>
      </c>
      <c r="E45" s="105">
        <v>1944.2</v>
      </c>
      <c r="F45" s="23">
        <v>42217</v>
      </c>
      <c r="G45" s="106">
        <v>1944.2</v>
      </c>
      <c r="H45" s="25">
        <f t="shared" si="0"/>
        <v>0</v>
      </c>
      <c r="I45" s="39" t="s">
        <v>9</v>
      </c>
      <c r="N45" s="12">
        <v>42242</v>
      </c>
      <c r="O45" s="183">
        <v>6915</v>
      </c>
      <c r="P45" s="183" t="s">
        <v>1592</v>
      </c>
      <c r="Q45" s="14" t="s">
        <v>383</v>
      </c>
      <c r="R45" s="105">
        <v>6792.2</v>
      </c>
      <c r="S45" s="65">
        <v>42242</v>
      </c>
      <c r="T45" s="106">
        <v>6792.2</v>
      </c>
      <c r="U45" s="31">
        <f t="shared" si="1"/>
        <v>0</v>
      </c>
      <c r="V45" s="39" t="s">
        <v>9</v>
      </c>
    </row>
    <row r="46" spans="1:22" x14ac:dyDescent="0.25">
      <c r="A46" s="20">
        <v>42217</v>
      </c>
      <c r="B46" s="183">
        <v>4254</v>
      </c>
      <c r="C46" s="183" t="s">
        <v>1592</v>
      </c>
      <c r="D46" s="14" t="s">
        <v>1174</v>
      </c>
      <c r="E46" s="105">
        <v>1421.2</v>
      </c>
      <c r="F46" s="23">
        <v>42217</v>
      </c>
      <c r="G46" s="106">
        <v>1421.2</v>
      </c>
      <c r="H46" s="25">
        <f t="shared" si="0"/>
        <v>0</v>
      </c>
      <c r="I46" s="39" t="s">
        <v>587</v>
      </c>
      <c r="N46" s="20">
        <v>42243</v>
      </c>
      <c r="O46" s="183">
        <v>7014</v>
      </c>
      <c r="P46" s="183" t="s">
        <v>1592</v>
      </c>
      <c r="Q46" s="14" t="s">
        <v>383</v>
      </c>
      <c r="R46" s="105">
        <v>5419.6</v>
      </c>
      <c r="S46" s="23">
        <v>42243</v>
      </c>
      <c r="T46" s="106">
        <v>5419.6</v>
      </c>
      <c r="U46" s="31">
        <f t="shared" si="1"/>
        <v>0</v>
      </c>
      <c r="V46" s="39" t="s">
        <v>9</v>
      </c>
    </row>
    <row r="47" spans="1:22" x14ac:dyDescent="0.25">
      <c r="A47" s="12">
        <v>42217</v>
      </c>
      <c r="B47" s="183">
        <v>4255</v>
      </c>
      <c r="C47" s="183" t="s">
        <v>1592</v>
      </c>
      <c r="D47" s="14" t="s">
        <v>225</v>
      </c>
      <c r="E47" s="105">
        <v>1851.5</v>
      </c>
      <c r="F47" s="23">
        <v>42217</v>
      </c>
      <c r="G47" s="106">
        <v>1851.5</v>
      </c>
      <c r="H47" s="25">
        <f t="shared" si="0"/>
        <v>0</v>
      </c>
      <c r="I47" s="39" t="s">
        <v>9</v>
      </c>
      <c r="N47" s="12">
        <v>42245</v>
      </c>
      <c r="O47" s="183">
        <v>7274</v>
      </c>
      <c r="P47" s="183" t="s">
        <v>1592</v>
      </c>
      <c r="Q47" s="14" t="s">
        <v>383</v>
      </c>
      <c r="R47" s="105">
        <v>6067.2</v>
      </c>
      <c r="S47" s="23">
        <v>42245</v>
      </c>
      <c r="T47" s="106">
        <v>6067.2</v>
      </c>
      <c r="U47" s="31">
        <f t="shared" si="1"/>
        <v>0</v>
      </c>
      <c r="V47" s="39" t="s">
        <v>9</v>
      </c>
    </row>
    <row r="48" spans="1:22" x14ac:dyDescent="0.25">
      <c r="A48" s="20">
        <v>42217</v>
      </c>
      <c r="B48" s="183">
        <v>4256</v>
      </c>
      <c r="C48" s="183" t="s">
        <v>1592</v>
      </c>
      <c r="D48" s="14" t="s">
        <v>60</v>
      </c>
      <c r="E48" s="105">
        <v>488.8</v>
      </c>
      <c r="F48" s="23">
        <v>42217</v>
      </c>
      <c r="G48" s="106">
        <v>488.8</v>
      </c>
      <c r="H48" s="25">
        <f t="shared" si="0"/>
        <v>0</v>
      </c>
      <c r="I48" s="39" t="s">
        <v>6104</v>
      </c>
      <c r="N48" s="20">
        <v>42246</v>
      </c>
      <c r="O48" s="183">
        <v>7398</v>
      </c>
      <c r="P48" s="183" t="s">
        <v>1592</v>
      </c>
      <c r="Q48" s="14" t="s">
        <v>383</v>
      </c>
      <c r="R48" s="105">
        <v>2485.6999999999998</v>
      </c>
      <c r="S48" s="23">
        <v>42246</v>
      </c>
      <c r="T48" s="106">
        <v>2485.6999999999998</v>
      </c>
      <c r="U48" s="31">
        <f t="shared" si="1"/>
        <v>0</v>
      </c>
      <c r="V48" s="39" t="s">
        <v>9</v>
      </c>
    </row>
    <row r="49" spans="1:22" x14ac:dyDescent="0.25">
      <c r="A49" s="12">
        <v>42217</v>
      </c>
      <c r="B49" s="183">
        <v>4257</v>
      </c>
      <c r="C49" s="183" t="s">
        <v>1592</v>
      </c>
      <c r="D49" s="14" t="s">
        <v>81</v>
      </c>
      <c r="E49" s="105">
        <v>2097</v>
      </c>
      <c r="F49" s="23">
        <v>42218</v>
      </c>
      <c r="G49" s="106">
        <v>2097</v>
      </c>
      <c r="H49" s="25">
        <f t="shared" si="0"/>
        <v>0</v>
      </c>
      <c r="I49" s="39" t="s">
        <v>59</v>
      </c>
      <c r="N49" s="12">
        <v>42247</v>
      </c>
      <c r="O49" s="183">
        <v>7468</v>
      </c>
      <c r="P49" s="183" t="s">
        <v>1592</v>
      </c>
      <c r="Q49" s="14" t="s">
        <v>383</v>
      </c>
      <c r="R49" s="105">
        <v>2911.7</v>
      </c>
      <c r="S49" s="23">
        <v>42247</v>
      </c>
      <c r="T49" s="106">
        <v>2911.7</v>
      </c>
      <c r="U49" s="31">
        <f t="shared" si="1"/>
        <v>0</v>
      </c>
      <c r="V49" s="39" t="s">
        <v>9</v>
      </c>
    </row>
    <row r="50" spans="1:22" x14ac:dyDescent="0.25">
      <c r="A50" s="20">
        <v>42217</v>
      </c>
      <c r="B50" s="183">
        <v>4258</v>
      </c>
      <c r="C50" s="183" t="s">
        <v>1592</v>
      </c>
      <c r="D50" s="14" t="s">
        <v>915</v>
      </c>
      <c r="E50" s="105">
        <v>374</v>
      </c>
      <c r="F50" s="23">
        <v>42218</v>
      </c>
      <c r="G50" s="106">
        <v>374</v>
      </c>
      <c r="H50" s="25">
        <f t="shared" si="0"/>
        <v>0</v>
      </c>
      <c r="I50" s="39" t="s">
        <v>59</v>
      </c>
      <c r="N50" s="20">
        <v>42219</v>
      </c>
      <c r="O50" s="183">
        <v>4497</v>
      </c>
      <c r="P50" s="183" t="s">
        <v>1592</v>
      </c>
      <c r="Q50" s="40" t="s">
        <v>213</v>
      </c>
      <c r="R50" s="105">
        <v>530871.15</v>
      </c>
      <c r="S50" s="23"/>
      <c r="T50" s="106"/>
      <c r="U50" s="31">
        <f t="shared" si="1"/>
        <v>530871.15</v>
      </c>
      <c r="V50" s="68" t="s">
        <v>9</v>
      </c>
    </row>
    <row r="51" spans="1:22" x14ac:dyDescent="0.25">
      <c r="A51" s="12">
        <v>42217</v>
      </c>
      <c r="B51" s="183">
        <v>4259</v>
      </c>
      <c r="C51" s="183" t="s">
        <v>1592</v>
      </c>
      <c r="D51" s="14" t="s">
        <v>1182</v>
      </c>
      <c r="E51" s="105">
        <v>401.7</v>
      </c>
      <c r="F51" s="23">
        <v>42217</v>
      </c>
      <c r="G51" s="106">
        <v>401.7</v>
      </c>
      <c r="H51" s="25">
        <f t="shared" si="0"/>
        <v>0</v>
      </c>
      <c r="I51" s="39" t="s">
        <v>9</v>
      </c>
      <c r="N51" s="12">
        <v>42227</v>
      </c>
      <c r="O51" s="183">
        <v>5333</v>
      </c>
      <c r="P51" s="183" t="s">
        <v>1592</v>
      </c>
      <c r="Q51" s="14" t="s">
        <v>213</v>
      </c>
      <c r="R51" s="105">
        <v>20236.8</v>
      </c>
      <c r="S51" s="23">
        <v>42229</v>
      </c>
      <c r="T51" s="106">
        <v>20236.8</v>
      </c>
      <c r="U51" s="31">
        <f t="shared" si="1"/>
        <v>0</v>
      </c>
      <c r="V51" s="39" t="s">
        <v>6106</v>
      </c>
    </row>
    <row r="52" spans="1:22" x14ac:dyDescent="0.25">
      <c r="A52" s="20">
        <v>42217</v>
      </c>
      <c r="B52" s="183">
        <v>4260</v>
      </c>
      <c r="C52" s="183" t="s">
        <v>1592</v>
      </c>
      <c r="D52" s="14" t="s">
        <v>169</v>
      </c>
      <c r="E52" s="105">
        <v>2868</v>
      </c>
      <c r="F52" s="23">
        <v>42220</v>
      </c>
      <c r="G52" s="106">
        <v>2868</v>
      </c>
      <c r="H52" s="25">
        <f t="shared" si="0"/>
        <v>0</v>
      </c>
      <c r="I52" s="39" t="s">
        <v>59</v>
      </c>
      <c r="N52" s="20">
        <v>42229</v>
      </c>
      <c r="O52" s="183">
        <v>5559</v>
      </c>
      <c r="P52" s="183" t="s">
        <v>1592</v>
      </c>
      <c r="Q52" s="14" t="s">
        <v>213</v>
      </c>
      <c r="R52" s="105">
        <v>564212.6</v>
      </c>
      <c r="S52" s="23"/>
      <c r="T52" s="106"/>
      <c r="U52" s="31">
        <f t="shared" si="1"/>
        <v>564212.6</v>
      </c>
      <c r="V52" s="39" t="s">
        <v>9</v>
      </c>
    </row>
    <row r="53" spans="1:22" x14ac:dyDescent="0.25">
      <c r="A53" s="12">
        <v>42217</v>
      </c>
      <c r="B53" s="183">
        <v>4261</v>
      </c>
      <c r="C53" s="183" t="s">
        <v>1592</v>
      </c>
      <c r="D53" s="14" t="s">
        <v>91</v>
      </c>
      <c r="E53" s="105">
        <v>28830.28</v>
      </c>
      <c r="F53" s="23">
        <v>42218</v>
      </c>
      <c r="G53" s="106">
        <v>28830.28</v>
      </c>
      <c r="H53" s="25">
        <f t="shared" si="0"/>
        <v>0</v>
      </c>
      <c r="I53" s="39" t="s">
        <v>59</v>
      </c>
      <c r="N53" s="12">
        <v>42235</v>
      </c>
      <c r="O53" s="183">
        <v>6240</v>
      </c>
      <c r="P53" s="183" t="s">
        <v>1592</v>
      </c>
      <c r="Q53" s="14" t="s">
        <v>213</v>
      </c>
      <c r="R53" s="105">
        <v>571769.93999999994</v>
      </c>
      <c r="S53" s="23"/>
      <c r="T53" s="118"/>
      <c r="U53" s="31">
        <f t="shared" si="1"/>
        <v>571769.93999999994</v>
      </c>
      <c r="V53" s="56" t="s">
        <v>9</v>
      </c>
    </row>
    <row r="54" spans="1:22" x14ac:dyDescent="0.25">
      <c r="A54" s="20">
        <v>42217</v>
      </c>
      <c r="B54" s="183">
        <v>4262</v>
      </c>
      <c r="C54" s="183" t="s">
        <v>1592</v>
      </c>
      <c r="D54" s="14" t="s">
        <v>82</v>
      </c>
      <c r="E54" s="105">
        <v>5674.5</v>
      </c>
      <c r="F54" s="23">
        <v>42218</v>
      </c>
      <c r="G54" s="106">
        <v>5674.5</v>
      </c>
      <c r="H54" s="25">
        <f t="shared" si="0"/>
        <v>0</v>
      </c>
      <c r="I54" s="39" t="s">
        <v>59</v>
      </c>
      <c r="N54" s="20">
        <v>42236</v>
      </c>
      <c r="O54" s="183">
        <v>6350</v>
      </c>
      <c r="P54" s="183" t="s">
        <v>1592</v>
      </c>
      <c r="Q54" s="14" t="s">
        <v>213</v>
      </c>
      <c r="R54" s="105">
        <v>4573.2</v>
      </c>
      <c r="S54" s="23"/>
      <c r="T54" s="106"/>
      <c r="U54" s="31">
        <f t="shared" si="1"/>
        <v>4573.2</v>
      </c>
      <c r="V54" s="39" t="s">
        <v>17</v>
      </c>
    </row>
    <row r="55" spans="1:22" x14ac:dyDescent="0.25">
      <c r="A55" s="12">
        <v>42217</v>
      </c>
      <c r="B55" s="183">
        <v>4263</v>
      </c>
      <c r="C55" s="183" t="s">
        <v>1592</v>
      </c>
      <c r="D55" s="14" t="s">
        <v>238</v>
      </c>
      <c r="E55" s="105">
        <v>370</v>
      </c>
      <c r="F55" s="23">
        <v>42218</v>
      </c>
      <c r="G55" s="106">
        <v>370</v>
      </c>
      <c r="H55" s="25">
        <f t="shared" si="0"/>
        <v>0</v>
      </c>
      <c r="I55" s="39" t="s">
        <v>59</v>
      </c>
      <c r="N55" s="12">
        <v>42243</v>
      </c>
      <c r="O55" s="183">
        <v>7094</v>
      </c>
      <c r="P55" s="183" t="s">
        <v>1592</v>
      </c>
      <c r="Q55" s="14" t="s">
        <v>213</v>
      </c>
      <c r="R55" s="105">
        <v>601265.26</v>
      </c>
      <c r="S55" s="23"/>
      <c r="T55" s="106"/>
      <c r="U55" s="31">
        <f t="shared" si="1"/>
        <v>601265.26</v>
      </c>
      <c r="V55" s="39" t="s">
        <v>9</v>
      </c>
    </row>
    <row r="56" spans="1:22" x14ac:dyDescent="0.25">
      <c r="A56" s="20">
        <v>42217</v>
      </c>
      <c r="B56" s="183">
        <v>4264</v>
      </c>
      <c r="C56" s="183" t="s">
        <v>1592</v>
      </c>
      <c r="D56" s="150" t="s">
        <v>292</v>
      </c>
      <c r="E56" s="105">
        <v>3329.2</v>
      </c>
      <c r="F56" s="23">
        <v>42218</v>
      </c>
      <c r="G56" s="106">
        <v>3329.2</v>
      </c>
      <c r="H56" s="25">
        <f t="shared" si="0"/>
        <v>0</v>
      </c>
      <c r="I56" s="39" t="s">
        <v>59</v>
      </c>
      <c r="N56" s="20">
        <v>42247</v>
      </c>
      <c r="O56" s="183">
        <v>7626</v>
      </c>
      <c r="P56" s="183" t="s">
        <v>1592</v>
      </c>
      <c r="Q56" s="14" t="s">
        <v>213</v>
      </c>
      <c r="R56" s="105">
        <v>640706.69999999995</v>
      </c>
      <c r="S56" s="23"/>
      <c r="T56" s="106"/>
      <c r="U56" s="31">
        <f t="shared" si="1"/>
        <v>640706.69999999995</v>
      </c>
      <c r="V56" s="39" t="s">
        <v>9</v>
      </c>
    </row>
    <row r="57" spans="1:22" x14ac:dyDescent="0.25">
      <c r="A57" s="12">
        <v>42217</v>
      </c>
      <c r="B57" s="183">
        <v>4265</v>
      </c>
      <c r="C57" s="183" t="s">
        <v>1592</v>
      </c>
      <c r="D57" s="14" t="s">
        <v>1387</v>
      </c>
      <c r="E57" s="105">
        <v>8288</v>
      </c>
      <c r="F57" s="23">
        <v>42218</v>
      </c>
      <c r="G57" s="106">
        <v>8288</v>
      </c>
      <c r="H57" s="25">
        <f t="shared" si="0"/>
        <v>0</v>
      </c>
      <c r="I57" s="39" t="s">
        <v>59</v>
      </c>
      <c r="N57" s="12">
        <v>42238</v>
      </c>
      <c r="O57" s="183">
        <v>6591</v>
      </c>
      <c r="P57" s="183" t="s">
        <v>1592</v>
      </c>
      <c r="Q57" s="14" t="s">
        <v>1500</v>
      </c>
      <c r="R57" s="105">
        <v>2138.5</v>
      </c>
      <c r="S57" s="65">
        <v>42238</v>
      </c>
      <c r="T57" s="106">
        <v>2138.5</v>
      </c>
      <c r="U57" s="31">
        <f t="shared" si="1"/>
        <v>0</v>
      </c>
      <c r="V57" s="39" t="s">
        <v>9</v>
      </c>
    </row>
    <row r="58" spans="1:22" x14ac:dyDescent="0.25">
      <c r="A58" s="20">
        <v>42217</v>
      </c>
      <c r="B58" s="183">
        <v>4266</v>
      </c>
      <c r="C58" s="183" t="s">
        <v>1592</v>
      </c>
      <c r="D58" s="14" t="s">
        <v>137</v>
      </c>
      <c r="E58" s="105">
        <v>794.3</v>
      </c>
      <c r="F58" s="23">
        <v>42217</v>
      </c>
      <c r="G58" s="106">
        <v>794.3</v>
      </c>
      <c r="H58" s="25">
        <f t="shared" si="0"/>
        <v>0</v>
      </c>
      <c r="I58" s="39" t="s">
        <v>9</v>
      </c>
      <c r="N58" s="20">
        <v>42243</v>
      </c>
      <c r="O58" s="183">
        <v>7090</v>
      </c>
      <c r="P58" s="183" t="s">
        <v>1592</v>
      </c>
      <c r="Q58" s="14" t="s">
        <v>1500</v>
      </c>
      <c r="R58" s="105">
        <v>367.5</v>
      </c>
      <c r="S58" s="23">
        <v>42243</v>
      </c>
      <c r="T58" s="106">
        <v>367.5</v>
      </c>
      <c r="U58" s="31">
        <f t="shared" si="1"/>
        <v>0</v>
      </c>
      <c r="V58" s="39" t="s">
        <v>9</v>
      </c>
    </row>
    <row r="59" spans="1:22" x14ac:dyDescent="0.25">
      <c r="A59" s="12">
        <v>42217</v>
      </c>
      <c r="B59" s="183">
        <v>4267</v>
      </c>
      <c r="C59" s="183" t="s">
        <v>1592</v>
      </c>
      <c r="D59" s="14" t="s">
        <v>120</v>
      </c>
      <c r="E59" s="105">
        <v>1521.1</v>
      </c>
      <c r="F59" s="23">
        <v>42218</v>
      </c>
      <c r="G59" s="106">
        <v>1521.1</v>
      </c>
      <c r="H59" s="25">
        <f t="shared" si="0"/>
        <v>0</v>
      </c>
      <c r="I59" s="39" t="s">
        <v>59</v>
      </c>
      <c r="N59" s="12">
        <v>42222</v>
      </c>
      <c r="O59" s="183">
        <v>4807</v>
      </c>
      <c r="P59" s="183" t="s">
        <v>1592</v>
      </c>
      <c r="Q59" s="14" t="s">
        <v>1275</v>
      </c>
      <c r="R59" s="105">
        <v>5156.6000000000004</v>
      </c>
      <c r="S59" s="23">
        <v>42224</v>
      </c>
      <c r="T59" s="106">
        <v>5156.6000000000004</v>
      </c>
      <c r="U59" s="31">
        <f t="shared" si="1"/>
        <v>0</v>
      </c>
      <c r="V59" s="39" t="s">
        <v>149</v>
      </c>
    </row>
    <row r="60" spans="1:22" x14ac:dyDescent="0.25">
      <c r="A60" s="20">
        <v>42217</v>
      </c>
      <c r="B60" s="183">
        <v>4268</v>
      </c>
      <c r="C60" s="183" t="s">
        <v>1592</v>
      </c>
      <c r="D60" s="14" t="s">
        <v>664</v>
      </c>
      <c r="E60" s="105">
        <v>1322.1</v>
      </c>
      <c r="F60" s="23">
        <v>42218</v>
      </c>
      <c r="G60" s="106">
        <v>1322.1</v>
      </c>
      <c r="H60" s="25">
        <f t="shared" si="0"/>
        <v>0</v>
      </c>
      <c r="I60" s="39" t="s">
        <v>59</v>
      </c>
      <c r="N60" s="20">
        <v>42226</v>
      </c>
      <c r="O60" s="183">
        <v>5239</v>
      </c>
      <c r="P60" s="183" t="s">
        <v>1592</v>
      </c>
      <c r="Q60" s="14" t="s">
        <v>1275</v>
      </c>
      <c r="R60" s="105">
        <v>3310.2</v>
      </c>
      <c r="S60" s="23">
        <v>42228</v>
      </c>
      <c r="T60" s="118">
        <v>3310.2</v>
      </c>
      <c r="U60" s="31">
        <f t="shared" si="1"/>
        <v>0</v>
      </c>
      <c r="V60" s="56" t="s">
        <v>149</v>
      </c>
    </row>
    <row r="61" spans="1:22" x14ac:dyDescent="0.25">
      <c r="A61" s="12">
        <v>42217</v>
      </c>
      <c r="B61" s="183">
        <v>4269</v>
      </c>
      <c r="C61" s="183" t="s">
        <v>1592</v>
      </c>
      <c r="D61" s="14" t="s">
        <v>24</v>
      </c>
      <c r="E61" s="105">
        <v>3845.8</v>
      </c>
      <c r="F61" s="23">
        <v>42228</v>
      </c>
      <c r="G61" s="106">
        <v>3845.8</v>
      </c>
      <c r="H61" s="25">
        <f t="shared" si="0"/>
        <v>0</v>
      </c>
      <c r="I61" s="39" t="s">
        <v>9</v>
      </c>
      <c r="N61" s="12">
        <v>42229</v>
      </c>
      <c r="O61" s="183">
        <v>5556</v>
      </c>
      <c r="P61" s="183" t="s">
        <v>1592</v>
      </c>
      <c r="Q61" s="14" t="s">
        <v>1275</v>
      </c>
      <c r="R61" s="105">
        <v>1520</v>
      </c>
      <c r="S61" s="23">
        <v>42231</v>
      </c>
      <c r="T61" s="106">
        <v>1520</v>
      </c>
      <c r="U61" s="31">
        <f t="shared" si="1"/>
        <v>0</v>
      </c>
      <c r="V61" s="39" t="s">
        <v>149</v>
      </c>
    </row>
    <row r="62" spans="1:22" x14ac:dyDescent="0.25">
      <c r="A62" s="20">
        <v>42217</v>
      </c>
      <c r="B62" s="183">
        <v>4270</v>
      </c>
      <c r="C62" s="183" t="s">
        <v>1592</v>
      </c>
      <c r="D62" s="14" t="s">
        <v>118</v>
      </c>
      <c r="E62" s="105">
        <v>11998.4</v>
      </c>
      <c r="F62" s="30">
        <v>42249</v>
      </c>
      <c r="G62" s="144">
        <v>11998.4</v>
      </c>
      <c r="H62" s="25">
        <f t="shared" si="0"/>
        <v>0</v>
      </c>
      <c r="I62" s="39" t="s">
        <v>59</v>
      </c>
      <c r="N62" s="20">
        <v>42229</v>
      </c>
      <c r="O62" s="183">
        <v>5571</v>
      </c>
      <c r="P62" s="183" t="s">
        <v>1592</v>
      </c>
      <c r="Q62" s="14" t="s">
        <v>1275</v>
      </c>
      <c r="R62" s="105">
        <v>7866.9</v>
      </c>
      <c r="S62" s="23">
        <v>42231</v>
      </c>
      <c r="T62" s="106">
        <v>7866.9</v>
      </c>
      <c r="U62" s="31">
        <f t="shared" si="1"/>
        <v>0</v>
      </c>
      <c r="V62" s="39" t="s">
        <v>149</v>
      </c>
    </row>
    <row r="63" spans="1:22" x14ac:dyDescent="0.25">
      <c r="A63" s="12">
        <v>42217</v>
      </c>
      <c r="B63" s="183">
        <v>4271</v>
      </c>
      <c r="C63" s="183" t="s">
        <v>1592</v>
      </c>
      <c r="D63" s="14" t="s">
        <v>143</v>
      </c>
      <c r="E63" s="105">
        <v>16082</v>
      </c>
      <c r="F63" s="23">
        <v>42219</v>
      </c>
      <c r="G63" s="106">
        <v>16082</v>
      </c>
      <c r="H63" s="25">
        <f t="shared" si="0"/>
        <v>0</v>
      </c>
      <c r="I63" s="39" t="s">
        <v>17</v>
      </c>
      <c r="N63" s="12">
        <v>42233</v>
      </c>
      <c r="O63" s="183">
        <v>6043</v>
      </c>
      <c r="P63" s="183" t="s">
        <v>1592</v>
      </c>
      <c r="Q63" s="14" t="s">
        <v>1275</v>
      </c>
      <c r="R63" s="105">
        <v>2448.4</v>
      </c>
      <c r="S63" s="23">
        <v>42235</v>
      </c>
      <c r="T63" s="118">
        <v>2448.4</v>
      </c>
      <c r="U63" s="31">
        <f t="shared" si="1"/>
        <v>0</v>
      </c>
      <c r="V63" s="56" t="s">
        <v>149</v>
      </c>
    </row>
    <row r="64" spans="1:22" x14ac:dyDescent="0.25">
      <c r="A64" s="20">
        <v>42217</v>
      </c>
      <c r="B64" s="183">
        <v>4272</v>
      </c>
      <c r="C64" s="183" t="s">
        <v>1592</v>
      </c>
      <c r="D64" s="14" t="s">
        <v>130</v>
      </c>
      <c r="E64" s="105">
        <v>8488.7000000000007</v>
      </c>
      <c r="F64" s="23">
        <v>42219</v>
      </c>
      <c r="G64" s="106">
        <v>8488.7000000000007</v>
      </c>
      <c r="H64" s="25">
        <f t="shared" si="0"/>
        <v>0</v>
      </c>
      <c r="I64" s="39" t="s">
        <v>17</v>
      </c>
      <c r="N64" s="20">
        <v>42233</v>
      </c>
      <c r="O64" s="183">
        <v>6049</v>
      </c>
      <c r="P64" s="183" t="s">
        <v>1592</v>
      </c>
      <c r="Q64" s="14" t="s">
        <v>1275</v>
      </c>
      <c r="R64" s="105">
        <v>13774.95</v>
      </c>
      <c r="S64" s="23">
        <v>42235</v>
      </c>
      <c r="T64" s="118">
        <v>13774.95</v>
      </c>
      <c r="U64" s="31">
        <f t="shared" si="1"/>
        <v>0</v>
      </c>
      <c r="V64" s="56" t="s">
        <v>149</v>
      </c>
    </row>
    <row r="65" spans="1:22" x14ac:dyDescent="0.25">
      <c r="A65" s="12">
        <v>42217</v>
      </c>
      <c r="B65" s="183">
        <v>4273</v>
      </c>
      <c r="C65" s="183" t="s">
        <v>1592</v>
      </c>
      <c r="D65" s="14" t="s">
        <v>131</v>
      </c>
      <c r="E65" s="105">
        <v>13278.3</v>
      </c>
      <c r="F65" s="23">
        <v>42219</v>
      </c>
      <c r="G65" s="106">
        <v>13278.3</v>
      </c>
      <c r="H65" s="25">
        <f t="shared" si="0"/>
        <v>0</v>
      </c>
      <c r="I65" s="39" t="s">
        <v>17</v>
      </c>
      <c r="N65" s="12">
        <v>42236</v>
      </c>
      <c r="O65" s="183">
        <v>6363</v>
      </c>
      <c r="P65" s="183" t="s">
        <v>1592</v>
      </c>
      <c r="Q65" s="14" t="s">
        <v>1275</v>
      </c>
      <c r="R65" s="105">
        <v>9267.2999999999993</v>
      </c>
      <c r="S65" s="23">
        <v>42242</v>
      </c>
      <c r="T65" s="106">
        <v>9267.2999999999993</v>
      </c>
      <c r="U65" s="31">
        <f t="shared" si="1"/>
        <v>0</v>
      </c>
      <c r="V65" s="39" t="s">
        <v>149</v>
      </c>
    </row>
    <row r="66" spans="1:22" x14ac:dyDescent="0.25">
      <c r="A66" s="20">
        <v>42217</v>
      </c>
      <c r="B66" s="183">
        <v>4274</v>
      </c>
      <c r="C66" s="183" t="s">
        <v>1592</v>
      </c>
      <c r="D66" s="14" t="s">
        <v>1182</v>
      </c>
      <c r="E66" s="105">
        <v>4560.6000000000004</v>
      </c>
      <c r="F66" s="23">
        <v>42217</v>
      </c>
      <c r="G66" s="106">
        <v>4560.6000000000004</v>
      </c>
      <c r="H66" s="25">
        <f t="shared" si="0"/>
        <v>0</v>
      </c>
      <c r="I66" s="39" t="s">
        <v>9</v>
      </c>
      <c r="N66" s="20">
        <v>42240</v>
      </c>
      <c r="O66" s="183">
        <v>6818</v>
      </c>
      <c r="P66" s="183" t="s">
        <v>1592</v>
      </c>
      <c r="Q66" s="14" t="s">
        <v>1275</v>
      </c>
      <c r="R66" s="105">
        <v>3436.6</v>
      </c>
      <c r="S66" s="65">
        <v>42242</v>
      </c>
      <c r="T66" s="106">
        <v>3436.6</v>
      </c>
      <c r="U66" s="31">
        <f t="shared" si="1"/>
        <v>0</v>
      </c>
      <c r="V66" s="39" t="s">
        <v>149</v>
      </c>
    </row>
    <row r="67" spans="1:22" x14ac:dyDescent="0.25">
      <c r="A67" s="12">
        <v>42217</v>
      </c>
      <c r="B67" s="183">
        <v>4275</v>
      </c>
      <c r="C67" s="183" t="s">
        <v>1592</v>
      </c>
      <c r="D67" s="14" t="s">
        <v>14</v>
      </c>
      <c r="E67" s="105">
        <v>16108.8</v>
      </c>
      <c r="F67" s="23">
        <v>42230</v>
      </c>
      <c r="G67" s="106">
        <v>16108.8</v>
      </c>
      <c r="H67" s="25">
        <f t="shared" si="0"/>
        <v>0</v>
      </c>
      <c r="I67" s="39" t="s">
        <v>15</v>
      </c>
      <c r="N67" s="12">
        <v>42243</v>
      </c>
      <c r="O67" s="183">
        <v>7114</v>
      </c>
      <c r="P67" s="183" t="s">
        <v>1592</v>
      </c>
      <c r="Q67" s="14" t="s">
        <v>1275</v>
      </c>
      <c r="R67" s="105">
        <v>1801</v>
      </c>
      <c r="S67" s="23">
        <v>42245</v>
      </c>
      <c r="T67" s="106">
        <v>1801</v>
      </c>
      <c r="U67" s="31">
        <f t="shared" ref="U67:U130" si="2">R67-T67</f>
        <v>0</v>
      </c>
      <c r="V67" s="39" t="s">
        <v>149</v>
      </c>
    </row>
    <row r="68" spans="1:22" x14ac:dyDescent="0.25">
      <c r="A68" s="20">
        <v>42217</v>
      </c>
      <c r="B68" s="183">
        <v>4276</v>
      </c>
      <c r="C68" s="183" t="s">
        <v>1592</v>
      </c>
      <c r="D68" s="14" t="s">
        <v>335</v>
      </c>
      <c r="E68" s="105">
        <v>524.4</v>
      </c>
      <c r="F68" s="23">
        <v>42217</v>
      </c>
      <c r="G68" s="106">
        <v>524.4</v>
      </c>
      <c r="H68" s="25">
        <f t="shared" ref="H68:H131" si="3">E68-G68</f>
        <v>0</v>
      </c>
      <c r="I68" s="39" t="s">
        <v>9</v>
      </c>
      <c r="N68" s="20">
        <v>42243</v>
      </c>
      <c r="O68" s="183">
        <v>7134</v>
      </c>
      <c r="P68" s="183" t="s">
        <v>1592</v>
      </c>
      <c r="Q68" s="14" t="s">
        <v>1275</v>
      </c>
      <c r="R68" s="105">
        <v>8286.7000000000007</v>
      </c>
      <c r="S68" s="23">
        <v>42245</v>
      </c>
      <c r="T68" s="106">
        <v>8286.7000000000007</v>
      </c>
      <c r="U68" s="31">
        <f t="shared" si="2"/>
        <v>0</v>
      </c>
      <c r="V68" s="39" t="s">
        <v>149</v>
      </c>
    </row>
    <row r="69" spans="1:22" x14ac:dyDescent="0.25">
      <c r="A69" s="12">
        <v>42217</v>
      </c>
      <c r="B69" s="183">
        <v>4277</v>
      </c>
      <c r="C69" s="183" t="s">
        <v>1592</v>
      </c>
      <c r="D69" s="14" t="s">
        <v>367</v>
      </c>
      <c r="E69" s="105">
        <v>2772</v>
      </c>
      <c r="F69" s="23">
        <v>42226</v>
      </c>
      <c r="G69" s="106">
        <v>2772</v>
      </c>
      <c r="H69" s="25">
        <f t="shared" si="3"/>
        <v>0</v>
      </c>
      <c r="I69" s="39" t="s">
        <v>15</v>
      </c>
      <c r="N69" s="12">
        <v>42247</v>
      </c>
      <c r="O69" s="183">
        <v>7611</v>
      </c>
      <c r="P69" s="183" t="s">
        <v>1592</v>
      </c>
      <c r="Q69" s="14" t="s">
        <v>1275</v>
      </c>
      <c r="R69" s="105">
        <v>2824.9</v>
      </c>
      <c r="S69" s="23"/>
      <c r="T69" s="106"/>
      <c r="U69" s="31">
        <f t="shared" si="2"/>
        <v>2824.9</v>
      </c>
      <c r="V69" s="39" t="s">
        <v>149</v>
      </c>
    </row>
    <row r="70" spans="1:22" x14ac:dyDescent="0.25">
      <c r="A70" s="20">
        <v>42217</v>
      </c>
      <c r="B70" s="183">
        <v>4278</v>
      </c>
      <c r="C70" s="183" t="s">
        <v>1592</v>
      </c>
      <c r="D70" s="14" t="s">
        <v>89</v>
      </c>
      <c r="E70" s="105">
        <v>4488.8</v>
      </c>
      <c r="F70" s="23">
        <v>42217</v>
      </c>
      <c r="G70" s="106">
        <v>4488.8</v>
      </c>
      <c r="H70" s="25">
        <f t="shared" si="3"/>
        <v>0</v>
      </c>
      <c r="I70" s="39" t="s">
        <v>9</v>
      </c>
      <c r="N70" s="20">
        <v>42220</v>
      </c>
      <c r="O70" s="183">
        <v>4556</v>
      </c>
      <c r="P70" s="183" t="s">
        <v>1592</v>
      </c>
      <c r="Q70" s="14" t="s">
        <v>570</v>
      </c>
      <c r="R70" s="105">
        <v>2672</v>
      </c>
      <c r="S70" s="23">
        <v>42220</v>
      </c>
      <c r="T70" s="106">
        <v>2672</v>
      </c>
      <c r="U70" s="31">
        <f t="shared" si="2"/>
        <v>0</v>
      </c>
      <c r="V70" s="39" t="s">
        <v>9</v>
      </c>
    </row>
    <row r="71" spans="1:22" x14ac:dyDescent="0.25">
      <c r="A71" s="12">
        <v>42217</v>
      </c>
      <c r="B71" s="183">
        <v>4279</v>
      </c>
      <c r="C71" s="183" t="s">
        <v>1592</v>
      </c>
      <c r="D71" s="14" t="s">
        <v>6105</v>
      </c>
      <c r="E71" s="105">
        <v>80</v>
      </c>
      <c r="F71" s="23">
        <v>42217</v>
      </c>
      <c r="G71" s="106">
        <v>80</v>
      </c>
      <c r="H71" s="25">
        <f t="shared" si="3"/>
        <v>0</v>
      </c>
      <c r="I71" s="39" t="s">
        <v>9</v>
      </c>
      <c r="N71" s="12">
        <v>42227</v>
      </c>
      <c r="O71" s="183">
        <v>5325</v>
      </c>
      <c r="P71" s="183" t="s">
        <v>1592</v>
      </c>
      <c r="Q71" s="14" t="s">
        <v>570</v>
      </c>
      <c r="R71" s="105">
        <v>2968</v>
      </c>
      <c r="S71" s="72">
        <v>42227</v>
      </c>
      <c r="T71" s="106">
        <v>2968</v>
      </c>
      <c r="U71" s="31">
        <f t="shared" si="2"/>
        <v>0</v>
      </c>
      <c r="V71" s="39" t="s">
        <v>9</v>
      </c>
    </row>
    <row r="72" spans="1:22" x14ac:dyDescent="0.25">
      <c r="A72" s="20">
        <v>42217</v>
      </c>
      <c r="B72" s="183">
        <v>4280</v>
      </c>
      <c r="C72" s="183" t="s">
        <v>1592</v>
      </c>
      <c r="D72" s="14" t="s">
        <v>906</v>
      </c>
      <c r="E72" s="105">
        <v>1183.0999999999999</v>
      </c>
      <c r="F72" s="23">
        <v>42218</v>
      </c>
      <c r="G72" s="106">
        <v>1183.0999999999999</v>
      </c>
      <c r="H72" s="25">
        <f t="shared" si="3"/>
        <v>0</v>
      </c>
      <c r="I72" s="39" t="s">
        <v>6106</v>
      </c>
      <c r="N72" s="20">
        <v>42234</v>
      </c>
      <c r="O72" s="183">
        <v>6081</v>
      </c>
      <c r="P72" s="183" t="s">
        <v>1592</v>
      </c>
      <c r="Q72" s="14" t="s">
        <v>570</v>
      </c>
      <c r="R72" s="105">
        <v>3344</v>
      </c>
      <c r="S72" s="65">
        <v>42234</v>
      </c>
      <c r="T72" s="106">
        <v>3344</v>
      </c>
      <c r="U72" s="31">
        <f t="shared" si="2"/>
        <v>0</v>
      </c>
      <c r="V72" s="39" t="s">
        <v>9</v>
      </c>
    </row>
    <row r="73" spans="1:22" x14ac:dyDescent="0.25">
      <c r="A73" s="12">
        <v>42217</v>
      </c>
      <c r="B73" s="183">
        <v>4281</v>
      </c>
      <c r="C73" s="183" t="s">
        <v>1592</v>
      </c>
      <c r="D73" s="14" t="s">
        <v>285</v>
      </c>
      <c r="E73" s="105">
        <v>732</v>
      </c>
      <c r="F73" s="23">
        <v>42218</v>
      </c>
      <c r="G73" s="106">
        <v>732</v>
      </c>
      <c r="H73" s="25">
        <f t="shared" si="3"/>
        <v>0</v>
      </c>
      <c r="I73" s="39" t="s">
        <v>6106</v>
      </c>
      <c r="N73" s="12">
        <v>42241</v>
      </c>
      <c r="O73" s="183">
        <v>6878</v>
      </c>
      <c r="P73" s="183" t="s">
        <v>1592</v>
      </c>
      <c r="Q73" s="14" t="s">
        <v>570</v>
      </c>
      <c r="R73" s="105">
        <v>1372</v>
      </c>
      <c r="S73" s="65">
        <v>42241</v>
      </c>
      <c r="T73" s="106">
        <v>1372</v>
      </c>
      <c r="U73" s="31">
        <f t="shared" si="2"/>
        <v>0</v>
      </c>
      <c r="V73" s="39" t="s">
        <v>9</v>
      </c>
    </row>
    <row r="74" spans="1:22" x14ac:dyDescent="0.25">
      <c r="A74" s="20">
        <v>42217</v>
      </c>
      <c r="B74" s="183">
        <v>4282</v>
      </c>
      <c r="C74" s="183" t="s">
        <v>1592</v>
      </c>
      <c r="D74" s="14" t="s">
        <v>191</v>
      </c>
      <c r="E74" s="105">
        <v>12320</v>
      </c>
      <c r="F74" s="23">
        <v>42217</v>
      </c>
      <c r="G74" s="106">
        <v>12320</v>
      </c>
      <c r="H74" s="25">
        <f t="shared" si="3"/>
        <v>0</v>
      </c>
      <c r="I74" s="39" t="s">
        <v>9</v>
      </c>
      <c r="N74" s="20">
        <v>42247</v>
      </c>
      <c r="O74" s="183">
        <v>7582</v>
      </c>
      <c r="P74" s="183" t="s">
        <v>1592</v>
      </c>
      <c r="Q74" s="14" t="s">
        <v>570</v>
      </c>
      <c r="R74" s="105">
        <v>3064</v>
      </c>
      <c r="S74" s="23">
        <v>42247</v>
      </c>
      <c r="T74" s="106">
        <v>3064</v>
      </c>
      <c r="U74" s="31">
        <f t="shared" si="2"/>
        <v>0</v>
      </c>
      <c r="V74" s="39" t="s">
        <v>9</v>
      </c>
    </row>
    <row r="75" spans="1:22" x14ac:dyDescent="0.25">
      <c r="A75" s="12">
        <v>42217</v>
      </c>
      <c r="B75" s="183">
        <v>4283</v>
      </c>
      <c r="C75" s="183" t="s">
        <v>1592</v>
      </c>
      <c r="D75" s="14" t="s">
        <v>24</v>
      </c>
      <c r="E75" s="105">
        <v>61174.3</v>
      </c>
      <c r="F75" s="23">
        <v>42228</v>
      </c>
      <c r="G75" s="106">
        <v>61174.3</v>
      </c>
      <c r="H75" s="25">
        <f t="shared" si="3"/>
        <v>0</v>
      </c>
      <c r="I75" s="39" t="s">
        <v>9</v>
      </c>
      <c r="N75" s="12">
        <v>42217</v>
      </c>
      <c r="O75" s="183">
        <v>4286</v>
      </c>
      <c r="P75" s="183" t="s">
        <v>1592</v>
      </c>
      <c r="Q75" s="14" t="s">
        <v>332</v>
      </c>
      <c r="R75" s="105">
        <v>370</v>
      </c>
      <c r="S75" s="23">
        <v>42217</v>
      </c>
      <c r="T75" s="106">
        <v>370</v>
      </c>
      <c r="U75" s="25">
        <f t="shared" si="2"/>
        <v>0</v>
      </c>
      <c r="V75" s="39" t="s">
        <v>9</v>
      </c>
    </row>
    <row r="76" spans="1:22" x14ac:dyDescent="0.25">
      <c r="A76" s="20">
        <v>42217</v>
      </c>
      <c r="B76" s="183">
        <v>4284</v>
      </c>
      <c r="C76" s="183" t="s">
        <v>1592</v>
      </c>
      <c r="D76" s="14" t="s">
        <v>24</v>
      </c>
      <c r="E76" s="105">
        <v>3657.1</v>
      </c>
      <c r="F76" s="23">
        <v>42228</v>
      </c>
      <c r="G76" s="106">
        <v>3657.1</v>
      </c>
      <c r="H76" s="25">
        <f t="shared" si="3"/>
        <v>0</v>
      </c>
      <c r="I76" s="39" t="s">
        <v>9</v>
      </c>
      <c r="N76" s="20">
        <v>42218</v>
      </c>
      <c r="O76" s="183">
        <v>4375</v>
      </c>
      <c r="P76" s="183" t="s">
        <v>1592</v>
      </c>
      <c r="Q76" s="40" t="s">
        <v>332</v>
      </c>
      <c r="R76" s="105">
        <v>1122</v>
      </c>
      <c r="S76" s="23">
        <v>42218</v>
      </c>
      <c r="T76" s="106">
        <v>1122</v>
      </c>
      <c r="U76" s="25">
        <f t="shared" si="2"/>
        <v>0</v>
      </c>
      <c r="V76" s="68" t="s">
        <v>9</v>
      </c>
    </row>
    <row r="77" spans="1:22" x14ac:dyDescent="0.25">
      <c r="A77" s="12">
        <v>42217</v>
      </c>
      <c r="B77" s="183">
        <v>4285</v>
      </c>
      <c r="C77" s="183" t="s">
        <v>1592</v>
      </c>
      <c r="D77" s="14" t="s">
        <v>48</v>
      </c>
      <c r="E77" s="105">
        <v>4128.8999999999996</v>
      </c>
      <c r="F77" s="23">
        <v>42217</v>
      </c>
      <c r="G77" s="106">
        <v>4128.8999999999996</v>
      </c>
      <c r="H77" s="25">
        <f t="shared" si="3"/>
        <v>0</v>
      </c>
      <c r="I77" s="39" t="s">
        <v>94</v>
      </c>
      <c r="N77" s="12">
        <v>42220</v>
      </c>
      <c r="O77" s="183">
        <v>4550</v>
      </c>
      <c r="P77" s="183" t="s">
        <v>1592</v>
      </c>
      <c r="Q77" s="14" t="s">
        <v>332</v>
      </c>
      <c r="R77" s="105">
        <v>2217.6</v>
      </c>
      <c r="S77" s="23">
        <v>42220</v>
      </c>
      <c r="T77" s="106">
        <v>2217.6</v>
      </c>
      <c r="U77" s="31">
        <f t="shared" si="2"/>
        <v>0</v>
      </c>
      <c r="V77" s="39" t="s">
        <v>9</v>
      </c>
    </row>
    <row r="78" spans="1:22" x14ac:dyDescent="0.25">
      <c r="A78" s="20">
        <v>42217</v>
      </c>
      <c r="B78" s="183">
        <v>4286</v>
      </c>
      <c r="C78" s="183" t="s">
        <v>1592</v>
      </c>
      <c r="D78" s="14" t="s">
        <v>332</v>
      </c>
      <c r="E78" s="105">
        <v>370</v>
      </c>
      <c r="F78" s="23">
        <v>42217</v>
      </c>
      <c r="G78" s="106">
        <v>370</v>
      </c>
      <c r="H78" s="25">
        <f t="shared" si="3"/>
        <v>0</v>
      </c>
      <c r="I78" s="39" t="s">
        <v>9</v>
      </c>
      <c r="N78" s="20">
        <v>42221</v>
      </c>
      <c r="O78" s="183">
        <v>4670</v>
      </c>
      <c r="P78" s="183" t="s">
        <v>1592</v>
      </c>
      <c r="Q78" s="14" t="s">
        <v>332</v>
      </c>
      <c r="R78" s="105">
        <v>725.4</v>
      </c>
      <c r="S78" s="23">
        <v>42221</v>
      </c>
      <c r="T78" s="106">
        <v>725.4</v>
      </c>
      <c r="U78" s="31">
        <f t="shared" si="2"/>
        <v>0</v>
      </c>
      <c r="V78" s="39" t="s">
        <v>9</v>
      </c>
    </row>
    <row r="79" spans="1:22" x14ac:dyDescent="0.25">
      <c r="A79" s="12">
        <v>42217</v>
      </c>
      <c r="B79" s="183">
        <v>4287</v>
      </c>
      <c r="C79" s="183" t="s">
        <v>1592</v>
      </c>
      <c r="D79" s="14" t="s">
        <v>1188</v>
      </c>
      <c r="E79" s="105">
        <v>480</v>
      </c>
      <c r="F79" s="23">
        <v>42217</v>
      </c>
      <c r="G79" s="106">
        <v>480</v>
      </c>
      <c r="H79" s="25">
        <f t="shared" si="3"/>
        <v>0</v>
      </c>
      <c r="I79" s="39" t="s">
        <v>929</v>
      </c>
      <c r="N79" s="12">
        <v>42222</v>
      </c>
      <c r="O79" s="183">
        <v>4763</v>
      </c>
      <c r="P79" s="183" t="s">
        <v>1592</v>
      </c>
      <c r="Q79" s="14" t="s">
        <v>332</v>
      </c>
      <c r="R79" s="105">
        <v>2442</v>
      </c>
      <c r="S79" s="23">
        <v>42222</v>
      </c>
      <c r="T79" s="106">
        <v>2442</v>
      </c>
      <c r="U79" s="31">
        <f t="shared" si="2"/>
        <v>0</v>
      </c>
      <c r="V79" s="39" t="s">
        <v>9</v>
      </c>
    </row>
    <row r="80" spans="1:22" x14ac:dyDescent="0.25">
      <c r="A80" s="20">
        <v>42217</v>
      </c>
      <c r="B80" s="183">
        <v>4288</v>
      </c>
      <c r="C80" s="183" t="s">
        <v>1592</v>
      </c>
      <c r="D80" s="14" t="s">
        <v>24</v>
      </c>
      <c r="E80" s="105">
        <v>269421.59999999998</v>
      </c>
      <c r="F80" s="23">
        <v>42228</v>
      </c>
      <c r="G80" s="106">
        <v>269421.59999999998</v>
      </c>
      <c r="H80" s="25">
        <f t="shared" si="3"/>
        <v>0</v>
      </c>
      <c r="I80" s="39" t="s">
        <v>1013</v>
      </c>
      <c r="N80" s="20">
        <v>42224</v>
      </c>
      <c r="O80" s="183">
        <v>5020</v>
      </c>
      <c r="P80" s="183" t="s">
        <v>1592</v>
      </c>
      <c r="Q80" s="14" t="s">
        <v>332</v>
      </c>
      <c r="R80" s="105">
        <v>2358.4</v>
      </c>
      <c r="S80" s="23">
        <v>42224</v>
      </c>
      <c r="T80" s="106">
        <v>2358.4</v>
      </c>
      <c r="U80" s="31">
        <f t="shared" si="2"/>
        <v>0</v>
      </c>
      <c r="V80" s="39" t="s">
        <v>9</v>
      </c>
    </row>
    <row r="81" spans="1:22" x14ac:dyDescent="0.25">
      <c r="A81" s="12">
        <v>42217</v>
      </c>
      <c r="B81" s="183">
        <v>4289</v>
      </c>
      <c r="C81" s="183" t="s">
        <v>1592</v>
      </c>
      <c r="D81" s="14" t="s">
        <v>50</v>
      </c>
      <c r="E81" s="105">
        <v>4030.2</v>
      </c>
      <c r="F81" s="23">
        <v>42221</v>
      </c>
      <c r="G81" s="106">
        <v>4030.2</v>
      </c>
      <c r="H81" s="25">
        <f t="shared" si="3"/>
        <v>0</v>
      </c>
      <c r="I81" s="39" t="s">
        <v>94</v>
      </c>
      <c r="N81" s="12">
        <v>42226</v>
      </c>
      <c r="O81" s="183">
        <v>5220</v>
      </c>
      <c r="P81" s="183" t="s">
        <v>1592</v>
      </c>
      <c r="Q81" s="14" t="s">
        <v>332</v>
      </c>
      <c r="R81" s="105">
        <v>746.4</v>
      </c>
      <c r="S81" s="23">
        <v>42226</v>
      </c>
      <c r="T81" s="106">
        <v>746.4</v>
      </c>
      <c r="U81" s="31">
        <f t="shared" si="2"/>
        <v>0</v>
      </c>
      <c r="V81" s="39" t="s">
        <v>9</v>
      </c>
    </row>
    <row r="82" spans="1:22" x14ac:dyDescent="0.25">
      <c r="A82" s="20">
        <v>42217</v>
      </c>
      <c r="B82" s="183">
        <v>4290</v>
      </c>
      <c r="C82" s="183" t="s">
        <v>1592</v>
      </c>
      <c r="D82" s="34" t="s">
        <v>294</v>
      </c>
      <c r="E82" s="37">
        <v>4322.6000000000004</v>
      </c>
      <c r="F82" s="23">
        <v>42217</v>
      </c>
      <c r="G82" s="109">
        <v>4322.6000000000004</v>
      </c>
      <c r="H82" s="25">
        <f t="shared" si="3"/>
        <v>0</v>
      </c>
      <c r="I82" s="39" t="s">
        <v>9</v>
      </c>
      <c r="N82" s="20">
        <v>42227</v>
      </c>
      <c r="O82" s="183">
        <v>5315</v>
      </c>
      <c r="P82" s="183" t="s">
        <v>1592</v>
      </c>
      <c r="Q82" s="14" t="s">
        <v>332</v>
      </c>
      <c r="R82" s="105">
        <v>2182.4</v>
      </c>
      <c r="S82" s="23">
        <v>42227</v>
      </c>
      <c r="T82" s="106">
        <v>2182.4</v>
      </c>
      <c r="U82" s="31">
        <f t="shared" si="2"/>
        <v>0</v>
      </c>
      <c r="V82" s="39" t="s">
        <v>9</v>
      </c>
    </row>
    <row r="83" spans="1:22" x14ac:dyDescent="0.25">
      <c r="A83" s="12">
        <v>42217</v>
      </c>
      <c r="B83" s="183">
        <v>4291</v>
      </c>
      <c r="C83" s="183" t="s">
        <v>1592</v>
      </c>
      <c r="D83" s="34" t="s">
        <v>14</v>
      </c>
      <c r="E83" s="37">
        <v>172985</v>
      </c>
      <c r="F83" s="23">
        <v>42230</v>
      </c>
      <c r="G83" s="109">
        <v>172985</v>
      </c>
      <c r="H83" s="25">
        <f t="shared" si="3"/>
        <v>0</v>
      </c>
      <c r="I83" s="39" t="s">
        <v>9</v>
      </c>
      <c r="N83" s="12">
        <v>42229</v>
      </c>
      <c r="O83" s="183">
        <v>5539</v>
      </c>
      <c r="P83" s="183" t="s">
        <v>1592</v>
      </c>
      <c r="Q83" s="14" t="s">
        <v>332</v>
      </c>
      <c r="R83" s="105">
        <v>2470.4</v>
      </c>
      <c r="S83" s="23">
        <v>42229</v>
      </c>
      <c r="T83" s="106">
        <v>2470.4</v>
      </c>
      <c r="U83" s="31">
        <f t="shared" si="2"/>
        <v>0</v>
      </c>
      <c r="V83" s="39" t="s">
        <v>9</v>
      </c>
    </row>
    <row r="84" spans="1:22" x14ac:dyDescent="0.25">
      <c r="A84" s="20">
        <v>42217</v>
      </c>
      <c r="B84" s="183">
        <v>4292</v>
      </c>
      <c r="C84" s="183" t="s">
        <v>1592</v>
      </c>
      <c r="D84" s="14" t="s">
        <v>106</v>
      </c>
      <c r="E84" s="105">
        <v>13259.6</v>
      </c>
      <c r="F84" s="23">
        <v>42218</v>
      </c>
      <c r="G84" s="106">
        <v>13259.6</v>
      </c>
      <c r="H84" s="25">
        <f t="shared" si="3"/>
        <v>0</v>
      </c>
      <c r="I84" s="39" t="s">
        <v>6106</v>
      </c>
      <c r="N84" s="20">
        <v>42230</v>
      </c>
      <c r="O84" s="183">
        <v>5660</v>
      </c>
      <c r="P84" s="183" t="s">
        <v>1592</v>
      </c>
      <c r="Q84" s="14" t="s">
        <v>332</v>
      </c>
      <c r="R84" s="105">
        <v>2300.8000000000002</v>
      </c>
      <c r="S84" s="23">
        <v>42230</v>
      </c>
      <c r="T84" s="106">
        <v>2300.8000000000002</v>
      </c>
      <c r="U84" s="48">
        <f t="shared" si="2"/>
        <v>0</v>
      </c>
      <c r="V84" s="39" t="s">
        <v>9</v>
      </c>
    </row>
    <row r="85" spans="1:22" x14ac:dyDescent="0.25">
      <c r="A85" s="12">
        <v>42217</v>
      </c>
      <c r="B85" s="183">
        <v>4293</v>
      </c>
      <c r="C85" s="183" t="s">
        <v>1592</v>
      </c>
      <c r="D85" s="14" t="s">
        <v>179</v>
      </c>
      <c r="E85" s="105">
        <v>2424.9499999999998</v>
      </c>
      <c r="F85" s="23">
        <v>42218</v>
      </c>
      <c r="G85" s="106">
        <v>2424.9499999999998</v>
      </c>
      <c r="H85" s="25">
        <f t="shared" si="3"/>
        <v>0</v>
      </c>
      <c r="I85" s="39" t="s">
        <v>6106</v>
      </c>
      <c r="N85" s="12">
        <v>42231</v>
      </c>
      <c r="O85" s="183">
        <v>5807</v>
      </c>
      <c r="P85" s="183" t="s">
        <v>1592</v>
      </c>
      <c r="Q85" s="14" t="s">
        <v>332</v>
      </c>
      <c r="R85" s="105">
        <v>1860</v>
      </c>
      <c r="S85" s="23">
        <v>42231</v>
      </c>
      <c r="T85" s="106">
        <v>1860</v>
      </c>
      <c r="U85" s="48">
        <f t="shared" si="2"/>
        <v>0</v>
      </c>
      <c r="V85" s="39" t="s">
        <v>9</v>
      </c>
    </row>
    <row r="86" spans="1:22" x14ac:dyDescent="0.25">
      <c r="A86" s="20">
        <v>42217</v>
      </c>
      <c r="B86" s="183">
        <v>4294</v>
      </c>
      <c r="C86" s="183" t="s">
        <v>1592</v>
      </c>
      <c r="D86" s="14" t="s">
        <v>136</v>
      </c>
      <c r="E86" s="105">
        <v>36448.9</v>
      </c>
      <c r="F86" s="23" t="s">
        <v>6107</v>
      </c>
      <c r="G86" s="106">
        <f>21000+15448.9</f>
        <v>36448.9</v>
      </c>
      <c r="H86" s="25">
        <f t="shared" si="3"/>
        <v>0</v>
      </c>
      <c r="I86" s="39" t="s">
        <v>9</v>
      </c>
      <c r="N86" s="20">
        <v>42234</v>
      </c>
      <c r="O86" s="183">
        <v>6093</v>
      </c>
      <c r="P86" s="183" t="s">
        <v>1592</v>
      </c>
      <c r="Q86" s="14" t="s">
        <v>332</v>
      </c>
      <c r="R86" s="105">
        <v>2464</v>
      </c>
      <c r="S86" s="65">
        <v>42234</v>
      </c>
      <c r="T86" s="106">
        <v>2464</v>
      </c>
      <c r="U86" s="31">
        <f t="shared" si="2"/>
        <v>0</v>
      </c>
      <c r="V86" s="39" t="s">
        <v>9</v>
      </c>
    </row>
    <row r="87" spans="1:22" x14ac:dyDescent="0.25">
      <c r="A87" s="12">
        <v>42217</v>
      </c>
      <c r="B87" s="183">
        <v>4295</v>
      </c>
      <c r="C87" s="183" t="s">
        <v>1592</v>
      </c>
      <c r="D87" s="14" t="s">
        <v>98</v>
      </c>
      <c r="E87" s="105">
        <v>2592</v>
      </c>
      <c r="F87" s="23">
        <v>42219</v>
      </c>
      <c r="G87" s="106">
        <v>2592</v>
      </c>
      <c r="H87" s="25">
        <f t="shared" si="3"/>
        <v>0</v>
      </c>
      <c r="I87" s="39" t="s">
        <v>19</v>
      </c>
      <c r="N87" s="12">
        <v>42235</v>
      </c>
      <c r="O87" s="183">
        <v>6232</v>
      </c>
      <c r="P87" s="183" t="s">
        <v>1592</v>
      </c>
      <c r="Q87" s="14" t="s">
        <v>332</v>
      </c>
      <c r="R87" s="105">
        <v>648</v>
      </c>
      <c r="S87" s="23">
        <v>42235</v>
      </c>
      <c r="T87" s="118">
        <v>648</v>
      </c>
      <c r="U87" s="31">
        <f t="shared" si="2"/>
        <v>0</v>
      </c>
      <c r="V87" s="56" t="s">
        <v>9</v>
      </c>
    </row>
    <row r="88" spans="1:22" x14ac:dyDescent="0.25">
      <c r="A88" s="20">
        <v>42217</v>
      </c>
      <c r="B88" s="183">
        <v>4296</v>
      </c>
      <c r="C88" s="183" t="s">
        <v>1592</v>
      </c>
      <c r="D88" s="14" t="s">
        <v>361</v>
      </c>
      <c r="E88" s="105">
        <v>9004.6</v>
      </c>
      <c r="F88" s="23">
        <v>42219</v>
      </c>
      <c r="G88" s="106">
        <v>9004.6</v>
      </c>
      <c r="H88" s="25">
        <f t="shared" si="3"/>
        <v>0</v>
      </c>
      <c r="I88" s="39" t="s">
        <v>19</v>
      </c>
      <c r="N88" s="20">
        <v>42237</v>
      </c>
      <c r="O88" s="183">
        <v>6444</v>
      </c>
      <c r="P88" s="183" t="s">
        <v>1592</v>
      </c>
      <c r="Q88" s="15" t="s">
        <v>332</v>
      </c>
      <c r="R88" s="122">
        <v>2492.75</v>
      </c>
      <c r="S88" s="23">
        <v>42237</v>
      </c>
      <c r="T88" s="118">
        <v>2492.75</v>
      </c>
      <c r="U88" s="31">
        <f t="shared" si="2"/>
        <v>0</v>
      </c>
      <c r="V88" s="68" t="s">
        <v>9</v>
      </c>
    </row>
    <row r="89" spans="1:22" x14ac:dyDescent="0.25">
      <c r="A89" s="12">
        <v>42217</v>
      </c>
      <c r="B89" s="183">
        <v>4297</v>
      </c>
      <c r="C89" s="183" t="s">
        <v>1592</v>
      </c>
      <c r="D89" s="14" t="s">
        <v>101</v>
      </c>
      <c r="E89" s="105">
        <v>932</v>
      </c>
      <c r="F89" s="23">
        <v>42219</v>
      </c>
      <c r="G89" s="106">
        <v>932</v>
      </c>
      <c r="H89" s="25">
        <f t="shared" si="3"/>
        <v>0</v>
      </c>
      <c r="I89" s="39" t="s">
        <v>9</v>
      </c>
      <c r="N89" s="12">
        <v>42240</v>
      </c>
      <c r="O89" s="183">
        <v>6781</v>
      </c>
      <c r="P89" s="183" t="s">
        <v>1592</v>
      </c>
      <c r="Q89" s="14" t="s">
        <v>332</v>
      </c>
      <c r="R89" s="105">
        <v>448.8</v>
      </c>
      <c r="S89" s="65">
        <v>42240</v>
      </c>
      <c r="T89" s="106">
        <v>448.8</v>
      </c>
      <c r="U89" s="31">
        <f t="shared" si="2"/>
        <v>0</v>
      </c>
      <c r="V89" s="39" t="s">
        <v>9</v>
      </c>
    </row>
    <row r="90" spans="1:22" x14ac:dyDescent="0.25">
      <c r="A90" s="20">
        <v>42217</v>
      </c>
      <c r="B90" s="183">
        <v>4298</v>
      </c>
      <c r="C90" s="183" t="s">
        <v>1592</v>
      </c>
      <c r="D90" s="14" t="s">
        <v>1182</v>
      </c>
      <c r="E90" s="105">
        <v>330</v>
      </c>
      <c r="F90" s="23">
        <v>42219</v>
      </c>
      <c r="G90" s="106">
        <v>330</v>
      </c>
      <c r="H90" s="25">
        <f t="shared" si="3"/>
        <v>0</v>
      </c>
      <c r="I90" s="39" t="s">
        <v>19</v>
      </c>
      <c r="N90" s="20">
        <v>42241</v>
      </c>
      <c r="O90" s="183">
        <v>6884</v>
      </c>
      <c r="P90" s="183" t="s">
        <v>1592</v>
      </c>
      <c r="Q90" s="14" t="s">
        <v>332</v>
      </c>
      <c r="R90" s="105">
        <v>2910.6</v>
      </c>
      <c r="S90" s="65">
        <v>42241</v>
      </c>
      <c r="T90" s="106">
        <v>2910.6</v>
      </c>
      <c r="U90" s="31">
        <f t="shared" si="2"/>
        <v>0</v>
      </c>
      <c r="V90" s="39" t="s">
        <v>9</v>
      </c>
    </row>
    <row r="91" spans="1:22" x14ac:dyDescent="0.25">
      <c r="A91" s="12">
        <v>42217</v>
      </c>
      <c r="B91" s="183">
        <v>4299</v>
      </c>
      <c r="C91" s="183" t="s">
        <v>1592</v>
      </c>
      <c r="D91" s="14" t="s">
        <v>93</v>
      </c>
      <c r="E91" s="105">
        <v>3052.5</v>
      </c>
      <c r="F91" s="23">
        <v>42219</v>
      </c>
      <c r="G91" s="106">
        <v>3052.5</v>
      </c>
      <c r="H91" s="25">
        <f t="shared" si="3"/>
        <v>0</v>
      </c>
      <c r="I91" s="39" t="s">
        <v>19</v>
      </c>
      <c r="N91" s="12">
        <v>42243</v>
      </c>
      <c r="O91" s="183">
        <v>7089</v>
      </c>
      <c r="P91" s="183" t="s">
        <v>1592</v>
      </c>
      <c r="Q91" s="14" t="s">
        <v>332</v>
      </c>
      <c r="R91" s="105">
        <v>2382.6</v>
      </c>
      <c r="S91" s="23">
        <v>42243</v>
      </c>
      <c r="T91" s="106">
        <v>2382.6</v>
      </c>
      <c r="U91" s="31">
        <f t="shared" si="2"/>
        <v>0</v>
      </c>
      <c r="V91" s="39" t="s">
        <v>9</v>
      </c>
    </row>
    <row r="92" spans="1:22" x14ac:dyDescent="0.25">
      <c r="A92" s="20">
        <v>42217</v>
      </c>
      <c r="B92" s="183">
        <v>4300</v>
      </c>
      <c r="C92" s="183" t="s">
        <v>1592</v>
      </c>
      <c r="D92" s="14" t="s">
        <v>218</v>
      </c>
      <c r="E92" s="108">
        <v>0</v>
      </c>
      <c r="F92" s="23"/>
      <c r="G92" s="106"/>
      <c r="H92" s="25">
        <f t="shared" si="3"/>
        <v>0</v>
      </c>
      <c r="I92" s="39" t="s">
        <v>13</v>
      </c>
      <c r="N92" s="20">
        <v>42245</v>
      </c>
      <c r="O92" s="183">
        <v>7344</v>
      </c>
      <c r="P92" s="183" t="s">
        <v>1592</v>
      </c>
      <c r="Q92" s="14" t="s">
        <v>332</v>
      </c>
      <c r="R92" s="105">
        <v>2465.6</v>
      </c>
      <c r="S92" s="23">
        <v>42245</v>
      </c>
      <c r="T92" s="106">
        <v>2465.6</v>
      </c>
      <c r="U92" s="31">
        <f t="shared" si="2"/>
        <v>0</v>
      </c>
      <c r="V92" s="39" t="s">
        <v>9</v>
      </c>
    </row>
    <row r="93" spans="1:22" x14ac:dyDescent="0.25">
      <c r="A93" s="12">
        <v>42217</v>
      </c>
      <c r="B93" s="183">
        <v>4301</v>
      </c>
      <c r="C93" s="183" t="s">
        <v>1592</v>
      </c>
      <c r="D93" s="14" t="s">
        <v>56</v>
      </c>
      <c r="E93" s="105">
        <v>8384.7999999999993</v>
      </c>
      <c r="F93" s="23">
        <v>42218</v>
      </c>
      <c r="G93" s="106">
        <v>8384.7999999999993</v>
      </c>
      <c r="H93" s="25">
        <f t="shared" si="3"/>
        <v>0</v>
      </c>
      <c r="I93" s="39" t="s">
        <v>17</v>
      </c>
      <c r="N93" s="12">
        <v>42245</v>
      </c>
      <c r="O93" s="183">
        <v>7394</v>
      </c>
      <c r="P93" s="183" t="s">
        <v>1592</v>
      </c>
      <c r="Q93" s="14" t="s">
        <v>332</v>
      </c>
      <c r="R93" s="105">
        <v>57</v>
      </c>
      <c r="S93" s="23">
        <v>42246</v>
      </c>
      <c r="T93" s="106">
        <v>57</v>
      </c>
      <c r="U93" s="31">
        <f t="shared" si="2"/>
        <v>0</v>
      </c>
      <c r="V93" s="39" t="s">
        <v>9</v>
      </c>
    </row>
    <row r="94" spans="1:22" x14ac:dyDescent="0.25">
      <c r="A94" s="20">
        <v>42217</v>
      </c>
      <c r="B94" s="183">
        <v>4302</v>
      </c>
      <c r="C94" s="183" t="s">
        <v>1592</v>
      </c>
      <c r="D94" s="14" t="s">
        <v>95</v>
      </c>
      <c r="E94" s="105">
        <v>4218</v>
      </c>
      <c r="F94" s="23">
        <v>42219</v>
      </c>
      <c r="G94" s="106">
        <v>4218</v>
      </c>
      <c r="H94" s="25">
        <f t="shared" si="3"/>
        <v>0</v>
      </c>
      <c r="I94" s="39" t="s">
        <v>19</v>
      </c>
      <c r="N94" s="20">
        <v>42247</v>
      </c>
      <c r="O94" s="183">
        <v>7551</v>
      </c>
      <c r="P94" s="183" t="s">
        <v>1592</v>
      </c>
      <c r="Q94" s="14" t="s">
        <v>332</v>
      </c>
      <c r="R94" s="105">
        <v>2646.5</v>
      </c>
      <c r="S94" s="23">
        <v>42247</v>
      </c>
      <c r="T94" s="106">
        <v>2646.5</v>
      </c>
      <c r="U94" s="31">
        <f t="shared" si="2"/>
        <v>0</v>
      </c>
      <c r="V94" s="39" t="s">
        <v>9</v>
      </c>
    </row>
    <row r="95" spans="1:22" x14ac:dyDescent="0.25">
      <c r="A95" s="12">
        <v>42217</v>
      </c>
      <c r="B95" s="183">
        <v>4303</v>
      </c>
      <c r="C95" s="183" t="s">
        <v>1592</v>
      </c>
      <c r="D95" s="14" t="s">
        <v>88</v>
      </c>
      <c r="E95" s="105">
        <v>426.4</v>
      </c>
      <c r="F95" s="23">
        <v>42217</v>
      </c>
      <c r="G95" s="106">
        <v>426.4</v>
      </c>
      <c r="H95" s="25">
        <f t="shared" si="3"/>
        <v>0</v>
      </c>
      <c r="I95" s="39" t="s">
        <v>9</v>
      </c>
      <c r="N95" s="12">
        <v>42247</v>
      </c>
      <c r="O95" s="183">
        <v>7552</v>
      </c>
      <c r="P95" s="183" t="s">
        <v>1592</v>
      </c>
      <c r="Q95" s="14" t="s">
        <v>332</v>
      </c>
      <c r="R95" s="105">
        <v>437.5</v>
      </c>
      <c r="S95" s="23">
        <v>42247</v>
      </c>
      <c r="T95" s="106">
        <v>437.5</v>
      </c>
      <c r="U95" s="31">
        <f t="shared" si="2"/>
        <v>0</v>
      </c>
      <c r="V95" s="39" t="s">
        <v>9</v>
      </c>
    </row>
    <row r="96" spans="1:22" x14ac:dyDescent="0.25">
      <c r="A96" s="20">
        <v>42217</v>
      </c>
      <c r="B96" s="183">
        <v>4304</v>
      </c>
      <c r="C96" s="183" t="s">
        <v>1592</v>
      </c>
      <c r="D96" s="14" t="s">
        <v>64</v>
      </c>
      <c r="E96" s="105">
        <v>1517</v>
      </c>
      <c r="F96" s="23">
        <v>42217</v>
      </c>
      <c r="G96" s="106">
        <v>1517</v>
      </c>
      <c r="H96" s="25">
        <f t="shared" si="3"/>
        <v>0</v>
      </c>
      <c r="I96" s="39" t="s">
        <v>9</v>
      </c>
      <c r="N96" s="20">
        <v>42243</v>
      </c>
      <c r="O96" s="183">
        <v>7108</v>
      </c>
      <c r="P96" s="183" t="s">
        <v>1592</v>
      </c>
      <c r="Q96" s="14" t="s">
        <v>6268</v>
      </c>
      <c r="R96" s="105">
        <v>2407.1999999999998</v>
      </c>
      <c r="S96" s="23">
        <v>42245</v>
      </c>
      <c r="T96" s="106">
        <v>2407.1999999999998</v>
      </c>
      <c r="U96" s="31">
        <f t="shared" si="2"/>
        <v>0</v>
      </c>
      <c r="V96" s="39" t="s">
        <v>149</v>
      </c>
    </row>
    <row r="97" spans="1:22" x14ac:dyDescent="0.25">
      <c r="A97" s="12">
        <v>42217</v>
      </c>
      <c r="B97" s="183">
        <v>4305</v>
      </c>
      <c r="C97" s="183" t="s">
        <v>1592</v>
      </c>
      <c r="D97" s="14" t="s">
        <v>250</v>
      </c>
      <c r="E97" s="105">
        <v>3374.8</v>
      </c>
      <c r="F97" s="23">
        <v>42219</v>
      </c>
      <c r="G97" s="106">
        <v>3374.8</v>
      </c>
      <c r="H97" s="25">
        <f t="shared" si="3"/>
        <v>0</v>
      </c>
      <c r="I97" s="39" t="s">
        <v>19</v>
      </c>
      <c r="N97" s="12">
        <v>42229</v>
      </c>
      <c r="O97" s="183">
        <v>5557</v>
      </c>
      <c r="P97" s="183" t="s">
        <v>1592</v>
      </c>
      <c r="Q97" s="14" t="s">
        <v>732</v>
      </c>
      <c r="R97" s="105">
        <v>24739</v>
      </c>
      <c r="S97" s="23">
        <v>42231</v>
      </c>
      <c r="T97" s="106">
        <v>24739</v>
      </c>
      <c r="U97" s="31">
        <f t="shared" si="2"/>
        <v>0</v>
      </c>
      <c r="V97" s="39" t="s">
        <v>149</v>
      </c>
    </row>
    <row r="98" spans="1:22" x14ac:dyDescent="0.25">
      <c r="A98" s="20">
        <v>42217</v>
      </c>
      <c r="B98" s="183">
        <v>4306</v>
      </c>
      <c r="C98" s="183" t="s">
        <v>1592</v>
      </c>
      <c r="D98" s="14" t="s">
        <v>47</v>
      </c>
      <c r="E98" s="105">
        <v>19559.2</v>
      </c>
      <c r="F98" s="23">
        <v>42218</v>
      </c>
      <c r="G98" s="106">
        <v>19559.2</v>
      </c>
      <c r="H98" s="25">
        <f t="shared" si="3"/>
        <v>0</v>
      </c>
      <c r="I98" s="39" t="s">
        <v>17</v>
      </c>
      <c r="N98" s="20">
        <v>42233</v>
      </c>
      <c r="O98" s="183">
        <v>6047</v>
      </c>
      <c r="P98" s="183" t="s">
        <v>1592</v>
      </c>
      <c r="Q98" s="14" t="s">
        <v>732</v>
      </c>
      <c r="R98" s="105">
        <v>16126.35</v>
      </c>
      <c r="S98" s="23">
        <v>42235</v>
      </c>
      <c r="T98" s="118">
        <v>16126.35</v>
      </c>
      <c r="U98" s="31">
        <f t="shared" si="2"/>
        <v>0</v>
      </c>
      <c r="V98" s="56" t="s">
        <v>149</v>
      </c>
    </row>
    <row r="99" spans="1:22" x14ac:dyDescent="0.25">
      <c r="A99" s="12">
        <v>42217</v>
      </c>
      <c r="B99" s="183">
        <v>4307</v>
      </c>
      <c r="C99" s="183" t="s">
        <v>1592</v>
      </c>
      <c r="D99" s="14" t="s">
        <v>361</v>
      </c>
      <c r="E99" s="105">
        <v>406.6</v>
      </c>
      <c r="F99" s="23">
        <v>42219</v>
      </c>
      <c r="G99" s="106">
        <v>406.6</v>
      </c>
      <c r="H99" s="25">
        <f t="shared" si="3"/>
        <v>0</v>
      </c>
      <c r="I99" s="39" t="s">
        <v>19</v>
      </c>
      <c r="N99" s="12">
        <v>42236</v>
      </c>
      <c r="O99" s="183">
        <v>6371</v>
      </c>
      <c r="P99" s="183" t="s">
        <v>1592</v>
      </c>
      <c r="Q99" s="15" t="s">
        <v>732</v>
      </c>
      <c r="R99" s="122">
        <v>14945</v>
      </c>
      <c r="S99" s="23">
        <v>42238</v>
      </c>
      <c r="T99" s="106">
        <v>14945</v>
      </c>
      <c r="U99" s="31">
        <f t="shared" si="2"/>
        <v>0</v>
      </c>
      <c r="V99" s="68" t="s">
        <v>149</v>
      </c>
    </row>
    <row r="100" spans="1:22" x14ac:dyDescent="0.25">
      <c r="A100" s="20">
        <v>42217</v>
      </c>
      <c r="B100" s="183">
        <v>4308</v>
      </c>
      <c r="C100" s="183" t="s">
        <v>1592</v>
      </c>
      <c r="D100" s="14" t="s">
        <v>484</v>
      </c>
      <c r="E100" s="105">
        <v>16768.400000000001</v>
      </c>
      <c r="F100" s="23">
        <v>42224</v>
      </c>
      <c r="G100" s="106">
        <v>16768.400000000001</v>
      </c>
      <c r="H100" s="25">
        <f t="shared" si="3"/>
        <v>0</v>
      </c>
      <c r="I100" s="39" t="s">
        <v>9</v>
      </c>
      <c r="N100" s="20">
        <v>42243</v>
      </c>
      <c r="O100" s="183">
        <v>7137</v>
      </c>
      <c r="P100" s="183" t="s">
        <v>1592</v>
      </c>
      <c r="Q100" s="14" t="s">
        <v>732</v>
      </c>
      <c r="R100" s="105">
        <v>2736.5</v>
      </c>
      <c r="S100" s="23">
        <v>42245</v>
      </c>
      <c r="T100" s="106">
        <v>2736.5</v>
      </c>
      <c r="U100" s="31">
        <f t="shared" si="2"/>
        <v>0</v>
      </c>
      <c r="V100" s="39" t="s">
        <v>149</v>
      </c>
    </row>
    <row r="101" spans="1:22" x14ac:dyDescent="0.25">
      <c r="A101" s="12">
        <v>42217</v>
      </c>
      <c r="B101" s="183">
        <v>4309</v>
      </c>
      <c r="C101" s="183" t="s">
        <v>1592</v>
      </c>
      <c r="D101" s="14" t="s">
        <v>829</v>
      </c>
      <c r="E101" s="105">
        <v>5357.36</v>
      </c>
      <c r="F101" s="23">
        <v>42217</v>
      </c>
      <c r="G101" s="106">
        <v>5357.36</v>
      </c>
      <c r="H101" s="25">
        <f t="shared" si="3"/>
        <v>0</v>
      </c>
      <c r="I101" s="39" t="s">
        <v>9</v>
      </c>
      <c r="N101" s="12">
        <v>42224</v>
      </c>
      <c r="O101" s="183">
        <v>4978</v>
      </c>
      <c r="P101" s="183" t="s">
        <v>1592</v>
      </c>
      <c r="Q101" s="14" t="s">
        <v>236</v>
      </c>
      <c r="R101" s="105">
        <v>1900.6</v>
      </c>
      <c r="S101" s="23">
        <v>42224</v>
      </c>
      <c r="T101" s="106">
        <v>1900.6</v>
      </c>
      <c r="U101" s="31">
        <f t="shared" si="2"/>
        <v>0</v>
      </c>
      <c r="V101" s="39" t="s">
        <v>6104</v>
      </c>
    </row>
    <row r="102" spans="1:22" x14ac:dyDescent="0.25">
      <c r="A102" s="20">
        <v>42217</v>
      </c>
      <c r="B102" s="183">
        <v>4310</v>
      </c>
      <c r="C102" s="183" t="s">
        <v>1592</v>
      </c>
      <c r="D102" s="14" t="s">
        <v>6108</v>
      </c>
      <c r="E102" s="105">
        <v>7816.8</v>
      </c>
      <c r="F102" s="23">
        <v>42217</v>
      </c>
      <c r="G102" s="106">
        <v>7816.8</v>
      </c>
      <c r="H102" s="25">
        <f t="shared" si="3"/>
        <v>0</v>
      </c>
      <c r="I102" s="39" t="s">
        <v>9</v>
      </c>
      <c r="N102" s="20">
        <v>42227</v>
      </c>
      <c r="O102" s="183">
        <v>5313</v>
      </c>
      <c r="P102" s="183" t="s">
        <v>1592</v>
      </c>
      <c r="Q102" s="14" t="s">
        <v>236</v>
      </c>
      <c r="R102" s="105">
        <v>31202.799999999999</v>
      </c>
      <c r="S102" s="23" t="s">
        <v>6176</v>
      </c>
      <c r="T102" s="106">
        <f>29924.24+1278.56</f>
        <v>31202.800000000003</v>
      </c>
      <c r="U102" s="31">
        <f t="shared" si="2"/>
        <v>0</v>
      </c>
      <c r="V102" s="39" t="s">
        <v>6106</v>
      </c>
    </row>
    <row r="103" spans="1:22" x14ac:dyDescent="0.25">
      <c r="A103" s="12">
        <v>42217</v>
      </c>
      <c r="B103" s="183">
        <v>4311</v>
      </c>
      <c r="C103" s="183" t="s">
        <v>1592</v>
      </c>
      <c r="D103" s="14" t="s">
        <v>65</v>
      </c>
      <c r="E103" s="105">
        <v>20700</v>
      </c>
      <c r="F103" s="23">
        <v>42219</v>
      </c>
      <c r="G103" s="106">
        <v>20700</v>
      </c>
      <c r="H103" s="25">
        <f t="shared" si="3"/>
        <v>0</v>
      </c>
      <c r="I103" s="39" t="s">
        <v>149</v>
      </c>
      <c r="N103" s="12">
        <v>42233</v>
      </c>
      <c r="O103" s="183">
        <v>6022</v>
      </c>
      <c r="P103" s="183" t="s">
        <v>1592</v>
      </c>
      <c r="Q103" s="14" t="s">
        <v>236</v>
      </c>
      <c r="R103" s="105">
        <v>28948.799999999999</v>
      </c>
      <c r="S103" s="23">
        <v>42235</v>
      </c>
      <c r="T103" s="118">
        <v>28948.799999999999</v>
      </c>
      <c r="U103" s="31">
        <f t="shared" si="2"/>
        <v>0</v>
      </c>
      <c r="V103" s="56" t="s">
        <v>94</v>
      </c>
    </row>
    <row r="104" spans="1:22" x14ac:dyDescent="0.25">
      <c r="A104" s="20">
        <v>42217</v>
      </c>
      <c r="B104" s="183">
        <v>4312</v>
      </c>
      <c r="C104" s="183" t="s">
        <v>1592</v>
      </c>
      <c r="D104" s="14" t="s">
        <v>161</v>
      </c>
      <c r="E104" s="105">
        <v>27254.2</v>
      </c>
      <c r="F104" s="23">
        <v>42217</v>
      </c>
      <c r="G104" s="106">
        <v>27254.2</v>
      </c>
      <c r="H104" s="25">
        <f t="shared" si="3"/>
        <v>0</v>
      </c>
      <c r="I104" s="39" t="s">
        <v>9</v>
      </c>
      <c r="N104" s="20">
        <v>42236</v>
      </c>
      <c r="O104" s="183">
        <v>6326</v>
      </c>
      <c r="P104" s="183" t="s">
        <v>1592</v>
      </c>
      <c r="Q104" s="14" t="s">
        <v>236</v>
      </c>
      <c r="R104" s="105">
        <v>34465.599999999999</v>
      </c>
      <c r="S104" s="23">
        <v>42243</v>
      </c>
      <c r="T104" s="106">
        <v>1776.7</v>
      </c>
      <c r="U104" s="31">
        <f t="shared" si="2"/>
        <v>32688.899999999998</v>
      </c>
      <c r="V104" s="39" t="s">
        <v>94</v>
      </c>
    </row>
    <row r="105" spans="1:22" x14ac:dyDescent="0.25">
      <c r="A105" s="12">
        <v>42217</v>
      </c>
      <c r="B105" s="183">
        <v>4313</v>
      </c>
      <c r="C105" s="183" t="s">
        <v>1592</v>
      </c>
      <c r="D105" s="14" t="s">
        <v>86</v>
      </c>
      <c r="E105" s="105">
        <v>357</v>
      </c>
      <c r="F105" s="23">
        <v>42217</v>
      </c>
      <c r="G105" s="106">
        <v>357</v>
      </c>
      <c r="H105" s="25">
        <f t="shared" si="3"/>
        <v>0</v>
      </c>
      <c r="I105" s="39" t="s">
        <v>9</v>
      </c>
      <c r="N105" s="12">
        <v>42240</v>
      </c>
      <c r="O105" s="183">
        <v>6718</v>
      </c>
      <c r="P105" s="183" t="s">
        <v>1592</v>
      </c>
      <c r="Q105" s="14" t="s">
        <v>236</v>
      </c>
      <c r="R105" s="105">
        <v>57476.25</v>
      </c>
      <c r="S105" s="65"/>
      <c r="T105" s="106"/>
      <c r="U105" s="31">
        <f t="shared" si="2"/>
        <v>57476.25</v>
      </c>
      <c r="V105" s="39" t="s">
        <v>149</v>
      </c>
    </row>
    <row r="106" spans="1:22" x14ac:dyDescent="0.25">
      <c r="A106" s="20">
        <v>42217</v>
      </c>
      <c r="B106" s="183">
        <v>4314</v>
      </c>
      <c r="C106" s="183" t="s">
        <v>1592</v>
      </c>
      <c r="D106" s="14" t="s">
        <v>20</v>
      </c>
      <c r="E106" s="105">
        <v>10233.799999999999</v>
      </c>
      <c r="F106" s="23">
        <v>42217</v>
      </c>
      <c r="G106" s="106">
        <v>10233.799999999999</v>
      </c>
      <c r="H106" s="25">
        <f t="shared" si="3"/>
        <v>0</v>
      </c>
      <c r="I106" s="39" t="s">
        <v>94</v>
      </c>
      <c r="N106" s="20">
        <v>42244</v>
      </c>
      <c r="O106" s="183">
        <v>7196</v>
      </c>
      <c r="P106" s="183" t="s">
        <v>1592</v>
      </c>
      <c r="Q106" s="14" t="s">
        <v>236</v>
      </c>
      <c r="R106" s="105">
        <v>18724.3</v>
      </c>
      <c r="S106" s="23">
        <v>42244</v>
      </c>
      <c r="T106" s="106">
        <v>18724.3</v>
      </c>
      <c r="U106" s="31">
        <f t="shared" si="2"/>
        <v>0</v>
      </c>
      <c r="V106" s="39" t="s">
        <v>9</v>
      </c>
    </row>
    <row r="107" spans="1:22" x14ac:dyDescent="0.25">
      <c r="A107" s="12">
        <v>42217</v>
      </c>
      <c r="B107" s="183">
        <v>4315</v>
      </c>
      <c r="C107" s="183" t="s">
        <v>1592</v>
      </c>
      <c r="D107" s="14" t="s">
        <v>1533</v>
      </c>
      <c r="E107" s="105">
        <v>134513.60000000001</v>
      </c>
      <c r="F107" s="23">
        <v>42219</v>
      </c>
      <c r="G107" s="106">
        <v>134513.60000000001</v>
      </c>
      <c r="H107" s="25">
        <f t="shared" si="3"/>
        <v>0</v>
      </c>
      <c r="I107" s="39" t="s">
        <v>9</v>
      </c>
      <c r="N107" s="12">
        <v>42221</v>
      </c>
      <c r="O107" s="183">
        <v>4628</v>
      </c>
      <c r="P107" s="183" t="s">
        <v>1592</v>
      </c>
      <c r="Q107" s="14" t="s">
        <v>912</v>
      </c>
      <c r="R107" s="105">
        <v>32639.599999999999</v>
      </c>
      <c r="S107" s="23">
        <v>42221</v>
      </c>
      <c r="T107" s="106">
        <v>32639.599999999999</v>
      </c>
      <c r="U107" s="31">
        <f t="shared" si="2"/>
        <v>0</v>
      </c>
      <c r="V107" s="39" t="s">
        <v>9</v>
      </c>
    </row>
    <row r="108" spans="1:22" x14ac:dyDescent="0.25">
      <c r="A108" s="20">
        <v>42217</v>
      </c>
      <c r="B108" s="183">
        <v>4316</v>
      </c>
      <c r="C108" s="183" t="s">
        <v>1592</v>
      </c>
      <c r="D108" s="14" t="s">
        <v>158</v>
      </c>
      <c r="E108" s="105">
        <v>1411</v>
      </c>
      <c r="F108" s="23">
        <v>42217</v>
      </c>
      <c r="G108" s="106">
        <v>1411</v>
      </c>
      <c r="H108" s="25">
        <f t="shared" si="3"/>
        <v>0</v>
      </c>
      <c r="I108" s="39" t="s">
        <v>9</v>
      </c>
      <c r="N108" s="20">
        <v>42228</v>
      </c>
      <c r="O108" s="183">
        <v>5378</v>
      </c>
      <c r="P108" s="183" t="s">
        <v>1592</v>
      </c>
      <c r="Q108" s="14" t="s">
        <v>912</v>
      </c>
      <c r="R108" s="105">
        <v>30630.84</v>
      </c>
      <c r="S108" s="23">
        <v>42228</v>
      </c>
      <c r="T108" s="106">
        <v>30630.84</v>
      </c>
      <c r="U108" s="31">
        <f t="shared" si="2"/>
        <v>0</v>
      </c>
      <c r="V108" s="39" t="s">
        <v>9</v>
      </c>
    </row>
    <row r="109" spans="1:22" x14ac:dyDescent="0.25">
      <c r="A109" s="12">
        <v>42217</v>
      </c>
      <c r="B109" s="183">
        <v>4317</v>
      </c>
      <c r="C109" s="183" t="s">
        <v>1592</v>
      </c>
      <c r="D109" s="14" t="s">
        <v>102</v>
      </c>
      <c r="E109" s="105">
        <v>2648</v>
      </c>
      <c r="F109" s="23">
        <v>42217</v>
      </c>
      <c r="G109" s="106">
        <v>2648</v>
      </c>
      <c r="H109" s="25">
        <f t="shared" si="3"/>
        <v>0</v>
      </c>
      <c r="I109" s="39" t="s">
        <v>9</v>
      </c>
      <c r="N109" s="12">
        <v>42228</v>
      </c>
      <c r="O109" s="183">
        <v>5384</v>
      </c>
      <c r="P109" s="183" t="s">
        <v>1592</v>
      </c>
      <c r="Q109" s="14" t="s">
        <v>912</v>
      </c>
      <c r="R109" s="105">
        <v>2382.9</v>
      </c>
      <c r="S109" s="23">
        <v>42228</v>
      </c>
      <c r="T109" s="106">
        <v>2382.9</v>
      </c>
      <c r="U109" s="31">
        <f t="shared" si="2"/>
        <v>0</v>
      </c>
      <c r="V109" s="39" t="s">
        <v>9</v>
      </c>
    </row>
    <row r="110" spans="1:22" x14ac:dyDescent="0.25">
      <c r="A110" s="20">
        <v>42217</v>
      </c>
      <c r="B110" s="183">
        <v>4318</v>
      </c>
      <c r="C110" s="183" t="s">
        <v>1592</v>
      </c>
      <c r="D110" s="14" t="s">
        <v>1182</v>
      </c>
      <c r="E110" s="105">
        <v>70</v>
      </c>
      <c r="F110" s="23">
        <v>42217</v>
      </c>
      <c r="G110" s="106">
        <v>70</v>
      </c>
      <c r="H110" s="25">
        <f t="shared" si="3"/>
        <v>0</v>
      </c>
      <c r="I110" s="39" t="s">
        <v>9</v>
      </c>
      <c r="N110" s="20">
        <v>42228</v>
      </c>
      <c r="O110" s="183">
        <v>5385</v>
      </c>
      <c r="P110" s="183" t="s">
        <v>1592</v>
      </c>
      <c r="Q110" s="14" t="s">
        <v>912</v>
      </c>
      <c r="R110" s="105">
        <v>444.6</v>
      </c>
      <c r="S110" s="23">
        <v>42228</v>
      </c>
      <c r="T110" s="106">
        <v>444.6</v>
      </c>
      <c r="U110" s="31">
        <f t="shared" si="2"/>
        <v>0</v>
      </c>
      <c r="V110" s="39" t="s">
        <v>9</v>
      </c>
    </row>
    <row r="111" spans="1:22" x14ac:dyDescent="0.25">
      <c r="A111" s="12">
        <v>42217</v>
      </c>
      <c r="B111" s="183">
        <v>4319</v>
      </c>
      <c r="C111" s="183" t="s">
        <v>1592</v>
      </c>
      <c r="D111" s="14" t="s">
        <v>24</v>
      </c>
      <c r="E111" s="105">
        <v>64469.4</v>
      </c>
      <c r="F111" s="23">
        <v>42228</v>
      </c>
      <c r="G111" s="106">
        <v>64469.4</v>
      </c>
      <c r="H111" s="25">
        <f t="shared" si="3"/>
        <v>0</v>
      </c>
      <c r="I111" s="39" t="s">
        <v>9</v>
      </c>
      <c r="N111" s="12">
        <v>42245</v>
      </c>
      <c r="O111" s="183">
        <v>7354</v>
      </c>
      <c r="P111" s="183" t="s">
        <v>1592</v>
      </c>
      <c r="Q111" s="14" t="s">
        <v>912</v>
      </c>
      <c r="R111" s="105">
        <v>5096</v>
      </c>
      <c r="S111" s="23">
        <v>42245</v>
      </c>
      <c r="T111" s="106">
        <v>5096</v>
      </c>
      <c r="U111" s="31">
        <f t="shared" si="2"/>
        <v>0</v>
      </c>
      <c r="V111" s="39" t="s">
        <v>9</v>
      </c>
    </row>
    <row r="112" spans="1:22" x14ac:dyDescent="0.25">
      <c r="A112" s="20">
        <v>42217</v>
      </c>
      <c r="B112" s="183">
        <v>4320</v>
      </c>
      <c r="C112" s="183" t="s">
        <v>1592</v>
      </c>
      <c r="D112" s="14" t="s">
        <v>8</v>
      </c>
      <c r="E112" s="105">
        <v>777</v>
      </c>
      <c r="F112" s="23">
        <v>42217</v>
      </c>
      <c r="G112" s="106">
        <v>777</v>
      </c>
      <c r="H112" s="25">
        <f t="shared" si="3"/>
        <v>0</v>
      </c>
      <c r="I112" s="39" t="s">
        <v>9</v>
      </c>
      <c r="N112" s="20">
        <v>42247</v>
      </c>
      <c r="O112" s="183">
        <v>7540</v>
      </c>
      <c r="P112" s="183" t="s">
        <v>1592</v>
      </c>
      <c r="Q112" s="14" t="s">
        <v>912</v>
      </c>
      <c r="R112" s="105">
        <v>30267.599999999999</v>
      </c>
      <c r="S112" s="23">
        <v>42247</v>
      </c>
      <c r="T112" s="106">
        <v>30267.599999999999</v>
      </c>
      <c r="U112" s="31">
        <f t="shared" si="2"/>
        <v>0</v>
      </c>
      <c r="V112" s="39" t="s">
        <v>19</v>
      </c>
    </row>
    <row r="113" spans="1:22" x14ac:dyDescent="0.25">
      <c r="A113" s="12">
        <v>42217</v>
      </c>
      <c r="B113" s="183">
        <v>4321</v>
      </c>
      <c r="C113" s="183" t="s">
        <v>1592</v>
      </c>
      <c r="D113" s="14" t="s">
        <v>45</v>
      </c>
      <c r="E113" s="105">
        <v>67672.399999999994</v>
      </c>
      <c r="F113" s="23">
        <v>42228</v>
      </c>
      <c r="G113" s="106">
        <v>67672.399999999994</v>
      </c>
      <c r="H113" s="25">
        <f t="shared" si="3"/>
        <v>0</v>
      </c>
      <c r="I113" s="39" t="s">
        <v>1013</v>
      </c>
      <c r="N113" s="12">
        <v>42224</v>
      </c>
      <c r="O113" s="183">
        <v>5059</v>
      </c>
      <c r="P113" s="183" t="s">
        <v>1592</v>
      </c>
      <c r="Q113" s="14" t="s">
        <v>738</v>
      </c>
      <c r="R113" s="105">
        <v>21367.200000000001</v>
      </c>
      <c r="S113" s="23">
        <v>42226</v>
      </c>
      <c r="T113" s="106">
        <v>21367.200000000001</v>
      </c>
      <c r="U113" s="31">
        <f t="shared" si="2"/>
        <v>0</v>
      </c>
      <c r="V113" s="39" t="s">
        <v>19</v>
      </c>
    </row>
    <row r="114" spans="1:22" x14ac:dyDescent="0.25">
      <c r="A114" s="20">
        <v>42217</v>
      </c>
      <c r="B114" s="183">
        <v>4322</v>
      </c>
      <c r="C114" s="183" t="s">
        <v>1592</v>
      </c>
      <c r="D114" s="14" t="s">
        <v>375</v>
      </c>
      <c r="E114" s="105">
        <v>5526.9</v>
      </c>
      <c r="F114" s="23">
        <v>42217</v>
      </c>
      <c r="G114" s="106">
        <v>5526.9</v>
      </c>
      <c r="H114" s="25">
        <f t="shared" si="3"/>
        <v>0</v>
      </c>
      <c r="I114" s="39" t="s">
        <v>9</v>
      </c>
      <c r="N114" s="20">
        <v>42227</v>
      </c>
      <c r="O114" s="183">
        <v>5353</v>
      </c>
      <c r="P114" s="183" t="s">
        <v>1592</v>
      </c>
      <c r="Q114" s="14" t="s">
        <v>6178</v>
      </c>
      <c r="R114" s="105">
        <v>27657</v>
      </c>
      <c r="S114" s="23">
        <v>42228</v>
      </c>
      <c r="T114" s="106">
        <v>27657</v>
      </c>
      <c r="U114" s="31">
        <f t="shared" si="2"/>
        <v>0</v>
      </c>
      <c r="V114" s="39" t="s">
        <v>6106</v>
      </c>
    </row>
    <row r="115" spans="1:22" x14ac:dyDescent="0.25">
      <c r="A115" s="12">
        <v>42217</v>
      </c>
      <c r="B115" s="183">
        <v>4323</v>
      </c>
      <c r="C115" s="183" t="s">
        <v>1592</v>
      </c>
      <c r="D115" s="14" t="s">
        <v>1262</v>
      </c>
      <c r="E115" s="105">
        <v>56807.9</v>
      </c>
      <c r="F115" s="23">
        <v>42228</v>
      </c>
      <c r="G115" s="106">
        <v>56807.9</v>
      </c>
      <c r="H115" s="25">
        <f t="shared" si="3"/>
        <v>0</v>
      </c>
      <c r="I115" s="39" t="s">
        <v>6104</v>
      </c>
      <c r="N115" s="12">
        <v>42219</v>
      </c>
      <c r="O115" s="183">
        <v>4462</v>
      </c>
      <c r="P115" s="183" t="s">
        <v>1592</v>
      </c>
      <c r="Q115" s="40" t="s">
        <v>79</v>
      </c>
      <c r="R115" s="105">
        <v>1307.52</v>
      </c>
      <c r="S115" s="23">
        <v>42220</v>
      </c>
      <c r="T115" s="106">
        <v>1307.52</v>
      </c>
      <c r="U115" s="31">
        <f t="shared" si="2"/>
        <v>0</v>
      </c>
      <c r="V115" s="68" t="s">
        <v>94</v>
      </c>
    </row>
    <row r="116" spans="1:22" x14ac:dyDescent="0.25">
      <c r="A116" s="20">
        <v>42217</v>
      </c>
      <c r="B116" s="183">
        <v>4324</v>
      </c>
      <c r="C116" s="183" t="s">
        <v>1592</v>
      </c>
      <c r="D116" s="14" t="s">
        <v>226</v>
      </c>
      <c r="E116" s="105">
        <v>7220</v>
      </c>
      <c r="F116" s="23">
        <v>42223</v>
      </c>
      <c r="G116" s="106">
        <v>7220</v>
      </c>
      <c r="H116" s="25">
        <f t="shared" si="3"/>
        <v>0</v>
      </c>
      <c r="I116" s="39" t="s">
        <v>17</v>
      </c>
      <c r="N116" s="20">
        <v>42226</v>
      </c>
      <c r="O116" s="183">
        <v>5195</v>
      </c>
      <c r="P116" s="183" t="s">
        <v>1592</v>
      </c>
      <c r="Q116" s="14" t="s">
        <v>79</v>
      </c>
      <c r="R116" s="105">
        <v>1306.56</v>
      </c>
      <c r="S116" s="23">
        <v>42227</v>
      </c>
      <c r="T116" s="106">
        <v>1306.56</v>
      </c>
      <c r="U116" s="31">
        <f t="shared" si="2"/>
        <v>0</v>
      </c>
      <c r="V116" s="39" t="s">
        <v>6112</v>
      </c>
    </row>
    <row r="117" spans="1:22" x14ac:dyDescent="0.25">
      <c r="A117" s="12">
        <v>42217</v>
      </c>
      <c r="B117" s="183">
        <v>4325</v>
      </c>
      <c r="C117" s="183" t="s">
        <v>1592</v>
      </c>
      <c r="D117" s="14" t="s">
        <v>6109</v>
      </c>
      <c r="E117" s="105">
        <v>210</v>
      </c>
      <c r="F117" s="23">
        <v>42219</v>
      </c>
      <c r="G117" s="106">
        <v>210</v>
      </c>
      <c r="H117" s="25">
        <f t="shared" si="3"/>
        <v>0</v>
      </c>
      <c r="I117" s="39" t="s">
        <v>9</v>
      </c>
      <c r="N117" s="12">
        <v>42233</v>
      </c>
      <c r="O117" s="183">
        <v>5967</v>
      </c>
      <c r="P117" s="183" t="s">
        <v>1592</v>
      </c>
      <c r="Q117" s="14" t="s">
        <v>79</v>
      </c>
      <c r="R117" s="105">
        <v>1307.52</v>
      </c>
      <c r="S117" s="23">
        <v>42234</v>
      </c>
      <c r="T117" s="118">
        <v>1307.52</v>
      </c>
      <c r="U117" s="31">
        <f t="shared" si="2"/>
        <v>0</v>
      </c>
      <c r="V117" s="56" t="s">
        <v>6112</v>
      </c>
    </row>
    <row r="118" spans="1:22" x14ac:dyDescent="0.25">
      <c r="A118" s="20">
        <v>42217</v>
      </c>
      <c r="B118" s="183">
        <v>4326</v>
      </c>
      <c r="C118" s="183" t="s">
        <v>1592</v>
      </c>
      <c r="D118" s="150" t="s">
        <v>14</v>
      </c>
      <c r="E118" s="105">
        <v>133031.41</v>
      </c>
      <c r="F118" s="23">
        <v>42230</v>
      </c>
      <c r="G118" s="106">
        <v>133031.41</v>
      </c>
      <c r="H118" s="25">
        <f t="shared" si="3"/>
        <v>0</v>
      </c>
      <c r="I118" s="39" t="s">
        <v>15</v>
      </c>
      <c r="N118" s="20">
        <v>42240</v>
      </c>
      <c r="O118" s="183">
        <v>6775</v>
      </c>
      <c r="P118" s="183" t="s">
        <v>1592</v>
      </c>
      <c r="Q118" s="14" t="s">
        <v>79</v>
      </c>
      <c r="R118" s="105">
        <v>1334.76</v>
      </c>
      <c r="S118" s="65">
        <v>42241</v>
      </c>
      <c r="T118" s="106">
        <v>1334.76</v>
      </c>
      <c r="U118" s="31">
        <f t="shared" si="2"/>
        <v>0</v>
      </c>
      <c r="V118" s="39" t="s">
        <v>9</v>
      </c>
    </row>
    <row r="119" spans="1:22" x14ac:dyDescent="0.25">
      <c r="A119" s="12">
        <v>42217</v>
      </c>
      <c r="B119" s="183">
        <v>4327</v>
      </c>
      <c r="C119" s="183" t="s">
        <v>1592</v>
      </c>
      <c r="D119" s="14" t="s">
        <v>1020</v>
      </c>
      <c r="E119" s="105">
        <v>4624.62</v>
      </c>
      <c r="F119" s="23">
        <v>42218</v>
      </c>
      <c r="G119" s="106">
        <v>4624.62</v>
      </c>
      <c r="H119" s="25">
        <f t="shared" si="3"/>
        <v>0</v>
      </c>
      <c r="I119" s="39" t="s">
        <v>9</v>
      </c>
      <c r="N119" s="12">
        <v>42247</v>
      </c>
      <c r="O119" s="183">
        <v>7558</v>
      </c>
      <c r="P119" s="183" t="s">
        <v>1592</v>
      </c>
      <c r="Q119" s="14" t="s">
        <v>79</v>
      </c>
      <c r="R119" s="105">
        <v>1362</v>
      </c>
      <c r="S119" s="23"/>
      <c r="T119" s="106"/>
      <c r="U119" s="31">
        <f t="shared" si="2"/>
        <v>1362</v>
      </c>
      <c r="V119" s="39" t="s">
        <v>6112</v>
      </c>
    </row>
    <row r="120" spans="1:22" x14ac:dyDescent="0.25">
      <c r="A120" s="20">
        <v>42218</v>
      </c>
      <c r="B120" s="183">
        <v>4328</v>
      </c>
      <c r="C120" s="183" t="s">
        <v>1592</v>
      </c>
      <c r="D120" s="14" t="s">
        <v>1726</v>
      </c>
      <c r="E120" s="105">
        <v>560</v>
      </c>
      <c r="F120" s="23">
        <v>42218</v>
      </c>
      <c r="G120" s="106">
        <v>560</v>
      </c>
      <c r="H120" s="25">
        <f t="shared" si="3"/>
        <v>0</v>
      </c>
      <c r="I120" s="39" t="s">
        <v>9</v>
      </c>
      <c r="N120" s="20">
        <v>42219</v>
      </c>
      <c r="O120" s="183">
        <v>4490</v>
      </c>
      <c r="P120" s="183" t="s">
        <v>1592</v>
      </c>
      <c r="Q120" s="40" t="s">
        <v>199</v>
      </c>
      <c r="R120" s="105">
        <v>10283.6</v>
      </c>
      <c r="S120" s="23">
        <v>42221</v>
      </c>
      <c r="T120" s="106">
        <v>10283.6</v>
      </c>
      <c r="U120" s="31">
        <f t="shared" si="2"/>
        <v>0</v>
      </c>
      <c r="V120" s="68" t="s">
        <v>149</v>
      </c>
    </row>
    <row r="121" spans="1:22" x14ac:dyDescent="0.25">
      <c r="A121" s="12">
        <v>42218</v>
      </c>
      <c r="B121" s="183">
        <v>4329</v>
      </c>
      <c r="C121" s="183" t="s">
        <v>1592</v>
      </c>
      <c r="D121" s="14" t="s">
        <v>16</v>
      </c>
      <c r="E121" s="105">
        <v>11270</v>
      </c>
      <c r="F121" s="72">
        <v>42218</v>
      </c>
      <c r="G121" s="106">
        <v>11270</v>
      </c>
      <c r="H121" s="25">
        <f t="shared" si="3"/>
        <v>0</v>
      </c>
      <c r="I121" s="39" t="s">
        <v>17</v>
      </c>
      <c r="N121" s="12">
        <v>42226</v>
      </c>
      <c r="O121" s="183">
        <v>5238</v>
      </c>
      <c r="P121" s="183" t="s">
        <v>1592</v>
      </c>
      <c r="Q121" s="14" t="s">
        <v>199</v>
      </c>
      <c r="R121" s="105">
        <v>11040.8</v>
      </c>
      <c r="S121" s="23">
        <v>42228</v>
      </c>
      <c r="T121" s="118">
        <v>11040.8</v>
      </c>
      <c r="U121" s="31">
        <f t="shared" si="2"/>
        <v>0</v>
      </c>
      <c r="V121" s="56" t="s">
        <v>149</v>
      </c>
    </row>
    <row r="122" spans="1:22" x14ac:dyDescent="0.25">
      <c r="A122" s="20">
        <v>42218</v>
      </c>
      <c r="B122" s="183">
        <v>4330</v>
      </c>
      <c r="C122" s="183" t="s">
        <v>1592</v>
      </c>
      <c r="D122" s="14" t="s">
        <v>2607</v>
      </c>
      <c r="E122" s="105">
        <v>2587.1999999999998</v>
      </c>
      <c r="F122" s="23">
        <v>42218</v>
      </c>
      <c r="G122" s="106">
        <v>2587.1999999999998</v>
      </c>
      <c r="H122" s="25">
        <f t="shared" si="3"/>
        <v>0</v>
      </c>
      <c r="I122" s="39" t="s">
        <v>9</v>
      </c>
      <c r="N122" s="20">
        <v>42233</v>
      </c>
      <c r="O122" s="183">
        <v>6039</v>
      </c>
      <c r="P122" s="183" t="s">
        <v>1592</v>
      </c>
      <c r="Q122" s="14" t="s">
        <v>199</v>
      </c>
      <c r="R122" s="105">
        <v>13322.4</v>
      </c>
      <c r="S122" s="23">
        <v>42235</v>
      </c>
      <c r="T122" s="118">
        <v>13322.4</v>
      </c>
      <c r="U122" s="31">
        <f t="shared" si="2"/>
        <v>0</v>
      </c>
      <c r="V122" s="56" t="s">
        <v>149</v>
      </c>
    </row>
    <row r="123" spans="1:22" x14ac:dyDescent="0.25">
      <c r="A123" s="12">
        <v>42218</v>
      </c>
      <c r="B123" s="183">
        <v>4331</v>
      </c>
      <c r="C123" s="183" t="s">
        <v>1592</v>
      </c>
      <c r="D123" s="14" t="s">
        <v>25</v>
      </c>
      <c r="E123" s="105">
        <v>1436</v>
      </c>
      <c r="F123" s="23">
        <v>42218</v>
      </c>
      <c r="G123" s="106">
        <v>1436</v>
      </c>
      <c r="H123" s="25">
        <f t="shared" si="3"/>
        <v>0</v>
      </c>
      <c r="I123" s="39" t="s">
        <v>9</v>
      </c>
      <c r="N123" s="12">
        <v>42236</v>
      </c>
      <c r="O123" s="183">
        <v>6369</v>
      </c>
      <c r="P123" s="183" t="s">
        <v>1592</v>
      </c>
      <c r="Q123" s="15" t="s">
        <v>199</v>
      </c>
      <c r="R123" s="122">
        <v>1915.2</v>
      </c>
      <c r="S123" s="23">
        <v>42238</v>
      </c>
      <c r="T123" s="118">
        <v>1915.2</v>
      </c>
      <c r="U123" s="31">
        <f t="shared" si="2"/>
        <v>0</v>
      </c>
      <c r="V123" s="68" t="s">
        <v>149</v>
      </c>
    </row>
    <row r="124" spans="1:22" x14ac:dyDescent="0.25">
      <c r="A124" s="20">
        <v>42218</v>
      </c>
      <c r="B124" s="183">
        <v>4332</v>
      </c>
      <c r="C124" s="183" t="s">
        <v>1592</v>
      </c>
      <c r="D124" s="14" t="s">
        <v>18</v>
      </c>
      <c r="E124" s="105">
        <v>2689.9</v>
      </c>
      <c r="F124" s="23">
        <v>42218</v>
      </c>
      <c r="G124" s="106">
        <v>2689.9</v>
      </c>
      <c r="H124" s="25">
        <f t="shared" si="3"/>
        <v>0</v>
      </c>
      <c r="I124" s="39" t="s">
        <v>9</v>
      </c>
      <c r="N124" s="20">
        <v>42240</v>
      </c>
      <c r="O124" s="183">
        <v>6809</v>
      </c>
      <c r="P124" s="183" t="s">
        <v>1592</v>
      </c>
      <c r="Q124" s="14" t="s">
        <v>199</v>
      </c>
      <c r="R124" s="105">
        <v>14244</v>
      </c>
      <c r="S124" s="65">
        <v>42242</v>
      </c>
      <c r="T124" s="106">
        <v>14244</v>
      </c>
      <c r="U124" s="31">
        <f t="shared" si="2"/>
        <v>0</v>
      </c>
      <c r="V124" s="39" t="s">
        <v>149</v>
      </c>
    </row>
    <row r="125" spans="1:22" x14ac:dyDescent="0.25">
      <c r="A125" s="12">
        <v>42218</v>
      </c>
      <c r="B125" s="183">
        <v>4333</v>
      </c>
      <c r="C125" s="183" t="s">
        <v>1592</v>
      </c>
      <c r="D125" s="40" t="s">
        <v>720</v>
      </c>
      <c r="E125" s="105">
        <v>9548.7999999999993</v>
      </c>
      <c r="F125" s="72">
        <v>42218</v>
      </c>
      <c r="G125" s="106">
        <v>9548.7999999999993</v>
      </c>
      <c r="H125" s="25">
        <f t="shared" si="3"/>
        <v>0</v>
      </c>
      <c r="I125" s="68" t="s">
        <v>9</v>
      </c>
      <c r="N125" s="12">
        <v>42247</v>
      </c>
      <c r="O125" s="183">
        <v>7604</v>
      </c>
      <c r="P125" s="183" t="s">
        <v>1592</v>
      </c>
      <c r="Q125" s="14" t="s">
        <v>199</v>
      </c>
      <c r="R125" s="105">
        <v>20066.8</v>
      </c>
      <c r="S125" s="23"/>
      <c r="T125" s="106"/>
      <c r="U125" s="31">
        <f t="shared" si="2"/>
        <v>20066.8</v>
      </c>
      <c r="V125" s="39" t="s">
        <v>149</v>
      </c>
    </row>
    <row r="126" spans="1:22" x14ac:dyDescent="0.25">
      <c r="A126" s="20">
        <v>42218</v>
      </c>
      <c r="B126" s="183">
        <v>4334</v>
      </c>
      <c r="C126" s="183" t="s">
        <v>1592</v>
      </c>
      <c r="D126" s="40" t="s">
        <v>383</v>
      </c>
      <c r="E126" s="105">
        <v>9438.9</v>
      </c>
      <c r="F126" s="23">
        <v>42218</v>
      </c>
      <c r="G126" s="106">
        <v>9438.9</v>
      </c>
      <c r="H126" s="25">
        <f t="shared" si="3"/>
        <v>0</v>
      </c>
      <c r="I126" s="68" t="s">
        <v>9</v>
      </c>
      <c r="N126" s="20">
        <v>42224</v>
      </c>
      <c r="O126" s="183">
        <v>5060</v>
      </c>
      <c r="P126" s="183" t="s">
        <v>1592</v>
      </c>
      <c r="Q126" s="14" t="s">
        <v>282</v>
      </c>
      <c r="R126" s="105">
        <v>3257.6</v>
      </c>
      <c r="S126" s="23">
        <v>42242</v>
      </c>
      <c r="T126" s="106">
        <v>3257.6</v>
      </c>
      <c r="U126" s="31">
        <f t="shared" si="2"/>
        <v>0</v>
      </c>
      <c r="V126" s="39" t="s">
        <v>9</v>
      </c>
    </row>
    <row r="127" spans="1:22" x14ac:dyDescent="0.25">
      <c r="A127" s="12">
        <v>42218</v>
      </c>
      <c r="B127" s="183">
        <v>4335</v>
      </c>
      <c r="C127" s="183" t="s">
        <v>1592</v>
      </c>
      <c r="D127" s="40" t="s">
        <v>114</v>
      </c>
      <c r="E127" s="105">
        <v>3709.2</v>
      </c>
      <c r="F127" s="23">
        <v>42218</v>
      </c>
      <c r="G127" s="106">
        <v>3709.2</v>
      </c>
      <c r="H127" s="25">
        <f t="shared" si="3"/>
        <v>0</v>
      </c>
      <c r="I127" s="68" t="s">
        <v>9</v>
      </c>
      <c r="N127" s="12">
        <v>42226</v>
      </c>
      <c r="O127" s="183">
        <v>5187</v>
      </c>
      <c r="P127" s="183" t="s">
        <v>1592</v>
      </c>
      <c r="Q127" s="14" t="s">
        <v>282</v>
      </c>
      <c r="R127" s="105">
        <v>8374.4</v>
      </c>
      <c r="S127" s="23">
        <v>42242</v>
      </c>
      <c r="T127" s="106">
        <v>8374.4</v>
      </c>
      <c r="U127" s="31">
        <f t="shared" si="2"/>
        <v>0</v>
      </c>
      <c r="V127" s="39" t="s">
        <v>9</v>
      </c>
    </row>
    <row r="128" spans="1:22" x14ac:dyDescent="0.25">
      <c r="A128" s="20">
        <v>42218</v>
      </c>
      <c r="B128" s="183">
        <v>4336</v>
      </c>
      <c r="C128" s="183" t="s">
        <v>1592</v>
      </c>
      <c r="D128" s="40" t="s">
        <v>1182</v>
      </c>
      <c r="E128" s="105">
        <v>4107.1000000000004</v>
      </c>
      <c r="F128" s="23">
        <v>42218</v>
      </c>
      <c r="G128" s="106">
        <v>4107.1000000000004</v>
      </c>
      <c r="H128" s="25">
        <f t="shared" si="3"/>
        <v>0</v>
      </c>
      <c r="I128" s="68" t="s">
        <v>9</v>
      </c>
      <c r="N128" s="20">
        <v>42228</v>
      </c>
      <c r="O128" s="183">
        <v>5364</v>
      </c>
      <c r="P128" s="183" t="s">
        <v>1592</v>
      </c>
      <c r="Q128" s="14" t="s">
        <v>282</v>
      </c>
      <c r="R128" s="105">
        <v>5130.6000000000004</v>
      </c>
      <c r="S128" s="23">
        <v>42242</v>
      </c>
      <c r="T128" s="106">
        <v>5130.6000000000004</v>
      </c>
      <c r="U128" s="31">
        <f t="shared" si="2"/>
        <v>0</v>
      </c>
      <c r="V128" s="39" t="s">
        <v>94</v>
      </c>
    </row>
    <row r="129" spans="1:22" x14ac:dyDescent="0.25">
      <c r="A129" s="12">
        <v>42218</v>
      </c>
      <c r="B129" s="183">
        <v>4337</v>
      </c>
      <c r="C129" s="183" t="s">
        <v>1592</v>
      </c>
      <c r="D129" s="40" t="s">
        <v>71</v>
      </c>
      <c r="E129" s="105">
        <v>4016</v>
      </c>
      <c r="F129" s="23">
        <v>42218</v>
      </c>
      <c r="G129" s="106">
        <v>4016</v>
      </c>
      <c r="H129" s="25">
        <f t="shared" si="3"/>
        <v>0</v>
      </c>
      <c r="I129" s="68" t="s">
        <v>9</v>
      </c>
      <c r="N129" s="12">
        <v>42230</v>
      </c>
      <c r="O129" s="183">
        <v>5710</v>
      </c>
      <c r="P129" s="183" t="s">
        <v>1592</v>
      </c>
      <c r="Q129" s="14" t="s">
        <v>282</v>
      </c>
      <c r="R129" s="105">
        <v>9046.7999999999993</v>
      </c>
      <c r="S129" s="23">
        <v>42242</v>
      </c>
      <c r="T129" s="106">
        <v>9046.7999999999993</v>
      </c>
      <c r="U129" s="48">
        <f t="shared" si="2"/>
        <v>0</v>
      </c>
      <c r="V129" s="39" t="s">
        <v>9</v>
      </c>
    </row>
    <row r="130" spans="1:22" x14ac:dyDescent="0.25">
      <c r="A130" s="20">
        <v>42218</v>
      </c>
      <c r="B130" s="183">
        <v>4338</v>
      </c>
      <c r="C130" s="183" t="s">
        <v>1592</v>
      </c>
      <c r="D130" s="40" t="s">
        <v>854</v>
      </c>
      <c r="E130" s="105">
        <v>8137.8</v>
      </c>
      <c r="F130" s="23">
        <v>42220</v>
      </c>
      <c r="G130" s="106">
        <v>8137.8</v>
      </c>
      <c r="H130" s="25">
        <f t="shared" si="3"/>
        <v>0</v>
      </c>
      <c r="I130" s="68" t="s">
        <v>9</v>
      </c>
      <c r="N130" s="20">
        <v>42230</v>
      </c>
      <c r="O130" s="183">
        <v>5714</v>
      </c>
      <c r="P130" s="183" t="s">
        <v>1592</v>
      </c>
      <c r="Q130" s="14" t="s">
        <v>282</v>
      </c>
      <c r="R130" s="105">
        <v>3174.24</v>
      </c>
      <c r="S130" s="23">
        <v>42242</v>
      </c>
      <c r="T130" s="106">
        <v>3174.24</v>
      </c>
      <c r="U130" s="48">
        <f t="shared" si="2"/>
        <v>0</v>
      </c>
      <c r="V130" s="39" t="s">
        <v>9</v>
      </c>
    </row>
    <row r="131" spans="1:22" x14ac:dyDescent="0.25">
      <c r="A131" s="12">
        <v>42218</v>
      </c>
      <c r="B131" s="183">
        <v>4339</v>
      </c>
      <c r="C131" s="183" t="s">
        <v>1592</v>
      </c>
      <c r="D131" s="40" t="s">
        <v>103</v>
      </c>
      <c r="E131" s="105">
        <v>45252.6</v>
      </c>
      <c r="F131" s="23">
        <v>42221</v>
      </c>
      <c r="G131" s="106">
        <v>45252.6</v>
      </c>
      <c r="H131" s="25">
        <f t="shared" si="3"/>
        <v>0</v>
      </c>
      <c r="I131" s="68" t="s">
        <v>9</v>
      </c>
      <c r="N131" s="12">
        <v>42234</v>
      </c>
      <c r="O131" s="183">
        <v>6109</v>
      </c>
      <c r="P131" s="183" t="s">
        <v>1592</v>
      </c>
      <c r="Q131" s="14" t="s">
        <v>282</v>
      </c>
      <c r="R131" s="105">
        <v>6724.8</v>
      </c>
      <c r="S131" s="65"/>
      <c r="T131" s="106"/>
      <c r="U131" s="31">
        <f t="shared" ref="U131:U194" si="4">R131-T131</f>
        <v>6724.8</v>
      </c>
      <c r="V131" s="39" t="s">
        <v>9</v>
      </c>
    </row>
    <row r="132" spans="1:22" x14ac:dyDescent="0.25">
      <c r="A132" s="20">
        <v>42218</v>
      </c>
      <c r="B132" s="183">
        <v>4340</v>
      </c>
      <c r="C132" s="183" t="s">
        <v>1592</v>
      </c>
      <c r="D132" s="40" t="s">
        <v>121</v>
      </c>
      <c r="E132" s="105">
        <v>2876.4</v>
      </c>
      <c r="F132" s="23">
        <v>42218</v>
      </c>
      <c r="G132" s="106">
        <v>2876.4</v>
      </c>
      <c r="H132" s="25">
        <f t="shared" ref="H132:H195" si="5">E132-G132</f>
        <v>0</v>
      </c>
      <c r="I132" s="68" t="s">
        <v>9</v>
      </c>
      <c r="N132" s="20">
        <v>42235</v>
      </c>
      <c r="O132" s="183">
        <v>6231</v>
      </c>
      <c r="P132" s="183" t="s">
        <v>1592</v>
      </c>
      <c r="Q132" s="14" t="s">
        <v>282</v>
      </c>
      <c r="R132" s="105">
        <v>3729.6</v>
      </c>
      <c r="S132" s="23"/>
      <c r="T132" s="118"/>
      <c r="U132" s="31">
        <f t="shared" si="4"/>
        <v>3729.6</v>
      </c>
      <c r="V132" s="56" t="s">
        <v>9</v>
      </c>
    </row>
    <row r="133" spans="1:22" x14ac:dyDescent="0.25">
      <c r="A133" s="12">
        <v>42218</v>
      </c>
      <c r="B133" s="183">
        <v>4341</v>
      </c>
      <c r="C133" s="183" t="s">
        <v>1592</v>
      </c>
      <c r="D133" s="40" t="s">
        <v>215</v>
      </c>
      <c r="E133" s="105">
        <v>29372.2</v>
      </c>
      <c r="F133" s="23">
        <v>42218</v>
      </c>
      <c r="G133" s="106">
        <v>29372.2</v>
      </c>
      <c r="H133" s="25">
        <f t="shared" si="5"/>
        <v>0</v>
      </c>
      <c r="I133" s="68" t="s">
        <v>6106</v>
      </c>
      <c r="N133" s="12">
        <v>42235</v>
      </c>
      <c r="O133" s="183">
        <v>6245</v>
      </c>
      <c r="P133" s="183" t="s">
        <v>1592</v>
      </c>
      <c r="Q133" s="14" t="s">
        <v>282</v>
      </c>
      <c r="R133" s="105">
        <v>4500</v>
      </c>
      <c r="S133" s="23"/>
      <c r="T133" s="118"/>
      <c r="U133" s="31">
        <f t="shared" si="4"/>
        <v>4500</v>
      </c>
      <c r="V133" s="56" t="s">
        <v>9</v>
      </c>
    </row>
    <row r="134" spans="1:22" x14ac:dyDescent="0.25">
      <c r="A134" s="20">
        <v>42218</v>
      </c>
      <c r="B134" s="183">
        <v>4342</v>
      </c>
      <c r="C134" s="183" t="s">
        <v>1592</v>
      </c>
      <c r="D134" s="40" t="s">
        <v>90</v>
      </c>
      <c r="E134" s="105">
        <v>521.6</v>
      </c>
      <c r="F134" s="23">
        <v>42218</v>
      </c>
      <c r="G134" s="106">
        <v>521.6</v>
      </c>
      <c r="H134" s="25">
        <f t="shared" si="5"/>
        <v>0</v>
      </c>
      <c r="I134" s="68" t="s">
        <v>9</v>
      </c>
      <c r="N134" s="20">
        <v>42236</v>
      </c>
      <c r="O134" s="183">
        <v>6258</v>
      </c>
      <c r="P134" s="183" t="s">
        <v>1592</v>
      </c>
      <c r="Q134" s="14" t="s">
        <v>282</v>
      </c>
      <c r="R134" s="105">
        <v>8582</v>
      </c>
      <c r="S134" s="23"/>
      <c r="T134" s="118"/>
      <c r="U134" s="31">
        <f t="shared" si="4"/>
        <v>8582</v>
      </c>
      <c r="V134" s="56" t="s">
        <v>6106</v>
      </c>
    </row>
    <row r="135" spans="1:22" x14ac:dyDescent="0.25">
      <c r="A135" s="12">
        <v>42218</v>
      </c>
      <c r="B135" s="183">
        <v>4343</v>
      </c>
      <c r="C135" s="183" t="s">
        <v>1592</v>
      </c>
      <c r="D135" s="40" t="s">
        <v>5046</v>
      </c>
      <c r="E135" s="105">
        <v>13829.7</v>
      </c>
      <c r="F135" s="23">
        <v>42218</v>
      </c>
      <c r="G135" s="106">
        <v>13829.7</v>
      </c>
      <c r="H135" s="32">
        <f t="shared" si="5"/>
        <v>0</v>
      </c>
      <c r="I135" s="68" t="s">
        <v>9</v>
      </c>
      <c r="N135" s="12">
        <v>42240</v>
      </c>
      <c r="O135" s="183">
        <v>6804</v>
      </c>
      <c r="P135" s="183" t="s">
        <v>1592</v>
      </c>
      <c r="Q135" s="14" t="s">
        <v>282</v>
      </c>
      <c r="R135" s="105">
        <v>3027.6</v>
      </c>
      <c r="S135" s="65"/>
      <c r="T135" s="106"/>
      <c r="U135" s="32">
        <f t="shared" si="4"/>
        <v>3027.6</v>
      </c>
      <c r="V135" s="39" t="s">
        <v>9</v>
      </c>
    </row>
    <row r="136" spans="1:22" x14ac:dyDescent="0.25">
      <c r="A136" s="20">
        <v>42218</v>
      </c>
      <c r="B136" s="183">
        <v>4344</v>
      </c>
      <c r="C136" s="183" t="s">
        <v>1592</v>
      </c>
      <c r="D136" s="40" t="s">
        <v>435</v>
      </c>
      <c r="E136" s="105">
        <v>1160</v>
      </c>
      <c r="F136" s="23">
        <v>42218</v>
      </c>
      <c r="G136" s="106">
        <v>1160</v>
      </c>
      <c r="H136" s="25">
        <f t="shared" si="5"/>
        <v>0</v>
      </c>
      <c r="I136" s="68" t="s">
        <v>9</v>
      </c>
      <c r="N136" s="20">
        <v>42241</v>
      </c>
      <c r="O136" s="183">
        <v>6887</v>
      </c>
      <c r="P136" s="183" t="s">
        <v>1592</v>
      </c>
      <c r="Q136" s="14" t="s">
        <v>282</v>
      </c>
      <c r="R136" s="105">
        <v>6145.2</v>
      </c>
      <c r="S136" s="65"/>
      <c r="T136" s="106"/>
      <c r="U136" s="31">
        <f t="shared" si="4"/>
        <v>6145.2</v>
      </c>
      <c r="V136" s="39" t="s">
        <v>9</v>
      </c>
    </row>
    <row r="137" spans="1:22" x14ac:dyDescent="0.25">
      <c r="A137" s="12">
        <v>42218</v>
      </c>
      <c r="B137" s="183">
        <v>4345</v>
      </c>
      <c r="C137" s="183" t="s">
        <v>1592</v>
      </c>
      <c r="D137" s="40" t="s">
        <v>24</v>
      </c>
      <c r="E137" s="105">
        <v>1469.2</v>
      </c>
      <c r="F137" s="23">
        <v>42228</v>
      </c>
      <c r="G137" s="106">
        <v>1469.2</v>
      </c>
      <c r="H137" s="25">
        <f t="shared" si="5"/>
        <v>0</v>
      </c>
      <c r="I137" s="68" t="s">
        <v>9</v>
      </c>
      <c r="N137" s="12">
        <v>42243</v>
      </c>
      <c r="O137" s="183">
        <v>7111</v>
      </c>
      <c r="P137" s="183" t="s">
        <v>1592</v>
      </c>
      <c r="Q137" s="14" t="s">
        <v>282</v>
      </c>
      <c r="R137" s="105">
        <v>30739.599999999999</v>
      </c>
      <c r="S137" s="23"/>
      <c r="T137" s="106"/>
      <c r="U137" s="31">
        <f t="shared" si="4"/>
        <v>30739.599999999999</v>
      </c>
      <c r="V137" s="39" t="s">
        <v>9</v>
      </c>
    </row>
    <row r="138" spans="1:22" x14ac:dyDescent="0.25">
      <c r="A138" s="20">
        <v>42218</v>
      </c>
      <c r="B138" s="183">
        <v>4346</v>
      </c>
      <c r="C138" s="183" t="s">
        <v>1592</v>
      </c>
      <c r="D138" s="40" t="s">
        <v>21</v>
      </c>
      <c r="E138" s="105">
        <v>4768</v>
      </c>
      <c r="F138" s="23">
        <v>42218</v>
      </c>
      <c r="G138" s="106">
        <v>4768</v>
      </c>
      <c r="H138" s="25">
        <f t="shared" si="5"/>
        <v>0</v>
      </c>
      <c r="I138" s="68" t="s">
        <v>9</v>
      </c>
      <c r="N138" s="20">
        <v>42243</v>
      </c>
      <c r="O138" s="183">
        <v>7118</v>
      </c>
      <c r="P138" s="183" t="s">
        <v>1592</v>
      </c>
      <c r="Q138" s="14" t="s">
        <v>282</v>
      </c>
      <c r="R138" s="105">
        <v>3442.86</v>
      </c>
      <c r="S138" s="23"/>
      <c r="T138" s="106"/>
      <c r="U138" s="31">
        <f t="shared" si="4"/>
        <v>3442.86</v>
      </c>
      <c r="V138" s="39" t="s">
        <v>94</v>
      </c>
    </row>
    <row r="139" spans="1:22" x14ac:dyDescent="0.25">
      <c r="A139" s="12">
        <v>42218</v>
      </c>
      <c r="B139" s="183">
        <v>4347</v>
      </c>
      <c r="C139" s="183" t="s">
        <v>1592</v>
      </c>
      <c r="D139" s="40" t="s">
        <v>270</v>
      </c>
      <c r="E139" s="105">
        <v>352.6</v>
      </c>
      <c r="F139" s="23">
        <v>42218</v>
      </c>
      <c r="G139" s="106">
        <v>352.6</v>
      </c>
      <c r="H139" s="25">
        <f t="shared" si="5"/>
        <v>0</v>
      </c>
      <c r="I139" s="68" t="s">
        <v>9</v>
      </c>
      <c r="N139" s="12">
        <v>42244</v>
      </c>
      <c r="O139" s="183">
        <v>7252</v>
      </c>
      <c r="P139" s="183" t="s">
        <v>1592</v>
      </c>
      <c r="Q139" s="14" t="s">
        <v>282</v>
      </c>
      <c r="R139" s="105">
        <v>120908.2</v>
      </c>
      <c r="S139" s="23"/>
      <c r="T139" s="106"/>
      <c r="U139" s="31">
        <f t="shared" si="4"/>
        <v>120908.2</v>
      </c>
      <c r="V139" s="39" t="s">
        <v>9</v>
      </c>
    </row>
    <row r="140" spans="1:22" x14ac:dyDescent="0.25">
      <c r="A140" s="20">
        <v>42218</v>
      </c>
      <c r="B140" s="183">
        <v>4348</v>
      </c>
      <c r="C140" s="183" t="s">
        <v>1592</v>
      </c>
      <c r="D140" s="40" t="s">
        <v>125</v>
      </c>
      <c r="E140" s="105">
        <v>40705.199999999997</v>
      </c>
      <c r="F140" s="23">
        <v>42220</v>
      </c>
      <c r="G140" s="106">
        <v>40705.199999999997</v>
      </c>
      <c r="H140" s="25">
        <f t="shared" si="5"/>
        <v>0</v>
      </c>
      <c r="I140" s="68" t="s">
        <v>312</v>
      </c>
      <c r="N140" s="20">
        <v>42244</v>
      </c>
      <c r="O140" s="183">
        <v>7265</v>
      </c>
      <c r="P140" s="183" t="s">
        <v>1592</v>
      </c>
      <c r="Q140" s="14" t="s">
        <v>282</v>
      </c>
      <c r="R140" s="105">
        <v>24420</v>
      </c>
      <c r="S140" s="23"/>
      <c r="T140" s="106"/>
      <c r="U140" s="31">
        <f t="shared" si="4"/>
        <v>24420</v>
      </c>
      <c r="V140" s="39" t="s">
        <v>9</v>
      </c>
    </row>
    <row r="141" spans="1:22" x14ac:dyDescent="0.25">
      <c r="A141" s="12">
        <v>42218</v>
      </c>
      <c r="B141" s="183">
        <v>4349</v>
      </c>
      <c r="C141" s="183" t="s">
        <v>1592</v>
      </c>
      <c r="D141" s="40" t="s">
        <v>20</v>
      </c>
      <c r="E141" s="105">
        <v>5410.4</v>
      </c>
      <c r="F141" s="23">
        <v>42219</v>
      </c>
      <c r="G141" s="106">
        <v>5410.4</v>
      </c>
      <c r="H141" s="25">
        <f t="shared" si="5"/>
        <v>0</v>
      </c>
      <c r="I141" s="68" t="s">
        <v>312</v>
      </c>
      <c r="N141" s="12">
        <v>42247</v>
      </c>
      <c r="O141" s="183">
        <v>7594</v>
      </c>
      <c r="P141" s="183" t="s">
        <v>1592</v>
      </c>
      <c r="Q141" s="14" t="s">
        <v>282</v>
      </c>
      <c r="R141" s="105">
        <v>9729.6</v>
      </c>
      <c r="S141" s="23"/>
      <c r="T141" s="106"/>
      <c r="U141" s="31">
        <f t="shared" si="4"/>
        <v>9729.6</v>
      </c>
      <c r="V141" s="39" t="s">
        <v>6112</v>
      </c>
    </row>
    <row r="142" spans="1:22" x14ac:dyDescent="0.25">
      <c r="A142" s="20">
        <v>42218</v>
      </c>
      <c r="B142" s="183">
        <v>4350</v>
      </c>
      <c r="C142" s="183" t="s">
        <v>1592</v>
      </c>
      <c r="D142" s="40" t="s">
        <v>24</v>
      </c>
      <c r="E142" s="105">
        <v>1372.8</v>
      </c>
      <c r="F142" s="23">
        <v>42228</v>
      </c>
      <c r="G142" s="106">
        <v>1372.8</v>
      </c>
      <c r="H142" s="25">
        <f t="shared" si="5"/>
        <v>0</v>
      </c>
      <c r="I142" s="68" t="s">
        <v>59</v>
      </c>
      <c r="N142" s="20">
        <v>42217</v>
      </c>
      <c r="O142" s="183">
        <v>4315</v>
      </c>
      <c r="P142" s="183" t="s">
        <v>1592</v>
      </c>
      <c r="Q142" s="14" t="s">
        <v>1533</v>
      </c>
      <c r="R142" s="105">
        <v>134513.60000000001</v>
      </c>
      <c r="S142" s="23">
        <v>42219</v>
      </c>
      <c r="T142" s="106">
        <v>134513.60000000001</v>
      </c>
      <c r="U142" s="25">
        <f t="shared" si="4"/>
        <v>0</v>
      </c>
      <c r="V142" s="39" t="s">
        <v>9</v>
      </c>
    </row>
    <row r="143" spans="1:22" x14ac:dyDescent="0.25">
      <c r="A143" s="12">
        <v>42218</v>
      </c>
      <c r="B143" s="183">
        <v>4351</v>
      </c>
      <c r="C143" s="183" t="s">
        <v>1592</v>
      </c>
      <c r="D143" s="40" t="s">
        <v>8</v>
      </c>
      <c r="E143" s="105">
        <v>2769</v>
      </c>
      <c r="F143" s="23">
        <v>42218</v>
      </c>
      <c r="G143" s="106">
        <v>2769</v>
      </c>
      <c r="H143" s="25">
        <f t="shared" si="5"/>
        <v>0</v>
      </c>
      <c r="I143" s="68" t="s">
        <v>9</v>
      </c>
      <c r="N143" s="12">
        <v>42223</v>
      </c>
      <c r="O143" s="183">
        <v>4888</v>
      </c>
      <c r="P143" s="183" t="s">
        <v>1592</v>
      </c>
      <c r="Q143" s="14" t="s">
        <v>6140</v>
      </c>
      <c r="R143" s="105">
        <v>2348.8000000000002</v>
      </c>
      <c r="S143" s="23">
        <v>42223</v>
      </c>
      <c r="T143" s="106">
        <v>2348.8000000000002</v>
      </c>
      <c r="U143" s="31">
        <f t="shared" si="4"/>
        <v>0</v>
      </c>
      <c r="V143" s="39" t="s">
        <v>9</v>
      </c>
    </row>
    <row r="144" spans="1:22" x14ac:dyDescent="0.25">
      <c r="A144" s="20">
        <v>42218</v>
      </c>
      <c r="B144" s="183">
        <v>4352</v>
      </c>
      <c r="C144" s="183" t="s">
        <v>1592</v>
      </c>
      <c r="D144" s="40" t="s">
        <v>1058</v>
      </c>
      <c r="E144" s="105">
        <v>6557.3</v>
      </c>
      <c r="F144" s="23">
        <v>42218</v>
      </c>
      <c r="G144" s="106">
        <v>6557.3</v>
      </c>
      <c r="H144" s="25">
        <f t="shared" si="5"/>
        <v>0</v>
      </c>
      <c r="I144" s="68" t="s">
        <v>9</v>
      </c>
      <c r="N144" s="20">
        <v>42230</v>
      </c>
      <c r="O144" s="183">
        <v>5657</v>
      </c>
      <c r="P144" s="183" t="s">
        <v>1592</v>
      </c>
      <c r="Q144" s="14" t="s">
        <v>426</v>
      </c>
      <c r="R144" s="105">
        <v>3876</v>
      </c>
      <c r="S144" s="23">
        <v>42231</v>
      </c>
      <c r="T144" s="106">
        <v>3876</v>
      </c>
      <c r="U144" s="48">
        <f t="shared" si="4"/>
        <v>0</v>
      </c>
      <c r="V144" s="39" t="s">
        <v>6112</v>
      </c>
    </row>
    <row r="145" spans="1:22" x14ac:dyDescent="0.25">
      <c r="A145" s="12">
        <v>42218</v>
      </c>
      <c r="B145" s="183">
        <v>4353</v>
      </c>
      <c r="C145" s="183" t="s">
        <v>1592</v>
      </c>
      <c r="D145" s="40" t="s">
        <v>6110</v>
      </c>
      <c r="E145" s="105">
        <v>2558.4</v>
      </c>
      <c r="F145" s="23">
        <v>42218</v>
      </c>
      <c r="G145" s="106">
        <v>2558.4</v>
      </c>
      <c r="H145" s="25">
        <f t="shared" si="5"/>
        <v>0</v>
      </c>
      <c r="I145" s="68" t="s">
        <v>59</v>
      </c>
      <c r="N145" s="12">
        <v>42232</v>
      </c>
      <c r="O145" s="183">
        <v>5903</v>
      </c>
      <c r="P145" s="183" t="s">
        <v>1592</v>
      </c>
      <c r="Q145" s="14" t="s">
        <v>426</v>
      </c>
      <c r="R145" s="105">
        <v>11952</v>
      </c>
      <c r="S145" s="23">
        <v>42232</v>
      </c>
      <c r="T145" s="106">
        <v>11952</v>
      </c>
      <c r="U145" s="31">
        <f t="shared" si="4"/>
        <v>0</v>
      </c>
      <c r="V145" s="56" t="s">
        <v>9</v>
      </c>
    </row>
    <row r="146" spans="1:22" x14ac:dyDescent="0.25">
      <c r="A146" s="20">
        <v>42218</v>
      </c>
      <c r="B146" s="183">
        <v>4354</v>
      </c>
      <c r="C146" s="183" t="s">
        <v>1592</v>
      </c>
      <c r="D146" s="40" t="s">
        <v>120</v>
      </c>
      <c r="E146" s="105">
        <v>1541.6</v>
      </c>
      <c r="F146" s="23">
        <v>42218</v>
      </c>
      <c r="G146" s="106">
        <v>1541.6</v>
      </c>
      <c r="H146" s="25">
        <f t="shared" si="5"/>
        <v>0</v>
      </c>
      <c r="I146" s="68" t="s">
        <v>59</v>
      </c>
      <c r="N146" s="20">
        <v>42237</v>
      </c>
      <c r="O146" s="183">
        <v>6481</v>
      </c>
      <c r="P146" s="183" t="s">
        <v>1592</v>
      </c>
      <c r="Q146" s="14" t="s">
        <v>426</v>
      </c>
      <c r="R146" s="105">
        <v>2453.85</v>
      </c>
      <c r="S146" s="23">
        <v>42240</v>
      </c>
      <c r="T146" s="106">
        <v>2453.85</v>
      </c>
      <c r="U146" s="31">
        <f t="shared" si="4"/>
        <v>0</v>
      </c>
      <c r="V146" s="39" t="s">
        <v>6112</v>
      </c>
    </row>
    <row r="147" spans="1:22" x14ac:dyDescent="0.25">
      <c r="A147" s="12">
        <v>42218</v>
      </c>
      <c r="B147" s="183">
        <v>4355</v>
      </c>
      <c r="C147" s="183" t="s">
        <v>1592</v>
      </c>
      <c r="D147" s="40" t="s">
        <v>31</v>
      </c>
      <c r="E147" s="105">
        <v>2412</v>
      </c>
      <c r="F147" s="23">
        <v>42218</v>
      </c>
      <c r="G147" s="106">
        <v>2412</v>
      </c>
      <c r="H147" s="25">
        <f t="shared" si="5"/>
        <v>0</v>
      </c>
      <c r="I147" s="68" t="s">
        <v>59</v>
      </c>
      <c r="N147" s="12">
        <v>42217</v>
      </c>
      <c r="O147" s="183">
        <v>4243</v>
      </c>
      <c r="P147" s="183" t="s">
        <v>1592</v>
      </c>
      <c r="Q147" s="14" t="s">
        <v>60</v>
      </c>
      <c r="R147" s="105">
        <v>7536</v>
      </c>
      <c r="S147" s="23">
        <v>42217</v>
      </c>
      <c r="T147" s="106">
        <v>7536</v>
      </c>
      <c r="U147" s="25">
        <f t="shared" si="4"/>
        <v>0</v>
      </c>
      <c r="V147" s="39" t="s">
        <v>6104</v>
      </c>
    </row>
    <row r="148" spans="1:22" x14ac:dyDescent="0.25">
      <c r="A148" s="20">
        <v>42218</v>
      </c>
      <c r="B148" s="183">
        <v>4356</v>
      </c>
      <c r="C148" s="183" t="s">
        <v>1592</v>
      </c>
      <c r="D148" s="40" t="s">
        <v>137</v>
      </c>
      <c r="E148" s="105">
        <v>2547.1999999999998</v>
      </c>
      <c r="F148" s="23">
        <v>42218</v>
      </c>
      <c r="G148" s="106">
        <v>2547.1999999999998</v>
      </c>
      <c r="H148" s="25">
        <f t="shared" si="5"/>
        <v>0</v>
      </c>
      <c r="I148" s="68" t="s">
        <v>9</v>
      </c>
      <c r="N148" s="20">
        <v>42217</v>
      </c>
      <c r="O148" s="183">
        <v>4256</v>
      </c>
      <c r="P148" s="183" t="s">
        <v>1592</v>
      </c>
      <c r="Q148" s="14" t="s">
        <v>60</v>
      </c>
      <c r="R148" s="105">
        <v>488.8</v>
      </c>
      <c r="S148" s="23">
        <v>42217</v>
      </c>
      <c r="T148" s="106">
        <v>488.8</v>
      </c>
      <c r="U148" s="25">
        <f t="shared" si="4"/>
        <v>0</v>
      </c>
      <c r="V148" s="39" t="s">
        <v>6104</v>
      </c>
    </row>
    <row r="149" spans="1:22" x14ac:dyDescent="0.25">
      <c r="A149" s="12">
        <v>42218</v>
      </c>
      <c r="B149" s="183">
        <v>4357</v>
      </c>
      <c r="C149" s="183" t="s">
        <v>1592</v>
      </c>
      <c r="D149" s="40" t="s">
        <v>82</v>
      </c>
      <c r="E149" s="105">
        <v>2673.9</v>
      </c>
      <c r="F149" s="23">
        <v>42218</v>
      </c>
      <c r="G149" s="106">
        <v>2673.9</v>
      </c>
      <c r="H149" s="25">
        <f t="shared" si="5"/>
        <v>0</v>
      </c>
      <c r="I149" s="68" t="s">
        <v>59</v>
      </c>
      <c r="N149" s="12">
        <v>42218</v>
      </c>
      <c r="O149" s="183">
        <v>4368</v>
      </c>
      <c r="P149" s="183" t="s">
        <v>1592</v>
      </c>
      <c r="Q149" s="40" t="s">
        <v>60</v>
      </c>
      <c r="R149" s="105">
        <v>5742.4</v>
      </c>
      <c r="S149" s="23">
        <v>42220</v>
      </c>
      <c r="T149" s="106">
        <v>5742.4</v>
      </c>
      <c r="U149" s="25">
        <f t="shared" si="4"/>
        <v>0</v>
      </c>
      <c r="V149" s="68" t="s">
        <v>6104</v>
      </c>
    </row>
    <row r="150" spans="1:22" x14ac:dyDescent="0.25">
      <c r="A150" s="20">
        <v>42218</v>
      </c>
      <c r="B150" s="183">
        <v>4358</v>
      </c>
      <c r="C150" s="183" t="s">
        <v>1592</v>
      </c>
      <c r="D150" s="40" t="s">
        <v>915</v>
      </c>
      <c r="E150" s="105">
        <v>346.8</v>
      </c>
      <c r="F150" s="23">
        <v>42218</v>
      </c>
      <c r="G150" s="106">
        <v>346.8</v>
      </c>
      <c r="H150" s="25">
        <f t="shared" si="5"/>
        <v>0</v>
      </c>
      <c r="I150" s="68" t="s">
        <v>59</v>
      </c>
      <c r="N150" s="20">
        <v>42222</v>
      </c>
      <c r="O150" s="183">
        <v>4784</v>
      </c>
      <c r="P150" s="183" t="s">
        <v>1592</v>
      </c>
      <c r="Q150" s="14" t="s">
        <v>60</v>
      </c>
      <c r="R150" s="105">
        <v>6645.6</v>
      </c>
      <c r="S150" s="23">
        <v>42223</v>
      </c>
      <c r="T150" s="106">
        <v>6645.6</v>
      </c>
      <c r="U150" s="31">
        <f t="shared" si="4"/>
        <v>0</v>
      </c>
      <c r="V150" s="39" t="s">
        <v>6104</v>
      </c>
    </row>
    <row r="151" spans="1:22" x14ac:dyDescent="0.25">
      <c r="A151" s="12">
        <v>42218</v>
      </c>
      <c r="B151" s="183">
        <v>4359</v>
      </c>
      <c r="C151" s="183" t="s">
        <v>1592</v>
      </c>
      <c r="D151" s="40" t="s">
        <v>130</v>
      </c>
      <c r="E151" s="105">
        <v>4147.3999999999996</v>
      </c>
      <c r="F151" s="23">
        <v>42219</v>
      </c>
      <c r="G151" s="106">
        <v>4147.3999999999996</v>
      </c>
      <c r="H151" s="25">
        <f t="shared" si="5"/>
        <v>0</v>
      </c>
      <c r="I151" s="68" t="s">
        <v>59</v>
      </c>
      <c r="N151" s="12">
        <v>42224</v>
      </c>
      <c r="O151" s="183">
        <v>4999</v>
      </c>
      <c r="P151" s="183" t="s">
        <v>1592</v>
      </c>
      <c r="Q151" s="14" t="s">
        <v>60</v>
      </c>
      <c r="R151" s="105">
        <v>9326.4</v>
      </c>
      <c r="S151" s="23">
        <v>42224</v>
      </c>
      <c r="T151" s="106">
        <v>9326.4</v>
      </c>
      <c r="U151" s="31">
        <f t="shared" si="4"/>
        <v>0</v>
      </c>
      <c r="V151" s="39" t="s">
        <v>6106</v>
      </c>
    </row>
    <row r="152" spans="1:22" x14ac:dyDescent="0.25">
      <c r="A152" s="20">
        <v>42218</v>
      </c>
      <c r="B152" s="183">
        <v>4360</v>
      </c>
      <c r="C152" s="183" t="s">
        <v>1592</v>
      </c>
      <c r="D152" s="40" t="s">
        <v>131</v>
      </c>
      <c r="E152" s="105">
        <v>7757.35</v>
      </c>
      <c r="F152" s="23">
        <v>42219</v>
      </c>
      <c r="G152" s="106">
        <v>7757.35</v>
      </c>
      <c r="H152" s="25">
        <f t="shared" si="5"/>
        <v>0</v>
      </c>
      <c r="I152" s="68" t="s">
        <v>17</v>
      </c>
      <c r="N152" s="20">
        <v>42225</v>
      </c>
      <c r="O152" s="183">
        <v>5090</v>
      </c>
      <c r="P152" s="183" t="s">
        <v>1592</v>
      </c>
      <c r="Q152" s="14" t="s">
        <v>60</v>
      </c>
      <c r="R152" s="105">
        <v>4832</v>
      </c>
      <c r="S152" s="23">
        <v>42225</v>
      </c>
      <c r="T152" s="106">
        <v>4832</v>
      </c>
      <c r="U152" s="31">
        <f t="shared" si="4"/>
        <v>0</v>
      </c>
      <c r="V152" s="39" t="s">
        <v>6104</v>
      </c>
    </row>
    <row r="153" spans="1:22" x14ac:dyDescent="0.25">
      <c r="A153" s="12">
        <v>42218</v>
      </c>
      <c r="B153" s="183">
        <v>4361</v>
      </c>
      <c r="C153" s="183" t="s">
        <v>1592</v>
      </c>
      <c r="D153" s="40" t="s">
        <v>1182</v>
      </c>
      <c r="E153" s="105">
        <v>1110</v>
      </c>
      <c r="F153" s="12">
        <v>42218</v>
      </c>
      <c r="G153" s="106">
        <v>1110</v>
      </c>
      <c r="H153" s="25">
        <f t="shared" si="5"/>
        <v>0</v>
      </c>
      <c r="I153" s="68" t="s">
        <v>9</v>
      </c>
      <c r="N153" s="12">
        <v>42228</v>
      </c>
      <c r="O153" s="183">
        <v>5368</v>
      </c>
      <c r="P153" s="183" t="s">
        <v>1592</v>
      </c>
      <c r="Q153" s="14" t="s">
        <v>60</v>
      </c>
      <c r="R153" s="105">
        <v>8268</v>
      </c>
      <c r="S153" s="23">
        <v>42228</v>
      </c>
      <c r="T153" s="106">
        <v>8268</v>
      </c>
      <c r="U153" s="31">
        <f t="shared" si="4"/>
        <v>0</v>
      </c>
      <c r="V153" s="39" t="s">
        <v>6104</v>
      </c>
    </row>
    <row r="154" spans="1:22" x14ac:dyDescent="0.25">
      <c r="A154" s="20">
        <v>42218</v>
      </c>
      <c r="B154" s="183">
        <v>4362</v>
      </c>
      <c r="C154" s="183" t="s">
        <v>1592</v>
      </c>
      <c r="D154" s="40" t="s">
        <v>66</v>
      </c>
      <c r="E154" s="105">
        <v>2494</v>
      </c>
      <c r="F154" s="23" t="s">
        <v>6069</v>
      </c>
      <c r="G154" s="106">
        <f>2000+494</f>
        <v>2494</v>
      </c>
      <c r="H154" s="25">
        <f t="shared" si="5"/>
        <v>0</v>
      </c>
      <c r="I154" s="68" t="s">
        <v>9</v>
      </c>
      <c r="N154" s="20">
        <v>42229</v>
      </c>
      <c r="O154" s="183">
        <v>5512</v>
      </c>
      <c r="P154" s="183" t="s">
        <v>1592</v>
      </c>
      <c r="Q154" s="14" t="s">
        <v>60</v>
      </c>
      <c r="R154" s="105">
        <v>4176</v>
      </c>
      <c r="S154" s="23">
        <v>42229</v>
      </c>
      <c r="T154" s="106">
        <v>4176</v>
      </c>
      <c r="U154" s="31">
        <f t="shared" si="4"/>
        <v>0</v>
      </c>
      <c r="V154" s="39" t="s">
        <v>6104</v>
      </c>
    </row>
    <row r="155" spans="1:22" x14ac:dyDescent="0.25">
      <c r="A155" s="12">
        <v>42218</v>
      </c>
      <c r="B155" s="183">
        <v>4363</v>
      </c>
      <c r="C155" s="183" t="s">
        <v>1592</v>
      </c>
      <c r="D155" s="40" t="s">
        <v>294</v>
      </c>
      <c r="E155" s="105">
        <v>13953.5</v>
      </c>
      <c r="F155" s="23">
        <v>42218</v>
      </c>
      <c r="G155" s="106">
        <v>13953.5</v>
      </c>
      <c r="H155" s="25">
        <f t="shared" si="5"/>
        <v>0</v>
      </c>
      <c r="I155" s="68" t="s">
        <v>9</v>
      </c>
      <c r="N155" s="12">
        <v>42230</v>
      </c>
      <c r="O155" s="183">
        <v>5648</v>
      </c>
      <c r="P155" s="183" t="s">
        <v>1592</v>
      </c>
      <c r="Q155" s="14" t="s">
        <v>60</v>
      </c>
      <c r="R155" s="105">
        <v>8059.2</v>
      </c>
      <c r="S155" s="23">
        <v>42231</v>
      </c>
      <c r="T155" s="106">
        <v>8059.2</v>
      </c>
      <c r="U155" s="48">
        <f t="shared" si="4"/>
        <v>0</v>
      </c>
      <c r="V155" s="39" t="s">
        <v>6104</v>
      </c>
    </row>
    <row r="156" spans="1:22" x14ac:dyDescent="0.25">
      <c r="A156" s="20">
        <v>42218</v>
      </c>
      <c r="B156" s="183">
        <v>4364</v>
      </c>
      <c r="C156" s="183" t="s">
        <v>1592</v>
      </c>
      <c r="D156" s="40" t="s">
        <v>229</v>
      </c>
      <c r="E156" s="105">
        <v>4134.2</v>
      </c>
      <c r="F156" s="23">
        <v>42218</v>
      </c>
      <c r="G156" s="106">
        <v>4134.2</v>
      </c>
      <c r="H156" s="25">
        <f t="shared" si="5"/>
        <v>0</v>
      </c>
      <c r="I156" s="68" t="s">
        <v>9</v>
      </c>
      <c r="N156" s="20">
        <v>42231</v>
      </c>
      <c r="O156" s="183">
        <v>5788</v>
      </c>
      <c r="P156" s="183" t="s">
        <v>1592</v>
      </c>
      <c r="Q156" s="14" t="s">
        <v>60</v>
      </c>
      <c r="R156" s="105">
        <v>7360</v>
      </c>
      <c r="S156" s="30">
        <v>42232</v>
      </c>
      <c r="T156" s="106">
        <v>7360</v>
      </c>
      <c r="U156" s="48">
        <f t="shared" si="4"/>
        <v>0</v>
      </c>
      <c r="V156" s="39" t="s">
        <v>6104</v>
      </c>
    </row>
    <row r="157" spans="1:22" s="4" customFormat="1" x14ac:dyDescent="0.25">
      <c r="A157" s="12">
        <v>42218</v>
      </c>
      <c r="B157" s="183">
        <v>4365</v>
      </c>
      <c r="C157" s="183" t="s">
        <v>1592</v>
      </c>
      <c r="D157" s="40" t="s">
        <v>37</v>
      </c>
      <c r="E157" s="105">
        <v>26294.1</v>
      </c>
      <c r="F157" s="23">
        <v>42228</v>
      </c>
      <c r="G157" s="106">
        <v>26294.1</v>
      </c>
      <c r="H157" s="25">
        <f t="shared" si="5"/>
        <v>0</v>
      </c>
      <c r="I157" s="68" t="s">
        <v>6104</v>
      </c>
      <c r="N157" s="12">
        <v>42232</v>
      </c>
      <c r="O157" s="183">
        <v>5888</v>
      </c>
      <c r="P157" s="183" t="s">
        <v>1592</v>
      </c>
      <c r="Q157" s="14" t="s">
        <v>60</v>
      </c>
      <c r="R157" s="105">
        <v>5152</v>
      </c>
      <c r="S157" s="23">
        <v>42232</v>
      </c>
      <c r="T157" s="106">
        <v>5152</v>
      </c>
      <c r="U157" s="31">
        <f t="shared" si="4"/>
        <v>0</v>
      </c>
      <c r="V157" s="39" t="s">
        <v>6104</v>
      </c>
    </row>
    <row r="158" spans="1:22" s="4" customFormat="1" x14ac:dyDescent="0.25">
      <c r="A158" s="20">
        <v>42218</v>
      </c>
      <c r="B158" s="183">
        <v>4366</v>
      </c>
      <c r="C158" s="183" t="s">
        <v>1592</v>
      </c>
      <c r="D158" s="40" t="s">
        <v>35</v>
      </c>
      <c r="E158" s="105">
        <v>26703.200000000001</v>
      </c>
      <c r="F158" s="23">
        <v>42220</v>
      </c>
      <c r="G158" s="106">
        <v>26703.200000000001</v>
      </c>
      <c r="H158" s="25">
        <f t="shared" si="5"/>
        <v>0</v>
      </c>
      <c r="I158" s="68" t="s">
        <v>6104</v>
      </c>
      <c r="N158" s="20">
        <v>42235</v>
      </c>
      <c r="O158" s="183">
        <v>6198</v>
      </c>
      <c r="P158" s="183" t="s">
        <v>1592</v>
      </c>
      <c r="Q158" s="14" t="s">
        <v>60</v>
      </c>
      <c r="R158" s="105">
        <v>4313.2</v>
      </c>
      <c r="S158" s="23">
        <v>42236</v>
      </c>
      <c r="T158" s="118">
        <v>4313.2</v>
      </c>
      <c r="U158" s="31">
        <f t="shared" si="4"/>
        <v>0</v>
      </c>
      <c r="V158" s="56" t="s">
        <v>6104</v>
      </c>
    </row>
    <row r="159" spans="1:22" s="4" customFormat="1" x14ac:dyDescent="0.25">
      <c r="A159" s="12">
        <v>42218</v>
      </c>
      <c r="B159" s="183">
        <v>4367</v>
      </c>
      <c r="C159" s="183" t="s">
        <v>1592</v>
      </c>
      <c r="D159" s="40" t="s">
        <v>256</v>
      </c>
      <c r="E159" s="105">
        <v>7417.8</v>
      </c>
      <c r="F159" s="23">
        <v>42220</v>
      </c>
      <c r="G159" s="106">
        <v>7417.8</v>
      </c>
      <c r="H159" s="25">
        <f t="shared" si="5"/>
        <v>0</v>
      </c>
      <c r="I159" s="68" t="s">
        <v>9</v>
      </c>
      <c r="N159" s="12">
        <v>42237</v>
      </c>
      <c r="O159" s="183">
        <v>6421</v>
      </c>
      <c r="P159" s="183" t="s">
        <v>1592</v>
      </c>
      <c r="Q159" s="15" t="s">
        <v>60</v>
      </c>
      <c r="R159" s="122">
        <v>9762.9</v>
      </c>
      <c r="S159" s="23">
        <v>42238</v>
      </c>
      <c r="T159" s="118">
        <v>9762.9</v>
      </c>
      <c r="U159" s="31">
        <f t="shared" si="4"/>
        <v>0</v>
      </c>
      <c r="V159" s="68" t="s">
        <v>6104</v>
      </c>
    </row>
    <row r="160" spans="1:22" s="4" customFormat="1" x14ac:dyDescent="0.25">
      <c r="A160" s="20">
        <v>42218</v>
      </c>
      <c r="B160" s="183">
        <v>4368</v>
      </c>
      <c r="C160" s="183" t="s">
        <v>1592</v>
      </c>
      <c r="D160" s="40" t="s">
        <v>60</v>
      </c>
      <c r="E160" s="105">
        <v>5742.4</v>
      </c>
      <c r="F160" s="23">
        <v>42220</v>
      </c>
      <c r="G160" s="106">
        <v>5742.4</v>
      </c>
      <c r="H160" s="25">
        <f t="shared" si="5"/>
        <v>0</v>
      </c>
      <c r="I160" s="68" t="s">
        <v>6104</v>
      </c>
      <c r="N160" s="20">
        <v>42238</v>
      </c>
      <c r="O160" s="183">
        <v>6593</v>
      </c>
      <c r="P160" s="183" t="s">
        <v>1592</v>
      </c>
      <c r="Q160" s="14" t="s">
        <v>60</v>
      </c>
      <c r="R160" s="105">
        <v>5386.5</v>
      </c>
      <c r="S160" s="65">
        <v>42238</v>
      </c>
      <c r="T160" s="106">
        <v>5386.5</v>
      </c>
      <c r="U160" s="48">
        <f t="shared" si="4"/>
        <v>0</v>
      </c>
      <c r="V160" s="39" t="s">
        <v>773</v>
      </c>
    </row>
    <row r="161" spans="1:22" s="4" customFormat="1" x14ac:dyDescent="0.25">
      <c r="A161" s="12">
        <v>42218</v>
      </c>
      <c r="B161" s="183">
        <v>4369</v>
      </c>
      <c r="C161" s="183" t="s">
        <v>1592</v>
      </c>
      <c r="D161" s="40" t="s">
        <v>55</v>
      </c>
      <c r="E161" s="105">
        <v>634.4</v>
      </c>
      <c r="F161" s="23">
        <v>42220</v>
      </c>
      <c r="G161" s="106">
        <v>634.4</v>
      </c>
      <c r="H161" s="25">
        <f t="shared" si="5"/>
        <v>0</v>
      </c>
      <c r="I161" s="68" t="s">
        <v>6104</v>
      </c>
      <c r="N161" s="12">
        <v>42239</v>
      </c>
      <c r="O161" s="183">
        <v>6676</v>
      </c>
      <c r="P161" s="183" t="s">
        <v>1592</v>
      </c>
      <c r="Q161" s="150" t="s">
        <v>60</v>
      </c>
      <c r="R161" s="105">
        <v>6721.2</v>
      </c>
      <c r="S161" s="65">
        <v>42240</v>
      </c>
      <c r="T161" s="106">
        <v>6721.2</v>
      </c>
      <c r="U161" s="31">
        <f t="shared" si="4"/>
        <v>0</v>
      </c>
      <c r="V161" s="39" t="s">
        <v>773</v>
      </c>
    </row>
    <row r="162" spans="1:22" s="4" customFormat="1" x14ac:dyDescent="0.25">
      <c r="A162" s="20">
        <v>42218</v>
      </c>
      <c r="B162" s="183">
        <v>4370</v>
      </c>
      <c r="C162" s="183" t="s">
        <v>1592</v>
      </c>
      <c r="D162" s="40" t="s">
        <v>56</v>
      </c>
      <c r="E162" s="105">
        <v>9036.6</v>
      </c>
      <c r="F162" s="23">
        <v>42220</v>
      </c>
      <c r="G162" s="106">
        <v>9036.6</v>
      </c>
      <c r="H162" s="25">
        <f t="shared" si="5"/>
        <v>0</v>
      </c>
      <c r="I162" s="68" t="s">
        <v>6104</v>
      </c>
      <c r="N162" s="20">
        <v>42241</v>
      </c>
      <c r="O162" s="183">
        <v>6896</v>
      </c>
      <c r="P162" s="183" t="s">
        <v>1592</v>
      </c>
      <c r="Q162" s="14" t="s">
        <v>60</v>
      </c>
      <c r="R162" s="105">
        <v>9241.6</v>
      </c>
      <c r="S162" s="65">
        <v>42241</v>
      </c>
      <c r="T162" s="106">
        <v>9241.6</v>
      </c>
      <c r="U162" s="31">
        <f t="shared" si="4"/>
        <v>0</v>
      </c>
      <c r="V162" s="39" t="s">
        <v>19</v>
      </c>
    </row>
    <row r="163" spans="1:22" s="4" customFormat="1" x14ac:dyDescent="0.25">
      <c r="A163" s="12">
        <v>42218</v>
      </c>
      <c r="B163" s="183">
        <v>4371</v>
      </c>
      <c r="C163" s="183" t="s">
        <v>1592</v>
      </c>
      <c r="D163" s="40" t="s">
        <v>89</v>
      </c>
      <c r="E163" s="105">
        <v>3700</v>
      </c>
      <c r="F163" s="23">
        <v>42218</v>
      </c>
      <c r="G163" s="106">
        <v>3700</v>
      </c>
      <c r="H163" s="25">
        <f t="shared" si="5"/>
        <v>0</v>
      </c>
      <c r="I163" s="68" t="s">
        <v>9</v>
      </c>
      <c r="N163" s="12">
        <v>42243</v>
      </c>
      <c r="O163" s="183">
        <v>7063</v>
      </c>
      <c r="P163" s="183" t="s">
        <v>1592</v>
      </c>
      <c r="Q163" s="14" t="s">
        <v>60</v>
      </c>
      <c r="R163" s="105">
        <v>9072</v>
      </c>
      <c r="S163" s="23">
        <v>42243</v>
      </c>
      <c r="T163" s="106">
        <v>9072</v>
      </c>
      <c r="U163" s="31">
        <f t="shared" si="4"/>
        <v>0</v>
      </c>
      <c r="V163" s="39" t="s">
        <v>773</v>
      </c>
    </row>
    <row r="164" spans="1:22" s="4" customFormat="1" x14ac:dyDescent="0.25">
      <c r="A164" s="20">
        <v>42218</v>
      </c>
      <c r="B164" s="183">
        <v>4372</v>
      </c>
      <c r="C164" s="183" t="s">
        <v>1592</v>
      </c>
      <c r="D164" s="40" t="s">
        <v>123</v>
      </c>
      <c r="E164" s="105">
        <v>3151.2</v>
      </c>
      <c r="F164" s="23">
        <v>42220</v>
      </c>
      <c r="G164" s="106">
        <v>3151.2</v>
      </c>
      <c r="H164" s="25">
        <f t="shared" si="5"/>
        <v>0</v>
      </c>
      <c r="I164" s="68" t="s">
        <v>6104</v>
      </c>
      <c r="N164" s="20">
        <v>42245</v>
      </c>
      <c r="O164" s="183">
        <v>7333</v>
      </c>
      <c r="P164" s="183" t="s">
        <v>1592</v>
      </c>
      <c r="Q164" s="14" t="s">
        <v>60</v>
      </c>
      <c r="R164" s="105">
        <v>6467.2</v>
      </c>
      <c r="S164" s="23">
        <v>42245</v>
      </c>
      <c r="T164" s="106">
        <v>6467.2</v>
      </c>
      <c r="U164" s="31">
        <f t="shared" si="4"/>
        <v>0</v>
      </c>
      <c r="V164" s="39" t="s">
        <v>773</v>
      </c>
    </row>
    <row r="165" spans="1:22" s="4" customFormat="1" x14ac:dyDescent="0.25">
      <c r="A165" s="12">
        <v>42218</v>
      </c>
      <c r="B165" s="183">
        <v>4373</v>
      </c>
      <c r="C165" s="183" t="s">
        <v>1592</v>
      </c>
      <c r="D165" s="40" t="s">
        <v>48</v>
      </c>
      <c r="E165" s="105">
        <v>5570.8</v>
      </c>
      <c r="F165" s="23">
        <v>42219</v>
      </c>
      <c r="G165" s="106">
        <v>5570.8</v>
      </c>
      <c r="H165" s="25">
        <f t="shared" si="5"/>
        <v>0</v>
      </c>
      <c r="I165" s="68" t="s">
        <v>17</v>
      </c>
      <c r="N165" s="12">
        <v>42247</v>
      </c>
      <c r="O165" s="183">
        <v>7506</v>
      </c>
      <c r="P165" s="183" t="s">
        <v>1592</v>
      </c>
      <c r="Q165" s="14" t="s">
        <v>60</v>
      </c>
      <c r="R165" s="105">
        <v>6596.2</v>
      </c>
      <c r="S165" s="23">
        <v>42247</v>
      </c>
      <c r="T165" s="106">
        <v>6596.2</v>
      </c>
      <c r="U165" s="31">
        <f t="shared" si="4"/>
        <v>0</v>
      </c>
      <c r="V165" s="39" t="s">
        <v>773</v>
      </c>
    </row>
    <row r="166" spans="1:22" s="4" customFormat="1" x14ac:dyDescent="0.25">
      <c r="A166" s="20">
        <v>42218</v>
      </c>
      <c r="B166" s="183">
        <v>4374</v>
      </c>
      <c r="C166" s="183" t="s">
        <v>1592</v>
      </c>
      <c r="D166" s="40" t="s">
        <v>130</v>
      </c>
      <c r="E166" s="105">
        <v>1161.5999999999999</v>
      </c>
      <c r="F166" s="23">
        <v>42219</v>
      </c>
      <c r="G166" s="106">
        <v>1161.5999999999999</v>
      </c>
      <c r="H166" s="25">
        <f t="shared" si="5"/>
        <v>0</v>
      </c>
      <c r="I166" s="68" t="s">
        <v>17</v>
      </c>
      <c r="N166" s="20">
        <v>42220</v>
      </c>
      <c r="O166" s="183">
        <v>4515</v>
      </c>
      <c r="P166" s="183" t="s">
        <v>1592</v>
      </c>
      <c r="Q166" s="14" t="s">
        <v>699</v>
      </c>
      <c r="R166" s="105">
        <v>315</v>
      </c>
      <c r="S166" s="23">
        <v>42220</v>
      </c>
      <c r="T166" s="106">
        <v>315</v>
      </c>
      <c r="U166" s="31">
        <f t="shared" si="4"/>
        <v>0</v>
      </c>
      <c r="V166" s="39" t="s">
        <v>9</v>
      </c>
    </row>
    <row r="167" spans="1:22" s="4" customFormat="1" x14ac:dyDescent="0.25">
      <c r="A167" s="12">
        <v>42218</v>
      </c>
      <c r="B167" s="183">
        <v>4375</v>
      </c>
      <c r="C167" s="183" t="s">
        <v>1592</v>
      </c>
      <c r="D167" s="40" t="s">
        <v>332</v>
      </c>
      <c r="E167" s="105">
        <v>1122</v>
      </c>
      <c r="F167" s="23">
        <v>42218</v>
      </c>
      <c r="G167" s="106">
        <v>1122</v>
      </c>
      <c r="H167" s="25">
        <f t="shared" si="5"/>
        <v>0</v>
      </c>
      <c r="I167" s="68" t="s">
        <v>9</v>
      </c>
      <c r="N167" s="12">
        <v>42221</v>
      </c>
      <c r="O167" s="183">
        <v>4618</v>
      </c>
      <c r="P167" s="183" t="s">
        <v>1592</v>
      </c>
      <c r="Q167" s="14" t="s">
        <v>699</v>
      </c>
      <c r="R167" s="105">
        <v>302.39999999999998</v>
      </c>
      <c r="S167" s="23">
        <v>42221</v>
      </c>
      <c r="T167" s="106">
        <v>302.39999999999998</v>
      </c>
      <c r="U167" s="31">
        <f t="shared" si="4"/>
        <v>0</v>
      </c>
      <c r="V167" s="39" t="s">
        <v>9</v>
      </c>
    </row>
    <row r="168" spans="1:22" x14ac:dyDescent="0.25">
      <c r="A168" s="20">
        <v>42218</v>
      </c>
      <c r="B168" s="183">
        <v>4376</v>
      </c>
      <c r="C168" s="183" t="s">
        <v>1592</v>
      </c>
      <c r="D168" s="40" t="s">
        <v>1182</v>
      </c>
      <c r="E168" s="105">
        <v>1370.8</v>
      </c>
      <c r="F168" s="23">
        <v>42218</v>
      </c>
      <c r="G168" s="106">
        <v>1370.8</v>
      </c>
      <c r="H168" s="25">
        <f t="shared" si="5"/>
        <v>0</v>
      </c>
      <c r="I168" s="68" t="s">
        <v>9</v>
      </c>
      <c r="N168" s="20">
        <v>42222</v>
      </c>
      <c r="O168" s="183">
        <v>4703</v>
      </c>
      <c r="P168" s="183" t="s">
        <v>1592</v>
      </c>
      <c r="Q168" s="14" t="s">
        <v>699</v>
      </c>
      <c r="R168" s="105">
        <v>625.79999999999995</v>
      </c>
      <c r="S168" s="23">
        <v>42222</v>
      </c>
      <c r="T168" s="106">
        <v>625.79999999999995</v>
      </c>
      <c r="U168" s="31">
        <f t="shared" si="4"/>
        <v>0</v>
      </c>
      <c r="V168" s="39" t="s">
        <v>9</v>
      </c>
    </row>
    <row r="169" spans="1:22" x14ac:dyDescent="0.25">
      <c r="A169" s="12">
        <v>42218</v>
      </c>
      <c r="B169" s="183">
        <v>4377</v>
      </c>
      <c r="C169" s="183" t="s">
        <v>1592</v>
      </c>
      <c r="D169" s="40" t="s">
        <v>87</v>
      </c>
      <c r="E169" s="105">
        <v>998.4</v>
      </c>
      <c r="F169" s="23">
        <v>42218</v>
      </c>
      <c r="G169" s="106">
        <v>998.4</v>
      </c>
      <c r="H169" s="25">
        <f t="shared" si="5"/>
        <v>0</v>
      </c>
      <c r="I169" s="68" t="s">
        <v>9</v>
      </c>
      <c r="N169" s="12">
        <v>42224</v>
      </c>
      <c r="O169" s="183">
        <v>4962</v>
      </c>
      <c r="P169" s="183" t="s">
        <v>1592</v>
      </c>
      <c r="Q169" s="14" t="s">
        <v>699</v>
      </c>
      <c r="R169" s="105">
        <v>1331.3</v>
      </c>
      <c r="S169" s="23">
        <v>42224</v>
      </c>
      <c r="T169" s="106">
        <v>1331.3</v>
      </c>
      <c r="U169" s="31">
        <f t="shared" si="4"/>
        <v>0</v>
      </c>
      <c r="V169" s="39" t="s">
        <v>9</v>
      </c>
    </row>
    <row r="170" spans="1:22" x14ac:dyDescent="0.25">
      <c r="A170" s="20">
        <v>42218</v>
      </c>
      <c r="B170" s="183">
        <v>4378</v>
      </c>
      <c r="C170" s="183" t="s">
        <v>1592</v>
      </c>
      <c r="D170" s="40" t="s">
        <v>135</v>
      </c>
      <c r="E170" s="105">
        <v>1467.4</v>
      </c>
      <c r="F170" s="23">
        <v>42218</v>
      </c>
      <c r="G170" s="106">
        <v>1467.4</v>
      </c>
      <c r="H170" s="25">
        <f t="shared" si="5"/>
        <v>0</v>
      </c>
      <c r="I170" s="68" t="s">
        <v>9</v>
      </c>
      <c r="N170" s="20">
        <v>42231</v>
      </c>
      <c r="O170" s="183">
        <v>5756</v>
      </c>
      <c r="P170" s="183" t="s">
        <v>1592</v>
      </c>
      <c r="Q170" s="14" t="s">
        <v>699</v>
      </c>
      <c r="R170" s="105">
        <v>365.5</v>
      </c>
      <c r="S170" s="23">
        <v>42231</v>
      </c>
      <c r="T170" s="106">
        <v>365.5</v>
      </c>
      <c r="U170" s="48">
        <f t="shared" si="4"/>
        <v>0</v>
      </c>
      <c r="V170" s="39" t="s">
        <v>9</v>
      </c>
    </row>
    <row r="171" spans="1:22" x14ac:dyDescent="0.25">
      <c r="A171" s="12">
        <v>42218</v>
      </c>
      <c r="B171" s="183">
        <v>4379</v>
      </c>
      <c r="C171" s="183" t="s">
        <v>1592</v>
      </c>
      <c r="D171" s="40" t="s">
        <v>218</v>
      </c>
      <c r="E171" s="108">
        <v>0</v>
      </c>
      <c r="F171" s="23"/>
      <c r="G171" s="106"/>
      <c r="H171" s="25">
        <f t="shared" si="5"/>
        <v>0</v>
      </c>
      <c r="I171" s="68" t="s">
        <v>13</v>
      </c>
      <c r="N171" s="12">
        <v>42233</v>
      </c>
      <c r="O171" s="183">
        <v>5937</v>
      </c>
      <c r="P171" s="183" t="s">
        <v>1592</v>
      </c>
      <c r="Q171" s="14" t="s">
        <v>699</v>
      </c>
      <c r="R171" s="105">
        <v>574.70000000000005</v>
      </c>
      <c r="S171" s="23">
        <v>42233</v>
      </c>
      <c r="T171" s="118">
        <v>574.70000000000005</v>
      </c>
      <c r="U171" s="31">
        <f t="shared" si="4"/>
        <v>0</v>
      </c>
      <c r="V171" s="56" t="s">
        <v>9</v>
      </c>
    </row>
    <row r="172" spans="1:22" x14ac:dyDescent="0.25">
      <c r="A172" s="20">
        <v>42218</v>
      </c>
      <c r="B172" s="183">
        <v>4380</v>
      </c>
      <c r="C172" s="183" t="s">
        <v>1592</v>
      </c>
      <c r="D172" s="40" t="s">
        <v>1726</v>
      </c>
      <c r="E172" s="105">
        <v>541.5</v>
      </c>
      <c r="F172" s="23">
        <v>42218</v>
      </c>
      <c r="G172" s="106">
        <v>541.5</v>
      </c>
      <c r="H172" s="25">
        <f t="shared" si="5"/>
        <v>0</v>
      </c>
      <c r="I172" s="68" t="s">
        <v>9</v>
      </c>
      <c r="N172" s="20">
        <v>42234</v>
      </c>
      <c r="O172" s="183">
        <v>6076</v>
      </c>
      <c r="P172" s="183" t="s">
        <v>1592</v>
      </c>
      <c r="Q172" s="14" t="s">
        <v>699</v>
      </c>
      <c r="R172" s="105">
        <v>438.7</v>
      </c>
      <c r="S172" s="65">
        <v>42234</v>
      </c>
      <c r="T172" s="106">
        <v>438.7</v>
      </c>
      <c r="U172" s="31">
        <f t="shared" si="4"/>
        <v>0</v>
      </c>
      <c r="V172" s="39" t="s">
        <v>9</v>
      </c>
    </row>
    <row r="173" spans="1:22" x14ac:dyDescent="0.25">
      <c r="A173" s="12">
        <v>42218</v>
      </c>
      <c r="B173" s="183">
        <v>4381</v>
      </c>
      <c r="C173" s="183" t="s">
        <v>1592</v>
      </c>
      <c r="D173" s="40" t="s">
        <v>1551</v>
      </c>
      <c r="E173" s="105">
        <v>72</v>
      </c>
      <c r="F173" s="23">
        <v>42218</v>
      </c>
      <c r="G173" s="106">
        <v>72</v>
      </c>
      <c r="H173" s="25">
        <f t="shared" si="5"/>
        <v>0</v>
      </c>
      <c r="I173" s="68" t="s">
        <v>9</v>
      </c>
      <c r="N173" s="12">
        <v>42237</v>
      </c>
      <c r="O173" s="183">
        <v>6400</v>
      </c>
      <c r="P173" s="183" t="s">
        <v>1592</v>
      </c>
      <c r="Q173" s="15" t="s">
        <v>699</v>
      </c>
      <c r="R173" s="122">
        <v>805.1</v>
      </c>
      <c r="S173" s="23">
        <v>42237</v>
      </c>
      <c r="T173" s="118">
        <v>805.1</v>
      </c>
      <c r="U173" s="31">
        <f t="shared" si="4"/>
        <v>0</v>
      </c>
      <c r="V173" s="68" t="s">
        <v>9</v>
      </c>
    </row>
    <row r="174" spans="1:22" x14ac:dyDescent="0.25">
      <c r="A174" s="20">
        <v>42218</v>
      </c>
      <c r="B174" s="183">
        <v>4382</v>
      </c>
      <c r="C174" s="183" t="s">
        <v>1592</v>
      </c>
      <c r="D174" s="40" t="s">
        <v>64</v>
      </c>
      <c r="E174" s="105">
        <v>1536</v>
      </c>
      <c r="F174" s="23">
        <v>42218</v>
      </c>
      <c r="G174" s="106">
        <v>1536</v>
      </c>
      <c r="H174" s="25">
        <f t="shared" si="5"/>
        <v>0</v>
      </c>
      <c r="I174" s="68" t="s">
        <v>9</v>
      </c>
      <c r="N174" s="20">
        <v>42247</v>
      </c>
      <c r="O174" s="183">
        <v>7493</v>
      </c>
      <c r="P174" s="183" t="s">
        <v>1592</v>
      </c>
      <c r="Q174" s="14" t="s">
        <v>699</v>
      </c>
      <c r="R174" s="105">
        <v>525.6</v>
      </c>
      <c r="S174" s="23">
        <v>42247</v>
      </c>
      <c r="T174" s="106">
        <v>525.6</v>
      </c>
      <c r="U174" s="31">
        <f t="shared" si="4"/>
        <v>0</v>
      </c>
      <c r="V174" s="39" t="s">
        <v>9</v>
      </c>
    </row>
    <row r="175" spans="1:22" x14ac:dyDescent="0.25">
      <c r="A175" s="12">
        <v>42218</v>
      </c>
      <c r="B175" s="183">
        <v>4383</v>
      </c>
      <c r="C175" s="183" t="s">
        <v>1592</v>
      </c>
      <c r="D175" s="40" t="s">
        <v>102</v>
      </c>
      <c r="E175" s="105">
        <v>1144.8</v>
      </c>
      <c r="F175" s="23">
        <v>42218</v>
      </c>
      <c r="G175" s="106">
        <v>1144.8</v>
      </c>
      <c r="H175" s="25">
        <f t="shared" si="5"/>
        <v>0</v>
      </c>
      <c r="I175" s="68" t="s">
        <v>9</v>
      </c>
      <c r="N175" s="12">
        <v>42227</v>
      </c>
      <c r="O175" s="183">
        <v>5268</v>
      </c>
      <c r="P175" s="183" t="s">
        <v>1592</v>
      </c>
      <c r="Q175" s="14" t="s">
        <v>6174</v>
      </c>
      <c r="R175" s="105">
        <v>2172.6</v>
      </c>
      <c r="S175" s="23"/>
      <c r="T175" s="118"/>
      <c r="U175" s="31">
        <f t="shared" si="4"/>
        <v>2172.6</v>
      </c>
      <c r="V175" s="56" t="s">
        <v>9</v>
      </c>
    </row>
    <row r="176" spans="1:22" x14ac:dyDescent="0.25">
      <c r="A176" s="20">
        <v>42218</v>
      </c>
      <c r="B176" s="183">
        <v>4384</v>
      </c>
      <c r="C176" s="183" t="s">
        <v>1592</v>
      </c>
      <c r="D176" s="40" t="s">
        <v>102</v>
      </c>
      <c r="E176" s="105">
        <v>890</v>
      </c>
      <c r="F176" s="23">
        <v>42218</v>
      </c>
      <c r="G176" s="106">
        <v>890</v>
      </c>
      <c r="H176" s="25">
        <f t="shared" si="5"/>
        <v>0</v>
      </c>
      <c r="I176" s="68" t="s">
        <v>9</v>
      </c>
      <c r="N176" s="20">
        <v>42229</v>
      </c>
      <c r="O176" s="183">
        <v>5517</v>
      </c>
      <c r="P176" s="183" t="s">
        <v>1592</v>
      </c>
      <c r="Q176" s="14" t="s">
        <v>28</v>
      </c>
      <c r="R176" s="105">
        <v>2912</v>
      </c>
      <c r="S176" s="23">
        <v>42229</v>
      </c>
      <c r="T176" s="106">
        <v>2912</v>
      </c>
      <c r="U176" s="31">
        <f t="shared" si="4"/>
        <v>0</v>
      </c>
      <c r="V176" s="39" t="s">
        <v>6104</v>
      </c>
    </row>
    <row r="177" spans="1:22" x14ac:dyDescent="0.25">
      <c r="A177" s="12">
        <v>42218</v>
      </c>
      <c r="B177" s="183">
        <v>4385</v>
      </c>
      <c r="C177" s="183" t="s">
        <v>1592</v>
      </c>
      <c r="D177" s="40" t="s">
        <v>1188</v>
      </c>
      <c r="E177" s="105">
        <v>400</v>
      </c>
      <c r="F177" s="23">
        <v>42218</v>
      </c>
      <c r="G177" s="106">
        <v>400</v>
      </c>
      <c r="H177" s="25">
        <f t="shared" si="5"/>
        <v>0</v>
      </c>
      <c r="I177" s="68" t="s">
        <v>9</v>
      </c>
      <c r="N177" s="12">
        <v>42242</v>
      </c>
      <c r="O177" s="183">
        <v>6988</v>
      </c>
      <c r="P177" s="183" t="s">
        <v>1592</v>
      </c>
      <c r="Q177" s="14" t="s">
        <v>28</v>
      </c>
      <c r="R177" s="105">
        <v>3240</v>
      </c>
      <c r="S177" s="65">
        <v>42243</v>
      </c>
      <c r="T177" s="106">
        <v>3240</v>
      </c>
      <c r="U177" s="31">
        <f t="shared" si="4"/>
        <v>0</v>
      </c>
      <c r="V177" s="39" t="s">
        <v>773</v>
      </c>
    </row>
    <row r="178" spans="1:22" x14ac:dyDescent="0.25">
      <c r="A178" s="20">
        <v>42218</v>
      </c>
      <c r="B178" s="183">
        <v>4386</v>
      </c>
      <c r="C178" s="183" t="s">
        <v>1592</v>
      </c>
      <c r="D178" s="40" t="s">
        <v>6111</v>
      </c>
      <c r="E178" s="105">
        <v>16927.2</v>
      </c>
      <c r="F178" s="23">
        <v>42218</v>
      </c>
      <c r="G178" s="106">
        <v>16927.2</v>
      </c>
      <c r="H178" s="25">
        <f t="shared" si="5"/>
        <v>0</v>
      </c>
      <c r="I178" s="68" t="s">
        <v>9</v>
      </c>
      <c r="N178" s="20">
        <v>42225</v>
      </c>
      <c r="O178" s="183">
        <v>5080</v>
      </c>
      <c r="P178" s="183" t="s">
        <v>1592</v>
      </c>
      <c r="Q178" s="14" t="s">
        <v>290</v>
      </c>
      <c r="R178" s="105">
        <v>1237.5</v>
      </c>
      <c r="S178" s="23">
        <v>42225</v>
      </c>
      <c r="T178" s="106">
        <v>1237.5</v>
      </c>
      <c r="U178" s="31">
        <f t="shared" si="4"/>
        <v>0</v>
      </c>
      <c r="V178" s="39" t="s">
        <v>9</v>
      </c>
    </row>
    <row r="179" spans="1:22" x14ac:dyDescent="0.25">
      <c r="A179" s="12">
        <v>42218</v>
      </c>
      <c r="B179" s="183">
        <v>4387</v>
      </c>
      <c r="C179" s="183" t="s">
        <v>1592</v>
      </c>
      <c r="D179" s="40" t="s">
        <v>136</v>
      </c>
      <c r="E179" s="105">
        <v>15495.6</v>
      </c>
      <c r="F179" s="23">
        <v>42219</v>
      </c>
      <c r="G179" s="106">
        <v>15495.6</v>
      </c>
      <c r="H179" s="25">
        <f t="shared" si="5"/>
        <v>0</v>
      </c>
      <c r="I179" s="68" t="s">
        <v>9</v>
      </c>
      <c r="N179" s="12">
        <v>42225</v>
      </c>
      <c r="O179" s="183">
        <v>5083</v>
      </c>
      <c r="P179" s="183" t="s">
        <v>1592</v>
      </c>
      <c r="Q179" s="14" t="s">
        <v>290</v>
      </c>
      <c r="R179" s="105">
        <v>40</v>
      </c>
      <c r="S179" s="23">
        <v>42225</v>
      </c>
      <c r="T179" s="106">
        <v>40</v>
      </c>
      <c r="U179" s="31">
        <f t="shared" si="4"/>
        <v>0</v>
      </c>
      <c r="V179" s="39" t="s">
        <v>9</v>
      </c>
    </row>
    <row r="180" spans="1:22" x14ac:dyDescent="0.25">
      <c r="A180" s="20">
        <v>42218</v>
      </c>
      <c r="B180" s="183">
        <v>4388</v>
      </c>
      <c r="C180" s="183" t="s">
        <v>1592</v>
      </c>
      <c r="D180" s="40" t="s">
        <v>8</v>
      </c>
      <c r="E180" s="105">
        <v>312</v>
      </c>
      <c r="F180" s="23">
        <v>42218</v>
      </c>
      <c r="G180" s="106">
        <v>312</v>
      </c>
      <c r="H180" s="25">
        <f t="shared" si="5"/>
        <v>0</v>
      </c>
      <c r="I180" s="68" t="s">
        <v>9</v>
      </c>
      <c r="N180" s="20">
        <v>42217</v>
      </c>
      <c r="O180" s="183">
        <v>4279</v>
      </c>
      <c r="P180" s="183" t="s">
        <v>1592</v>
      </c>
      <c r="Q180" s="14" t="s">
        <v>6105</v>
      </c>
      <c r="R180" s="105">
        <v>80</v>
      </c>
      <c r="S180" s="23">
        <v>42217</v>
      </c>
      <c r="T180" s="106">
        <v>80</v>
      </c>
      <c r="U180" s="25">
        <f t="shared" si="4"/>
        <v>0</v>
      </c>
      <c r="V180" s="39" t="s">
        <v>9</v>
      </c>
    </row>
    <row r="181" spans="1:22" x14ac:dyDescent="0.25">
      <c r="A181" s="12">
        <v>42218</v>
      </c>
      <c r="B181" s="183">
        <v>4389</v>
      </c>
      <c r="C181" s="183" t="s">
        <v>1592</v>
      </c>
      <c r="D181" s="40" t="s">
        <v>375</v>
      </c>
      <c r="E181" s="105">
        <v>2856</v>
      </c>
      <c r="F181" s="23">
        <v>42218</v>
      </c>
      <c r="G181" s="106">
        <v>2856</v>
      </c>
      <c r="H181" s="25">
        <f t="shared" si="5"/>
        <v>0</v>
      </c>
      <c r="I181" s="68" t="s">
        <v>9</v>
      </c>
      <c r="N181" s="12">
        <v>42221</v>
      </c>
      <c r="O181" s="183">
        <v>4688</v>
      </c>
      <c r="P181" s="183" t="s">
        <v>1592</v>
      </c>
      <c r="Q181" s="14" t="s">
        <v>651</v>
      </c>
      <c r="R181" s="105">
        <v>24022.799999999999</v>
      </c>
      <c r="S181" s="23">
        <v>42222</v>
      </c>
      <c r="T181" s="106">
        <v>24022.799999999999</v>
      </c>
      <c r="U181" s="31">
        <f t="shared" si="4"/>
        <v>0</v>
      </c>
      <c r="V181" s="39" t="s">
        <v>6104</v>
      </c>
    </row>
    <row r="182" spans="1:22" x14ac:dyDescent="0.25">
      <c r="A182" s="20">
        <v>42218</v>
      </c>
      <c r="B182" s="183">
        <v>4390</v>
      </c>
      <c r="C182" s="183" t="s">
        <v>1592</v>
      </c>
      <c r="D182" s="40" t="s">
        <v>4933</v>
      </c>
      <c r="E182" s="105">
        <v>18260.599999999999</v>
      </c>
      <c r="F182" s="23">
        <v>42227</v>
      </c>
      <c r="G182" s="106">
        <v>18260.599999999999</v>
      </c>
      <c r="H182" s="25">
        <f t="shared" si="5"/>
        <v>0</v>
      </c>
      <c r="I182" s="68" t="s">
        <v>17</v>
      </c>
      <c r="N182" s="20">
        <v>42228</v>
      </c>
      <c r="O182" s="183">
        <v>5419</v>
      </c>
      <c r="P182" s="183" t="s">
        <v>1592</v>
      </c>
      <c r="Q182" s="14" t="s">
        <v>651</v>
      </c>
      <c r="R182" s="105">
        <v>2000</v>
      </c>
      <c r="S182" s="23">
        <v>42229</v>
      </c>
      <c r="T182" s="106">
        <v>2000</v>
      </c>
      <c r="U182" s="31">
        <f t="shared" si="4"/>
        <v>0</v>
      </c>
      <c r="V182" s="39" t="s">
        <v>6112</v>
      </c>
    </row>
    <row r="183" spans="1:22" x14ac:dyDescent="0.25">
      <c r="A183" s="12">
        <v>42218</v>
      </c>
      <c r="B183" s="183">
        <v>4391</v>
      </c>
      <c r="C183" s="183" t="s">
        <v>1592</v>
      </c>
      <c r="D183" s="40" t="s">
        <v>105</v>
      </c>
      <c r="E183" s="105">
        <v>642</v>
      </c>
      <c r="F183" s="23">
        <v>42218</v>
      </c>
      <c r="G183" s="106">
        <v>642</v>
      </c>
      <c r="H183" s="25">
        <f t="shared" si="5"/>
        <v>0</v>
      </c>
      <c r="I183" s="68" t="s">
        <v>9</v>
      </c>
      <c r="N183" s="12">
        <v>42217</v>
      </c>
      <c r="O183" s="183">
        <v>4212</v>
      </c>
      <c r="P183" s="183" t="s">
        <v>1592</v>
      </c>
      <c r="Q183" s="14" t="s">
        <v>161</v>
      </c>
      <c r="R183" s="105">
        <v>5785.6</v>
      </c>
      <c r="S183" s="23">
        <v>42217</v>
      </c>
      <c r="T183" s="106">
        <v>5785.6</v>
      </c>
      <c r="U183" s="25">
        <f t="shared" si="4"/>
        <v>0</v>
      </c>
      <c r="V183" s="39" t="s">
        <v>9</v>
      </c>
    </row>
    <row r="184" spans="1:22" x14ac:dyDescent="0.25">
      <c r="A184" s="20">
        <v>42218</v>
      </c>
      <c r="B184" s="183">
        <v>4392</v>
      </c>
      <c r="C184" s="183" t="s">
        <v>1592</v>
      </c>
      <c r="D184" s="14" t="s">
        <v>24</v>
      </c>
      <c r="E184" s="105">
        <v>208185.62</v>
      </c>
      <c r="F184" s="23">
        <v>42228</v>
      </c>
      <c r="G184" s="106">
        <v>208185.62</v>
      </c>
      <c r="H184" s="25">
        <f t="shared" si="5"/>
        <v>0</v>
      </c>
      <c r="I184" s="39" t="s">
        <v>6112</v>
      </c>
      <c r="N184" s="20">
        <v>42217</v>
      </c>
      <c r="O184" s="183">
        <v>4312</v>
      </c>
      <c r="P184" s="183" t="s">
        <v>1592</v>
      </c>
      <c r="Q184" s="14" t="s">
        <v>161</v>
      </c>
      <c r="R184" s="105">
        <v>27254.2</v>
      </c>
      <c r="S184" s="23">
        <v>42217</v>
      </c>
      <c r="T184" s="106">
        <v>27254.2</v>
      </c>
      <c r="U184" s="25">
        <f t="shared" si="4"/>
        <v>0</v>
      </c>
      <c r="V184" s="39" t="s">
        <v>9</v>
      </c>
    </row>
    <row r="185" spans="1:22" x14ac:dyDescent="0.25">
      <c r="A185" s="12">
        <v>42218</v>
      </c>
      <c r="B185" s="183">
        <v>4393</v>
      </c>
      <c r="C185" s="183" t="s">
        <v>1592</v>
      </c>
      <c r="D185" s="40" t="s">
        <v>24</v>
      </c>
      <c r="E185" s="105">
        <v>209449.31</v>
      </c>
      <c r="F185" s="23">
        <v>42228</v>
      </c>
      <c r="G185" s="106">
        <v>209449.31</v>
      </c>
      <c r="H185" s="25">
        <f t="shared" si="5"/>
        <v>0</v>
      </c>
      <c r="I185" s="68" t="s">
        <v>6106</v>
      </c>
      <c r="N185" s="12">
        <v>42219</v>
      </c>
      <c r="O185" s="183">
        <v>4419</v>
      </c>
      <c r="P185" s="183" t="s">
        <v>1592</v>
      </c>
      <c r="Q185" s="40" t="s">
        <v>161</v>
      </c>
      <c r="R185" s="105">
        <v>2635</v>
      </c>
      <c r="S185" s="23">
        <v>42219</v>
      </c>
      <c r="T185" s="106">
        <v>2635</v>
      </c>
      <c r="U185" s="31">
        <f t="shared" si="4"/>
        <v>0</v>
      </c>
      <c r="V185" s="68" t="s">
        <v>9</v>
      </c>
    </row>
    <row r="186" spans="1:22" x14ac:dyDescent="0.25">
      <c r="A186" s="20">
        <v>42218</v>
      </c>
      <c r="B186" s="183">
        <v>4394</v>
      </c>
      <c r="C186" s="183" t="s">
        <v>1592</v>
      </c>
      <c r="D186" s="40" t="s">
        <v>235</v>
      </c>
      <c r="E186" s="105">
        <v>1959.8</v>
      </c>
      <c r="F186" s="23">
        <v>42221</v>
      </c>
      <c r="G186" s="106">
        <v>1959.8</v>
      </c>
      <c r="H186" s="25">
        <f t="shared" si="5"/>
        <v>0</v>
      </c>
      <c r="I186" s="68" t="s">
        <v>17</v>
      </c>
      <c r="N186" s="20">
        <v>42221</v>
      </c>
      <c r="O186" s="183">
        <v>4612</v>
      </c>
      <c r="P186" s="183" t="s">
        <v>1592</v>
      </c>
      <c r="Q186" s="14" t="s">
        <v>161</v>
      </c>
      <c r="R186" s="105">
        <v>27183.599999999999</v>
      </c>
      <c r="S186" s="23">
        <v>42221</v>
      </c>
      <c r="T186" s="106">
        <v>27183.599999999999</v>
      </c>
      <c r="U186" s="31">
        <f t="shared" si="4"/>
        <v>0</v>
      </c>
      <c r="V186" s="39" t="s">
        <v>9</v>
      </c>
    </row>
    <row r="187" spans="1:22" x14ac:dyDescent="0.25">
      <c r="A187" s="12">
        <v>42218</v>
      </c>
      <c r="B187" s="183">
        <v>4395</v>
      </c>
      <c r="C187" s="183" t="s">
        <v>1592</v>
      </c>
      <c r="D187" s="40" t="s">
        <v>1020</v>
      </c>
      <c r="E187" s="105">
        <v>1315.56</v>
      </c>
      <c r="F187" s="23">
        <v>42220</v>
      </c>
      <c r="G187" s="106">
        <v>1315.56</v>
      </c>
      <c r="H187" s="25">
        <f t="shared" si="5"/>
        <v>0</v>
      </c>
      <c r="I187" s="68" t="s">
        <v>9</v>
      </c>
      <c r="N187" s="12">
        <v>42223</v>
      </c>
      <c r="O187" s="183">
        <v>4898</v>
      </c>
      <c r="P187" s="183" t="s">
        <v>1592</v>
      </c>
      <c r="Q187" s="14" t="s">
        <v>161</v>
      </c>
      <c r="R187" s="105">
        <v>27459</v>
      </c>
      <c r="S187" s="23">
        <v>42223</v>
      </c>
      <c r="T187" s="106">
        <v>27459</v>
      </c>
      <c r="U187" s="31">
        <f t="shared" si="4"/>
        <v>0</v>
      </c>
      <c r="V187" s="39" t="s">
        <v>9</v>
      </c>
    </row>
    <row r="188" spans="1:22" x14ac:dyDescent="0.25">
      <c r="A188" s="20">
        <v>42218</v>
      </c>
      <c r="B188" s="183">
        <v>4396</v>
      </c>
      <c r="C188" s="183" t="s">
        <v>1592</v>
      </c>
      <c r="D188" s="40" t="s">
        <v>1262</v>
      </c>
      <c r="E188" s="105">
        <v>62916.6</v>
      </c>
      <c r="F188" s="23">
        <v>42228</v>
      </c>
      <c r="G188" s="106">
        <v>62916.6</v>
      </c>
      <c r="H188" s="25">
        <f t="shared" si="5"/>
        <v>0</v>
      </c>
      <c r="I188" s="68" t="s">
        <v>9</v>
      </c>
      <c r="N188" s="20">
        <v>42226</v>
      </c>
      <c r="O188" s="183">
        <v>5162</v>
      </c>
      <c r="P188" s="183" t="s">
        <v>1592</v>
      </c>
      <c r="Q188" s="14" t="s">
        <v>161</v>
      </c>
      <c r="R188" s="105">
        <v>2421</v>
      </c>
      <c r="S188" s="23">
        <v>42226</v>
      </c>
      <c r="T188" s="106">
        <v>2421</v>
      </c>
      <c r="U188" s="31">
        <f t="shared" si="4"/>
        <v>0</v>
      </c>
      <c r="V188" s="39" t="s">
        <v>9</v>
      </c>
    </row>
    <row r="189" spans="1:22" x14ac:dyDescent="0.25">
      <c r="A189" s="12">
        <v>42218</v>
      </c>
      <c r="B189" s="183">
        <v>4397</v>
      </c>
      <c r="C189" s="183" t="s">
        <v>1592</v>
      </c>
      <c r="D189" s="40" t="s">
        <v>16</v>
      </c>
      <c r="E189" s="105">
        <v>7221.6</v>
      </c>
      <c r="F189" s="23"/>
      <c r="G189" s="106"/>
      <c r="H189" s="25">
        <f t="shared" si="5"/>
        <v>7221.6</v>
      </c>
      <c r="I189" s="68" t="s">
        <v>9</v>
      </c>
      <c r="N189" s="12">
        <v>42230</v>
      </c>
      <c r="O189" s="183">
        <v>5595</v>
      </c>
      <c r="P189" s="183" t="s">
        <v>1592</v>
      </c>
      <c r="Q189" s="14" t="s">
        <v>161</v>
      </c>
      <c r="R189" s="105">
        <v>2556</v>
      </c>
      <c r="S189" s="23">
        <v>42230</v>
      </c>
      <c r="T189" s="106">
        <v>2556</v>
      </c>
      <c r="U189" s="31">
        <f t="shared" si="4"/>
        <v>0</v>
      </c>
      <c r="V189" s="39" t="s">
        <v>9</v>
      </c>
    </row>
    <row r="190" spans="1:22" x14ac:dyDescent="0.25">
      <c r="A190" s="20">
        <v>42219</v>
      </c>
      <c r="B190" s="183">
        <v>4398</v>
      </c>
      <c r="C190" s="183" t="s">
        <v>1592</v>
      </c>
      <c r="D190" s="40" t="s">
        <v>112</v>
      </c>
      <c r="E190" s="105">
        <v>396.8</v>
      </c>
      <c r="F190" s="23">
        <v>42219</v>
      </c>
      <c r="G190" s="106">
        <v>396.8</v>
      </c>
      <c r="H190" s="25">
        <f t="shared" si="5"/>
        <v>0</v>
      </c>
      <c r="I190" s="68" t="s">
        <v>9</v>
      </c>
      <c r="N190" s="20">
        <v>42230</v>
      </c>
      <c r="O190" s="183">
        <v>5678</v>
      </c>
      <c r="P190" s="183" t="s">
        <v>1592</v>
      </c>
      <c r="Q190" s="14" t="s">
        <v>161</v>
      </c>
      <c r="R190" s="105">
        <v>28640.92</v>
      </c>
      <c r="S190" s="23">
        <v>42230</v>
      </c>
      <c r="T190" s="106">
        <v>28640.92</v>
      </c>
      <c r="U190" s="48">
        <f t="shared" si="4"/>
        <v>0</v>
      </c>
      <c r="V190" s="39" t="s">
        <v>9</v>
      </c>
    </row>
    <row r="191" spans="1:22" x14ac:dyDescent="0.25">
      <c r="A191" s="12">
        <v>42219</v>
      </c>
      <c r="B191" s="183">
        <v>4399</v>
      </c>
      <c r="C191" s="183" t="s">
        <v>1592</v>
      </c>
      <c r="D191" s="40" t="s">
        <v>720</v>
      </c>
      <c r="E191" s="105">
        <v>9170.7999999999993</v>
      </c>
      <c r="F191" s="23">
        <v>42220</v>
      </c>
      <c r="G191" s="106">
        <v>9170.7999999999993</v>
      </c>
      <c r="H191" s="25">
        <f t="shared" si="5"/>
        <v>0</v>
      </c>
      <c r="I191" s="68" t="s">
        <v>9</v>
      </c>
      <c r="N191" s="12">
        <v>42232</v>
      </c>
      <c r="O191" s="183">
        <v>5910</v>
      </c>
      <c r="P191" s="183" t="s">
        <v>1592</v>
      </c>
      <c r="Q191" s="14" t="s">
        <v>161</v>
      </c>
      <c r="R191" s="105">
        <v>29161.7</v>
      </c>
      <c r="S191" s="23">
        <v>42232</v>
      </c>
      <c r="T191" s="118">
        <v>29161.7</v>
      </c>
      <c r="U191" s="31">
        <f t="shared" si="4"/>
        <v>0</v>
      </c>
      <c r="V191" s="56" t="s">
        <v>9</v>
      </c>
    </row>
    <row r="192" spans="1:22" x14ac:dyDescent="0.25">
      <c r="A192" s="20">
        <v>42219</v>
      </c>
      <c r="B192" s="183">
        <v>4400</v>
      </c>
      <c r="C192" s="183" t="s">
        <v>1592</v>
      </c>
      <c r="D192" s="40" t="s">
        <v>383</v>
      </c>
      <c r="E192" s="105">
        <v>13005.2</v>
      </c>
      <c r="F192" s="23">
        <v>42219</v>
      </c>
      <c r="G192" s="106">
        <v>13005.2</v>
      </c>
      <c r="H192" s="25">
        <f t="shared" si="5"/>
        <v>0</v>
      </c>
      <c r="I192" s="68" t="s">
        <v>9</v>
      </c>
      <c r="N192" s="20">
        <v>42233</v>
      </c>
      <c r="O192" s="183">
        <v>5955</v>
      </c>
      <c r="P192" s="183" t="s">
        <v>1592</v>
      </c>
      <c r="Q192" s="150" t="s">
        <v>161</v>
      </c>
      <c r="R192" s="105">
        <v>2628</v>
      </c>
      <c r="S192" s="23">
        <v>42233</v>
      </c>
      <c r="T192" s="118">
        <v>2628</v>
      </c>
      <c r="U192" s="31">
        <f t="shared" si="4"/>
        <v>0</v>
      </c>
      <c r="V192" s="56" t="s">
        <v>9</v>
      </c>
    </row>
    <row r="193" spans="1:22" x14ac:dyDescent="0.25">
      <c r="A193" s="12">
        <v>42219</v>
      </c>
      <c r="B193" s="183">
        <v>4401</v>
      </c>
      <c r="C193" s="183" t="s">
        <v>1592</v>
      </c>
      <c r="D193" s="40" t="s">
        <v>158</v>
      </c>
      <c r="E193" s="105">
        <v>5856.3</v>
      </c>
      <c r="F193" s="23">
        <v>42219</v>
      </c>
      <c r="G193" s="106">
        <v>5856.3</v>
      </c>
      <c r="H193" s="25">
        <f t="shared" si="5"/>
        <v>0</v>
      </c>
      <c r="I193" s="68" t="s">
        <v>9</v>
      </c>
      <c r="N193" s="12">
        <v>42236</v>
      </c>
      <c r="O193" s="183">
        <v>6286</v>
      </c>
      <c r="P193" s="183" t="s">
        <v>1592</v>
      </c>
      <c r="Q193" s="14" t="s">
        <v>161</v>
      </c>
      <c r="R193" s="105">
        <v>29342.880000000001</v>
      </c>
      <c r="S193" s="23">
        <v>42236</v>
      </c>
      <c r="T193" s="118">
        <v>29342.880000000001</v>
      </c>
      <c r="U193" s="31">
        <f t="shared" si="4"/>
        <v>0</v>
      </c>
      <c r="V193" s="56" t="s">
        <v>9</v>
      </c>
    </row>
    <row r="194" spans="1:22" x14ac:dyDescent="0.25">
      <c r="A194" s="20">
        <v>42219</v>
      </c>
      <c r="B194" s="183">
        <v>4402</v>
      </c>
      <c r="C194" s="183" t="s">
        <v>1592</v>
      </c>
      <c r="D194" s="40" t="s">
        <v>24</v>
      </c>
      <c r="E194" s="105">
        <v>57129.599999999999</v>
      </c>
      <c r="F194" s="23">
        <v>42228</v>
      </c>
      <c r="G194" s="106">
        <v>57129.599999999999</v>
      </c>
      <c r="H194" s="25">
        <f t="shared" si="5"/>
        <v>0</v>
      </c>
      <c r="I194" s="68" t="s">
        <v>312</v>
      </c>
      <c r="N194" s="20">
        <v>42237</v>
      </c>
      <c r="O194" s="183">
        <v>6399</v>
      </c>
      <c r="P194" s="183" t="s">
        <v>1592</v>
      </c>
      <c r="Q194" s="15" t="s">
        <v>161</v>
      </c>
      <c r="R194" s="122">
        <v>2433.9</v>
      </c>
      <c r="S194" s="23">
        <v>42237</v>
      </c>
      <c r="T194" s="118">
        <v>2433.9</v>
      </c>
      <c r="U194" s="31">
        <f t="shared" si="4"/>
        <v>0</v>
      </c>
      <c r="V194" s="68" t="s">
        <v>9</v>
      </c>
    </row>
    <row r="195" spans="1:22" x14ac:dyDescent="0.25">
      <c r="A195" s="12">
        <v>42219</v>
      </c>
      <c r="B195" s="183">
        <v>4403</v>
      </c>
      <c r="C195" s="183" t="s">
        <v>1592</v>
      </c>
      <c r="D195" s="40" t="s">
        <v>14</v>
      </c>
      <c r="E195" s="105">
        <v>13307.8</v>
      </c>
      <c r="F195" s="23">
        <v>42230</v>
      </c>
      <c r="G195" s="106">
        <v>13307.8</v>
      </c>
      <c r="H195" s="25">
        <f t="shared" si="5"/>
        <v>0</v>
      </c>
      <c r="I195" s="68" t="s">
        <v>15</v>
      </c>
      <c r="N195" s="12">
        <v>42238</v>
      </c>
      <c r="O195" s="183">
        <v>6524</v>
      </c>
      <c r="P195" s="183" t="s">
        <v>1592</v>
      </c>
      <c r="Q195" s="14" t="s">
        <v>161</v>
      </c>
      <c r="R195" s="105">
        <v>2620.8000000000002</v>
      </c>
      <c r="S195" s="23">
        <v>42238</v>
      </c>
      <c r="T195" s="106">
        <v>2620.8000000000002</v>
      </c>
      <c r="U195" s="31">
        <f t="shared" ref="U195:U258" si="6">R195-T195</f>
        <v>0</v>
      </c>
      <c r="V195" s="39" t="s">
        <v>9</v>
      </c>
    </row>
    <row r="196" spans="1:22" x14ac:dyDescent="0.25">
      <c r="A196" s="20">
        <v>42219</v>
      </c>
      <c r="B196" s="183">
        <v>4404</v>
      </c>
      <c r="C196" s="183" t="s">
        <v>1592</v>
      </c>
      <c r="D196" s="217" t="s">
        <v>114</v>
      </c>
      <c r="E196" s="105">
        <v>1773</v>
      </c>
      <c r="F196" s="23">
        <v>42219</v>
      </c>
      <c r="G196" s="106">
        <v>1773</v>
      </c>
      <c r="H196" s="25">
        <f t="shared" ref="H196:H259" si="7">E196-G196</f>
        <v>0</v>
      </c>
      <c r="I196" s="68" t="s">
        <v>9</v>
      </c>
      <c r="N196" s="20">
        <v>42239</v>
      </c>
      <c r="O196" s="183">
        <v>6636</v>
      </c>
      <c r="P196" s="183" t="s">
        <v>1592</v>
      </c>
      <c r="Q196" s="14" t="s">
        <v>161</v>
      </c>
      <c r="R196" s="105">
        <v>28320.639999999999</v>
      </c>
      <c r="S196" s="65">
        <v>42239</v>
      </c>
      <c r="T196" s="106">
        <v>28320.639999999999</v>
      </c>
      <c r="U196" s="31">
        <f t="shared" si="6"/>
        <v>0</v>
      </c>
      <c r="V196" s="39" t="s">
        <v>9</v>
      </c>
    </row>
    <row r="197" spans="1:22" x14ac:dyDescent="0.25">
      <c r="A197" s="12">
        <v>42219</v>
      </c>
      <c r="B197" s="183">
        <v>4405</v>
      </c>
      <c r="C197" s="183" t="s">
        <v>1592</v>
      </c>
      <c r="D197" s="40" t="s">
        <v>32</v>
      </c>
      <c r="E197" s="105">
        <v>74322.5</v>
      </c>
      <c r="F197" s="23">
        <v>42230</v>
      </c>
      <c r="G197" s="106">
        <v>74322.5</v>
      </c>
      <c r="H197" s="25">
        <f t="shared" si="7"/>
        <v>0</v>
      </c>
      <c r="I197" s="68" t="s">
        <v>9</v>
      </c>
      <c r="N197" s="12">
        <v>42241</v>
      </c>
      <c r="O197" s="183">
        <v>6848</v>
      </c>
      <c r="P197" s="183" t="s">
        <v>1592</v>
      </c>
      <c r="Q197" s="14" t="s">
        <v>161</v>
      </c>
      <c r="R197" s="105">
        <v>2938.8</v>
      </c>
      <c r="S197" s="65">
        <v>42241</v>
      </c>
      <c r="T197" s="106">
        <v>2938.8</v>
      </c>
      <c r="U197" s="31">
        <f t="shared" si="6"/>
        <v>0</v>
      </c>
      <c r="V197" s="39" t="s">
        <v>9</v>
      </c>
    </row>
    <row r="198" spans="1:22" x14ac:dyDescent="0.25">
      <c r="A198" s="20">
        <v>42219</v>
      </c>
      <c r="B198" s="183">
        <v>4406</v>
      </c>
      <c r="C198" s="183" t="s">
        <v>1592</v>
      </c>
      <c r="D198" s="40" t="s">
        <v>8</v>
      </c>
      <c r="E198" s="105">
        <v>3126</v>
      </c>
      <c r="F198" s="23" t="s">
        <v>6113</v>
      </c>
      <c r="G198" s="106">
        <f>3100+26</f>
        <v>3126</v>
      </c>
      <c r="H198" s="25">
        <f t="shared" si="7"/>
        <v>0</v>
      </c>
      <c r="I198" s="68" t="s">
        <v>9</v>
      </c>
      <c r="N198" s="20">
        <v>42217</v>
      </c>
      <c r="O198" s="183">
        <v>4309</v>
      </c>
      <c r="P198" s="183" t="s">
        <v>1592</v>
      </c>
      <c r="Q198" s="14" t="s">
        <v>829</v>
      </c>
      <c r="R198" s="105">
        <v>5357.36</v>
      </c>
      <c r="S198" s="23">
        <v>42217</v>
      </c>
      <c r="T198" s="106">
        <v>5357.36</v>
      </c>
      <c r="U198" s="25">
        <f t="shared" si="6"/>
        <v>0</v>
      </c>
      <c r="V198" s="39" t="s">
        <v>9</v>
      </c>
    </row>
    <row r="199" spans="1:22" x14ac:dyDescent="0.25">
      <c r="A199" s="12">
        <v>42219</v>
      </c>
      <c r="B199" s="183">
        <v>4407</v>
      </c>
      <c r="C199" s="183" t="s">
        <v>1592</v>
      </c>
      <c r="D199" s="40" t="s">
        <v>151</v>
      </c>
      <c r="E199" s="105">
        <v>2045.4</v>
      </c>
      <c r="F199" s="23">
        <v>42220</v>
      </c>
      <c r="G199" s="106">
        <v>2045.4</v>
      </c>
      <c r="H199" s="25">
        <f t="shared" si="7"/>
        <v>0</v>
      </c>
      <c r="I199" s="68" t="s">
        <v>9</v>
      </c>
      <c r="N199" s="12">
        <v>42219</v>
      </c>
      <c r="O199" s="183">
        <v>4438</v>
      </c>
      <c r="P199" s="183" t="s">
        <v>1592</v>
      </c>
      <c r="Q199" s="40" t="s">
        <v>829</v>
      </c>
      <c r="R199" s="105">
        <v>5392</v>
      </c>
      <c r="S199" s="23">
        <v>42219</v>
      </c>
      <c r="T199" s="106">
        <v>5392</v>
      </c>
      <c r="U199" s="31">
        <f t="shared" si="6"/>
        <v>0</v>
      </c>
      <c r="V199" s="68" t="s">
        <v>9</v>
      </c>
    </row>
    <row r="200" spans="1:22" x14ac:dyDescent="0.25">
      <c r="A200" s="20">
        <v>42219</v>
      </c>
      <c r="B200" s="183">
        <v>4408</v>
      </c>
      <c r="C200" s="183" t="s">
        <v>1592</v>
      </c>
      <c r="D200" s="40" t="s">
        <v>35</v>
      </c>
      <c r="E200" s="105">
        <v>27571.200000000001</v>
      </c>
      <c r="F200" s="23">
        <v>42220</v>
      </c>
      <c r="G200" s="106">
        <v>27571.200000000001</v>
      </c>
      <c r="H200" s="25">
        <f t="shared" si="7"/>
        <v>0</v>
      </c>
      <c r="I200" s="68" t="s">
        <v>6104</v>
      </c>
      <c r="N200" s="20">
        <v>42220</v>
      </c>
      <c r="O200" s="183">
        <v>4587</v>
      </c>
      <c r="P200" s="183" t="s">
        <v>1592</v>
      </c>
      <c r="Q200" s="14" t="s">
        <v>829</v>
      </c>
      <c r="R200" s="105">
        <v>2950.2</v>
      </c>
      <c r="S200" s="23">
        <v>42221</v>
      </c>
      <c r="T200" s="106">
        <v>2950.2</v>
      </c>
      <c r="U200" s="31">
        <f t="shared" si="6"/>
        <v>0</v>
      </c>
      <c r="V200" s="39" t="s">
        <v>9</v>
      </c>
    </row>
    <row r="201" spans="1:22" x14ac:dyDescent="0.25">
      <c r="A201" s="12">
        <v>42219</v>
      </c>
      <c r="B201" s="183">
        <v>4409</v>
      </c>
      <c r="C201" s="183" t="s">
        <v>1592</v>
      </c>
      <c r="D201" s="40" t="s">
        <v>20</v>
      </c>
      <c r="E201" s="105">
        <v>10618.35</v>
      </c>
      <c r="F201" s="12">
        <v>42220</v>
      </c>
      <c r="G201" s="106">
        <v>10618.35</v>
      </c>
      <c r="H201" s="25">
        <f t="shared" si="7"/>
        <v>0</v>
      </c>
      <c r="I201" s="68" t="s">
        <v>94</v>
      </c>
      <c r="N201" s="12">
        <v>42225</v>
      </c>
      <c r="O201" s="183">
        <v>5070</v>
      </c>
      <c r="P201" s="183" t="s">
        <v>1592</v>
      </c>
      <c r="Q201" s="14" t="s">
        <v>829</v>
      </c>
      <c r="R201" s="105">
        <v>12069.1</v>
      </c>
      <c r="S201" s="23">
        <v>42225</v>
      </c>
      <c r="T201" s="106">
        <v>12069.1</v>
      </c>
      <c r="U201" s="31">
        <f t="shared" si="6"/>
        <v>0</v>
      </c>
      <c r="V201" s="39" t="s">
        <v>9</v>
      </c>
    </row>
    <row r="202" spans="1:22" x14ac:dyDescent="0.25">
      <c r="A202" s="20">
        <v>42219</v>
      </c>
      <c r="B202" s="183">
        <v>4410</v>
      </c>
      <c r="C202" s="183" t="s">
        <v>1592</v>
      </c>
      <c r="D202" s="40" t="s">
        <v>125</v>
      </c>
      <c r="E202" s="105">
        <v>40344.800000000003</v>
      </c>
      <c r="F202" s="23">
        <v>42223</v>
      </c>
      <c r="G202" s="106">
        <v>40344.800000000003</v>
      </c>
      <c r="H202" s="25">
        <f t="shared" si="7"/>
        <v>0</v>
      </c>
      <c r="I202" s="68" t="s">
        <v>9</v>
      </c>
      <c r="N202" s="20">
        <v>42230</v>
      </c>
      <c r="O202" s="183">
        <v>5613</v>
      </c>
      <c r="P202" s="183" t="s">
        <v>1592</v>
      </c>
      <c r="Q202" s="14" t="s">
        <v>829</v>
      </c>
      <c r="R202" s="105">
        <v>3718.6</v>
      </c>
      <c r="S202" s="23">
        <v>42230</v>
      </c>
      <c r="T202" s="106">
        <v>3718.6</v>
      </c>
      <c r="U202" s="31">
        <f t="shared" si="6"/>
        <v>0</v>
      </c>
      <c r="V202" s="39" t="s">
        <v>9</v>
      </c>
    </row>
    <row r="203" spans="1:22" x14ac:dyDescent="0.25">
      <c r="A203" s="12">
        <v>42219</v>
      </c>
      <c r="B203" s="183">
        <v>4411</v>
      </c>
      <c r="C203" s="183" t="s">
        <v>1592</v>
      </c>
      <c r="D203" s="40" t="s">
        <v>1178</v>
      </c>
      <c r="E203" s="105">
        <v>5418.8</v>
      </c>
      <c r="F203" s="23">
        <v>42221</v>
      </c>
      <c r="G203" s="106">
        <v>5418.8</v>
      </c>
      <c r="H203" s="25">
        <f t="shared" si="7"/>
        <v>0</v>
      </c>
      <c r="I203" s="68" t="s">
        <v>94</v>
      </c>
      <c r="N203" s="12">
        <v>42230</v>
      </c>
      <c r="O203" s="183">
        <v>5615</v>
      </c>
      <c r="P203" s="183" t="s">
        <v>1592</v>
      </c>
      <c r="Q203" s="14" t="s">
        <v>829</v>
      </c>
      <c r="R203" s="105">
        <v>155.19999999999999</v>
      </c>
      <c r="S203" s="23">
        <v>42230</v>
      </c>
      <c r="T203" s="106">
        <v>155.19999999999999</v>
      </c>
      <c r="U203" s="31">
        <f t="shared" si="6"/>
        <v>0</v>
      </c>
      <c r="V203" s="39" t="s">
        <v>9</v>
      </c>
    </row>
    <row r="204" spans="1:22" x14ac:dyDescent="0.25">
      <c r="A204" s="20">
        <v>42219</v>
      </c>
      <c r="B204" s="183">
        <v>4412</v>
      </c>
      <c r="C204" s="183" t="s">
        <v>1592</v>
      </c>
      <c r="D204" s="40" t="s">
        <v>1172</v>
      </c>
      <c r="E204" s="105">
        <v>2865</v>
      </c>
      <c r="F204" s="23">
        <v>42219</v>
      </c>
      <c r="G204" s="106">
        <v>2865</v>
      </c>
      <c r="H204" s="25">
        <f t="shared" si="7"/>
        <v>0</v>
      </c>
      <c r="I204" s="68" t="s">
        <v>587</v>
      </c>
      <c r="N204" s="20">
        <v>42231</v>
      </c>
      <c r="O204" s="183">
        <v>5747</v>
      </c>
      <c r="P204" s="183" t="s">
        <v>1592</v>
      </c>
      <c r="Q204" s="14" t="s">
        <v>829</v>
      </c>
      <c r="R204" s="105">
        <v>11278.8</v>
      </c>
      <c r="S204" s="23">
        <v>42231</v>
      </c>
      <c r="T204" s="106">
        <v>11278.8</v>
      </c>
      <c r="U204" s="48">
        <f t="shared" si="6"/>
        <v>0</v>
      </c>
      <c r="V204" s="39" t="s">
        <v>9</v>
      </c>
    </row>
    <row r="205" spans="1:22" x14ac:dyDescent="0.25">
      <c r="A205" s="12">
        <v>42219</v>
      </c>
      <c r="B205" s="183">
        <v>4413</v>
      </c>
      <c r="C205" s="183" t="s">
        <v>1592</v>
      </c>
      <c r="D205" s="40" t="s">
        <v>940</v>
      </c>
      <c r="E205" s="105">
        <v>2993.1</v>
      </c>
      <c r="F205" s="23">
        <v>42219</v>
      </c>
      <c r="G205" s="106">
        <v>2993.1</v>
      </c>
      <c r="H205" s="25">
        <f t="shared" si="7"/>
        <v>0</v>
      </c>
      <c r="I205" s="68" t="s">
        <v>587</v>
      </c>
      <c r="N205" s="12">
        <v>42232</v>
      </c>
      <c r="O205" s="183">
        <v>5856</v>
      </c>
      <c r="P205" s="183" t="s">
        <v>1592</v>
      </c>
      <c r="Q205" s="14" t="s">
        <v>829</v>
      </c>
      <c r="R205" s="105">
        <v>2656.8</v>
      </c>
      <c r="S205" s="23">
        <v>42232</v>
      </c>
      <c r="T205" s="106">
        <v>2656.8</v>
      </c>
      <c r="U205" s="48">
        <f t="shared" si="6"/>
        <v>0</v>
      </c>
      <c r="V205" s="39" t="s">
        <v>9</v>
      </c>
    </row>
    <row r="206" spans="1:22" x14ac:dyDescent="0.25">
      <c r="A206" s="20">
        <v>42219</v>
      </c>
      <c r="B206" s="183">
        <v>4414</v>
      </c>
      <c r="C206" s="183" t="s">
        <v>1592</v>
      </c>
      <c r="D206" s="40" t="s">
        <v>22</v>
      </c>
      <c r="E206" s="105">
        <v>2843.2</v>
      </c>
      <c r="F206" s="23">
        <v>42219</v>
      </c>
      <c r="G206" s="106">
        <v>2843.2</v>
      </c>
      <c r="H206" s="31">
        <f t="shared" si="7"/>
        <v>0</v>
      </c>
      <c r="I206" s="68" t="s">
        <v>9</v>
      </c>
      <c r="N206" s="20">
        <v>42233</v>
      </c>
      <c r="O206" s="183">
        <v>6014</v>
      </c>
      <c r="P206" s="183" t="s">
        <v>1592</v>
      </c>
      <c r="Q206" s="14" t="s">
        <v>829</v>
      </c>
      <c r="R206" s="105">
        <v>3639.2</v>
      </c>
      <c r="S206" s="23">
        <v>42234</v>
      </c>
      <c r="T206" s="118">
        <v>3639.2</v>
      </c>
      <c r="U206" s="31">
        <f t="shared" si="6"/>
        <v>0</v>
      </c>
      <c r="V206" s="56" t="s">
        <v>9</v>
      </c>
    </row>
    <row r="207" spans="1:22" x14ac:dyDescent="0.25">
      <c r="A207" s="12">
        <v>42219</v>
      </c>
      <c r="B207" s="183">
        <v>4415</v>
      </c>
      <c r="C207" s="183" t="s">
        <v>1592</v>
      </c>
      <c r="D207" s="40" t="s">
        <v>1175</v>
      </c>
      <c r="E207" s="105">
        <v>18730.2</v>
      </c>
      <c r="F207" s="23">
        <v>42219</v>
      </c>
      <c r="G207" s="106">
        <v>18730.2</v>
      </c>
      <c r="H207" s="31">
        <f t="shared" si="7"/>
        <v>0</v>
      </c>
      <c r="I207" s="68" t="s">
        <v>587</v>
      </c>
      <c r="N207" s="12">
        <v>42235</v>
      </c>
      <c r="O207" s="183">
        <v>6157</v>
      </c>
      <c r="P207" s="183" t="s">
        <v>1592</v>
      </c>
      <c r="Q207" s="14" t="s">
        <v>829</v>
      </c>
      <c r="R207" s="105">
        <v>5278.9</v>
      </c>
      <c r="S207" s="72">
        <v>42235</v>
      </c>
      <c r="T207" s="118">
        <v>5278.9</v>
      </c>
      <c r="U207" s="31">
        <f t="shared" si="6"/>
        <v>0</v>
      </c>
      <c r="V207" s="56" t="s">
        <v>9</v>
      </c>
    </row>
    <row r="208" spans="1:22" x14ac:dyDescent="0.25">
      <c r="A208" s="20">
        <v>42219</v>
      </c>
      <c r="B208" s="183">
        <v>4416</v>
      </c>
      <c r="C208" s="183" t="s">
        <v>1592</v>
      </c>
      <c r="D208" s="40" t="s">
        <v>1186</v>
      </c>
      <c r="E208" s="105">
        <v>7936</v>
      </c>
      <c r="F208" s="23">
        <v>42219</v>
      </c>
      <c r="G208" s="106">
        <v>7936</v>
      </c>
      <c r="H208" s="31">
        <f t="shared" si="7"/>
        <v>0</v>
      </c>
      <c r="I208" s="68" t="s">
        <v>587</v>
      </c>
      <c r="N208" s="20">
        <v>42236</v>
      </c>
      <c r="O208" s="183">
        <v>6262</v>
      </c>
      <c r="P208" s="183" t="s">
        <v>1592</v>
      </c>
      <c r="Q208" s="14" t="s">
        <v>829</v>
      </c>
      <c r="R208" s="105">
        <v>1336.6</v>
      </c>
      <c r="S208" s="23">
        <v>42236</v>
      </c>
      <c r="T208" s="118">
        <v>1336.6</v>
      </c>
      <c r="U208" s="31">
        <f t="shared" si="6"/>
        <v>0</v>
      </c>
      <c r="V208" s="56" t="s">
        <v>9</v>
      </c>
    </row>
    <row r="209" spans="1:22" x14ac:dyDescent="0.25">
      <c r="A209" s="12">
        <v>42219</v>
      </c>
      <c r="B209" s="183">
        <v>4417</v>
      </c>
      <c r="C209" s="183" t="s">
        <v>1592</v>
      </c>
      <c r="D209" s="40" t="s">
        <v>1174</v>
      </c>
      <c r="E209" s="105">
        <v>2839.6</v>
      </c>
      <c r="F209" s="23">
        <v>42219</v>
      </c>
      <c r="G209" s="106">
        <v>2839.6</v>
      </c>
      <c r="H209" s="31">
        <f t="shared" si="7"/>
        <v>0</v>
      </c>
      <c r="I209" s="68" t="s">
        <v>587</v>
      </c>
      <c r="N209" s="12">
        <v>42237</v>
      </c>
      <c r="O209" s="183">
        <v>6401</v>
      </c>
      <c r="P209" s="183" t="s">
        <v>1592</v>
      </c>
      <c r="Q209" s="15" t="s">
        <v>829</v>
      </c>
      <c r="R209" s="122">
        <v>4402.8</v>
      </c>
      <c r="S209" s="23">
        <v>42237</v>
      </c>
      <c r="T209" s="118">
        <v>4402.8</v>
      </c>
      <c r="U209" s="31">
        <f t="shared" si="6"/>
        <v>0</v>
      </c>
      <c r="V209" s="68" t="s">
        <v>9</v>
      </c>
    </row>
    <row r="210" spans="1:22" x14ac:dyDescent="0.25">
      <c r="A210" s="20">
        <v>42219</v>
      </c>
      <c r="B210" s="183">
        <v>4418</v>
      </c>
      <c r="C210" s="183" t="s">
        <v>1592</v>
      </c>
      <c r="D210" s="40" t="s">
        <v>1290</v>
      </c>
      <c r="E210" s="105">
        <v>1992.6</v>
      </c>
      <c r="F210" s="23">
        <v>42219</v>
      </c>
      <c r="G210" s="106">
        <v>1992.6</v>
      </c>
      <c r="H210" s="31">
        <f t="shared" si="7"/>
        <v>0</v>
      </c>
      <c r="I210" s="68" t="s">
        <v>587</v>
      </c>
      <c r="N210" s="20">
        <v>42242</v>
      </c>
      <c r="O210" s="183">
        <v>6920</v>
      </c>
      <c r="P210" s="183" t="s">
        <v>1592</v>
      </c>
      <c r="Q210" s="14" t="s">
        <v>829</v>
      </c>
      <c r="R210" s="105">
        <v>2911.6</v>
      </c>
      <c r="S210" s="65">
        <v>42242</v>
      </c>
      <c r="T210" s="106">
        <v>2911.6</v>
      </c>
      <c r="U210" s="31">
        <f t="shared" si="6"/>
        <v>0</v>
      </c>
      <c r="V210" s="39" t="s">
        <v>9</v>
      </c>
    </row>
    <row r="211" spans="1:22" x14ac:dyDescent="0.25">
      <c r="A211" s="12">
        <v>42219</v>
      </c>
      <c r="B211" s="183">
        <v>4419</v>
      </c>
      <c r="C211" s="183" t="s">
        <v>1592</v>
      </c>
      <c r="D211" s="40" t="s">
        <v>161</v>
      </c>
      <c r="E211" s="105">
        <v>2635</v>
      </c>
      <c r="F211" s="23">
        <v>42219</v>
      </c>
      <c r="G211" s="106">
        <v>2635</v>
      </c>
      <c r="H211" s="31">
        <f t="shared" si="7"/>
        <v>0</v>
      </c>
      <c r="I211" s="68" t="s">
        <v>9</v>
      </c>
      <c r="N211" s="12">
        <v>42245</v>
      </c>
      <c r="O211" s="183">
        <v>7382</v>
      </c>
      <c r="P211" s="183" t="s">
        <v>1592</v>
      </c>
      <c r="Q211" s="14" t="s">
        <v>829</v>
      </c>
      <c r="R211" s="105">
        <v>2713.1</v>
      </c>
      <c r="S211" s="23">
        <v>42245</v>
      </c>
      <c r="T211" s="106">
        <v>2713.1</v>
      </c>
      <c r="U211" s="31">
        <f t="shared" si="6"/>
        <v>0</v>
      </c>
      <c r="V211" s="39" t="s">
        <v>9</v>
      </c>
    </row>
    <row r="212" spans="1:22" x14ac:dyDescent="0.25">
      <c r="A212" s="20">
        <v>42219</v>
      </c>
      <c r="B212" s="183">
        <v>4420</v>
      </c>
      <c r="C212" s="183" t="s">
        <v>1592</v>
      </c>
      <c r="D212" s="40" t="s">
        <v>56</v>
      </c>
      <c r="E212" s="105">
        <v>9885.2000000000007</v>
      </c>
      <c r="F212" s="30">
        <v>42220</v>
      </c>
      <c r="G212" s="106">
        <v>9885.2000000000007</v>
      </c>
      <c r="H212" s="31">
        <f t="shared" si="7"/>
        <v>0</v>
      </c>
      <c r="I212" s="68" t="s">
        <v>6104</v>
      </c>
      <c r="N212" s="20">
        <v>42247</v>
      </c>
      <c r="O212" s="183">
        <v>7476</v>
      </c>
      <c r="P212" s="183" t="s">
        <v>1592</v>
      </c>
      <c r="Q212" s="14" t="s">
        <v>829</v>
      </c>
      <c r="R212" s="105">
        <v>4936.7</v>
      </c>
      <c r="S212" s="23">
        <v>42247</v>
      </c>
      <c r="T212" s="106">
        <v>4936.7</v>
      </c>
      <c r="U212" s="31">
        <f t="shared" si="6"/>
        <v>0</v>
      </c>
      <c r="V212" s="39" t="s">
        <v>9</v>
      </c>
    </row>
    <row r="213" spans="1:22" x14ac:dyDescent="0.25">
      <c r="A213" s="12">
        <v>42219</v>
      </c>
      <c r="B213" s="183">
        <v>4421</v>
      </c>
      <c r="C213" s="183" t="s">
        <v>1592</v>
      </c>
      <c r="D213" s="40" t="s">
        <v>233</v>
      </c>
      <c r="E213" s="105">
        <v>17158.099999999999</v>
      </c>
      <c r="F213" s="23">
        <v>42220</v>
      </c>
      <c r="G213" s="106">
        <v>17158.099999999999</v>
      </c>
      <c r="H213" s="31">
        <f t="shared" si="7"/>
        <v>0</v>
      </c>
      <c r="I213" s="68" t="s">
        <v>6104</v>
      </c>
      <c r="N213" s="12">
        <v>42221</v>
      </c>
      <c r="O213" s="183">
        <v>4684</v>
      </c>
      <c r="P213" s="183" t="s">
        <v>1592</v>
      </c>
      <c r="Q213" s="150" t="s">
        <v>464</v>
      </c>
      <c r="R213" s="105">
        <v>2393.6</v>
      </c>
      <c r="S213" s="23">
        <v>42221</v>
      </c>
      <c r="T213" s="106">
        <v>2393.6</v>
      </c>
      <c r="U213" s="31">
        <f t="shared" si="6"/>
        <v>0</v>
      </c>
      <c r="V213" s="39" t="s">
        <v>9</v>
      </c>
    </row>
    <row r="214" spans="1:22" x14ac:dyDescent="0.25">
      <c r="A214" s="20">
        <v>42219</v>
      </c>
      <c r="B214" s="183">
        <v>4422</v>
      </c>
      <c r="C214" s="183" t="s">
        <v>1592</v>
      </c>
      <c r="D214" s="40" t="s">
        <v>256</v>
      </c>
      <c r="E214" s="105">
        <v>4458.8</v>
      </c>
      <c r="F214" s="23">
        <v>42220</v>
      </c>
      <c r="G214" s="106">
        <v>4458.8</v>
      </c>
      <c r="H214" s="31">
        <f t="shared" si="7"/>
        <v>0</v>
      </c>
      <c r="I214" s="68" t="s">
        <v>6104</v>
      </c>
      <c r="N214" s="20">
        <v>42229</v>
      </c>
      <c r="O214" s="183">
        <v>5566</v>
      </c>
      <c r="P214" s="183" t="s">
        <v>1592</v>
      </c>
      <c r="Q214" s="14" t="s">
        <v>464</v>
      </c>
      <c r="R214" s="105">
        <v>3906.5</v>
      </c>
      <c r="S214" s="23">
        <v>42229</v>
      </c>
      <c r="T214" s="106">
        <v>3906.5</v>
      </c>
      <c r="U214" s="31">
        <f t="shared" si="6"/>
        <v>0</v>
      </c>
      <c r="V214" s="39" t="s">
        <v>9</v>
      </c>
    </row>
    <row r="215" spans="1:22" x14ac:dyDescent="0.25">
      <c r="A215" s="12">
        <v>42219</v>
      </c>
      <c r="B215" s="183">
        <v>4423</v>
      </c>
      <c r="C215" s="183" t="s">
        <v>1592</v>
      </c>
      <c r="D215" s="40" t="s">
        <v>5046</v>
      </c>
      <c r="E215" s="105">
        <v>9394.7999999999993</v>
      </c>
      <c r="F215" s="23">
        <v>42219</v>
      </c>
      <c r="G215" s="106">
        <v>9394.7999999999993</v>
      </c>
      <c r="H215" s="31">
        <f t="shared" si="7"/>
        <v>0</v>
      </c>
      <c r="I215" s="68" t="s">
        <v>9</v>
      </c>
      <c r="N215" s="12">
        <v>42232</v>
      </c>
      <c r="O215" s="183">
        <v>5846</v>
      </c>
      <c r="P215" s="183" t="s">
        <v>1592</v>
      </c>
      <c r="Q215" s="14" t="s">
        <v>464</v>
      </c>
      <c r="R215" s="105">
        <v>2600</v>
      </c>
      <c r="S215" s="23">
        <v>42232</v>
      </c>
      <c r="T215" s="106">
        <v>2600</v>
      </c>
      <c r="U215" s="48">
        <f t="shared" si="6"/>
        <v>0</v>
      </c>
      <c r="V215" s="39" t="s">
        <v>9</v>
      </c>
    </row>
    <row r="216" spans="1:22" x14ac:dyDescent="0.25">
      <c r="A216" s="20">
        <v>42219</v>
      </c>
      <c r="B216" s="183">
        <v>4424</v>
      </c>
      <c r="C216" s="183" t="s">
        <v>1592</v>
      </c>
      <c r="D216" s="40" t="s">
        <v>55</v>
      </c>
      <c r="E216" s="105">
        <v>26859.8</v>
      </c>
      <c r="F216" s="23">
        <v>42220</v>
      </c>
      <c r="G216" s="106">
        <v>26859.8</v>
      </c>
      <c r="H216" s="31">
        <f t="shared" si="7"/>
        <v>0</v>
      </c>
      <c r="I216" s="68" t="s">
        <v>6104</v>
      </c>
      <c r="N216" s="20">
        <v>42236</v>
      </c>
      <c r="O216" s="183">
        <v>6361</v>
      </c>
      <c r="P216" s="183" t="s">
        <v>1592</v>
      </c>
      <c r="Q216" s="14" t="s">
        <v>464</v>
      </c>
      <c r="R216" s="105">
        <v>2006.4</v>
      </c>
      <c r="S216" s="23">
        <v>42236</v>
      </c>
      <c r="T216" s="106">
        <v>2006.4</v>
      </c>
      <c r="U216" s="31">
        <f t="shared" si="6"/>
        <v>0</v>
      </c>
      <c r="V216" s="39" t="s">
        <v>9</v>
      </c>
    </row>
    <row r="217" spans="1:22" x14ac:dyDescent="0.25">
      <c r="A217" s="12">
        <v>42219</v>
      </c>
      <c r="B217" s="183">
        <v>4425</v>
      </c>
      <c r="C217" s="183" t="s">
        <v>1592</v>
      </c>
      <c r="D217" s="40" t="s">
        <v>148</v>
      </c>
      <c r="E217" s="105">
        <v>2566.6</v>
      </c>
      <c r="F217" s="23">
        <v>42219</v>
      </c>
      <c r="G217" s="106">
        <v>2566.6</v>
      </c>
      <c r="H217" s="31">
        <f t="shared" si="7"/>
        <v>0</v>
      </c>
      <c r="I217" s="68" t="s">
        <v>59</v>
      </c>
      <c r="N217" s="12">
        <v>42241</v>
      </c>
      <c r="O217" s="183">
        <v>6892</v>
      </c>
      <c r="P217" s="183" t="s">
        <v>1592</v>
      </c>
      <c r="Q217" s="14" t="s">
        <v>464</v>
      </c>
      <c r="R217" s="105">
        <v>2930.8</v>
      </c>
      <c r="S217" s="65">
        <v>42241</v>
      </c>
      <c r="T217" s="106">
        <v>2930.8</v>
      </c>
      <c r="U217" s="31">
        <f t="shared" si="6"/>
        <v>0</v>
      </c>
      <c r="V217" s="39" t="s">
        <v>9</v>
      </c>
    </row>
    <row r="218" spans="1:22" x14ac:dyDescent="0.25">
      <c r="A218" s="20">
        <v>42219</v>
      </c>
      <c r="B218" s="183">
        <v>4426</v>
      </c>
      <c r="C218" s="183" t="s">
        <v>1592</v>
      </c>
      <c r="D218" s="40" t="s">
        <v>45</v>
      </c>
      <c r="E218" s="105">
        <v>6669.8</v>
      </c>
      <c r="F218" s="23">
        <v>42228</v>
      </c>
      <c r="G218" s="106">
        <v>6669.8</v>
      </c>
      <c r="H218" s="31">
        <f t="shared" si="7"/>
        <v>0</v>
      </c>
      <c r="I218" s="68" t="s">
        <v>59</v>
      </c>
      <c r="N218" s="20">
        <v>42224</v>
      </c>
      <c r="O218" s="183">
        <v>4977</v>
      </c>
      <c r="P218" s="183" t="s">
        <v>1592</v>
      </c>
      <c r="Q218" s="14" t="s">
        <v>3200</v>
      </c>
      <c r="R218" s="105">
        <v>2592</v>
      </c>
      <c r="S218" s="23">
        <v>42224</v>
      </c>
      <c r="T218" s="106">
        <v>2592</v>
      </c>
      <c r="U218" s="31">
        <f t="shared" si="6"/>
        <v>0</v>
      </c>
      <c r="V218" s="39" t="s">
        <v>9</v>
      </c>
    </row>
    <row r="219" spans="1:22" x14ac:dyDescent="0.25">
      <c r="A219" s="12">
        <v>42219</v>
      </c>
      <c r="B219" s="183">
        <v>4427</v>
      </c>
      <c r="C219" s="183" t="s">
        <v>1592</v>
      </c>
      <c r="D219" s="40" t="s">
        <v>23</v>
      </c>
      <c r="E219" s="105">
        <v>2059</v>
      </c>
      <c r="F219" s="23">
        <v>42219</v>
      </c>
      <c r="G219" s="106">
        <v>2059</v>
      </c>
      <c r="H219" s="31">
        <f t="shared" si="7"/>
        <v>0</v>
      </c>
      <c r="I219" s="68" t="s">
        <v>9</v>
      </c>
      <c r="N219" s="12">
        <v>42217</v>
      </c>
      <c r="O219" s="183">
        <v>4278</v>
      </c>
      <c r="P219" s="183" t="s">
        <v>1592</v>
      </c>
      <c r="Q219" s="14" t="s">
        <v>89</v>
      </c>
      <c r="R219" s="105">
        <v>4488.8</v>
      </c>
      <c r="S219" s="23">
        <v>42217</v>
      </c>
      <c r="T219" s="106">
        <v>4488.8</v>
      </c>
      <c r="U219" s="25">
        <f t="shared" si="6"/>
        <v>0</v>
      </c>
      <c r="V219" s="39" t="s">
        <v>9</v>
      </c>
    </row>
    <row r="220" spans="1:22" x14ac:dyDescent="0.25">
      <c r="A220" s="20">
        <v>42219</v>
      </c>
      <c r="B220" s="183">
        <v>4428</v>
      </c>
      <c r="C220" s="183" t="s">
        <v>1592</v>
      </c>
      <c r="D220" s="40" t="s">
        <v>155</v>
      </c>
      <c r="E220" s="105">
        <v>1546.3</v>
      </c>
      <c r="F220" s="23">
        <v>42219</v>
      </c>
      <c r="G220" s="106">
        <v>1546.3</v>
      </c>
      <c r="H220" s="31">
        <f t="shared" si="7"/>
        <v>0</v>
      </c>
      <c r="I220" s="68" t="s">
        <v>59</v>
      </c>
      <c r="N220" s="20">
        <v>42218</v>
      </c>
      <c r="O220" s="183">
        <v>4371</v>
      </c>
      <c r="P220" s="183" t="s">
        <v>1592</v>
      </c>
      <c r="Q220" s="40" t="s">
        <v>89</v>
      </c>
      <c r="R220" s="105">
        <v>3700</v>
      </c>
      <c r="S220" s="23">
        <v>42218</v>
      </c>
      <c r="T220" s="106">
        <v>3700</v>
      </c>
      <c r="U220" s="25">
        <f t="shared" si="6"/>
        <v>0</v>
      </c>
      <c r="V220" s="68" t="s">
        <v>9</v>
      </c>
    </row>
    <row r="221" spans="1:22" x14ac:dyDescent="0.25">
      <c r="A221" s="12">
        <v>42219</v>
      </c>
      <c r="B221" s="183">
        <v>4429</v>
      </c>
      <c r="C221" s="183" t="s">
        <v>1592</v>
      </c>
      <c r="D221" s="40" t="s">
        <v>664</v>
      </c>
      <c r="E221" s="105">
        <v>686.4</v>
      </c>
      <c r="F221" s="23">
        <v>42219</v>
      </c>
      <c r="G221" s="106">
        <v>686.4</v>
      </c>
      <c r="H221" s="31">
        <f t="shared" si="7"/>
        <v>0</v>
      </c>
      <c r="I221" s="68" t="s">
        <v>59</v>
      </c>
      <c r="N221" s="12">
        <v>42219</v>
      </c>
      <c r="O221" s="183">
        <v>4458</v>
      </c>
      <c r="P221" s="183" t="s">
        <v>1592</v>
      </c>
      <c r="Q221" s="40" t="s">
        <v>89</v>
      </c>
      <c r="R221" s="105">
        <v>1670.1</v>
      </c>
      <c r="S221" s="23">
        <v>42219</v>
      </c>
      <c r="T221" s="106">
        <v>1670.1</v>
      </c>
      <c r="U221" s="31">
        <f t="shared" si="6"/>
        <v>0</v>
      </c>
      <c r="V221" s="68" t="s">
        <v>9</v>
      </c>
    </row>
    <row r="222" spans="1:22" x14ac:dyDescent="0.25">
      <c r="A222" s="20">
        <v>42219</v>
      </c>
      <c r="B222" s="183">
        <v>4430</v>
      </c>
      <c r="C222" s="183" t="s">
        <v>1592</v>
      </c>
      <c r="D222" s="40" t="s">
        <v>167</v>
      </c>
      <c r="E222" s="105">
        <v>591.1</v>
      </c>
      <c r="F222" s="23">
        <v>42219</v>
      </c>
      <c r="G222" s="106">
        <v>591.1</v>
      </c>
      <c r="H222" s="31">
        <f t="shared" si="7"/>
        <v>0</v>
      </c>
      <c r="I222" s="68" t="s">
        <v>59</v>
      </c>
      <c r="N222" s="20">
        <v>42220</v>
      </c>
      <c r="O222" s="183">
        <v>4562</v>
      </c>
      <c r="P222" s="183" t="s">
        <v>1592</v>
      </c>
      <c r="Q222" s="14" t="s">
        <v>89</v>
      </c>
      <c r="R222" s="105">
        <v>3233</v>
      </c>
      <c r="S222" s="23">
        <v>42220</v>
      </c>
      <c r="T222" s="106">
        <v>3233</v>
      </c>
      <c r="U222" s="31">
        <f t="shared" si="6"/>
        <v>0</v>
      </c>
      <c r="V222" s="39" t="s">
        <v>9</v>
      </c>
    </row>
    <row r="223" spans="1:22" x14ac:dyDescent="0.25">
      <c r="A223" s="12">
        <v>42219</v>
      </c>
      <c r="B223" s="183">
        <v>4431</v>
      </c>
      <c r="C223" s="183" t="s">
        <v>1592</v>
      </c>
      <c r="D223" s="40" t="s">
        <v>4420</v>
      </c>
      <c r="E223" s="105">
        <v>1950</v>
      </c>
      <c r="F223" s="23">
        <v>42220</v>
      </c>
      <c r="G223" s="106">
        <v>1950</v>
      </c>
      <c r="H223" s="31">
        <f t="shared" si="7"/>
        <v>0</v>
      </c>
      <c r="I223" s="68" t="s">
        <v>6104</v>
      </c>
      <c r="N223" s="12">
        <v>42221</v>
      </c>
      <c r="O223" s="183">
        <v>4666</v>
      </c>
      <c r="P223" s="183" t="s">
        <v>1592</v>
      </c>
      <c r="Q223" s="14" t="s">
        <v>89</v>
      </c>
      <c r="R223" s="105">
        <v>3280.2</v>
      </c>
      <c r="S223" s="23">
        <v>42221</v>
      </c>
      <c r="T223" s="106">
        <v>3280.2</v>
      </c>
      <c r="U223" s="31">
        <f t="shared" si="6"/>
        <v>0</v>
      </c>
      <c r="V223" s="39" t="s">
        <v>9</v>
      </c>
    </row>
    <row r="224" spans="1:22" x14ac:dyDescent="0.25">
      <c r="A224" s="20">
        <v>42219</v>
      </c>
      <c r="B224" s="183">
        <v>4432</v>
      </c>
      <c r="C224" s="183" t="s">
        <v>1592</v>
      </c>
      <c r="D224" s="146" t="s">
        <v>81</v>
      </c>
      <c r="E224" s="105">
        <v>2357.6</v>
      </c>
      <c r="F224" s="23">
        <v>42219</v>
      </c>
      <c r="G224" s="106">
        <v>2357.6</v>
      </c>
      <c r="H224" s="31">
        <f t="shared" si="7"/>
        <v>0</v>
      </c>
      <c r="I224" s="68" t="s">
        <v>59</v>
      </c>
      <c r="N224" s="20">
        <v>42222</v>
      </c>
      <c r="O224" s="183">
        <v>4768</v>
      </c>
      <c r="P224" s="183" t="s">
        <v>1592</v>
      </c>
      <c r="Q224" s="14" t="s">
        <v>89</v>
      </c>
      <c r="R224" s="105">
        <v>1673.7</v>
      </c>
      <c r="S224" s="23">
        <v>42222</v>
      </c>
      <c r="T224" s="106">
        <v>1673.7</v>
      </c>
      <c r="U224" s="31">
        <f t="shared" si="6"/>
        <v>0</v>
      </c>
      <c r="V224" s="39" t="s">
        <v>9</v>
      </c>
    </row>
    <row r="225" spans="1:22" x14ac:dyDescent="0.25">
      <c r="A225" s="12">
        <v>42219</v>
      </c>
      <c r="B225" s="183">
        <v>4433</v>
      </c>
      <c r="C225" s="183" t="s">
        <v>1592</v>
      </c>
      <c r="D225" s="40" t="s">
        <v>1387</v>
      </c>
      <c r="E225" s="105">
        <v>3807.6</v>
      </c>
      <c r="F225" s="23">
        <v>42219</v>
      </c>
      <c r="G225" s="106">
        <v>3807.6</v>
      </c>
      <c r="H225" s="31">
        <f t="shared" si="7"/>
        <v>0</v>
      </c>
      <c r="I225" s="68" t="s">
        <v>59</v>
      </c>
      <c r="N225" s="12">
        <v>42223</v>
      </c>
      <c r="O225" s="183">
        <v>4893</v>
      </c>
      <c r="P225" s="183" t="s">
        <v>1592</v>
      </c>
      <c r="Q225" s="14" t="s">
        <v>89</v>
      </c>
      <c r="R225" s="105">
        <v>2494.8000000000002</v>
      </c>
      <c r="S225" s="23">
        <v>42223</v>
      </c>
      <c r="T225" s="106">
        <v>2494.8000000000002</v>
      </c>
      <c r="U225" s="31">
        <f t="shared" si="6"/>
        <v>0</v>
      </c>
      <c r="V225" s="39" t="s">
        <v>9</v>
      </c>
    </row>
    <row r="226" spans="1:22" x14ac:dyDescent="0.25">
      <c r="A226" s="20">
        <v>42219</v>
      </c>
      <c r="B226" s="183">
        <v>4434</v>
      </c>
      <c r="C226" s="183" t="s">
        <v>1592</v>
      </c>
      <c r="D226" s="40" t="s">
        <v>82</v>
      </c>
      <c r="E226" s="105">
        <v>1940.4</v>
      </c>
      <c r="F226" s="23">
        <v>42219</v>
      </c>
      <c r="G226" s="106">
        <v>1940.4</v>
      </c>
      <c r="H226" s="31">
        <f t="shared" si="7"/>
        <v>0</v>
      </c>
      <c r="I226" s="68" t="s">
        <v>59</v>
      </c>
      <c r="N226" s="20">
        <v>42224</v>
      </c>
      <c r="O226" s="183">
        <v>5032</v>
      </c>
      <c r="P226" s="183" t="s">
        <v>1592</v>
      </c>
      <c r="Q226" s="14" t="s">
        <v>89</v>
      </c>
      <c r="R226" s="105">
        <v>2961.3</v>
      </c>
      <c r="S226" s="23">
        <v>42224</v>
      </c>
      <c r="T226" s="106">
        <v>2961.3</v>
      </c>
      <c r="U226" s="31">
        <f t="shared" si="6"/>
        <v>0</v>
      </c>
      <c r="V226" s="39" t="s">
        <v>9</v>
      </c>
    </row>
    <row r="227" spans="1:22" x14ac:dyDescent="0.25">
      <c r="A227" s="12">
        <v>42219</v>
      </c>
      <c r="B227" s="183">
        <v>4435</v>
      </c>
      <c r="C227" s="183" t="s">
        <v>1592</v>
      </c>
      <c r="D227" s="40" t="s">
        <v>292</v>
      </c>
      <c r="E227" s="105">
        <v>2368.8000000000002</v>
      </c>
      <c r="F227" s="23">
        <v>42219</v>
      </c>
      <c r="G227" s="106">
        <v>2368.8000000000002</v>
      </c>
      <c r="H227" s="31">
        <f t="shared" si="7"/>
        <v>0</v>
      </c>
      <c r="I227" s="68" t="s">
        <v>59</v>
      </c>
      <c r="N227" s="12">
        <v>42226</v>
      </c>
      <c r="O227" s="183">
        <v>5211</v>
      </c>
      <c r="P227" s="183" t="s">
        <v>1592</v>
      </c>
      <c r="Q227" s="14" t="s">
        <v>89</v>
      </c>
      <c r="R227" s="105">
        <v>3328.2</v>
      </c>
      <c r="S227" s="23">
        <v>42226</v>
      </c>
      <c r="T227" s="106">
        <v>3328.2</v>
      </c>
      <c r="U227" s="31">
        <f t="shared" si="6"/>
        <v>0</v>
      </c>
      <c r="V227" s="39" t="s">
        <v>9</v>
      </c>
    </row>
    <row r="228" spans="1:22" x14ac:dyDescent="0.25">
      <c r="A228" s="20">
        <v>42219</v>
      </c>
      <c r="B228" s="183">
        <v>4436</v>
      </c>
      <c r="C228" s="183" t="s">
        <v>1592</v>
      </c>
      <c r="D228" s="40" t="s">
        <v>43</v>
      </c>
      <c r="E228" s="105">
        <v>5286.4</v>
      </c>
      <c r="F228" s="23">
        <v>42220</v>
      </c>
      <c r="G228" s="106">
        <v>5286.4</v>
      </c>
      <c r="H228" s="31">
        <f t="shared" si="7"/>
        <v>0</v>
      </c>
      <c r="I228" s="68">
        <v>5286.4</v>
      </c>
      <c r="N228" s="20">
        <v>42227</v>
      </c>
      <c r="O228" s="183">
        <v>5324</v>
      </c>
      <c r="P228" s="183" t="s">
        <v>1592</v>
      </c>
      <c r="Q228" s="14" t="s">
        <v>89</v>
      </c>
      <c r="R228" s="105">
        <v>2379</v>
      </c>
      <c r="S228" s="23">
        <v>42227</v>
      </c>
      <c r="T228" s="106">
        <v>2379</v>
      </c>
      <c r="U228" s="31">
        <f t="shared" si="6"/>
        <v>0</v>
      </c>
      <c r="V228" s="39" t="s">
        <v>6112</v>
      </c>
    </row>
    <row r="229" spans="1:22" x14ac:dyDescent="0.25">
      <c r="A229" s="12">
        <v>42219</v>
      </c>
      <c r="B229" s="183">
        <v>4437</v>
      </c>
      <c r="C229" s="183" t="s">
        <v>1592</v>
      </c>
      <c r="D229" s="40" t="s">
        <v>218</v>
      </c>
      <c r="E229" s="108">
        <v>0</v>
      </c>
      <c r="F229" s="23"/>
      <c r="G229" s="106"/>
      <c r="H229" s="31">
        <f t="shared" si="7"/>
        <v>0</v>
      </c>
      <c r="I229" s="68" t="s">
        <v>13</v>
      </c>
      <c r="N229" s="12">
        <v>42228</v>
      </c>
      <c r="O229" s="183">
        <v>5426</v>
      </c>
      <c r="P229" s="183" t="s">
        <v>1592</v>
      </c>
      <c r="Q229" s="14" t="s">
        <v>89</v>
      </c>
      <c r="R229" s="105">
        <v>3335</v>
      </c>
      <c r="S229" s="23">
        <v>42228</v>
      </c>
      <c r="T229" s="106">
        <v>3335</v>
      </c>
      <c r="U229" s="31">
        <f t="shared" si="6"/>
        <v>0</v>
      </c>
      <c r="V229" s="39" t="s">
        <v>9</v>
      </c>
    </row>
    <row r="230" spans="1:22" x14ac:dyDescent="0.25">
      <c r="A230" s="20">
        <v>42219</v>
      </c>
      <c r="B230" s="183">
        <v>4438</v>
      </c>
      <c r="C230" s="183" t="s">
        <v>1592</v>
      </c>
      <c r="D230" s="40" t="s">
        <v>829</v>
      </c>
      <c r="E230" s="105">
        <v>5392</v>
      </c>
      <c r="F230" s="23">
        <v>42219</v>
      </c>
      <c r="G230" s="106">
        <v>5392</v>
      </c>
      <c r="H230" s="31">
        <f t="shared" si="7"/>
        <v>0</v>
      </c>
      <c r="I230" s="68" t="s">
        <v>9</v>
      </c>
      <c r="N230" s="20">
        <v>42229</v>
      </c>
      <c r="O230" s="183">
        <v>5540</v>
      </c>
      <c r="P230" s="183" t="s">
        <v>1592</v>
      </c>
      <c r="Q230" s="14" t="s">
        <v>89</v>
      </c>
      <c r="R230" s="105">
        <v>3533.4</v>
      </c>
      <c r="S230" s="23">
        <v>42229</v>
      </c>
      <c r="T230" s="106">
        <v>3533.4</v>
      </c>
      <c r="U230" s="31">
        <f t="shared" si="6"/>
        <v>0</v>
      </c>
      <c r="V230" s="39" t="s">
        <v>9</v>
      </c>
    </row>
    <row r="231" spans="1:22" x14ac:dyDescent="0.25">
      <c r="A231" s="12">
        <v>42219</v>
      </c>
      <c r="B231" s="183">
        <v>4439</v>
      </c>
      <c r="C231" s="183" t="s">
        <v>1592</v>
      </c>
      <c r="D231" s="40" t="s">
        <v>270</v>
      </c>
      <c r="E231" s="105">
        <v>386.4</v>
      </c>
      <c r="F231" s="23">
        <v>42219</v>
      </c>
      <c r="G231" s="106">
        <v>386.4</v>
      </c>
      <c r="H231" s="31">
        <f t="shared" si="7"/>
        <v>0</v>
      </c>
      <c r="I231" s="68" t="s">
        <v>9</v>
      </c>
      <c r="N231" s="12">
        <v>42230</v>
      </c>
      <c r="O231" s="183">
        <v>5673</v>
      </c>
      <c r="P231" s="183" t="s">
        <v>1592</v>
      </c>
      <c r="Q231" s="14" t="s">
        <v>89</v>
      </c>
      <c r="R231" s="105">
        <v>3643.5</v>
      </c>
      <c r="S231" s="23">
        <v>42230</v>
      </c>
      <c r="T231" s="106">
        <v>3643.5</v>
      </c>
      <c r="U231" s="48">
        <f t="shared" si="6"/>
        <v>0</v>
      </c>
      <c r="V231" s="39" t="s">
        <v>9</v>
      </c>
    </row>
    <row r="232" spans="1:22" x14ac:dyDescent="0.25">
      <c r="A232" s="20">
        <v>42219</v>
      </c>
      <c r="B232" s="183">
        <v>4440</v>
      </c>
      <c r="C232" s="183" t="s">
        <v>1592</v>
      </c>
      <c r="D232" s="40" t="s">
        <v>131</v>
      </c>
      <c r="E232" s="105">
        <v>12719.4</v>
      </c>
      <c r="F232" s="23">
        <v>42226</v>
      </c>
      <c r="G232" s="106">
        <v>12719.4</v>
      </c>
      <c r="H232" s="31">
        <f t="shared" si="7"/>
        <v>0</v>
      </c>
      <c r="I232" s="68" t="s">
        <v>17</v>
      </c>
      <c r="N232" s="20">
        <v>42231</v>
      </c>
      <c r="O232" s="183">
        <v>5801</v>
      </c>
      <c r="P232" s="183" t="s">
        <v>1592</v>
      </c>
      <c r="Q232" s="14" t="s">
        <v>89</v>
      </c>
      <c r="R232" s="105">
        <v>2868.6</v>
      </c>
      <c r="S232" s="23">
        <v>42231</v>
      </c>
      <c r="T232" s="106">
        <v>2868.6</v>
      </c>
      <c r="U232" s="48">
        <f t="shared" si="6"/>
        <v>0</v>
      </c>
      <c r="V232" s="39" t="s">
        <v>9</v>
      </c>
    </row>
    <row r="233" spans="1:22" x14ac:dyDescent="0.25">
      <c r="A233" s="12">
        <v>42219</v>
      </c>
      <c r="B233" s="183">
        <v>4441</v>
      </c>
      <c r="C233" s="183" t="s">
        <v>1592</v>
      </c>
      <c r="D233" s="40" t="s">
        <v>294</v>
      </c>
      <c r="E233" s="105">
        <v>6818.4</v>
      </c>
      <c r="F233" s="23">
        <v>42219</v>
      </c>
      <c r="G233" s="106">
        <v>6818.4</v>
      </c>
      <c r="H233" s="31">
        <f t="shared" si="7"/>
        <v>0</v>
      </c>
      <c r="I233" s="68" t="s">
        <v>9</v>
      </c>
      <c r="N233" s="12">
        <v>42232</v>
      </c>
      <c r="O233" s="183">
        <v>5896</v>
      </c>
      <c r="P233" s="183" t="s">
        <v>1592</v>
      </c>
      <c r="Q233" s="14" t="s">
        <v>89</v>
      </c>
      <c r="R233" s="105">
        <v>2163</v>
      </c>
      <c r="S233" s="23">
        <v>42232</v>
      </c>
      <c r="T233" s="106">
        <v>2163</v>
      </c>
      <c r="U233" s="31">
        <f t="shared" si="6"/>
        <v>0</v>
      </c>
      <c r="V233" s="56" t="s">
        <v>9</v>
      </c>
    </row>
    <row r="234" spans="1:22" x14ac:dyDescent="0.25">
      <c r="A234" s="20">
        <v>42219</v>
      </c>
      <c r="B234" s="183">
        <v>4442</v>
      </c>
      <c r="C234" s="183" t="s">
        <v>1592</v>
      </c>
      <c r="D234" s="40" t="s">
        <v>1050</v>
      </c>
      <c r="E234" s="105">
        <v>11970</v>
      </c>
      <c r="F234" s="212" t="s">
        <v>6114</v>
      </c>
      <c r="G234" s="106">
        <v>11970</v>
      </c>
      <c r="H234" s="31">
        <f t="shared" si="7"/>
        <v>0</v>
      </c>
      <c r="I234" s="68" t="s">
        <v>9</v>
      </c>
      <c r="N234" s="20">
        <v>42233</v>
      </c>
      <c r="O234" s="183">
        <v>5949</v>
      </c>
      <c r="P234" s="183" t="s">
        <v>1592</v>
      </c>
      <c r="Q234" s="14" t="s">
        <v>89</v>
      </c>
      <c r="R234" s="105">
        <v>3075</v>
      </c>
      <c r="S234" s="23">
        <v>42233</v>
      </c>
      <c r="T234" s="118">
        <v>3075</v>
      </c>
      <c r="U234" s="31">
        <f t="shared" si="6"/>
        <v>0</v>
      </c>
      <c r="V234" s="56" t="s">
        <v>59</v>
      </c>
    </row>
    <row r="235" spans="1:22" x14ac:dyDescent="0.25">
      <c r="A235" s="12">
        <v>42219</v>
      </c>
      <c r="B235" s="183">
        <v>4443</v>
      </c>
      <c r="C235" s="183" t="s">
        <v>1592</v>
      </c>
      <c r="D235" s="40" t="s">
        <v>285</v>
      </c>
      <c r="E235" s="105">
        <v>803.6</v>
      </c>
      <c r="F235" s="23">
        <v>42219</v>
      </c>
      <c r="G235" s="106">
        <v>803.6</v>
      </c>
      <c r="H235" s="31">
        <f t="shared" si="7"/>
        <v>0</v>
      </c>
      <c r="I235" s="68" t="s">
        <v>6106</v>
      </c>
      <c r="N235" s="12">
        <v>42233</v>
      </c>
      <c r="O235" s="183">
        <v>5998</v>
      </c>
      <c r="P235" s="183" t="s">
        <v>1592</v>
      </c>
      <c r="Q235" s="14" t="s">
        <v>89</v>
      </c>
      <c r="R235" s="105">
        <v>2223</v>
      </c>
      <c r="S235" s="23">
        <v>42233</v>
      </c>
      <c r="T235" s="118">
        <v>2223</v>
      </c>
      <c r="U235" s="31">
        <f t="shared" si="6"/>
        <v>0</v>
      </c>
      <c r="V235" s="56" t="s">
        <v>9</v>
      </c>
    </row>
    <row r="236" spans="1:22" x14ac:dyDescent="0.25">
      <c r="A236" s="20">
        <v>42219</v>
      </c>
      <c r="B236" s="183">
        <v>4444</v>
      </c>
      <c r="C236" s="183" t="s">
        <v>1592</v>
      </c>
      <c r="D236" s="40" t="s">
        <v>99</v>
      </c>
      <c r="E236" s="105">
        <v>652</v>
      </c>
      <c r="F236" s="23">
        <v>42219</v>
      </c>
      <c r="G236" s="106">
        <v>652</v>
      </c>
      <c r="H236" s="31">
        <f t="shared" si="7"/>
        <v>0</v>
      </c>
      <c r="I236" s="68" t="s">
        <v>6106</v>
      </c>
      <c r="N236" s="20">
        <v>42234</v>
      </c>
      <c r="O236" s="183">
        <v>6103</v>
      </c>
      <c r="P236" s="183" t="s">
        <v>1592</v>
      </c>
      <c r="Q236" s="14" t="s">
        <v>89</v>
      </c>
      <c r="R236" s="105">
        <v>4269.8</v>
      </c>
      <c r="S236" s="65">
        <v>42234</v>
      </c>
      <c r="T236" s="106">
        <v>4269.8</v>
      </c>
      <c r="U236" s="31">
        <f t="shared" si="6"/>
        <v>0</v>
      </c>
      <c r="V236" s="39" t="s">
        <v>9</v>
      </c>
    </row>
    <row r="237" spans="1:22" x14ac:dyDescent="0.25">
      <c r="A237" s="12">
        <v>42219</v>
      </c>
      <c r="B237" s="183">
        <v>4445</v>
      </c>
      <c r="C237" s="183" t="s">
        <v>1592</v>
      </c>
      <c r="D237" s="40" t="s">
        <v>130</v>
      </c>
      <c r="E237" s="105">
        <v>5464.5</v>
      </c>
      <c r="F237" s="23">
        <v>42220</v>
      </c>
      <c r="G237" s="106">
        <v>5464.5</v>
      </c>
      <c r="H237" s="31">
        <f t="shared" si="7"/>
        <v>0</v>
      </c>
      <c r="I237" s="68" t="s">
        <v>17</v>
      </c>
      <c r="N237" s="12">
        <v>42235</v>
      </c>
      <c r="O237" s="183">
        <v>6222</v>
      </c>
      <c r="P237" s="183" t="s">
        <v>1592</v>
      </c>
      <c r="Q237" s="14" t="s">
        <v>89</v>
      </c>
      <c r="R237" s="105">
        <v>2623</v>
      </c>
      <c r="S237" s="23">
        <v>42235</v>
      </c>
      <c r="T237" s="118">
        <v>2623</v>
      </c>
      <c r="U237" s="31">
        <f t="shared" si="6"/>
        <v>0</v>
      </c>
      <c r="V237" s="56" t="s">
        <v>9</v>
      </c>
    </row>
    <row r="238" spans="1:22" x14ac:dyDescent="0.25">
      <c r="A238" s="20">
        <v>42219</v>
      </c>
      <c r="B238" s="183">
        <v>4446</v>
      </c>
      <c r="C238" s="183" t="s">
        <v>1592</v>
      </c>
      <c r="D238" s="40" t="s">
        <v>97</v>
      </c>
      <c r="E238" s="105">
        <v>1635.4</v>
      </c>
      <c r="F238" s="23">
        <v>42219</v>
      </c>
      <c r="G238" s="106">
        <v>1635.4</v>
      </c>
      <c r="H238" s="31">
        <f t="shared" si="7"/>
        <v>0</v>
      </c>
      <c r="I238" s="68" t="s">
        <v>9</v>
      </c>
      <c r="N238" s="20">
        <v>42237</v>
      </c>
      <c r="O238" s="183">
        <v>6470</v>
      </c>
      <c r="P238" s="183" t="s">
        <v>1592</v>
      </c>
      <c r="Q238" s="15" t="s">
        <v>89</v>
      </c>
      <c r="R238" s="122">
        <v>3500.3</v>
      </c>
      <c r="S238" s="23">
        <v>42237</v>
      </c>
      <c r="T238" s="118">
        <v>3500.3</v>
      </c>
      <c r="U238" s="31">
        <f t="shared" si="6"/>
        <v>0</v>
      </c>
      <c r="V238" s="68" t="s">
        <v>9</v>
      </c>
    </row>
    <row r="239" spans="1:22" x14ac:dyDescent="0.25">
      <c r="A239" s="12">
        <v>42219</v>
      </c>
      <c r="B239" s="183">
        <v>4447</v>
      </c>
      <c r="C239" s="183" t="s">
        <v>1592</v>
      </c>
      <c r="D239" s="40" t="s">
        <v>128</v>
      </c>
      <c r="E239" s="105">
        <v>5472</v>
      </c>
      <c r="F239" s="23">
        <v>42219</v>
      </c>
      <c r="G239" s="106">
        <v>5472</v>
      </c>
      <c r="H239" s="31">
        <f t="shared" si="7"/>
        <v>0</v>
      </c>
      <c r="I239" s="68" t="s">
        <v>17</v>
      </c>
      <c r="N239" s="12">
        <v>42239</v>
      </c>
      <c r="O239" s="183">
        <v>6679</v>
      </c>
      <c r="P239" s="183" t="s">
        <v>1592</v>
      </c>
      <c r="Q239" s="14" t="s">
        <v>89</v>
      </c>
      <c r="R239" s="105">
        <v>4111.2</v>
      </c>
      <c r="S239" s="65">
        <v>42239</v>
      </c>
      <c r="T239" s="106">
        <v>4111.2</v>
      </c>
      <c r="U239" s="31">
        <f t="shared" si="6"/>
        <v>0</v>
      </c>
      <c r="V239" s="39" t="s">
        <v>9</v>
      </c>
    </row>
    <row r="240" spans="1:22" x14ac:dyDescent="0.25">
      <c r="A240" s="20">
        <v>42219</v>
      </c>
      <c r="B240" s="183">
        <v>4448</v>
      </c>
      <c r="C240" s="183" t="s">
        <v>1592</v>
      </c>
      <c r="D240" s="40" t="s">
        <v>50</v>
      </c>
      <c r="E240" s="105">
        <v>324.8</v>
      </c>
      <c r="F240" s="23">
        <v>42221</v>
      </c>
      <c r="G240" s="106">
        <v>324.8</v>
      </c>
      <c r="H240" s="31">
        <f t="shared" si="7"/>
        <v>0</v>
      </c>
      <c r="I240" s="68" t="s">
        <v>9</v>
      </c>
      <c r="N240" s="20">
        <v>42240</v>
      </c>
      <c r="O240" s="183">
        <v>6776</v>
      </c>
      <c r="P240" s="183" t="s">
        <v>1592</v>
      </c>
      <c r="Q240" s="14" t="s">
        <v>89</v>
      </c>
      <c r="R240" s="105">
        <v>3916.1</v>
      </c>
      <c r="S240" s="65">
        <v>42240</v>
      </c>
      <c r="T240" s="106">
        <v>3916.1</v>
      </c>
      <c r="U240" s="31">
        <f t="shared" si="6"/>
        <v>0</v>
      </c>
      <c r="V240" s="39" t="s">
        <v>9</v>
      </c>
    </row>
    <row r="241" spans="1:22" x14ac:dyDescent="0.25">
      <c r="A241" s="12">
        <v>42219</v>
      </c>
      <c r="B241" s="183">
        <v>4449</v>
      </c>
      <c r="C241" s="183" t="s">
        <v>1592</v>
      </c>
      <c r="D241" s="40" t="s">
        <v>375</v>
      </c>
      <c r="E241" s="105">
        <v>7944.2</v>
      </c>
      <c r="F241" s="23" t="s">
        <v>6115</v>
      </c>
      <c r="G241" s="106">
        <f>6750+1194.2</f>
        <v>7944.2</v>
      </c>
      <c r="H241" s="31">
        <f t="shared" si="7"/>
        <v>0</v>
      </c>
      <c r="I241" s="68" t="s">
        <v>9</v>
      </c>
      <c r="N241" s="12">
        <v>42241</v>
      </c>
      <c r="O241" s="183">
        <v>6888</v>
      </c>
      <c r="P241" s="183" t="s">
        <v>1592</v>
      </c>
      <c r="Q241" s="14" t="s">
        <v>89</v>
      </c>
      <c r="R241" s="105">
        <v>1016.6</v>
      </c>
      <c r="S241" s="65">
        <v>42241</v>
      </c>
      <c r="T241" s="106">
        <v>1016.6</v>
      </c>
      <c r="U241" s="31">
        <f t="shared" si="6"/>
        <v>0</v>
      </c>
      <c r="V241" s="39" t="s">
        <v>9</v>
      </c>
    </row>
    <row r="242" spans="1:22" x14ac:dyDescent="0.25">
      <c r="A242" s="20">
        <v>42219</v>
      </c>
      <c r="B242" s="183">
        <v>4450</v>
      </c>
      <c r="C242" s="183" t="s">
        <v>1592</v>
      </c>
      <c r="D242" s="40" t="s">
        <v>218</v>
      </c>
      <c r="E242" s="108">
        <v>0</v>
      </c>
      <c r="F242" s="72"/>
      <c r="G242" s="106"/>
      <c r="H242" s="31">
        <f t="shared" si="7"/>
        <v>0</v>
      </c>
      <c r="I242" s="68" t="s">
        <v>13</v>
      </c>
      <c r="N242" s="20">
        <v>42242</v>
      </c>
      <c r="O242" s="183">
        <v>6981</v>
      </c>
      <c r="P242" s="183" t="s">
        <v>1592</v>
      </c>
      <c r="Q242" s="14" t="s">
        <v>89</v>
      </c>
      <c r="R242" s="105">
        <v>2776.5</v>
      </c>
      <c r="S242" s="65">
        <v>42242</v>
      </c>
      <c r="T242" s="106">
        <v>2776.5</v>
      </c>
      <c r="U242" s="31">
        <f t="shared" si="6"/>
        <v>0</v>
      </c>
      <c r="V242" s="39" t="s">
        <v>9</v>
      </c>
    </row>
    <row r="243" spans="1:22" x14ac:dyDescent="0.25">
      <c r="A243" s="12">
        <v>42219</v>
      </c>
      <c r="B243" s="183">
        <v>4451</v>
      </c>
      <c r="C243" s="183" t="s">
        <v>1592</v>
      </c>
      <c r="D243" s="40" t="s">
        <v>78</v>
      </c>
      <c r="E243" s="105">
        <v>9842.2000000000007</v>
      </c>
      <c r="F243" s="23">
        <v>42220</v>
      </c>
      <c r="G243" s="106">
        <v>9842.2000000000007</v>
      </c>
      <c r="H243" s="31">
        <f t="shared" si="7"/>
        <v>0</v>
      </c>
      <c r="I243" s="68" t="s">
        <v>6112</v>
      </c>
      <c r="N243" s="12">
        <v>42243</v>
      </c>
      <c r="O243" s="183">
        <v>7095</v>
      </c>
      <c r="P243" s="183" t="s">
        <v>1592</v>
      </c>
      <c r="Q243" s="14" t="s">
        <v>89</v>
      </c>
      <c r="R243" s="105">
        <v>3796</v>
      </c>
      <c r="S243" s="23">
        <v>42243</v>
      </c>
      <c r="T243" s="106">
        <v>3796</v>
      </c>
      <c r="U243" s="31">
        <f t="shared" si="6"/>
        <v>0</v>
      </c>
      <c r="V243" s="39" t="s">
        <v>9</v>
      </c>
    </row>
    <row r="244" spans="1:22" x14ac:dyDescent="0.25">
      <c r="A244" s="20">
        <v>42219</v>
      </c>
      <c r="B244" s="183">
        <v>4452</v>
      </c>
      <c r="C244" s="183" t="s">
        <v>1592</v>
      </c>
      <c r="D244" s="40" t="s">
        <v>67</v>
      </c>
      <c r="E244" s="105">
        <v>3663.6</v>
      </c>
      <c r="F244" s="23">
        <v>42220</v>
      </c>
      <c r="G244" s="106">
        <v>3663.6</v>
      </c>
      <c r="H244" s="31">
        <f t="shared" si="7"/>
        <v>0</v>
      </c>
      <c r="I244" s="68" t="s">
        <v>6112</v>
      </c>
      <c r="N244" s="20">
        <v>42244</v>
      </c>
      <c r="O244" s="183">
        <v>7225</v>
      </c>
      <c r="P244" s="183" t="s">
        <v>1592</v>
      </c>
      <c r="Q244" s="14" t="s">
        <v>89</v>
      </c>
      <c r="R244" s="105">
        <v>2306.1</v>
      </c>
      <c r="S244" s="23">
        <v>42244</v>
      </c>
      <c r="T244" s="106">
        <v>2306.1</v>
      </c>
      <c r="U244" s="31">
        <f t="shared" si="6"/>
        <v>0</v>
      </c>
      <c r="V244" s="39" t="s">
        <v>9</v>
      </c>
    </row>
    <row r="245" spans="1:22" x14ac:dyDescent="0.25">
      <c r="A245" s="12">
        <v>42219</v>
      </c>
      <c r="B245" s="183">
        <v>4453</v>
      </c>
      <c r="C245" s="183" t="s">
        <v>1592</v>
      </c>
      <c r="D245" s="40" t="s">
        <v>77</v>
      </c>
      <c r="E245" s="105">
        <v>9226.4</v>
      </c>
      <c r="F245" s="23">
        <v>42220</v>
      </c>
      <c r="G245" s="106">
        <v>9226.4</v>
      </c>
      <c r="H245" s="31">
        <f t="shared" si="7"/>
        <v>0</v>
      </c>
      <c r="I245" s="68" t="s">
        <v>6112</v>
      </c>
      <c r="N245" s="12">
        <v>42245</v>
      </c>
      <c r="O245" s="183">
        <v>7349</v>
      </c>
      <c r="P245" s="183" t="s">
        <v>1592</v>
      </c>
      <c r="Q245" s="14" t="s">
        <v>89</v>
      </c>
      <c r="R245" s="105">
        <v>3548</v>
      </c>
      <c r="S245" s="23">
        <v>42245</v>
      </c>
      <c r="T245" s="106">
        <v>3548</v>
      </c>
      <c r="U245" s="31">
        <f t="shared" si="6"/>
        <v>0</v>
      </c>
      <c r="V245" s="39" t="s">
        <v>9</v>
      </c>
    </row>
    <row r="246" spans="1:22" x14ac:dyDescent="0.25">
      <c r="A246" s="20">
        <v>42219</v>
      </c>
      <c r="B246" s="183">
        <v>4454</v>
      </c>
      <c r="C246" s="183" t="s">
        <v>1592</v>
      </c>
      <c r="D246" s="40" t="s">
        <v>24</v>
      </c>
      <c r="E246" s="105">
        <v>30755.5</v>
      </c>
      <c r="F246" s="23">
        <v>42228</v>
      </c>
      <c r="G246" s="106">
        <v>30755.5</v>
      </c>
      <c r="H246" s="31">
        <f t="shared" si="7"/>
        <v>0</v>
      </c>
      <c r="I246" s="68" t="s">
        <v>9</v>
      </c>
      <c r="N246" s="20">
        <v>42246</v>
      </c>
      <c r="O246" s="183">
        <v>7426</v>
      </c>
      <c r="P246" s="183" t="s">
        <v>1592</v>
      </c>
      <c r="Q246" s="14" t="s">
        <v>89</v>
      </c>
      <c r="R246" s="105">
        <v>1144</v>
      </c>
      <c r="S246" s="23">
        <v>42246</v>
      </c>
      <c r="T246" s="106">
        <v>1144</v>
      </c>
      <c r="U246" s="31">
        <f t="shared" si="6"/>
        <v>0</v>
      </c>
      <c r="V246" s="39" t="s">
        <v>9</v>
      </c>
    </row>
    <row r="247" spans="1:22" x14ac:dyDescent="0.25">
      <c r="A247" s="12">
        <v>42219</v>
      </c>
      <c r="B247" s="183">
        <v>4455</v>
      </c>
      <c r="C247" s="183" t="s">
        <v>1592</v>
      </c>
      <c r="D247" s="40" t="s">
        <v>65</v>
      </c>
      <c r="E247" s="105">
        <v>31094</v>
      </c>
      <c r="F247" s="23">
        <v>42220</v>
      </c>
      <c r="G247" s="106">
        <v>31094</v>
      </c>
      <c r="H247" s="31">
        <f t="shared" si="7"/>
        <v>0</v>
      </c>
      <c r="I247" s="68" t="s">
        <v>6112</v>
      </c>
      <c r="N247" s="12">
        <v>42247</v>
      </c>
      <c r="O247" s="183">
        <v>7559</v>
      </c>
      <c r="P247" s="183" t="s">
        <v>1592</v>
      </c>
      <c r="Q247" s="14" t="s">
        <v>89</v>
      </c>
      <c r="R247" s="105">
        <v>2722.5</v>
      </c>
      <c r="S247" s="23">
        <v>42247</v>
      </c>
      <c r="T247" s="106">
        <v>2722.5</v>
      </c>
      <c r="U247" s="31">
        <f t="shared" si="6"/>
        <v>0</v>
      </c>
      <c r="V247" s="39" t="s">
        <v>9</v>
      </c>
    </row>
    <row r="248" spans="1:22" x14ac:dyDescent="0.25">
      <c r="A248" s="20">
        <v>42219</v>
      </c>
      <c r="B248" s="183">
        <v>4456</v>
      </c>
      <c r="C248" s="183" t="s">
        <v>1592</v>
      </c>
      <c r="D248" s="40" t="s">
        <v>170</v>
      </c>
      <c r="E248" s="105">
        <v>5836.6</v>
      </c>
      <c r="F248" s="23">
        <v>42220</v>
      </c>
      <c r="G248" s="106">
        <v>5836.6</v>
      </c>
      <c r="H248" s="31">
        <f t="shared" si="7"/>
        <v>0</v>
      </c>
      <c r="I248" s="68" t="s">
        <v>6112</v>
      </c>
      <c r="N248" s="20">
        <v>42218</v>
      </c>
      <c r="O248" s="183">
        <v>4353</v>
      </c>
      <c r="P248" s="183" t="s">
        <v>1592</v>
      </c>
      <c r="Q248" s="40" t="s">
        <v>6110</v>
      </c>
      <c r="R248" s="105">
        <v>2558.4</v>
      </c>
      <c r="S248" s="23">
        <v>42218</v>
      </c>
      <c r="T248" s="106">
        <v>2558.4</v>
      </c>
      <c r="U248" s="25">
        <f t="shared" si="6"/>
        <v>0</v>
      </c>
      <c r="V248" s="68" t="s">
        <v>59</v>
      </c>
    </row>
    <row r="249" spans="1:22" x14ac:dyDescent="0.25">
      <c r="A249" s="12">
        <v>42219</v>
      </c>
      <c r="B249" s="183">
        <v>4457</v>
      </c>
      <c r="C249" s="183" t="s">
        <v>1592</v>
      </c>
      <c r="D249" s="40" t="s">
        <v>173</v>
      </c>
      <c r="E249" s="105">
        <v>33566.800000000003</v>
      </c>
      <c r="F249" s="30" t="s">
        <v>6116</v>
      </c>
      <c r="G249" s="106">
        <v>33566.800000000003</v>
      </c>
      <c r="H249" s="31">
        <f t="shared" si="7"/>
        <v>0</v>
      </c>
      <c r="I249" s="68" t="s">
        <v>6112</v>
      </c>
      <c r="N249" s="12">
        <v>42217</v>
      </c>
      <c r="O249" s="183">
        <v>4264</v>
      </c>
      <c r="P249" s="183" t="s">
        <v>1592</v>
      </c>
      <c r="Q249" s="150" t="s">
        <v>292</v>
      </c>
      <c r="R249" s="105">
        <v>3329.2</v>
      </c>
      <c r="S249" s="23">
        <v>42218</v>
      </c>
      <c r="T249" s="106">
        <v>3329.2</v>
      </c>
      <c r="U249" s="25">
        <f t="shared" si="6"/>
        <v>0</v>
      </c>
      <c r="V249" s="39" t="s">
        <v>59</v>
      </c>
    </row>
    <row r="250" spans="1:22" x14ac:dyDescent="0.25">
      <c r="A250" s="20">
        <v>42219</v>
      </c>
      <c r="B250" s="183">
        <v>4458</v>
      </c>
      <c r="C250" s="183" t="s">
        <v>1592</v>
      </c>
      <c r="D250" s="40" t="s">
        <v>89</v>
      </c>
      <c r="E250" s="105">
        <v>1670.1</v>
      </c>
      <c r="F250" s="23">
        <v>42219</v>
      </c>
      <c r="G250" s="106">
        <v>1670.1</v>
      </c>
      <c r="H250" s="31">
        <f t="shared" si="7"/>
        <v>0</v>
      </c>
      <c r="I250" s="68" t="s">
        <v>9</v>
      </c>
      <c r="N250" s="20">
        <v>42219</v>
      </c>
      <c r="O250" s="183">
        <v>4435</v>
      </c>
      <c r="P250" s="183" t="s">
        <v>1592</v>
      </c>
      <c r="Q250" s="40" t="s">
        <v>292</v>
      </c>
      <c r="R250" s="105">
        <v>2368.8000000000002</v>
      </c>
      <c r="S250" s="23">
        <v>42219</v>
      </c>
      <c r="T250" s="106">
        <v>2368.8000000000002</v>
      </c>
      <c r="U250" s="31">
        <f t="shared" si="6"/>
        <v>0</v>
      </c>
      <c r="V250" s="68" t="s">
        <v>59</v>
      </c>
    </row>
    <row r="251" spans="1:22" x14ac:dyDescent="0.25">
      <c r="A251" s="12">
        <v>42219</v>
      </c>
      <c r="B251" s="183">
        <v>4459</v>
      </c>
      <c r="C251" s="183" t="s">
        <v>1592</v>
      </c>
      <c r="D251" s="40" t="s">
        <v>137</v>
      </c>
      <c r="E251" s="105">
        <v>685.6</v>
      </c>
      <c r="F251" s="23">
        <v>42219</v>
      </c>
      <c r="G251" s="106">
        <v>685.6</v>
      </c>
      <c r="H251" s="31">
        <f t="shared" si="7"/>
        <v>0</v>
      </c>
      <c r="I251" s="68" t="s">
        <v>9</v>
      </c>
      <c r="N251" s="12">
        <v>42223</v>
      </c>
      <c r="O251" s="183">
        <v>4870</v>
      </c>
      <c r="P251" s="183" t="s">
        <v>1592</v>
      </c>
      <c r="Q251" s="14" t="s">
        <v>292</v>
      </c>
      <c r="R251" s="105">
        <v>3510.8</v>
      </c>
      <c r="S251" s="23">
        <v>42224</v>
      </c>
      <c r="T251" s="106">
        <v>3510.8</v>
      </c>
      <c r="U251" s="31">
        <f t="shared" si="6"/>
        <v>0</v>
      </c>
      <c r="V251" s="39" t="s">
        <v>59</v>
      </c>
    </row>
    <row r="252" spans="1:22" x14ac:dyDescent="0.25">
      <c r="A252" s="20">
        <v>42219</v>
      </c>
      <c r="B252" s="183">
        <v>4460</v>
      </c>
      <c r="C252" s="183" t="s">
        <v>1592</v>
      </c>
      <c r="D252" s="40" t="s">
        <v>84</v>
      </c>
      <c r="E252" s="105">
        <v>60723.199999999997</v>
      </c>
      <c r="F252" s="23">
        <v>42230</v>
      </c>
      <c r="G252" s="106">
        <v>60723.199999999997</v>
      </c>
      <c r="H252" s="31">
        <f t="shared" si="7"/>
        <v>0</v>
      </c>
      <c r="I252" s="68" t="s">
        <v>6112</v>
      </c>
      <c r="N252" s="20">
        <v>42224</v>
      </c>
      <c r="O252" s="183">
        <v>4994</v>
      </c>
      <c r="P252" s="183" t="s">
        <v>1592</v>
      </c>
      <c r="Q252" s="14" t="s">
        <v>292</v>
      </c>
      <c r="R252" s="105">
        <v>2863.8</v>
      </c>
      <c r="S252" s="23">
        <v>42225</v>
      </c>
      <c r="T252" s="106">
        <v>2863.8</v>
      </c>
      <c r="U252" s="31">
        <f t="shared" si="6"/>
        <v>0</v>
      </c>
      <c r="V252" s="39" t="s">
        <v>59</v>
      </c>
    </row>
    <row r="253" spans="1:22" x14ac:dyDescent="0.25">
      <c r="A253" s="12">
        <v>42219</v>
      </c>
      <c r="B253" s="183">
        <v>4461</v>
      </c>
      <c r="C253" s="183" t="s">
        <v>1592</v>
      </c>
      <c r="D253" s="146" t="s">
        <v>75</v>
      </c>
      <c r="E253" s="105">
        <v>16996.2</v>
      </c>
      <c r="F253" s="23">
        <v>42220</v>
      </c>
      <c r="G253" s="106">
        <v>16996.2</v>
      </c>
      <c r="H253" s="31">
        <f t="shared" si="7"/>
        <v>0</v>
      </c>
      <c r="I253" s="68" t="s">
        <v>6112</v>
      </c>
      <c r="N253" s="12">
        <v>42225</v>
      </c>
      <c r="O253" s="183">
        <v>5105</v>
      </c>
      <c r="P253" s="183" t="s">
        <v>1592</v>
      </c>
      <c r="Q253" s="14" t="s">
        <v>292</v>
      </c>
      <c r="R253" s="105">
        <v>2683.2</v>
      </c>
      <c r="S253" s="23">
        <v>42226</v>
      </c>
      <c r="T253" s="106">
        <v>2683.2</v>
      </c>
      <c r="U253" s="31">
        <f t="shared" si="6"/>
        <v>0</v>
      </c>
      <c r="V253" s="39" t="s">
        <v>59</v>
      </c>
    </row>
    <row r="254" spans="1:22" x14ac:dyDescent="0.25">
      <c r="A254" s="20">
        <v>42219</v>
      </c>
      <c r="B254" s="183">
        <v>4462</v>
      </c>
      <c r="C254" s="183" t="s">
        <v>1592</v>
      </c>
      <c r="D254" s="40" t="s">
        <v>79</v>
      </c>
      <c r="E254" s="105">
        <v>1307.52</v>
      </c>
      <c r="F254" s="23">
        <v>42220</v>
      </c>
      <c r="G254" s="106">
        <v>1307.52</v>
      </c>
      <c r="H254" s="31">
        <f t="shared" si="7"/>
        <v>0</v>
      </c>
      <c r="I254" s="68" t="s">
        <v>94</v>
      </c>
      <c r="N254" s="20">
        <v>42229</v>
      </c>
      <c r="O254" s="183">
        <v>5493</v>
      </c>
      <c r="P254" s="183" t="s">
        <v>1592</v>
      </c>
      <c r="Q254" s="14" t="s">
        <v>292</v>
      </c>
      <c r="R254" s="105">
        <v>1935</v>
      </c>
      <c r="S254" s="23">
        <v>42229</v>
      </c>
      <c r="T254" s="106">
        <v>1935</v>
      </c>
      <c r="U254" s="31">
        <f t="shared" si="6"/>
        <v>0</v>
      </c>
      <c r="V254" s="39" t="s">
        <v>59</v>
      </c>
    </row>
    <row r="255" spans="1:22" x14ac:dyDescent="0.25">
      <c r="A255" s="12">
        <v>42219</v>
      </c>
      <c r="B255" s="183">
        <v>4463</v>
      </c>
      <c r="C255" s="183" t="s">
        <v>1592</v>
      </c>
      <c r="D255" s="40" t="s">
        <v>20</v>
      </c>
      <c r="E255" s="105">
        <v>2773</v>
      </c>
      <c r="F255" s="23">
        <v>42220</v>
      </c>
      <c r="G255" s="106">
        <v>2773</v>
      </c>
      <c r="H255" s="31">
        <f t="shared" si="7"/>
        <v>0</v>
      </c>
      <c r="I255" s="68" t="s">
        <v>94</v>
      </c>
      <c r="N255" s="12">
        <v>42234</v>
      </c>
      <c r="O255" s="183">
        <v>6084</v>
      </c>
      <c r="P255" s="183" t="s">
        <v>1592</v>
      </c>
      <c r="Q255" s="14" t="s">
        <v>292</v>
      </c>
      <c r="R255" s="105">
        <v>2055.4</v>
      </c>
      <c r="S255" s="65">
        <v>42234</v>
      </c>
      <c r="T255" s="106">
        <v>2055.4</v>
      </c>
      <c r="U255" s="31">
        <f t="shared" si="6"/>
        <v>0</v>
      </c>
      <c r="V255" s="39" t="s">
        <v>59</v>
      </c>
    </row>
    <row r="256" spans="1:22" x14ac:dyDescent="0.25">
      <c r="A256" s="20">
        <v>42219</v>
      </c>
      <c r="B256" s="183">
        <v>4464</v>
      </c>
      <c r="C256" s="183" t="s">
        <v>1592</v>
      </c>
      <c r="D256" s="40" t="s">
        <v>49</v>
      </c>
      <c r="E256" s="105">
        <v>1360</v>
      </c>
      <c r="F256" s="23">
        <v>42219</v>
      </c>
      <c r="G256" s="106">
        <v>1360</v>
      </c>
      <c r="H256" s="31">
        <f t="shared" si="7"/>
        <v>0</v>
      </c>
      <c r="I256" s="68" t="s">
        <v>94</v>
      </c>
      <c r="N256" s="20">
        <v>42237</v>
      </c>
      <c r="O256" s="183">
        <v>6440</v>
      </c>
      <c r="P256" s="183" t="s">
        <v>1592</v>
      </c>
      <c r="Q256" s="15" t="s">
        <v>292</v>
      </c>
      <c r="R256" s="122">
        <v>3615.1</v>
      </c>
      <c r="S256" s="23">
        <v>42237</v>
      </c>
      <c r="T256" s="118">
        <v>3615.1</v>
      </c>
      <c r="U256" s="31">
        <f t="shared" si="6"/>
        <v>0</v>
      </c>
      <c r="V256" s="68" t="s">
        <v>59</v>
      </c>
    </row>
    <row r="257" spans="1:22" x14ac:dyDescent="0.25">
      <c r="A257" s="12">
        <v>42219</v>
      </c>
      <c r="B257" s="183">
        <v>4465</v>
      </c>
      <c r="C257" s="183" t="s">
        <v>1592</v>
      </c>
      <c r="D257" s="40" t="s">
        <v>1188</v>
      </c>
      <c r="E257" s="105">
        <v>480</v>
      </c>
      <c r="F257" s="23">
        <v>42219</v>
      </c>
      <c r="G257" s="106">
        <v>480</v>
      </c>
      <c r="H257" s="31">
        <f t="shared" si="7"/>
        <v>0</v>
      </c>
      <c r="I257" s="68" t="s">
        <v>9</v>
      </c>
      <c r="N257" s="12">
        <v>42239</v>
      </c>
      <c r="O257" s="183">
        <v>6644</v>
      </c>
      <c r="P257" s="183" t="s">
        <v>1592</v>
      </c>
      <c r="Q257" s="14" t="s">
        <v>292</v>
      </c>
      <c r="R257" s="105">
        <v>2808</v>
      </c>
      <c r="S257" s="65">
        <v>42241</v>
      </c>
      <c r="T257" s="106">
        <v>2808</v>
      </c>
      <c r="U257" s="31">
        <f t="shared" si="6"/>
        <v>0</v>
      </c>
      <c r="V257" s="39" t="s">
        <v>59</v>
      </c>
    </row>
    <row r="258" spans="1:22" x14ac:dyDescent="0.25">
      <c r="A258" s="20">
        <v>42219</v>
      </c>
      <c r="B258" s="183">
        <v>4466</v>
      </c>
      <c r="C258" s="183" t="s">
        <v>1592</v>
      </c>
      <c r="D258" s="40" t="s">
        <v>72</v>
      </c>
      <c r="E258" s="105">
        <v>22014.1</v>
      </c>
      <c r="F258" s="30" t="s">
        <v>6117</v>
      </c>
      <c r="G258" s="106">
        <v>22014.1</v>
      </c>
      <c r="H258" s="31">
        <f t="shared" si="7"/>
        <v>0</v>
      </c>
      <c r="I258" s="68" t="s">
        <v>6112</v>
      </c>
      <c r="N258" s="20">
        <v>42240</v>
      </c>
      <c r="O258" s="183">
        <v>6758</v>
      </c>
      <c r="P258" s="183" t="s">
        <v>1592</v>
      </c>
      <c r="Q258" s="14" t="s">
        <v>292</v>
      </c>
      <c r="R258" s="105">
        <v>3157</v>
      </c>
      <c r="S258" s="65">
        <v>42240</v>
      </c>
      <c r="T258" s="106">
        <v>3157</v>
      </c>
      <c r="U258" s="31">
        <f t="shared" si="6"/>
        <v>0</v>
      </c>
      <c r="V258" s="39" t="s">
        <v>59</v>
      </c>
    </row>
    <row r="259" spans="1:22" x14ac:dyDescent="0.25">
      <c r="A259" s="12">
        <v>42219</v>
      </c>
      <c r="B259" s="183">
        <v>4467</v>
      </c>
      <c r="C259" s="183" t="s">
        <v>1592</v>
      </c>
      <c r="D259" s="40" t="s">
        <v>176</v>
      </c>
      <c r="E259" s="105">
        <v>13197.1</v>
      </c>
      <c r="F259" s="30" t="s">
        <v>6118</v>
      </c>
      <c r="G259" s="106">
        <v>13197.1</v>
      </c>
      <c r="H259" s="31">
        <f t="shared" si="7"/>
        <v>0</v>
      </c>
      <c r="I259" s="68" t="s">
        <v>6112</v>
      </c>
      <c r="N259" s="12">
        <v>42242</v>
      </c>
      <c r="O259" s="183">
        <v>6968</v>
      </c>
      <c r="P259" s="183" t="s">
        <v>1592</v>
      </c>
      <c r="Q259" s="14" t="s">
        <v>292</v>
      </c>
      <c r="R259" s="105">
        <v>2884.2</v>
      </c>
      <c r="S259" s="65">
        <v>42242</v>
      </c>
      <c r="T259" s="106">
        <v>2884.2</v>
      </c>
      <c r="U259" s="31">
        <f t="shared" ref="U259:U322" si="8">R259-T259</f>
        <v>0</v>
      </c>
      <c r="V259" s="39" t="s">
        <v>9</v>
      </c>
    </row>
    <row r="260" spans="1:22" x14ac:dyDescent="0.25">
      <c r="A260" s="20">
        <v>42219</v>
      </c>
      <c r="B260" s="183">
        <v>4468</v>
      </c>
      <c r="C260" s="183" t="s">
        <v>1592</v>
      </c>
      <c r="D260" s="146" t="s">
        <v>106</v>
      </c>
      <c r="E260" s="105">
        <v>8758.4</v>
      </c>
      <c r="F260" s="23">
        <v>42221</v>
      </c>
      <c r="G260" s="106">
        <v>8758.4</v>
      </c>
      <c r="H260" s="31">
        <f t="shared" ref="H260:H323" si="9">E260-G260</f>
        <v>0</v>
      </c>
      <c r="I260" s="68" t="s">
        <v>19</v>
      </c>
      <c r="N260" s="20">
        <v>42243</v>
      </c>
      <c r="O260" s="183">
        <v>7071</v>
      </c>
      <c r="P260" s="183" t="s">
        <v>1592</v>
      </c>
      <c r="Q260" s="14" t="s">
        <v>292</v>
      </c>
      <c r="R260" s="105">
        <v>2879.6</v>
      </c>
      <c r="S260" s="23">
        <v>42243</v>
      </c>
      <c r="T260" s="106">
        <v>2879.6</v>
      </c>
      <c r="U260" s="31">
        <f t="shared" si="8"/>
        <v>0</v>
      </c>
      <c r="V260" s="39" t="s">
        <v>59</v>
      </c>
    </row>
    <row r="261" spans="1:22" x14ac:dyDescent="0.25">
      <c r="A261" s="12">
        <v>42219</v>
      </c>
      <c r="B261" s="183">
        <v>4469</v>
      </c>
      <c r="C261" s="183" t="s">
        <v>1592</v>
      </c>
      <c r="D261" s="40" t="s">
        <v>232</v>
      </c>
      <c r="E261" s="105">
        <v>10036</v>
      </c>
      <c r="F261" s="23">
        <v>42219</v>
      </c>
      <c r="G261" s="106">
        <v>10036</v>
      </c>
      <c r="H261" s="31">
        <f t="shared" si="9"/>
        <v>0</v>
      </c>
      <c r="I261" s="68" t="s">
        <v>17</v>
      </c>
      <c r="N261" s="12">
        <v>42245</v>
      </c>
      <c r="O261" s="183">
        <v>7321</v>
      </c>
      <c r="P261" s="183" t="s">
        <v>1592</v>
      </c>
      <c r="Q261" s="14" t="s">
        <v>292</v>
      </c>
      <c r="R261" s="105">
        <v>2641.5</v>
      </c>
      <c r="S261" s="23">
        <v>42245</v>
      </c>
      <c r="T261" s="106">
        <v>2641.5</v>
      </c>
      <c r="U261" s="31">
        <f t="shared" si="8"/>
        <v>0</v>
      </c>
      <c r="V261" s="39" t="s">
        <v>59</v>
      </c>
    </row>
    <row r="262" spans="1:22" x14ac:dyDescent="0.25">
      <c r="A262" s="20">
        <v>42219</v>
      </c>
      <c r="B262" s="183">
        <v>4470</v>
      </c>
      <c r="C262" s="183" t="s">
        <v>1592</v>
      </c>
      <c r="D262" s="40" t="s">
        <v>271</v>
      </c>
      <c r="E262" s="105">
        <v>1459.6</v>
      </c>
      <c r="F262" s="23">
        <v>42219</v>
      </c>
      <c r="G262" s="106">
        <v>1459.6</v>
      </c>
      <c r="H262" s="31">
        <f t="shared" si="9"/>
        <v>0</v>
      </c>
      <c r="I262" s="68" t="s">
        <v>9</v>
      </c>
      <c r="N262" s="20">
        <v>42246</v>
      </c>
      <c r="O262" s="183">
        <v>7464</v>
      </c>
      <c r="P262" s="183" t="s">
        <v>1592</v>
      </c>
      <c r="Q262" s="14" t="s">
        <v>292</v>
      </c>
      <c r="R262" s="105">
        <v>2861.2</v>
      </c>
      <c r="S262" s="23">
        <v>42246</v>
      </c>
      <c r="T262" s="106">
        <v>2861.2</v>
      </c>
      <c r="U262" s="31">
        <f t="shared" si="8"/>
        <v>0</v>
      </c>
      <c r="V262" s="39" t="s">
        <v>9</v>
      </c>
    </row>
    <row r="263" spans="1:22" x14ac:dyDescent="0.25">
      <c r="A263" s="12">
        <v>42219</v>
      </c>
      <c r="B263" s="183">
        <v>4471</v>
      </c>
      <c r="C263" s="183" t="s">
        <v>1592</v>
      </c>
      <c r="D263" s="40" t="s">
        <v>98</v>
      </c>
      <c r="E263" s="105">
        <v>3279.8</v>
      </c>
      <c r="F263" s="23">
        <v>42221</v>
      </c>
      <c r="G263" s="106">
        <v>3279.8</v>
      </c>
      <c r="H263" s="31">
        <f t="shared" si="9"/>
        <v>0</v>
      </c>
      <c r="I263" s="68" t="s">
        <v>19</v>
      </c>
      <c r="N263" s="12">
        <v>42247</v>
      </c>
      <c r="O263" s="183">
        <v>7532</v>
      </c>
      <c r="P263" s="183" t="s">
        <v>1592</v>
      </c>
      <c r="Q263" s="14" t="s">
        <v>292</v>
      </c>
      <c r="R263" s="105">
        <v>2990</v>
      </c>
      <c r="S263" s="23">
        <v>42247</v>
      </c>
      <c r="T263" s="106">
        <v>2990</v>
      </c>
      <c r="U263" s="31">
        <f t="shared" si="8"/>
        <v>0</v>
      </c>
      <c r="V263" s="39" t="s">
        <v>59</v>
      </c>
    </row>
    <row r="264" spans="1:22" x14ac:dyDescent="0.25">
      <c r="A264" s="20">
        <v>42219</v>
      </c>
      <c r="B264" s="183">
        <v>4472</v>
      </c>
      <c r="C264" s="183" t="s">
        <v>1592</v>
      </c>
      <c r="D264" s="40" t="s">
        <v>906</v>
      </c>
      <c r="E264" s="105">
        <v>644</v>
      </c>
      <c r="F264" s="23">
        <v>42221</v>
      </c>
      <c r="G264" s="106">
        <v>644</v>
      </c>
      <c r="H264" s="31">
        <f t="shared" si="9"/>
        <v>0</v>
      </c>
      <c r="I264" s="68" t="s">
        <v>19</v>
      </c>
      <c r="N264" s="20">
        <v>42219</v>
      </c>
      <c r="O264" s="183">
        <v>4470</v>
      </c>
      <c r="P264" s="183" t="s">
        <v>1592</v>
      </c>
      <c r="Q264" s="40" t="s">
        <v>271</v>
      </c>
      <c r="R264" s="105">
        <v>1459.6</v>
      </c>
      <c r="S264" s="23">
        <v>42219</v>
      </c>
      <c r="T264" s="106">
        <v>1459.6</v>
      </c>
      <c r="U264" s="31">
        <f t="shared" si="8"/>
        <v>0</v>
      </c>
      <c r="V264" s="68" t="s">
        <v>9</v>
      </c>
    </row>
    <row r="265" spans="1:22" x14ac:dyDescent="0.25">
      <c r="A265" s="12">
        <v>42219</v>
      </c>
      <c r="B265" s="183">
        <v>4473</v>
      </c>
      <c r="C265" s="183" t="s">
        <v>1592</v>
      </c>
      <c r="D265" s="40" t="s">
        <v>361</v>
      </c>
      <c r="E265" s="105">
        <v>6752.74</v>
      </c>
      <c r="F265" s="23">
        <v>42221</v>
      </c>
      <c r="G265" s="106">
        <v>6752.74</v>
      </c>
      <c r="H265" s="31">
        <f t="shared" si="9"/>
        <v>0</v>
      </c>
      <c r="I265" s="68" t="s">
        <v>19</v>
      </c>
      <c r="N265" s="12">
        <v>42222</v>
      </c>
      <c r="O265" s="183">
        <v>4760</v>
      </c>
      <c r="P265" s="183" t="s">
        <v>1592</v>
      </c>
      <c r="Q265" s="14" t="s">
        <v>271</v>
      </c>
      <c r="R265" s="105">
        <v>3083.2</v>
      </c>
      <c r="S265" s="23">
        <v>42223</v>
      </c>
      <c r="T265" s="106">
        <v>3083.2</v>
      </c>
      <c r="U265" s="31">
        <f t="shared" si="8"/>
        <v>0</v>
      </c>
      <c r="V265" s="39" t="s">
        <v>17</v>
      </c>
    </row>
    <row r="266" spans="1:22" x14ac:dyDescent="0.25">
      <c r="A266" s="20">
        <v>42219</v>
      </c>
      <c r="B266" s="183">
        <v>4474</v>
      </c>
      <c r="C266" s="183" t="s">
        <v>1592</v>
      </c>
      <c r="D266" s="40" t="s">
        <v>158</v>
      </c>
      <c r="E266" s="105">
        <v>4113.5</v>
      </c>
      <c r="F266" s="23">
        <v>42219</v>
      </c>
      <c r="G266" s="106">
        <v>4113.5</v>
      </c>
      <c r="H266" s="31">
        <f t="shared" si="9"/>
        <v>0</v>
      </c>
      <c r="I266" s="68" t="s">
        <v>9</v>
      </c>
      <c r="N266" s="20">
        <v>42225</v>
      </c>
      <c r="O266" s="183">
        <v>5124</v>
      </c>
      <c r="P266" s="183" t="s">
        <v>1592</v>
      </c>
      <c r="Q266" s="14" t="s">
        <v>271</v>
      </c>
      <c r="R266" s="105">
        <v>688.8</v>
      </c>
      <c r="S266" s="23">
        <v>42225</v>
      </c>
      <c r="T266" s="106">
        <v>688.8</v>
      </c>
      <c r="U266" s="31">
        <f t="shared" si="8"/>
        <v>0</v>
      </c>
      <c r="V266" s="39" t="s">
        <v>6112</v>
      </c>
    </row>
    <row r="267" spans="1:22" x14ac:dyDescent="0.25">
      <c r="A267" s="12">
        <v>42219</v>
      </c>
      <c r="B267" s="183">
        <v>4475</v>
      </c>
      <c r="C267" s="183" t="s">
        <v>1592</v>
      </c>
      <c r="D267" s="40" t="s">
        <v>185</v>
      </c>
      <c r="E267" s="105">
        <v>56713.8</v>
      </c>
      <c r="F267" s="23">
        <v>42220</v>
      </c>
      <c r="G267" s="106">
        <v>56713.8</v>
      </c>
      <c r="H267" s="31">
        <f t="shared" si="9"/>
        <v>0</v>
      </c>
      <c r="I267" s="68" t="s">
        <v>6106</v>
      </c>
      <c r="N267" s="12">
        <v>42226</v>
      </c>
      <c r="O267" s="183">
        <v>5204</v>
      </c>
      <c r="P267" s="183" t="s">
        <v>1592</v>
      </c>
      <c r="Q267" s="14" t="s">
        <v>271</v>
      </c>
      <c r="R267" s="105">
        <v>749.7</v>
      </c>
      <c r="S267" s="23">
        <v>42226</v>
      </c>
      <c r="T267" s="106">
        <v>749.7</v>
      </c>
      <c r="U267" s="31">
        <f t="shared" si="8"/>
        <v>0</v>
      </c>
      <c r="V267" s="39" t="s">
        <v>94</v>
      </c>
    </row>
    <row r="268" spans="1:22" x14ac:dyDescent="0.25">
      <c r="A268" s="20">
        <v>42219</v>
      </c>
      <c r="B268" s="183">
        <v>4476</v>
      </c>
      <c r="C268" s="183" t="s">
        <v>1592</v>
      </c>
      <c r="D268" s="40" t="s">
        <v>5569</v>
      </c>
      <c r="E268" s="105">
        <v>9859.5</v>
      </c>
      <c r="F268" s="23">
        <v>42220</v>
      </c>
      <c r="G268" s="106">
        <v>9859.5</v>
      </c>
      <c r="H268" s="31">
        <f t="shared" si="9"/>
        <v>0</v>
      </c>
      <c r="I268" s="68" t="s">
        <v>9</v>
      </c>
      <c r="N268" s="20">
        <v>42229</v>
      </c>
      <c r="O268" s="183">
        <v>5480</v>
      </c>
      <c r="P268" s="183" t="s">
        <v>1592</v>
      </c>
      <c r="Q268" s="14" t="s">
        <v>271</v>
      </c>
      <c r="R268" s="105">
        <v>2550.6</v>
      </c>
      <c r="S268" s="23">
        <v>42229</v>
      </c>
      <c r="T268" s="106">
        <v>2550.6</v>
      </c>
      <c r="U268" s="31">
        <f t="shared" si="8"/>
        <v>0</v>
      </c>
      <c r="V268" s="39" t="s">
        <v>149</v>
      </c>
    </row>
    <row r="269" spans="1:22" x14ac:dyDescent="0.25">
      <c r="A269" s="12">
        <v>42219</v>
      </c>
      <c r="B269" s="183">
        <v>4477</v>
      </c>
      <c r="C269" s="183" t="s">
        <v>1592</v>
      </c>
      <c r="D269" s="40" t="s">
        <v>103</v>
      </c>
      <c r="E269" s="105">
        <v>19500</v>
      </c>
      <c r="F269" s="23">
        <v>42222</v>
      </c>
      <c r="G269" s="106">
        <v>19500</v>
      </c>
      <c r="H269" s="31">
        <f t="shared" si="9"/>
        <v>0</v>
      </c>
      <c r="I269" s="68" t="s">
        <v>312</v>
      </c>
      <c r="N269" s="12">
        <v>42234</v>
      </c>
      <c r="O269" s="183">
        <v>6101</v>
      </c>
      <c r="P269" s="183" t="s">
        <v>1592</v>
      </c>
      <c r="Q269" s="14" t="s">
        <v>271</v>
      </c>
      <c r="R269" s="105">
        <v>1348</v>
      </c>
      <c r="S269" s="65">
        <v>42234</v>
      </c>
      <c r="T269" s="106">
        <v>1348</v>
      </c>
      <c r="U269" s="48">
        <f t="shared" si="8"/>
        <v>0</v>
      </c>
      <c r="V269" s="39" t="s">
        <v>94</v>
      </c>
    </row>
    <row r="270" spans="1:22" x14ac:dyDescent="0.25">
      <c r="A270" s="20">
        <v>42219</v>
      </c>
      <c r="B270" s="183">
        <v>4478</v>
      </c>
      <c r="C270" s="183" t="s">
        <v>1592</v>
      </c>
      <c r="D270" s="40" t="s">
        <v>90</v>
      </c>
      <c r="E270" s="105">
        <v>1050.8</v>
      </c>
      <c r="F270" s="23">
        <v>42219</v>
      </c>
      <c r="G270" s="106">
        <v>1050.8</v>
      </c>
      <c r="H270" s="31">
        <f t="shared" si="9"/>
        <v>0</v>
      </c>
      <c r="I270" s="68" t="s">
        <v>9</v>
      </c>
      <c r="N270" s="20">
        <v>42235</v>
      </c>
      <c r="O270" s="183">
        <v>6202</v>
      </c>
      <c r="P270" s="183" t="s">
        <v>1592</v>
      </c>
      <c r="Q270" s="14" t="s">
        <v>271</v>
      </c>
      <c r="R270" s="105">
        <v>1092.3</v>
      </c>
      <c r="S270" s="23">
        <v>42235</v>
      </c>
      <c r="T270" s="118">
        <v>1092.3</v>
      </c>
      <c r="U270" s="31">
        <f t="shared" si="8"/>
        <v>0</v>
      </c>
      <c r="V270" s="56" t="s">
        <v>312</v>
      </c>
    </row>
    <row r="271" spans="1:22" x14ac:dyDescent="0.25">
      <c r="A271" s="12">
        <v>42219</v>
      </c>
      <c r="B271" s="183">
        <v>4479</v>
      </c>
      <c r="C271" s="183" t="s">
        <v>1592</v>
      </c>
      <c r="D271" s="40" t="s">
        <v>136</v>
      </c>
      <c r="E271" s="105">
        <v>25414.400000000001</v>
      </c>
      <c r="F271" s="23">
        <v>42220</v>
      </c>
      <c r="G271" s="106">
        <v>25414.400000000001</v>
      </c>
      <c r="H271" s="31">
        <f t="shared" si="9"/>
        <v>0</v>
      </c>
      <c r="I271" s="68" t="s">
        <v>9</v>
      </c>
      <c r="N271" s="12">
        <v>42236</v>
      </c>
      <c r="O271" s="183">
        <v>6299</v>
      </c>
      <c r="P271" s="183" t="s">
        <v>1592</v>
      </c>
      <c r="Q271" s="14" t="s">
        <v>271</v>
      </c>
      <c r="R271" s="105">
        <v>850</v>
      </c>
      <c r="S271" s="23">
        <v>42236</v>
      </c>
      <c r="T271" s="118">
        <v>850</v>
      </c>
      <c r="U271" s="31">
        <f t="shared" si="8"/>
        <v>0</v>
      </c>
      <c r="V271" s="56" t="s">
        <v>312</v>
      </c>
    </row>
    <row r="272" spans="1:22" x14ac:dyDescent="0.25">
      <c r="A272" s="20">
        <v>42219</v>
      </c>
      <c r="B272" s="183">
        <v>4480</v>
      </c>
      <c r="C272" s="183" t="s">
        <v>1592</v>
      </c>
      <c r="D272" s="40" t="s">
        <v>229</v>
      </c>
      <c r="E272" s="105">
        <v>1977.63</v>
      </c>
      <c r="F272" s="23">
        <v>42219</v>
      </c>
      <c r="G272" s="106">
        <v>1977.63</v>
      </c>
      <c r="H272" s="31">
        <f t="shared" si="9"/>
        <v>0</v>
      </c>
      <c r="I272" s="68" t="s">
        <v>9</v>
      </c>
      <c r="N272" s="20">
        <v>42236</v>
      </c>
      <c r="O272" s="183">
        <v>6329</v>
      </c>
      <c r="P272" s="183" t="s">
        <v>1592</v>
      </c>
      <c r="Q272" s="14" t="s">
        <v>271</v>
      </c>
      <c r="R272" s="105">
        <v>2895</v>
      </c>
      <c r="S272" s="23">
        <v>42236</v>
      </c>
      <c r="T272" s="106">
        <v>2895</v>
      </c>
      <c r="U272" s="31">
        <f t="shared" si="8"/>
        <v>0</v>
      </c>
      <c r="V272" s="39" t="s">
        <v>9</v>
      </c>
    </row>
    <row r="273" spans="1:22" x14ac:dyDescent="0.25">
      <c r="A273" s="12">
        <v>42219</v>
      </c>
      <c r="B273" s="183">
        <v>4481</v>
      </c>
      <c r="C273" s="183" t="s">
        <v>1592</v>
      </c>
      <c r="D273" s="40" t="s">
        <v>47</v>
      </c>
      <c r="E273" s="105">
        <v>5280</v>
      </c>
      <c r="F273" s="23">
        <v>42225</v>
      </c>
      <c r="G273" s="106">
        <v>5280</v>
      </c>
      <c r="H273" s="31">
        <f t="shared" si="9"/>
        <v>0</v>
      </c>
      <c r="I273" s="68" t="s">
        <v>9</v>
      </c>
      <c r="N273" s="12">
        <v>42237</v>
      </c>
      <c r="O273" s="183">
        <v>6413</v>
      </c>
      <c r="P273" s="183" t="s">
        <v>1592</v>
      </c>
      <c r="Q273" s="15" t="s">
        <v>271</v>
      </c>
      <c r="R273" s="122">
        <v>2124.8000000000002</v>
      </c>
      <c r="S273" s="23">
        <v>42237</v>
      </c>
      <c r="T273" s="118">
        <v>2124.8000000000002</v>
      </c>
      <c r="U273" s="31">
        <f t="shared" si="8"/>
        <v>0</v>
      </c>
      <c r="V273" s="68" t="s">
        <v>312</v>
      </c>
    </row>
    <row r="274" spans="1:22" x14ac:dyDescent="0.25">
      <c r="A274" s="20">
        <v>42219</v>
      </c>
      <c r="B274" s="183">
        <v>4482</v>
      </c>
      <c r="C274" s="183" t="s">
        <v>1592</v>
      </c>
      <c r="D274" s="40" t="s">
        <v>207</v>
      </c>
      <c r="E274" s="105">
        <v>37887.5</v>
      </c>
      <c r="F274" s="12">
        <v>42224</v>
      </c>
      <c r="G274" s="106">
        <v>37887.5</v>
      </c>
      <c r="H274" s="31">
        <f t="shared" si="9"/>
        <v>0</v>
      </c>
      <c r="I274" s="68" t="s">
        <v>149</v>
      </c>
      <c r="N274" s="20">
        <v>42238</v>
      </c>
      <c r="O274" s="183">
        <v>6555</v>
      </c>
      <c r="P274" s="183" t="s">
        <v>1592</v>
      </c>
      <c r="Q274" s="14" t="s">
        <v>271</v>
      </c>
      <c r="R274" s="105">
        <v>960</v>
      </c>
      <c r="S274" s="23">
        <v>42238</v>
      </c>
      <c r="T274" s="106">
        <v>960</v>
      </c>
      <c r="U274" s="31">
        <f t="shared" si="8"/>
        <v>0</v>
      </c>
      <c r="V274" s="39" t="s">
        <v>9</v>
      </c>
    </row>
    <row r="275" spans="1:22" x14ac:dyDescent="0.25">
      <c r="A275" s="12">
        <v>42219</v>
      </c>
      <c r="B275" s="183">
        <v>4483</v>
      </c>
      <c r="C275" s="183" t="s">
        <v>1592</v>
      </c>
      <c r="D275" s="40" t="s">
        <v>1182</v>
      </c>
      <c r="E275" s="105">
        <v>446.6</v>
      </c>
      <c r="F275" s="23">
        <v>42219</v>
      </c>
      <c r="G275" s="106">
        <v>446.6</v>
      </c>
      <c r="H275" s="31">
        <f t="shared" si="9"/>
        <v>0</v>
      </c>
      <c r="I275" s="68" t="s">
        <v>9</v>
      </c>
      <c r="N275" s="12">
        <v>42240</v>
      </c>
      <c r="O275" s="183">
        <v>6724</v>
      </c>
      <c r="P275" s="183" t="s">
        <v>1592</v>
      </c>
      <c r="Q275" s="14" t="s">
        <v>271</v>
      </c>
      <c r="R275" s="105">
        <v>777</v>
      </c>
      <c r="S275" s="65">
        <v>42240</v>
      </c>
      <c r="T275" s="106">
        <v>777</v>
      </c>
      <c r="U275" s="31">
        <f t="shared" si="8"/>
        <v>0</v>
      </c>
      <c r="V275" s="39" t="s">
        <v>6106</v>
      </c>
    </row>
    <row r="276" spans="1:22" x14ac:dyDescent="0.25">
      <c r="A276" s="20">
        <v>42219</v>
      </c>
      <c r="B276" s="183">
        <v>4484</v>
      </c>
      <c r="C276" s="183" t="s">
        <v>1592</v>
      </c>
      <c r="D276" s="40" t="s">
        <v>203</v>
      </c>
      <c r="E276" s="105">
        <v>4650.8</v>
      </c>
      <c r="F276" s="23">
        <v>42221</v>
      </c>
      <c r="G276" s="106">
        <v>4650.8</v>
      </c>
      <c r="H276" s="31">
        <f t="shared" si="9"/>
        <v>0</v>
      </c>
      <c r="I276" s="68" t="s">
        <v>9</v>
      </c>
      <c r="N276" s="20">
        <v>42243</v>
      </c>
      <c r="O276" s="183">
        <v>7047</v>
      </c>
      <c r="P276" s="183" t="s">
        <v>1592</v>
      </c>
      <c r="Q276" s="14" t="s">
        <v>271</v>
      </c>
      <c r="R276" s="105">
        <v>2132</v>
      </c>
      <c r="S276" s="23">
        <v>42243</v>
      </c>
      <c r="T276" s="106">
        <v>2132</v>
      </c>
      <c r="U276" s="31">
        <f t="shared" si="8"/>
        <v>0</v>
      </c>
      <c r="V276" s="39" t="s">
        <v>312</v>
      </c>
    </row>
    <row r="277" spans="1:22" x14ac:dyDescent="0.25">
      <c r="A277" s="12">
        <v>42219</v>
      </c>
      <c r="B277" s="183">
        <v>4485</v>
      </c>
      <c r="C277" s="183" t="s">
        <v>1592</v>
      </c>
      <c r="D277" s="40" t="s">
        <v>877</v>
      </c>
      <c r="E277" s="105">
        <v>4439.2</v>
      </c>
      <c r="F277" s="23">
        <v>42221</v>
      </c>
      <c r="G277" s="106">
        <v>4439.2</v>
      </c>
      <c r="H277" s="31">
        <f t="shared" si="9"/>
        <v>0</v>
      </c>
      <c r="I277" s="68" t="s">
        <v>9</v>
      </c>
      <c r="N277" s="12">
        <v>42245</v>
      </c>
      <c r="O277" s="183">
        <v>7320</v>
      </c>
      <c r="P277" s="183" t="s">
        <v>1592</v>
      </c>
      <c r="Q277" s="14" t="s">
        <v>271</v>
      </c>
      <c r="R277" s="105">
        <v>785.5</v>
      </c>
      <c r="S277" s="23">
        <v>42245</v>
      </c>
      <c r="T277" s="106">
        <v>785.5</v>
      </c>
      <c r="U277" s="31">
        <f t="shared" si="8"/>
        <v>0</v>
      </c>
      <c r="V277" s="39" t="s">
        <v>312</v>
      </c>
    </row>
    <row r="278" spans="1:22" x14ac:dyDescent="0.25">
      <c r="A278" s="20">
        <v>42219</v>
      </c>
      <c r="B278" s="183">
        <v>4486</v>
      </c>
      <c r="C278" s="183" t="s">
        <v>1592</v>
      </c>
      <c r="D278" s="40" t="s">
        <v>617</v>
      </c>
      <c r="E278" s="105">
        <v>8705</v>
      </c>
      <c r="F278" s="23">
        <v>42225</v>
      </c>
      <c r="G278" s="106">
        <v>8705</v>
      </c>
      <c r="H278" s="31">
        <f t="shared" si="9"/>
        <v>0</v>
      </c>
      <c r="I278" s="68" t="s">
        <v>149</v>
      </c>
      <c r="N278" s="20">
        <v>42247</v>
      </c>
      <c r="O278" s="183">
        <v>7553</v>
      </c>
      <c r="P278" s="183" t="s">
        <v>1592</v>
      </c>
      <c r="Q278" s="14" t="s">
        <v>271</v>
      </c>
      <c r="R278" s="105">
        <v>2624</v>
      </c>
      <c r="S278" s="23"/>
      <c r="T278" s="106"/>
      <c r="U278" s="31">
        <f t="shared" si="8"/>
        <v>2624</v>
      </c>
      <c r="V278" s="39" t="s">
        <v>312</v>
      </c>
    </row>
    <row r="279" spans="1:22" x14ac:dyDescent="0.25">
      <c r="A279" s="12">
        <v>42219</v>
      </c>
      <c r="B279" s="183">
        <v>4487</v>
      </c>
      <c r="C279" s="183" t="s">
        <v>1592</v>
      </c>
      <c r="D279" s="40" t="s">
        <v>420</v>
      </c>
      <c r="E279" s="105">
        <v>4660.3999999999996</v>
      </c>
      <c r="F279" s="23">
        <v>42221</v>
      </c>
      <c r="G279" s="106">
        <v>4660.3999999999996</v>
      </c>
      <c r="H279" s="31">
        <f t="shared" si="9"/>
        <v>0</v>
      </c>
      <c r="I279" s="68" t="s">
        <v>149</v>
      </c>
      <c r="N279" s="12">
        <v>42247</v>
      </c>
      <c r="O279" s="183">
        <v>7588</v>
      </c>
      <c r="P279" s="183" t="s">
        <v>1592</v>
      </c>
      <c r="Q279" s="14" t="s">
        <v>271</v>
      </c>
      <c r="R279" s="105">
        <v>5478</v>
      </c>
      <c r="S279" s="23">
        <v>42247</v>
      </c>
      <c r="T279" s="106">
        <v>5478</v>
      </c>
      <c r="U279" s="31">
        <f t="shared" si="8"/>
        <v>0</v>
      </c>
      <c r="V279" s="39" t="s">
        <v>9</v>
      </c>
    </row>
    <row r="280" spans="1:22" x14ac:dyDescent="0.25">
      <c r="A280" s="20">
        <v>42219</v>
      </c>
      <c r="B280" s="183">
        <v>4488</v>
      </c>
      <c r="C280" s="183" t="s">
        <v>1592</v>
      </c>
      <c r="D280" s="40" t="s">
        <v>102</v>
      </c>
      <c r="E280" s="105">
        <v>772.2</v>
      </c>
      <c r="F280" s="23">
        <v>42219</v>
      </c>
      <c r="G280" s="106">
        <v>772.2</v>
      </c>
      <c r="H280" s="31">
        <f t="shared" si="9"/>
        <v>0</v>
      </c>
      <c r="I280" s="68" t="s">
        <v>9</v>
      </c>
      <c r="N280" s="20">
        <v>42219</v>
      </c>
      <c r="O280" s="183">
        <v>4496</v>
      </c>
      <c r="P280" s="183" t="s">
        <v>1592</v>
      </c>
      <c r="Q280" s="40" t="s">
        <v>200</v>
      </c>
      <c r="R280" s="105">
        <v>1872.2</v>
      </c>
      <c r="S280" s="23">
        <v>42221</v>
      </c>
      <c r="T280" s="106">
        <v>1872.2</v>
      </c>
      <c r="U280" s="31">
        <f t="shared" si="8"/>
        <v>0</v>
      </c>
      <c r="V280" s="68" t="s">
        <v>149</v>
      </c>
    </row>
    <row r="281" spans="1:22" x14ac:dyDescent="0.25">
      <c r="A281" s="12">
        <v>42219</v>
      </c>
      <c r="B281" s="183">
        <v>4489</v>
      </c>
      <c r="C281" s="183" t="s">
        <v>1592</v>
      </c>
      <c r="D281" s="217" t="s">
        <v>195</v>
      </c>
      <c r="E281" s="105">
        <v>198013.43</v>
      </c>
      <c r="F281" s="23">
        <v>42221</v>
      </c>
      <c r="G281" s="106">
        <v>198013.43</v>
      </c>
      <c r="H281" s="31">
        <f t="shared" si="9"/>
        <v>0</v>
      </c>
      <c r="I281" s="68" t="s">
        <v>149</v>
      </c>
      <c r="N281" s="12">
        <v>42222</v>
      </c>
      <c r="O281" s="183">
        <v>4798</v>
      </c>
      <c r="P281" s="183" t="s">
        <v>1592</v>
      </c>
      <c r="Q281" s="14" t="s">
        <v>200</v>
      </c>
      <c r="R281" s="105">
        <v>2844.4</v>
      </c>
      <c r="S281" s="23">
        <v>42224</v>
      </c>
      <c r="T281" s="106">
        <v>2844.4</v>
      </c>
      <c r="U281" s="31">
        <f t="shared" si="8"/>
        <v>0</v>
      </c>
      <c r="V281" s="39" t="s">
        <v>149</v>
      </c>
    </row>
    <row r="282" spans="1:22" x14ac:dyDescent="0.25">
      <c r="A282" s="20">
        <v>42219</v>
      </c>
      <c r="B282" s="183">
        <v>4490</v>
      </c>
      <c r="C282" s="183" t="s">
        <v>1592</v>
      </c>
      <c r="D282" s="40" t="s">
        <v>199</v>
      </c>
      <c r="E282" s="105">
        <v>10283.6</v>
      </c>
      <c r="F282" s="23">
        <v>42221</v>
      </c>
      <c r="G282" s="106">
        <v>10283.6</v>
      </c>
      <c r="H282" s="31">
        <f t="shared" si="9"/>
        <v>0</v>
      </c>
      <c r="I282" s="68" t="s">
        <v>149</v>
      </c>
      <c r="N282" s="20">
        <v>42226</v>
      </c>
      <c r="O282" s="183">
        <v>5240</v>
      </c>
      <c r="P282" s="183" t="s">
        <v>1592</v>
      </c>
      <c r="Q282" s="14" t="s">
        <v>200</v>
      </c>
      <c r="R282" s="105">
        <v>1533.6</v>
      </c>
      <c r="S282" s="23">
        <v>42228</v>
      </c>
      <c r="T282" s="118">
        <v>1533.6</v>
      </c>
      <c r="U282" s="31">
        <f t="shared" si="8"/>
        <v>0</v>
      </c>
      <c r="V282" s="56" t="s">
        <v>149</v>
      </c>
    </row>
    <row r="283" spans="1:22" x14ac:dyDescent="0.25">
      <c r="A283" s="12">
        <v>42219</v>
      </c>
      <c r="B283" s="183">
        <v>4491</v>
      </c>
      <c r="C283" s="183" t="s">
        <v>1592</v>
      </c>
      <c r="D283" s="40" t="s">
        <v>197</v>
      </c>
      <c r="E283" s="105">
        <v>5740</v>
      </c>
      <c r="F283" s="23">
        <v>42221</v>
      </c>
      <c r="G283" s="106">
        <v>5740</v>
      </c>
      <c r="H283" s="31">
        <f t="shared" si="9"/>
        <v>0</v>
      </c>
      <c r="I283" s="68" t="s">
        <v>149</v>
      </c>
      <c r="N283" s="12">
        <v>42229</v>
      </c>
      <c r="O283" s="183">
        <v>5560</v>
      </c>
      <c r="P283" s="183" t="s">
        <v>1592</v>
      </c>
      <c r="Q283" s="14" t="s">
        <v>200</v>
      </c>
      <c r="R283" s="105">
        <v>1092</v>
      </c>
      <c r="S283" s="23">
        <v>42231</v>
      </c>
      <c r="T283" s="106">
        <v>1092</v>
      </c>
      <c r="U283" s="31">
        <f t="shared" si="8"/>
        <v>0</v>
      </c>
      <c r="V283" s="39" t="s">
        <v>149</v>
      </c>
    </row>
    <row r="284" spans="1:22" x14ac:dyDescent="0.25">
      <c r="A284" s="20">
        <v>42219</v>
      </c>
      <c r="B284" s="183">
        <v>4492</v>
      </c>
      <c r="C284" s="183" t="s">
        <v>1592</v>
      </c>
      <c r="D284" s="40" t="s">
        <v>206</v>
      </c>
      <c r="E284" s="105">
        <v>40369.699999999997</v>
      </c>
      <c r="F284" s="23">
        <v>42242</v>
      </c>
      <c r="G284" s="106">
        <v>40369.699999999997</v>
      </c>
      <c r="H284" s="31">
        <f t="shared" si="9"/>
        <v>0</v>
      </c>
      <c r="I284" s="68" t="s">
        <v>149</v>
      </c>
      <c r="N284" s="20">
        <v>42233</v>
      </c>
      <c r="O284" s="183">
        <v>6035</v>
      </c>
      <c r="P284" s="183" t="s">
        <v>1592</v>
      </c>
      <c r="Q284" s="14" t="s">
        <v>200</v>
      </c>
      <c r="R284" s="105">
        <v>1495</v>
      </c>
      <c r="S284" s="23">
        <v>42235</v>
      </c>
      <c r="T284" s="118">
        <v>1495</v>
      </c>
      <c r="U284" s="31">
        <f t="shared" si="8"/>
        <v>0</v>
      </c>
      <c r="V284" s="56" t="s">
        <v>149</v>
      </c>
    </row>
    <row r="285" spans="1:22" x14ac:dyDescent="0.25">
      <c r="A285" s="12">
        <v>42219</v>
      </c>
      <c r="B285" s="183">
        <v>4493</v>
      </c>
      <c r="C285" s="183" t="s">
        <v>1592</v>
      </c>
      <c r="D285" s="40" t="s">
        <v>1103</v>
      </c>
      <c r="E285" s="105">
        <v>20783.919999999998</v>
      </c>
      <c r="F285" s="23">
        <v>42221</v>
      </c>
      <c r="G285" s="106">
        <v>20783.919999999998</v>
      </c>
      <c r="H285" s="31">
        <f t="shared" si="9"/>
        <v>0</v>
      </c>
      <c r="I285" s="68" t="s">
        <v>149</v>
      </c>
      <c r="N285" s="12">
        <v>42236</v>
      </c>
      <c r="O285" s="183">
        <v>6367</v>
      </c>
      <c r="P285" s="183" t="s">
        <v>1592</v>
      </c>
      <c r="Q285" s="14" t="s">
        <v>200</v>
      </c>
      <c r="R285" s="105">
        <v>1075</v>
      </c>
      <c r="S285" s="23">
        <v>42238</v>
      </c>
      <c r="T285" s="106">
        <v>1075</v>
      </c>
      <c r="U285" s="31">
        <f t="shared" si="8"/>
        <v>0</v>
      </c>
      <c r="V285" s="39" t="s">
        <v>149</v>
      </c>
    </row>
    <row r="286" spans="1:22" x14ac:dyDescent="0.25">
      <c r="A286" s="20">
        <v>42219</v>
      </c>
      <c r="B286" s="183">
        <v>4494</v>
      </c>
      <c r="C286" s="183" t="s">
        <v>1592</v>
      </c>
      <c r="D286" s="40" t="s">
        <v>733</v>
      </c>
      <c r="E286" s="105">
        <v>20006</v>
      </c>
      <c r="F286" s="23">
        <v>42221</v>
      </c>
      <c r="G286" s="106">
        <v>20006</v>
      </c>
      <c r="H286" s="31">
        <f t="shared" si="9"/>
        <v>0</v>
      </c>
      <c r="I286" s="68" t="s">
        <v>149</v>
      </c>
      <c r="N286" s="20">
        <v>42240</v>
      </c>
      <c r="O286" s="183">
        <v>6810</v>
      </c>
      <c r="P286" s="183" t="s">
        <v>1592</v>
      </c>
      <c r="Q286" s="14" t="s">
        <v>200</v>
      </c>
      <c r="R286" s="105">
        <v>1236</v>
      </c>
      <c r="S286" s="65">
        <v>42242</v>
      </c>
      <c r="T286" s="106">
        <v>1236</v>
      </c>
      <c r="U286" s="31">
        <f t="shared" si="8"/>
        <v>0</v>
      </c>
      <c r="V286" s="39" t="s">
        <v>149</v>
      </c>
    </row>
    <row r="287" spans="1:22" x14ac:dyDescent="0.25">
      <c r="A287" s="12">
        <v>42219</v>
      </c>
      <c r="B287" s="183">
        <v>4495</v>
      </c>
      <c r="C287" s="183" t="s">
        <v>1592</v>
      </c>
      <c r="D287" s="40" t="s">
        <v>198</v>
      </c>
      <c r="E287" s="105">
        <v>11922.9</v>
      </c>
      <c r="F287" s="23">
        <v>42221</v>
      </c>
      <c r="G287" s="106">
        <v>11922.9</v>
      </c>
      <c r="H287" s="31">
        <f t="shared" si="9"/>
        <v>0</v>
      </c>
      <c r="I287" s="68" t="s">
        <v>149</v>
      </c>
      <c r="N287" s="12">
        <v>42243</v>
      </c>
      <c r="O287" s="183">
        <v>7112</v>
      </c>
      <c r="P287" s="183" t="s">
        <v>1592</v>
      </c>
      <c r="Q287" s="14" t="s">
        <v>200</v>
      </c>
      <c r="R287" s="105">
        <v>1872</v>
      </c>
      <c r="S287" s="23">
        <v>42245</v>
      </c>
      <c r="T287" s="106">
        <v>1872</v>
      </c>
      <c r="U287" s="31">
        <f t="shared" si="8"/>
        <v>0</v>
      </c>
      <c r="V287" s="39" t="s">
        <v>149</v>
      </c>
    </row>
    <row r="288" spans="1:22" x14ac:dyDescent="0.25">
      <c r="A288" s="20">
        <v>42219</v>
      </c>
      <c r="B288" s="183">
        <v>4496</v>
      </c>
      <c r="C288" s="183" t="s">
        <v>1592</v>
      </c>
      <c r="D288" s="40" t="s">
        <v>200</v>
      </c>
      <c r="E288" s="105">
        <v>1872.2</v>
      </c>
      <c r="F288" s="23">
        <v>42221</v>
      </c>
      <c r="G288" s="106">
        <v>1872.2</v>
      </c>
      <c r="H288" s="31">
        <f t="shared" si="9"/>
        <v>0</v>
      </c>
      <c r="I288" s="68" t="s">
        <v>149</v>
      </c>
      <c r="N288" s="20">
        <v>42247</v>
      </c>
      <c r="O288" s="183">
        <v>7608</v>
      </c>
      <c r="P288" s="183" t="s">
        <v>1592</v>
      </c>
      <c r="Q288" s="14" t="s">
        <v>200</v>
      </c>
      <c r="R288" s="105">
        <v>3326.7</v>
      </c>
      <c r="S288" s="23"/>
      <c r="T288" s="106"/>
      <c r="U288" s="31">
        <f t="shared" si="8"/>
        <v>3326.7</v>
      </c>
      <c r="V288" s="39" t="s">
        <v>149</v>
      </c>
    </row>
    <row r="289" spans="1:22" x14ac:dyDescent="0.25">
      <c r="A289" s="12">
        <v>42219</v>
      </c>
      <c r="B289" s="183">
        <v>4497</v>
      </c>
      <c r="C289" s="183" t="s">
        <v>1592</v>
      </c>
      <c r="D289" s="40" t="s">
        <v>213</v>
      </c>
      <c r="E289" s="105">
        <v>530871.15</v>
      </c>
      <c r="F289" s="30">
        <v>42254</v>
      </c>
      <c r="G289" s="144">
        <v>530871.15</v>
      </c>
      <c r="H289" s="31">
        <f t="shared" si="9"/>
        <v>0</v>
      </c>
      <c r="I289" s="68" t="s">
        <v>9</v>
      </c>
      <c r="N289" s="12">
        <v>42218</v>
      </c>
      <c r="O289" s="183">
        <v>4346</v>
      </c>
      <c r="P289" s="183" t="s">
        <v>1592</v>
      </c>
      <c r="Q289" s="40" t="s">
        <v>21</v>
      </c>
      <c r="R289" s="105">
        <v>4768</v>
      </c>
      <c r="S289" s="23">
        <v>42218</v>
      </c>
      <c r="T289" s="106">
        <v>4768</v>
      </c>
      <c r="U289" s="25">
        <f t="shared" si="8"/>
        <v>0</v>
      </c>
      <c r="V289" s="68" t="s">
        <v>9</v>
      </c>
    </row>
    <row r="290" spans="1:22" x14ac:dyDescent="0.25">
      <c r="A290" s="20">
        <v>42219</v>
      </c>
      <c r="B290" s="183">
        <v>4498</v>
      </c>
      <c r="C290" s="183" t="s">
        <v>1592</v>
      </c>
      <c r="D290" s="40" t="s">
        <v>80</v>
      </c>
      <c r="E290" s="105">
        <v>5597.2</v>
      </c>
      <c r="F290" s="23">
        <v>42219</v>
      </c>
      <c r="G290" s="106">
        <v>5597.2</v>
      </c>
      <c r="H290" s="31">
        <f t="shared" si="9"/>
        <v>0</v>
      </c>
      <c r="I290" s="68" t="s">
        <v>9</v>
      </c>
      <c r="N290" s="20">
        <v>42220</v>
      </c>
      <c r="O290" s="183">
        <v>4513</v>
      </c>
      <c r="P290" s="183" t="s">
        <v>1592</v>
      </c>
      <c r="Q290" s="14" t="s">
        <v>21</v>
      </c>
      <c r="R290" s="105">
        <v>6397.2</v>
      </c>
      <c r="S290" s="23">
        <v>42220</v>
      </c>
      <c r="T290" s="106">
        <v>6397.2</v>
      </c>
      <c r="U290" s="31">
        <f t="shared" si="8"/>
        <v>0</v>
      </c>
      <c r="V290" s="39" t="s">
        <v>9</v>
      </c>
    </row>
    <row r="291" spans="1:22" x14ac:dyDescent="0.25">
      <c r="A291" s="12">
        <v>42219</v>
      </c>
      <c r="B291" s="183">
        <v>4499</v>
      </c>
      <c r="C291" s="183" t="s">
        <v>1592</v>
      </c>
      <c r="D291" s="40" t="s">
        <v>111</v>
      </c>
      <c r="E291" s="105">
        <v>345560</v>
      </c>
      <c r="F291" s="23">
        <v>42228</v>
      </c>
      <c r="G291" s="106">
        <v>345560</v>
      </c>
      <c r="H291" s="31">
        <f t="shared" si="9"/>
        <v>0</v>
      </c>
      <c r="I291" s="68" t="s">
        <v>9</v>
      </c>
      <c r="N291" s="12">
        <v>42221</v>
      </c>
      <c r="O291" s="183">
        <v>4616</v>
      </c>
      <c r="P291" s="183" t="s">
        <v>1592</v>
      </c>
      <c r="Q291" s="14" t="s">
        <v>21</v>
      </c>
      <c r="R291" s="105">
        <v>5616.6</v>
      </c>
      <c r="S291" s="23">
        <v>42221</v>
      </c>
      <c r="T291" s="106">
        <v>5616.6</v>
      </c>
      <c r="U291" s="31">
        <f t="shared" si="8"/>
        <v>0</v>
      </c>
      <c r="V291" s="39" t="s">
        <v>9</v>
      </c>
    </row>
    <row r="292" spans="1:22" x14ac:dyDescent="0.25">
      <c r="A292" s="20">
        <v>42219</v>
      </c>
      <c r="B292" s="183">
        <v>4500</v>
      </c>
      <c r="C292" s="183" t="s">
        <v>1592</v>
      </c>
      <c r="D292" s="40" t="s">
        <v>111</v>
      </c>
      <c r="E292" s="105">
        <v>154380</v>
      </c>
      <c r="F292" s="23">
        <v>42228</v>
      </c>
      <c r="G292" s="106">
        <v>154380</v>
      </c>
      <c r="H292" s="31">
        <f t="shared" si="9"/>
        <v>0</v>
      </c>
      <c r="I292" s="68" t="s">
        <v>9</v>
      </c>
      <c r="N292" s="20">
        <v>42222</v>
      </c>
      <c r="O292" s="183">
        <v>4726</v>
      </c>
      <c r="P292" s="183" t="s">
        <v>1592</v>
      </c>
      <c r="Q292" s="14" t="s">
        <v>21</v>
      </c>
      <c r="R292" s="105">
        <v>7403.4</v>
      </c>
      <c r="S292" s="23">
        <v>42222</v>
      </c>
      <c r="T292" s="106">
        <v>7403.4</v>
      </c>
      <c r="U292" s="31">
        <f t="shared" si="8"/>
        <v>0</v>
      </c>
      <c r="V292" s="39" t="s">
        <v>9</v>
      </c>
    </row>
    <row r="293" spans="1:22" x14ac:dyDescent="0.25">
      <c r="A293" s="12">
        <v>42219</v>
      </c>
      <c r="B293" s="183">
        <v>4501</v>
      </c>
      <c r="C293" s="183" t="s">
        <v>1592</v>
      </c>
      <c r="D293" s="40" t="s">
        <v>1182</v>
      </c>
      <c r="E293" s="105">
        <v>129.6</v>
      </c>
      <c r="F293" s="23">
        <v>42219</v>
      </c>
      <c r="G293" s="106">
        <v>129.6</v>
      </c>
      <c r="H293" s="31">
        <f t="shared" si="9"/>
        <v>0</v>
      </c>
      <c r="I293" s="68" t="s">
        <v>9</v>
      </c>
      <c r="N293" s="12">
        <v>42223</v>
      </c>
      <c r="O293" s="183">
        <v>4848</v>
      </c>
      <c r="P293" s="183" t="s">
        <v>1592</v>
      </c>
      <c r="Q293" s="14" t="s">
        <v>21</v>
      </c>
      <c r="R293" s="105">
        <v>5420.8</v>
      </c>
      <c r="S293" s="23">
        <v>42223</v>
      </c>
      <c r="T293" s="106">
        <v>5420.8</v>
      </c>
      <c r="U293" s="31">
        <f t="shared" si="8"/>
        <v>0</v>
      </c>
      <c r="V293" s="39" t="s">
        <v>9</v>
      </c>
    </row>
    <row r="294" spans="1:22" x14ac:dyDescent="0.25">
      <c r="A294" s="20">
        <v>42220</v>
      </c>
      <c r="B294" s="183">
        <v>4502</v>
      </c>
      <c r="C294" s="183" t="s">
        <v>1592</v>
      </c>
      <c r="D294" s="14" t="s">
        <v>720</v>
      </c>
      <c r="E294" s="105">
        <v>13449.2</v>
      </c>
      <c r="F294" s="23">
        <v>42220</v>
      </c>
      <c r="G294" s="106">
        <v>13449.2</v>
      </c>
      <c r="H294" s="31">
        <f t="shared" si="9"/>
        <v>0</v>
      </c>
      <c r="I294" s="39" t="s">
        <v>9</v>
      </c>
      <c r="N294" s="20">
        <v>42224</v>
      </c>
      <c r="O294" s="183">
        <v>4968</v>
      </c>
      <c r="P294" s="183" t="s">
        <v>1592</v>
      </c>
      <c r="Q294" s="14" t="s">
        <v>21</v>
      </c>
      <c r="R294" s="105">
        <v>8416</v>
      </c>
      <c r="S294" s="23">
        <v>42224</v>
      </c>
      <c r="T294" s="106">
        <v>8416</v>
      </c>
      <c r="U294" s="31">
        <f t="shared" si="8"/>
        <v>0</v>
      </c>
      <c r="V294" s="39" t="s">
        <v>9</v>
      </c>
    </row>
    <row r="295" spans="1:22" x14ac:dyDescent="0.25">
      <c r="A295" s="12">
        <v>42220</v>
      </c>
      <c r="B295" s="183">
        <v>4503</v>
      </c>
      <c r="C295" s="183" t="s">
        <v>1592</v>
      </c>
      <c r="D295" s="14" t="s">
        <v>383</v>
      </c>
      <c r="E295" s="105">
        <v>3483.2</v>
      </c>
      <c r="F295" s="23">
        <v>42220</v>
      </c>
      <c r="G295" s="106">
        <v>3483.2</v>
      </c>
      <c r="H295" s="31">
        <f t="shared" si="9"/>
        <v>0</v>
      </c>
      <c r="I295" s="39" t="s">
        <v>9</v>
      </c>
      <c r="N295" s="12">
        <v>42224</v>
      </c>
      <c r="O295" s="183">
        <v>5038</v>
      </c>
      <c r="P295" s="183" t="s">
        <v>1592</v>
      </c>
      <c r="Q295" s="14" t="s">
        <v>21</v>
      </c>
      <c r="R295" s="105">
        <v>2886.4</v>
      </c>
      <c r="S295" s="23">
        <v>42224</v>
      </c>
      <c r="T295" s="106">
        <v>2886.4</v>
      </c>
      <c r="U295" s="31">
        <f t="shared" si="8"/>
        <v>0</v>
      </c>
      <c r="V295" s="39" t="s">
        <v>9</v>
      </c>
    </row>
    <row r="296" spans="1:22" x14ac:dyDescent="0.25">
      <c r="A296" s="20">
        <v>42220</v>
      </c>
      <c r="B296" s="183">
        <v>4504</v>
      </c>
      <c r="C296" s="183" t="s">
        <v>1592</v>
      </c>
      <c r="D296" s="14" t="s">
        <v>2607</v>
      </c>
      <c r="E296" s="105">
        <v>8966.9</v>
      </c>
      <c r="F296" s="23">
        <v>42220</v>
      </c>
      <c r="G296" s="106">
        <v>8966.9</v>
      </c>
      <c r="H296" s="31">
        <f t="shared" si="9"/>
        <v>0</v>
      </c>
      <c r="I296" s="39" t="s">
        <v>9</v>
      </c>
      <c r="N296" s="20">
        <v>42225</v>
      </c>
      <c r="O296" s="183">
        <v>5081</v>
      </c>
      <c r="P296" s="183" t="s">
        <v>1592</v>
      </c>
      <c r="Q296" s="14" t="s">
        <v>21</v>
      </c>
      <c r="R296" s="105">
        <v>5555.2</v>
      </c>
      <c r="S296" s="23">
        <v>42225</v>
      </c>
      <c r="T296" s="106">
        <v>5555.2</v>
      </c>
      <c r="U296" s="31">
        <f t="shared" si="8"/>
        <v>0</v>
      </c>
      <c r="V296" s="39" t="s">
        <v>9</v>
      </c>
    </row>
    <row r="297" spans="1:22" x14ac:dyDescent="0.25">
      <c r="A297" s="12">
        <v>42220</v>
      </c>
      <c r="B297" s="183">
        <v>4505</v>
      </c>
      <c r="C297" s="183" t="s">
        <v>1592</v>
      </c>
      <c r="D297" s="14" t="s">
        <v>6119</v>
      </c>
      <c r="E297" s="105">
        <v>87705.600000000006</v>
      </c>
      <c r="F297" s="23">
        <v>42234</v>
      </c>
      <c r="G297" s="106">
        <v>87705.600000000006</v>
      </c>
      <c r="H297" s="31">
        <f t="shared" si="9"/>
        <v>0</v>
      </c>
      <c r="I297" s="39" t="s">
        <v>9</v>
      </c>
      <c r="N297" s="12">
        <v>42226</v>
      </c>
      <c r="O297" s="183">
        <v>5142</v>
      </c>
      <c r="P297" s="183" t="s">
        <v>1592</v>
      </c>
      <c r="Q297" s="14" t="s">
        <v>21</v>
      </c>
      <c r="R297" s="105">
        <v>7392</v>
      </c>
      <c r="S297" s="23">
        <v>42226</v>
      </c>
      <c r="T297" s="106">
        <v>7392</v>
      </c>
      <c r="U297" s="31">
        <f t="shared" si="8"/>
        <v>0</v>
      </c>
      <c r="V297" s="39" t="s">
        <v>9</v>
      </c>
    </row>
    <row r="298" spans="1:22" x14ac:dyDescent="0.25">
      <c r="A298" s="20">
        <v>42220</v>
      </c>
      <c r="B298" s="183">
        <v>4506</v>
      </c>
      <c r="C298" s="183" t="s">
        <v>1592</v>
      </c>
      <c r="D298" s="14" t="s">
        <v>16</v>
      </c>
      <c r="E298" s="105">
        <v>7473.6</v>
      </c>
      <c r="F298" s="23">
        <v>42220</v>
      </c>
      <c r="G298" s="106">
        <v>7473.6</v>
      </c>
      <c r="H298" s="31">
        <f t="shared" si="9"/>
        <v>0</v>
      </c>
      <c r="I298" s="39" t="s">
        <v>17</v>
      </c>
      <c r="N298" s="20">
        <v>42227</v>
      </c>
      <c r="O298" s="183">
        <v>5266</v>
      </c>
      <c r="P298" s="183" t="s">
        <v>1592</v>
      </c>
      <c r="Q298" s="14" t="s">
        <v>21</v>
      </c>
      <c r="R298" s="105">
        <v>4033.5</v>
      </c>
      <c r="S298" s="23">
        <v>42227</v>
      </c>
      <c r="T298" s="118">
        <v>4033.5</v>
      </c>
      <c r="U298" s="31">
        <f t="shared" si="8"/>
        <v>0</v>
      </c>
      <c r="V298" s="56" t="s">
        <v>9</v>
      </c>
    </row>
    <row r="299" spans="1:22" x14ac:dyDescent="0.25">
      <c r="A299" s="12">
        <v>42220</v>
      </c>
      <c r="B299" s="183">
        <v>4507</v>
      </c>
      <c r="C299" s="183" t="s">
        <v>1592</v>
      </c>
      <c r="D299" s="14" t="s">
        <v>14</v>
      </c>
      <c r="E299" s="105">
        <v>50856.480000000003</v>
      </c>
      <c r="F299" s="23">
        <v>42230</v>
      </c>
      <c r="G299" s="106">
        <v>50856.480000000003</v>
      </c>
      <c r="H299" s="31">
        <f t="shared" si="9"/>
        <v>0</v>
      </c>
      <c r="I299" s="39" t="s">
        <v>15</v>
      </c>
      <c r="N299" s="12">
        <v>42228</v>
      </c>
      <c r="O299" s="183">
        <v>5372</v>
      </c>
      <c r="P299" s="183" t="s">
        <v>1592</v>
      </c>
      <c r="Q299" s="14" t="s">
        <v>21</v>
      </c>
      <c r="R299" s="105">
        <v>4582.3999999999996</v>
      </c>
      <c r="S299" s="23">
        <v>42228</v>
      </c>
      <c r="T299" s="106">
        <v>4582.3999999999996</v>
      </c>
      <c r="U299" s="31">
        <f t="shared" si="8"/>
        <v>0</v>
      </c>
      <c r="V299" s="39" t="s">
        <v>9</v>
      </c>
    </row>
    <row r="300" spans="1:22" x14ac:dyDescent="0.25">
      <c r="A300" s="20">
        <v>42220</v>
      </c>
      <c r="B300" s="183">
        <v>4508</v>
      </c>
      <c r="C300" s="183" t="s">
        <v>1592</v>
      </c>
      <c r="D300" s="14" t="s">
        <v>121</v>
      </c>
      <c r="E300" s="105">
        <v>2554.1999999999998</v>
      </c>
      <c r="F300" s="72">
        <v>42220</v>
      </c>
      <c r="G300" s="106">
        <v>2554.1999999999998</v>
      </c>
      <c r="H300" s="31">
        <f t="shared" si="9"/>
        <v>0</v>
      </c>
      <c r="I300" s="39" t="s">
        <v>9</v>
      </c>
      <c r="N300" s="20">
        <v>42229</v>
      </c>
      <c r="O300" s="183">
        <v>5491</v>
      </c>
      <c r="P300" s="183" t="s">
        <v>1592</v>
      </c>
      <c r="Q300" s="14" t="s">
        <v>21</v>
      </c>
      <c r="R300" s="105">
        <v>4641.7</v>
      </c>
      <c r="S300" s="23">
        <v>42229</v>
      </c>
      <c r="T300" s="106">
        <v>4641.7</v>
      </c>
      <c r="U300" s="31">
        <f t="shared" si="8"/>
        <v>0</v>
      </c>
      <c r="V300" s="39" t="s">
        <v>9</v>
      </c>
    </row>
    <row r="301" spans="1:22" x14ac:dyDescent="0.25">
      <c r="A301" s="12">
        <v>42220</v>
      </c>
      <c r="B301" s="183">
        <v>4509</v>
      </c>
      <c r="C301" s="183" t="s">
        <v>1592</v>
      </c>
      <c r="D301" s="14" t="s">
        <v>18</v>
      </c>
      <c r="E301" s="105">
        <v>3180.8</v>
      </c>
      <c r="F301" s="23">
        <v>42220</v>
      </c>
      <c r="G301" s="106">
        <v>3180.8</v>
      </c>
      <c r="H301" s="31">
        <f t="shared" si="9"/>
        <v>0</v>
      </c>
      <c r="I301" s="39" t="s">
        <v>9</v>
      </c>
      <c r="N301" s="12">
        <v>42230</v>
      </c>
      <c r="O301" s="183">
        <v>5617</v>
      </c>
      <c r="P301" s="183" t="s">
        <v>1592</v>
      </c>
      <c r="Q301" s="14" t="s">
        <v>21</v>
      </c>
      <c r="R301" s="105">
        <v>7438.4</v>
      </c>
      <c r="S301" s="23">
        <v>42230</v>
      </c>
      <c r="T301" s="106">
        <v>7438.4</v>
      </c>
      <c r="U301" s="31">
        <f t="shared" si="8"/>
        <v>0</v>
      </c>
      <c r="V301" s="39" t="s">
        <v>9</v>
      </c>
    </row>
    <row r="302" spans="1:22" x14ac:dyDescent="0.25">
      <c r="A302" s="20">
        <v>42220</v>
      </c>
      <c r="B302" s="183">
        <v>4510</v>
      </c>
      <c r="C302" s="183" t="s">
        <v>1592</v>
      </c>
      <c r="D302" s="14" t="s">
        <v>32</v>
      </c>
      <c r="E302" s="105">
        <v>76035.960000000006</v>
      </c>
      <c r="F302" s="23">
        <v>42230</v>
      </c>
      <c r="G302" s="106">
        <v>76035.960000000006</v>
      </c>
      <c r="H302" s="31">
        <f t="shared" si="9"/>
        <v>0</v>
      </c>
      <c r="I302" s="39" t="s">
        <v>19</v>
      </c>
      <c r="N302" s="20">
        <v>42232</v>
      </c>
      <c r="O302" s="183">
        <v>5867</v>
      </c>
      <c r="P302" s="183" t="s">
        <v>1592</v>
      </c>
      <c r="Q302" s="14" t="s">
        <v>21</v>
      </c>
      <c r="R302" s="105">
        <v>7494.4</v>
      </c>
      <c r="S302" s="23">
        <v>42232</v>
      </c>
      <c r="T302" s="106">
        <v>7494.4</v>
      </c>
      <c r="U302" s="48">
        <f t="shared" si="8"/>
        <v>0</v>
      </c>
      <c r="V302" s="39" t="s">
        <v>9</v>
      </c>
    </row>
    <row r="303" spans="1:22" x14ac:dyDescent="0.25">
      <c r="A303" s="12">
        <v>42220</v>
      </c>
      <c r="B303" s="183">
        <v>4511</v>
      </c>
      <c r="C303" s="183" t="s">
        <v>1592</v>
      </c>
      <c r="D303" s="14" t="s">
        <v>8</v>
      </c>
      <c r="E303" s="105">
        <v>1089</v>
      </c>
      <c r="F303" s="23">
        <v>42220</v>
      </c>
      <c r="G303" s="106">
        <v>1089</v>
      </c>
      <c r="H303" s="31">
        <f t="shared" si="9"/>
        <v>0</v>
      </c>
      <c r="I303" s="39" t="s">
        <v>312</v>
      </c>
      <c r="N303" s="12">
        <v>42233</v>
      </c>
      <c r="O303" s="183">
        <v>5954</v>
      </c>
      <c r="P303" s="183" t="s">
        <v>1592</v>
      </c>
      <c r="Q303" s="14" t="s">
        <v>21</v>
      </c>
      <c r="R303" s="105">
        <v>7230.95</v>
      </c>
      <c r="S303" s="23">
        <v>42233</v>
      </c>
      <c r="T303" s="118">
        <v>7230.95</v>
      </c>
      <c r="U303" s="31">
        <f t="shared" si="8"/>
        <v>0</v>
      </c>
      <c r="V303" s="56" t="s">
        <v>9</v>
      </c>
    </row>
    <row r="304" spans="1:22" x14ac:dyDescent="0.25">
      <c r="A304" s="20">
        <v>42220</v>
      </c>
      <c r="B304" s="183">
        <v>4512</v>
      </c>
      <c r="C304" s="183" t="s">
        <v>1592</v>
      </c>
      <c r="D304" s="14" t="s">
        <v>114</v>
      </c>
      <c r="E304" s="105">
        <v>1095</v>
      </c>
      <c r="F304" s="23">
        <v>42220</v>
      </c>
      <c r="G304" s="106">
        <v>1095</v>
      </c>
      <c r="H304" s="31">
        <f t="shared" si="9"/>
        <v>0</v>
      </c>
      <c r="I304" s="39" t="s">
        <v>9</v>
      </c>
      <c r="N304" s="20">
        <v>42237</v>
      </c>
      <c r="O304" s="183">
        <v>6411</v>
      </c>
      <c r="P304" s="183" t="s">
        <v>1592</v>
      </c>
      <c r="Q304" s="15" t="s">
        <v>21</v>
      </c>
      <c r="R304" s="122">
        <v>4803.6000000000004</v>
      </c>
      <c r="S304" s="72">
        <v>42237</v>
      </c>
      <c r="T304" s="118">
        <v>4803.6000000000004</v>
      </c>
      <c r="U304" s="31">
        <f t="shared" si="8"/>
        <v>0</v>
      </c>
      <c r="V304" s="68" t="s">
        <v>9</v>
      </c>
    </row>
    <row r="305" spans="1:22" x14ac:dyDescent="0.25">
      <c r="A305" s="12">
        <v>42220</v>
      </c>
      <c r="B305" s="183">
        <v>4513</v>
      </c>
      <c r="C305" s="183" t="s">
        <v>1592</v>
      </c>
      <c r="D305" s="14" t="s">
        <v>21</v>
      </c>
      <c r="E305" s="105">
        <v>6397.2</v>
      </c>
      <c r="F305" s="23">
        <v>42220</v>
      </c>
      <c r="G305" s="106">
        <v>6397.2</v>
      </c>
      <c r="H305" s="31">
        <f t="shared" si="9"/>
        <v>0</v>
      </c>
      <c r="I305" s="39" t="s">
        <v>9</v>
      </c>
      <c r="N305" s="12">
        <v>42239</v>
      </c>
      <c r="O305" s="183">
        <v>6640</v>
      </c>
      <c r="P305" s="183" t="s">
        <v>1592</v>
      </c>
      <c r="Q305" s="14" t="s">
        <v>21</v>
      </c>
      <c r="R305" s="105">
        <v>6653.1</v>
      </c>
      <c r="S305" s="65">
        <v>42239</v>
      </c>
      <c r="T305" s="106">
        <v>6653.1</v>
      </c>
      <c r="U305" s="31">
        <f t="shared" si="8"/>
        <v>0</v>
      </c>
      <c r="V305" s="39" t="s">
        <v>9</v>
      </c>
    </row>
    <row r="306" spans="1:22" x14ac:dyDescent="0.25">
      <c r="A306" s="20">
        <v>42220</v>
      </c>
      <c r="B306" s="183">
        <v>4514</v>
      </c>
      <c r="C306" s="183" t="s">
        <v>1592</v>
      </c>
      <c r="D306" s="14" t="s">
        <v>151</v>
      </c>
      <c r="E306" s="105">
        <v>2234.4</v>
      </c>
      <c r="F306" s="23">
        <v>42221</v>
      </c>
      <c r="G306" s="106">
        <v>2234.4</v>
      </c>
      <c r="H306" s="31">
        <f t="shared" si="9"/>
        <v>0</v>
      </c>
      <c r="I306" s="39" t="s">
        <v>9</v>
      </c>
      <c r="N306" s="20">
        <v>42240</v>
      </c>
      <c r="O306" s="183">
        <v>6725</v>
      </c>
      <c r="P306" s="183" t="s">
        <v>1592</v>
      </c>
      <c r="Q306" s="14" t="s">
        <v>21</v>
      </c>
      <c r="R306" s="105">
        <v>5676</v>
      </c>
      <c r="S306" s="65">
        <v>42240</v>
      </c>
      <c r="T306" s="106">
        <v>5676</v>
      </c>
      <c r="U306" s="31">
        <f t="shared" si="8"/>
        <v>0</v>
      </c>
      <c r="V306" s="39" t="s">
        <v>9</v>
      </c>
    </row>
    <row r="307" spans="1:22" x14ac:dyDescent="0.25">
      <c r="A307" s="12">
        <v>42220</v>
      </c>
      <c r="B307" s="183">
        <v>4515</v>
      </c>
      <c r="C307" s="183" t="s">
        <v>1592</v>
      </c>
      <c r="D307" s="14" t="s">
        <v>699</v>
      </c>
      <c r="E307" s="105">
        <v>315</v>
      </c>
      <c r="F307" s="23">
        <v>42220</v>
      </c>
      <c r="G307" s="106">
        <v>315</v>
      </c>
      <c r="H307" s="31">
        <f t="shared" si="9"/>
        <v>0</v>
      </c>
      <c r="I307" s="39" t="s">
        <v>9</v>
      </c>
      <c r="N307" s="12">
        <v>42242</v>
      </c>
      <c r="O307" s="183">
        <v>6942</v>
      </c>
      <c r="P307" s="183" t="s">
        <v>1592</v>
      </c>
      <c r="Q307" s="14" t="s">
        <v>21</v>
      </c>
      <c r="R307" s="105">
        <v>4151.3999999999996</v>
      </c>
      <c r="S307" s="65">
        <v>42242</v>
      </c>
      <c r="T307" s="106">
        <v>4151.3999999999996</v>
      </c>
      <c r="U307" s="31">
        <f t="shared" si="8"/>
        <v>0</v>
      </c>
      <c r="V307" s="39" t="s">
        <v>9</v>
      </c>
    </row>
    <row r="308" spans="1:22" x14ac:dyDescent="0.25">
      <c r="A308" s="20">
        <v>42220</v>
      </c>
      <c r="B308" s="183">
        <v>4516</v>
      </c>
      <c r="C308" s="183" t="s">
        <v>1592</v>
      </c>
      <c r="D308" s="150" t="s">
        <v>125</v>
      </c>
      <c r="E308" s="105">
        <v>28776.799999999999</v>
      </c>
      <c r="F308" s="23" t="s">
        <v>6120</v>
      </c>
      <c r="G308" s="106">
        <f>4000+24776.8</f>
        <v>28776.799999999999</v>
      </c>
      <c r="H308" s="31">
        <f t="shared" si="9"/>
        <v>0</v>
      </c>
      <c r="I308" s="39" t="s">
        <v>94</v>
      </c>
      <c r="N308" s="20">
        <v>42245</v>
      </c>
      <c r="O308" s="183">
        <v>7299</v>
      </c>
      <c r="P308" s="183" t="s">
        <v>1592</v>
      </c>
      <c r="Q308" s="14" t="s">
        <v>21</v>
      </c>
      <c r="R308" s="105">
        <v>4291</v>
      </c>
      <c r="S308" s="23">
        <v>42245</v>
      </c>
      <c r="T308" s="106">
        <v>4291</v>
      </c>
      <c r="U308" s="31">
        <f t="shared" si="8"/>
        <v>0</v>
      </c>
      <c r="V308" s="39" t="s">
        <v>9</v>
      </c>
    </row>
    <row r="309" spans="1:22" x14ac:dyDescent="0.25">
      <c r="A309" s="12">
        <v>42220</v>
      </c>
      <c r="B309" s="183">
        <v>4517</v>
      </c>
      <c r="C309" s="183" t="s">
        <v>1592</v>
      </c>
      <c r="D309" s="14" t="s">
        <v>20</v>
      </c>
      <c r="E309" s="105">
        <v>4082.8</v>
      </c>
      <c r="F309" s="23">
        <v>42220</v>
      </c>
      <c r="G309" s="106">
        <v>4082.8</v>
      </c>
      <c r="H309" s="31">
        <f t="shared" si="9"/>
        <v>0</v>
      </c>
      <c r="I309" s="39" t="s">
        <v>94</v>
      </c>
      <c r="N309" s="12">
        <v>42245</v>
      </c>
      <c r="O309" s="183">
        <v>7355</v>
      </c>
      <c r="P309" s="183" t="s">
        <v>1592</v>
      </c>
      <c r="Q309" s="14" t="s">
        <v>21</v>
      </c>
      <c r="R309" s="105">
        <v>2733.6</v>
      </c>
      <c r="S309" s="23">
        <v>42245</v>
      </c>
      <c r="T309" s="106">
        <v>2733.6</v>
      </c>
      <c r="U309" s="31">
        <f t="shared" si="8"/>
        <v>0</v>
      </c>
      <c r="V309" s="39" t="s">
        <v>9</v>
      </c>
    </row>
    <row r="310" spans="1:22" x14ac:dyDescent="0.25">
      <c r="A310" s="20">
        <v>42220</v>
      </c>
      <c r="B310" s="183">
        <v>4518</v>
      </c>
      <c r="C310" s="183" t="s">
        <v>1592</v>
      </c>
      <c r="D310" s="150" t="s">
        <v>854</v>
      </c>
      <c r="E310" s="105">
        <v>5834.8</v>
      </c>
      <c r="F310" s="30" t="s">
        <v>6326</v>
      </c>
      <c r="G310" s="144">
        <f>4500+500+834.8</f>
        <v>5834.8</v>
      </c>
      <c r="H310" s="31">
        <f t="shared" si="9"/>
        <v>0</v>
      </c>
      <c r="I310" s="39" t="s">
        <v>9</v>
      </c>
      <c r="N310" s="20">
        <v>42246</v>
      </c>
      <c r="O310" s="183">
        <v>7407</v>
      </c>
      <c r="P310" s="183" t="s">
        <v>1592</v>
      </c>
      <c r="Q310" s="14" t="s">
        <v>21</v>
      </c>
      <c r="R310" s="105">
        <v>5453.8</v>
      </c>
      <c r="S310" s="23">
        <v>42246</v>
      </c>
      <c r="T310" s="106">
        <v>5453.8</v>
      </c>
      <c r="U310" s="31">
        <f t="shared" si="8"/>
        <v>0</v>
      </c>
      <c r="V310" s="39" t="s">
        <v>9</v>
      </c>
    </row>
    <row r="311" spans="1:22" x14ac:dyDescent="0.25">
      <c r="A311" s="12">
        <v>42220</v>
      </c>
      <c r="B311" s="183">
        <v>4519</v>
      </c>
      <c r="C311" s="183" t="s">
        <v>1592</v>
      </c>
      <c r="D311" s="14" t="s">
        <v>1012</v>
      </c>
      <c r="E311" s="105">
        <v>1831.8</v>
      </c>
      <c r="F311" s="23">
        <v>42220</v>
      </c>
      <c r="G311" s="106">
        <v>1831.8</v>
      </c>
      <c r="H311" s="31">
        <f t="shared" si="9"/>
        <v>0</v>
      </c>
      <c r="I311" s="39" t="s">
        <v>94</v>
      </c>
      <c r="N311" s="12">
        <v>42247</v>
      </c>
      <c r="O311" s="183">
        <v>7480</v>
      </c>
      <c r="P311" s="183" t="s">
        <v>1592</v>
      </c>
      <c r="Q311" s="14" t="s">
        <v>21</v>
      </c>
      <c r="R311" s="105">
        <v>5721.8</v>
      </c>
      <c r="S311" s="23">
        <v>42247</v>
      </c>
      <c r="T311" s="106">
        <v>5721.8</v>
      </c>
      <c r="U311" s="31">
        <f t="shared" si="8"/>
        <v>0</v>
      </c>
      <c r="V311" s="39" t="s">
        <v>9</v>
      </c>
    </row>
    <row r="312" spans="1:22" x14ac:dyDescent="0.25">
      <c r="A312" s="20">
        <v>42220</v>
      </c>
      <c r="B312" s="183">
        <v>4520</v>
      </c>
      <c r="C312" s="183" t="s">
        <v>1592</v>
      </c>
      <c r="D312" s="14" t="s">
        <v>591</v>
      </c>
      <c r="E312" s="105">
        <v>12102</v>
      </c>
      <c r="F312" s="23">
        <v>42220</v>
      </c>
      <c r="G312" s="106">
        <v>12102</v>
      </c>
      <c r="H312" s="31">
        <f t="shared" si="9"/>
        <v>0</v>
      </c>
      <c r="I312" s="39" t="s">
        <v>6112</v>
      </c>
      <c r="N312" s="20">
        <v>42235</v>
      </c>
      <c r="O312" s="183">
        <v>6156</v>
      </c>
      <c r="P312" s="183" t="s">
        <v>1592</v>
      </c>
      <c r="Q312" s="14" t="s">
        <v>4758</v>
      </c>
      <c r="R312" s="105">
        <v>13878.75</v>
      </c>
      <c r="S312" s="23">
        <v>42235</v>
      </c>
      <c r="T312" s="118">
        <v>13878.75</v>
      </c>
      <c r="U312" s="31">
        <f t="shared" si="8"/>
        <v>0</v>
      </c>
      <c r="V312" s="56" t="s">
        <v>6106</v>
      </c>
    </row>
    <row r="313" spans="1:22" x14ac:dyDescent="0.25">
      <c r="A313" s="12">
        <v>42220</v>
      </c>
      <c r="B313" s="183">
        <v>4521</v>
      </c>
      <c r="C313" s="183" t="s">
        <v>1592</v>
      </c>
      <c r="D313" s="14" t="s">
        <v>103</v>
      </c>
      <c r="E313" s="105">
        <v>27627.040000000001</v>
      </c>
      <c r="F313" s="23">
        <v>42222</v>
      </c>
      <c r="G313" s="106">
        <v>27627.040000000001</v>
      </c>
      <c r="H313" s="31">
        <f t="shared" si="9"/>
        <v>0</v>
      </c>
      <c r="I313" s="39" t="s">
        <v>6112</v>
      </c>
      <c r="N313" s="12">
        <v>42220</v>
      </c>
      <c r="O313" s="183">
        <v>4585</v>
      </c>
      <c r="P313" s="183" t="s">
        <v>1592</v>
      </c>
      <c r="Q313" s="14" t="s">
        <v>851</v>
      </c>
      <c r="R313" s="105">
        <v>1640</v>
      </c>
      <c r="S313" s="23">
        <v>42221</v>
      </c>
      <c r="T313" s="106">
        <v>1640</v>
      </c>
      <c r="U313" s="31">
        <f t="shared" si="8"/>
        <v>0</v>
      </c>
      <c r="V313" s="39" t="s">
        <v>94</v>
      </c>
    </row>
    <row r="314" spans="1:22" x14ac:dyDescent="0.25">
      <c r="A314" s="20">
        <v>42220</v>
      </c>
      <c r="B314" s="183">
        <v>4522</v>
      </c>
      <c r="C314" s="183" t="s">
        <v>1592</v>
      </c>
      <c r="D314" s="14" t="s">
        <v>24</v>
      </c>
      <c r="E314" s="105">
        <v>109442.3</v>
      </c>
      <c r="F314" s="23">
        <v>42228</v>
      </c>
      <c r="G314" s="106">
        <v>109442.3</v>
      </c>
      <c r="H314" s="31">
        <f t="shared" si="9"/>
        <v>0</v>
      </c>
      <c r="I314" s="39" t="s">
        <v>6106</v>
      </c>
      <c r="N314" s="20">
        <v>42227</v>
      </c>
      <c r="O314" s="183">
        <v>5356</v>
      </c>
      <c r="P314" s="183" t="s">
        <v>1592</v>
      </c>
      <c r="Q314" s="14" t="s">
        <v>851</v>
      </c>
      <c r="R314" s="105">
        <v>1652.3</v>
      </c>
      <c r="S314" s="23">
        <v>42229</v>
      </c>
      <c r="T314" s="106">
        <v>1652.3</v>
      </c>
      <c r="U314" s="48">
        <f t="shared" si="8"/>
        <v>0</v>
      </c>
      <c r="V314" s="39" t="s">
        <v>59</v>
      </c>
    </row>
    <row r="315" spans="1:22" x14ac:dyDescent="0.25">
      <c r="A315" s="12">
        <v>42220</v>
      </c>
      <c r="B315" s="183">
        <v>4523</v>
      </c>
      <c r="C315" s="183" t="s">
        <v>1592</v>
      </c>
      <c r="D315" s="14" t="s">
        <v>1174</v>
      </c>
      <c r="E315" s="105">
        <v>15663.8</v>
      </c>
      <c r="F315" s="23">
        <v>42221</v>
      </c>
      <c r="G315" s="106">
        <v>15663.8</v>
      </c>
      <c r="H315" s="31">
        <f t="shared" si="9"/>
        <v>0</v>
      </c>
      <c r="I315" s="39" t="s">
        <v>587</v>
      </c>
      <c r="N315" s="12">
        <v>42230</v>
      </c>
      <c r="O315" s="183">
        <v>5709</v>
      </c>
      <c r="P315" s="183" t="s">
        <v>1592</v>
      </c>
      <c r="Q315" s="14" t="s">
        <v>851</v>
      </c>
      <c r="R315" s="105">
        <v>1697.4</v>
      </c>
      <c r="S315" s="23">
        <v>42231</v>
      </c>
      <c r="T315" s="106">
        <v>1697.4</v>
      </c>
      <c r="U315" s="48">
        <f t="shared" si="8"/>
        <v>0</v>
      </c>
      <c r="V315" s="39" t="s">
        <v>94</v>
      </c>
    </row>
    <row r="316" spans="1:22" x14ac:dyDescent="0.25">
      <c r="A316" s="20">
        <v>42220</v>
      </c>
      <c r="B316" s="183">
        <v>4524</v>
      </c>
      <c r="C316" s="183" t="s">
        <v>1592</v>
      </c>
      <c r="D316" s="14" t="s">
        <v>1175</v>
      </c>
      <c r="E316" s="105">
        <v>18637.2</v>
      </c>
      <c r="F316" s="23">
        <v>42222</v>
      </c>
      <c r="G316" s="106">
        <v>18637.2</v>
      </c>
      <c r="H316" s="31">
        <f t="shared" si="9"/>
        <v>0</v>
      </c>
      <c r="I316" s="39" t="s">
        <v>587</v>
      </c>
      <c r="N316" s="20">
        <v>42233</v>
      </c>
      <c r="O316" s="183">
        <v>6023</v>
      </c>
      <c r="P316" s="183" t="s">
        <v>1592</v>
      </c>
      <c r="Q316" s="14" t="s">
        <v>851</v>
      </c>
      <c r="R316" s="105">
        <v>1788</v>
      </c>
      <c r="S316" s="23">
        <v>42234</v>
      </c>
      <c r="T316" s="118">
        <v>1788</v>
      </c>
      <c r="U316" s="31">
        <f t="shared" si="8"/>
        <v>0</v>
      </c>
      <c r="V316" s="56" t="s">
        <v>94</v>
      </c>
    </row>
    <row r="317" spans="1:22" x14ac:dyDescent="0.25">
      <c r="A317" s="12">
        <v>42220</v>
      </c>
      <c r="B317" s="183">
        <v>4525</v>
      </c>
      <c r="C317" s="183" t="s">
        <v>1592</v>
      </c>
      <c r="D317" s="14" t="s">
        <v>1193</v>
      </c>
      <c r="E317" s="105">
        <v>3211.8</v>
      </c>
      <c r="F317" s="23">
        <v>42221</v>
      </c>
      <c r="G317" s="106">
        <v>3211.8</v>
      </c>
      <c r="H317" s="31">
        <f t="shared" si="9"/>
        <v>0</v>
      </c>
      <c r="I317" s="39" t="s">
        <v>587</v>
      </c>
      <c r="N317" s="12">
        <v>42235</v>
      </c>
      <c r="O317" s="183">
        <v>6244</v>
      </c>
      <c r="P317" s="183" t="s">
        <v>1592</v>
      </c>
      <c r="Q317" s="14" t="s">
        <v>851</v>
      </c>
      <c r="R317" s="105">
        <v>2344</v>
      </c>
      <c r="S317" s="23">
        <v>42236</v>
      </c>
      <c r="T317" s="118">
        <v>2344</v>
      </c>
      <c r="U317" s="31">
        <f t="shared" si="8"/>
        <v>0</v>
      </c>
      <c r="V317" s="56" t="s">
        <v>94</v>
      </c>
    </row>
    <row r="318" spans="1:22" x14ac:dyDescent="0.25">
      <c r="A318" s="20">
        <v>42220</v>
      </c>
      <c r="B318" s="183">
        <v>4526</v>
      </c>
      <c r="C318" s="183" t="s">
        <v>1592</v>
      </c>
      <c r="D318" s="14" t="s">
        <v>940</v>
      </c>
      <c r="E318" s="105">
        <v>2180.4499999999998</v>
      </c>
      <c r="F318" s="23">
        <v>42221</v>
      </c>
      <c r="G318" s="106">
        <v>2180.4499999999998</v>
      </c>
      <c r="H318" s="31">
        <f t="shared" si="9"/>
        <v>0</v>
      </c>
      <c r="I318" s="39" t="s">
        <v>587</v>
      </c>
      <c r="N318" s="20">
        <v>42241</v>
      </c>
      <c r="O318" s="183">
        <v>6912</v>
      </c>
      <c r="P318" s="183" t="s">
        <v>1592</v>
      </c>
      <c r="Q318" s="14" t="s">
        <v>851</v>
      </c>
      <c r="R318" s="105">
        <v>1576</v>
      </c>
      <c r="S318" s="65">
        <v>42243</v>
      </c>
      <c r="T318" s="106">
        <v>1576</v>
      </c>
      <c r="U318" s="31">
        <f t="shared" si="8"/>
        <v>0</v>
      </c>
      <c r="V318" s="39" t="s">
        <v>59</v>
      </c>
    </row>
    <row r="319" spans="1:22" x14ac:dyDescent="0.25">
      <c r="A319" s="12">
        <v>42220</v>
      </c>
      <c r="B319" s="183">
        <v>4527</v>
      </c>
      <c r="C319" s="183" t="s">
        <v>1592</v>
      </c>
      <c r="D319" s="14" t="s">
        <v>1261</v>
      </c>
      <c r="E319" s="105">
        <v>6401.4</v>
      </c>
      <c r="F319" s="23">
        <v>42221</v>
      </c>
      <c r="G319" s="106">
        <v>6401.4</v>
      </c>
      <c r="H319" s="31">
        <f t="shared" si="9"/>
        <v>0</v>
      </c>
      <c r="I319" s="39" t="s">
        <v>587</v>
      </c>
      <c r="N319" s="12">
        <v>42244</v>
      </c>
      <c r="O319" s="183">
        <v>7245</v>
      </c>
      <c r="P319" s="183" t="s">
        <v>1592</v>
      </c>
      <c r="Q319" s="14" t="s">
        <v>851</v>
      </c>
      <c r="R319" s="105">
        <v>2292</v>
      </c>
      <c r="S319" s="23">
        <v>42244</v>
      </c>
      <c r="T319" s="106">
        <v>2292</v>
      </c>
      <c r="U319" s="31">
        <f t="shared" si="8"/>
        <v>0</v>
      </c>
      <c r="V319" s="39" t="s">
        <v>6106</v>
      </c>
    </row>
    <row r="320" spans="1:22" x14ac:dyDescent="0.25">
      <c r="A320" s="20">
        <v>42220</v>
      </c>
      <c r="B320" s="183">
        <v>4528</v>
      </c>
      <c r="C320" s="183" t="s">
        <v>1592</v>
      </c>
      <c r="D320" s="14" t="s">
        <v>1290</v>
      </c>
      <c r="E320" s="105">
        <v>2066.4</v>
      </c>
      <c r="F320" s="23">
        <v>42221</v>
      </c>
      <c r="G320" s="106">
        <v>2066.4</v>
      </c>
      <c r="H320" s="31">
        <f t="shared" si="9"/>
        <v>0</v>
      </c>
      <c r="I320" s="39" t="s">
        <v>587</v>
      </c>
      <c r="N320" s="20">
        <v>42247</v>
      </c>
      <c r="O320" s="183">
        <v>7619</v>
      </c>
      <c r="P320" s="183" t="s">
        <v>1592</v>
      </c>
      <c r="Q320" s="14" t="s">
        <v>851</v>
      </c>
      <c r="R320" s="105">
        <v>1868</v>
      </c>
      <c r="S320" s="23"/>
      <c r="T320" s="106"/>
      <c r="U320" s="31">
        <f t="shared" si="8"/>
        <v>1868</v>
      </c>
      <c r="V320" s="39" t="s">
        <v>59</v>
      </c>
    </row>
    <row r="321" spans="1:22" x14ac:dyDescent="0.25">
      <c r="A321" s="12">
        <v>42220</v>
      </c>
      <c r="B321" s="183">
        <v>4529</v>
      </c>
      <c r="C321" s="183" t="s">
        <v>1592</v>
      </c>
      <c r="D321" s="14" t="s">
        <v>1059</v>
      </c>
      <c r="E321" s="105">
        <v>15584.4</v>
      </c>
      <c r="F321" s="23">
        <v>42220</v>
      </c>
      <c r="G321" s="106">
        <v>15584.4</v>
      </c>
      <c r="H321" s="31">
        <f t="shared" si="9"/>
        <v>0</v>
      </c>
      <c r="I321" s="39" t="s">
        <v>9</v>
      </c>
      <c r="N321" s="12">
        <v>42236</v>
      </c>
      <c r="O321" s="183">
        <v>6335</v>
      </c>
      <c r="P321" s="183" t="s">
        <v>1592</v>
      </c>
      <c r="Q321" s="14" t="s">
        <v>6229</v>
      </c>
      <c r="R321" s="105">
        <v>12417.5</v>
      </c>
      <c r="S321" s="23">
        <v>42236</v>
      </c>
      <c r="T321" s="106">
        <v>12417.5</v>
      </c>
      <c r="U321" s="31">
        <f t="shared" si="8"/>
        <v>0</v>
      </c>
      <c r="V321" s="39" t="s">
        <v>6106</v>
      </c>
    </row>
    <row r="322" spans="1:22" x14ac:dyDescent="0.25">
      <c r="A322" s="20">
        <v>42220</v>
      </c>
      <c r="B322" s="183">
        <v>4530</v>
      </c>
      <c r="C322" s="183" t="s">
        <v>1592</v>
      </c>
      <c r="D322" s="14" t="s">
        <v>99</v>
      </c>
      <c r="E322" s="105">
        <v>2760.8</v>
      </c>
      <c r="F322" s="23">
        <v>42220</v>
      </c>
      <c r="G322" s="106">
        <v>2760.8</v>
      </c>
      <c r="H322" s="31">
        <f t="shared" si="9"/>
        <v>0</v>
      </c>
      <c r="I322" s="39" t="s">
        <v>41</v>
      </c>
      <c r="N322" s="20">
        <v>42246</v>
      </c>
      <c r="O322" s="183">
        <v>7452</v>
      </c>
      <c r="P322" s="183" t="s">
        <v>1592</v>
      </c>
      <c r="Q322" s="14" t="s">
        <v>6281</v>
      </c>
      <c r="R322" s="105">
        <v>18950.400000000001</v>
      </c>
      <c r="S322" s="23">
        <v>42246</v>
      </c>
      <c r="T322" s="106">
        <v>18950.400000000001</v>
      </c>
      <c r="U322" s="31">
        <f t="shared" si="8"/>
        <v>0</v>
      </c>
      <c r="V322" s="39" t="s">
        <v>9</v>
      </c>
    </row>
    <row r="323" spans="1:22" x14ac:dyDescent="0.25">
      <c r="A323" s="12">
        <v>42220</v>
      </c>
      <c r="B323" s="183">
        <v>4531</v>
      </c>
      <c r="C323" s="183" t="s">
        <v>1592</v>
      </c>
      <c r="D323" s="14" t="s">
        <v>906</v>
      </c>
      <c r="E323" s="105">
        <v>1312</v>
      </c>
      <c r="F323" s="23">
        <v>42222</v>
      </c>
      <c r="G323" s="106">
        <v>1312</v>
      </c>
      <c r="H323" s="31">
        <f t="shared" si="9"/>
        <v>0</v>
      </c>
      <c r="I323" s="39" t="s">
        <v>41</v>
      </c>
      <c r="N323" s="12">
        <v>42217</v>
      </c>
      <c r="O323" s="183">
        <v>4261</v>
      </c>
      <c r="P323" s="183" t="s">
        <v>1592</v>
      </c>
      <c r="Q323" s="14" t="s">
        <v>91</v>
      </c>
      <c r="R323" s="105">
        <v>28830.28</v>
      </c>
      <c r="S323" s="23">
        <v>42218</v>
      </c>
      <c r="T323" s="106">
        <v>28830.28</v>
      </c>
      <c r="U323" s="25">
        <f t="shared" ref="U323:U386" si="10">R323-T323</f>
        <v>0</v>
      </c>
      <c r="V323" s="39" t="s">
        <v>59</v>
      </c>
    </row>
    <row r="324" spans="1:22" x14ac:dyDescent="0.25">
      <c r="A324" s="20">
        <v>42220</v>
      </c>
      <c r="B324" s="183">
        <v>4532</v>
      </c>
      <c r="C324" s="183" t="s">
        <v>1592</v>
      </c>
      <c r="D324" s="14" t="s">
        <v>285</v>
      </c>
      <c r="E324" s="105">
        <v>1174</v>
      </c>
      <c r="F324" s="23">
        <v>42220</v>
      </c>
      <c r="G324" s="106">
        <v>1174</v>
      </c>
      <c r="H324" s="31">
        <f t="shared" ref="H324:H387" si="11">E324-G324</f>
        <v>0</v>
      </c>
      <c r="I324" s="39" t="s">
        <v>6112</v>
      </c>
      <c r="N324" s="20">
        <v>42221</v>
      </c>
      <c r="O324" s="183">
        <v>4637</v>
      </c>
      <c r="P324" s="183" t="s">
        <v>1592</v>
      </c>
      <c r="Q324" s="14" t="s">
        <v>91</v>
      </c>
      <c r="R324" s="105">
        <v>29251.8</v>
      </c>
      <c r="S324" s="23">
        <v>42221</v>
      </c>
      <c r="T324" s="106">
        <v>29251.8</v>
      </c>
      <c r="U324" s="31">
        <f t="shared" si="10"/>
        <v>0</v>
      </c>
      <c r="V324" s="39" t="s">
        <v>6106</v>
      </c>
    </row>
    <row r="325" spans="1:22" x14ac:dyDescent="0.25">
      <c r="A325" s="12">
        <v>42220</v>
      </c>
      <c r="B325" s="183">
        <v>4533</v>
      </c>
      <c r="C325" s="183" t="s">
        <v>1592</v>
      </c>
      <c r="D325" s="14" t="s">
        <v>226</v>
      </c>
      <c r="E325" s="105">
        <v>2596</v>
      </c>
      <c r="F325" s="23">
        <v>42220</v>
      </c>
      <c r="G325" s="106">
        <v>2596</v>
      </c>
      <c r="H325" s="31">
        <f t="shared" si="11"/>
        <v>0</v>
      </c>
      <c r="I325" s="39" t="s">
        <v>41</v>
      </c>
      <c r="N325" s="12">
        <v>42223</v>
      </c>
      <c r="O325" s="183">
        <v>4843</v>
      </c>
      <c r="P325" s="183" t="s">
        <v>1592</v>
      </c>
      <c r="Q325" s="14" t="s">
        <v>91</v>
      </c>
      <c r="R325" s="105">
        <v>28738.34</v>
      </c>
      <c r="S325" s="23">
        <v>42224</v>
      </c>
      <c r="T325" s="106">
        <v>28738.34</v>
      </c>
      <c r="U325" s="31">
        <f t="shared" si="10"/>
        <v>0</v>
      </c>
      <c r="V325" s="39" t="s">
        <v>59</v>
      </c>
    </row>
    <row r="326" spans="1:22" x14ac:dyDescent="0.25">
      <c r="A326" s="20">
        <v>42220</v>
      </c>
      <c r="B326" s="183">
        <v>4534</v>
      </c>
      <c r="C326" s="183" t="s">
        <v>1592</v>
      </c>
      <c r="D326" s="150" t="s">
        <v>164</v>
      </c>
      <c r="E326" s="105">
        <v>1216.5999999999999</v>
      </c>
      <c r="F326" s="23">
        <v>42220</v>
      </c>
      <c r="G326" s="106">
        <v>1216.5999999999999</v>
      </c>
      <c r="H326" s="31">
        <f t="shared" si="11"/>
        <v>0</v>
      </c>
      <c r="I326" s="39" t="s">
        <v>9</v>
      </c>
      <c r="N326" s="20">
        <v>42224</v>
      </c>
      <c r="O326" s="183">
        <v>4991</v>
      </c>
      <c r="P326" s="183" t="s">
        <v>1592</v>
      </c>
      <c r="Q326" s="14" t="s">
        <v>91</v>
      </c>
      <c r="R326" s="105">
        <v>26874</v>
      </c>
      <c r="S326" s="23">
        <v>42225</v>
      </c>
      <c r="T326" s="106">
        <v>26874</v>
      </c>
      <c r="U326" s="31">
        <f t="shared" si="10"/>
        <v>0</v>
      </c>
      <c r="V326" s="39" t="s">
        <v>59</v>
      </c>
    </row>
    <row r="327" spans="1:22" x14ac:dyDescent="0.25">
      <c r="A327" s="12">
        <v>42220</v>
      </c>
      <c r="B327" s="183">
        <v>4535</v>
      </c>
      <c r="C327" s="183" t="s">
        <v>1592</v>
      </c>
      <c r="D327" s="14" t="s">
        <v>169</v>
      </c>
      <c r="E327" s="105">
        <v>2424</v>
      </c>
      <c r="F327" s="23">
        <v>42222</v>
      </c>
      <c r="G327" s="106">
        <v>2424</v>
      </c>
      <c r="H327" s="31">
        <f t="shared" si="11"/>
        <v>0</v>
      </c>
      <c r="I327" s="39" t="s">
        <v>59</v>
      </c>
      <c r="N327" s="12">
        <v>42224</v>
      </c>
      <c r="O327" s="183">
        <v>5039</v>
      </c>
      <c r="P327" s="183" t="s">
        <v>1592</v>
      </c>
      <c r="Q327" s="14" t="s">
        <v>91</v>
      </c>
      <c r="R327" s="105">
        <v>8124.4</v>
      </c>
      <c r="S327" s="23">
        <v>42225</v>
      </c>
      <c r="T327" s="106">
        <v>8124.4</v>
      </c>
      <c r="U327" s="31">
        <f t="shared" si="10"/>
        <v>0</v>
      </c>
      <c r="V327" s="39" t="s">
        <v>9</v>
      </c>
    </row>
    <row r="328" spans="1:22" x14ac:dyDescent="0.25">
      <c r="A328" s="20">
        <v>42220</v>
      </c>
      <c r="B328" s="183">
        <v>4536</v>
      </c>
      <c r="C328" s="183" t="s">
        <v>1592</v>
      </c>
      <c r="D328" s="14" t="s">
        <v>45</v>
      </c>
      <c r="E328" s="105">
        <v>26831.5</v>
      </c>
      <c r="F328" s="23">
        <v>42228</v>
      </c>
      <c r="G328" s="106">
        <v>26831.5</v>
      </c>
      <c r="H328" s="31">
        <f t="shared" si="11"/>
        <v>0</v>
      </c>
      <c r="I328" s="39" t="s">
        <v>59</v>
      </c>
      <c r="N328" s="20">
        <v>42226</v>
      </c>
      <c r="O328" s="183">
        <v>5148</v>
      </c>
      <c r="P328" s="183" t="s">
        <v>1592</v>
      </c>
      <c r="Q328" s="14" t="s">
        <v>91</v>
      </c>
      <c r="R328" s="105">
        <v>28489</v>
      </c>
      <c r="S328" s="23">
        <v>42226</v>
      </c>
      <c r="T328" s="106">
        <v>28489</v>
      </c>
      <c r="U328" s="31">
        <f t="shared" si="10"/>
        <v>0</v>
      </c>
      <c r="V328" s="39" t="s">
        <v>59</v>
      </c>
    </row>
    <row r="329" spans="1:22" x14ac:dyDescent="0.25">
      <c r="A329" s="12">
        <v>42220</v>
      </c>
      <c r="B329" s="183">
        <v>4537</v>
      </c>
      <c r="C329" s="183" t="s">
        <v>1592</v>
      </c>
      <c r="D329" s="14" t="s">
        <v>53</v>
      </c>
      <c r="E329" s="105">
        <v>858.8</v>
      </c>
      <c r="F329" s="23">
        <v>42220</v>
      </c>
      <c r="G329" s="106">
        <v>858.8</v>
      </c>
      <c r="H329" s="31">
        <f t="shared" si="11"/>
        <v>0</v>
      </c>
      <c r="I329" s="39" t="s">
        <v>59</v>
      </c>
      <c r="N329" s="12">
        <v>42228</v>
      </c>
      <c r="O329" s="183">
        <v>5380</v>
      </c>
      <c r="P329" s="183" t="s">
        <v>1592</v>
      </c>
      <c r="Q329" s="14" t="s">
        <v>91</v>
      </c>
      <c r="R329" s="105">
        <v>18432.3</v>
      </c>
      <c r="S329" s="23">
        <v>42229</v>
      </c>
      <c r="T329" s="106">
        <v>18432.3</v>
      </c>
      <c r="U329" s="31">
        <f t="shared" si="10"/>
        <v>0</v>
      </c>
      <c r="V329" s="39" t="s">
        <v>6112</v>
      </c>
    </row>
    <row r="330" spans="1:22" x14ac:dyDescent="0.25">
      <c r="A330" s="20">
        <v>42220</v>
      </c>
      <c r="B330" s="183">
        <v>4538</v>
      </c>
      <c r="C330" s="183" t="s">
        <v>1592</v>
      </c>
      <c r="D330" s="14" t="s">
        <v>1387</v>
      </c>
      <c r="E330" s="105">
        <v>782.8</v>
      </c>
      <c r="F330" s="23">
        <v>42220</v>
      </c>
      <c r="G330" s="106">
        <v>782.8</v>
      </c>
      <c r="H330" s="31">
        <f t="shared" si="11"/>
        <v>0</v>
      </c>
      <c r="I330" s="39" t="s">
        <v>59</v>
      </c>
      <c r="N330" s="20">
        <v>42230</v>
      </c>
      <c r="O330" s="183">
        <v>5590</v>
      </c>
      <c r="P330" s="183" t="s">
        <v>1592</v>
      </c>
      <c r="Q330" s="14" t="s">
        <v>91</v>
      </c>
      <c r="R330" s="105">
        <v>28318.5</v>
      </c>
      <c r="S330" s="23">
        <v>42230</v>
      </c>
      <c r="T330" s="106">
        <v>28318.5</v>
      </c>
      <c r="U330" s="31">
        <f t="shared" si="10"/>
        <v>0</v>
      </c>
      <c r="V330" s="39" t="s">
        <v>59</v>
      </c>
    </row>
    <row r="331" spans="1:22" x14ac:dyDescent="0.25">
      <c r="A331" s="12">
        <v>42220</v>
      </c>
      <c r="B331" s="183">
        <v>4539</v>
      </c>
      <c r="C331" s="183" t="s">
        <v>1592</v>
      </c>
      <c r="D331" s="14" t="s">
        <v>5046</v>
      </c>
      <c r="E331" s="105">
        <v>5925.8</v>
      </c>
      <c r="F331" s="23">
        <v>42220</v>
      </c>
      <c r="G331" s="106">
        <v>5925.8</v>
      </c>
      <c r="H331" s="31">
        <f t="shared" si="11"/>
        <v>0</v>
      </c>
      <c r="I331" s="39" t="s">
        <v>9</v>
      </c>
      <c r="N331" s="12">
        <v>42231</v>
      </c>
      <c r="O331" s="183">
        <v>5769</v>
      </c>
      <c r="P331" s="183" t="s">
        <v>1592</v>
      </c>
      <c r="Q331" s="14" t="s">
        <v>91</v>
      </c>
      <c r="R331" s="105">
        <v>29471.7</v>
      </c>
      <c r="S331" s="23">
        <v>42232</v>
      </c>
      <c r="T331" s="229">
        <v>29471.7</v>
      </c>
      <c r="U331" s="48">
        <f t="shared" si="10"/>
        <v>0</v>
      </c>
      <c r="V331" s="39" t="s">
        <v>59</v>
      </c>
    </row>
    <row r="332" spans="1:22" x14ac:dyDescent="0.25">
      <c r="A332" s="20">
        <v>42220</v>
      </c>
      <c r="B332" s="183">
        <v>4540</v>
      </c>
      <c r="C332" s="183" t="s">
        <v>1592</v>
      </c>
      <c r="D332" s="14" t="s">
        <v>82</v>
      </c>
      <c r="E332" s="105">
        <v>2843.4</v>
      </c>
      <c r="F332" s="23">
        <v>42220</v>
      </c>
      <c r="G332" s="106">
        <v>2843.4</v>
      </c>
      <c r="H332" s="31">
        <f t="shared" si="11"/>
        <v>0</v>
      </c>
      <c r="I332" s="39" t="s">
        <v>59</v>
      </c>
      <c r="N332" s="20">
        <v>42232</v>
      </c>
      <c r="O332" s="183">
        <v>5876</v>
      </c>
      <c r="P332" s="183" t="s">
        <v>1592</v>
      </c>
      <c r="Q332" s="14" t="s">
        <v>91</v>
      </c>
      <c r="R332" s="105">
        <v>1230</v>
      </c>
      <c r="S332" s="23">
        <v>42232</v>
      </c>
      <c r="T332" s="106">
        <v>1230</v>
      </c>
      <c r="U332" s="48">
        <f t="shared" si="10"/>
        <v>0</v>
      </c>
      <c r="V332" s="39" t="s">
        <v>59</v>
      </c>
    </row>
    <row r="333" spans="1:22" x14ac:dyDescent="0.25">
      <c r="A333" s="12">
        <v>42220</v>
      </c>
      <c r="B333" s="183">
        <v>4541</v>
      </c>
      <c r="C333" s="183" t="s">
        <v>1592</v>
      </c>
      <c r="D333" s="14" t="s">
        <v>81</v>
      </c>
      <c r="E333" s="105">
        <v>2254.5</v>
      </c>
      <c r="F333" s="23">
        <v>42220</v>
      </c>
      <c r="G333" s="106">
        <v>2254.5</v>
      </c>
      <c r="H333" s="31">
        <f t="shared" si="11"/>
        <v>0</v>
      </c>
      <c r="I333" s="39" t="s">
        <v>59</v>
      </c>
      <c r="N333" s="12">
        <v>42233</v>
      </c>
      <c r="O333" s="183">
        <v>5932</v>
      </c>
      <c r="P333" s="183" t="s">
        <v>1592</v>
      </c>
      <c r="Q333" s="14" t="s">
        <v>91</v>
      </c>
      <c r="R333" s="105">
        <v>28684.3</v>
      </c>
      <c r="S333" s="23">
        <v>42233</v>
      </c>
      <c r="T333" s="118">
        <v>28684.3</v>
      </c>
      <c r="U333" s="31">
        <f t="shared" si="10"/>
        <v>0</v>
      </c>
      <c r="V333" s="56" t="s">
        <v>59</v>
      </c>
    </row>
    <row r="334" spans="1:22" x14ac:dyDescent="0.25">
      <c r="A334" s="20">
        <v>42220</v>
      </c>
      <c r="B334" s="183">
        <v>4542</v>
      </c>
      <c r="C334" s="183" t="s">
        <v>1592</v>
      </c>
      <c r="D334" s="14" t="s">
        <v>3312</v>
      </c>
      <c r="E334" s="105">
        <v>302.39999999999998</v>
      </c>
      <c r="F334" s="23">
        <v>42220</v>
      </c>
      <c r="G334" s="106">
        <v>302.39999999999998</v>
      </c>
      <c r="H334" s="31">
        <f t="shared" si="11"/>
        <v>0</v>
      </c>
      <c r="I334" s="39" t="s">
        <v>59</v>
      </c>
      <c r="N334" s="20">
        <v>42233</v>
      </c>
      <c r="O334" s="183">
        <v>6036</v>
      </c>
      <c r="P334" s="183" t="s">
        <v>1592</v>
      </c>
      <c r="Q334" s="14" t="s">
        <v>91</v>
      </c>
      <c r="R334" s="105">
        <v>8849.8799999999992</v>
      </c>
      <c r="S334" s="23">
        <v>42234</v>
      </c>
      <c r="T334" s="118">
        <v>8849.8799999999992</v>
      </c>
      <c r="U334" s="31">
        <f t="shared" si="10"/>
        <v>0</v>
      </c>
      <c r="V334" s="56" t="s">
        <v>59</v>
      </c>
    </row>
    <row r="335" spans="1:22" x14ac:dyDescent="0.25">
      <c r="A335" s="12">
        <v>42220</v>
      </c>
      <c r="B335" s="183">
        <v>4543</v>
      </c>
      <c r="C335" s="183" t="s">
        <v>1592</v>
      </c>
      <c r="D335" s="14" t="s">
        <v>167</v>
      </c>
      <c r="E335" s="105">
        <v>328.9</v>
      </c>
      <c r="F335" s="23">
        <v>42220</v>
      </c>
      <c r="G335" s="106">
        <v>328.9</v>
      </c>
      <c r="H335" s="31">
        <f t="shared" si="11"/>
        <v>0</v>
      </c>
      <c r="I335" s="39" t="s">
        <v>59</v>
      </c>
      <c r="N335" s="12">
        <v>42235</v>
      </c>
      <c r="O335" s="183">
        <v>6209</v>
      </c>
      <c r="P335" s="183" t="s">
        <v>1592</v>
      </c>
      <c r="Q335" s="14" t="s">
        <v>91</v>
      </c>
      <c r="R335" s="105">
        <v>28318.98</v>
      </c>
      <c r="S335" s="23">
        <v>42235</v>
      </c>
      <c r="T335" s="118">
        <v>28318.98</v>
      </c>
      <c r="U335" s="31">
        <f t="shared" si="10"/>
        <v>0</v>
      </c>
      <c r="V335" s="56" t="s">
        <v>94</v>
      </c>
    </row>
    <row r="336" spans="1:22" x14ac:dyDescent="0.25">
      <c r="A336" s="20">
        <v>42220</v>
      </c>
      <c r="B336" s="183">
        <v>4544</v>
      </c>
      <c r="C336" s="183" t="s">
        <v>1592</v>
      </c>
      <c r="D336" s="14" t="s">
        <v>116</v>
      </c>
      <c r="E336" s="105">
        <v>2192.4</v>
      </c>
      <c r="F336" s="23">
        <v>42220</v>
      </c>
      <c r="G336" s="106">
        <v>2192.4</v>
      </c>
      <c r="H336" s="31">
        <f t="shared" si="11"/>
        <v>0</v>
      </c>
      <c r="I336" s="39" t="s">
        <v>59</v>
      </c>
      <c r="N336" s="20">
        <v>42236</v>
      </c>
      <c r="O336" s="183">
        <v>6282</v>
      </c>
      <c r="P336" s="183" t="s">
        <v>1592</v>
      </c>
      <c r="Q336" s="14" t="s">
        <v>91</v>
      </c>
      <c r="R336" s="105">
        <v>28771.47</v>
      </c>
      <c r="S336" s="23">
        <v>42236</v>
      </c>
      <c r="T336" s="118">
        <v>28771.47</v>
      </c>
      <c r="U336" s="31">
        <f t="shared" si="10"/>
        <v>0</v>
      </c>
      <c r="V336" s="56" t="s">
        <v>312</v>
      </c>
    </row>
    <row r="337" spans="1:22" x14ac:dyDescent="0.25">
      <c r="A337" s="12">
        <v>42220</v>
      </c>
      <c r="B337" s="183">
        <v>4545</v>
      </c>
      <c r="C337" s="183" t="s">
        <v>1592</v>
      </c>
      <c r="D337" s="14" t="s">
        <v>225</v>
      </c>
      <c r="E337" s="105">
        <v>2634.3</v>
      </c>
      <c r="F337" s="23">
        <v>42220</v>
      </c>
      <c r="G337" s="106">
        <v>2634.3</v>
      </c>
      <c r="H337" s="31">
        <f t="shared" si="11"/>
        <v>0</v>
      </c>
      <c r="I337" s="39" t="s">
        <v>9</v>
      </c>
      <c r="N337" s="12">
        <v>42239</v>
      </c>
      <c r="O337" s="183">
        <v>6645</v>
      </c>
      <c r="P337" s="183" t="s">
        <v>1592</v>
      </c>
      <c r="Q337" s="14" t="s">
        <v>91</v>
      </c>
      <c r="R337" s="105">
        <v>30543.5</v>
      </c>
      <c r="S337" s="65">
        <v>42240</v>
      </c>
      <c r="T337" s="106">
        <v>30543.5</v>
      </c>
      <c r="U337" s="31">
        <f t="shared" si="10"/>
        <v>0</v>
      </c>
      <c r="V337" s="39" t="s">
        <v>9</v>
      </c>
    </row>
    <row r="338" spans="1:22" x14ac:dyDescent="0.25">
      <c r="A338" s="20">
        <v>42220</v>
      </c>
      <c r="B338" s="183">
        <v>4546</v>
      </c>
      <c r="C338" s="183" t="s">
        <v>1592</v>
      </c>
      <c r="D338" s="14" t="s">
        <v>130</v>
      </c>
      <c r="E338" s="105">
        <v>3616</v>
      </c>
      <c r="F338" s="23">
        <v>42226</v>
      </c>
      <c r="G338" s="106">
        <v>3616</v>
      </c>
      <c r="H338" s="31">
        <f t="shared" si="11"/>
        <v>0</v>
      </c>
      <c r="I338" s="39" t="s">
        <v>17</v>
      </c>
      <c r="N338" s="20">
        <v>42240</v>
      </c>
      <c r="O338" s="183">
        <v>6816</v>
      </c>
      <c r="P338" s="183" t="s">
        <v>1592</v>
      </c>
      <c r="Q338" s="14" t="s">
        <v>91</v>
      </c>
      <c r="R338" s="105">
        <v>6563.2</v>
      </c>
      <c r="S338" s="65">
        <v>42241</v>
      </c>
      <c r="T338" s="106">
        <v>6563.2</v>
      </c>
      <c r="U338" s="31">
        <f t="shared" si="10"/>
        <v>0</v>
      </c>
      <c r="V338" s="39" t="s">
        <v>59</v>
      </c>
    </row>
    <row r="339" spans="1:22" x14ac:dyDescent="0.25">
      <c r="A339" s="12">
        <v>42220</v>
      </c>
      <c r="B339" s="183">
        <v>4547</v>
      </c>
      <c r="C339" s="183" t="s">
        <v>1592</v>
      </c>
      <c r="D339" s="14" t="s">
        <v>131</v>
      </c>
      <c r="E339" s="105">
        <v>14069</v>
      </c>
      <c r="F339" s="23">
        <v>42224</v>
      </c>
      <c r="G339" s="106">
        <v>14069</v>
      </c>
      <c r="H339" s="31">
        <f t="shared" si="11"/>
        <v>0</v>
      </c>
      <c r="I339" s="39" t="s">
        <v>59</v>
      </c>
      <c r="N339" s="12">
        <v>42244</v>
      </c>
      <c r="O339" s="183">
        <v>7177</v>
      </c>
      <c r="P339" s="183" t="s">
        <v>1592</v>
      </c>
      <c r="Q339" s="14" t="s">
        <v>91</v>
      </c>
      <c r="R339" s="105">
        <v>35120.74</v>
      </c>
      <c r="S339" s="23">
        <v>42244</v>
      </c>
      <c r="T339" s="106">
        <v>35120.74</v>
      </c>
      <c r="U339" s="31">
        <f t="shared" si="10"/>
        <v>0</v>
      </c>
      <c r="V339" s="39" t="s">
        <v>59</v>
      </c>
    </row>
    <row r="340" spans="1:22" x14ac:dyDescent="0.25">
      <c r="A340" s="20">
        <v>42220</v>
      </c>
      <c r="B340" s="183">
        <v>4548</v>
      </c>
      <c r="C340" s="183" t="s">
        <v>1592</v>
      </c>
      <c r="D340" s="14" t="s">
        <v>128</v>
      </c>
      <c r="E340" s="105">
        <v>2577.6</v>
      </c>
      <c r="F340" s="23">
        <v>42222</v>
      </c>
      <c r="G340" s="106">
        <v>2577.6</v>
      </c>
      <c r="H340" s="31">
        <f t="shared" si="11"/>
        <v>0</v>
      </c>
      <c r="I340" s="39" t="s">
        <v>17</v>
      </c>
      <c r="N340" s="20">
        <v>42247</v>
      </c>
      <c r="O340" s="183">
        <v>7513</v>
      </c>
      <c r="P340" s="183" t="s">
        <v>1592</v>
      </c>
      <c r="Q340" s="14" t="s">
        <v>91</v>
      </c>
      <c r="R340" s="105">
        <v>32562.34</v>
      </c>
      <c r="S340" s="23">
        <v>42247</v>
      </c>
      <c r="T340" s="106">
        <v>32562.34</v>
      </c>
      <c r="U340" s="31">
        <f t="shared" si="10"/>
        <v>0</v>
      </c>
      <c r="V340" s="39" t="s">
        <v>9</v>
      </c>
    </row>
    <row r="341" spans="1:22" x14ac:dyDescent="0.25">
      <c r="A341" s="12">
        <v>42220</v>
      </c>
      <c r="B341" s="183">
        <v>4549</v>
      </c>
      <c r="C341" s="183" t="s">
        <v>1592</v>
      </c>
      <c r="D341" s="14" t="s">
        <v>137</v>
      </c>
      <c r="E341" s="105">
        <v>740.4</v>
      </c>
      <c r="F341" s="23">
        <v>42220</v>
      </c>
      <c r="G341" s="106">
        <v>740.4</v>
      </c>
      <c r="H341" s="31">
        <f t="shared" si="11"/>
        <v>0</v>
      </c>
      <c r="I341" s="39" t="s">
        <v>9</v>
      </c>
      <c r="N341" s="12">
        <v>42231</v>
      </c>
      <c r="O341" s="183">
        <v>5829</v>
      </c>
      <c r="P341" s="183" t="s">
        <v>1592</v>
      </c>
      <c r="Q341" s="14" t="s">
        <v>6202</v>
      </c>
      <c r="R341" s="105">
        <v>72</v>
      </c>
      <c r="S341" s="23">
        <v>42231</v>
      </c>
      <c r="T341" s="106">
        <v>72</v>
      </c>
      <c r="U341" s="48">
        <f t="shared" si="10"/>
        <v>0</v>
      </c>
      <c r="V341" s="39" t="s">
        <v>9</v>
      </c>
    </row>
    <row r="342" spans="1:22" x14ac:dyDescent="0.25">
      <c r="A342" s="20">
        <v>42220</v>
      </c>
      <c r="B342" s="183">
        <v>4550</v>
      </c>
      <c r="C342" s="183" t="s">
        <v>1592</v>
      </c>
      <c r="D342" s="14" t="s">
        <v>332</v>
      </c>
      <c r="E342" s="105">
        <v>2217.6</v>
      </c>
      <c r="F342" s="23">
        <v>42220</v>
      </c>
      <c r="G342" s="106">
        <v>2217.6</v>
      </c>
      <c r="H342" s="31">
        <f t="shared" si="11"/>
        <v>0</v>
      </c>
      <c r="I342" s="39" t="s">
        <v>9</v>
      </c>
      <c r="N342" s="20">
        <v>42224</v>
      </c>
      <c r="O342" s="183">
        <v>4984</v>
      </c>
      <c r="P342" s="183" t="s">
        <v>1592</v>
      </c>
      <c r="Q342" s="14" t="s">
        <v>328</v>
      </c>
      <c r="R342" s="105">
        <v>2773</v>
      </c>
      <c r="S342" s="23">
        <v>42224</v>
      </c>
      <c r="T342" s="106">
        <v>2773</v>
      </c>
      <c r="U342" s="31">
        <f t="shared" si="10"/>
        <v>0</v>
      </c>
      <c r="V342" s="39" t="s">
        <v>9</v>
      </c>
    </row>
    <row r="343" spans="1:22" x14ac:dyDescent="0.25">
      <c r="A343" s="12">
        <v>42220</v>
      </c>
      <c r="B343" s="183">
        <v>4551</v>
      </c>
      <c r="C343" s="183" t="s">
        <v>1592</v>
      </c>
      <c r="D343" s="14" t="s">
        <v>48</v>
      </c>
      <c r="E343" s="105">
        <v>9161.2000000000007</v>
      </c>
      <c r="F343" s="23">
        <v>42220</v>
      </c>
      <c r="G343" s="106">
        <v>9161.2000000000007</v>
      </c>
      <c r="H343" s="31">
        <f t="shared" si="11"/>
        <v>0</v>
      </c>
      <c r="I343" s="39" t="s">
        <v>6106</v>
      </c>
      <c r="N343" s="12">
        <v>42231</v>
      </c>
      <c r="O343" s="183">
        <v>5749</v>
      </c>
      <c r="P343" s="183" t="s">
        <v>1592</v>
      </c>
      <c r="Q343" s="14" t="s">
        <v>328</v>
      </c>
      <c r="R343" s="105">
        <v>3938</v>
      </c>
      <c r="S343" s="23">
        <v>42231</v>
      </c>
      <c r="T343" s="106">
        <v>3938</v>
      </c>
      <c r="U343" s="48">
        <f t="shared" si="10"/>
        <v>0</v>
      </c>
      <c r="V343" s="39" t="s">
        <v>9</v>
      </c>
    </row>
    <row r="344" spans="1:22" x14ac:dyDescent="0.25">
      <c r="A344" s="20">
        <v>42220</v>
      </c>
      <c r="B344" s="183">
        <v>4552</v>
      </c>
      <c r="C344" s="183" t="s">
        <v>1592</v>
      </c>
      <c r="D344" s="14" t="s">
        <v>6121</v>
      </c>
      <c r="E344" s="105">
        <v>105985.9</v>
      </c>
      <c r="F344" s="23" t="s">
        <v>6087</v>
      </c>
      <c r="G344" s="106">
        <f>11000+94985.9</f>
        <v>105985.9</v>
      </c>
      <c r="H344" s="31">
        <f t="shared" si="11"/>
        <v>0</v>
      </c>
      <c r="I344" s="39" t="s">
        <v>9</v>
      </c>
      <c r="N344" s="20">
        <v>42220</v>
      </c>
      <c r="O344" s="183">
        <v>4553</v>
      </c>
      <c r="P344" s="183" t="s">
        <v>1592</v>
      </c>
      <c r="Q344" s="14" t="s">
        <v>444</v>
      </c>
      <c r="R344" s="105">
        <v>21160.799999999999</v>
      </c>
      <c r="S344" s="23">
        <v>42221</v>
      </c>
      <c r="T344" s="106">
        <v>21160.799999999999</v>
      </c>
      <c r="U344" s="31">
        <f t="shared" si="10"/>
        <v>0</v>
      </c>
      <c r="V344" s="39" t="s">
        <v>1013</v>
      </c>
    </row>
    <row r="345" spans="1:22" x14ac:dyDescent="0.25">
      <c r="A345" s="12">
        <v>42220</v>
      </c>
      <c r="B345" s="183">
        <v>4553</v>
      </c>
      <c r="C345" s="183" t="s">
        <v>1592</v>
      </c>
      <c r="D345" s="14" t="s">
        <v>444</v>
      </c>
      <c r="E345" s="105">
        <v>21160.799999999999</v>
      </c>
      <c r="F345" s="23">
        <v>42221</v>
      </c>
      <c r="G345" s="106">
        <v>21160.799999999999</v>
      </c>
      <c r="H345" s="31">
        <f t="shared" si="11"/>
        <v>0</v>
      </c>
      <c r="I345" s="39" t="s">
        <v>1013</v>
      </c>
      <c r="N345" s="12">
        <v>42232</v>
      </c>
      <c r="O345" s="183">
        <v>5905</v>
      </c>
      <c r="P345" s="183" t="s">
        <v>1592</v>
      </c>
      <c r="Q345" s="14" t="s">
        <v>444</v>
      </c>
      <c r="R345" s="105">
        <v>21993.69</v>
      </c>
      <c r="S345" s="23">
        <v>42232</v>
      </c>
      <c r="T345" s="106">
        <v>21993.599999999999</v>
      </c>
      <c r="U345" s="31">
        <f t="shared" si="10"/>
        <v>9.0000000000145519E-2</v>
      </c>
      <c r="V345" s="56" t="s">
        <v>9</v>
      </c>
    </row>
    <row r="346" spans="1:22" x14ac:dyDescent="0.25">
      <c r="A346" s="20">
        <v>42220</v>
      </c>
      <c r="B346" s="183">
        <v>4554</v>
      </c>
      <c r="C346" s="183" t="s">
        <v>1592</v>
      </c>
      <c r="D346" s="14" t="s">
        <v>66</v>
      </c>
      <c r="E346" s="105">
        <v>1454.4</v>
      </c>
      <c r="F346" s="23">
        <v>42220</v>
      </c>
      <c r="G346" s="106">
        <v>1454.4</v>
      </c>
      <c r="H346" s="31">
        <f t="shared" si="11"/>
        <v>0</v>
      </c>
      <c r="I346" s="39" t="s">
        <v>9</v>
      </c>
      <c r="N346" s="20">
        <v>42245</v>
      </c>
      <c r="O346" s="183">
        <v>7323</v>
      </c>
      <c r="P346" s="183" t="s">
        <v>1592</v>
      </c>
      <c r="Q346" s="14" t="s">
        <v>444</v>
      </c>
      <c r="R346" s="105">
        <v>2270.4</v>
      </c>
      <c r="S346" s="23">
        <v>42246</v>
      </c>
      <c r="T346" s="106">
        <v>2270.4</v>
      </c>
      <c r="U346" s="31">
        <f t="shared" si="10"/>
        <v>0</v>
      </c>
      <c r="V346" s="39" t="s">
        <v>6112</v>
      </c>
    </row>
    <row r="347" spans="1:22" x14ac:dyDescent="0.25">
      <c r="A347" s="12">
        <v>42220</v>
      </c>
      <c r="B347" s="183">
        <v>4555</v>
      </c>
      <c r="C347" s="183" t="s">
        <v>1592</v>
      </c>
      <c r="D347" s="14" t="s">
        <v>158</v>
      </c>
      <c r="E347" s="105">
        <v>656</v>
      </c>
      <c r="F347" s="23">
        <v>42220</v>
      </c>
      <c r="G347" s="106">
        <v>656</v>
      </c>
      <c r="H347" s="31">
        <f t="shared" si="11"/>
        <v>0</v>
      </c>
      <c r="I347" s="39" t="s">
        <v>9</v>
      </c>
      <c r="N347" s="12">
        <v>42247</v>
      </c>
      <c r="O347" s="183">
        <v>7571</v>
      </c>
      <c r="P347" s="183" t="s">
        <v>1592</v>
      </c>
      <c r="Q347" s="14" t="s">
        <v>444</v>
      </c>
      <c r="R347" s="105">
        <v>1361</v>
      </c>
      <c r="S347" s="23"/>
      <c r="T347" s="106"/>
      <c r="U347" s="31">
        <f t="shared" si="10"/>
        <v>1361</v>
      </c>
      <c r="V347" s="39" t="s">
        <v>6112</v>
      </c>
    </row>
    <row r="348" spans="1:22" x14ac:dyDescent="0.25">
      <c r="A348" s="20">
        <v>42220</v>
      </c>
      <c r="B348" s="183">
        <v>4556</v>
      </c>
      <c r="C348" s="183" t="s">
        <v>1592</v>
      </c>
      <c r="D348" s="14" t="s">
        <v>570</v>
      </c>
      <c r="E348" s="105">
        <v>2672</v>
      </c>
      <c r="F348" s="23">
        <v>42220</v>
      </c>
      <c r="G348" s="106">
        <v>2672</v>
      </c>
      <c r="H348" s="31">
        <f t="shared" si="11"/>
        <v>0</v>
      </c>
      <c r="I348" s="39" t="s">
        <v>9</v>
      </c>
      <c r="N348" s="20">
        <v>42222</v>
      </c>
      <c r="O348" s="183">
        <v>4736</v>
      </c>
      <c r="P348" s="183" t="s">
        <v>1592</v>
      </c>
      <c r="Q348" s="14" t="s">
        <v>122</v>
      </c>
      <c r="R348" s="105">
        <v>6368</v>
      </c>
      <c r="S348" s="23">
        <v>42222</v>
      </c>
      <c r="T348" s="106">
        <v>6368</v>
      </c>
      <c r="U348" s="31">
        <f t="shared" si="10"/>
        <v>0</v>
      </c>
      <c r="V348" s="39" t="s">
        <v>9</v>
      </c>
    </row>
    <row r="349" spans="1:22" x14ac:dyDescent="0.25">
      <c r="A349" s="12">
        <v>42220</v>
      </c>
      <c r="B349" s="183">
        <v>4557</v>
      </c>
      <c r="C349" s="183" t="s">
        <v>1592</v>
      </c>
      <c r="D349" s="14" t="s">
        <v>1182</v>
      </c>
      <c r="E349" s="105">
        <v>156</v>
      </c>
      <c r="F349" s="23">
        <v>42220</v>
      </c>
      <c r="G349" s="106">
        <v>156</v>
      </c>
      <c r="H349" s="31">
        <f t="shared" si="11"/>
        <v>0</v>
      </c>
      <c r="I349" s="39" t="s">
        <v>9</v>
      </c>
      <c r="N349" s="12">
        <v>42227</v>
      </c>
      <c r="O349" s="183">
        <v>5295</v>
      </c>
      <c r="P349" s="183" t="s">
        <v>1592</v>
      </c>
      <c r="Q349" s="14" t="s">
        <v>122</v>
      </c>
      <c r="R349" s="105">
        <v>14088</v>
      </c>
      <c r="S349" s="23">
        <v>42227</v>
      </c>
      <c r="T349" s="229">
        <v>14088</v>
      </c>
      <c r="U349" s="31">
        <f t="shared" si="10"/>
        <v>0</v>
      </c>
      <c r="V349" s="39" t="s">
        <v>9</v>
      </c>
    </row>
    <row r="350" spans="1:22" x14ac:dyDescent="0.25">
      <c r="A350" s="20">
        <v>42220</v>
      </c>
      <c r="B350" s="183">
        <v>4558</v>
      </c>
      <c r="C350" s="183" t="s">
        <v>1592</v>
      </c>
      <c r="D350" s="14" t="s">
        <v>250</v>
      </c>
      <c r="E350" s="105">
        <v>2055.6</v>
      </c>
      <c r="F350" s="23">
        <v>42221</v>
      </c>
      <c r="G350" s="106">
        <v>2055.6</v>
      </c>
      <c r="H350" s="31">
        <f t="shared" si="11"/>
        <v>0</v>
      </c>
      <c r="I350" s="39" t="s">
        <v>19</v>
      </c>
      <c r="N350" s="20">
        <v>42230</v>
      </c>
      <c r="O350" s="183">
        <v>5715</v>
      </c>
      <c r="P350" s="183" t="s">
        <v>1592</v>
      </c>
      <c r="Q350" s="14" t="s">
        <v>286</v>
      </c>
      <c r="R350" s="105">
        <v>323</v>
      </c>
      <c r="S350" s="23">
        <v>42230</v>
      </c>
      <c r="T350" s="106">
        <v>323</v>
      </c>
      <c r="U350" s="48">
        <f t="shared" si="10"/>
        <v>0</v>
      </c>
      <c r="V350" s="39" t="s">
        <v>9</v>
      </c>
    </row>
    <row r="351" spans="1:22" x14ac:dyDescent="0.25">
      <c r="A351" s="12">
        <v>42220</v>
      </c>
      <c r="B351" s="183">
        <v>4559</v>
      </c>
      <c r="C351" s="183" t="s">
        <v>1592</v>
      </c>
      <c r="D351" s="14" t="s">
        <v>95</v>
      </c>
      <c r="E351" s="105">
        <v>1181.8</v>
      </c>
      <c r="F351" s="23">
        <v>42221</v>
      </c>
      <c r="G351" s="106">
        <v>1181.8</v>
      </c>
      <c r="H351" s="31">
        <f t="shared" si="11"/>
        <v>0</v>
      </c>
      <c r="I351" s="39" t="s">
        <v>19</v>
      </c>
      <c r="N351" s="12">
        <v>42230</v>
      </c>
      <c r="O351" s="183">
        <v>5716</v>
      </c>
      <c r="P351" s="183" t="s">
        <v>1592</v>
      </c>
      <c r="Q351" s="14" t="s">
        <v>286</v>
      </c>
      <c r="R351" s="105">
        <v>275</v>
      </c>
      <c r="S351" s="23">
        <v>42230</v>
      </c>
      <c r="T351" s="106">
        <v>275</v>
      </c>
      <c r="U351" s="48">
        <f t="shared" si="10"/>
        <v>0</v>
      </c>
      <c r="V351" s="39" t="s">
        <v>9</v>
      </c>
    </row>
    <row r="352" spans="1:22" x14ac:dyDescent="0.25">
      <c r="A352" s="20">
        <v>42220</v>
      </c>
      <c r="B352" s="183">
        <v>4560</v>
      </c>
      <c r="C352" s="183" t="s">
        <v>1592</v>
      </c>
      <c r="D352" s="14" t="s">
        <v>93</v>
      </c>
      <c r="E352" s="105">
        <v>1687.2</v>
      </c>
      <c r="F352" s="23">
        <v>42221</v>
      </c>
      <c r="G352" s="106">
        <v>1687.2</v>
      </c>
      <c r="H352" s="31">
        <f t="shared" si="11"/>
        <v>0</v>
      </c>
      <c r="I352" s="39" t="s">
        <v>19</v>
      </c>
      <c r="N352" s="20">
        <v>42231</v>
      </c>
      <c r="O352" s="183">
        <v>5830</v>
      </c>
      <c r="P352" s="183" t="s">
        <v>1592</v>
      </c>
      <c r="Q352" s="14" t="s">
        <v>286</v>
      </c>
      <c r="R352" s="105">
        <v>280.8</v>
      </c>
      <c r="S352" s="23">
        <v>42231</v>
      </c>
      <c r="T352" s="106">
        <v>280.8</v>
      </c>
      <c r="U352" s="48">
        <f t="shared" si="10"/>
        <v>0</v>
      </c>
      <c r="V352" s="39" t="s">
        <v>9</v>
      </c>
    </row>
    <row r="353" spans="1:22" x14ac:dyDescent="0.25">
      <c r="A353" s="12">
        <v>42220</v>
      </c>
      <c r="B353" s="183">
        <v>4561</v>
      </c>
      <c r="C353" s="183" t="s">
        <v>1592</v>
      </c>
      <c r="D353" s="14" t="s">
        <v>106</v>
      </c>
      <c r="E353" s="105">
        <v>1400</v>
      </c>
      <c r="F353" s="23">
        <v>42221</v>
      </c>
      <c r="G353" s="106">
        <v>1400</v>
      </c>
      <c r="H353" s="31">
        <f t="shared" si="11"/>
        <v>0</v>
      </c>
      <c r="I353" s="39" t="s">
        <v>19</v>
      </c>
      <c r="N353" s="12">
        <v>42237</v>
      </c>
      <c r="O353" s="183">
        <v>6518</v>
      </c>
      <c r="P353" s="183" t="s">
        <v>1592</v>
      </c>
      <c r="Q353" s="14" t="s">
        <v>286</v>
      </c>
      <c r="R353" s="105">
        <v>360.5</v>
      </c>
      <c r="S353" s="23">
        <v>42237</v>
      </c>
      <c r="T353" s="106">
        <v>360.5</v>
      </c>
      <c r="U353" s="31">
        <f t="shared" si="10"/>
        <v>0</v>
      </c>
      <c r="V353" s="39" t="s">
        <v>9</v>
      </c>
    </row>
    <row r="354" spans="1:22" x14ac:dyDescent="0.25">
      <c r="A354" s="20">
        <v>42220</v>
      </c>
      <c r="B354" s="183">
        <v>4562</v>
      </c>
      <c r="C354" s="183" t="s">
        <v>1592</v>
      </c>
      <c r="D354" s="14" t="s">
        <v>89</v>
      </c>
      <c r="E354" s="105">
        <v>3233</v>
      </c>
      <c r="F354" s="23">
        <v>42220</v>
      </c>
      <c r="G354" s="106">
        <v>3233</v>
      </c>
      <c r="H354" s="31">
        <f t="shared" si="11"/>
        <v>0</v>
      </c>
      <c r="I354" s="39" t="s">
        <v>9</v>
      </c>
      <c r="N354" s="20">
        <v>42224</v>
      </c>
      <c r="O354" s="183">
        <v>5041</v>
      </c>
      <c r="P354" s="183" t="s">
        <v>1592</v>
      </c>
      <c r="Q354" s="14" t="s">
        <v>416</v>
      </c>
      <c r="R354" s="105">
        <v>371.2</v>
      </c>
      <c r="S354" s="23">
        <v>42224</v>
      </c>
      <c r="T354" s="106">
        <v>371.2</v>
      </c>
      <c r="U354" s="31">
        <f t="shared" si="10"/>
        <v>0</v>
      </c>
      <c r="V354" s="39" t="s">
        <v>9</v>
      </c>
    </row>
    <row r="355" spans="1:22" x14ac:dyDescent="0.25">
      <c r="A355" s="12">
        <v>42220</v>
      </c>
      <c r="B355" s="183">
        <v>4563</v>
      </c>
      <c r="C355" s="183" t="s">
        <v>1592</v>
      </c>
      <c r="D355" s="14" t="s">
        <v>190</v>
      </c>
      <c r="E355" s="105">
        <v>4658</v>
      </c>
      <c r="F355" s="23">
        <v>42221</v>
      </c>
      <c r="G355" s="106">
        <v>4658</v>
      </c>
      <c r="H355" s="31">
        <f t="shared" si="11"/>
        <v>0</v>
      </c>
      <c r="I355" s="39" t="s">
        <v>19</v>
      </c>
      <c r="N355" s="12">
        <v>42224</v>
      </c>
      <c r="O355" s="183">
        <v>5042</v>
      </c>
      <c r="P355" s="183" t="s">
        <v>1592</v>
      </c>
      <c r="Q355" s="14" t="s">
        <v>416</v>
      </c>
      <c r="R355" s="105">
        <v>387.2</v>
      </c>
      <c r="S355" s="23">
        <v>42224</v>
      </c>
      <c r="T355" s="106">
        <v>387.2</v>
      </c>
      <c r="U355" s="31">
        <f t="shared" si="10"/>
        <v>0</v>
      </c>
      <c r="V355" s="39" t="s">
        <v>9</v>
      </c>
    </row>
    <row r="356" spans="1:22" x14ac:dyDescent="0.25">
      <c r="A356" s="20">
        <v>42220</v>
      </c>
      <c r="B356" s="183">
        <v>4564</v>
      </c>
      <c r="C356" s="183" t="s">
        <v>1592</v>
      </c>
      <c r="D356" s="14" t="s">
        <v>135</v>
      </c>
      <c r="E356" s="105">
        <v>1246.5999999999999</v>
      </c>
      <c r="F356" s="23">
        <v>42220</v>
      </c>
      <c r="G356" s="106">
        <v>1246.5999999999999</v>
      </c>
      <c r="H356" s="31">
        <f t="shared" si="11"/>
        <v>0</v>
      </c>
      <c r="I356" s="39" t="s">
        <v>9</v>
      </c>
      <c r="N356" s="20">
        <v>42243</v>
      </c>
      <c r="O356" s="183">
        <v>7109</v>
      </c>
      <c r="P356" s="183" t="s">
        <v>1592</v>
      </c>
      <c r="Q356" s="14" t="s">
        <v>204</v>
      </c>
      <c r="R356" s="105">
        <v>3082</v>
      </c>
      <c r="S356" s="23">
        <v>42245</v>
      </c>
      <c r="T356" s="106">
        <v>3082</v>
      </c>
      <c r="U356" s="31">
        <f t="shared" si="10"/>
        <v>0</v>
      </c>
      <c r="V356" s="39" t="s">
        <v>149</v>
      </c>
    </row>
    <row r="357" spans="1:22" x14ac:dyDescent="0.25">
      <c r="A357" s="12">
        <v>42220</v>
      </c>
      <c r="B357" s="183">
        <v>4565</v>
      </c>
      <c r="C357" s="183" t="s">
        <v>1592</v>
      </c>
      <c r="D357" s="14" t="s">
        <v>180</v>
      </c>
      <c r="E357" s="105">
        <v>5978.5</v>
      </c>
      <c r="F357" s="23">
        <v>42220</v>
      </c>
      <c r="G357" s="106">
        <v>5978.5</v>
      </c>
      <c r="H357" s="31">
        <f t="shared" si="11"/>
        <v>0</v>
      </c>
      <c r="I357" s="39" t="s">
        <v>9</v>
      </c>
      <c r="N357" s="12">
        <v>42247</v>
      </c>
      <c r="O357" s="183">
        <v>7610</v>
      </c>
      <c r="P357" s="183" t="s">
        <v>1592</v>
      </c>
      <c r="Q357" s="14" t="s">
        <v>204</v>
      </c>
      <c r="R357" s="105">
        <v>3790.4</v>
      </c>
      <c r="S357" s="23"/>
      <c r="T357" s="106"/>
      <c r="U357" s="31">
        <f t="shared" si="10"/>
        <v>3790.4</v>
      </c>
      <c r="V357" s="39" t="s">
        <v>149</v>
      </c>
    </row>
    <row r="358" spans="1:22" x14ac:dyDescent="0.25">
      <c r="A358" s="20">
        <v>42220</v>
      </c>
      <c r="B358" s="183">
        <v>4566</v>
      </c>
      <c r="C358" s="183" t="s">
        <v>1592</v>
      </c>
      <c r="D358" s="14" t="s">
        <v>64</v>
      </c>
      <c r="E358" s="105">
        <v>1586.7</v>
      </c>
      <c r="F358" s="23">
        <v>42220</v>
      </c>
      <c r="G358" s="106">
        <v>1586.7</v>
      </c>
      <c r="H358" s="31">
        <f t="shared" si="11"/>
        <v>0</v>
      </c>
      <c r="I358" s="39" t="s">
        <v>9</v>
      </c>
      <c r="N358" s="20">
        <v>42218</v>
      </c>
      <c r="O358" s="183">
        <v>4372</v>
      </c>
      <c r="P358" s="183" t="s">
        <v>1592</v>
      </c>
      <c r="Q358" s="40" t="s">
        <v>123</v>
      </c>
      <c r="R358" s="105">
        <v>3151.2</v>
      </c>
      <c r="S358" s="23">
        <v>42220</v>
      </c>
      <c r="T358" s="106">
        <v>3151.2</v>
      </c>
      <c r="U358" s="25">
        <f t="shared" si="10"/>
        <v>0</v>
      </c>
      <c r="V358" s="68" t="s">
        <v>6104</v>
      </c>
    </row>
    <row r="359" spans="1:22" x14ac:dyDescent="0.25">
      <c r="A359" s="12">
        <v>42220</v>
      </c>
      <c r="B359" s="183">
        <v>4567</v>
      </c>
      <c r="C359" s="183" t="s">
        <v>1592</v>
      </c>
      <c r="D359" s="14" t="s">
        <v>256</v>
      </c>
      <c r="E359" s="105">
        <v>3936.6</v>
      </c>
      <c r="F359" s="23">
        <v>42220</v>
      </c>
      <c r="G359" s="106">
        <v>3936.6</v>
      </c>
      <c r="H359" s="31">
        <f t="shared" si="11"/>
        <v>0</v>
      </c>
      <c r="I359" s="39" t="s">
        <v>94</v>
      </c>
      <c r="N359" s="12">
        <v>42218</v>
      </c>
      <c r="O359" s="183">
        <v>4328</v>
      </c>
      <c r="P359" s="183" t="s">
        <v>1592</v>
      </c>
      <c r="Q359" s="14" t="s">
        <v>1726</v>
      </c>
      <c r="R359" s="105">
        <v>560</v>
      </c>
      <c r="S359" s="23">
        <v>42218</v>
      </c>
      <c r="T359" s="106">
        <v>560</v>
      </c>
      <c r="U359" s="25">
        <f t="shared" si="10"/>
        <v>0</v>
      </c>
      <c r="V359" s="39" t="s">
        <v>9</v>
      </c>
    </row>
    <row r="360" spans="1:22" x14ac:dyDescent="0.25">
      <c r="A360" s="20">
        <v>42220</v>
      </c>
      <c r="B360" s="183">
        <v>4568</v>
      </c>
      <c r="C360" s="183" t="s">
        <v>1592</v>
      </c>
      <c r="D360" s="14" t="s">
        <v>1188</v>
      </c>
      <c r="E360" s="105">
        <v>480</v>
      </c>
      <c r="F360" s="23">
        <v>42220</v>
      </c>
      <c r="G360" s="106">
        <v>480</v>
      </c>
      <c r="H360" s="31">
        <f t="shared" si="11"/>
        <v>0</v>
      </c>
      <c r="I360" s="39" t="s">
        <v>9</v>
      </c>
      <c r="N360" s="20">
        <v>42218</v>
      </c>
      <c r="O360" s="183">
        <v>4380</v>
      </c>
      <c r="P360" s="183" t="s">
        <v>1592</v>
      </c>
      <c r="Q360" s="40" t="s">
        <v>1726</v>
      </c>
      <c r="R360" s="105">
        <v>541.5</v>
      </c>
      <c r="S360" s="23">
        <v>42218</v>
      </c>
      <c r="T360" s="106">
        <v>541.5</v>
      </c>
      <c r="U360" s="25">
        <f t="shared" si="10"/>
        <v>0</v>
      </c>
      <c r="V360" s="68" t="s">
        <v>9</v>
      </c>
    </row>
    <row r="361" spans="1:22" x14ac:dyDescent="0.25">
      <c r="A361" s="12">
        <v>42220</v>
      </c>
      <c r="B361" s="183">
        <v>4569</v>
      </c>
      <c r="C361" s="183" t="s">
        <v>1592</v>
      </c>
      <c r="D361" s="14" t="s">
        <v>361</v>
      </c>
      <c r="E361" s="105">
        <v>5861.9</v>
      </c>
      <c r="F361" s="23">
        <v>42222</v>
      </c>
      <c r="G361" s="106">
        <v>5861.9</v>
      </c>
      <c r="H361" s="31">
        <f t="shared" si="11"/>
        <v>0</v>
      </c>
      <c r="I361" s="39" t="s">
        <v>19</v>
      </c>
      <c r="N361" s="12">
        <v>42223</v>
      </c>
      <c r="O361" s="183">
        <v>4943</v>
      </c>
      <c r="P361" s="183" t="s">
        <v>1592</v>
      </c>
      <c r="Q361" s="14" t="s">
        <v>1726</v>
      </c>
      <c r="R361" s="105">
        <v>1756.5</v>
      </c>
      <c r="S361" s="23">
        <v>42230</v>
      </c>
      <c r="T361" s="106">
        <v>1756.5</v>
      </c>
      <c r="U361" s="31">
        <f t="shared" si="10"/>
        <v>0</v>
      </c>
      <c r="V361" s="39" t="s">
        <v>9</v>
      </c>
    </row>
    <row r="362" spans="1:22" x14ac:dyDescent="0.25">
      <c r="A362" s="20">
        <v>42220</v>
      </c>
      <c r="B362" s="183">
        <v>4570</v>
      </c>
      <c r="C362" s="183" t="s">
        <v>1592</v>
      </c>
      <c r="D362" s="14" t="s">
        <v>136</v>
      </c>
      <c r="E362" s="105">
        <v>38988</v>
      </c>
      <c r="F362" s="23" t="s">
        <v>6122</v>
      </c>
      <c r="G362" s="106">
        <f>27200+11788</f>
        <v>38988</v>
      </c>
      <c r="H362" s="31">
        <f t="shared" si="11"/>
        <v>0</v>
      </c>
      <c r="I362" s="39" t="s">
        <v>9</v>
      </c>
      <c r="N362" s="20">
        <v>42225</v>
      </c>
      <c r="O362" s="183">
        <v>5120</v>
      </c>
      <c r="P362" s="183" t="s">
        <v>1592</v>
      </c>
      <c r="Q362" s="14" t="s">
        <v>1726</v>
      </c>
      <c r="R362" s="105">
        <v>40</v>
      </c>
      <c r="S362" s="23">
        <v>42225</v>
      </c>
      <c r="T362" s="106">
        <v>40</v>
      </c>
      <c r="U362" s="31">
        <f t="shared" si="10"/>
        <v>0</v>
      </c>
      <c r="V362" s="39" t="s">
        <v>9</v>
      </c>
    </row>
    <row r="363" spans="1:22" x14ac:dyDescent="0.25">
      <c r="A363" s="12">
        <v>42220</v>
      </c>
      <c r="B363" s="183">
        <v>4571</v>
      </c>
      <c r="C363" s="183" t="s">
        <v>1592</v>
      </c>
      <c r="D363" s="14" t="s">
        <v>102</v>
      </c>
      <c r="E363" s="105">
        <v>330.6</v>
      </c>
      <c r="F363" s="23">
        <v>42220</v>
      </c>
      <c r="G363" s="106">
        <v>330.6</v>
      </c>
      <c r="H363" s="31">
        <f t="shared" si="11"/>
        <v>0</v>
      </c>
      <c r="I363" s="39" t="s">
        <v>9</v>
      </c>
      <c r="N363" s="12">
        <v>42232</v>
      </c>
      <c r="O363" s="183">
        <v>5902</v>
      </c>
      <c r="P363" s="183" t="s">
        <v>1592</v>
      </c>
      <c r="Q363" s="150" t="s">
        <v>1726</v>
      </c>
      <c r="R363" s="105">
        <v>542.29999999999995</v>
      </c>
      <c r="S363" s="23" t="s">
        <v>6205</v>
      </c>
      <c r="T363" s="106">
        <f>500+42.3</f>
        <v>542.29999999999995</v>
      </c>
      <c r="U363" s="48">
        <f t="shared" si="10"/>
        <v>0</v>
      </c>
      <c r="V363" s="56" t="s">
        <v>9</v>
      </c>
    </row>
    <row r="364" spans="1:22" x14ac:dyDescent="0.25">
      <c r="A364" s="20">
        <v>42220</v>
      </c>
      <c r="B364" s="183">
        <v>4572</v>
      </c>
      <c r="C364" s="183" t="s">
        <v>1592</v>
      </c>
      <c r="D364" s="14" t="s">
        <v>108</v>
      </c>
      <c r="E364" s="105">
        <v>10045.200000000001</v>
      </c>
      <c r="F364" s="23" t="s">
        <v>6123</v>
      </c>
      <c r="G364" s="106">
        <f>1192.4+8852.8</f>
        <v>10045.199999999999</v>
      </c>
      <c r="H364" s="31">
        <f t="shared" si="11"/>
        <v>0</v>
      </c>
      <c r="I364" s="39" t="s">
        <v>6106</v>
      </c>
      <c r="N364" s="20">
        <v>42237</v>
      </c>
      <c r="O364" s="183">
        <v>6509</v>
      </c>
      <c r="P364" s="183" t="s">
        <v>1592</v>
      </c>
      <c r="Q364" s="14" t="s">
        <v>1726</v>
      </c>
      <c r="R364" s="105">
        <v>2600.1999999999998</v>
      </c>
      <c r="S364" s="23"/>
      <c r="T364" s="106"/>
      <c r="U364" s="31">
        <f t="shared" si="10"/>
        <v>2600.1999999999998</v>
      </c>
      <c r="V364" s="39" t="s">
        <v>312</v>
      </c>
    </row>
    <row r="365" spans="1:22" x14ac:dyDescent="0.25">
      <c r="A365" s="12">
        <v>42220</v>
      </c>
      <c r="B365" s="183">
        <v>4573</v>
      </c>
      <c r="C365" s="183" t="s">
        <v>1592</v>
      </c>
      <c r="D365" s="14" t="s">
        <v>86</v>
      </c>
      <c r="E365" s="105">
        <v>48</v>
      </c>
      <c r="F365" s="23">
        <v>42220</v>
      </c>
      <c r="G365" s="106">
        <v>48</v>
      </c>
      <c r="H365" s="31">
        <f t="shared" si="11"/>
        <v>0</v>
      </c>
      <c r="I365" s="39" t="s">
        <v>9</v>
      </c>
      <c r="N365" s="12">
        <v>42242</v>
      </c>
      <c r="O365" s="183">
        <v>6925</v>
      </c>
      <c r="P365" s="183" t="s">
        <v>1592</v>
      </c>
      <c r="Q365" s="14" t="s">
        <v>1726</v>
      </c>
      <c r="R365" s="105">
        <v>289</v>
      </c>
      <c r="S365" s="65">
        <v>42242</v>
      </c>
      <c r="T365" s="106">
        <v>289</v>
      </c>
      <c r="U365" s="31">
        <f t="shared" si="10"/>
        <v>0</v>
      </c>
      <c r="V365" s="39" t="s">
        <v>9</v>
      </c>
    </row>
    <row r="366" spans="1:22" x14ac:dyDescent="0.25">
      <c r="A366" s="20">
        <v>42220</v>
      </c>
      <c r="B366" s="183">
        <v>4574</v>
      </c>
      <c r="C366" s="183" t="s">
        <v>1592</v>
      </c>
      <c r="D366" s="14" t="s">
        <v>1182</v>
      </c>
      <c r="E366" s="105">
        <v>40</v>
      </c>
      <c r="F366" s="23">
        <v>42220</v>
      </c>
      <c r="G366" s="106">
        <v>40</v>
      </c>
      <c r="H366" s="31">
        <f t="shared" si="11"/>
        <v>0</v>
      </c>
      <c r="I366" s="39" t="s">
        <v>9</v>
      </c>
      <c r="N366" s="20">
        <v>42244</v>
      </c>
      <c r="O366" s="183">
        <v>7261</v>
      </c>
      <c r="P366" s="183" t="s">
        <v>1592</v>
      </c>
      <c r="Q366" s="14" t="s">
        <v>1726</v>
      </c>
      <c r="R366" s="105">
        <v>661.3</v>
      </c>
      <c r="S366" s="23">
        <v>42244</v>
      </c>
      <c r="T366" s="106">
        <v>661.3</v>
      </c>
      <c r="U366" s="31">
        <f t="shared" si="10"/>
        <v>0</v>
      </c>
      <c r="V366" s="39" t="s">
        <v>9</v>
      </c>
    </row>
    <row r="367" spans="1:22" x14ac:dyDescent="0.25">
      <c r="A367" s="12">
        <v>42220</v>
      </c>
      <c r="B367" s="183">
        <v>4575</v>
      </c>
      <c r="C367" s="183" t="s">
        <v>1592</v>
      </c>
      <c r="D367" s="14" t="s">
        <v>367</v>
      </c>
      <c r="E367" s="105">
        <v>2895.5</v>
      </c>
      <c r="F367" s="23">
        <v>42220</v>
      </c>
      <c r="G367" s="106">
        <v>2895.5</v>
      </c>
      <c r="H367" s="31">
        <f t="shared" si="11"/>
        <v>0</v>
      </c>
      <c r="I367" s="39" t="s">
        <v>6112</v>
      </c>
      <c r="N367" s="12">
        <v>42246</v>
      </c>
      <c r="O367" s="183">
        <v>7399</v>
      </c>
      <c r="P367" s="183" t="s">
        <v>1592</v>
      </c>
      <c r="Q367" s="14" t="s">
        <v>1726</v>
      </c>
      <c r="R367" s="105">
        <v>1652.4</v>
      </c>
      <c r="S367" s="23">
        <v>42246</v>
      </c>
      <c r="T367" s="106">
        <v>1652.4</v>
      </c>
      <c r="U367" s="31">
        <f t="shared" si="10"/>
        <v>0</v>
      </c>
      <c r="V367" s="39" t="s">
        <v>9</v>
      </c>
    </row>
    <row r="368" spans="1:22" x14ac:dyDescent="0.25">
      <c r="A368" s="20">
        <v>42220</v>
      </c>
      <c r="B368" s="183">
        <v>4576</v>
      </c>
      <c r="C368" s="183" t="s">
        <v>1592</v>
      </c>
      <c r="D368" s="14" t="s">
        <v>25</v>
      </c>
      <c r="E368" s="105">
        <v>509.4</v>
      </c>
      <c r="F368" s="23">
        <v>42220</v>
      </c>
      <c r="G368" s="106">
        <v>509.4</v>
      </c>
      <c r="H368" s="31">
        <f t="shared" si="11"/>
        <v>0</v>
      </c>
      <c r="I368" s="39" t="s">
        <v>9</v>
      </c>
      <c r="N368" s="20">
        <v>42222</v>
      </c>
      <c r="O368" s="183">
        <v>4780</v>
      </c>
      <c r="P368" s="183" t="s">
        <v>1592</v>
      </c>
      <c r="Q368" s="14" t="s">
        <v>6134</v>
      </c>
      <c r="R368" s="105">
        <v>11871.2</v>
      </c>
      <c r="S368" s="23">
        <v>42223</v>
      </c>
      <c r="T368" s="106">
        <v>11871.2</v>
      </c>
      <c r="U368" s="31">
        <f t="shared" si="10"/>
        <v>0</v>
      </c>
      <c r="V368" s="39" t="s">
        <v>6104</v>
      </c>
    </row>
    <row r="369" spans="1:22" x14ac:dyDescent="0.25">
      <c r="A369" s="12">
        <v>42220</v>
      </c>
      <c r="B369" s="183">
        <v>4577</v>
      </c>
      <c r="C369" s="183" t="s">
        <v>1592</v>
      </c>
      <c r="D369" s="14" t="s">
        <v>818</v>
      </c>
      <c r="E369" s="105">
        <v>5345.6</v>
      </c>
      <c r="F369" s="23">
        <v>42220</v>
      </c>
      <c r="G369" s="106">
        <v>5345.6</v>
      </c>
      <c r="H369" s="31">
        <f t="shared" si="11"/>
        <v>0</v>
      </c>
      <c r="I369" s="39" t="s">
        <v>9</v>
      </c>
      <c r="N369" s="12">
        <v>42222</v>
      </c>
      <c r="O369" s="183">
        <v>4788</v>
      </c>
      <c r="P369" s="183" t="s">
        <v>1592</v>
      </c>
      <c r="Q369" s="14" t="s">
        <v>6134</v>
      </c>
      <c r="R369" s="105">
        <v>5414.6</v>
      </c>
      <c r="S369" s="23">
        <v>42223</v>
      </c>
      <c r="T369" s="106">
        <v>5414.6</v>
      </c>
      <c r="U369" s="31">
        <f t="shared" si="10"/>
        <v>0</v>
      </c>
      <c r="V369" s="39" t="s">
        <v>6104</v>
      </c>
    </row>
    <row r="370" spans="1:22" x14ac:dyDescent="0.25">
      <c r="A370" s="20">
        <v>42220</v>
      </c>
      <c r="B370" s="183">
        <v>4578</v>
      </c>
      <c r="C370" s="183" t="s">
        <v>1592</v>
      </c>
      <c r="D370" s="14" t="s">
        <v>4420</v>
      </c>
      <c r="E370" s="105">
        <v>4907.3999999999996</v>
      </c>
      <c r="F370" s="23">
        <v>42220</v>
      </c>
      <c r="G370" s="106">
        <v>4907.3999999999996</v>
      </c>
      <c r="H370" s="31">
        <f t="shared" si="11"/>
        <v>0</v>
      </c>
      <c r="I370" s="39" t="s">
        <v>6106</v>
      </c>
      <c r="N370" s="20">
        <v>42220</v>
      </c>
      <c r="O370" s="183">
        <v>4537</v>
      </c>
      <c r="P370" s="183" t="s">
        <v>1592</v>
      </c>
      <c r="Q370" s="14" t="s">
        <v>53</v>
      </c>
      <c r="R370" s="105">
        <v>858.8</v>
      </c>
      <c r="S370" s="23">
        <v>42220</v>
      </c>
      <c r="T370" s="106">
        <v>858.8</v>
      </c>
      <c r="U370" s="31">
        <f t="shared" si="10"/>
        <v>0</v>
      </c>
      <c r="V370" s="39" t="s">
        <v>59</v>
      </c>
    </row>
    <row r="371" spans="1:22" x14ac:dyDescent="0.25">
      <c r="A371" s="12">
        <v>42220</v>
      </c>
      <c r="B371" s="183">
        <v>4579</v>
      </c>
      <c r="C371" s="183" t="s">
        <v>1592</v>
      </c>
      <c r="D371" s="14" t="s">
        <v>624</v>
      </c>
      <c r="E371" s="105">
        <v>3442.4</v>
      </c>
      <c r="F371" s="23">
        <v>42222</v>
      </c>
      <c r="G371" s="106">
        <v>3442.4</v>
      </c>
      <c r="H371" s="31">
        <f t="shared" si="11"/>
        <v>0</v>
      </c>
      <c r="I371" s="39" t="s">
        <v>59</v>
      </c>
      <c r="N371" s="12">
        <v>42221</v>
      </c>
      <c r="O371" s="183">
        <v>4649</v>
      </c>
      <c r="P371" s="183" t="s">
        <v>1592</v>
      </c>
      <c r="Q371" s="14" t="s">
        <v>53</v>
      </c>
      <c r="R371" s="105">
        <v>1006.2</v>
      </c>
      <c r="S371" s="23">
        <v>42221</v>
      </c>
      <c r="T371" s="106">
        <v>1006.2</v>
      </c>
      <c r="U371" s="31">
        <f t="shared" si="10"/>
        <v>0</v>
      </c>
      <c r="V371" s="39" t="s">
        <v>17</v>
      </c>
    </row>
    <row r="372" spans="1:22" x14ac:dyDescent="0.25">
      <c r="A372" s="20">
        <v>42220</v>
      </c>
      <c r="B372" s="183">
        <v>4580</v>
      </c>
      <c r="C372" s="183" t="s">
        <v>1592</v>
      </c>
      <c r="D372" s="14" t="s">
        <v>45</v>
      </c>
      <c r="E372" s="105">
        <v>81636.52</v>
      </c>
      <c r="F372" s="23">
        <v>42228</v>
      </c>
      <c r="G372" s="106">
        <v>81636.52</v>
      </c>
      <c r="H372" s="31">
        <f t="shared" si="11"/>
        <v>0</v>
      </c>
      <c r="I372" s="39" t="s">
        <v>6124</v>
      </c>
      <c r="N372" s="20">
        <v>42222</v>
      </c>
      <c r="O372" s="183">
        <v>4746</v>
      </c>
      <c r="P372" s="183" t="s">
        <v>1592</v>
      </c>
      <c r="Q372" s="14" t="s">
        <v>53</v>
      </c>
      <c r="R372" s="105">
        <v>1365</v>
      </c>
      <c r="S372" s="23">
        <v>42222</v>
      </c>
      <c r="T372" s="106">
        <v>1365</v>
      </c>
      <c r="U372" s="31">
        <f t="shared" si="10"/>
        <v>0</v>
      </c>
      <c r="V372" s="39" t="s">
        <v>59</v>
      </c>
    </row>
    <row r="373" spans="1:22" x14ac:dyDescent="0.25">
      <c r="A373" s="12">
        <v>42220</v>
      </c>
      <c r="B373" s="183">
        <v>4581</v>
      </c>
      <c r="C373" s="183" t="s">
        <v>1592</v>
      </c>
      <c r="D373" s="14" t="s">
        <v>1262</v>
      </c>
      <c r="E373" s="105">
        <v>60058.48</v>
      </c>
      <c r="F373" s="23">
        <v>42228</v>
      </c>
      <c r="G373" s="106">
        <v>60058.48</v>
      </c>
      <c r="H373" s="31">
        <f t="shared" si="11"/>
        <v>0</v>
      </c>
      <c r="I373" s="39" t="s">
        <v>6112</v>
      </c>
      <c r="N373" s="12">
        <v>42226</v>
      </c>
      <c r="O373" s="183">
        <v>5155</v>
      </c>
      <c r="P373" s="183" t="s">
        <v>1592</v>
      </c>
      <c r="Q373" s="14" t="s">
        <v>53</v>
      </c>
      <c r="R373" s="105">
        <v>1480</v>
      </c>
      <c r="S373" s="23">
        <v>42226</v>
      </c>
      <c r="T373" s="106">
        <v>1480</v>
      </c>
      <c r="U373" s="31">
        <f t="shared" si="10"/>
        <v>0</v>
      </c>
      <c r="V373" s="39" t="s">
        <v>6112</v>
      </c>
    </row>
    <row r="374" spans="1:22" x14ac:dyDescent="0.25">
      <c r="A374" s="20">
        <v>42220</v>
      </c>
      <c r="B374" s="183">
        <v>4582</v>
      </c>
      <c r="C374" s="183" t="s">
        <v>1592</v>
      </c>
      <c r="D374" s="14" t="s">
        <v>74</v>
      </c>
      <c r="E374" s="105">
        <v>1283.4000000000001</v>
      </c>
      <c r="F374" s="23">
        <v>42220</v>
      </c>
      <c r="G374" s="106">
        <v>1283.4000000000001</v>
      </c>
      <c r="H374" s="31">
        <f t="shared" si="11"/>
        <v>0</v>
      </c>
      <c r="I374" s="39" t="s">
        <v>9</v>
      </c>
      <c r="N374" s="20">
        <v>42227</v>
      </c>
      <c r="O374" s="183">
        <v>5283</v>
      </c>
      <c r="P374" s="183" t="s">
        <v>1592</v>
      </c>
      <c r="Q374" s="14" t="s">
        <v>53</v>
      </c>
      <c r="R374" s="105">
        <v>1016</v>
      </c>
      <c r="S374" s="23">
        <v>42227</v>
      </c>
      <c r="T374" s="106">
        <v>1016</v>
      </c>
      <c r="U374" s="31">
        <f t="shared" si="10"/>
        <v>0</v>
      </c>
      <c r="V374" s="39" t="s">
        <v>6112</v>
      </c>
    </row>
    <row r="375" spans="1:22" x14ac:dyDescent="0.25">
      <c r="A375" s="12">
        <v>42220</v>
      </c>
      <c r="B375" s="183">
        <v>4583</v>
      </c>
      <c r="C375" s="183" t="s">
        <v>1592</v>
      </c>
      <c r="D375" s="14" t="s">
        <v>192</v>
      </c>
      <c r="E375" s="105">
        <v>150</v>
      </c>
      <c r="F375" s="23">
        <v>42221</v>
      </c>
      <c r="G375" s="106">
        <v>150</v>
      </c>
      <c r="H375" s="31">
        <f t="shared" si="11"/>
        <v>0</v>
      </c>
      <c r="I375" s="39" t="s">
        <v>9</v>
      </c>
      <c r="N375" s="12">
        <v>42228</v>
      </c>
      <c r="O375" s="183">
        <v>5407</v>
      </c>
      <c r="P375" s="183" t="s">
        <v>1592</v>
      </c>
      <c r="Q375" s="14" t="s">
        <v>53</v>
      </c>
      <c r="R375" s="105">
        <v>1216</v>
      </c>
      <c r="S375" s="23">
        <v>42228</v>
      </c>
      <c r="T375" s="106">
        <v>1216</v>
      </c>
      <c r="U375" s="31">
        <f t="shared" si="10"/>
        <v>0</v>
      </c>
      <c r="V375" s="39" t="s">
        <v>17</v>
      </c>
    </row>
    <row r="376" spans="1:22" x14ac:dyDescent="0.25">
      <c r="A376" s="20">
        <v>42220</v>
      </c>
      <c r="B376" s="183">
        <v>4584</v>
      </c>
      <c r="C376" s="183" t="s">
        <v>1592</v>
      </c>
      <c r="D376" s="14" t="s">
        <v>24</v>
      </c>
      <c r="E376" s="105">
        <v>166017.57999999999</v>
      </c>
      <c r="F376" s="23">
        <v>42228</v>
      </c>
      <c r="G376" s="106">
        <v>166017.57999999999</v>
      </c>
      <c r="H376" s="31">
        <f t="shared" si="11"/>
        <v>0</v>
      </c>
      <c r="I376" s="39" t="s">
        <v>6106</v>
      </c>
      <c r="N376" s="20">
        <v>42229</v>
      </c>
      <c r="O376" s="183">
        <v>5504</v>
      </c>
      <c r="P376" s="183" t="s">
        <v>1592</v>
      </c>
      <c r="Q376" s="14" t="s">
        <v>53</v>
      </c>
      <c r="R376" s="105">
        <v>816</v>
      </c>
      <c r="S376" s="23">
        <v>42229</v>
      </c>
      <c r="T376" s="106">
        <v>816</v>
      </c>
      <c r="U376" s="31">
        <f t="shared" si="10"/>
        <v>0</v>
      </c>
      <c r="V376" s="39" t="s">
        <v>59</v>
      </c>
    </row>
    <row r="377" spans="1:22" x14ac:dyDescent="0.25">
      <c r="A377" s="12">
        <v>42220</v>
      </c>
      <c r="B377" s="183">
        <v>4585</v>
      </c>
      <c r="C377" s="183" t="s">
        <v>1592</v>
      </c>
      <c r="D377" s="14" t="s">
        <v>851</v>
      </c>
      <c r="E377" s="105">
        <v>1640</v>
      </c>
      <c r="F377" s="23">
        <v>42221</v>
      </c>
      <c r="G377" s="106">
        <v>1640</v>
      </c>
      <c r="H377" s="31">
        <f t="shared" si="11"/>
        <v>0</v>
      </c>
      <c r="I377" s="39" t="s">
        <v>94</v>
      </c>
      <c r="N377" s="12">
        <v>42230</v>
      </c>
      <c r="O377" s="183">
        <v>5670</v>
      </c>
      <c r="P377" s="183" t="s">
        <v>1592</v>
      </c>
      <c r="Q377" s="14" t="s">
        <v>53</v>
      </c>
      <c r="R377" s="105">
        <v>1484</v>
      </c>
      <c r="S377" s="23">
        <v>42230</v>
      </c>
      <c r="T377" s="106">
        <v>1484</v>
      </c>
      <c r="U377" s="48">
        <f t="shared" si="10"/>
        <v>0</v>
      </c>
      <c r="V377" s="39" t="s">
        <v>59</v>
      </c>
    </row>
    <row r="378" spans="1:22" x14ac:dyDescent="0.25">
      <c r="A378" s="20">
        <v>42220</v>
      </c>
      <c r="B378" s="183">
        <v>4586</v>
      </c>
      <c r="C378" s="183" t="s">
        <v>1592</v>
      </c>
      <c r="D378" s="14" t="s">
        <v>1020</v>
      </c>
      <c r="E378" s="105">
        <v>3243.24</v>
      </c>
      <c r="F378" s="72">
        <v>42221</v>
      </c>
      <c r="G378" s="106">
        <v>3243.24</v>
      </c>
      <c r="H378" s="31">
        <f t="shared" si="11"/>
        <v>0</v>
      </c>
      <c r="I378" s="39" t="s">
        <v>9</v>
      </c>
      <c r="N378" s="20">
        <v>42233</v>
      </c>
      <c r="O378" s="183">
        <v>5934</v>
      </c>
      <c r="P378" s="183" t="s">
        <v>1592</v>
      </c>
      <c r="Q378" s="14" t="s">
        <v>53</v>
      </c>
      <c r="R378" s="105">
        <v>1180</v>
      </c>
      <c r="S378" s="23">
        <v>42234</v>
      </c>
      <c r="T378" s="118">
        <v>1180</v>
      </c>
      <c r="U378" s="31">
        <f t="shared" si="10"/>
        <v>0</v>
      </c>
      <c r="V378" s="56" t="s">
        <v>59</v>
      </c>
    </row>
    <row r="379" spans="1:22" x14ac:dyDescent="0.25">
      <c r="A379" s="12">
        <v>42220</v>
      </c>
      <c r="B379" s="183">
        <v>4587</v>
      </c>
      <c r="C379" s="183" t="s">
        <v>1592</v>
      </c>
      <c r="D379" s="14" t="s">
        <v>829</v>
      </c>
      <c r="E379" s="105">
        <v>2950.2</v>
      </c>
      <c r="F379" s="23">
        <v>42221</v>
      </c>
      <c r="G379" s="106">
        <v>2950.2</v>
      </c>
      <c r="H379" s="31">
        <f t="shared" si="11"/>
        <v>0</v>
      </c>
      <c r="I379" s="39" t="s">
        <v>9</v>
      </c>
      <c r="N379" s="12">
        <v>42235</v>
      </c>
      <c r="O379" s="183">
        <v>6180</v>
      </c>
      <c r="P379" s="183" t="s">
        <v>1592</v>
      </c>
      <c r="Q379" s="14" t="s">
        <v>53</v>
      </c>
      <c r="R379" s="105">
        <v>848.7</v>
      </c>
      <c r="S379" s="23">
        <v>42235</v>
      </c>
      <c r="T379" s="118">
        <v>848.7</v>
      </c>
      <c r="U379" s="31">
        <f t="shared" si="10"/>
        <v>0</v>
      </c>
      <c r="V379" s="56" t="s">
        <v>17</v>
      </c>
    </row>
    <row r="380" spans="1:22" x14ac:dyDescent="0.25">
      <c r="A380" s="20">
        <v>42220</v>
      </c>
      <c r="B380" s="183">
        <v>4588</v>
      </c>
      <c r="C380" s="183" t="s">
        <v>1592</v>
      </c>
      <c r="D380" s="14" t="s">
        <v>24</v>
      </c>
      <c r="E380" s="105">
        <v>78617.600000000006</v>
      </c>
      <c r="F380" s="23">
        <v>42228</v>
      </c>
      <c r="G380" s="106">
        <v>78617.600000000006</v>
      </c>
      <c r="H380" s="31">
        <f t="shared" si="11"/>
        <v>0</v>
      </c>
      <c r="I380" s="39" t="s">
        <v>6112</v>
      </c>
      <c r="N380" s="20">
        <v>42236</v>
      </c>
      <c r="O380" s="183">
        <v>6291</v>
      </c>
      <c r="P380" s="183" t="s">
        <v>1592</v>
      </c>
      <c r="Q380" s="14" t="s">
        <v>53</v>
      </c>
      <c r="R380" s="105">
        <v>1217.7</v>
      </c>
      <c r="S380" s="23">
        <v>42236</v>
      </c>
      <c r="T380" s="118">
        <v>1217.7</v>
      </c>
      <c r="U380" s="31">
        <f t="shared" si="10"/>
        <v>0</v>
      </c>
      <c r="V380" s="56" t="s">
        <v>59</v>
      </c>
    </row>
    <row r="381" spans="1:22" x14ac:dyDescent="0.25">
      <c r="A381" s="12">
        <v>42220</v>
      </c>
      <c r="B381" s="183">
        <v>4589</v>
      </c>
      <c r="C381" s="183" t="s">
        <v>1592</v>
      </c>
      <c r="D381" s="14" t="s">
        <v>14</v>
      </c>
      <c r="E381" s="105">
        <v>2508</v>
      </c>
      <c r="F381" s="23">
        <v>42230</v>
      </c>
      <c r="G381" s="106">
        <v>2508</v>
      </c>
      <c r="H381" s="31">
        <f t="shared" si="11"/>
        <v>0</v>
      </c>
      <c r="I381" s="39" t="s">
        <v>9</v>
      </c>
      <c r="N381" s="12">
        <v>42237</v>
      </c>
      <c r="O381" s="183">
        <v>6433</v>
      </c>
      <c r="P381" s="183" t="s">
        <v>1592</v>
      </c>
      <c r="Q381" s="15" t="s">
        <v>53</v>
      </c>
      <c r="R381" s="122">
        <v>2173</v>
      </c>
      <c r="S381" s="23">
        <v>42237</v>
      </c>
      <c r="T381" s="118">
        <v>2173</v>
      </c>
      <c r="U381" s="31">
        <f t="shared" si="10"/>
        <v>0</v>
      </c>
      <c r="V381" s="68" t="s">
        <v>59</v>
      </c>
    </row>
    <row r="382" spans="1:22" x14ac:dyDescent="0.25">
      <c r="A382" s="12">
        <v>42220</v>
      </c>
      <c r="B382" s="183">
        <v>4590</v>
      </c>
      <c r="C382" s="183" t="s">
        <v>1592</v>
      </c>
      <c r="D382" s="14" t="s">
        <v>80</v>
      </c>
      <c r="E382" s="105">
        <v>4746</v>
      </c>
      <c r="F382" s="23">
        <v>42221</v>
      </c>
      <c r="G382" s="106">
        <v>4746</v>
      </c>
      <c r="H382" s="31">
        <f t="shared" si="11"/>
        <v>0</v>
      </c>
      <c r="I382" s="39" t="s">
        <v>9</v>
      </c>
      <c r="N382" s="12">
        <v>42240</v>
      </c>
      <c r="O382" s="183">
        <v>6752</v>
      </c>
      <c r="P382" s="183" t="s">
        <v>1592</v>
      </c>
      <c r="Q382" s="14" t="s">
        <v>53</v>
      </c>
      <c r="R382" s="105">
        <v>1348.2</v>
      </c>
      <c r="S382" s="65">
        <v>42240</v>
      </c>
      <c r="T382" s="106">
        <v>1348.2</v>
      </c>
      <c r="U382" s="31">
        <f t="shared" si="10"/>
        <v>0</v>
      </c>
      <c r="V382" s="39" t="s">
        <v>59</v>
      </c>
    </row>
    <row r="383" spans="1:22" x14ac:dyDescent="0.25">
      <c r="A383" s="20">
        <v>42221</v>
      </c>
      <c r="B383" s="183">
        <v>4591</v>
      </c>
      <c r="C383" s="183" t="s">
        <v>1592</v>
      </c>
      <c r="D383" s="150" t="s">
        <v>1182</v>
      </c>
      <c r="E383" s="105">
        <v>315</v>
      </c>
      <c r="F383" s="23">
        <v>42221</v>
      </c>
      <c r="G383" s="106">
        <v>315</v>
      </c>
      <c r="H383" s="31">
        <f t="shared" si="11"/>
        <v>0</v>
      </c>
      <c r="I383" s="39" t="s">
        <v>9</v>
      </c>
      <c r="N383" s="20">
        <v>42242</v>
      </c>
      <c r="O383" s="183">
        <v>6960</v>
      </c>
      <c r="P383" s="183" t="s">
        <v>1592</v>
      </c>
      <c r="Q383" s="14" t="s">
        <v>53</v>
      </c>
      <c r="R383" s="105">
        <v>1444.8</v>
      </c>
      <c r="S383" s="65">
        <v>42242</v>
      </c>
      <c r="T383" s="106">
        <v>1444.8</v>
      </c>
      <c r="U383" s="31">
        <f t="shared" si="10"/>
        <v>0</v>
      </c>
      <c r="V383" s="39" t="s">
        <v>17</v>
      </c>
    </row>
    <row r="384" spans="1:22" x14ac:dyDescent="0.25">
      <c r="A384" s="12">
        <v>42221</v>
      </c>
      <c r="B384" s="183">
        <v>4592</v>
      </c>
      <c r="C384" s="183" t="s">
        <v>1592</v>
      </c>
      <c r="D384" s="14" t="s">
        <v>383</v>
      </c>
      <c r="E384" s="105">
        <v>8579.4</v>
      </c>
      <c r="F384" s="23">
        <v>42221</v>
      </c>
      <c r="G384" s="106">
        <v>8579.4</v>
      </c>
      <c r="H384" s="31">
        <f t="shared" si="11"/>
        <v>0</v>
      </c>
      <c r="I384" s="39" t="s">
        <v>9</v>
      </c>
      <c r="N384" s="12">
        <v>42243</v>
      </c>
      <c r="O384" s="183">
        <v>7073</v>
      </c>
      <c r="P384" s="183" t="s">
        <v>1592</v>
      </c>
      <c r="Q384" s="14" t="s">
        <v>53</v>
      </c>
      <c r="R384" s="105">
        <v>1143.8</v>
      </c>
      <c r="S384" s="23">
        <v>42243</v>
      </c>
      <c r="T384" s="106">
        <v>1143.8</v>
      </c>
      <c r="U384" s="31">
        <f t="shared" si="10"/>
        <v>0</v>
      </c>
      <c r="V384" s="39" t="s">
        <v>59</v>
      </c>
    </row>
    <row r="385" spans="1:22" x14ac:dyDescent="0.25">
      <c r="A385" s="20">
        <v>42221</v>
      </c>
      <c r="B385" s="183">
        <v>4593</v>
      </c>
      <c r="C385" s="183" t="s">
        <v>1592</v>
      </c>
      <c r="D385" s="14" t="s">
        <v>1117</v>
      </c>
      <c r="E385" s="105">
        <v>2521.6</v>
      </c>
      <c r="F385" s="23">
        <v>42221</v>
      </c>
      <c r="G385" s="106">
        <v>2521.6</v>
      </c>
      <c r="H385" s="31">
        <f t="shared" si="11"/>
        <v>0</v>
      </c>
      <c r="I385" s="39" t="s">
        <v>9</v>
      </c>
      <c r="N385" s="20">
        <v>42244</v>
      </c>
      <c r="O385" s="183">
        <v>7180</v>
      </c>
      <c r="P385" s="183" t="s">
        <v>1592</v>
      </c>
      <c r="Q385" s="14" t="s">
        <v>53</v>
      </c>
      <c r="R385" s="105">
        <v>2180.1</v>
      </c>
      <c r="S385" s="23">
        <v>42244</v>
      </c>
      <c r="T385" s="106">
        <v>2180.1</v>
      </c>
      <c r="U385" s="31">
        <f t="shared" si="10"/>
        <v>0</v>
      </c>
      <c r="V385" s="39" t="s">
        <v>59</v>
      </c>
    </row>
    <row r="386" spans="1:22" x14ac:dyDescent="0.25">
      <c r="A386" s="12">
        <v>42221</v>
      </c>
      <c r="B386" s="183">
        <v>4594</v>
      </c>
      <c r="C386" s="183" t="s">
        <v>1592</v>
      </c>
      <c r="D386" s="150" t="s">
        <v>121</v>
      </c>
      <c r="E386" s="105">
        <v>2853.4</v>
      </c>
      <c r="F386" s="23">
        <v>42221</v>
      </c>
      <c r="G386" s="106">
        <v>2853.4</v>
      </c>
      <c r="H386" s="31">
        <f t="shared" si="11"/>
        <v>0</v>
      </c>
      <c r="I386" s="39" t="s">
        <v>9</v>
      </c>
      <c r="N386" s="12">
        <v>42247</v>
      </c>
      <c r="O386" s="183">
        <v>7531</v>
      </c>
      <c r="P386" s="183" t="s">
        <v>1592</v>
      </c>
      <c r="Q386" s="14" t="s">
        <v>53</v>
      </c>
      <c r="R386" s="105">
        <v>1655.5</v>
      </c>
      <c r="S386" s="23">
        <v>42247</v>
      </c>
      <c r="T386" s="106">
        <v>1655.5</v>
      </c>
      <c r="U386" s="31">
        <f t="shared" si="10"/>
        <v>0</v>
      </c>
      <c r="V386" s="39" t="s">
        <v>59</v>
      </c>
    </row>
    <row r="387" spans="1:22" x14ac:dyDescent="0.25">
      <c r="A387" s="20">
        <v>42221</v>
      </c>
      <c r="B387" s="183">
        <v>4595</v>
      </c>
      <c r="C387" s="183" t="s">
        <v>1592</v>
      </c>
      <c r="D387" s="14" t="s">
        <v>1128</v>
      </c>
      <c r="E387" s="105">
        <v>3014.4</v>
      </c>
      <c r="F387" s="23">
        <v>42221</v>
      </c>
      <c r="G387" s="106">
        <v>3014.4</v>
      </c>
      <c r="H387" s="31">
        <f t="shared" si="11"/>
        <v>0</v>
      </c>
      <c r="I387" s="39" t="s">
        <v>9</v>
      </c>
      <c r="N387" s="20">
        <v>42232</v>
      </c>
      <c r="O387" s="183">
        <v>5878</v>
      </c>
      <c r="P387" s="183" t="s">
        <v>1592</v>
      </c>
      <c r="Q387" s="14" t="s">
        <v>57</v>
      </c>
      <c r="R387" s="105">
        <v>1280</v>
      </c>
      <c r="S387" s="23">
        <v>42232</v>
      </c>
      <c r="T387" s="106">
        <v>1280</v>
      </c>
      <c r="U387" s="48">
        <f t="shared" ref="U387:U450" si="12">R387-T387</f>
        <v>0</v>
      </c>
      <c r="V387" s="39" t="s">
        <v>59</v>
      </c>
    </row>
    <row r="388" spans="1:22" x14ac:dyDescent="0.25">
      <c r="A388" s="12">
        <v>42221</v>
      </c>
      <c r="B388" s="183">
        <v>4596</v>
      </c>
      <c r="C388" s="183" t="s">
        <v>1592</v>
      </c>
      <c r="D388" s="14" t="s">
        <v>215</v>
      </c>
      <c r="E388" s="105">
        <v>24892.3</v>
      </c>
      <c r="F388" s="23">
        <v>42221</v>
      </c>
      <c r="G388" s="106">
        <v>24892.3</v>
      </c>
      <c r="H388" s="31">
        <f t="shared" ref="H388:H451" si="13">E388-G388</f>
        <v>0</v>
      </c>
      <c r="I388" s="39" t="s">
        <v>9</v>
      </c>
      <c r="N388" s="12">
        <v>42233</v>
      </c>
      <c r="O388" s="183">
        <v>5960</v>
      </c>
      <c r="P388" s="183" t="s">
        <v>1592</v>
      </c>
      <c r="Q388" s="14" t="s">
        <v>57</v>
      </c>
      <c r="R388" s="105">
        <v>800</v>
      </c>
      <c r="S388" s="51">
        <v>42233</v>
      </c>
      <c r="T388" s="118">
        <v>800</v>
      </c>
      <c r="U388" s="31">
        <f t="shared" si="12"/>
        <v>0</v>
      </c>
      <c r="V388" s="56" t="s">
        <v>59</v>
      </c>
    </row>
    <row r="389" spans="1:22" x14ac:dyDescent="0.25">
      <c r="A389" s="20">
        <v>42221</v>
      </c>
      <c r="B389" s="183">
        <v>4597</v>
      </c>
      <c r="C389" s="183" t="s">
        <v>1592</v>
      </c>
      <c r="D389" s="14" t="s">
        <v>14</v>
      </c>
      <c r="E389" s="105">
        <v>21950.400000000001</v>
      </c>
      <c r="F389" s="23">
        <v>42230</v>
      </c>
      <c r="G389" s="106">
        <v>21950.400000000001</v>
      </c>
      <c r="H389" s="31">
        <f t="shared" si="13"/>
        <v>0</v>
      </c>
      <c r="I389" s="39" t="s">
        <v>15</v>
      </c>
      <c r="N389" s="20">
        <v>42235</v>
      </c>
      <c r="O389" s="183">
        <v>6196</v>
      </c>
      <c r="P389" s="183" t="s">
        <v>1592</v>
      </c>
      <c r="Q389" s="14" t="s">
        <v>57</v>
      </c>
      <c r="R389" s="105">
        <v>2255</v>
      </c>
      <c r="S389" s="23">
        <v>42235</v>
      </c>
      <c r="T389" s="118">
        <v>2255</v>
      </c>
      <c r="U389" s="31">
        <f t="shared" si="12"/>
        <v>0</v>
      </c>
      <c r="V389" s="56" t="s">
        <v>17</v>
      </c>
    </row>
    <row r="390" spans="1:22" x14ac:dyDescent="0.25">
      <c r="A390" s="12">
        <v>42221</v>
      </c>
      <c r="B390" s="183">
        <v>4598</v>
      </c>
      <c r="C390" s="183" t="s">
        <v>1592</v>
      </c>
      <c r="D390" s="14" t="s">
        <v>20</v>
      </c>
      <c r="E390" s="105">
        <v>10137</v>
      </c>
      <c r="F390" s="23">
        <v>42221</v>
      </c>
      <c r="G390" s="106">
        <v>10137</v>
      </c>
      <c r="H390" s="31">
        <f t="shared" si="13"/>
        <v>0</v>
      </c>
      <c r="I390" s="39" t="s">
        <v>94</v>
      </c>
      <c r="N390" s="12">
        <v>42236</v>
      </c>
      <c r="O390" s="183">
        <v>6294</v>
      </c>
      <c r="P390" s="183" t="s">
        <v>1592</v>
      </c>
      <c r="Q390" s="14" t="s">
        <v>57</v>
      </c>
      <c r="R390" s="105">
        <v>820</v>
      </c>
      <c r="S390" s="23">
        <v>42236</v>
      </c>
      <c r="T390" s="118">
        <v>820</v>
      </c>
      <c r="U390" s="31">
        <f t="shared" si="12"/>
        <v>0</v>
      </c>
      <c r="V390" s="56" t="s">
        <v>59</v>
      </c>
    </row>
    <row r="391" spans="1:22" x14ac:dyDescent="0.25">
      <c r="A391" s="20">
        <v>42221</v>
      </c>
      <c r="B391" s="183">
        <v>4599</v>
      </c>
      <c r="C391" s="183" t="s">
        <v>1592</v>
      </c>
      <c r="D391" s="14" t="s">
        <v>255</v>
      </c>
      <c r="E391" s="105">
        <v>3681.6</v>
      </c>
      <c r="F391" s="23">
        <v>42222</v>
      </c>
      <c r="G391" s="106">
        <v>3681.6</v>
      </c>
      <c r="H391" s="31">
        <f t="shared" si="13"/>
        <v>0</v>
      </c>
      <c r="I391" s="39" t="s">
        <v>587</v>
      </c>
      <c r="N391" s="20">
        <v>42237</v>
      </c>
      <c r="O391" s="183">
        <v>6436</v>
      </c>
      <c r="P391" s="183" t="s">
        <v>1592</v>
      </c>
      <c r="Q391" s="15" t="s">
        <v>57</v>
      </c>
      <c r="R391" s="122">
        <v>1845</v>
      </c>
      <c r="S391" s="23">
        <v>42237</v>
      </c>
      <c r="T391" s="118">
        <v>1845</v>
      </c>
      <c r="U391" s="31">
        <f t="shared" si="12"/>
        <v>0</v>
      </c>
      <c r="V391" s="68" t="s">
        <v>59</v>
      </c>
    </row>
    <row r="392" spans="1:22" x14ac:dyDescent="0.25">
      <c r="A392" s="12">
        <v>42221</v>
      </c>
      <c r="B392" s="183">
        <v>4600</v>
      </c>
      <c r="C392" s="183" t="s">
        <v>1592</v>
      </c>
      <c r="D392" s="14" t="s">
        <v>125</v>
      </c>
      <c r="E392" s="105">
        <v>12951.8</v>
      </c>
      <c r="F392" s="23">
        <v>42225</v>
      </c>
      <c r="G392" s="106">
        <v>12951.8</v>
      </c>
      <c r="H392" s="31">
        <f t="shared" si="13"/>
        <v>0</v>
      </c>
      <c r="I392" s="39" t="s">
        <v>94</v>
      </c>
      <c r="N392" s="12">
        <v>42238</v>
      </c>
      <c r="O392" s="183">
        <v>6564</v>
      </c>
      <c r="P392" s="183" t="s">
        <v>1592</v>
      </c>
      <c r="Q392" s="14" t="s">
        <v>57</v>
      </c>
      <c r="R392" s="105">
        <v>1435</v>
      </c>
      <c r="S392" s="23">
        <v>42238</v>
      </c>
      <c r="T392" s="106">
        <v>1435</v>
      </c>
      <c r="U392" s="31">
        <f t="shared" si="12"/>
        <v>0</v>
      </c>
      <c r="V392" s="39" t="s">
        <v>59</v>
      </c>
    </row>
    <row r="393" spans="1:22" x14ac:dyDescent="0.25">
      <c r="A393" s="20">
        <v>42221</v>
      </c>
      <c r="B393" s="183">
        <v>4601</v>
      </c>
      <c r="C393" s="183" t="s">
        <v>1592</v>
      </c>
      <c r="D393" s="14" t="s">
        <v>114</v>
      </c>
      <c r="E393" s="105">
        <v>1545</v>
      </c>
      <c r="F393" s="23">
        <v>42221</v>
      </c>
      <c r="G393" s="106">
        <v>1545</v>
      </c>
      <c r="H393" s="31">
        <f t="shared" si="13"/>
        <v>0</v>
      </c>
      <c r="I393" s="39" t="s">
        <v>9</v>
      </c>
      <c r="N393" s="20">
        <v>42241</v>
      </c>
      <c r="O393" s="183">
        <v>6866</v>
      </c>
      <c r="P393" s="183" t="s">
        <v>1592</v>
      </c>
      <c r="Q393" s="14" t="s">
        <v>57</v>
      </c>
      <c r="R393" s="105">
        <v>840</v>
      </c>
      <c r="S393" s="65">
        <v>42241</v>
      </c>
      <c r="T393" s="106">
        <v>840</v>
      </c>
      <c r="U393" s="31">
        <f t="shared" si="12"/>
        <v>0</v>
      </c>
      <c r="V393" s="39" t="s">
        <v>59</v>
      </c>
    </row>
    <row r="394" spans="1:22" x14ac:dyDescent="0.25">
      <c r="A394" s="12">
        <v>42221</v>
      </c>
      <c r="B394" s="183">
        <v>4602</v>
      </c>
      <c r="C394" s="183" t="s">
        <v>1592</v>
      </c>
      <c r="D394" s="14" t="s">
        <v>125</v>
      </c>
      <c r="E394" s="105">
        <v>2734.2</v>
      </c>
      <c r="F394" s="23">
        <v>42225</v>
      </c>
      <c r="G394" s="106">
        <v>2734.2</v>
      </c>
      <c r="H394" s="31">
        <f t="shared" si="13"/>
        <v>0</v>
      </c>
      <c r="I394" s="39" t="s">
        <v>94</v>
      </c>
      <c r="N394" s="12">
        <v>42243</v>
      </c>
      <c r="O394" s="183">
        <v>7028</v>
      </c>
      <c r="P394" s="183" t="s">
        <v>1592</v>
      </c>
      <c r="Q394" s="14" t="s">
        <v>57</v>
      </c>
      <c r="R394" s="105">
        <v>630</v>
      </c>
      <c r="S394" s="23">
        <v>42243</v>
      </c>
      <c r="T394" s="106">
        <v>630</v>
      </c>
      <c r="U394" s="31">
        <f t="shared" si="12"/>
        <v>0</v>
      </c>
      <c r="V394" s="39" t="s">
        <v>59</v>
      </c>
    </row>
    <row r="395" spans="1:22" x14ac:dyDescent="0.25">
      <c r="A395" s="20">
        <v>42221</v>
      </c>
      <c r="B395" s="183">
        <v>4603</v>
      </c>
      <c r="C395" s="183" t="s">
        <v>1592</v>
      </c>
      <c r="D395" s="14" t="s">
        <v>854</v>
      </c>
      <c r="E395" s="105">
        <v>2937.6</v>
      </c>
      <c r="F395" s="23">
        <v>42221</v>
      </c>
      <c r="G395" s="106">
        <v>2937.6</v>
      </c>
      <c r="H395" s="31">
        <f t="shared" si="13"/>
        <v>0</v>
      </c>
      <c r="I395" s="39" t="s">
        <v>9</v>
      </c>
      <c r="N395" s="20">
        <v>42244</v>
      </c>
      <c r="O395" s="183">
        <v>7173</v>
      </c>
      <c r="P395" s="183" t="s">
        <v>1592</v>
      </c>
      <c r="Q395" s="14" t="s">
        <v>57</v>
      </c>
      <c r="R395" s="105">
        <v>2604</v>
      </c>
      <c r="S395" s="23">
        <v>42244</v>
      </c>
      <c r="T395" s="106">
        <v>2604</v>
      </c>
      <c r="U395" s="31">
        <f t="shared" si="12"/>
        <v>0</v>
      </c>
      <c r="V395" s="39" t="s">
        <v>59</v>
      </c>
    </row>
    <row r="396" spans="1:22" x14ac:dyDescent="0.25">
      <c r="A396" s="12">
        <v>42221</v>
      </c>
      <c r="B396" s="183">
        <v>4604</v>
      </c>
      <c r="C396" s="183" t="s">
        <v>1592</v>
      </c>
      <c r="D396" s="14" t="s">
        <v>215</v>
      </c>
      <c r="E396" s="105">
        <v>22411.8</v>
      </c>
      <c r="F396" s="72" t="s">
        <v>6125</v>
      </c>
      <c r="G396" s="106">
        <f>19000+3411.8</f>
        <v>22411.8</v>
      </c>
      <c r="H396" s="31">
        <f t="shared" si="13"/>
        <v>0</v>
      </c>
      <c r="I396" s="39" t="s">
        <v>9</v>
      </c>
      <c r="N396" s="12">
        <v>42245</v>
      </c>
      <c r="O396" s="183">
        <v>7330</v>
      </c>
      <c r="P396" s="183" t="s">
        <v>1592</v>
      </c>
      <c r="Q396" s="14" t="s">
        <v>57</v>
      </c>
      <c r="R396" s="105">
        <v>2436</v>
      </c>
      <c r="S396" s="23">
        <v>42245</v>
      </c>
      <c r="T396" s="106">
        <v>2436</v>
      </c>
      <c r="U396" s="31">
        <f t="shared" si="12"/>
        <v>0</v>
      </c>
      <c r="V396" s="39" t="s">
        <v>59</v>
      </c>
    </row>
    <row r="397" spans="1:22" x14ac:dyDescent="0.25">
      <c r="A397" s="20">
        <v>42221</v>
      </c>
      <c r="B397" s="183">
        <v>4605</v>
      </c>
      <c r="C397" s="183" t="s">
        <v>1592</v>
      </c>
      <c r="D397" s="14" t="s">
        <v>854</v>
      </c>
      <c r="E397" s="105">
        <v>2579.1999999999998</v>
      </c>
      <c r="F397" s="23">
        <v>42221</v>
      </c>
      <c r="G397" s="106">
        <v>2579.1999999999998</v>
      </c>
      <c r="H397" s="31">
        <f t="shared" si="13"/>
        <v>0</v>
      </c>
      <c r="I397" s="39" t="s">
        <v>9</v>
      </c>
      <c r="N397" s="20">
        <v>42246</v>
      </c>
      <c r="O397" s="183">
        <v>7422</v>
      </c>
      <c r="P397" s="183" t="s">
        <v>1592</v>
      </c>
      <c r="Q397" s="14" t="s">
        <v>57</v>
      </c>
      <c r="R397" s="105">
        <v>1260</v>
      </c>
      <c r="S397" s="23">
        <v>42246</v>
      </c>
      <c r="T397" s="106">
        <v>1260</v>
      </c>
      <c r="U397" s="31">
        <f t="shared" si="12"/>
        <v>0</v>
      </c>
      <c r="V397" s="39" t="s">
        <v>59</v>
      </c>
    </row>
    <row r="398" spans="1:22" x14ac:dyDescent="0.25">
      <c r="A398" s="12">
        <v>42221</v>
      </c>
      <c r="B398" s="183">
        <v>4606</v>
      </c>
      <c r="C398" s="183" t="s">
        <v>1592</v>
      </c>
      <c r="D398" s="14" t="s">
        <v>35</v>
      </c>
      <c r="E398" s="105">
        <v>27265.67</v>
      </c>
      <c r="F398" s="23">
        <v>42221</v>
      </c>
      <c r="G398" s="106">
        <v>27265.67</v>
      </c>
      <c r="H398" s="31">
        <f t="shared" si="13"/>
        <v>0</v>
      </c>
      <c r="I398" s="39" t="s">
        <v>6104</v>
      </c>
      <c r="N398" s="12">
        <v>42247</v>
      </c>
      <c r="O398" s="183">
        <v>7516</v>
      </c>
      <c r="P398" s="183" t="s">
        <v>1592</v>
      </c>
      <c r="Q398" s="14" t="s">
        <v>57</v>
      </c>
      <c r="R398" s="105">
        <v>2310</v>
      </c>
      <c r="S398" s="23">
        <v>42247</v>
      </c>
      <c r="T398" s="106">
        <v>2310</v>
      </c>
      <c r="U398" s="31">
        <f t="shared" si="12"/>
        <v>0</v>
      </c>
      <c r="V398" s="39" t="s">
        <v>59</v>
      </c>
    </row>
    <row r="399" spans="1:22" x14ac:dyDescent="0.25">
      <c r="A399" s="20">
        <v>42221</v>
      </c>
      <c r="B399" s="183">
        <v>4607</v>
      </c>
      <c r="C399" s="183" t="s">
        <v>1592</v>
      </c>
      <c r="D399" s="14" t="s">
        <v>32</v>
      </c>
      <c r="E399" s="105">
        <v>75148.92</v>
      </c>
      <c r="F399" s="23">
        <v>42230</v>
      </c>
      <c r="G399" s="106">
        <v>75148.92</v>
      </c>
      <c r="H399" s="31">
        <f t="shared" si="13"/>
        <v>0</v>
      </c>
      <c r="I399" s="39" t="s">
        <v>19</v>
      </c>
      <c r="N399" s="20">
        <v>42219</v>
      </c>
      <c r="O399" s="183">
        <v>4492</v>
      </c>
      <c r="P399" s="183" t="s">
        <v>1592</v>
      </c>
      <c r="Q399" s="40" t="s">
        <v>206</v>
      </c>
      <c r="R399" s="105">
        <v>40369.699999999997</v>
      </c>
      <c r="S399" s="23">
        <v>42242</v>
      </c>
      <c r="T399" s="106">
        <v>40369.699999999997</v>
      </c>
      <c r="U399" s="31">
        <f t="shared" si="12"/>
        <v>0</v>
      </c>
      <c r="V399" s="68" t="s">
        <v>149</v>
      </c>
    </row>
    <row r="400" spans="1:22" x14ac:dyDescent="0.25">
      <c r="A400" s="12">
        <v>42221</v>
      </c>
      <c r="B400" s="183">
        <v>4608</v>
      </c>
      <c r="C400" s="183" t="s">
        <v>1592</v>
      </c>
      <c r="D400" s="14" t="s">
        <v>1058</v>
      </c>
      <c r="E400" s="105">
        <v>3577.6</v>
      </c>
      <c r="F400" s="23">
        <v>42221</v>
      </c>
      <c r="G400" s="106">
        <v>3577.6</v>
      </c>
      <c r="H400" s="31">
        <f t="shared" si="13"/>
        <v>0</v>
      </c>
      <c r="I400" s="39" t="s">
        <v>9</v>
      </c>
      <c r="N400" s="12">
        <v>42222</v>
      </c>
      <c r="O400" s="183">
        <v>4799</v>
      </c>
      <c r="P400" s="183" t="s">
        <v>1592</v>
      </c>
      <c r="Q400" s="14" t="s">
        <v>206</v>
      </c>
      <c r="R400" s="105">
        <v>7637</v>
      </c>
      <c r="S400" s="23"/>
      <c r="T400" s="106"/>
      <c r="U400" s="31">
        <f t="shared" si="12"/>
        <v>7637</v>
      </c>
      <c r="V400" s="39" t="s">
        <v>149</v>
      </c>
    </row>
    <row r="401" spans="1:22" x14ac:dyDescent="0.25">
      <c r="A401" s="20">
        <v>42221</v>
      </c>
      <c r="B401" s="183">
        <v>4609</v>
      </c>
      <c r="C401" s="183" t="s">
        <v>1592</v>
      </c>
      <c r="D401" s="14" t="s">
        <v>151</v>
      </c>
      <c r="E401" s="105">
        <v>2272.1999999999998</v>
      </c>
      <c r="F401" s="23">
        <v>42223</v>
      </c>
      <c r="G401" s="106">
        <v>2272.1999999999998</v>
      </c>
      <c r="H401" s="31">
        <f t="shared" si="13"/>
        <v>0</v>
      </c>
      <c r="I401" s="39" t="s">
        <v>9</v>
      </c>
      <c r="N401" s="20">
        <v>42226</v>
      </c>
      <c r="O401" s="183">
        <v>5234</v>
      </c>
      <c r="P401" s="183" t="s">
        <v>1592</v>
      </c>
      <c r="Q401" s="14" t="s">
        <v>206</v>
      </c>
      <c r="R401" s="105">
        <v>47846.400000000001</v>
      </c>
      <c r="S401" s="30" t="s">
        <v>6172</v>
      </c>
      <c r="T401" s="106">
        <v>47846.400000000001</v>
      </c>
      <c r="U401" s="31">
        <f t="shared" si="12"/>
        <v>0</v>
      </c>
      <c r="V401" s="56" t="s">
        <v>149</v>
      </c>
    </row>
    <row r="402" spans="1:22" x14ac:dyDescent="0.25">
      <c r="A402" s="12">
        <v>42221</v>
      </c>
      <c r="B402" s="183">
        <v>4610</v>
      </c>
      <c r="C402" s="183" t="s">
        <v>1592</v>
      </c>
      <c r="D402" s="14" t="s">
        <v>16</v>
      </c>
      <c r="E402" s="105">
        <v>7401.6</v>
      </c>
      <c r="F402" s="23">
        <v>42221</v>
      </c>
      <c r="G402" s="106">
        <v>7401.6</v>
      </c>
      <c r="H402" s="31">
        <f t="shared" si="13"/>
        <v>0</v>
      </c>
      <c r="I402" s="39" t="s">
        <v>9</v>
      </c>
      <c r="N402" s="12">
        <v>42233</v>
      </c>
      <c r="O402" s="183">
        <v>6038</v>
      </c>
      <c r="P402" s="183" t="s">
        <v>1592</v>
      </c>
      <c r="Q402" s="14" t="s">
        <v>206</v>
      </c>
      <c r="R402" s="105">
        <v>34976</v>
      </c>
      <c r="S402" s="23"/>
      <c r="T402" s="118"/>
      <c r="U402" s="31">
        <f t="shared" si="12"/>
        <v>34976</v>
      </c>
      <c r="V402" s="56" t="s">
        <v>149</v>
      </c>
    </row>
    <row r="403" spans="1:22" x14ac:dyDescent="0.25">
      <c r="A403" s="20">
        <v>42221</v>
      </c>
      <c r="B403" s="183">
        <v>4611</v>
      </c>
      <c r="C403" s="183" t="s">
        <v>1592</v>
      </c>
      <c r="D403" s="14" t="s">
        <v>256</v>
      </c>
      <c r="E403" s="105">
        <v>4339.1000000000004</v>
      </c>
      <c r="F403" s="23">
        <v>42221</v>
      </c>
      <c r="G403" s="106">
        <v>4339.1000000000004</v>
      </c>
      <c r="H403" s="31">
        <f t="shared" si="13"/>
        <v>0</v>
      </c>
      <c r="I403" s="39" t="s">
        <v>6104</v>
      </c>
      <c r="N403" s="20">
        <v>42236</v>
      </c>
      <c r="O403" s="183">
        <v>6356</v>
      </c>
      <c r="P403" s="183" t="s">
        <v>1592</v>
      </c>
      <c r="Q403" s="14" t="s">
        <v>206</v>
      </c>
      <c r="R403" s="105">
        <v>19045.599999999999</v>
      </c>
      <c r="S403" s="23"/>
      <c r="T403" s="106"/>
      <c r="U403" s="31">
        <f t="shared" si="12"/>
        <v>19045.599999999999</v>
      </c>
      <c r="V403" s="39" t="s">
        <v>149</v>
      </c>
    </row>
    <row r="404" spans="1:22" x14ac:dyDescent="0.25">
      <c r="A404" s="12">
        <v>42221</v>
      </c>
      <c r="B404" s="183">
        <v>4612</v>
      </c>
      <c r="C404" s="183" t="s">
        <v>1592</v>
      </c>
      <c r="D404" s="14" t="s">
        <v>161</v>
      </c>
      <c r="E404" s="105">
        <v>27183.599999999999</v>
      </c>
      <c r="F404" s="23">
        <v>42221</v>
      </c>
      <c r="G404" s="106">
        <v>27183.599999999999</v>
      </c>
      <c r="H404" s="31">
        <f t="shared" si="13"/>
        <v>0</v>
      </c>
      <c r="I404" s="39" t="s">
        <v>9</v>
      </c>
      <c r="N404" s="12">
        <v>42240</v>
      </c>
      <c r="O404" s="183">
        <v>6812</v>
      </c>
      <c r="P404" s="183" t="s">
        <v>1592</v>
      </c>
      <c r="Q404" s="14" t="s">
        <v>206</v>
      </c>
      <c r="R404" s="105">
        <v>54264.2</v>
      </c>
      <c r="S404" s="65"/>
      <c r="T404" s="106"/>
      <c r="U404" s="31">
        <f t="shared" si="12"/>
        <v>54264.2</v>
      </c>
      <c r="V404" s="39" t="s">
        <v>149</v>
      </c>
    </row>
    <row r="405" spans="1:22" x14ac:dyDescent="0.25">
      <c r="A405" s="20">
        <v>42221</v>
      </c>
      <c r="B405" s="183">
        <v>4613</v>
      </c>
      <c r="C405" s="183" t="s">
        <v>1592</v>
      </c>
      <c r="D405" s="14" t="s">
        <v>4420</v>
      </c>
      <c r="E405" s="105">
        <v>2318.4</v>
      </c>
      <c r="F405" s="23">
        <v>42221</v>
      </c>
      <c r="G405" s="106">
        <v>2318.4</v>
      </c>
      <c r="H405" s="31">
        <f t="shared" si="13"/>
        <v>0</v>
      </c>
      <c r="I405" s="39" t="s">
        <v>6104</v>
      </c>
      <c r="N405" s="20">
        <v>42247</v>
      </c>
      <c r="O405" s="183">
        <v>7621</v>
      </c>
      <c r="P405" s="183" t="s">
        <v>1592</v>
      </c>
      <c r="Q405" s="14" t="s">
        <v>206</v>
      </c>
      <c r="R405" s="105">
        <v>41910.199999999997</v>
      </c>
      <c r="S405" s="23"/>
      <c r="T405" s="106"/>
      <c r="U405" s="31">
        <f t="shared" si="12"/>
        <v>41910.199999999997</v>
      </c>
      <c r="V405" s="39" t="s">
        <v>149</v>
      </c>
    </row>
    <row r="406" spans="1:22" x14ac:dyDescent="0.25">
      <c r="A406" s="12">
        <v>42221</v>
      </c>
      <c r="B406" s="183">
        <v>4614</v>
      </c>
      <c r="C406" s="183" t="s">
        <v>1592</v>
      </c>
      <c r="D406" s="14" t="s">
        <v>1172</v>
      </c>
      <c r="E406" s="105">
        <v>26935.33</v>
      </c>
      <c r="F406" s="23">
        <v>42222</v>
      </c>
      <c r="G406" s="106">
        <v>26935.33</v>
      </c>
      <c r="H406" s="31">
        <f t="shared" si="13"/>
        <v>0</v>
      </c>
      <c r="I406" s="39" t="s">
        <v>587</v>
      </c>
      <c r="N406" s="12">
        <v>42217</v>
      </c>
      <c r="O406" s="183">
        <v>4263</v>
      </c>
      <c r="P406" s="183" t="s">
        <v>1592</v>
      </c>
      <c r="Q406" s="14" t="s">
        <v>238</v>
      </c>
      <c r="R406" s="105">
        <v>370</v>
      </c>
      <c r="S406" s="23">
        <v>42218</v>
      </c>
      <c r="T406" s="106">
        <v>370</v>
      </c>
      <c r="U406" s="25">
        <f t="shared" si="12"/>
        <v>0</v>
      </c>
      <c r="V406" s="39" t="s">
        <v>59</v>
      </c>
    </row>
    <row r="407" spans="1:22" x14ac:dyDescent="0.25">
      <c r="A407" s="20">
        <v>42221</v>
      </c>
      <c r="B407" s="183">
        <v>4615</v>
      </c>
      <c r="C407" s="183" t="s">
        <v>1592</v>
      </c>
      <c r="D407" s="14" t="s">
        <v>1261</v>
      </c>
      <c r="E407" s="105">
        <v>5826</v>
      </c>
      <c r="F407" s="23">
        <v>42222</v>
      </c>
      <c r="G407" s="106">
        <v>5826</v>
      </c>
      <c r="H407" s="31">
        <f t="shared" si="13"/>
        <v>0</v>
      </c>
      <c r="I407" s="39" t="s">
        <v>587</v>
      </c>
      <c r="N407" s="20">
        <v>42222</v>
      </c>
      <c r="O407" s="183">
        <v>4722</v>
      </c>
      <c r="P407" s="183" t="s">
        <v>1592</v>
      </c>
      <c r="Q407" s="14" t="s">
        <v>238</v>
      </c>
      <c r="R407" s="105">
        <v>1325.5</v>
      </c>
      <c r="S407" s="23">
        <v>42222</v>
      </c>
      <c r="T407" s="106">
        <v>1325.5</v>
      </c>
      <c r="U407" s="31">
        <f t="shared" si="12"/>
        <v>0</v>
      </c>
      <c r="V407" s="39" t="s">
        <v>59</v>
      </c>
    </row>
    <row r="408" spans="1:22" x14ac:dyDescent="0.25">
      <c r="A408" s="12">
        <v>42221</v>
      </c>
      <c r="B408" s="183">
        <v>4616</v>
      </c>
      <c r="C408" s="183" t="s">
        <v>1592</v>
      </c>
      <c r="D408" s="14" t="s">
        <v>21</v>
      </c>
      <c r="E408" s="105">
        <v>5616.6</v>
      </c>
      <c r="F408" s="23">
        <v>42221</v>
      </c>
      <c r="G408" s="106">
        <v>5616.6</v>
      </c>
      <c r="H408" s="31">
        <f t="shared" si="13"/>
        <v>0</v>
      </c>
      <c r="I408" s="39" t="s">
        <v>9</v>
      </c>
      <c r="N408" s="12">
        <v>42228</v>
      </c>
      <c r="O408" s="183">
        <v>5414</v>
      </c>
      <c r="P408" s="183" t="s">
        <v>1592</v>
      </c>
      <c r="Q408" s="14" t="s">
        <v>238</v>
      </c>
      <c r="R408" s="105">
        <v>334.54</v>
      </c>
      <c r="S408" s="23">
        <v>42228</v>
      </c>
      <c r="T408" s="106">
        <v>334.54</v>
      </c>
      <c r="U408" s="31">
        <f t="shared" si="12"/>
        <v>0</v>
      </c>
      <c r="V408" s="39" t="s">
        <v>17</v>
      </c>
    </row>
    <row r="409" spans="1:22" x14ac:dyDescent="0.25">
      <c r="A409" s="20">
        <v>42221</v>
      </c>
      <c r="B409" s="183">
        <v>4617</v>
      </c>
      <c r="C409" s="183" t="s">
        <v>1592</v>
      </c>
      <c r="D409" s="14" t="s">
        <v>1550</v>
      </c>
      <c r="E409" s="105">
        <v>2636.8</v>
      </c>
      <c r="F409" s="23">
        <v>42221</v>
      </c>
      <c r="G409" s="106">
        <v>2636.8</v>
      </c>
      <c r="H409" s="31">
        <f t="shared" si="13"/>
        <v>0</v>
      </c>
      <c r="I409" s="39" t="s">
        <v>9</v>
      </c>
      <c r="N409" s="20">
        <v>42235</v>
      </c>
      <c r="O409" s="183">
        <v>6179</v>
      </c>
      <c r="P409" s="183" t="s">
        <v>1592</v>
      </c>
      <c r="Q409" s="14" t="s">
        <v>238</v>
      </c>
      <c r="R409" s="105">
        <v>926.6</v>
      </c>
      <c r="S409" s="23">
        <v>42235</v>
      </c>
      <c r="T409" s="118">
        <v>926.6</v>
      </c>
      <c r="U409" s="31">
        <f t="shared" si="12"/>
        <v>0</v>
      </c>
      <c r="V409" s="56" t="s">
        <v>17</v>
      </c>
    </row>
    <row r="410" spans="1:22" x14ac:dyDescent="0.25">
      <c r="A410" s="12">
        <v>42221</v>
      </c>
      <c r="B410" s="183">
        <v>4618</v>
      </c>
      <c r="C410" s="183" t="s">
        <v>1592</v>
      </c>
      <c r="D410" s="14" t="s">
        <v>699</v>
      </c>
      <c r="E410" s="105">
        <v>302.39999999999998</v>
      </c>
      <c r="F410" s="23">
        <v>42221</v>
      </c>
      <c r="G410" s="106">
        <v>302.39999999999998</v>
      </c>
      <c r="H410" s="31">
        <f t="shared" si="13"/>
        <v>0</v>
      </c>
      <c r="I410" s="39" t="s">
        <v>9</v>
      </c>
      <c r="N410" s="12">
        <v>42243</v>
      </c>
      <c r="O410" s="183">
        <v>7066</v>
      </c>
      <c r="P410" s="183" t="s">
        <v>1592</v>
      </c>
      <c r="Q410" s="14" t="s">
        <v>238</v>
      </c>
      <c r="R410" s="105">
        <v>370</v>
      </c>
      <c r="S410" s="23">
        <v>42243</v>
      </c>
      <c r="T410" s="106">
        <v>370</v>
      </c>
      <c r="U410" s="31">
        <f t="shared" si="12"/>
        <v>0</v>
      </c>
      <c r="V410" s="39" t="s">
        <v>59</v>
      </c>
    </row>
    <row r="411" spans="1:22" x14ac:dyDescent="0.25">
      <c r="A411" s="20">
        <v>42221</v>
      </c>
      <c r="B411" s="183">
        <v>4619</v>
      </c>
      <c r="C411" s="183" t="s">
        <v>1592</v>
      </c>
      <c r="D411" s="14" t="s">
        <v>1175</v>
      </c>
      <c r="E411" s="105">
        <v>5530.4</v>
      </c>
      <c r="F411" s="23">
        <v>42222</v>
      </c>
      <c r="G411" s="106">
        <v>5530.4</v>
      </c>
      <c r="H411" s="31">
        <f t="shared" si="13"/>
        <v>0</v>
      </c>
      <c r="I411" s="39" t="s">
        <v>587</v>
      </c>
      <c r="N411" s="20">
        <v>42220</v>
      </c>
      <c r="O411" s="183">
        <v>4572</v>
      </c>
      <c r="P411" s="183" t="s">
        <v>1592</v>
      </c>
      <c r="Q411" s="14" t="s">
        <v>108</v>
      </c>
      <c r="R411" s="105">
        <v>10045.200000000001</v>
      </c>
      <c r="S411" s="23" t="s">
        <v>6123</v>
      </c>
      <c r="T411" s="106">
        <f>1192.4+8852.8</f>
        <v>10045.199999999999</v>
      </c>
      <c r="U411" s="31">
        <f t="shared" si="12"/>
        <v>0</v>
      </c>
      <c r="V411" s="39" t="s">
        <v>6106</v>
      </c>
    </row>
    <row r="412" spans="1:22" x14ac:dyDescent="0.25">
      <c r="A412" s="12">
        <v>42221</v>
      </c>
      <c r="B412" s="183">
        <v>4620</v>
      </c>
      <c r="C412" s="183" t="s">
        <v>1592</v>
      </c>
      <c r="D412" s="14" t="s">
        <v>940</v>
      </c>
      <c r="E412" s="105">
        <v>4984.8</v>
      </c>
      <c r="F412" s="23">
        <v>42222</v>
      </c>
      <c r="G412" s="106">
        <v>4984.8</v>
      </c>
      <c r="H412" s="31">
        <f t="shared" si="13"/>
        <v>0</v>
      </c>
      <c r="I412" s="39" t="s">
        <v>587</v>
      </c>
      <c r="N412" s="12">
        <v>42222</v>
      </c>
      <c r="O412" s="183">
        <v>4776</v>
      </c>
      <c r="P412" s="183" t="s">
        <v>1592</v>
      </c>
      <c r="Q412" s="14" t="s">
        <v>108</v>
      </c>
      <c r="R412" s="105">
        <v>7727.1</v>
      </c>
      <c r="S412" s="23">
        <v>42222</v>
      </c>
      <c r="T412" s="114">
        <v>2033.9</v>
      </c>
      <c r="U412" s="55">
        <f t="shared" si="12"/>
        <v>5693.2000000000007</v>
      </c>
      <c r="V412" s="39" t="s">
        <v>19</v>
      </c>
    </row>
    <row r="413" spans="1:22" x14ac:dyDescent="0.25">
      <c r="A413" s="20">
        <v>42221</v>
      </c>
      <c r="B413" s="183">
        <v>4621</v>
      </c>
      <c r="C413" s="183" t="s">
        <v>1592</v>
      </c>
      <c r="D413" s="14" t="s">
        <v>1290</v>
      </c>
      <c r="E413" s="105">
        <v>2435.4</v>
      </c>
      <c r="F413" s="23">
        <v>42222</v>
      </c>
      <c r="G413" s="106">
        <v>2435.4</v>
      </c>
      <c r="H413" s="31">
        <f t="shared" si="13"/>
        <v>0</v>
      </c>
      <c r="I413" s="39" t="s">
        <v>587</v>
      </c>
      <c r="N413" s="20">
        <v>42226</v>
      </c>
      <c r="O413" s="183">
        <v>5217</v>
      </c>
      <c r="P413" s="183" t="s">
        <v>1592</v>
      </c>
      <c r="Q413" s="253" t="s">
        <v>108</v>
      </c>
      <c r="R413" s="254">
        <f>4274.2+5581.4</f>
        <v>9855.5999999999985</v>
      </c>
      <c r="S413" s="256" t="s">
        <v>6167</v>
      </c>
      <c r="T413" s="106">
        <f>5581.4+4274.2</f>
        <v>9855.5999999999985</v>
      </c>
      <c r="U413" s="31">
        <f t="shared" si="12"/>
        <v>0</v>
      </c>
      <c r="V413" s="39" t="s">
        <v>6106</v>
      </c>
    </row>
    <row r="414" spans="1:22" x14ac:dyDescent="0.25">
      <c r="A414" s="12">
        <v>42221</v>
      </c>
      <c r="B414" s="183">
        <v>4622</v>
      </c>
      <c r="C414" s="183" t="s">
        <v>1592</v>
      </c>
      <c r="D414" s="14" t="s">
        <v>1174</v>
      </c>
      <c r="E414" s="105">
        <v>2230.4</v>
      </c>
      <c r="F414" s="23">
        <v>42222</v>
      </c>
      <c r="G414" s="106">
        <v>2230.4</v>
      </c>
      <c r="H414" s="31">
        <f t="shared" si="13"/>
        <v>0</v>
      </c>
      <c r="I414" s="39" t="s">
        <v>587</v>
      </c>
      <c r="N414" s="12">
        <v>42228</v>
      </c>
      <c r="O414" s="183">
        <v>5424</v>
      </c>
      <c r="P414" s="183" t="s">
        <v>1592</v>
      </c>
      <c r="Q414" s="14" t="s">
        <v>108</v>
      </c>
      <c r="R414" s="105">
        <v>5581.4</v>
      </c>
      <c r="S414" s="23" t="s">
        <v>6181</v>
      </c>
      <c r="T414" s="106">
        <f>490.2+5091.2</f>
        <v>5581.4</v>
      </c>
      <c r="U414" s="31">
        <f t="shared" si="12"/>
        <v>0</v>
      </c>
      <c r="V414" s="39" t="s">
        <v>94</v>
      </c>
    </row>
    <row r="415" spans="1:22" x14ac:dyDescent="0.25">
      <c r="A415" s="20">
        <v>42221</v>
      </c>
      <c r="B415" s="183">
        <v>4623</v>
      </c>
      <c r="C415" s="183" t="s">
        <v>1592</v>
      </c>
      <c r="D415" s="14" t="s">
        <v>270</v>
      </c>
      <c r="E415" s="105">
        <v>373.8</v>
      </c>
      <c r="F415" s="23">
        <v>42221</v>
      </c>
      <c r="G415" s="106">
        <v>373.8</v>
      </c>
      <c r="H415" s="31">
        <f t="shared" si="13"/>
        <v>0</v>
      </c>
      <c r="I415" s="39" t="s">
        <v>9</v>
      </c>
      <c r="N415" s="20">
        <v>42229</v>
      </c>
      <c r="O415" s="183">
        <v>5552</v>
      </c>
      <c r="P415" s="183" t="s">
        <v>1592</v>
      </c>
      <c r="Q415" s="14" t="s">
        <v>108</v>
      </c>
      <c r="R415" s="105">
        <v>7060.8</v>
      </c>
      <c r="S415" s="23" t="s">
        <v>6189</v>
      </c>
      <c r="T415" s="106">
        <f>903+6157.8</f>
        <v>7060.8</v>
      </c>
      <c r="U415" s="31">
        <f t="shared" si="12"/>
        <v>0</v>
      </c>
      <c r="V415" s="39" t="s">
        <v>6106</v>
      </c>
    </row>
    <row r="416" spans="1:22" x14ac:dyDescent="0.25">
      <c r="A416" s="12">
        <v>42221</v>
      </c>
      <c r="B416" s="183">
        <v>4624</v>
      </c>
      <c r="C416" s="183" t="s">
        <v>1592</v>
      </c>
      <c r="D416" s="14" t="s">
        <v>1182</v>
      </c>
      <c r="E416" s="105">
        <v>1383</v>
      </c>
      <c r="F416" s="23">
        <v>42221</v>
      </c>
      <c r="G416" s="106">
        <v>1383</v>
      </c>
      <c r="H416" s="31">
        <f t="shared" si="13"/>
        <v>0</v>
      </c>
      <c r="I416" s="39" t="s">
        <v>9</v>
      </c>
      <c r="N416" s="12">
        <v>42234</v>
      </c>
      <c r="O416" s="183">
        <v>6115</v>
      </c>
      <c r="P416" s="183" t="s">
        <v>1592</v>
      </c>
      <c r="Q416" s="14" t="s">
        <v>108</v>
      </c>
      <c r="R416" s="105">
        <v>9391.2000000000007</v>
      </c>
      <c r="S416" s="65" t="s">
        <v>6218</v>
      </c>
      <c r="T416" s="106">
        <f>1470.6+7920.6</f>
        <v>9391.2000000000007</v>
      </c>
      <c r="U416" s="31">
        <f t="shared" si="12"/>
        <v>0</v>
      </c>
      <c r="V416" s="39" t="s">
        <v>6106</v>
      </c>
    </row>
    <row r="417" spans="1:22" x14ac:dyDescent="0.25">
      <c r="A417" s="20">
        <v>42221</v>
      </c>
      <c r="B417" s="183">
        <v>4625</v>
      </c>
      <c r="C417" s="183" t="s">
        <v>1592</v>
      </c>
      <c r="D417" s="14" t="s">
        <v>157</v>
      </c>
      <c r="E417" s="105">
        <v>2040.7</v>
      </c>
      <c r="F417" s="23">
        <v>42221</v>
      </c>
      <c r="G417" s="106">
        <v>2040.7</v>
      </c>
      <c r="H417" s="31">
        <f t="shared" si="13"/>
        <v>0</v>
      </c>
      <c r="I417" s="39" t="s">
        <v>9</v>
      </c>
      <c r="N417" s="20">
        <v>42235</v>
      </c>
      <c r="O417" s="183">
        <v>6234</v>
      </c>
      <c r="P417" s="183" t="s">
        <v>1592</v>
      </c>
      <c r="Q417" s="14" t="s">
        <v>108</v>
      </c>
      <c r="R417" s="105">
        <v>9967.4</v>
      </c>
      <c r="S417" s="23" t="s">
        <v>6227</v>
      </c>
      <c r="T417" s="118">
        <f>1118+8849.4</f>
        <v>9967.4</v>
      </c>
      <c r="U417" s="31">
        <f t="shared" si="12"/>
        <v>0</v>
      </c>
      <c r="V417" s="56" t="s">
        <v>94</v>
      </c>
    </row>
    <row r="418" spans="1:22" x14ac:dyDescent="0.25">
      <c r="A418" s="12">
        <v>42221</v>
      </c>
      <c r="B418" s="183">
        <v>4626</v>
      </c>
      <c r="C418" s="183" t="s">
        <v>1592</v>
      </c>
      <c r="D418" s="14" t="s">
        <v>43</v>
      </c>
      <c r="E418" s="105">
        <v>7961.04</v>
      </c>
      <c r="F418" s="23">
        <v>42221</v>
      </c>
      <c r="G418" s="106">
        <v>7961.04</v>
      </c>
      <c r="H418" s="31">
        <f t="shared" si="13"/>
        <v>0</v>
      </c>
      <c r="I418" s="39" t="s">
        <v>9</v>
      </c>
      <c r="N418" s="12">
        <v>42236</v>
      </c>
      <c r="O418" s="183">
        <v>6339</v>
      </c>
      <c r="P418" s="183" t="s">
        <v>1592</v>
      </c>
      <c r="Q418" s="14" t="s">
        <v>108</v>
      </c>
      <c r="R418" s="105">
        <v>8737.6</v>
      </c>
      <c r="S418" s="23" t="s">
        <v>6218</v>
      </c>
      <c r="T418" s="106">
        <f>1436.26+7301.34</f>
        <v>8737.6</v>
      </c>
      <c r="U418" s="31">
        <f t="shared" si="12"/>
        <v>0</v>
      </c>
      <c r="V418" s="39" t="s">
        <v>9</v>
      </c>
    </row>
    <row r="419" spans="1:22" x14ac:dyDescent="0.25">
      <c r="A419" s="20">
        <v>42221</v>
      </c>
      <c r="B419" s="183">
        <v>4627</v>
      </c>
      <c r="C419" s="183" t="s">
        <v>1592</v>
      </c>
      <c r="D419" s="14" t="s">
        <v>75</v>
      </c>
      <c r="E419" s="105">
        <v>21253.8</v>
      </c>
      <c r="F419" s="23">
        <v>42222</v>
      </c>
      <c r="G419" s="106">
        <v>21253.8</v>
      </c>
      <c r="H419" s="31">
        <f t="shared" si="13"/>
        <v>0</v>
      </c>
      <c r="I419" s="39" t="s">
        <v>6112</v>
      </c>
      <c r="N419" s="20">
        <v>42237</v>
      </c>
      <c r="O419" s="183">
        <v>6503</v>
      </c>
      <c r="P419" s="183" t="s">
        <v>1592</v>
      </c>
      <c r="Q419" s="14" t="s">
        <v>108</v>
      </c>
      <c r="R419" s="105">
        <v>3405.6</v>
      </c>
      <c r="S419" s="23" t="s">
        <v>6236</v>
      </c>
      <c r="T419" s="106">
        <f>172+3233.6</f>
        <v>3405.6</v>
      </c>
      <c r="U419" s="31">
        <f t="shared" si="12"/>
        <v>0</v>
      </c>
      <c r="V419" s="39" t="s">
        <v>312</v>
      </c>
    </row>
    <row r="420" spans="1:22" x14ac:dyDescent="0.25">
      <c r="A420" s="12">
        <v>42221</v>
      </c>
      <c r="B420" s="183">
        <v>4628</v>
      </c>
      <c r="C420" s="183" t="s">
        <v>1592</v>
      </c>
      <c r="D420" s="14" t="s">
        <v>912</v>
      </c>
      <c r="E420" s="105">
        <v>32639.599999999999</v>
      </c>
      <c r="F420" s="23">
        <v>42221</v>
      </c>
      <c r="G420" s="106">
        <v>32639.599999999999</v>
      </c>
      <c r="H420" s="31">
        <f t="shared" si="13"/>
        <v>0</v>
      </c>
      <c r="I420" s="39" t="s">
        <v>9</v>
      </c>
      <c r="N420" s="12">
        <v>42238</v>
      </c>
      <c r="O420" s="183">
        <v>6565</v>
      </c>
      <c r="P420" s="183" t="s">
        <v>1592</v>
      </c>
      <c r="Q420" s="14" t="s">
        <v>108</v>
      </c>
      <c r="R420" s="105">
        <v>60337.32</v>
      </c>
      <c r="S420" s="23"/>
      <c r="T420" s="106"/>
      <c r="U420" s="31">
        <f t="shared" si="12"/>
        <v>60337.32</v>
      </c>
      <c r="V420" s="39" t="s">
        <v>9</v>
      </c>
    </row>
    <row r="421" spans="1:22" x14ac:dyDescent="0.25">
      <c r="A421" s="20">
        <v>42221</v>
      </c>
      <c r="B421" s="183">
        <v>4629</v>
      </c>
      <c r="C421" s="183" t="s">
        <v>1592</v>
      </c>
      <c r="D421" s="14" t="s">
        <v>78</v>
      </c>
      <c r="E421" s="105">
        <v>8831.4</v>
      </c>
      <c r="F421" s="23">
        <v>42222</v>
      </c>
      <c r="G421" s="106">
        <v>8831.4</v>
      </c>
      <c r="H421" s="31">
        <f t="shared" si="13"/>
        <v>0</v>
      </c>
      <c r="I421" s="39" t="s">
        <v>6112</v>
      </c>
      <c r="N421" s="20">
        <v>42238</v>
      </c>
      <c r="O421" s="183">
        <v>6617</v>
      </c>
      <c r="P421" s="183" t="s">
        <v>1592</v>
      </c>
      <c r="Q421" s="14" t="s">
        <v>108</v>
      </c>
      <c r="R421" s="105">
        <v>19629.5</v>
      </c>
      <c r="S421" s="65"/>
      <c r="T421" s="106"/>
      <c r="U421" s="31">
        <f t="shared" si="12"/>
        <v>19629.5</v>
      </c>
      <c r="V421" s="39" t="s">
        <v>312</v>
      </c>
    </row>
    <row r="422" spans="1:22" x14ac:dyDescent="0.25">
      <c r="A422" s="12">
        <v>42221</v>
      </c>
      <c r="B422" s="183">
        <v>4630</v>
      </c>
      <c r="C422" s="183" t="s">
        <v>1592</v>
      </c>
      <c r="D422" s="14" t="s">
        <v>56</v>
      </c>
      <c r="E422" s="105">
        <v>9955.7999999999993</v>
      </c>
      <c r="F422" s="23">
        <v>42221</v>
      </c>
      <c r="G422" s="106">
        <v>9955.7999999999993</v>
      </c>
      <c r="H422" s="31">
        <f t="shared" si="13"/>
        <v>0</v>
      </c>
      <c r="I422" s="39" t="s">
        <v>6104</v>
      </c>
      <c r="N422" s="12">
        <v>42240</v>
      </c>
      <c r="O422" s="183">
        <v>6765</v>
      </c>
      <c r="P422" s="183" t="s">
        <v>1592</v>
      </c>
      <c r="Q422" s="14" t="s">
        <v>108</v>
      </c>
      <c r="R422" s="105">
        <v>58502.46</v>
      </c>
      <c r="S422" s="65"/>
      <c r="T422" s="106"/>
      <c r="U422" s="31">
        <f t="shared" si="12"/>
        <v>58502.46</v>
      </c>
      <c r="V422" s="39" t="s">
        <v>9</v>
      </c>
    </row>
    <row r="423" spans="1:22" x14ac:dyDescent="0.25">
      <c r="A423" s="20">
        <v>42221</v>
      </c>
      <c r="B423" s="183">
        <v>4631</v>
      </c>
      <c r="C423" s="183" t="s">
        <v>1592</v>
      </c>
      <c r="D423" s="14" t="s">
        <v>67</v>
      </c>
      <c r="E423" s="105">
        <v>3934.8</v>
      </c>
      <c r="F423" s="23">
        <v>42222</v>
      </c>
      <c r="G423" s="106">
        <v>3934.8</v>
      </c>
      <c r="H423" s="31">
        <f t="shared" si="13"/>
        <v>0</v>
      </c>
      <c r="I423" s="39" t="s">
        <v>6112</v>
      </c>
      <c r="N423" s="20">
        <v>42241</v>
      </c>
      <c r="O423" s="183">
        <v>6895</v>
      </c>
      <c r="P423" s="183" t="s">
        <v>1592</v>
      </c>
      <c r="Q423" s="14" t="s">
        <v>108</v>
      </c>
      <c r="R423" s="105">
        <v>15222</v>
      </c>
      <c r="S423" s="65">
        <v>42241</v>
      </c>
      <c r="T423" s="114">
        <v>2786.4</v>
      </c>
      <c r="U423" s="55">
        <f t="shared" si="12"/>
        <v>12435.6</v>
      </c>
      <c r="V423" s="39" t="s">
        <v>19</v>
      </c>
    </row>
    <row r="424" spans="1:22" x14ac:dyDescent="0.25">
      <c r="A424" s="12">
        <v>42221</v>
      </c>
      <c r="B424" s="183">
        <v>4632</v>
      </c>
      <c r="C424" s="183" t="s">
        <v>1592</v>
      </c>
      <c r="D424" s="14" t="s">
        <v>8</v>
      </c>
      <c r="E424" s="105">
        <v>1896</v>
      </c>
      <c r="F424" s="23">
        <v>42221</v>
      </c>
      <c r="G424" s="106">
        <v>1896</v>
      </c>
      <c r="H424" s="31">
        <f t="shared" si="13"/>
        <v>0</v>
      </c>
      <c r="I424" s="39" t="s">
        <v>9</v>
      </c>
      <c r="N424" s="12">
        <v>42245</v>
      </c>
      <c r="O424" s="183">
        <v>7366</v>
      </c>
      <c r="P424" s="183" t="s">
        <v>1592</v>
      </c>
      <c r="Q424" s="14" t="s">
        <v>108</v>
      </c>
      <c r="R424" s="105">
        <v>5160</v>
      </c>
      <c r="S424" s="23"/>
      <c r="T424" s="106"/>
      <c r="U424" s="31">
        <f t="shared" si="12"/>
        <v>5160</v>
      </c>
      <c r="V424" s="39" t="s">
        <v>94</v>
      </c>
    </row>
    <row r="425" spans="1:22" x14ac:dyDescent="0.25">
      <c r="A425" s="20">
        <v>42221</v>
      </c>
      <c r="B425" s="183">
        <v>4633</v>
      </c>
      <c r="C425" s="183" t="s">
        <v>1592</v>
      </c>
      <c r="D425" s="14" t="s">
        <v>375</v>
      </c>
      <c r="E425" s="105">
        <v>3141.56</v>
      </c>
      <c r="F425" s="23" t="s">
        <v>6122</v>
      </c>
      <c r="G425" s="106">
        <f>2400+741.56</f>
        <v>3141.56</v>
      </c>
      <c r="H425" s="31">
        <f t="shared" si="13"/>
        <v>0</v>
      </c>
      <c r="I425" s="39" t="s">
        <v>9</v>
      </c>
      <c r="N425" s="20">
        <v>42217</v>
      </c>
      <c r="O425" s="183">
        <v>4300</v>
      </c>
      <c r="P425" s="183" t="s">
        <v>1592</v>
      </c>
      <c r="Q425" s="26" t="s">
        <v>218</v>
      </c>
      <c r="R425" s="108">
        <v>0</v>
      </c>
      <c r="S425" s="23"/>
      <c r="T425" s="106"/>
      <c r="U425" s="25">
        <f t="shared" si="12"/>
        <v>0</v>
      </c>
      <c r="V425" s="39" t="s">
        <v>13</v>
      </c>
    </row>
    <row r="426" spans="1:22" x14ac:dyDescent="0.25">
      <c r="A426" s="12">
        <v>42221</v>
      </c>
      <c r="B426" s="183">
        <v>4634</v>
      </c>
      <c r="C426" s="183" t="s">
        <v>1592</v>
      </c>
      <c r="D426" s="14" t="s">
        <v>435</v>
      </c>
      <c r="E426" s="105">
        <v>825.2</v>
      </c>
      <c r="F426" s="23">
        <v>42221</v>
      </c>
      <c r="G426" s="106">
        <v>825.2</v>
      </c>
      <c r="H426" s="31">
        <f t="shared" si="13"/>
        <v>0</v>
      </c>
      <c r="I426" s="39" t="s">
        <v>9</v>
      </c>
      <c r="N426" s="12">
        <v>42218</v>
      </c>
      <c r="O426" s="183">
        <v>4379</v>
      </c>
      <c r="P426" s="183" t="s">
        <v>1592</v>
      </c>
      <c r="Q426" s="44" t="s">
        <v>218</v>
      </c>
      <c r="R426" s="108">
        <v>0</v>
      </c>
      <c r="S426" s="23"/>
      <c r="T426" s="106"/>
      <c r="U426" s="25">
        <f t="shared" si="12"/>
        <v>0</v>
      </c>
      <c r="V426" s="68" t="s">
        <v>13</v>
      </c>
    </row>
    <row r="427" spans="1:22" x14ac:dyDescent="0.25">
      <c r="A427" s="20">
        <v>42221</v>
      </c>
      <c r="B427" s="183">
        <v>4635</v>
      </c>
      <c r="C427" s="183" t="s">
        <v>1592</v>
      </c>
      <c r="D427" s="14" t="s">
        <v>102</v>
      </c>
      <c r="E427" s="105">
        <v>669.6</v>
      </c>
      <c r="F427" s="23">
        <v>42221</v>
      </c>
      <c r="G427" s="106">
        <v>669.6</v>
      </c>
      <c r="H427" s="31">
        <f t="shared" si="13"/>
        <v>0</v>
      </c>
      <c r="I427" s="39" t="s">
        <v>9</v>
      </c>
      <c r="N427" s="20">
        <v>42219</v>
      </c>
      <c r="O427" s="183">
        <v>4437</v>
      </c>
      <c r="P427" s="183" t="s">
        <v>1592</v>
      </c>
      <c r="Q427" s="44" t="s">
        <v>218</v>
      </c>
      <c r="R427" s="108">
        <v>0</v>
      </c>
      <c r="S427" s="23"/>
      <c r="T427" s="106"/>
      <c r="U427" s="31">
        <f t="shared" si="12"/>
        <v>0</v>
      </c>
      <c r="V427" s="68" t="s">
        <v>13</v>
      </c>
    </row>
    <row r="428" spans="1:22" x14ac:dyDescent="0.25">
      <c r="A428" s="12">
        <v>42221</v>
      </c>
      <c r="B428" s="183">
        <v>4636</v>
      </c>
      <c r="C428" s="183" t="s">
        <v>1592</v>
      </c>
      <c r="D428" s="14" t="s">
        <v>173</v>
      </c>
      <c r="E428" s="105">
        <v>28036.400000000001</v>
      </c>
      <c r="F428" s="30" t="s">
        <v>6126</v>
      </c>
      <c r="G428" s="106">
        <v>28036.400000000001</v>
      </c>
      <c r="H428" s="31">
        <f t="shared" si="13"/>
        <v>0</v>
      </c>
      <c r="I428" s="39" t="s">
        <v>6112</v>
      </c>
      <c r="N428" s="12">
        <v>42219</v>
      </c>
      <c r="O428" s="183">
        <v>4450</v>
      </c>
      <c r="P428" s="183" t="s">
        <v>1592</v>
      </c>
      <c r="Q428" s="44" t="s">
        <v>218</v>
      </c>
      <c r="R428" s="108">
        <v>0</v>
      </c>
      <c r="S428" s="72"/>
      <c r="T428" s="106"/>
      <c r="U428" s="31">
        <f t="shared" si="12"/>
        <v>0</v>
      </c>
      <c r="V428" s="68" t="s">
        <v>13</v>
      </c>
    </row>
    <row r="429" spans="1:22" x14ac:dyDescent="0.25">
      <c r="A429" s="20">
        <v>42221</v>
      </c>
      <c r="B429" s="183">
        <v>4637</v>
      </c>
      <c r="C429" s="183" t="s">
        <v>1592</v>
      </c>
      <c r="D429" s="14" t="s">
        <v>91</v>
      </c>
      <c r="E429" s="105">
        <v>29251.8</v>
      </c>
      <c r="F429" s="23">
        <v>42221</v>
      </c>
      <c r="G429" s="106">
        <v>29251.8</v>
      </c>
      <c r="H429" s="31">
        <f t="shared" si="13"/>
        <v>0</v>
      </c>
      <c r="I429" s="39" t="s">
        <v>6106</v>
      </c>
      <c r="N429" s="20">
        <v>42222</v>
      </c>
      <c r="O429" s="183">
        <v>4719</v>
      </c>
      <c r="P429" s="183" t="s">
        <v>1592</v>
      </c>
      <c r="Q429" s="26" t="s">
        <v>218</v>
      </c>
      <c r="R429" s="108">
        <v>0</v>
      </c>
      <c r="S429" s="23"/>
      <c r="T429" s="106"/>
      <c r="U429" s="31">
        <f t="shared" si="12"/>
        <v>0</v>
      </c>
      <c r="V429" s="39" t="s">
        <v>13</v>
      </c>
    </row>
    <row r="430" spans="1:22" x14ac:dyDescent="0.25">
      <c r="A430" s="12">
        <v>42221</v>
      </c>
      <c r="B430" s="183">
        <v>4638</v>
      </c>
      <c r="C430" s="183" t="s">
        <v>1592</v>
      </c>
      <c r="D430" s="14" t="s">
        <v>294</v>
      </c>
      <c r="E430" s="105">
        <v>5547.2</v>
      </c>
      <c r="F430" s="23">
        <v>42221</v>
      </c>
      <c r="G430" s="106">
        <v>5547.2</v>
      </c>
      <c r="H430" s="48">
        <f t="shared" si="13"/>
        <v>0</v>
      </c>
      <c r="I430" s="39" t="s">
        <v>9</v>
      </c>
      <c r="N430" s="12">
        <v>42222</v>
      </c>
      <c r="O430" s="183">
        <v>4742</v>
      </c>
      <c r="P430" s="183" t="s">
        <v>1592</v>
      </c>
      <c r="Q430" s="26" t="s">
        <v>218</v>
      </c>
      <c r="R430" s="108">
        <v>0</v>
      </c>
      <c r="S430" s="23"/>
      <c r="T430" s="106"/>
      <c r="U430" s="31">
        <f t="shared" si="12"/>
        <v>0</v>
      </c>
      <c r="V430" s="39" t="s">
        <v>13</v>
      </c>
    </row>
    <row r="431" spans="1:22" x14ac:dyDescent="0.25">
      <c r="A431" s="20">
        <v>42221</v>
      </c>
      <c r="B431" s="183">
        <v>4639</v>
      </c>
      <c r="C431" s="183" t="s">
        <v>1592</v>
      </c>
      <c r="D431" s="14" t="s">
        <v>170</v>
      </c>
      <c r="E431" s="105">
        <v>6240</v>
      </c>
      <c r="F431" s="23">
        <v>42222</v>
      </c>
      <c r="G431" s="106">
        <v>6240</v>
      </c>
      <c r="H431" s="31">
        <f t="shared" si="13"/>
        <v>0</v>
      </c>
      <c r="I431" s="39" t="s">
        <v>6112</v>
      </c>
      <c r="N431" s="20">
        <v>42222</v>
      </c>
      <c r="O431" s="183">
        <v>4794</v>
      </c>
      <c r="P431" s="183" t="s">
        <v>1592</v>
      </c>
      <c r="Q431" s="26" t="s">
        <v>218</v>
      </c>
      <c r="R431" s="108">
        <v>0</v>
      </c>
      <c r="S431" s="23"/>
      <c r="T431" s="106"/>
      <c r="U431" s="31">
        <f t="shared" si="12"/>
        <v>0</v>
      </c>
      <c r="V431" s="39" t="s">
        <v>13</v>
      </c>
    </row>
    <row r="432" spans="1:22" x14ac:dyDescent="0.25">
      <c r="A432" s="12">
        <v>42221</v>
      </c>
      <c r="B432" s="183">
        <v>4640</v>
      </c>
      <c r="C432" s="183" t="s">
        <v>1592</v>
      </c>
      <c r="D432" s="14" t="s">
        <v>431</v>
      </c>
      <c r="E432" s="105">
        <v>2178.9</v>
      </c>
      <c r="F432" s="23">
        <v>42221</v>
      </c>
      <c r="G432" s="106">
        <v>2178.9</v>
      </c>
      <c r="H432" s="31">
        <f t="shared" si="13"/>
        <v>0</v>
      </c>
      <c r="I432" s="39" t="s">
        <v>9</v>
      </c>
      <c r="N432" s="12">
        <v>42222</v>
      </c>
      <c r="O432" s="183">
        <v>4804</v>
      </c>
      <c r="P432" s="183" t="s">
        <v>1592</v>
      </c>
      <c r="Q432" s="26" t="s">
        <v>218</v>
      </c>
      <c r="R432" s="108">
        <v>0</v>
      </c>
      <c r="S432" s="23"/>
      <c r="T432" s="106"/>
      <c r="U432" s="31">
        <f t="shared" si="12"/>
        <v>0</v>
      </c>
      <c r="V432" s="39" t="s">
        <v>13</v>
      </c>
    </row>
    <row r="433" spans="1:22" x14ac:dyDescent="0.25">
      <c r="A433" s="20">
        <v>42221</v>
      </c>
      <c r="B433" s="183">
        <v>4641</v>
      </c>
      <c r="C433" s="183" t="s">
        <v>1592</v>
      </c>
      <c r="D433" s="14" t="s">
        <v>67</v>
      </c>
      <c r="E433" s="105">
        <v>963.3</v>
      </c>
      <c r="F433" s="23">
        <v>42222</v>
      </c>
      <c r="G433" s="106">
        <v>963.3</v>
      </c>
      <c r="H433" s="31">
        <f t="shared" si="13"/>
        <v>0</v>
      </c>
      <c r="I433" s="39" t="s">
        <v>6112</v>
      </c>
      <c r="N433" s="20">
        <v>42223</v>
      </c>
      <c r="O433" s="183">
        <v>4822</v>
      </c>
      <c r="P433" s="183" t="s">
        <v>1592</v>
      </c>
      <c r="Q433" s="26" t="s">
        <v>218</v>
      </c>
      <c r="R433" s="108">
        <v>0</v>
      </c>
      <c r="S433" s="23"/>
      <c r="T433" s="106"/>
      <c r="U433" s="31">
        <f t="shared" si="12"/>
        <v>0</v>
      </c>
      <c r="V433" s="39" t="s">
        <v>13</v>
      </c>
    </row>
    <row r="434" spans="1:22" x14ac:dyDescent="0.25">
      <c r="A434" s="12">
        <v>42221</v>
      </c>
      <c r="B434" s="183">
        <v>4642</v>
      </c>
      <c r="C434" s="183" t="s">
        <v>1592</v>
      </c>
      <c r="D434" s="14" t="s">
        <v>118</v>
      </c>
      <c r="E434" s="105">
        <v>9648.2999999999993</v>
      </c>
      <c r="F434" s="30" t="s">
        <v>6296</v>
      </c>
      <c r="G434" s="144">
        <f>1496.5+8151.8</f>
        <v>9648.2999999999993</v>
      </c>
      <c r="H434" s="31">
        <f t="shared" si="13"/>
        <v>0</v>
      </c>
      <c r="I434" s="39" t="s">
        <v>17</v>
      </c>
      <c r="N434" s="12">
        <v>42224</v>
      </c>
      <c r="O434" s="183">
        <v>5011</v>
      </c>
      <c r="P434" s="183" t="s">
        <v>1592</v>
      </c>
      <c r="Q434" s="26" t="s">
        <v>218</v>
      </c>
      <c r="R434" s="108">
        <v>0</v>
      </c>
      <c r="S434" s="23"/>
      <c r="T434" s="106"/>
      <c r="U434" s="31">
        <f t="shared" si="12"/>
        <v>0</v>
      </c>
      <c r="V434" s="39" t="s">
        <v>13</v>
      </c>
    </row>
    <row r="435" spans="1:22" x14ac:dyDescent="0.25">
      <c r="A435" s="20">
        <v>42221</v>
      </c>
      <c r="B435" s="183">
        <v>4643</v>
      </c>
      <c r="C435" s="183" t="s">
        <v>1592</v>
      </c>
      <c r="D435" s="14" t="s">
        <v>45</v>
      </c>
      <c r="E435" s="105">
        <v>19313.599999999999</v>
      </c>
      <c r="F435" s="23">
        <v>42228</v>
      </c>
      <c r="G435" s="106">
        <v>19313.599999999999</v>
      </c>
      <c r="H435" s="31">
        <f t="shared" si="13"/>
        <v>0</v>
      </c>
      <c r="I435" s="39" t="s">
        <v>17</v>
      </c>
      <c r="N435" s="20">
        <v>42224</v>
      </c>
      <c r="O435" s="183">
        <v>5019</v>
      </c>
      <c r="P435" s="183" t="s">
        <v>1592</v>
      </c>
      <c r="Q435" s="185" t="s">
        <v>218</v>
      </c>
      <c r="R435" s="108">
        <v>0</v>
      </c>
      <c r="S435" s="23"/>
      <c r="T435" s="106"/>
      <c r="U435" s="31">
        <f t="shared" si="12"/>
        <v>0</v>
      </c>
      <c r="V435" s="39" t="s">
        <v>13</v>
      </c>
    </row>
    <row r="436" spans="1:22" x14ac:dyDescent="0.25">
      <c r="A436" s="12">
        <v>42221</v>
      </c>
      <c r="B436" s="183">
        <v>4644</v>
      </c>
      <c r="C436" s="183" t="s">
        <v>1592</v>
      </c>
      <c r="D436" s="14" t="s">
        <v>82</v>
      </c>
      <c r="E436" s="105">
        <v>5675.4</v>
      </c>
      <c r="F436" s="23">
        <v>42221</v>
      </c>
      <c r="G436" s="106">
        <v>5675.4</v>
      </c>
      <c r="H436" s="31">
        <f t="shared" si="13"/>
        <v>0</v>
      </c>
      <c r="I436" s="39" t="s">
        <v>17</v>
      </c>
      <c r="N436" s="12">
        <v>42224</v>
      </c>
      <c r="O436" s="183">
        <v>5026</v>
      </c>
      <c r="P436" s="183" t="s">
        <v>1592</v>
      </c>
      <c r="Q436" s="26" t="s">
        <v>218</v>
      </c>
      <c r="R436" s="108">
        <v>0</v>
      </c>
      <c r="S436" s="23"/>
      <c r="T436" s="106"/>
      <c r="U436" s="31">
        <f t="shared" si="12"/>
        <v>0</v>
      </c>
      <c r="V436" s="39" t="s">
        <v>13</v>
      </c>
    </row>
    <row r="437" spans="1:22" x14ac:dyDescent="0.25">
      <c r="A437" s="20">
        <v>42221</v>
      </c>
      <c r="B437" s="183">
        <v>4645</v>
      </c>
      <c r="C437" s="183" t="s">
        <v>1592</v>
      </c>
      <c r="D437" s="14" t="s">
        <v>169</v>
      </c>
      <c r="E437" s="105">
        <v>11274.6</v>
      </c>
      <c r="F437" s="23">
        <v>42225</v>
      </c>
      <c r="G437" s="106">
        <v>11274.6</v>
      </c>
      <c r="H437" s="31">
        <f t="shared" si="13"/>
        <v>0</v>
      </c>
      <c r="I437" s="39" t="s">
        <v>17</v>
      </c>
      <c r="N437" s="20">
        <v>42224</v>
      </c>
      <c r="O437" s="183">
        <v>5036</v>
      </c>
      <c r="P437" s="183" t="s">
        <v>1592</v>
      </c>
      <c r="Q437" s="26" t="s">
        <v>218</v>
      </c>
      <c r="R437" s="108">
        <v>0</v>
      </c>
      <c r="S437" s="23"/>
      <c r="T437" s="106"/>
      <c r="U437" s="31">
        <f t="shared" si="12"/>
        <v>0</v>
      </c>
      <c r="V437" s="39" t="s">
        <v>13</v>
      </c>
    </row>
    <row r="438" spans="1:22" x14ac:dyDescent="0.25">
      <c r="A438" s="12">
        <v>42221</v>
      </c>
      <c r="B438" s="183">
        <v>4646</v>
      </c>
      <c r="C438" s="183" t="s">
        <v>1592</v>
      </c>
      <c r="D438" s="14" t="s">
        <v>155</v>
      </c>
      <c r="E438" s="105">
        <v>1569.8</v>
      </c>
      <c r="F438" s="23">
        <v>42221</v>
      </c>
      <c r="G438" s="106">
        <v>1569.8</v>
      </c>
      <c r="H438" s="31">
        <f t="shared" si="13"/>
        <v>0</v>
      </c>
      <c r="I438" s="39" t="s">
        <v>17</v>
      </c>
      <c r="N438" s="12">
        <v>42225</v>
      </c>
      <c r="O438" s="183">
        <v>5075</v>
      </c>
      <c r="P438" s="183" t="s">
        <v>1592</v>
      </c>
      <c r="Q438" s="26" t="s">
        <v>218</v>
      </c>
      <c r="R438" s="108">
        <v>0</v>
      </c>
      <c r="S438" s="23"/>
      <c r="T438" s="106"/>
      <c r="U438" s="31">
        <f t="shared" si="12"/>
        <v>0</v>
      </c>
      <c r="V438" s="39" t="s">
        <v>13</v>
      </c>
    </row>
    <row r="439" spans="1:22" x14ac:dyDescent="0.25">
      <c r="A439" s="20">
        <v>42221</v>
      </c>
      <c r="B439" s="183">
        <v>4647</v>
      </c>
      <c r="C439" s="183" t="s">
        <v>1592</v>
      </c>
      <c r="D439" s="14" t="s">
        <v>1187</v>
      </c>
      <c r="E439" s="105">
        <v>2400</v>
      </c>
      <c r="F439" s="23">
        <v>42221</v>
      </c>
      <c r="G439" s="106">
        <v>2400</v>
      </c>
      <c r="H439" s="31">
        <f t="shared" si="13"/>
        <v>0</v>
      </c>
      <c r="I439" s="39" t="s">
        <v>17</v>
      </c>
      <c r="N439" s="20">
        <v>42226</v>
      </c>
      <c r="O439" s="183">
        <v>5164</v>
      </c>
      <c r="P439" s="183" t="s">
        <v>1592</v>
      </c>
      <c r="Q439" s="26" t="s">
        <v>218</v>
      </c>
      <c r="R439" s="108">
        <v>0</v>
      </c>
      <c r="S439" s="23"/>
      <c r="T439" s="106"/>
      <c r="U439" s="31">
        <f t="shared" si="12"/>
        <v>0</v>
      </c>
      <c r="V439" s="39" t="s">
        <v>13</v>
      </c>
    </row>
    <row r="440" spans="1:22" x14ac:dyDescent="0.25">
      <c r="A440" s="12">
        <v>42221</v>
      </c>
      <c r="B440" s="183">
        <v>4648</v>
      </c>
      <c r="C440" s="183" t="s">
        <v>1592</v>
      </c>
      <c r="D440" s="253" t="s">
        <v>130</v>
      </c>
      <c r="E440" s="254">
        <v>4155.1000000000004</v>
      </c>
      <c r="F440" s="23">
        <v>42223</v>
      </c>
      <c r="G440" s="106">
        <v>4155.1000000000004</v>
      </c>
      <c r="H440" s="31">
        <f t="shared" si="13"/>
        <v>0</v>
      </c>
      <c r="I440" s="255" t="s">
        <v>6127</v>
      </c>
      <c r="J440" s="208"/>
      <c r="N440" s="12">
        <v>42226</v>
      </c>
      <c r="O440" s="183">
        <v>5165</v>
      </c>
      <c r="P440" s="183" t="s">
        <v>1592</v>
      </c>
      <c r="Q440" s="26" t="s">
        <v>218</v>
      </c>
      <c r="R440" s="108">
        <v>0</v>
      </c>
      <c r="S440" s="23"/>
      <c r="T440" s="106"/>
      <c r="U440" s="31">
        <f t="shared" si="12"/>
        <v>0</v>
      </c>
      <c r="V440" s="39" t="s">
        <v>13</v>
      </c>
    </row>
    <row r="441" spans="1:22" x14ac:dyDescent="0.25">
      <c r="A441" s="20">
        <v>42221</v>
      </c>
      <c r="B441" s="183">
        <v>4649</v>
      </c>
      <c r="C441" s="183" t="s">
        <v>1592</v>
      </c>
      <c r="D441" s="14" t="s">
        <v>53</v>
      </c>
      <c r="E441" s="105">
        <v>1006.2</v>
      </c>
      <c r="F441" s="23">
        <v>42221</v>
      </c>
      <c r="G441" s="106">
        <v>1006.2</v>
      </c>
      <c r="H441" s="31">
        <f t="shared" si="13"/>
        <v>0</v>
      </c>
      <c r="I441" s="39" t="s">
        <v>17</v>
      </c>
      <c r="N441" s="20">
        <v>42226</v>
      </c>
      <c r="O441" s="183">
        <v>5182</v>
      </c>
      <c r="P441" s="183" t="s">
        <v>1592</v>
      </c>
      <c r="Q441" s="26" t="s">
        <v>218</v>
      </c>
      <c r="R441" s="108">
        <v>0</v>
      </c>
      <c r="S441" s="23"/>
      <c r="T441" s="106"/>
      <c r="U441" s="31">
        <f t="shared" si="12"/>
        <v>0</v>
      </c>
      <c r="V441" s="39" t="s">
        <v>13</v>
      </c>
    </row>
    <row r="442" spans="1:22" x14ac:dyDescent="0.25">
      <c r="A442" s="12">
        <v>42221</v>
      </c>
      <c r="B442" s="183">
        <v>4650</v>
      </c>
      <c r="C442" s="183" t="s">
        <v>1592</v>
      </c>
      <c r="D442" s="150" t="s">
        <v>185</v>
      </c>
      <c r="E442" s="105">
        <v>45421.2</v>
      </c>
      <c r="F442" s="23">
        <v>42221</v>
      </c>
      <c r="G442" s="106">
        <v>46421.2</v>
      </c>
      <c r="H442" s="31">
        <f t="shared" si="13"/>
        <v>-1000</v>
      </c>
      <c r="I442" s="39" t="s">
        <v>1013</v>
      </c>
      <c r="N442" s="12">
        <v>42226</v>
      </c>
      <c r="O442" s="183">
        <v>5188</v>
      </c>
      <c r="P442" s="183" t="s">
        <v>1592</v>
      </c>
      <c r="Q442" s="26" t="s">
        <v>218</v>
      </c>
      <c r="R442" s="108">
        <v>0</v>
      </c>
      <c r="S442" s="23"/>
      <c r="T442" s="106"/>
      <c r="U442" s="31">
        <f t="shared" si="12"/>
        <v>0</v>
      </c>
      <c r="V442" s="39" t="s">
        <v>13</v>
      </c>
    </row>
    <row r="443" spans="1:22" x14ac:dyDescent="0.25">
      <c r="A443" s="20">
        <v>42221</v>
      </c>
      <c r="B443" s="183">
        <v>4651</v>
      </c>
      <c r="C443" s="183" t="s">
        <v>1592</v>
      </c>
      <c r="D443" s="14" t="s">
        <v>131</v>
      </c>
      <c r="E443" s="105">
        <v>2449</v>
      </c>
      <c r="F443" s="23">
        <v>42226</v>
      </c>
      <c r="G443" s="106">
        <v>2449</v>
      </c>
      <c r="H443" s="31">
        <f t="shared" si="13"/>
        <v>0</v>
      </c>
      <c r="I443" s="39" t="s">
        <v>9</v>
      </c>
      <c r="N443" s="20">
        <v>42228</v>
      </c>
      <c r="O443" s="183">
        <v>5361</v>
      </c>
      <c r="P443" s="183" t="s">
        <v>1592</v>
      </c>
      <c r="Q443" s="26" t="s">
        <v>218</v>
      </c>
      <c r="R443" s="108">
        <v>0</v>
      </c>
      <c r="S443" s="23"/>
      <c r="T443" s="106"/>
      <c r="U443" s="31">
        <f t="shared" si="12"/>
        <v>0</v>
      </c>
      <c r="V443" s="39" t="s">
        <v>13</v>
      </c>
    </row>
    <row r="444" spans="1:22" x14ac:dyDescent="0.25">
      <c r="A444" s="12">
        <v>42221</v>
      </c>
      <c r="B444" s="183">
        <v>4652</v>
      </c>
      <c r="C444" s="183" t="s">
        <v>1592</v>
      </c>
      <c r="D444" s="14" t="s">
        <v>2609</v>
      </c>
      <c r="E444" s="105">
        <v>6273</v>
      </c>
      <c r="F444" s="23">
        <v>42221</v>
      </c>
      <c r="G444" s="106">
        <v>6273</v>
      </c>
      <c r="H444" s="31">
        <f t="shared" si="13"/>
        <v>0</v>
      </c>
      <c r="I444" s="39" t="s">
        <v>94</v>
      </c>
      <c r="N444" s="12">
        <v>42228</v>
      </c>
      <c r="O444" s="183">
        <v>5369</v>
      </c>
      <c r="P444" s="183" t="s">
        <v>1592</v>
      </c>
      <c r="Q444" s="26" t="s">
        <v>218</v>
      </c>
      <c r="R444" s="108">
        <v>0</v>
      </c>
      <c r="S444" s="23"/>
      <c r="T444" s="106"/>
      <c r="U444" s="31">
        <f t="shared" si="12"/>
        <v>0</v>
      </c>
      <c r="V444" s="39" t="s">
        <v>13</v>
      </c>
    </row>
    <row r="445" spans="1:22" x14ac:dyDescent="0.25">
      <c r="A445" s="20">
        <v>42221</v>
      </c>
      <c r="B445" s="183">
        <v>4653</v>
      </c>
      <c r="C445" s="183" t="s">
        <v>1592</v>
      </c>
      <c r="D445" s="14" t="s">
        <v>2609</v>
      </c>
      <c r="E445" s="105">
        <v>2403.1999999999998</v>
      </c>
      <c r="F445" s="23">
        <v>42221</v>
      </c>
      <c r="G445" s="106">
        <v>2403.1999999999998</v>
      </c>
      <c r="H445" s="31">
        <f t="shared" si="13"/>
        <v>0</v>
      </c>
      <c r="I445" s="39" t="s">
        <v>94</v>
      </c>
      <c r="N445" s="20">
        <v>42228</v>
      </c>
      <c r="O445" s="183">
        <v>5418</v>
      </c>
      <c r="P445" s="183" t="s">
        <v>1592</v>
      </c>
      <c r="Q445" s="26" t="s">
        <v>218</v>
      </c>
      <c r="R445" s="108">
        <v>0</v>
      </c>
      <c r="S445" s="23"/>
      <c r="T445" s="106"/>
      <c r="U445" s="31">
        <f t="shared" si="12"/>
        <v>0</v>
      </c>
      <c r="V445" s="39" t="s">
        <v>13</v>
      </c>
    </row>
    <row r="446" spans="1:22" x14ac:dyDescent="0.25">
      <c r="A446" s="12">
        <v>42221</v>
      </c>
      <c r="B446" s="183">
        <v>4654</v>
      </c>
      <c r="C446" s="183" t="s">
        <v>1592</v>
      </c>
      <c r="D446" s="14" t="s">
        <v>48</v>
      </c>
      <c r="E446" s="105">
        <v>6634.4</v>
      </c>
      <c r="F446" s="23">
        <v>42221</v>
      </c>
      <c r="G446" s="106">
        <v>6634.4</v>
      </c>
      <c r="H446" s="31">
        <f t="shared" si="13"/>
        <v>0</v>
      </c>
      <c r="I446" s="39" t="s">
        <v>94</v>
      </c>
      <c r="N446" s="12">
        <v>42228</v>
      </c>
      <c r="O446" s="183">
        <v>5430</v>
      </c>
      <c r="P446" s="183" t="s">
        <v>1592</v>
      </c>
      <c r="Q446" s="26" t="s">
        <v>218</v>
      </c>
      <c r="R446" s="108">
        <v>0</v>
      </c>
      <c r="S446" s="23"/>
      <c r="T446" s="106"/>
      <c r="U446" s="31">
        <f t="shared" si="12"/>
        <v>0</v>
      </c>
      <c r="V446" s="39" t="s">
        <v>13</v>
      </c>
    </row>
    <row r="447" spans="1:22" x14ac:dyDescent="0.25">
      <c r="A447" s="20">
        <v>42221</v>
      </c>
      <c r="B447" s="183">
        <v>4655</v>
      </c>
      <c r="C447" s="183" t="s">
        <v>1592</v>
      </c>
      <c r="D447" s="150" t="s">
        <v>915</v>
      </c>
      <c r="E447" s="105">
        <v>1080</v>
      </c>
      <c r="F447" s="23">
        <v>42221</v>
      </c>
      <c r="G447" s="106">
        <v>1080</v>
      </c>
      <c r="H447" s="31">
        <f t="shared" si="13"/>
        <v>0</v>
      </c>
      <c r="I447" s="39" t="s">
        <v>17</v>
      </c>
      <c r="N447" s="20">
        <v>42228</v>
      </c>
      <c r="O447" s="183">
        <v>5432</v>
      </c>
      <c r="P447" s="183" t="s">
        <v>1592</v>
      </c>
      <c r="Q447" s="26" t="s">
        <v>218</v>
      </c>
      <c r="R447" s="108">
        <v>0</v>
      </c>
      <c r="S447" s="23"/>
      <c r="T447" s="106"/>
      <c r="U447" s="31">
        <f t="shared" si="12"/>
        <v>0</v>
      </c>
      <c r="V447" s="39" t="s">
        <v>13</v>
      </c>
    </row>
    <row r="448" spans="1:22" x14ac:dyDescent="0.25">
      <c r="A448" s="12">
        <v>42221</v>
      </c>
      <c r="B448" s="183">
        <v>4656</v>
      </c>
      <c r="C448" s="183" t="s">
        <v>1592</v>
      </c>
      <c r="D448" s="14" t="s">
        <v>50</v>
      </c>
      <c r="E448" s="105">
        <v>3393</v>
      </c>
      <c r="F448" s="23">
        <v>42221</v>
      </c>
      <c r="G448" s="106">
        <v>3393</v>
      </c>
      <c r="H448" s="31">
        <f t="shared" si="13"/>
        <v>0</v>
      </c>
      <c r="I448" s="39" t="s">
        <v>94</v>
      </c>
      <c r="N448" s="12">
        <v>42228</v>
      </c>
      <c r="O448" s="183">
        <v>5435</v>
      </c>
      <c r="P448" s="183" t="s">
        <v>1592</v>
      </c>
      <c r="Q448" s="26" t="s">
        <v>218</v>
      </c>
      <c r="R448" s="108">
        <v>0</v>
      </c>
      <c r="S448" s="23"/>
      <c r="T448" s="106"/>
      <c r="U448" s="31">
        <f t="shared" si="12"/>
        <v>0</v>
      </c>
      <c r="V448" s="39" t="s">
        <v>13</v>
      </c>
    </row>
    <row r="449" spans="1:22" x14ac:dyDescent="0.25">
      <c r="A449" s="20">
        <v>42221</v>
      </c>
      <c r="B449" s="183">
        <v>4657</v>
      </c>
      <c r="C449" s="183" t="s">
        <v>1592</v>
      </c>
      <c r="D449" s="14" t="s">
        <v>3346</v>
      </c>
      <c r="E449" s="105">
        <v>1416</v>
      </c>
      <c r="F449" s="23">
        <v>42222</v>
      </c>
      <c r="G449" s="106">
        <v>1416</v>
      </c>
      <c r="H449" s="31">
        <f t="shared" si="13"/>
        <v>0</v>
      </c>
      <c r="I449" s="39" t="s">
        <v>6112</v>
      </c>
      <c r="N449" s="20">
        <v>42229</v>
      </c>
      <c r="O449" s="183">
        <v>5468</v>
      </c>
      <c r="P449" s="183" t="s">
        <v>1592</v>
      </c>
      <c r="Q449" s="26" t="s">
        <v>218</v>
      </c>
      <c r="R449" s="108">
        <v>0</v>
      </c>
      <c r="S449" s="23"/>
      <c r="T449" s="106"/>
      <c r="U449" s="31">
        <f t="shared" si="12"/>
        <v>0</v>
      </c>
      <c r="V449" s="39" t="s">
        <v>13</v>
      </c>
    </row>
    <row r="450" spans="1:22" x14ac:dyDescent="0.25">
      <c r="A450" s="12">
        <v>42221</v>
      </c>
      <c r="B450" s="183">
        <v>4658</v>
      </c>
      <c r="C450" s="183" t="s">
        <v>1592</v>
      </c>
      <c r="D450" s="14" t="s">
        <v>137</v>
      </c>
      <c r="E450" s="105">
        <v>1808.1</v>
      </c>
      <c r="F450" s="23">
        <v>42221</v>
      </c>
      <c r="G450" s="106">
        <v>1808.1</v>
      </c>
      <c r="H450" s="31">
        <f t="shared" si="13"/>
        <v>0</v>
      </c>
      <c r="I450" s="39" t="s">
        <v>9</v>
      </c>
      <c r="N450" s="12">
        <v>42229</v>
      </c>
      <c r="O450" s="183">
        <v>5474</v>
      </c>
      <c r="P450" s="183" t="s">
        <v>1592</v>
      </c>
      <c r="Q450" s="26" t="s">
        <v>218</v>
      </c>
      <c r="R450" s="108">
        <v>0</v>
      </c>
      <c r="S450" s="23"/>
      <c r="T450" s="106"/>
      <c r="U450" s="31">
        <f t="shared" si="12"/>
        <v>0</v>
      </c>
      <c r="V450" s="39" t="s">
        <v>13</v>
      </c>
    </row>
    <row r="451" spans="1:22" x14ac:dyDescent="0.25">
      <c r="A451" s="20">
        <v>42221</v>
      </c>
      <c r="B451" s="183">
        <v>4659</v>
      </c>
      <c r="C451" s="183" t="s">
        <v>1592</v>
      </c>
      <c r="D451" s="14" t="s">
        <v>87</v>
      </c>
      <c r="E451" s="105">
        <v>2380.4</v>
      </c>
      <c r="F451" s="23">
        <v>42221</v>
      </c>
      <c r="G451" s="106">
        <v>2380.4</v>
      </c>
      <c r="H451" s="31">
        <f t="shared" si="13"/>
        <v>0</v>
      </c>
      <c r="I451" s="39" t="s">
        <v>94</v>
      </c>
      <c r="N451" s="20">
        <v>42229</v>
      </c>
      <c r="O451" s="183">
        <v>5525</v>
      </c>
      <c r="P451" s="183" t="s">
        <v>1592</v>
      </c>
      <c r="Q451" s="26" t="s">
        <v>218</v>
      </c>
      <c r="R451" s="108">
        <v>0</v>
      </c>
      <c r="S451" s="23"/>
      <c r="T451" s="106"/>
      <c r="U451" s="31">
        <f t="shared" ref="U451:U514" si="14">R451-T451</f>
        <v>0</v>
      </c>
      <c r="V451" s="39" t="s">
        <v>13</v>
      </c>
    </row>
    <row r="452" spans="1:22" x14ac:dyDescent="0.25">
      <c r="A452" s="12">
        <v>42221</v>
      </c>
      <c r="B452" s="183">
        <v>4660</v>
      </c>
      <c r="C452" s="183" t="s">
        <v>1592</v>
      </c>
      <c r="D452" s="14" t="s">
        <v>158</v>
      </c>
      <c r="E452" s="105">
        <v>2952.6</v>
      </c>
      <c r="F452" s="23">
        <v>42221</v>
      </c>
      <c r="G452" s="106">
        <v>2952.6</v>
      </c>
      <c r="H452" s="31">
        <f t="shared" ref="H452:H515" si="15">E452-G452</f>
        <v>0</v>
      </c>
      <c r="I452" s="39" t="s">
        <v>9</v>
      </c>
      <c r="N452" s="12">
        <v>42229</v>
      </c>
      <c r="O452" s="183">
        <v>5531</v>
      </c>
      <c r="P452" s="183" t="s">
        <v>1592</v>
      </c>
      <c r="Q452" s="26" t="s">
        <v>218</v>
      </c>
      <c r="R452" s="108">
        <v>0</v>
      </c>
      <c r="S452" s="23"/>
      <c r="T452" s="106"/>
      <c r="U452" s="31">
        <f t="shared" si="14"/>
        <v>0</v>
      </c>
      <c r="V452" s="39" t="s">
        <v>13</v>
      </c>
    </row>
    <row r="453" spans="1:22" x14ac:dyDescent="0.25">
      <c r="A453" s="20">
        <v>42221</v>
      </c>
      <c r="B453" s="183">
        <v>4661</v>
      </c>
      <c r="C453" s="183" t="s">
        <v>1592</v>
      </c>
      <c r="D453" s="14" t="s">
        <v>47</v>
      </c>
      <c r="E453" s="105">
        <v>52492.9</v>
      </c>
      <c r="F453" s="23">
        <v>42225</v>
      </c>
      <c r="G453" s="106">
        <v>52492.9</v>
      </c>
      <c r="H453" s="31">
        <f t="shared" si="15"/>
        <v>0</v>
      </c>
      <c r="I453" s="39" t="s">
        <v>9</v>
      </c>
      <c r="N453" s="20">
        <v>42229</v>
      </c>
      <c r="O453" s="183">
        <v>5565</v>
      </c>
      <c r="P453" s="183" t="s">
        <v>1592</v>
      </c>
      <c r="Q453" s="26" t="s">
        <v>218</v>
      </c>
      <c r="R453" s="108">
        <v>0</v>
      </c>
      <c r="S453" s="23"/>
      <c r="T453" s="106"/>
      <c r="U453" s="31">
        <f t="shared" si="14"/>
        <v>0</v>
      </c>
      <c r="V453" s="39" t="s">
        <v>13</v>
      </c>
    </row>
    <row r="454" spans="1:22" x14ac:dyDescent="0.25">
      <c r="A454" s="12">
        <v>42221</v>
      </c>
      <c r="B454" s="183">
        <v>4662</v>
      </c>
      <c r="C454" s="183" t="s">
        <v>1592</v>
      </c>
      <c r="D454" s="14" t="s">
        <v>49</v>
      </c>
      <c r="E454" s="105">
        <v>10472.200000000001</v>
      </c>
      <c r="F454" s="23">
        <v>42228</v>
      </c>
      <c r="G454" s="106">
        <v>10472.200000000001</v>
      </c>
      <c r="H454" s="31">
        <f t="shared" si="15"/>
        <v>0</v>
      </c>
      <c r="I454" s="39" t="s">
        <v>94</v>
      </c>
      <c r="N454" s="12">
        <v>42230</v>
      </c>
      <c r="O454" s="183">
        <v>5602</v>
      </c>
      <c r="P454" s="183" t="s">
        <v>1592</v>
      </c>
      <c r="Q454" s="26" t="s">
        <v>218</v>
      </c>
      <c r="R454" s="108">
        <v>0</v>
      </c>
      <c r="S454" s="23"/>
      <c r="T454" s="106"/>
      <c r="U454" s="31">
        <f t="shared" si="14"/>
        <v>0</v>
      </c>
      <c r="V454" s="39" t="s">
        <v>13</v>
      </c>
    </row>
    <row r="455" spans="1:22" x14ac:dyDescent="0.25">
      <c r="A455" s="20">
        <v>42221</v>
      </c>
      <c r="B455" s="183">
        <v>4663</v>
      </c>
      <c r="C455" s="183" t="s">
        <v>1592</v>
      </c>
      <c r="D455" s="14" t="s">
        <v>178</v>
      </c>
      <c r="E455" s="105">
        <v>3024.4</v>
      </c>
      <c r="F455" s="23">
        <v>42222</v>
      </c>
      <c r="G455" s="106">
        <v>3024.4</v>
      </c>
      <c r="H455" s="31">
        <f t="shared" si="15"/>
        <v>0</v>
      </c>
      <c r="I455" s="39" t="s">
        <v>6112</v>
      </c>
      <c r="N455" s="20">
        <v>42231</v>
      </c>
      <c r="O455" s="183">
        <v>5793</v>
      </c>
      <c r="P455" s="183" t="s">
        <v>1592</v>
      </c>
      <c r="Q455" s="26" t="s">
        <v>218</v>
      </c>
      <c r="R455" s="108">
        <v>0</v>
      </c>
      <c r="S455" s="23"/>
      <c r="T455" s="106"/>
      <c r="U455" s="48">
        <f t="shared" si="14"/>
        <v>0</v>
      </c>
      <c r="V455" s="39" t="s">
        <v>13</v>
      </c>
    </row>
    <row r="456" spans="1:22" x14ac:dyDescent="0.25">
      <c r="A456" s="12">
        <v>42221</v>
      </c>
      <c r="B456" s="183">
        <v>4664</v>
      </c>
      <c r="C456" s="183" t="s">
        <v>1592</v>
      </c>
      <c r="D456" s="14" t="s">
        <v>135</v>
      </c>
      <c r="E456" s="105">
        <v>1389.2</v>
      </c>
      <c r="F456" s="23">
        <v>42221</v>
      </c>
      <c r="G456" s="106">
        <v>1389.2</v>
      </c>
      <c r="H456" s="31">
        <f t="shared" si="15"/>
        <v>0</v>
      </c>
      <c r="I456" s="39" t="s">
        <v>9</v>
      </c>
      <c r="N456" s="12">
        <v>42231</v>
      </c>
      <c r="O456" s="183">
        <v>5797</v>
      </c>
      <c r="P456" s="183" t="s">
        <v>1592</v>
      </c>
      <c r="Q456" s="26" t="s">
        <v>218</v>
      </c>
      <c r="R456" s="108">
        <v>0</v>
      </c>
      <c r="S456" s="23"/>
      <c r="T456" s="106"/>
      <c r="U456" s="48">
        <f t="shared" si="14"/>
        <v>0</v>
      </c>
      <c r="V456" s="39" t="s">
        <v>13</v>
      </c>
    </row>
    <row r="457" spans="1:22" x14ac:dyDescent="0.25">
      <c r="A457" s="20">
        <v>42221</v>
      </c>
      <c r="B457" s="183">
        <v>4665</v>
      </c>
      <c r="C457" s="183" t="s">
        <v>1592</v>
      </c>
      <c r="D457" s="14" t="s">
        <v>245</v>
      </c>
      <c r="E457" s="105">
        <v>3281.46</v>
      </c>
      <c r="F457" s="23">
        <v>42242</v>
      </c>
      <c r="G457" s="106">
        <v>3281.46</v>
      </c>
      <c r="H457" s="31">
        <f t="shared" si="15"/>
        <v>0</v>
      </c>
      <c r="I457" s="39" t="s">
        <v>6128</v>
      </c>
      <c r="N457" s="20">
        <v>42231</v>
      </c>
      <c r="O457" s="183">
        <v>5817</v>
      </c>
      <c r="P457" s="183" t="s">
        <v>1592</v>
      </c>
      <c r="Q457" s="185" t="s">
        <v>218</v>
      </c>
      <c r="R457" s="108">
        <v>0</v>
      </c>
      <c r="S457" s="23"/>
      <c r="T457" s="106"/>
      <c r="U457" s="48">
        <f t="shared" si="14"/>
        <v>0</v>
      </c>
      <c r="V457" s="39" t="s">
        <v>13</v>
      </c>
    </row>
    <row r="458" spans="1:22" x14ac:dyDescent="0.25">
      <c r="A458" s="12">
        <v>42221</v>
      </c>
      <c r="B458" s="183">
        <v>4666</v>
      </c>
      <c r="C458" s="183" t="s">
        <v>1592</v>
      </c>
      <c r="D458" s="14" t="s">
        <v>89</v>
      </c>
      <c r="E458" s="105">
        <v>3280.2</v>
      </c>
      <c r="F458" s="23">
        <v>42221</v>
      </c>
      <c r="G458" s="106">
        <v>3280.2</v>
      </c>
      <c r="H458" s="31">
        <f t="shared" si="15"/>
        <v>0</v>
      </c>
      <c r="I458" s="39" t="s">
        <v>9</v>
      </c>
      <c r="N458" s="12">
        <v>42231</v>
      </c>
      <c r="O458" s="183">
        <v>5819</v>
      </c>
      <c r="P458" s="183" t="s">
        <v>1592</v>
      </c>
      <c r="Q458" s="26" t="s">
        <v>218</v>
      </c>
      <c r="R458" s="108">
        <v>0</v>
      </c>
      <c r="S458" s="23"/>
      <c r="T458" s="106"/>
      <c r="U458" s="48">
        <f t="shared" si="14"/>
        <v>0</v>
      </c>
      <c r="V458" s="39" t="s">
        <v>13</v>
      </c>
    </row>
    <row r="459" spans="1:22" x14ac:dyDescent="0.25">
      <c r="A459" s="20">
        <v>42221</v>
      </c>
      <c r="B459" s="183">
        <v>4667</v>
      </c>
      <c r="C459" s="183" t="s">
        <v>1592</v>
      </c>
      <c r="D459" s="14" t="s">
        <v>251</v>
      </c>
      <c r="E459" s="105">
        <v>21654</v>
      </c>
      <c r="F459" s="23">
        <v>42221</v>
      </c>
      <c r="G459" s="106">
        <v>21654</v>
      </c>
      <c r="H459" s="31">
        <f t="shared" si="15"/>
        <v>0</v>
      </c>
      <c r="I459" s="39" t="s">
        <v>312</v>
      </c>
      <c r="N459" s="20">
        <v>42232</v>
      </c>
      <c r="O459" s="183">
        <v>5849</v>
      </c>
      <c r="P459" s="183" t="s">
        <v>1592</v>
      </c>
      <c r="Q459" s="26" t="s">
        <v>218</v>
      </c>
      <c r="R459" s="108">
        <v>0</v>
      </c>
      <c r="S459" s="23"/>
      <c r="T459" s="106"/>
      <c r="U459" s="48">
        <f t="shared" si="14"/>
        <v>0</v>
      </c>
      <c r="V459" s="39" t="s">
        <v>13</v>
      </c>
    </row>
    <row r="460" spans="1:22" x14ac:dyDescent="0.25">
      <c r="A460" s="12">
        <v>42221</v>
      </c>
      <c r="B460" s="183">
        <v>4668</v>
      </c>
      <c r="C460" s="183" t="s">
        <v>1592</v>
      </c>
      <c r="D460" s="14" t="s">
        <v>335</v>
      </c>
      <c r="E460" s="105">
        <v>895.6</v>
      </c>
      <c r="F460" s="23">
        <v>42221</v>
      </c>
      <c r="G460" s="106">
        <v>895.6</v>
      </c>
      <c r="H460" s="31">
        <f t="shared" si="15"/>
        <v>0</v>
      </c>
      <c r="I460" s="39" t="s">
        <v>9</v>
      </c>
      <c r="N460" s="12">
        <v>42232</v>
      </c>
      <c r="O460" s="183">
        <v>5904</v>
      </c>
      <c r="P460" s="183" t="s">
        <v>1592</v>
      </c>
      <c r="Q460" s="26" t="s">
        <v>218</v>
      </c>
      <c r="R460" s="108">
        <v>0</v>
      </c>
      <c r="S460" s="23"/>
      <c r="T460" s="106"/>
      <c r="U460" s="31">
        <f t="shared" si="14"/>
        <v>0</v>
      </c>
      <c r="V460" s="56" t="s">
        <v>13</v>
      </c>
    </row>
    <row r="461" spans="1:22" x14ac:dyDescent="0.25">
      <c r="A461" s="20">
        <v>42221</v>
      </c>
      <c r="B461" s="183">
        <v>4669</v>
      </c>
      <c r="C461" s="183" t="s">
        <v>1592</v>
      </c>
      <c r="D461" s="14" t="s">
        <v>106</v>
      </c>
      <c r="E461" s="105">
        <v>35602.6</v>
      </c>
      <c r="F461" s="23">
        <v>42222</v>
      </c>
      <c r="G461" s="106">
        <v>35602.6</v>
      </c>
      <c r="H461" s="31">
        <f t="shared" si="15"/>
        <v>0</v>
      </c>
      <c r="I461" s="39" t="s">
        <v>19</v>
      </c>
      <c r="N461" s="20">
        <v>42233</v>
      </c>
      <c r="O461" s="183">
        <v>5944</v>
      </c>
      <c r="P461" s="183" t="s">
        <v>1592</v>
      </c>
      <c r="Q461" s="26" t="s">
        <v>218</v>
      </c>
      <c r="R461" s="108">
        <v>0</v>
      </c>
      <c r="S461" s="23"/>
      <c r="T461" s="118"/>
      <c r="U461" s="31">
        <f t="shared" si="14"/>
        <v>0</v>
      </c>
      <c r="V461" s="56" t="s">
        <v>13</v>
      </c>
    </row>
    <row r="462" spans="1:22" x14ac:dyDescent="0.25">
      <c r="A462" s="12">
        <v>42221</v>
      </c>
      <c r="B462" s="183">
        <v>4670</v>
      </c>
      <c r="C462" s="183" t="s">
        <v>1592</v>
      </c>
      <c r="D462" s="14" t="s">
        <v>332</v>
      </c>
      <c r="E462" s="105">
        <v>725.4</v>
      </c>
      <c r="F462" s="23">
        <v>42221</v>
      </c>
      <c r="G462" s="106">
        <v>725.4</v>
      </c>
      <c r="H462" s="31">
        <f t="shared" si="15"/>
        <v>0</v>
      </c>
      <c r="I462" s="39" t="s">
        <v>9</v>
      </c>
      <c r="N462" s="12">
        <v>42233</v>
      </c>
      <c r="O462" s="183">
        <v>6030</v>
      </c>
      <c r="P462" s="183" t="s">
        <v>1592</v>
      </c>
      <c r="Q462" s="185" t="s">
        <v>218</v>
      </c>
      <c r="R462" s="108">
        <v>0</v>
      </c>
      <c r="S462" s="23"/>
      <c r="T462" s="118"/>
      <c r="U462" s="31">
        <f t="shared" si="14"/>
        <v>0</v>
      </c>
      <c r="V462" s="56" t="s">
        <v>13</v>
      </c>
    </row>
    <row r="463" spans="1:22" x14ac:dyDescent="0.25">
      <c r="A463" s="20">
        <v>42221</v>
      </c>
      <c r="B463" s="183">
        <v>4671</v>
      </c>
      <c r="C463" s="183" t="s">
        <v>1592</v>
      </c>
      <c r="D463" s="14" t="s">
        <v>689</v>
      </c>
      <c r="E463" s="105">
        <v>7818.2</v>
      </c>
      <c r="F463" s="23">
        <v>42222</v>
      </c>
      <c r="G463" s="106">
        <v>7818.2</v>
      </c>
      <c r="H463" s="31">
        <f t="shared" si="15"/>
        <v>0</v>
      </c>
      <c r="I463" s="39" t="s">
        <v>19</v>
      </c>
      <c r="N463" s="20">
        <v>42233</v>
      </c>
      <c r="O463" s="183">
        <v>6034</v>
      </c>
      <c r="P463" s="183" t="s">
        <v>1592</v>
      </c>
      <c r="Q463" s="14" t="s">
        <v>218</v>
      </c>
      <c r="R463" s="105">
        <v>0</v>
      </c>
      <c r="S463" s="23"/>
      <c r="T463" s="118"/>
      <c r="U463" s="31">
        <f t="shared" si="14"/>
        <v>0</v>
      </c>
      <c r="V463" s="56" t="s">
        <v>13</v>
      </c>
    </row>
    <row r="464" spans="1:22" x14ac:dyDescent="0.25">
      <c r="A464" s="12">
        <v>42221</v>
      </c>
      <c r="B464" s="183">
        <v>4672</v>
      </c>
      <c r="C464" s="183" t="s">
        <v>1592</v>
      </c>
      <c r="D464" s="14" t="s">
        <v>250</v>
      </c>
      <c r="E464" s="105">
        <v>1306.56</v>
      </c>
      <c r="F464" s="23">
        <v>42222</v>
      </c>
      <c r="G464" s="106">
        <v>1306.56</v>
      </c>
      <c r="H464" s="31">
        <f t="shared" si="15"/>
        <v>0</v>
      </c>
      <c r="I464" s="39" t="s">
        <v>19</v>
      </c>
      <c r="N464" s="12">
        <v>42234</v>
      </c>
      <c r="O464" s="183">
        <v>6088</v>
      </c>
      <c r="P464" s="183" t="s">
        <v>1592</v>
      </c>
      <c r="Q464" s="26" t="s">
        <v>218</v>
      </c>
      <c r="R464" s="108">
        <v>0</v>
      </c>
      <c r="S464" s="65"/>
      <c r="T464" s="106"/>
      <c r="U464" s="31">
        <f t="shared" si="14"/>
        <v>0</v>
      </c>
      <c r="V464" s="39" t="s">
        <v>13</v>
      </c>
    </row>
    <row r="465" spans="1:22" x14ac:dyDescent="0.25">
      <c r="A465" s="20">
        <v>42221</v>
      </c>
      <c r="B465" s="183">
        <v>4673</v>
      </c>
      <c r="C465" s="183" t="s">
        <v>1592</v>
      </c>
      <c r="D465" s="14" t="s">
        <v>1059</v>
      </c>
      <c r="E465" s="105">
        <v>19858.8</v>
      </c>
      <c r="F465" s="23">
        <v>42222</v>
      </c>
      <c r="G465" s="106">
        <v>19858.8</v>
      </c>
      <c r="H465" s="31">
        <f t="shared" si="15"/>
        <v>0</v>
      </c>
      <c r="I465" s="39" t="s">
        <v>19</v>
      </c>
      <c r="N465" s="20">
        <v>42234</v>
      </c>
      <c r="O465" s="183">
        <v>6099</v>
      </c>
      <c r="P465" s="183" t="s">
        <v>1592</v>
      </c>
      <c r="Q465" s="14" t="s">
        <v>218</v>
      </c>
      <c r="R465" s="105">
        <v>0</v>
      </c>
      <c r="S465" s="65"/>
      <c r="T465" s="106"/>
      <c r="U465" s="31">
        <f t="shared" si="14"/>
        <v>0</v>
      </c>
      <c r="V465" s="39" t="s">
        <v>13</v>
      </c>
    </row>
    <row r="466" spans="1:22" x14ac:dyDescent="0.25">
      <c r="A466" s="12">
        <v>42221</v>
      </c>
      <c r="B466" s="183">
        <v>4674</v>
      </c>
      <c r="C466" s="183" t="s">
        <v>1592</v>
      </c>
      <c r="D466" s="14" t="s">
        <v>237</v>
      </c>
      <c r="E466" s="105">
        <v>450</v>
      </c>
      <c r="F466" s="23">
        <v>42221</v>
      </c>
      <c r="G466" s="106">
        <v>450</v>
      </c>
      <c r="H466" s="31">
        <f t="shared" si="15"/>
        <v>0</v>
      </c>
      <c r="I466" s="39" t="s">
        <v>9</v>
      </c>
      <c r="N466" s="12">
        <v>42234</v>
      </c>
      <c r="O466" s="183">
        <v>6129</v>
      </c>
      <c r="P466" s="183" t="s">
        <v>1592</v>
      </c>
      <c r="Q466" s="26" t="s">
        <v>218</v>
      </c>
      <c r="R466" s="108">
        <v>0</v>
      </c>
      <c r="S466" s="65"/>
      <c r="T466" s="106"/>
      <c r="U466" s="31">
        <f t="shared" si="14"/>
        <v>0</v>
      </c>
      <c r="V466" s="39" t="s">
        <v>13</v>
      </c>
    </row>
    <row r="467" spans="1:22" x14ac:dyDescent="0.25">
      <c r="A467" s="20">
        <v>42221</v>
      </c>
      <c r="B467" s="183">
        <v>4675</v>
      </c>
      <c r="C467" s="183" t="s">
        <v>1592</v>
      </c>
      <c r="D467" s="14" t="s">
        <v>168</v>
      </c>
      <c r="E467" s="105">
        <v>7714</v>
      </c>
      <c r="F467" s="23">
        <v>42222</v>
      </c>
      <c r="G467" s="106">
        <v>7714</v>
      </c>
      <c r="H467" s="31">
        <f t="shared" si="15"/>
        <v>0</v>
      </c>
      <c r="I467" s="39" t="s">
        <v>19</v>
      </c>
      <c r="N467" s="20">
        <v>42235</v>
      </c>
      <c r="O467" s="183">
        <v>6169</v>
      </c>
      <c r="P467" s="183" t="s">
        <v>1592</v>
      </c>
      <c r="Q467" s="26" t="s">
        <v>218</v>
      </c>
      <c r="R467" s="108">
        <v>0</v>
      </c>
      <c r="S467" s="23"/>
      <c r="T467" s="118"/>
      <c r="U467" s="31">
        <f t="shared" si="14"/>
        <v>0</v>
      </c>
      <c r="V467" s="56" t="s">
        <v>13</v>
      </c>
    </row>
    <row r="468" spans="1:22" x14ac:dyDescent="0.25">
      <c r="A468" s="12">
        <v>42221</v>
      </c>
      <c r="B468" s="183">
        <v>4676</v>
      </c>
      <c r="C468" s="183" t="s">
        <v>1592</v>
      </c>
      <c r="D468" s="14" t="s">
        <v>367</v>
      </c>
      <c r="E468" s="105">
        <v>39616.449999999997</v>
      </c>
      <c r="F468" s="23">
        <v>42227</v>
      </c>
      <c r="G468" s="106">
        <v>39616.449999999997</v>
      </c>
      <c r="H468" s="31">
        <f t="shared" si="15"/>
        <v>0</v>
      </c>
      <c r="I468" s="39" t="s">
        <v>9</v>
      </c>
      <c r="N468" s="12">
        <v>42235</v>
      </c>
      <c r="O468" s="183">
        <v>6205</v>
      </c>
      <c r="P468" s="183" t="s">
        <v>1592</v>
      </c>
      <c r="Q468" s="185" t="s">
        <v>218</v>
      </c>
      <c r="R468" s="108">
        <v>0</v>
      </c>
      <c r="S468" s="23"/>
      <c r="T468" s="118"/>
      <c r="U468" s="31">
        <f t="shared" si="14"/>
        <v>0</v>
      </c>
      <c r="V468" s="56" t="s">
        <v>13</v>
      </c>
    </row>
    <row r="469" spans="1:22" x14ac:dyDescent="0.25">
      <c r="A469" s="20">
        <v>42221</v>
      </c>
      <c r="B469" s="183">
        <v>4677</v>
      </c>
      <c r="C469" s="183" t="s">
        <v>1592</v>
      </c>
      <c r="D469" s="14" t="s">
        <v>66</v>
      </c>
      <c r="E469" s="105">
        <v>450.4</v>
      </c>
      <c r="F469" s="23">
        <v>42221</v>
      </c>
      <c r="G469" s="106">
        <v>450.4</v>
      </c>
      <c r="H469" s="31">
        <f t="shared" si="15"/>
        <v>0</v>
      </c>
      <c r="I469" s="39" t="s">
        <v>9</v>
      </c>
      <c r="N469" s="20">
        <v>42235</v>
      </c>
      <c r="O469" s="183">
        <v>6215</v>
      </c>
      <c r="P469" s="183" t="s">
        <v>1592</v>
      </c>
      <c r="Q469" s="26" t="s">
        <v>218</v>
      </c>
      <c r="R469" s="108">
        <v>0</v>
      </c>
      <c r="S469" s="23"/>
      <c r="T469" s="106"/>
      <c r="U469" s="31">
        <f t="shared" si="14"/>
        <v>0</v>
      </c>
      <c r="V469" s="56" t="s">
        <v>13</v>
      </c>
    </row>
    <row r="470" spans="1:22" x14ac:dyDescent="0.25">
      <c r="A470" s="12">
        <v>42221</v>
      </c>
      <c r="B470" s="183">
        <v>4678</v>
      </c>
      <c r="C470" s="183" t="s">
        <v>1592</v>
      </c>
      <c r="D470" s="14" t="s">
        <v>1262</v>
      </c>
      <c r="E470" s="105">
        <v>58059.8</v>
      </c>
      <c r="F470" s="23">
        <v>42228</v>
      </c>
      <c r="G470" s="106">
        <v>58059.8</v>
      </c>
      <c r="H470" s="31">
        <f t="shared" si="15"/>
        <v>0</v>
      </c>
      <c r="I470" s="39" t="s">
        <v>6106</v>
      </c>
      <c r="N470" s="12">
        <v>42236</v>
      </c>
      <c r="O470" s="183">
        <v>6264</v>
      </c>
      <c r="P470" s="183" t="s">
        <v>1592</v>
      </c>
      <c r="Q470" s="26" t="s">
        <v>218</v>
      </c>
      <c r="R470" s="108">
        <v>0</v>
      </c>
      <c r="S470" s="23"/>
      <c r="T470" s="118"/>
      <c r="U470" s="31">
        <f t="shared" si="14"/>
        <v>0</v>
      </c>
      <c r="V470" s="56" t="s">
        <v>13</v>
      </c>
    </row>
    <row r="471" spans="1:22" x14ac:dyDescent="0.25">
      <c r="A471" s="20">
        <v>42221</v>
      </c>
      <c r="B471" s="183">
        <v>4679</v>
      </c>
      <c r="C471" s="183" t="s">
        <v>1592</v>
      </c>
      <c r="D471" s="14" t="s">
        <v>249</v>
      </c>
      <c r="E471" s="105">
        <v>3048</v>
      </c>
      <c r="F471" s="23">
        <v>42222</v>
      </c>
      <c r="G471" s="106">
        <v>3048</v>
      </c>
      <c r="H471" s="31">
        <f t="shared" si="15"/>
        <v>0</v>
      </c>
      <c r="I471" s="39" t="s">
        <v>94</v>
      </c>
      <c r="N471" s="20">
        <v>42236</v>
      </c>
      <c r="O471" s="183">
        <v>6317</v>
      </c>
      <c r="P471" s="183" t="s">
        <v>1592</v>
      </c>
      <c r="Q471" s="26" t="s">
        <v>218</v>
      </c>
      <c r="R471" s="108">
        <v>0</v>
      </c>
      <c r="S471" s="23"/>
      <c r="T471" s="118"/>
      <c r="U471" s="31">
        <f t="shared" si="14"/>
        <v>0</v>
      </c>
      <c r="V471" s="56" t="s">
        <v>13</v>
      </c>
    </row>
    <row r="472" spans="1:22" x14ac:dyDescent="0.25">
      <c r="A472" s="12">
        <v>42221</v>
      </c>
      <c r="B472" s="183">
        <v>4680</v>
      </c>
      <c r="C472" s="183" t="s">
        <v>1592</v>
      </c>
      <c r="D472" s="14" t="s">
        <v>24</v>
      </c>
      <c r="E472" s="105">
        <v>268998.28000000003</v>
      </c>
      <c r="F472" s="23">
        <v>42228</v>
      </c>
      <c r="G472" s="106">
        <v>268998.28000000003</v>
      </c>
      <c r="H472" s="31">
        <f t="shared" si="15"/>
        <v>0</v>
      </c>
      <c r="I472" s="39" t="s">
        <v>1013</v>
      </c>
      <c r="N472" s="12">
        <v>42236</v>
      </c>
      <c r="O472" s="183">
        <v>6333</v>
      </c>
      <c r="P472" s="183" t="s">
        <v>1592</v>
      </c>
      <c r="Q472" s="26" t="s">
        <v>218</v>
      </c>
      <c r="R472" s="108">
        <v>0</v>
      </c>
      <c r="S472" s="23"/>
      <c r="T472" s="106"/>
      <c r="U472" s="31">
        <f t="shared" si="14"/>
        <v>0</v>
      </c>
      <c r="V472" s="39" t="s">
        <v>13</v>
      </c>
    </row>
    <row r="473" spans="1:22" x14ac:dyDescent="0.25">
      <c r="A473" s="20">
        <v>42221</v>
      </c>
      <c r="B473" s="183">
        <v>4681</v>
      </c>
      <c r="C473" s="183" t="s">
        <v>1592</v>
      </c>
      <c r="D473" s="14" t="s">
        <v>128</v>
      </c>
      <c r="E473" s="105">
        <v>5126.3999999999996</v>
      </c>
      <c r="F473" s="23">
        <v>42222</v>
      </c>
      <c r="G473" s="106">
        <v>5126.3999999999996</v>
      </c>
      <c r="H473" s="31">
        <f t="shared" si="15"/>
        <v>0</v>
      </c>
      <c r="I473" s="39" t="s">
        <v>94</v>
      </c>
      <c r="N473" s="20">
        <v>42236</v>
      </c>
      <c r="O473" s="183">
        <v>6362</v>
      </c>
      <c r="P473" s="183" t="s">
        <v>1592</v>
      </c>
      <c r="Q473" s="26" t="s">
        <v>218</v>
      </c>
      <c r="R473" s="108">
        <v>0</v>
      </c>
      <c r="S473" s="23"/>
      <c r="T473" s="106"/>
      <c r="U473" s="31">
        <f t="shared" si="14"/>
        <v>0</v>
      </c>
      <c r="V473" s="39" t="s">
        <v>13</v>
      </c>
    </row>
    <row r="474" spans="1:22" x14ac:dyDescent="0.25">
      <c r="A474" s="12">
        <v>42221</v>
      </c>
      <c r="B474" s="183">
        <v>4682</v>
      </c>
      <c r="C474" s="183" t="s">
        <v>1592</v>
      </c>
      <c r="D474" s="14" t="s">
        <v>143</v>
      </c>
      <c r="E474" s="105">
        <v>10062</v>
      </c>
      <c r="F474" s="23">
        <v>42225</v>
      </c>
      <c r="G474" s="106">
        <v>10062</v>
      </c>
      <c r="H474" s="31">
        <f t="shared" si="15"/>
        <v>0</v>
      </c>
      <c r="I474" s="39" t="s">
        <v>94</v>
      </c>
      <c r="N474" s="12">
        <v>42236</v>
      </c>
      <c r="O474" s="183">
        <v>6374</v>
      </c>
      <c r="P474" s="183" t="s">
        <v>1592</v>
      </c>
      <c r="Q474" s="70" t="s">
        <v>218</v>
      </c>
      <c r="R474" s="128">
        <v>0</v>
      </c>
      <c r="S474" s="23"/>
      <c r="T474" s="106"/>
      <c r="U474" s="31">
        <f t="shared" si="14"/>
        <v>0</v>
      </c>
      <c r="V474" s="68" t="s">
        <v>13</v>
      </c>
    </row>
    <row r="475" spans="1:22" x14ac:dyDescent="0.25">
      <c r="A475" s="20">
        <v>42221</v>
      </c>
      <c r="B475" s="183">
        <v>4683</v>
      </c>
      <c r="C475" s="183" t="s">
        <v>1592</v>
      </c>
      <c r="D475" s="14" t="s">
        <v>24</v>
      </c>
      <c r="E475" s="105">
        <v>86252.6</v>
      </c>
      <c r="F475" s="23">
        <v>42228</v>
      </c>
      <c r="G475" s="106">
        <v>86252.6</v>
      </c>
      <c r="H475" s="31">
        <f t="shared" si="15"/>
        <v>0</v>
      </c>
      <c r="I475" s="39" t="s">
        <v>1013</v>
      </c>
      <c r="N475" s="20">
        <v>42237</v>
      </c>
      <c r="O475" s="183">
        <v>6460</v>
      </c>
      <c r="P475" s="183" t="s">
        <v>1592</v>
      </c>
      <c r="Q475" s="70" t="s">
        <v>218</v>
      </c>
      <c r="R475" s="128">
        <v>0</v>
      </c>
      <c r="S475" s="23"/>
      <c r="T475" s="118"/>
      <c r="U475" s="31">
        <f t="shared" si="14"/>
        <v>0</v>
      </c>
      <c r="V475" s="68" t="s">
        <v>13</v>
      </c>
    </row>
    <row r="476" spans="1:22" x14ac:dyDescent="0.25">
      <c r="A476" s="12">
        <v>42221</v>
      </c>
      <c r="B476" s="183">
        <v>4684</v>
      </c>
      <c r="C476" s="183" t="s">
        <v>1592</v>
      </c>
      <c r="D476" s="150" t="s">
        <v>464</v>
      </c>
      <c r="E476" s="105">
        <v>2393.6</v>
      </c>
      <c r="F476" s="23">
        <v>42221</v>
      </c>
      <c r="G476" s="106">
        <v>2393.6</v>
      </c>
      <c r="H476" s="31">
        <f t="shared" si="15"/>
        <v>0</v>
      </c>
      <c r="I476" s="39" t="s">
        <v>9</v>
      </c>
      <c r="N476" s="12">
        <v>42237</v>
      </c>
      <c r="O476" s="183">
        <v>6475</v>
      </c>
      <c r="P476" s="183" t="s">
        <v>1592</v>
      </c>
      <c r="Q476" s="70" t="s">
        <v>218</v>
      </c>
      <c r="R476" s="128">
        <v>0</v>
      </c>
      <c r="S476" s="23"/>
      <c r="T476" s="118"/>
      <c r="U476" s="31">
        <f t="shared" si="14"/>
        <v>0</v>
      </c>
      <c r="V476" s="68" t="s">
        <v>13</v>
      </c>
    </row>
    <row r="477" spans="1:22" x14ac:dyDescent="0.25">
      <c r="A477" s="20">
        <v>42221</v>
      </c>
      <c r="B477" s="183">
        <v>4685</v>
      </c>
      <c r="C477" s="183" t="s">
        <v>1592</v>
      </c>
      <c r="D477" s="14" t="s">
        <v>32</v>
      </c>
      <c r="E477" s="105">
        <v>11176</v>
      </c>
      <c r="F477" s="23">
        <v>42230</v>
      </c>
      <c r="G477" s="106">
        <v>11176</v>
      </c>
      <c r="H477" s="31">
        <f t="shared" si="15"/>
        <v>0</v>
      </c>
      <c r="I477" s="39" t="s">
        <v>6106</v>
      </c>
      <c r="N477" s="20">
        <v>42237</v>
      </c>
      <c r="O477" s="183">
        <v>6477</v>
      </c>
      <c r="P477" s="183" t="s">
        <v>1592</v>
      </c>
      <c r="Q477" s="70" t="s">
        <v>218</v>
      </c>
      <c r="R477" s="128">
        <v>0</v>
      </c>
      <c r="S477" s="23"/>
      <c r="T477" s="118"/>
      <c r="U477" s="31">
        <f t="shared" si="14"/>
        <v>0</v>
      </c>
      <c r="V477" s="68" t="s">
        <v>13</v>
      </c>
    </row>
    <row r="478" spans="1:22" x14ac:dyDescent="0.25">
      <c r="A478" s="12">
        <v>42221</v>
      </c>
      <c r="B478" s="183">
        <v>4686</v>
      </c>
      <c r="C478" s="183" t="s">
        <v>1592</v>
      </c>
      <c r="D478" s="14" t="s">
        <v>252</v>
      </c>
      <c r="E478" s="105">
        <v>8380.4</v>
      </c>
      <c r="F478" s="23">
        <v>42221</v>
      </c>
      <c r="G478" s="106">
        <v>8380.4</v>
      </c>
      <c r="H478" s="31">
        <f t="shared" si="15"/>
        <v>0</v>
      </c>
      <c r="I478" s="39" t="s">
        <v>9</v>
      </c>
      <c r="N478" s="12">
        <v>42237</v>
      </c>
      <c r="O478" s="183">
        <v>6488</v>
      </c>
      <c r="P478" s="183" t="s">
        <v>1592</v>
      </c>
      <c r="Q478" s="26" t="s">
        <v>218</v>
      </c>
      <c r="R478" s="108">
        <v>0</v>
      </c>
      <c r="S478" s="23"/>
      <c r="T478" s="106"/>
      <c r="U478" s="31">
        <f t="shared" si="14"/>
        <v>0</v>
      </c>
      <c r="V478" s="39" t="s">
        <v>13</v>
      </c>
    </row>
    <row r="479" spans="1:22" x14ac:dyDescent="0.25">
      <c r="A479" s="20">
        <v>42221</v>
      </c>
      <c r="B479" s="183">
        <v>4687</v>
      </c>
      <c r="C479" s="183" t="s">
        <v>1592</v>
      </c>
      <c r="D479" s="14" t="s">
        <v>1020</v>
      </c>
      <c r="E479" s="105">
        <v>2815.8</v>
      </c>
      <c r="F479" s="23">
        <v>42221</v>
      </c>
      <c r="G479" s="106">
        <v>2815.8</v>
      </c>
      <c r="H479" s="31">
        <f t="shared" si="15"/>
        <v>0</v>
      </c>
      <c r="I479" s="39" t="s">
        <v>9</v>
      </c>
      <c r="N479" s="20">
        <v>42237</v>
      </c>
      <c r="O479" s="183">
        <v>6496</v>
      </c>
      <c r="P479" s="183" t="s">
        <v>1592</v>
      </c>
      <c r="Q479" s="26" t="s">
        <v>218</v>
      </c>
      <c r="R479" s="108">
        <v>0</v>
      </c>
      <c r="S479" s="23"/>
      <c r="T479" s="106"/>
      <c r="U479" s="31">
        <f t="shared" si="14"/>
        <v>0</v>
      </c>
      <c r="V479" s="39" t="s">
        <v>13</v>
      </c>
    </row>
    <row r="480" spans="1:22" x14ac:dyDescent="0.25">
      <c r="A480" s="12">
        <v>42221</v>
      </c>
      <c r="B480" s="183">
        <v>4688</v>
      </c>
      <c r="C480" s="183" t="s">
        <v>1592</v>
      </c>
      <c r="D480" s="14" t="s">
        <v>651</v>
      </c>
      <c r="E480" s="105">
        <v>24022.799999999999</v>
      </c>
      <c r="F480" s="23">
        <v>42222</v>
      </c>
      <c r="G480" s="106">
        <v>24022.799999999999</v>
      </c>
      <c r="H480" s="31">
        <f t="shared" si="15"/>
        <v>0</v>
      </c>
      <c r="I480" s="39" t="s">
        <v>6104</v>
      </c>
      <c r="N480" s="12">
        <v>42238</v>
      </c>
      <c r="O480" s="183">
        <v>6533</v>
      </c>
      <c r="P480" s="183" t="s">
        <v>1592</v>
      </c>
      <c r="Q480" s="26" t="s">
        <v>218</v>
      </c>
      <c r="R480" s="108">
        <v>0</v>
      </c>
      <c r="S480" s="23"/>
      <c r="T480" s="106"/>
      <c r="U480" s="31">
        <f t="shared" si="14"/>
        <v>0</v>
      </c>
      <c r="V480" s="39" t="s">
        <v>13</v>
      </c>
    </row>
    <row r="481" spans="1:22" x14ac:dyDescent="0.25">
      <c r="A481" s="20">
        <v>42221</v>
      </c>
      <c r="B481" s="183">
        <v>4689</v>
      </c>
      <c r="C481" s="183" t="s">
        <v>1592</v>
      </c>
      <c r="D481" s="14" t="s">
        <v>1020</v>
      </c>
      <c r="E481" s="105">
        <v>371.67</v>
      </c>
      <c r="F481" s="23">
        <v>42221</v>
      </c>
      <c r="G481" s="106">
        <v>371.67</v>
      </c>
      <c r="H481" s="31">
        <f t="shared" si="15"/>
        <v>0</v>
      </c>
      <c r="I481" s="39" t="s">
        <v>9</v>
      </c>
      <c r="N481" s="20">
        <v>42238</v>
      </c>
      <c r="O481" s="183">
        <v>6595</v>
      </c>
      <c r="P481" s="183" t="s">
        <v>1592</v>
      </c>
      <c r="Q481" s="26" t="s">
        <v>218</v>
      </c>
      <c r="R481" s="108">
        <v>0</v>
      </c>
      <c r="S481" s="65"/>
      <c r="T481" s="106"/>
      <c r="U481" s="31">
        <f t="shared" si="14"/>
        <v>0</v>
      </c>
      <c r="V481" s="39" t="s">
        <v>13</v>
      </c>
    </row>
    <row r="482" spans="1:22" x14ac:dyDescent="0.25">
      <c r="A482" s="12">
        <v>42221</v>
      </c>
      <c r="B482" s="183">
        <v>4690</v>
      </c>
      <c r="C482" s="183" t="s">
        <v>1592</v>
      </c>
      <c r="D482" s="14" t="s">
        <v>80</v>
      </c>
      <c r="E482" s="105">
        <v>5947.9</v>
      </c>
      <c r="F482" s="72">
        <v>42221</v>
      </c>
      <c r="G482" s="106">
        <v>5947.9</v>
      </c>
      <c r="H482" s="31">
        <f t="shared" si="15"/>
        <v>0</v>
      </c>
      <c r="I482" s="39" t="s">
        <v>9</v>
      </c>
      <c r="N482" s="12">
        <v>42239</v>
      </c>
      <c r="O482" s="183">
        <v>6665</v>
      </c>
      <c r="P482" s="183" t="s">
        <v>1592</v>
      </c>
      <c r="Q482" s="26" t="s">
        <v>218</v>
      </c>
      <c r="R482" s="108">
        <v>0</v>
      </c>
      <c r="S482" s="65"/>
      <c r="T482" s="106"/>
      <c r="U482" s="31">
        <f t="shared" si="14"/>
        <v>0</v>
      </c>
      <c r="V482" s="39" t="s">
        <v>13</v>
      </c>
    </row>
    <row r="483" spans="1:22" x14ac:dyDescent="0.25">
      <c r="A483" s="20">
        <v>42221</v>
      </c>
      <c r="B483" s="183">
        <v>4691</v>
      </c>
      <c r="C483" s="183" t="s">
        <v>1592</v>
      </c>
      <c r="D483" s="14" t="s">
        <v>252</v>
      </c>
      <c r="E483" s="105">
        <v>2025.4</v>
      </c>
      <c r="F483" s="23">
        <v>42221</v>
      </c>
      <c r="G483" s="106">
        <v>2025.4</v>
      </c>
      <c r="H483" s="31">
        <f t="shared" si="15"/>
        <v>0</v>
      </c>
      <c r="I483" s="39" t="s">
        <v>9</v>
      </c>
      <c r="N483" s="20">
        <v>42239</v>
      </c>
      <c r="O483" s="183">
        <v>6681</v>
      </c>
      <c r="P483" s="183" t="s">
        <v>1592</v>
      </c>
      <c r="Q483" s="26" t="s">
        <v>218</v>
      </c>
      <c r="R483" s="108">
        <v>0</v>
      </c>
      <c r="S483" s="65"/>
      <c r="T483" s="106"/>
      <c r="U483" s="31">
        <f t="shared" si="14"/>
        <v>0</v>
      </c>
      <c r="V483" s="39" t="s">
        <v>13</v>
      </c>
    </row>
    <row r="484" spans="1:22" x14ac:dyDescent="0.25">
      <c r="A484" s="20">
        <v>42221</v>
      </c>
      <c r="B484" s="183">
        <v>4692</v>
      </c>
      <c r="C484" s="183" t="s">
        <v>1592</v>
      </c>
      <c r="D484" s="14" t="s">
        <v>6129</v>
      </c>
      <c r="E484" s="105">
        <v>5270</v>
      </c>
      <c r="F484" s="23">
        <v>42221</v>
      </c>
      <c r="G484" s="106">
        <v>5270</v>
      </c>
      <c r="H484" s="31">
        <f t="shared" si="15"/>
        <v>0</v>
      </c>
      <c r="I484" s="39" t="s">
        <v>9</v>
      </c>
      <c r="N484" s="20">
        <v>42239</v>
      </c>
      <c r="O484" s="183">
        <v>6684</v>
      </c>
      <c r="P484" s="183" t="s">
        <v>1592</v>
      </c>
      <c r="Q484" s="26" t="s">
        <v>218</v>
      </c>
      <c r="R484" s="108">
        <v>0</v>
      </c>
      <c r="S484" s="65"/>
      <c r="T484" s="106"/>
      <c r="U484" s="31">
        <f t="shared" si="14"/>
        <v>0</v>
      </c>
      <c r="V484" s="39" t="s">
        <v>13</v>
      </c>
    </row>
    <row r="485" spans="1:22" x14ac:dyDescent="0.25">
      <c r="A485" s="20">
        <v>42222</v>
      </c>
      <c r="B485" s="183">
        <v>4693</v>
      </c>
      <c r="C485" s="183" t="s">
        <v>1592</v>
      </c>
      <c r="D485" s="14" t="s">
        <v>383</v>
      </c>
      <c r="E485" s="105">
        <v>9244</v>
      </c>
      <c r="F485" s="23">
        <v>42222</v>
      </c>
      <c r="G485" s="106">
        <v>9244</v>
      </c>
      <c r="H485" s="31">
        <f t="shared" si="15"/>
        <v>0</v>
      </c>
      <c r="I485" s="39" t="s">
        <v>9</v>
      </c>
      <c r="N485" s="20">
        <v>42240</v>
      </c>
      <c r="O485" s="183">
        <v>6702</v>
      </c>
      <c r="P485" s="183" t="s">
        <v>1592</v>
      </c>
      <c r="Q485" s="26" t="s">
        <v>218</v>
      </c>
      <c r="R485" s="108">
        <v>0</v>
      </c>
      <c r="S485" s="65"/>
      <c r="T485" s="106"/>
      <c r="U485" s="31">
        <f t="shared" si="14"/>
        <v>0</v>
      </c>
      <c r="V485" s="39" t="s">
        <v>13</v>
      </c>
    </row>
    <row r="486" spans="1:22" x14ac:dyDescent="0.25">
      <c r="A486" s="20">
        <v>42222</v>
      </c>
      <c r="B486" s="183">
        <v>4694</v>
      </c>
      <c r="C486" s="183" t="s">
        <v>1592</v>
      </c>
      <c r="D486" s="14" t="s">
        <v>720</v>
      </c>
      <c r="E486" s="105">
        <v>10409.799999999999</v>
      </c>
      <c r="F486" s="23">
        <v>42222</v>
      </c>
      <c r="G486" s="106">
        <v>10409.799999999999</v>
      </c>
      <c r="H486" s="31">
        <f t="shared" si="15"/>
        <v>0</v>
      </c>
      <c r="I486" s="39" t="s">
        <v>6112</v>
      </c>
      <c r="N486" s="20">
        <v>42240</v>
      </c>
      <c r="O486" s="183">
        <v>6814</v>
      </c>
      <c r="P486" s="183" t="s">
        <v>1592</v>
      </c>
      <c r="Q486" s="26" t="s">
        <v>218</v>
      </c>
      <c r="R486" s="108">
        <v>0</v>
      </c>
      <c r="S486" s="65"/>
      <c r="T486" s="106"/>
      <c r="U486" s="31">
        <f t="shared" si="14"/>
        <v>0</v>
      </c>
      <c r="V486" s="39" t="s">
        <v>13</v>
      </c>
    </row>
    <row r="487" spans="1:22" x14ac:dyDescent="0.25">
      <c r="A487" s="20">
        <v>42222</v>
      </c>
      <c r="B487" s="183">
        <v>4695</v>
      </c>
      <c r="C487" s="183" t="s">
        <v>1592</v>
      </c>
      <c r="D487" s="14" t="s">
        <v>6119</v>
      </c>
      <c r="E487" s="105">
        <v>108743.8</v>
      </c>
      <c r="F487" s="23">
        <v>42234</v>
      </c>
      <c r="G487" s="106">
        <v>108743.8</v>
      </c>
      <c r="H487" s="31">
        <f t="shared" si="15"/>
        <v>0</v>
      </c>
      <c r="I487" s="39" t="s">
        <v>9</v>
      </c>
      <c r="N487" s="20">
        <v>42241</v>
      </c>
      <c r="O487" s="183">
        <v>6889</v>
      </c>
      <c r="P487" s="183" t="s">
        <v>1592</v>
      </c>
      <c r="Q487" s="26" t="s">
        <v>218</v>
      </c>
      <c r="R487" s="108">
        <v>0</v>
      </c>
      <c r="S487" s="65"/>
      <c r="T487" s="106"/>
      <c r="U487" s="31">
        <f t="shared" si="14"/>
        <v>0</v>
      </c>
      <c r="V487" s="39" t="s">
        <v>13</v>
      </c>
    </row>
    <row r="488" spans="1:22" x14ac:dyDescent="0.25">
      <c r="A488" s="20">
        <v>42222</v>
      </c>
      <c r="B488" s="183">
        <v>4696</v>
      </c>
      <c r="C488" s="183" t="s">
        <v>1592</v>
      </c>
      <c r="D488" s="14" t="s">
        <v>112</v>
      </c>
      <c r="E488" s="105">
        <v>14342.6</v>
      </c>
      <c r="F488" s="23">
        <v>42222</v>
      </c>
      <c r="G488" s="106">
        <v>14342.6</v>
      </c>
      <c r="H488" s="31">
        <f t="shared" si="15"/>
        <v>0</v>
      </c>
      <c r="I488" s="39" t="s">
        <v>9</v>
      </c>
      <c r="N488" s="20">
        <v>42241</v>
      </c>
      <c r="O488" s="183">
        <v>6894</v>
      </c>
      <c r="P488" s="183" t="s">
        <v>1592</v>
      </c>
      <c r="Q488" s="26" t="s">
        <v>218</v>
      </c>
      <c r="R488" s="108">
        <v>0</v>
      </c>
      <c r="S488" s="65"/>
      <c r="T488" s="106"/>
      <c r="U488" s="31">
        <f t="shared" si="14"/>
        <v>0</v>
      </c>
      <c r="V488" s="39" t="s">
        <v>13</v>
      </c>
    </row>
    <row r="489" spans="1:22" x14ac:dyDescent="0.25">
      <c r="A489" s="20">
        <v>42222</v>
      </c>
      <c r="B489" s="183">
        <v>4697</v>
      </c>
      <c r="C489" s="183" t="s">
        <v>1592</v>
      </c>
      <c r="D489" s="14" t="s">
        <v>2607</v>
      </c>
      <c r="E489" s="105">
        <v>4961.6000000000004</v>
      </c>
      <c r="F489" s="23">
        <v>42222</v>
      </c>
      <c r="G489" s="106">
        <v>4961.6000000000004</v>
      </c>
      <c r="H489" s="31">
        <f t="shared" si="15"/>
        <v>0</v>
      </c>
      <c r="I489" s="39" t="s">
        <v>9</v>
      </c>
      <c r="N489" s="20">
        <v>42242</v>
      </c>
      <c r="O489" s="183">
        <v>6917</v>
      </c>
      <c r="P489" s="183" t="s">
        <v>1592</v>
      </c>
      <c r="Q489" s="26" t="s">
        <v>218</v>
      </c>
      <c r="R489" s="108">
        <v>0</v>
      </c>
      <c r="S489" s="65"/>
      <c r="T489" s="106"/>
      <c r="U489" s="31">
        <f t="shared" si="14"/>
        <v>0</v>
      </c>
      <c r="V489" s="39" t="s">
        <v>13</v>
      </c>
    </row>
    <row r="490" spans="1:22" x14ac:dyDescent="0.25">
      <c r="A490" s="20">
        <v>42222</v>
      </c>
      <c r="B490" s="183">
        <v>4698</v>
      </c>
      <c r="C490" s="183" t="s">
        <v>1592</v>
      </c>
      <c r="D490" s="14" t="s">
        <v>6130</v>
      </c>
      <c r="E490" s="105">
        <v>35020.800000000003</v>
      </c>
      <c r="F490" s="23">
        <v>42228</v>
      </c>
      <c r="G490" s="106">
        <v>35020.800000000003</v>
      </c>
      <c r="H490" s="31">
        <f t="shared" si="15"/>
        <v>0</v>
      </c>
      <c r="I490" s="39" t="s">
        <v>6106</v>
      </c>
      <c r="N490" s="20">
        <v>42242</v>
      </c>
      <c r="O490" s="183">
        <v>6921</v>
      </c>
      <c r="P490" s="183" t="s">
        <v>1592</v>
      </c>
      <c r="Q490" s="26" t="s">
        <v>218</v>
      </c>
      <c r="R490" s="108">
        <v>0</v>
      </c>
      <c r="S490" s="65"/>
      <c r="T490" s="106"/>
      <c r="U490" s="31">
        <f t="shared" si="14"/>
        <v>0</v>
      </c>
      <c r="V490" s="39" t="s">
        <v>13</v>
      </c>
    </row>
    <row r="491" spans="1:22" x14ac:dyDescent="0.25">
      <c r="A491" s="20">
        <v>42222</v>
      </c>
      <c r="B491" s="183">
        <v>4699</v>
      </c>
      <c r="C491" s="183" t="s">
        <v>1592</v>
      </c>
      <c r="D491" s="14" t="s">
        <v>14</v>
      </c>
      <c r="E491" s="105">
        <v>23802.400000000001</v>
      </c>
      <c r="F491" s="23">
        <v>42230</v>
      </c>
      <c r="G491" s="106">
        <v>23802.400000000001</v>
      </c>
      <c r="H491" s="31">
        <f t="shared" si="15"/>
        <v>0</v>
      </c>
      <c r="I491" s="39" t="s">
        <v>9</v>
      </c>
      <c r="N491" s="20">
        <v>42242</v>
      </c>
      <c r="O491" s="183">
        <v>6936</v>
      </c>
      <c r="P491" s="183" t="s">
        <v>1592</v>
      </c>
      <c r="Q491" s="26" t="s">
        <v>218</v>
      </c>
      <c r="R491" s="108">
        <v>0</v>
      </c>
      <c r="S491" s="65"/>
      <c r="T491" s="106"/>
      <c r="U491" s="31">
        <f t="shared" si="14"/>
        <v>0</v>
      </c>
      <c r="V491" s="39" t="s">
        <v>13</v>
      </c>
    </row>
    <row r="492" spans="1:22" x14ac:dyDescent="0.25">
      <c r="A492" s="20">
        <v>42222</v>
      </c>
      <c r="B492" s="183">
        <v>4700</v>
      </c>
      <c r="C492" s="183" t="s">
        <v>1592</v>
      </c>
      <c r="D492" s="150" t="s">
        <v>16</v>
      </c>
      <c r="E492" s="105">
        <v>18482.400000000001</v>
      </c>
      <c r="F492" s="23">
        <v>42222</v>
      </c>
      <c r="G492" s="106">
        <v>18482.400000000001</v>
      </c>
      <c r="H492" s="31">
        <f t="shared" si="15"/>
        <v>0</v>
      </c>
      <c r="I492" s="39" t="s">
        <v>17</v>
      </c>
      <c r="N492" s="20">
        <v>42243</v>
      </c>
      <c r="O492" s="183">
        <v>7025</v>
      </c>
      <c r="P492" s="183" t="s">
        <v>1592</v>
      </c>
      <c r="Q492" s="26" t="s">
        <v>218</v>
      </c>
      <c r="R492" s="108">
        <v>0</v>
      </c>
      <c r="S492" s="23"/>
      <c r="T492" s="106"/>
      <c r="U492" s="31">
        <f t="shared" si="14"/>
        <v>0</v>
      </c>
      <c r="V492" s="39" t="s">
        <v>13</v>
      </c>
    </row>
    <row r="493" spans="1:22" x14ac:dyDescent="0.25">
      <c r="A493" s="20">
        <v>42222</v>
      </c>
      <c r="B493" s="183">
        <v>4701</v>
      </c>
      <c r="C493" s="183" t="s">
        <v>1592</v>
      </c>
      <c r="D493" s="14" t="s">
        <v>121</v>
      </c>
      <c r="E493" s="105">
        <v>2560.8000000000002</v>
      </c>
      <c r="F493" s="23">
        <v>42222</v>
      </c>
      <c r="G493" s="106">
        <v>2560.8000000000002</v>
      </c>
      <c r="H493" s="31">
        <f t="shared" si="15"/>
        <v>0</v>
      </c>
      <c r="I493" s="39" t="s">
        <v>9</v>
      </c>
      <c r="N493" s="20">
        <v>42243</v>
      </c>
      <c r="O493" s="183">
        <v>7027</v>
      </c>
      <c r="P493" s="183" t="s">
        <v>1592</v>
      </c>
      <c r="Q493" s="26" t="s">
        <v>218</v>
      </c>
      <c r="R493" s="108">
        <v>0</v>
      </c>
      <c r="S493" s="23"/>
      <c r="T493" s="106"/>
      <c r="U493" s="31">
        <f t="shared" si="14"/>
        <v>0</v>
      </c>
      <c r="V493" s="39" t="s">
        <v>13</v>
      </c>
    </row>
    <row r="494" spans="1:22" x14ac:dyDescent="0.25">
      <c r="A494" s="20">
        <v>42222</v>
      </c>
      <c r="B494" s="183">
        <v>4702</v>
      </c>
      <c r="C494" s="183" t="s">
        <v>1592</v>
      </c>
      <c r="D494" s="14" t="s">
        <v>5046</v>
      </c>
      <c r="E494" s="105">
        <v>18268.8</v>
      </c>
      <c r="F494" s="23">
        <v>42222</v>
      </c>
      <c r="G494" s="106">
        <v>18268.8</v>
      </c>
      <c r="H494" s="31">
        <f t="shared" si="15"/>
        <v>0</v>
      </c>
      <c r="I494" s="39" t="s">
        <v>9</v>
      </c>
      <c r="N494" s="20">
        <v>42243</v>
      </c>
      <c r="O494" s="183">
        <v>7030</v>
      </c>
      <c r="P494" s="183" t="s">
        <v>1592</v>
      </c>
      <c r="Q494" s="26" t="s">
        <v>218</v>
      </c>
      <c r="R494" s="108">
        <v>0</v>
      </c>
      <c r="S494" s="23"/>
      <c r="T494" s="106"/>
      <c r="U494" s="31">
        <f t="shared" si="14"/>
        <v>0</v>
      </c>
      <c r="V494" s="39" t="s">
        <v>13</v>
      </c>
    </row>
    <row r="495" spans="1:22" x14ac:dyDescent="0.25">
      <c r="A495" s="20">
        <v>42222</v>
      </c>
      <c r="B495" s="183">
        <v>4703</v>
      </c>
      <c r="C495" s="183" t="s">
        <v>1592</v>
      </c>
      <c r="D495" s="14" t="s">
        <v>699</v>
      </c>
      <c r="E495" s="105">
        <v>625.79999999999995</v>
      </c>
      <c r="F495" s="23">
        <v>42222</v>
      </c>
      <c r="G495" s="106">
        <v>625.79999999999995</v>
      </c>
      <c r="H495" s="31">
        <f t="shared" si="15"/>
        <v>0</v>
      </c>
      <c r="I495" s="39" t="s">
        <v>9</v>
      </c>
      <c r="N495" s="20">
        <v>42243</v>
      </c>
      <c r="O495" s="183">
        <v>7039</v>
      </c>
      <c r="P495" s="183" t="s">
        <v>1592</v>
      </c>
      <c r="Q495" s="185" t="s">
        <v>218</v>
      </c>
      <c r="R495" s="108">
        <v>0</v>
      </c>
      <c r="S495" s="23"/>
      <c r="T495" s="106"/>
      <c r="U495" s="31">
        <f t="shared" si="14"/>
        <v>0</v>
      </c>
      <c r="V495" s="39" t="s">
        <v>13</v>
      </c>
    </row>
    <row r="496" spans="1:22" x14ac:dyDescent="0.25">
      <c r="A496" s="20">
        <v>42222</v>
      </c>
      <c r="B496" s="183">
        <v>4704</v>
      </c>
      <c r="C496" s="183" t="s">
        <v>1592</v>
      </c>
      <c r="D496" s="14" t="s">
        <v>18</v>
      </c>
      <c r="E496" s="105">
        <v>3584.8</v>
      </c>
      <c r="F496" s="23">
        <v>42222</v>
      </c>
      <c r="G496" s="106">
        <v>3584.8</v>
      </c>
      <c r="H496" s="31">
        <f t="shared" si="15"/>
        <v>0</v>
      </c>
      <c r="I496" s="39" t="s">
        <v>9</v>
      </c>
      <c r="N496" s="20">
        <v>42243</v>
      </c>
      <c r="O496" s="183">
        <v>7058</v>
      </c>
      <c r="P496" s="183" t="s">
        <v>1592</v>
      </c>
      <c r="Q496" s="185" t="s">
        <v>218</v>
      </c>
      <c r="R496" s="108">
        <v>0</v>
      </c>
      <c r="S496" s="23"/>
      <c r="T496" s="106"/>
      <c r="U496" s="31">
        <f t="shared" si="14"/>
        <v>0</v>
      </c>
      <c r="V496" s="39" t="s">
        <v>13</v>
      </c>
    </row>
    <row r="497" spans="1:22" x14ac:dyDescent="0.25">
      <c r="A497" s="20">
        <v>42222</v>
      </c>
      <c r="B497" s="183">
        <v>4705</v>
      </c>
      <c r="C497" s="183" t="s">
        <v>1592</v>
      </c>
      <c r="D497" s="14" t="s">
        <v>125</v>
      </c>
      <c r="E497" s="105">
        <v>17180.2</v>
      </c>
      <c r="F497" s="23">
        <v>42225</v>
      </c>
      <c r="G497" s="106">
        <v>17180.2</v>
      </c>
      <c r="H497" s="31">
        <f t="shared" si="15"/>
        <v>0</v>
      </c>
      <c r="I497" s="39" t="s">
        <v>94</v>
      </c>
      <c r="N497" s="20">
        <v>42243</v>
      </c>
      <c r="O497" s="183">
        <v>7062</v>
      </c>
      <c r="P497" s="183" t="s">
        <v>1592</v>
      </c>
      <c r="Q497" s="26" t="s">
        <v>218</v>
      </c>
      <c r="R497" s="108">
        <v>0</v>
      </c>
      <c r="S497" s="23"/>
      <c r="T497" s="106"/>
      <c r="U497" s="31">
        <f t="shared" si="14"/>
        <v>0</v>
      </c>
      <c r="V497" s="39" t="s">
        <v>13</v>
      </c>
    </row>
    <row r="498" spans="1:22" x14ac:dyDescent="0.25">
      <c r="A498" s="20">
        <v>42222</v>
      </c>
      <c r="B498" s="183">
        <v>4706</v>
      </c>
      <c r="C498" s="183" t="s">
        <v>1592</v>
      </c>
      <c r="D498" s="14" t="s">
        <v>20</v>
      </c>
      <c r="E498" s="105">
        <v>9800.2999999999993</v>
      </c>
      <c r="F498" s="23">
        <v>42222</v>
      </c>
      <c r="G498" s="106">
        <v>9800.2999999999993</v>
      </c>
      <c r="H498" s="31">
        <f t="shared" si="15"/>
        <v>0</v>
      </c>
      <c r="I498" s="39" t="s">
        <v>94</v>
      </c>
      <c r="N498" s="20">
        <v>42243</v>
      </c>
      <c r="O498" s="183">
        <v>7077</v>
      </c>
      <c r="P498" s="183" t="s">
        <v>1592</v>
      </c>
      <c r="Q498" s="26" t="s">
        <v>218</v>
      </c>
      <c r="R498" s="108">
        <v>0</v>
      </c>
      <c r="S498" s="23"/>
      <c r="T498" s="106"/>
      <c r="U498" s="31">
        <f t="shared" si="14"/>
        <v>0</v>
      </c>
      <c r="V498" s="39" t="s">
        <v>13</v>
      </c>
    </row>
    <row r="499" spans="1:22" x14ac:dyDescent="0.25">
      <c r="A499" s="20">
        <v>42222</v>
      </c>
      <c r="B499" s="183">
        <v>4707</v>
      </c>
      <c r="C499" s="183" t="s">
        <v>1592</v>
      </c>
      <c r="D499" s="14" t="s">
        <v>114</v>
      </c>
      <c r="E499" s="105">
        <v>4672.2</v>
      </c>
      <c r="F499" s="23">
        <v>42222</v>
      </c>
      <c r="G499" s="106">
        <v>4672.2</v>
      </c>
      <c r="H499" s="31">
        <f t="shared" si="15"/>
        <v>0</v>
      </c>
      <c r="I499" s="39" t="s">
        <v>9</v>
      </c>
      <c r="N499" s="20">
        <v>42243</v>
      </c>
      <c r="O499" s="183">
        <v>7130</v>
      </c>
      <c r="P499" s="183" t="s">
        <v>1592</v>
      </c>
      <c r="Q499" s="26" t="s">
        <v>218</v>
      </c>
      <c r="R499" s="108">
        <v>0</v>
      </c>
      <c r="S499" s="23"/>
      <c r="T499" s="106"/>
      <c r="U499" s="31">
        <f t="shared" si="14"/>
        <v>0</v>
      </c>
      <c r="V499" s="39" t="s">
        <v>13</v>
      </c>
    </row>
    <row r="500" spans="1:22" x14ac:dyDescent="0.25">
      <c r="A500" s="20">
        <v>42222</v>
      </c>
      <c r="B500" s="183">
        <v>4708</v>
      </c>
      <c r="C500" s="183" t="s">
        <v>1592</v>
      </c>
      <c r="D500" s="14" t="s">
        <v>37</v>
      </c>
      <c r="E500" s="105">
        <v>11101.2</v>
      </c>
      <c r="F500" s="23">
        <v>42228</v>
      </c>
      <c r="G500" s="106">
        <v>11101.2</v>
      </c>
      <c r="H500" s="31">
        <f t="shared" si="15"/>
        <v>0</v>
      </c>
      <c r="I500" s="39" t="s">
        <v>6106</v>
      </c>
      <c r="N500" s="20">
        <v>42244</v>
      </c>
      <c r="O500" s="183">
        <v>7172</v>
      </c>
      <c r="P500" s="183" t="s">
        <v>1592</v>
      </c>
      <c r="Q500" s="26" t="s">
        <v>218</v>
      </c>
      <c r="R500" s="108">
        <v>0</v>
      </c>
      <c r="S500" s="23"/>
      <c r="T500" s="106"/>
      <c r="U500" s="31">
        <f t="shared" si="14"/>
        <v>0</v>
      </c>
      <c r="V500" s="39" t="s">
        <v>13</v>
      </c>
    </row>
    <row r="501" spans="1:22" x14ac:dyDescent="0.25">
      <c r="A501" s="20">
        <v>42222</v>
      </c>
      <c r="B501" s="183">
        <v>4709</v>
      </c>
      <c r="C501" s="183" t="s">
        <v>1592</v>
      </c>
      <c r="D501" s="14" t="s">
        <v>294</v>
      </c>
      <c r="E501" s="105">
        <v>5566.6</v>
      </c>
      <c r="F501" s="23">
        <v>42222</v>
      </c>
      <c r="G501" s="106">
        <v>5566.6</v>
      </c>
      <c r="H501" s="31">
        <f t="shared" si="15"/>
        <v>0</v>
      </c>
      <c r="I501" s="39" t="s">
        <v>9</v>
      </c>
      <c r="N501" s="20">
        <v>42244</v>
      </c>
      <c r="O501" s="183">
        <v>7174</v>
      </c>
      <c r="P501" s="183" t="s">
        <v>1592</v>
      </c>
      <c r="Q501" s="26" t="s">
        <v>218</v>
      </c>
      <c r="R501" s="108">
        <v>0</v>
      </c>
      <c r="S501" s="23"/>
      <c r="T501" s="106"/>
      <c r="U501" s="31">
        <f t="shared" si="14"/>
        <v>0</v>
      </c>
      <c r="V501" s="39" t="s">
        <v>13</v>
      </c>
    </row>
    <row r="502" spans="1:22" x14ac:dyDescent="0.25">
      <c r="A502" s="20">
        <v>42222</v>
      </c>
      <c r="B502" s="183">
        <v>4710</v>
      </c>
      <c r="C502" s="183" t="s">
        <v>1592</v>
      </c>
      <c r="D502" s="14" t="s">
        <v>4420</v>
      </c>
      <c r="E502" s="105">
        <v>3180.8</v>
      </c>
      <c r="F502" s="23">
        <v>42222</v>
      </c>
      <c r="G502" s="106">
        <v>3180.8</v>
      </c>
      <c r="H502" s="31">
        <f t="shared" si="15"/>
        <v>0</v>
      </c>
      <c r="I502" s="39" t="s">
        <v>6106</v>
      </c>
      <c r="N502" s="20">
        <v>42244</v>
      </c>
      <c r="O502" s="183">
        <v>7203</v>
      </c>
      <c r="P502" s="183" t="s">
        <v>1592</v>
      </c>
      <c r="Q502" s="26" t="s">
        <v>218</v>
      </c>
      <c r="R502" s="108">
        <v>0</v>
      </c>
      <c r="S502" s="23"/>
      <c r="T502" s="106"/>
      <c r="U502" s="31">
        <f t="shared" si="14"/>
        <v>0</v>
      </c>
      <c r="V502" s="39" t="s">
        <v>13</v>
      </c>
    </row>
    <row r="503" spans="1:22" x14ac:dyDescent="0.25">
      <c r="A503" s="20">
        <v>42222</v>
      </c>
      <c r="B503" s="183">
        <v>4711</v>
      </c>
      <c r="C503" s="183" t="s">
        <v>1592</v>
      </c>
      <c r="D503" s="14" t="s">
        <v>1290</v>
      </c>
      <c r="E503" s="105">
        <v>2246.8000000000002</v>
      </c>
      <c r="F503" s="23">
        <v>42222</v>
      </c>
      <c r="G503" s="106">
        <v>2246.8000000000002</v>
      </c>
      <c r="H503" s="31">
        <f t="shared" si="15"/>
        <v>0</v>
      </c>
      <c r="I503" s="39" t="s">
        <v>587</v>
      </c>
      <c r="N503" s="20">
        <v>42244</v>
      </c>
      <c r="O503" s="183">
        <v>7221</v>
      </c>
      <c r="P503" s="183" t="s">
        <v>1592</v>
      </c>
      <c r="Q503" s="26" t="s">
        <v>218</v>
      </c>
      <c r="R503" s="108">
        <v>0</v>
      </c>
      <c r="S503" s="23"/>
      <c r="T503" s="106"/>
      <c r="U503" s="31">
        <f t="shared" si="14"/>
        <v>0</v>
      </c>
      <c r="V503" s="39" t="s">
        <v>13</v>
      </c>
    </row>
    <row r="504" spans="1:22" x14ac:dyDescent="0.25">
      <c r="A504" s="20">
        <v>42222</v>
      </c>
      <c r="B504" s="183">
        <v>4712</v>
      </c>
      <c r="C504" s="183" t="s">
        <v>1592</v>
      </c>
      <c r="D504" s="14" t="s">
        <v>285</v>
      </c>
      <c r="E504" s="105">
        <v>11474.6</v>
      </c>
      <c r="F504" s="23">
        <v>42222</v>
      </c>
      <c r="G504" s="106">
        <v>11474.6</v>
      </c>
      <c r="H504" s="31">
        <f t="shared" si="15"/>
        <v>0</v>
      </c>
      <c r="I504" s="39" t="s">
        <v>587</v>
      </c>
      <c r="N504" s="20">
        <v>42244</v>
      </c>
      <c r="O504" s="183">
        <v>7236</v>
      </c>
      <c r="P504" s="183" t="s">
        <v>1592</v>
      </c>
      <c r="Q504" s="26" t="s">
        <v>218</v>
      </c>
      <c r="R504" s="108">
        <v>0</v>
      </c>
      <c r="S504" s="23"/>
      <c r="T504" s="106"/>
      <c r="U504" s="31">
        <f t="shared" si="14"/>
        <v>0</v>
      </c>
      <c r="V504" s="39" t="s">
        <v>13</v>
      </c>
    </row>
    <row r="505" spans="1:22" x14ac:dyDescent="0.25">
      <c r="A505" s="20">
        <v>42222</v>
      </c>
      <c r="B505" s="183">
        <v>4713</v>
      </c>
      <c r="C505" s="183" t="s">
        <v>1592</v>
      </c>
      <c r="D505" s="14" t="s">
        <v>1058</v>
      </c>
      <c r="E505" s="105">
        <v>3038.4</v>
      </c>
      <c r="F505" s="12">
        <v>42222</v>
      </c>
      <c r="G505" s="106">
        <v>3038.4</v>
      </c>
      <c r="H505" s="31">
        <f t="shared" si="15"/>
        <v>0</v>
      </c>
      <c r="I505" s="39" t="s">
        <v>9</v>
      </c>
      <c r="N505" s="20">
        <v>42244</v>
      </c>
      <c r="O505" s="183">
        <v>7255</v>
      </c>
      <c r="P505" s="183" t="s">
        <v>1592</v>
      </c>
      <c r="Q505" s="26" t="s">
        <v>218</v>
      </c>
      <c r="R505" s="108">
        <v>0</v>
      </c>
      <c r="S505" s="23"/>
      <c r="T505" s="106"/>
      <c r="U505" s="31">
        <f t="shared" si="14"/>
        <v>0</v>
      </c>
      <c r="V505" s="39" t="s">
        <v>13</v>
      </c>
    </row>
    <row r="506" spans="1:22" x14ac:dyDescent="0.25">
      <c r="A506" s="20">
        <v>42222</v>
      </c>
      <c r="B506" s="183">
        <v>4714</v>
      </c>
      <c r="C506" s="183" t="s">
        <v>1592</v>
      </c>
      <c r="D506" s="14" t="s">
        <v>1175</v>
      </c>
      <c r="E506" s="105">
        <v>11234.4</v>
      </c>
      <c r="F506" s="23">
        <v>42222</v>
      </c>
      <c r="G506" s="106">
        <v>11234.4</v>
      </c>
      <c r="H506" s="31">
        <f t="shared" si="15"/>
        <v>0</v>
      </c>
      <c r="I506" s="39" t="s">
        <v>587</v>
      </c>
      <c r="N506" s="20">
        <v>42245</v>
      </c>
      <c r="O506" s="183">
        <v>7303</v>
      </c>
      <c r="P506" s="183" t="s">
        <v>1592</v>
      </c>
      <c r="Q506" s="26" t="s">
        <v>218</v>
      </c>
      <c r="R506" s="108">
        <v>0</v>
      </c>
      <c r="S506" s="23"/>
      <c r="T506" s="106"/>
      <c r="U506" s="31">
        <f t="shared" si="14"/>
        <v>0</v>
      </c>
      <c r="V506" s="39" t="s">
        <v>13</v>
      </c>
    </row>
    <row r="507" spans="1:22" x14ac:dyDescent="0.25">
      <c r="A507" s="20">
        <v>42222</v>
      </c>
      <c r="B507" s="183">
        <v>4715</v>
      </c>
      <c r="C507" s="183" t="s">
        <v>1592</v>
      </c>
      <c r="D507" s="14" t="s">
        <v>1174</v>
      </c>
      <c r="E507" s="105">
        <v>3261.2</v>
      </c>
      <c r="F507" s="23">
        <v>42222</v>
      </c>
      <c r="G507" s="106">
        <v>3261.2</v>
      </c>
      <c r="H507" s="31">
        <f t="shared" si="15"/>
        <v>0</v>
      </c>
      <c r="I507" s="39" t="s">
        <v>587</v>
      </c>
      <c r="N507" s="20">
        <v>42245</v>
      </c>
      <c r="O507" s="183">
        <v>7374</v>
      </c>
      <c r="P507" s="183" t="s">
        <v>1592</v>
      </c>
      <c r="Q507" s="26" t="s">
        <v>218</v>
      </c>
      <c r="R507" s="108">
        <v>0</v>
      </c>
      <c r="S507" s="23"/>
      <c r="T507" s="106"/>
      <c r="U507" s="31">
        <f t="shared" si="14"/>
        <v>0</v>
      </c>
      <c r="V507" s="39" t="s">
        <v>13</v>
      </c>
    </row>
    <row r="508" spans="1:22" x14ac:dyDescent="0.25">
      <c r="A508" s="20">
        <v>42222</v>
      </c>
      <c r="B508" s="183">
        <v>4716</v>
      </c>
      <c r="C508" s="183" t="s">
        <v>1592</v>
      </c>
      <c r="D508" s="14" t="s">
        <v>1058</v>
      </c>
      <c r="E508" s="105">
        <v>516</v>
      </c>
      <c r="F508" s="23">
        <v>42222</v>
      </c>
      <c r="G508" s="106">
        <v>516</v>
      </c>
      <c r="H508" s="31">
        <f t="shared" si="15"/>
        <v>0</v>
      </c>
      <c r="I508" s="39" t="s">
        <v>9</v>
      </c>
      <c r="N508" s="20">
        <v>42245</v>
      </c>
      <c r="O508" s="183">
        <v>7376</v>
      </c>
      <c r="P508" s="183" t="s">
        <v>1592</v>
      </c>
      <c r="Q508" s="26" t="s">
        <v>218</v>
      </c>
      <c r="R508" s="108">
        <v>0</v>
      </c>
      <c r="S508" s="23"/>
      <c r="T508" s="106"/>
      <c r="U508" s="31">
        <f t="shared" si="14"/>
        <v>0</v>
      </c>
      <c r="V508" s="39" t="s">
        <v>13</v>
      </c>
    </row>
    <row r="509" spans="1:22" x14ac:dyDescent="0.25">
      <c r="A509" s="20">
        <v>42222</v>
      </c>
      <c r="B509" s="183">
        <v>4717</v>
      </c>
      <c r="C509" s="183" t="s">
        <v>1592</v>
      </c>
      <c r="D509" s="14" t="s">
        <v>1261</v>
      </c>
      <c r="E509" s="105">
        <v>4797.68</v>
      </c>
      <c r="F509" s="23">
        <v>42228</v>
      </c>
      <c r="G509" s="106">
        <v>4797.68</v>
      </c>
      <c r="H509" s="31">
        <f t="shared" si="15"/>
        <v>0</v>
      </c>
      <c r="I509" s="39" t="s">
        <v>587</v>
      </c>
      <c r="N509" s="20">
        <v>42245</v>
      </c>
      <c r="O509" s="183">
        <v>7381</v>
      </c>
      <c r="P509" s="183" t="s">
        <v>1592</v>
      </c>
      <c r="Q509" s="26" t="s">
        <v>218</v>
      </c>
      <c r="R509" s="108">
        <v>0</v>
      </c>
      <c r="S509" s="23"/>
      <c r="T509" s="106"/>
      <c r="U509" s="31">
        <f t="shared" si="14"/>
        <v>0</v>
      </c>
      <c r="V509" s="39" t="s">
        <v>13</v>
      </c>
    </row>
    <row r="510" spans="1:22" x14ac:dyDescent="0.25">
      <c r="A510" s="20">
        <v>42222</v>
      </c>
      <c r="B510" s="183">
        <v>4718</v>
      </c>
      <c r="C510" s="183" t="s">
        <v>1592</v>
      </c>
      <c r="D510" s="14" t="s">
        <v>23</v>
      </c>
      <c r="E510" s="105">
        <v>3047.6</v>
      </c>
      <c r="F510" s="23">
        <v>42222</v>
      </c>
      <c r="G510" s="106">
        <v>3047.6</v>
      </c>
      <c r="H510" s="31">
        <f t="shared" si="15"/>
        <v>0</v>
      </c>
      <c r="I510" s="39" t="s">
        <v>9</v>
      </c>
      <c r="N510" s="20">
        <v>42246</v>
      </c>
      <c r="O510" s="183">
        <v>7411</v>
      </c>
      <c r="P510" s="183" t="s">
        <v>1592</v>
      </c>
      <c r="Q510" s="26" t="s">
        <v>218</v>
      </c>
      <c r="R510" s="108">
        <v>0</v>
      </c>
      <c r="S510" s="23"/>
      <c r="T510" s="106"/>
      <c r="U510" s="31">
        <f t="shared" si="14"/>
        <v>0</v>
      </c>
      <c r="V510" s="39" t="s">
        <v>13</v>
      </c>
    </row>
    <row r="511" spans="1:22" x14ac:dyDescent="0.25">
      <c r="A511" s="20">
        <v>42222</v>
      </c>
      <c r="B511" s="183">
        <v>4719</v>
      </c>
      <c r="C511" s="183" t="s">
        <v>1592</v>
      </c>
      <c r="D511" s="14" t="s">
        <v>218</v>
      </c>
      <c r="E511" s="108">
        <v>0</v>
      </c>
      <c r="F511" s="23"/>
      <c r="G511" s="106"/>
      <c r="H511" s="31">
        <f t="shared" si="15"/>
        <v>0</v>
      </c>
      <c r="I511" s="39" t="s">
        <v>13</v>
      </c>
      <c r="N511" s="20">
        <v>42246</v>
      </c>
      <c r="O511" s="183">
        <v>7414</v>
      </c>
      <c r="P511" s="183" t="s">
        <v>1592</v>
      </c>
      <c r="Q511" s="26" t="s">
        <v>218</v>
      </c>
      <c r="R511" s="108">
        <v>0</v>
      </c>
      <c r="S511" s="23"/>
      <c r="T511" s="106"/>
      <c r="U511" s="31">
        <f t="shared" si="14"/>
        <v>0</v>
      </c>
      <c r="V511" s="39" t="s">
        <v>13</v>
      </c>
    </row>
    <row r="512" spans="1:22" x14ac:dyDescent="0.25">
      <c r="A512" s="20">
        <v>42222</v>
      </c>
      <c r="B512" s="183">
        <v>4720</v>
      </c>
      <c r="C512" s="183" t="s">
        <v>1592</v>
      </c>
      <c r="D512" s="14" t="s">
        <v>270</v>
      </c>
      <c r="E512" s="105">
        <v>374.1</v>
      </c>
      <c r="F512" s="23">
        <v>42222</v>
      </c>
      <c r="G512" s="106">
        <v>374.1</v>
      </c>
      <c r="H512" s="31">
        <f t="shared" si="15"/>
        <v>0</v>
      </c>
      <c r="I512" s="39" t="s">
        <v>9</v>
      </c>
      <c r="N512" s="20">
        <v>42246</v>
      </c>
      <c r="O512" s="183">
        <v>7418</v>
      </c>
      <c r="P512" s="183" t="s">
        <v>1592</v>
      </c>
      <c r="Q512" s="26" t="s">
        <v>218</v>
      </c>
      <c r="R512" s="108">
        <v>0</v>
      </c>
      <c r="S512" s="23"/>
      <c r="T512" s="106"/>
      <c r="U512" s="31">
        <f t="shared" si="14"/>
        <v>0</v>
      </c>
      <c r="V512" s="39" t="s">
        <v>13</v>
      </c>
    </row>
    <row r="513" spans="1:22" x14ac:dyDescent="0.25">
      <c r="A513" s="20">
        <v>42222</v>
      </c>
      <c r="B513" s="183">
        <v>4721</v>
      </c>
      <c r="C513" s="183" t="s">
        <v>1592</v>
      </c>
      <c r="D513" s="14" t="s">
        <v>45</v>
      </c>
      <c r="E513" s="105">
        <v>4167.3999999999996</v>
      </c>
      <c r="F513" s="23">
        <v>42228</v>
      </c>
      <c r="G513" s="106">
        <v>4167.3999999999996</v>
      </c>
      <c r="H513" s="31">
        <f t="shared" si="15"/>
        <v>0</v>
      </c>
      <c r="I513" s="39" t="s">
        <v>59</v>
      </c>
      <c r="N513" s="20">
        <v>42246</v>
      </c>
      <c r="O513" s="183">
        <v>7438</v>
      </c>
      <c r="P513" s="183" t="s">
        <v>1592</v>
      </c>
      <c r="Q513" s="26" t="s">
        <v>218</v>
      </c>
      <c r="R513" s="108">
        <v>0</v>
      </c>
      <c r="S513" s="23"/>
      <c r="T513" s="106"/>
      <c r="U513" s="31">
        <f t="shared" si="14"/>
        <v>0</v>
      </c>
      <c r="V513" s="39" t="s">
        <v>13</v>
      </c>
    </row>
    <row r="514" spans="1:22" x14ac:dyDescent="0.25">
      <c r="A514" s="20">
        <v>42222</v>
      </c>
      <c r="B514" s="183">
        <v>4722</v>
      </c>
      <c r="C514" s="183" t="s">
        <v>1592</v>
      </c>
      <c r="D514" s="14" t="s">
        <v>238</v>
      </c>
      <c r="E514" s="105">
        <v>1325.5</v>
      </c>
      <c r="F514" s="23">
        <v>42222</v>
      </c>
      <c r="G514" s="106">
        <v>1325.5</v>
      </c>
      <c r="H514" s="31">
        <f t="shared" si="15"/>
        <v>0</v>
      </c>
      <c r="I514" s="39" t="s">
        <v>59</v>
      </c>
      <c r="N514" s="20">
        <v>42246</v>
      </c>
      <c r="O514" s="183">
        <v>7442</v>
      </c>
      <c r="P514" s="183" t="s">
        <v>1592</v>
      </c>
      <c r="Q514" s="26" t="s">
        <v>218</v>
      </c>
      <c r="R514" s="108">
        <v>0</v>
      </c>
      <c r="S514" s="23"/>
      <c r="T514" s="106"/>
      <c r="U514" s="31">
        <f t="shared" si="14"/>
        <v>0</v>
      </c>
      <c r="V514" s="39" t="s">
        <v>13</v>
      </c>
    </row>
    <row r="515" spans="1:22" x14ac:dyDescent="0.25">
      <c r="A515" s="20">
        <v>42222</v>
      </c>
      <c r="B515" s="183">
        <v>4723</v>
      </c>
      <c r="C515" s="183" t="s">
        <v>1592</v>
      </c>
      <c r="D515" s="14" t="s">
        <v>6131</v>
      </c>
      <c r="E515" s="105">
        <v>8049.6</v>
      </c>
      <c r="F515" s="23">
        <v>42222</v>
      </c>
      <c r="G515" s="106">
        <v>8049.6</v>
      </c>
      <c r="H515" s="31">
        <f t="shared" si="15"/>
        <v>0</v>
      </c>
      <c r="I515" s="39" t="s">
        <v>59</v>
      </c>
      <c r="N515" s="20">
        <v>42247</v>
      </c>
      <c r="O515" s="183">
        <v>7549</v>
      </c>
      <c r="P515" s="183" t="s">
        <v>1592</v>
      </c>
      <c r="Q515" s="26" t="s">
        <v>218</v>
      </c>
      <c r="R515" s="108">
        <v>0</v>
      </c>
      <c r="S515" s="23"/>
      <c r="T515" s="106"/>
      <c r="U515" s="31">
        <f t="shared" ref="U515:U578" si="16">R515-T515</f>
        <v>0</v>
      </c>
      <c r="V515" s="39" t="s">
        <v>13</v>
      </c>
    </row>
    <row r="516" spans="1:22" x14ac:dyDescent="0.25">
      <c r="A516" s="20">
        <v>42222</v>
      </c>
      <c r="B516" s="183">
        <v>4724</v>
      </c>
      <c r="C516" s="183" t="s">
        <v>1592</v>
      </c>
      <c r="D516" s="150" t="s">
        <v>97</v>
      </c>
      <c r="E516" s="105">
        <v>7747.8</v>
      </c>
      <c r="F516" s="23">
        <v>42222</v>
      </c>
      <c r="G516" s="106">
        <v>7747.8</v>
      </c>
      <c r="H516" s="31">
        <f t="shared" ref="H516:H579" si="17">E516-G516</f>
        <v>0</v>
      </c>
      <c r="I516" s="39" t="s">
        <v>9</v>
      </c>
      <c r="N516" s="20">
        <v>42247</v>
      </c>
      <c r="O516" s="183">
        <v>7550</v>
      </c>
      <c r="P516" s="183" t="s">
        <v>1592</v>
      </c>
      <c r="Q516" s="26" t="s">
        <v>218</v>
      </c>
      <c r="R516" s="108">
        <v>0</v>
      </c>
      <c r="S516" s="23"/>
      <c r="T516" s="106"/>
      <c r="U516" s="31">
        <f t="shared" si="16"/>
        <v>0</v>
      </c>
      <c r="V516" s="39" t="s">
        <v>13</v>
      </c>
    </row>
    <row r="517" spans="1:22" x14ac:dyDescent="0.25">
      <c r="A517" s="20">
        <v>42222</v>
      </c>
      <c r="B517" s="183">
        <v>4725</v>
      </c>
      <c r="C517" s="183" t="s">
        <v>1592</v>
      </c>
      <c r="D517" s="14" t="s">
        <v>168</v>
      </c>
      <c r="E517" s="105">
        <v>8223.1</v>
      </c>
      <c r="F517" s="23">
        <v>42222</v>
      </c>
      <c r="G517" s="106">
        <v>8223.1</v>
      </c>
      <c r="H517" s="31">
        <f t="shared" si="17"/>
        <v>0</v>
      </c>
      <c r="I517" s="39" t="s">
        <v>59</v>
      </c>
      <c r="N517" s="20">
        <v>42247</v>
      </c>
      <c r="O517" s="183">
        <v>7566</v>
      </c>
      <c r="P517" s="183" t="s">
        <v>1592</v>
      </c>
      <c r="Q517" s="26" t="s">
        <v>218</v>
      </c>
      <c r="R517" s="108">
        <v>0</v>
      </c>
      <c r="S517" s="23"/>
      <c r="T517" s="106"/>
      <c r="U517" s="31">
        <f t="shared" si="16"/>
        <v>0</v>
      </c>
      <c r="V517" s="39" t="s">
        <v>13</v>
      </c>
    </row>
    <row r="518" spans="1:22" x14ac:dyDescent="0.25">
      <c r="A518" s="20">
        <v>42222</v>
      </c>
      <c r="B518" s="183">
        <v>4726</v>
      </c>
      <c r="C518" s="183" t="s">
        <v>1592</v>
      </c>
      <c r="D518" s="14" t="s">
        <v>21</v>
      </c>
      <c r="E518" s="105">
        <v>7403.4</v>
      </c>
      <c r="F518" s="23">
        <v>42222</v>
      </c>
      <c r="G518" s="106">
        <v>7403.4</v>
      </c>
      <c r="H518" s="31">
        <f t="shared" si="17"/>
        <v>0</v>
      </c>
      <c r="I518" s="39" t="s">
        <v>9</v>
      </c>
      <c r="N518" s="20">
        <v>42247</v>
      </c>
      <c r="O518" s="183">
        <v>7614</v>
      </c>
      <c r="P518" s="183" t="s">
        <v>1592</v>
      </c>
      <c r="Q518" s="26" t="s">
        <v>218</v>
      </c>
      <c r="R518" s="108">
        <v>0</v>
      </c>
      <c r="S518" s="23"/>
      <c r="T518" s="106"/>
      <c r="U518" s="31">
        <f t="shared" si="16"/>
        <v>0</v>
      </c>
      <c r="V518" s="39" t="s">
        <v>13</v>
      </c>
    </row>
    <row r="519" spans="1:22" x14ac:dyDescent="0.25">
      <c r="A519" s="20">
        <v>42222</v>
      </c>
      <c r="B519" s="183">
        <v>4727</v>
      </c>
      <c r="C519" s="183" t="s">
        <v>1592</v>
      </c>
      <c r="D519" s="14" t="s">
        <v>664</v>
      </c>
      <c r="E519" s="105">
        <v>1459.6</v>
      </c>
      <c r="F519" s="23">
        <v>42222</v>
      </c>
      <c r="G519" s="106">
        <v>1459.6</v>
      </c>
      <c r="H519" s="31">
        <f t="shared" si="17"/>
        <v>0</v>
      </c>
      <c r="I519" s="39" t="s">
        <v>59</v>
      </c>
      <c r="N519" s="20">
        <v>42217</v>
      </c>
      <c r="O519" s="183">
        <v>4304</v>
      </c>
      <c r="P519" s="183" t="s">
        <v>1592</v>
      </c>
      <c r="Q519" s="14" t="s">
        <v>64</v>
      </c>
      <c r="R519" s="105">
        <v>1517</v>
      </c>
      <c r="S519" s="23">
        <v>42217</v>
      </c>
      <c r="T519" s="106">
        <v>1517</v>
      </c>
      <c r="U519" s="25">
        <f t="shared" si="16"/>
        <v>0</v>
      </c>
      <c r="V519" s="39" t="s">
        <v>9</v>
      </c>
    </row>
    <row r="520" spans="1:22" x14ac:dyDescent="0.25">
      <c r="A520" s="20">
        <v>42222</v>
      </c>
      <c r="B520" s="183">
        <v>4728</v>
      </c>
      <c r="C520" s="183" t="s">
        <v>1592</v>
      </c>
      <c r="D520" s="14" t="s">
        <v>82</v>
      </c>
      <c r="E520" s="105">
        <v>4849.3599999999997</v>
      </c>
      <c r="F520" s="23">
        <v>42222</v>
      </c>
      <c r="G520" s="106">
        <v>4849.3599999999997</v>
      </c>
      <c r="H520" s="31">
        <f t="shared" si="17"/>
        <v>0</v>
      </c>
      <c r="I520" s="39" t="s">
        <v>59</v>
      </c>
      <c r="N520" s="20">
        <v>42218</v>
      </c>
      <c r="O520" s="183">
        <v>4382</v>
      </c>
      <c r="P520" s="183" t="s">
        <v>1592</v>
      </c>
      <c r="Q520" s="40" t="s">
        <v>64</v>
      </c>
      <c r="R520" s="105">
        <v>1536</v>
      </c>
      <c r="S520" s="23">
        <v>42218</v>
      </c>
      <c r="T520" s="106">
        <v>1536</v>
      </c>
      <c r="U520" s="25">
        <f t="shared" si="16"/>
        <v>0</v>
      </c>
      <c r="V520" s="68" t="s">
        <v>9</v>
      </c>
    </row>
    <row r="521" spans="1:22" x14ac:dyDescent="0.25">
      <c r="A521" s="20">
        <v>42222</v>
      </c>
      <c r="B521" s="183">
        <v>4729</v>
      </c>
      <c r="C521" s="183" t="s">
        <v>1592</v>
      </c>
      <c r="D521" s="14" t="s">
        <v>31</v>
      </c>
      <c r="E521" s="105">
        <v>2666</v>
      </c>
      <c r="F521" s="23">
        <v>42222</v>
      </c>
      <c r="G521" s="106">
        <v>2666</v>
      </c>
      <c r="H521" s="31">
        <f t="shared" si="17"/>
        <v>0</v>
      </c>
      <c r="I521" s="39" t="s">
        <v>59</v>
      </c>
      <c r="N521" s="20">
        <v>42220</v>
      </c>
      <c r="O521" s="183">
        <v>4566</v>
      </c>
      <c r="P521" s="183" t="s">
        <v>1592</v>
      </c>
      <c r="Q521" s="14" t="s">
        <v>64</v>
      </c>
      <c r="R521" s="105">
        <v>1586.7</v>
      </c>
      <c r="S521" s="23">
        <v>42220</v>
      </c>
      <c r="T521" s="106">
        <v>1586.7</v>
      </c>
      <c r="U521" s="31">
        <f t="shared" si="16"/>
        <v>0</v>
      </c>
      <c r="V521" s="39" t="s">
        <v>9</v>
      </c>
    </row>
    <row r="522" spans="1:22" x14ac:dyDescent="0.25">
      <c r="A522" s="20">
        <v>42222</v>
      </c>
      <c r="B522" s="183">
        <v>4730</v>
      </c>
      <c r="C522" s="183" t="s">
        <v>1592</v>
      </c>
      <c r="D522" s="14" t="s">
        <v>81</v>
      </c>
      <c r="E522" s="105">
        <v>2048.8000000000002</v>
      </c>
      <c r="F522" s="23">
        <v>42222</v>
      </c>
      <c r="G522" s="106">
        <v>2048.8000000000002</v>
      </c>
      <c r="H522" s="31">
        <f t="shared" si="17"/>
        <v>0</v>
      </c>
      <c r="I522" s="39" t="s">
        <v>59</v>
      </c>
      <c r="N522" s="20">
        <v>42223</v>
      </c>
      <c r="O522" s="183">
        <v>4920</v>
      </c>
      <c r="P522" s="183" t="s">
        <v>1592</v>
      </c>
      <c r="Q522" s="14" t="s">
        <v>64</v>
      </c>
      <c r="R522" s="105">
        <v>1696.8</v>
      </c>
      <c r="S522" s="23">
        <v>42223</v>
      </c>
      <c r="T522" s="106">
        <v>1696.8</v>
      </c>
      <c r="U522" s="31">
        <f t="shared" si="16"/>
        <v>0</v>
      </c>
      <c r="V522" s="39" t="s">
        <v>9</v>
      </c>
    </row>
    <row r="523" spans="1:22" x14ac:dyDescent="0.25">
      <c r="A523" s="20">
        <v>42222</v>
      </c>
      <c r="B523" s="183">
        <v>4731</v>
      </c>
      <c r="C523" s="183" t="s">
        <v>1592</v>
      </c>
      <c r="D523" s="14" t="s">
        <v>152</v>
      </c>
      <c r="E523" s="105">
        <v>537.79999999999995</v>
      </c>
      <c r="F523" s="23">
        <v>42222</v>
      </c>
      <c r="G523" s="106">
        <v>537.79999999999995</v>
      </c>
      <c r="H523" s="31">
        <f t="shared" si="17"/>
        <v>0</v>
      </c>
      <c r="I523" s="39" t="s">
        <v>59</v>
      </c>
      <c r="N523" s="20">
        <v>42228</v>
      </c>
      <c r="O523" s="183">
        <v>5433</v>
      </c>
      <c r="P523" s="183" t="s">
        <v>1592</v>
      </c>
      <c r="Q523" s="14" t="s">
        <v>64</v>
      </c>
      <c r="R523" s="105">
        <v>2041</v>
      </c>
      <c r="S523" s="23">
        <v>42228</v>
      </c>
      <c r="T523" s="106">
        <v>2041</v>
      </c>
      <c r="U523" s="31">
        <f t="shared" si="16"/>
        <v>0</v>
      </c>
      <c r="V523" s="39" t="s">
        <v>9</v>
      </c>
    </row>
    <row r="524" spans="1:22" x14ac:dyDescent="0.25">
      <c r="A524" s="20">
        <v>42222</v>
      </c>
      <c r="B524" s="183">
        <v>4732</v>
      </c>
      <c r="C524" s="183" t="s">
        <v>1592</v>
      </c>
      <c r="D524" s="14" t="s">
        <v>103</v>
      </c>
      <c r="E524" s="105">
        <v>67400.05</v>
      </c>
      <c r="F524" s="23">
        <v>42223</v>
      </c>
      <c r="G524" s="106">
        <v>67400.05</v>
      </c>
      <c r="H524" s="31">
        <f t="shared" si="17"/>
        <v>0</v>
      </c>
      <c r="I524" s="39" t="s">
        <v>6104</v>
      </c>
      <c r="N524" s="20">
        <v>42245</v>
      </c>
      <c r="O524" s="183">
        <v>7304</v>
      </c>
      <c r="P524" s="183" t="s">
        <v>1592</v>
      </c>
      <c r="Q524" s="14" t="s">
        <v>482</v>
      </c>
      <c r="R524" s="105">
        <v>1414.4</v>
      </c>
      <c r="S524" s="23">
        <v>42245</v>
      </c>
      <c r="T524" s="106">
        <v>1414.4</v>
      </c>
      <c r="U524" s="31">
        <f t="shared" si="16"/>
        <v>0</v>
      </c>
      <c r="V524" s="39" t="s">
        <v>9</v>
      </c>
    </row>
    <row r="525" spans="1:22" x14ac:dyDescent="0.25">
      <c r="A525" s="20">
        <v>42222</v>
      </c>
      <c r="B525" s="183">
        <v>4733</v>
      </c>
      <c r="C525" s="183" t="s">
        <v>1592</v>
      </c>
      <c r="D525" s="14" t="s">
        <v>14</v>
      </c>
      <c r="E525" s="105">
        <v>274326.59999999998</v>
      </c>
      <c r="F525" s="23">
        <v>42230</v>
      </c>
      <c r="G525" s="106">
        <v>274326.59999999998</v>
      </c>
      <c r="H525" s="31">
        <f t="shared" si="17"/>
        <v>0</v>
      </c>
      <c r="I525" s="39" t="s">
        <v>9</v>
      </c>
      <c r="N525" s="20">
        <v>42241</v>
      </c>
      <c r="O525" s="183">
        <v>6891</v>
      </c>
      <c r="P525" s="183" t="s">
        <v>1592</v>
      </c>
      <c r="Q525" s="14" t="s">
        <v>228</v>
      </c>
      <c r="R525" s="105">
        <v>3046.4</v>
      </c>
      <c r="S525" s="65">
        <v>42241</v>
      </c>
      <c r="T525" s="106">
        <v>3046.4</v>
      </c>
      <c r="U525" s="31">
        <f t="shared" si="16"/>
        <v>0</v>
      </c>
      <c r="V525" s="39" t="s">
        <v>9</v>
      </c>
    </row>
    <row r="526" spans="1:22" x14ac:dyDescent="0.25">
      <c r="A526" s="20">
        <v>42222</v>
      </c>
      <c r="B526" s="183">
        <v>4734</v>
      </c>
      <c r="C526" s="183" t="s">
        <v>1592</v>
      </c>
      <c r="D526" s="14" t="s">
        <v>169</v>
      </c>
      <c r="E526" s="105">
        <v>2548</v>
      </c>
      <c r="F526" s="23">
        <v>42224</v>
      </c>
      <c r="G526" s="106">
        <v>2548</v>
      </c>
      <c r="H526" s="31">
        <f t="shared" si="17"/>
        <v>0</v>
      </c>
      <c r="I526" s="39" t="s">
        <v>312</v>
      </c>
      <c r="N526" s="20">
        <v>42219</v>
      </c>
      <c r="O526" s="183">
        <v>4484</v>
      </c>
      <c r="P526" s="183" t="s">
        <v>1592</v>
      </c>
      <c r="Q526" s="40" t="s">
        <v>203</v>
      </c>
      <c r="R526" s="105">
        <v>4650.8</v>
      </c>
      <c r="S526" s="23">
        <v>42221</v>
      </c>
      <c r="T526" s="106">
        <v>4650.8</v>
      </c>
      <c r="U526" s="31">
        <f t="shared" si="16"/>
        <v>0</v>
      </c>
      <c r="V526" s="68" t="s">
        <v>9</v>
      </c>
    </row>
    <row r="527" spans="1:22" x14ac:dyDescent="0.25">
      <c r="A527" s="20">
        <v>42222</v>
      </c>
      <c r="B527" s="183">
        <v>4735</v>
      </c>
      <c r="C527" s="183" t="s">
        <v>1592</v>
      </c>
      <c r="D527" s="14" t="s">
        <v>251</v>
      </c>
      <c r="E527" s="105">
        <v>3967.2</v>
      </c>
      <c r="F527" s="23">
        <v>42222</v>
      </c>
      <c r="G527" s="106">
        <v>3967.2</v>
      </c>
      <c r="H527" s="31">
        <f t="shared" si="17"/>
        <v>0</v>
      </c>
      <c r="I527" s="39" t="s">
        <v>6112</v>
      </c>
      <c r="N527" s="20">
        <v>42236</v>
      </c>
      <c r="O527" s="183">
        <v>6354</v>
      </c>
      <c r="P527" s="183" t="s">
        <v>1592</v>
      </c>
      <c r="Q527" s="14" t="s">
        <v>203</v>
      </c>
      <c r="R527" s="105">
        <v>1972</v>
      </c>
      <c r="S527" s="23">
        <v>42238</v>
      </c>
      <c r="T527" s="106">
        <v>1972</v>
      </c>
      <c r="U527" s="31">
        <f t="shared" si="16"/>
        <v>0</v>
      </c>
      <c r="V527" s="39" t="s">
        <v>149</v>
      </c>
    </row>
    <row r="528" spans="1:22" x14ac:dyDescent="0.25">
      <c r="A528" s="20">
        <v>42222</v>
      </c>
      <c r="B528" s="183">
        <v>4736</v>
      </c>
      <c r="C528" s="183" t="s">
        <v>1592</v>
      </c>
      <c r="D528" s="14" t="s">
        <v>122</v>
      </c>
      <c r="E528" s="105">
        <v>6368</v>
      </c>
      <c r="F528" s="23">
        <v>42222</v>
      </c>
      <c r="G528" s="106">
        <v>6368</v>
      </c>
      <c r="H528" s="31">
        <f t="shared" si="17"/>
        <v>0</v>
      </c>
      <c r="I528" s="39" t="s">
        <v>9</v>
      </c>
      <c r="N528" s="20">
        <v>42240</v>
      </c>
      <c r="O528" s="183">
        <v>6811</v>
      </c>
      <c r="P528" s="183" t="s">
        <v>1592</v>
      </c>
      <c r="Q528" s="14" t="s">
        <v>203</v>
      </c>
      <c r="R528" s="105">
        <v>2150</v>
      </c>
      <c r="S528" s="65">
        <v>42242</v>
      </c>
      <c r="T528" s="106">
        <v>2150</v>
      </c>
      <c r="U528" s="31">
        <f t="shared" si="16"/>
        <v>0</v>
      </c>
      <c r="V528" s="39" t="s">
        <v>149</v>
      </c>
    </row>
    <row r="529" spans="1:22" x14ac:dyDescent="0.25">
      <c r="A529" s="20">
        <v>42222</v>
      </c>
      <c r="B529" s="183">
        <v>4737</v>
      </c>
      <c r="C529" s="183" t="s">
        <v>1592</v>
      </c>
      <c r="D529" s="14" t="s">
        <v>6132</v>
      </c>
      <c r="E529" s="105">
        <v>380.8</v>
      </c>
      <c r="F529" s="23">
        <v>42222</v>
      </c>
      <c r="G529" s="106">
        <v>380.8</v>
      </c>
      <c r="H529" s="31">
        <f t="shared" si="17"/>
        <v>0</v>
      </c>
      <c r="I529" s="39" t="s">
        <v>9</v>
      </c>
      <c r="N529" s="20">
        <v>42243</v>
      </c>
      <c r="O529" s="183">
        <v>7115</v>
      </c>
      <c r="P529" s="183" t="s">
        <v>1592</v>
      </c>
      <c r="Q529" s="14" t="s">
        <v>203</v>
      </c>
      <c r="R529" s="105">
        <v>2620.1999999999998</v>
      </c>
      <c r="S529" s="23">
        <v>42245</v>
      </c>
      <c r="T529" s="106">
        <v>2620.1999999999998</v>
      </c>
      <c r="U529" s="31">
        <f t="shared" si="16"/>
        <v>0</v>
      </c>
      <c r="V529" s="39" t="s">
        <v>9</v>
      </c>
    </row>
    <row r="530" spans="1:22" x14ac:dyDescent="0.25">
      <c r="A530" s="20">
        <v>42222</v>
      </c>
      <c r="B530" s="183">
        <v>4738</v>
      </c>
      <c r="C530" s="183" t="s">
        <v>1592</v>
      </c>
      <c r="D530" s="14" t="s">
        <v>106</v>
      </c>
      <c r="E530" s="105">
        <v>18806.400000000001</v>
      </c>
      <c r="F530" s="23">
        <v>42222</v>
      </c>
      <c r="G530" s="106">
        <v>18806.400000000001</v>
      </c>
      <c r="H530" s="31">
        <f t="shared" si="17"/>
        <v>0</v>
      </c>
      <c r="I530" s="39" t="s">
        <v>6112</v>
      </c>
      <c r="N530" s="20">
        <v>42247</v>
      </c>
      <c r="O530" s="183">
        <v>7609</v>
      </c>
      <c r="P530" s="183" t="s">
        <v>1592</v>
      </c>
      <c r="Q530" s="14" t="s">
        <v>203</v>
      </c>
      <c r="R530" s="105">
        <v>2798.6</v>
      </c>
      <c r="S530" s="23"/>
      <c r="T530" s="106"/>
      <c r="U530" s="31">
        <f t="shared" si="16"/>
        <v>2798.6</v>
      </c>
      <c r="V530" s="39" t="s">
        <v>149</v>
      </c>
    </row>
    <row r="531" spans="1:22" x14ac:dyDescent="0.25">
      <c r="A531" s="20">
        <v>42222</v>
      </c>
      <c r="B531" s="183">
        <v>4739</v>
      </c>
      <c r="C531" s="183" t="s">
        <v>1592</v>
      </c>
      <c r="D531" s="14" t="s">
        <v>226</v>
      </c>
      <c r="E531" s="105">
        <v>68.2</v>
      </c>
      <c r="F531" s="23">
        <v>42222</v>
      </c>
      <c r="G531" s="106">
        <v>68.2</v>
      </c>
      <c r="H531" s="31">
        <f t="shared" si="17"/>
        <v>0</v>
      </c>
      <c r="I531" s="39" t="s">
        <v>6112</v>
      </c>
      <c r="N531" s="20">
        <v>42227</v>
      </c>
      <c r="O531" s="183">
        <v>5294</v>
      </c>
      <c r="P531" s="183" t="s">
        <v>1592</v>
      </c>
      <c r="Q531" s="14" t="s">
        <v>159</v>
      </c>
      <c r="R531" s="105">
        <v>3881.3</v>
      </c>
      <c r="S531" s="23">
        <v>42227</v>
      </c>
      <c r="T531" s="106">
        <v>3881.3</v>
      </c>
      <c r="U531" s="31">
        <f t="shared" si="16"/>
        <v>0</v>
      </c>
      <c r="V531" s="39" t="s">
        <v>9</v>
      </c>
    </row>
    <row r="532" spans="1:22" x14ac:dyDescent="0.25">
      <c r="A532" s="20">
        <v>42222</v>
      </c>
      <c r="B532" s="183">
        <v>4740</v>
      </c>
      <c r="C532" s="183" t="s">
        <v>1592</v>
      </c>
      <c r="D532" s="14" t="s">
        <v>127</v>
      </c>
      <c r="E532" s="105">
        <v>16984.7</v>
      </c>
      <c r="F532" s="23">
        <v>42222</v>
      </c>
      <c r="G532" s="106">
        <v>16984.7</v>
      </c>
      <c r="H532" s="31">
        <f t="shared" si="17"/>
        <v>0</v>
      </c>
      <c r="I532" s="39" t="s">
        <v>9</v>
      </c>
      <c r="N532" s="20">
        <v>42232</v>
      </c>
      <c r="O532" s="183">
        <v>5907</v>
      </c>
      <c r="P532" s="183" t="s">
        <v>1592</v>
      </c>
      <c r="Q532" s="14" t="s">
        <v>159</v>
      </c>
      <c r="R532" s="105">
        <v>5160.3999999999996</v>
      </c>
      <c r="S532" s="23">
        <v>42232</v>
      </c>
      <c r="T532" s="118">
        <v>5160.3999999999996</v>
      </c>
      <c r="U532" s="31">
        <f t="shared" si="16"/>
        <v>0</v>
      </c>
      <c r="V532" s="56" t="s">
        <v>9</v>
      </c>
    </row>
    <row r="533" spans="1:22" x14ac:dyDescent="0.25">
      <c r="A533" s="20">
        <v>42222</v>
      </c>
      <c r="B533" s="183">
        <v>4741</v>
      </c>
      <c r="C533" s="183" t="s">
        <v>1592</v>
      </c>
      <c r="D533" s="50" t="s">
        <v>226</v>
      </c>
      <c r="E533" s="105">
        <v>2504</v>
      </c>
      <c r="F533" s="23">
        <v>42222</v>
      </c>
      <c r="G533" s="106">
        <v>2504</v>
      </c>
      <c r="H533" s="31">
        <f t="shared" si="17"/>
        <v>0</v>
      </c>
      <c r="I533" s="39" t="s">
        <v>6112</v>
      </c>
      <c r="N533" s="20">
        <v>42237</v>
      </c>
      <c r="O533" s="183">
        <v>6480</v>
      </c>
      <c r="P533" s="183" t="s">
        <v>1592</v>
      </c>
      <c r="Q533" s="14" t="s">
        <v>159</v>
      </c>
      <c r="R533" s="105">
        <v>7703.6</v>
      </c>
      <c r="S533" s="23">
        <v>42237</v>
      </c>
      <c r="T533" s="106">
        <v>7703.6</v>
      </c>
      <c r="U533" s="31">
        <f t="shared" si="16"/>
        <v>0</v>
      </c>
      <c r="V533" s="39" t="s">
        <v>9</v>
      </c>
    </row>
    <row r="534" spans="1:22" x14ac:dyDescent="0.25">
      <c r="A534" s="20">
        <v>42222</v>
      </c>
      <c r="B534" s="183">
        <v>4742</v>
      </c>
      <c r="C534" s="183" t="s">
        <v>1592</v>
      </c>
      <c r="D534" s="14" t="s">
        <v>218</v>
      </c>
      <c r="E534" s="108">
        <v>0</v>
      </c>
      <c r="F534" s="23"/>
      <c r="G534" s="106"/>
      <c r="H534" s="31">
        <f t="shared" si="17"/>
        <v>0</v>
      </c>
      <c r="I534" s="39" t="s">
        <v>13</v>
      </c>
      <c r="N534" s="20">
        <v>42243</v>
      </c>
      <c r="O534" s="183">
        <v>7124</v>
      </c>
      <c r="P534" s="183" t="s">
        <v>1592</v>
      </c>
      <c r="Q534" s="14" t="s">
        <v>159</v>
      </c>
      <c r="R534" s="105">
        <v>7880</v>
      </c>
      <c r="S534" s="23">
        <v>42243</v>
      </c>
      <c r="T534" s="106">
        <v>7880</v>
      </c>
      <c r="U534" s="31">
        <f t="shared" si="16"/>
        <v>0</v>
      </c>
      <c r="V534" s="39" t="s">
        <v>9</v>
      </c>
    </row>
    <row r="535" spans="1:22" x14ac:dyDescent="0.25">
      <c r="A535" s="20">
        <v>42222</v>
      </c>
      <c r="B535" s="183">
        <v>4743</v>
      </c>
      <c r="C535" s="183" t="s">
        <v>1592</v>
      </c>
      <c r="D535" s="14" t="s">
        <v>375</v>
      </c>
      <c r="E535" s="105">
        <v>3579</v>
      </c>
      <c r="F535" s="23">
        <v>42222</v>
      </c>
      <c r="G535" s="106">
        <v>3579</v>
      </c>
      <c r="H535" s="31">
        <f t="shared" si="17"/>
        <v>0</v>
      </c>
      <c r="I535" s="39" t="s">
        <v>9</v>
      </c>
      <c r="N535" s="20">
        <v>42217</v>
      </c>
      <c r="O535" s="183">
        <v>4249</v>
      </c>
      <c r="P535" s="183" t="s">
        <v>1592</v>
      </c>
      <c r="Q535" s="14" t="s">
        <v>1172</v>
      </c>
      <c r="R535" s="105">
        <v>65776.600000000006</v>
      </c>
      <c r="S535" s="23">
        <v>42217</v>
      </c>
      <c r="T535" s="106">
        <v>65776.600000000006</v>
      </c>
      <c r="U535" s="25">
        <f t="shared" si="16"/>
        <v>0</v>
      </c>
      <c r="V535" s="39" t="s">
        <v>587</v>
      </c>
    </row>
    <row r="536" spans="1:22" x14ac:dyDescent="0.25">
      <c r="A536" s="20">
        <v>42222</v>
      </c>
      <c r="B536" s="183">
        <v>4744</v>
      </c>
      <c r="C536" s="183" t="s">
        <v>1592</v>
      </c>
      <c r="D536" s="14" t="s">
        <v>32</v>
      </c>
      <c r="E536" s="105">
        <v>62262.2</v>
      </c>
      <c r="F536" s="23">
        <v>42230</v>
      </c>
      <c r="G536" s="106">
        <v>62262.2</v>
      </c>
      <c r="H536" s="31">
        <f t="shared" si="17"/>
        <v>0</v>
      </c>
      <c r="I536" s="39" t="s">
        <v>6112</v>
      </c>
      <c r="N536" s="20">
        <v>42219</v>
      </c>
      <c r="O536" s="183">
        <v>4412</v>
      </c>
      <c r="P536" s="183" t="s">
        <v>1592</v>
      </c>
      <c r="Q536" s="40" t="s">
        <v>1172</v>
      </c>
      <c r="R536" s="105">
        <v>2865</v>
      </c>
      <c r="S536" s="23">
        <v>42219</v>
      </c>
      <c r="T536" s="106">
        <v>2865</v>
      </c>
      <c r="U536" s="25">
        <f t="shared" si="16"/>
        <v>0</v>
      </c>
      <c r="V536" s="68" t="s">
        <v>587</v>
      </c>
    </row>
    <row r="537" spans="1:22" x14ac:dyDescent="0.25">
      <c r="A537" s="20">
        <v>42222</v>
      </c>
      <c r="B537" s="183">
        <v>4745</v>
      </c>
      <c r="C537" s="183" t="s">
        <v>1592</v>
      </c>
      <c r="D537" s="14" t="s">
        <v>120</v>
      </c>
      <c r="E537" s="105">
        <v>1754.4</v>
      </c>
      <c r="F537" s="23">
        <v>42222</v>
      </c>
      <c r="G537" s="106">
        <v>1754.4</v>
      </c>
      <c r="H537" s="31">
        <f t="shared" si="17"/>
        <v>0</v>
      </c>
      <c r="I537" s="39" t="s">
        <v>9</v>
      </c>
      <c r="N537" s="20">
        <v>42221</v>
      </c>
      <c r="O537" s="183">
        <v>4614</v>
      </c>
      <c r="P537" s="183" t="s">
        <v>1592</v>
      </c>
      <c r="Q537" s="14" t="s">
        <v>1172</v>
      </c>
      <c r="R537" s="105">
        <v>26935.33</v>
      </c>
      <c r="S537" s="23">
        <v>42222</v>
      </c>
      <c r="T537" s="106">
        <v>26935.33</v>
      </c>
      <c r="U537" s="31">
        <f t="shared" si="16"/>
        <v>0</v>
      </c>
      <c r="V537" s="39" t="s">
        <v>587</v>
      </c>
    </row>
    <row r="538" spans="1:22" x14ac:dyDescent="0.25">
      <c r="A538" s="20">
        <v>42222</v>
      </c>
      <c r="B538" s="183">
        <v>4746</v>
      </c>
      <c r="C538" s="183" t="s">
        <v>1592</v>
      </c>
      <c r="D538" s="14" t="s">
        <v>53</v>
      </c>
      <c r="E538" s="105">
        <v>1365</v>
      </c>
      <c r="F538" s="23">
        <v>42222</v>
      </c>
      <c r="G538" s="106">
        <v>1365</v>
      </c>
      <c r="H538" s="31">
        <f t="shared" si="17"/>
        <v>0</v>
      </c>
      <c r="I538" s="39" t="s">
        <v>59</v>
      </c>
      <c r="N538" s="20">
        <v>42223</v>
      </c>
      <c r="O538" s="183">
        <v>4828</v>
      </c>
      <c r="P538" s="183" t="s">
        <v>1592</v>
      </c>
      <c r="Q538" s="14" t="s">
        <v>1172</v>
      </c>
      <c r="R538" s="105">
        <v>62519.8</v>
      </c>
      <c r="S538" s="23">
        <v>42224</v>
      </c>
      <c r="T538" s="106">
        <v>62519.8</v>
      </c>
      <c r="U538" s="31">
        <f t="shared" si="16"/>
        <v>0</v>
      </c>
      <c r="V538" s="39" t="s">
        <v>587</v>
      </c>
    </row>
    <row r="539" spans="1:22" x14ac:dyDescent="0.25">
      <c r="A539" s="20">
        <v>42222</v>
      </c>
      <c r="B539" s="183">
        <v>4747</v>
      </c>
      <c r="C539" s="183" t="s">
        <v>1592</v>
      </c>
      <c r="D539" s="14" t="s">
        <v>435</v>
      </c>
      <c r="E539" s="105">
        <v>822</v>
      </c>
      <c r="F539" s="23">
        <v>42222</v>
      </c>
      <c r="G539" s="106">
        <v>822</v>
      </c>
      <c r="H539" s="31">
        <f t="shared" si="17"/>
        <v>0</v>
      </c>
      <c r="I539" s="39" t="s">
        <v>9</v>
      </c>
      <c r="N539" s="20">
        <v>42230</v>
      </c>
      <c r="O539" s="183">
        <v>5604</v>
      </c>
      <c r="P539" s="183" t="s">
        <v>1592</v>
      </c>
      <c r="Q539" s="14" t="s">
        <v>1172</v>
      </c>
      <c r="R539" s="105">
        <v>2712</v>
      </c>
      <c r="S539" s="23">
        <v>42230</v>
      </c>
      <c r="T539" s="106">
        <v>2712</v>
      </c>
      <c r="U539" s="31">
        <f t="shared" si="16"/>
        <v>0</v>
      </c>
      <c r="V539" s="39" t="s">
        <v>587</v>
      </c>
    </row>
    <row r="540" spans="1:22" x14ac:dyDescent="0.25">
      <c r="A540" s="20">
        <v>42222</v>
      </c>
      <c r="B540" s="183">
        <v>4748</v>
      </c>
      <c r="C540" s="183" t="s">
        <v>1592</v>
      </c>
      <c r="D540" s="14" t="s">
        <v>285</v>
      </c>
      <c r="E540" s="105">
        <v>1304.8</v>
      </c>
      <c r="F540" s="23">
        <v>42223</v>
      </c>
      <c r="G540" s="106">
        <v>1304.8</v>
      </c>
      <c r="H540" s="31">
        <f t="shared" si="17"/>
        <v>0</v>
      </c>
      <c r="I540" s="39" t="s">
        <v>15</v>
      </c>
      <c r="N540" s="20">
        <v>42230</v>
      </c>
      <c r="O540" s="183">
        <v>5705</v>
      </c>
      <c r="P540" s="183" t="s">
        <v>1592</v>
      </c>
      <c r="Q540" s="14" t="s">
        <v>1172</v>
      </c>
      <c r="R540" s="105">
        <v>55879.05</v>
      </c>
      <c r="S540" s="23">
        <v>42231</v>
      </c>
      <c r="T540" s="106">
        <v>55879.05</v>
      </c>
      <c r="U540" s="48">
        <f t="shared" si="16"/>
        <v>0</v>
      </c>
      <c r="V540" s="39" t="s">
        <v>587</v>
      </c>
    </row>
    <row r="541" spans="1:22" x14ac:dyDescent="0.25">
      <c r="A541" s="20">
        <v>42222</v>
      </c>
      <c r="B541" s="183">
        <v>4749</v>
      </c>
      <c r="C541" s="183" t="s">
        <v>1592</v>
      </c>
      <c r="D541" s="14" t="s">
        <v>45</v>
      </c>
      <c r="E541" s="105">
        <v>11370.56</v>
      </c>
      <c r="F541" s="23">
        <v>42228</v>
      </c>
      <c r="G541" s="106">
        <v>11370.56</v>
      </c>
      <c r="H541" s="31">
        <f t="shared" si="17"/>
        <v>0</v>
      </c>
      <c r="I541" s="39" t="s">
        <v>59</v>
      </c>
      <c r="N541" s="20">
        <v>42231</v>
      </c>
      <c r="O541" s="183">
        <v>5765</v>
      </c>
      <c r="P541" s="183" t="s">
        <v>1592</v>
      </c>
      <c r="Q541" s="14" t="s">
        <v>1172</v>
      </c>
      <c r="R541" s="105">
        <v>4445</v>
      </c>
      <c r="S541" s="23">
        <v>42232</v>
      </c>
      <c r="T541" s="106">
        <v>4445</v>
      </c>
      <c r="U541" s="48">
        <f t="shared" si="16"/>
        <v>0</v>
      </c>
      <c r="V541" s="39" t="s">
        <v>587</v>
      </c>
    </row>
    <row r="542" spans="1:22" x14ac:dyDescent="0.25">
      <c r="A542" s="20">
        <v>42222</v>
      </c>
      <c r="B542" s="183">
        <v>4750</v>
      </c>
      <c r="C542" s="183" t="s">
        <v>1592</v>
      </c>
      <c r="D542" s="14" t="s">
        <v>1182</v>
      </c>
      <c r="E542" s="105">
        <v>1992.12</v>
      </c>
      <c r="F542" s="23">
        <v>42222</v>
      </c>
      <c r="G542" s="106">
        <v>1992.12</v>
      </c>
      <c r="H542" s="31">
        <f t="shared" si="17"/>
        <v>0</v>
      </c>
      <c r="I542" s="39" t="s">
        <v>17</v>
      </c>
      <c r="N542" s="20">
        <v>42233</v>
      </c>
      <c r="O542" s="183">
        <v>5958</v>
      </c>
      <c r="P542" s="183" t="s">
        <v>1592</v>
      </c>
      <c r="Q542" s="14" t="s">
        <v>1172</v>
      </c>
      <c r="R542" s="105">
        <v>3864</v>
      </c>
      <c r="S542" s="23">
        <v>42233</v>
      </c>
      <c r="T542" s="118">
        <v>3864</v>
      </c>
      <c r="U542" s="31">
        <f t="shared" si="16"/>
        <v>0</v>
      </c>
      <c r="V542" s="56" t="s">
        <v>59</v>
      </c>
    </row>
    <row r="543" spans="1:22" x14ac:dyDescent="0.25">
      <c r="A543" s="20">
        <v>42222</v>
      </c>
      <c r="B543" s="183">
        <v>4751</v>
      </c>
      <c r="C543" s="183" t="s">
        <v>1592</v>
      </c>
      <c r="D543" s="14" t="s">
        <v>217</v>
      </c>
      <c r="E543" s="105">
        <v>4288</v>
      </c>
      <c r="F543" s="23">
        <v>42222</v>
      </c>
      <c r="G543" s="106">
        <v>4288</v>
      </c>
      <c r="H543" s="31">
        <f t="shared" si="17"/>
        <v>0</v>
      </c>
      <c r="I543" s="39" t="s">
        <v>59</v>
      </c>
      <c r="N543" s="20">
        <v>42233</v>
      </c>
      <c r="O543" s="183">
        <v>6029</v>
      </c>
      <c r="P543" s="183" t="s">
        <v>1592</v>
      </c>
      <c r="Q543" s="14" t="s">
        <v>1172</v>
      </c>
      <c r="R543" s="105">
        <v>38496.1</v>
      </c>
      <c r="S543" s="23">
        <v>42234</v>
      </c>
      <c r="T543" s="118">
        <v>38496.1</v>
      </c>
      <c r="U543" s="31">
        <f t="shared" si="16"/>
        <v>0</v>
      </c>
      <c r="V543" s="56" t="s">
        <v>9</v>
      </c>
    </row>
    <row r="544" spans="1:22" x14ac:dyDescent="0.25">
      <c r="A544" s="20">
        <v>42222</v>
      </c>
      <c r="B544" s="183">
        <v>4752</v>
      </c>
      <c r="C544" s="183" t="s">
        <v>1592</v>
      </c>
      <c r="D544" s="14" t="s">
        <v>906</v>
      </c>
      <c r="E544" s="105">
        <v>1336</v>
      </c>
      <c r="F544" s="51">
        <v>42223</v>
      </c>
      <c r="G544" s="106">
        <v>1336</v>
      </c>
      <c r="H544" s="31">
        <f t="shared" si="17"/>
        <v>0</v>
      </c>
      <c r="I544" s="39" t="s">
        <v>15</v>
      </c>
      <c r="N544" s="20">
        <v>42238</v>
      </c>
      <c r="O544" s="183">
        <v>6545</v>
      </c>
      <c r="P544" s="183" t="s">
        <v>1592</v>
      </c>
      <c r="Q544" s="14" t="s">
        <v>1172</v>
      </c>
      <c r="R544" s="105">
        <v>30810.97</v>
      </c>
      <c r="S544" s="23">
        <v>42240</v>
      </c>
      <c r="T544" s="106">
        <v>30810.97</v>
      </c>
      <c r="U544" s="31">
        <f t="shared" si="16"/>
        <v>0</v>
      </c>
      <c r="V544" s="39" t="s">
        <v>587</v>
      </c>
    </row>
    <row r="545" spans="1:22" x14ac:dyDescent="0.25">
      <c r="A545" s="20">
        <v>42222</v>
      </c>
      <c r="B545" s="183">
        <v>4753</v>
      </c>
      <c r="C545" s="183" t="s">
        <v>1592</v>
      </c>
      <c r="D545" s="14" t="s">
        <v>130</v>
      </c>
      <c r="E545" s="105">
        <v>4989</v>
      </c>
      <c r="F545" s="23">
        <v>42223</v>
      </c>
      <c r="G545" s="106">
        <v>4989</v>
      </c>
      <c r="H545" s="31">
        <f t="shared" si="17"/>
        <v>0</v>
      </c>
      <c r="I545" s="39" t="s">
        <v>17</v>
      </c>
      <c r="N545" s="20">
        <v>42238</v>
      </c>
      <c r="O545" s="183">
        <v>6554</v>
      </c>
      <c r="P545" s="183" t="s">
        <v>1592</v>
      </c>
      <c r="Q545" s="14" t="s">
        <v>1172</v>
      </c>
      <c r="R545" s="105">
        <v>30239.26</v>
      </c>
      <c r="S545" s="23">
        <v>42240</v>
      </c>
      <c r="T545" s="106">
        <v>30239.26</v>
      </c>
      <c r="U545" s="31">
        <f t="shared" si="16"/>
        <v>0</v>
      </c>
      <c r="V545" s="39" t="s">
        <v>587</v>
      </c>
    </row>
    <row r="546" spans="1:22" x14ac:dyDescent="0.25">
      <c r="A546" s="20">
        <v>42222</v>
      </c>
      <c r="B546" s="183">
        <v>4754</v>
      </c>
      <c r="C546" s="183" t="s">
        <v>1592</v>
      </c>
      <c r="D546" s="14" t="s">
        <v>14</v>
      </c>
      <c r="E546" s="105">
        <v>2845.4</v>
      </c>
      <c r="F546" s="23">
        <v>42230</v>
      </c>
      <c r="G546" s="106">
        <v>2845.4</v>
      </c>
      <c r="H546" s="31">
        <f t="shared" si="17"/>
        <v>0</v>
      </c>
      <c r="I546" s="39" t="s">
        <v>15</v>
      </c>
      <c r="N546" s="20">
        <v>42238</v>
      </c>
      <c r="O546" s="183">
        <v>6557</v>
      </c>
      <c r="P546" s="183" t="s">
        <v>1592</v>
      </c>
      <c r="Q546" s="14" t="s">
        <v>1172</v>
      </c>
      <c r="R546" s="105">
        <v>503.8</v>
      </c>
      <c r="S546" s="23">
        <v>42239</v>
      </c>
      <c r="T546" s="106">
        <v>503.8</v>
      </c>
      <c r="U546" s="31">
        <f t="shared" si="16"/>
        <v>0</v>
      </c>
      <c r="V546" s="39" t="s">
        <v>587</v>
      </c>
    </row>
    <row r="547" spans="1:22" x14ac:dyDescent="0.25">
      <c r="A547" s="20">
        <v>42222</v>
      </c>
      <c r="B547" s="183">
        <v>4755</v>
      </c>
      <c r="C547" s="183" t="s">
        <v>1592</v>
      </c>
      <c r="D547" s="14" t="s">
        <v>131</v>
      </c>
      <c r="E547" s="105">
        <v>10343.200000000001</v>
      </c>
      <c r="F547" s="23">
        <v>42226</v>
      </c>
      <c r="G547" s="106">
        <v>10343.200000000001</v>
      </c>
      <c r="H547" s="31">
        <f t="shared" si="17"/>
        <v>0</v>
      </c>
      <c r="I547" s="39" t="s">
        <v>17</v>
      </c>
      <c r="N547" s="20">
        <v>42243</v>
      </c>
      <c r="O547" s="183">
        <v>7070</v>
      </c>
      <c r="P547" s="183" t="s">
        <v>1592</v>
      </c>
      <c r="Q547" s="14" t="s">
        <v>1172</v>
      </c>
      <c r="R547" s="105">
        <v>31948.62</v>
      </c>
      <c r="S547" s="23">
        <v>42243</v>
      </c>
      <c r="T547" s="106">
        <v>31948.62</v>
      </c>
      <c r="U547" s="31">
        <f t="shared" si="16"/>
        <v>0</v>
      </c>
      <c r="V547" s="39" t="s">
        <v>587</v>
      </c>
    </row>
    <row r="548" spans="1:22" x14ac:dyDescent="0.25">
      <c r="A548" s="20">
        <v>42222</v>
      </c>
      <c r="B548" s="183">
        <v>4756</v>
      </c>
      <c r="C548" s="183" t="s">
        <v>1592</v>
      </c>
      <c r="D548" s="14" t="s">
        <v>247</v>
      </c>
      <c r="E548" s="105">
        <v>4376.3999999999996</v>
      </c>
      <c r="F548" s="23">
        <v>42222</v>
      </c>
      <c r="G548" s="106">
        <v>4376.3999999999996</v>
      </c>
      <c r="H548" s="31">
        <f t="shared" si="17"/>
        <v>0</v>
      </c>
      <c r="I548" s="39" t="s">
        <v>19</v>
      </c>
      <c r="N548" s="20">
        <v>42245</v>
      </c>
      <c r="O548" s="183">
        <v>7362</v>
      </c>
      <c r="P548" s="183" t="s">
        <v>1592</v>
      </c>
      <c r="Q548" s="110" t="s">
        <v>1172</v>
      </c>
      <c r="R548" s="105">
        <v>47203.5</v>
      </c>
      <c r="S548" s="23">
        <v>42247</v>
      </c>
      <c r="T548" s="106">
        <v>47203.5</v>
      </c>
      <c r="U548" s="31">
        <f t="shared" si="16"/>
        <v>0</v>
      </c>
      <c r="V548" s="39" t="s">
        <v>9</v>
      </c>
    </row>
    <row r="549" spans="1:22" x14ac:dyDescent="0.25">
      <c r="A549" s="20">
        <v>42222</v>
      </c>
      <c r="B549" s="183">
        <v>4757</v>
      </c>
      <c r="C549" s="183" t="s">
        <v>1592</v>
      </c>
      <c r="D549" s="14" t="s">
        <v>59</v>
      </c>
      <c r="E549" s="105">
        <v>432</v>
      </c>
      <c r="F549" s="23">
        <v>42222</v>
      </c>
      <c r="G549" s="106">
        <v>432</v>
      </c>
      <c r="H549" s="31">
        <f t="shared" si="17"/>
        <v>0</v>
      </c>
      <c r="I549" s="39" t="s">
        <v>9</v>
      </c>
      <c r="N549" s="20">
        <v>42247</v>
      </c>
      <c r="O549" s="183">
        <v>7485</v>
      </c>
      <c r="P549" s="183" t="s">
        <v>1592</v>
      </c>
      <c r="Q549" s="14" t="s">
        <v>1172</v>
      </c>
      <c r="R549" s="105">
        <v>5320.8</v>
      </c>
      <c r="S549" s="23">
        <v>42247</v>
      </c>
      <c r="T549" s="106">
        <v>5320.8</v>
      </c>
      <c r="U549" s="31">
        <f t="shared" si="16"/>
        <v>0</v>
      </c>
      <c r="V549" s="39" t="s">
        <v>9</v>
      </c>
    </row>
    <row r="550" spans="1:22" x14ac:dyDescent="0.25">
      <c r="A550" s="20">
        <v>42222</v>
      </c>
      <c r="B550" s="183">
        <v>4758</v>
      </c>
      <c r="C550" s="183" t="s">
        <v>1592</v>
      </c>
      <c r="D550" s="14" t="s">
        <v>1262</v>
      </c>
      <c r="E550" s="105">
        <v>65546.2</v>
      </c>
      <c r="F550" s="23">
        <v>42228</v>
      </c>
      <c r="G550" s="106">
        <v>65546.2</v>
      </c>
      <c r="H550" s="31">
        <f t="shared" si="17"/>
        <v>0</v>
      </c>
      <c r="I550" s="39" t="s">
        <v>1013</v>
      </c>
      <c r="N550" s="20">
        <v>42219</v>
      </c>
      <c r="O550" s="183">
        <v>4416</v>
      </c>
      <c r="P550" s="183" t="s">
        <v>1592</v>
      </c>
      <c r="Q550" s="40" t="s">
        <v>1186</v>
      </c>
      <c r="R550" s="105">
        <v>7936</v>
      </c>
      <c r="S550" s="23">
        <v>42219</v>
      </c>
      <c r="T550" s="106">
        <v>7936</v>
      </c>
      <c r="U550" s="31">
        <f t="shared" si="16"/>
        <v>0</v>
      </c>
      <c r="V550" s="68" t="s">
        <v>587</v>
      </c>
    </row>
    <row r="551" spans="1:22" x14ac:dyDescent="0.25">
      <c r="A551" s="20">
        <v>42222</v>
      </c>
      <c r="B551" s="183">
        <v>4759</v>
      </c>
      <c r="C551" s="183" t="s">
        <v>1592</v>
      </c>
      <c r="D551" s="14" t="s">
        <v>104</v>
      </c>
      <c r="E551" s="105">
        <v>28278</v>
      </c>
      <c r="F551" s="23">
        <v>42223</v>
      </c>
      <c r="G551" s="106">
        <v>28278</v>
      </c>
      <c r="H551" s="31">
        <f t="shared" si="17"/>
        <v>0</v>
      </c>
      <c r="I551" s="39" t="s">
        <v>94</v>
      </c>
      <c r="N551" s="20">
        <v>42224</v>
      </c>
      <c r="O551" s="183">
        <v>4960</v>
      </c>
      <c r="P551" s="183" t="s">
        <v>1592</v>
      </c>
      <c r="Q551" s="14" t="s">
        <v>1186</v>
      </c>
      <c r="R551" s="105">
        <v>22260</v>
      </c>
      <c r="S551" s="23">
        <v>42224</v>
      </c>
      <c r="T551" s="106">
        <v>22260</v>
      </c>
      <c r="U551" s="31">
        <f t="shared" si="16"/>
        <v>0</v>
      </c>
      <c r="V551" s="39" t="s">
        <v>587</v>
      </c>
    </row>
    <row r="552" spans="1:22" x14ac:dyDescent="0.25">
      <c r="A552" s="20">
        <v>42222</v>
      </c>
      <c r="B552" s="183">
        <v>4760</v>
      </c>
      <c r="C552" s="183" t="s">
        <v>1592</v>
      </c>
      <c r="D552" s="14" t="s">
        <v>271</v>
      </c>
      <c r="E552" s="105">
        <v>3083.2</v>
      </c>
      <c r="F552" s="23">
        <v>42223</v>
      </c>
      <c r="G552" s="106">
        <v>3083.2</v>
      </c>
      <c r="H552" s="31">
        <f t="shared" si="17"/>
        <v>0</v>
      </c>
      <c r="I552" s="39" t="s">
        <v>17</v>
      </c>
      <c r="N552" s="20">
        <v>42227</v>
      </c>
      <c r="O552" s="183">
        <v>5276</v>
      </c>
      <c r="P552" s="183" t="s">
        <v>1592</v>
      </c>
      <c r="Q552" s="14" t="s">
        <v>1186</v>
      </c>
      <c r="R552" s="105">
        <v>15351.4</v>
      </c>
      <c r="S552" s="23">
        <v>42227</v>
      </c>
      <c r="T552" s="106">
        <v>15351.4</v>
      </c>
      <c r="U552" s="31">
        <f t="shared" si="16"/>
        <v>0</v>
      </c>
      <c r="V552" s="39" t="s">
        <v>587</v>
      </c>
    </row>
    <row r="553" spans="1:22" x14ac:dyDescent="0.25">
      <c r="A553" s="20">
        <v>42222</v>
      </c>
      <c r="B553" s="183">
        <v>4761</v>
      </c>
      <c r="C553" s="183" t="s">
        <v>1592</v>
      </c>
      <c r="D553" s="14" t="s">
        <v>229</v>
      </c>
      <c r="E553" s="105">
        <v>2813.97</v>
      </c>
      <c r="F553" s="23">
        <v>42222</v>
      </c>
      <c r="G553" s="106">
        <v>2813.97</v>
      </c>
      <c r="H553" s="31">
        <f t="shared" si="17"/>
        <v>0</v>
      </c>
      <c r="I553" s="39" t="s">
        <v>9</v>
      </c>
      <c r="N553" s="20">
        <v>42231</v>
      </c>
      <c r="O553" s="183">
        <v>5759</v>
      </c>
      <c r="P553" s="183" t="s">
        <v>1592</v>
      </c>
      <c r="Q553" s="14" t="s">
        <v>1186</v>
      </c>
      <c r="R553" s="105">
        <v>21887.4</v>
      </c>
      <c r="S553" s="23">
        <v>42232</v>
      </c>
      <c r="T553" s="106">
        <v>21887.4</v>
      </c>
      <c r="U553" s="48">
        <f t="shared" si="16"/>
        <v>0</v>
      </c>
      <c r="V553" s="39" t="s">
        <v>587</v>
      </c>
    </row>
    <row r="554" spans="1:22" x14ac:dyDescent="0.25">
      <c r="A554" s="20">
        <v>42222</v>
      </c>
      <c r="B554" s="183">
        <v>4762</v>
      </c>
      <c r="C554" s="183" t="s">
        <v>1592</v>
      </c>
      <c r="D554" s="14" t="s">
        <v>158</v>
      </c>
      <c r="E554" s="105">
        <v>5460.6</v>
      </c>
      <c r="F554" s="23">
        <v>42222</v>
      </c>
      <c r="G554" s="106">
        <v>5460.6</v>
      </c>
      <c r="H554" s="31">
        <f t="shared" si="17"/>
        <v>0</v>
      </c>
      <c r="I554" s="39" t="s">
        <v>9</v>
      </c>
      <c r="N554" s="20">
        <v>42233</v>
      </c>
      <c r="O554" s="183">
        <v>5950</v>
      </c>
      <c r="P554" s="183" t="s">
        <v>1592</v>
      </c>
      <c r="Q554" s="14" t="s">
        <v>1186</v>
      </c>
      <c r="R554" s="105">
        <v>7848</v>
      </c>
      <c r="S554" s="23">
        <v>42233</v>
      </c>
      <c r="T554" s="118">
        <v>7848</v>
      </c>
      <c r="U554" s="31">
        <f t="shared" si="16"/>
        <v>0</v>
      </c>
      <c r="V554" s="56" t="s">
        <v>587</v>
      </c>
    </row>
    <row r="555" spans="1:22" x14ac:dyDescent="0.25">
      <c r="A555" s="20">
        <v>42222</v>
      </c>
      <c r="B555" s="183">
        <v>4763</v>
      </c>
      <c r="C555" s="183" t="s">
        <v>1592</v>
      </c>
      <c r="D555" s="14" t="s">
        <v>332</v>
      </c>
      <c r="E555" s="105">
        <v>2442</v>
      </c>
      <c r="F555" s="23">
        <v>42222</v>
      </c>
      <c r="G555" s="106">
        <v>2442</v>
      </c>
      <c r="H555" s="31">
        <f t="shared" si="17"/>
        <v>0</v>
      </c>
      <c r="I555" s="39" t="s">
        <v>9</v>
      </c>
      <c r="N555" s="20">
        <v>42234</v>
      </c>
      <c r="O555" s="183">
        <v>6070</v>
      </c>
      <c r="P555" s="183" t="s">
        <v>1592</v>
      </c>
      <c r="Q555" s="14" t="s">
        <v>1186</v>
      </c>
      <c r="R555" s="105">
        <v>7680</v>
      </c>
      <c r="S555" s="23">
        <v>42234</v>
      </c>
      <c r="T555" s="106">
        <v>7680</v>
      </c>
      <c r="U555" s="31">
        <f t="shared" si="16"/>
        <v>0</v>
      </c>
      <c r="V555" s="39" t="s">
        <v>587</v>
      </c>
    </row>
    <row r="556" spans="1:22" x14ac:dyDescent="0.25">
      <c r="A556" s="20">
        <v>42222</v>
      </c>
      <c r="B556" s="183">
        <v>4764</v>
      </c>
      <c r="C556" s="183" t="s">
        <v>1592</v>
      </c>
      <c r="D556" s="14" t="s">
        <v>137</v>
      </c>
      <c r="E556" s="105">
        <v>405</v>
      </c>
      <c r="F556" s="23">
        <v>42222</v>
      </c>
      <c r="G556" s="106">
        <v>405</v>
      </c>
      <c r="H556" s="31">
        <f t="shared" si="17"/>
        <v>0</v>
      </c>
      <c r="I556" s="39" t="s">
        <v>9</v>
      </c>
      <c r="N556" s="20">
        <v>42237</v>
      </c>
      <c r="O556" s="183">
        <v>6403</v>
      </c>
      <c r="P556" s="183" t="s">
        <v>1592</v>
      </c>
      <c r="Q556" s="207" t="s">
        <v>1186</v>
      </c>
      <c r="R556" s="122">
        <v>22959.75</v>
      </c>
      <c r="S556" s="23">
        <v>42237</v>
      </c>
      <c r="T556" s="118">
        <v>22959.75</v>
      </c>
      <c r="U556" s="31">
        <f t="shared" si="16"/>
        <v>0</v>
      </c>
      <c r="V556" s="68" t="s">
        <v>587</v>
      </c>
    </row>
    <row r="557" spans="1:22" x14ac:dyDescent="0.25">
      <c r="A557" s="20">
        <v>42222</v>
      </c>
      <c r="B557" s="183">
        <v>4765</v>
      </c>
      <c r="C557" s="183" t="s">
        <v>1592</v>
      </c>
      <c r="D557" s="14" t="s">
        <v>66</v>
      </c>
      <c r="E557" s="105">
        <v>1472.2</v>
      </c>
      <c r="F557" s="23">
        <v>42222</v>
      </c>
      <c r="G557" s="106">
        <v>1472.2</v>
      </c>
      <c r="H557" s="31">
        <f t="shared" si="17"/>
        <v>0</v>
      </c>
      <c r="I557" s="39" t="s">
        <v>9</v>
      </c>
      <c r="N557" s="20">
        <v>42238</v>
      </c>
      <c r="O557" s="183">
        <v>6546</v>
      </c>
      <c r="P557" s="183" t="s">
        <v>1592</v>
      </c>
      <c r="Q557" s="14" t="s">
        <v>1186</v>
      </c>
      <c r="R557" s="105">
        <v>6998.4</v>
      </c>
      <c r="S557" s="23">
        <v>42239</v>
      </c>
      <c r="T557" s="106">
        <v>6998.4</v>
      </c>
      <c r="U557" s="31">
        <f t="shared" si="16"/>
        <v>0</v>
      </c>
      <c r="V557" s="39" t="s">
        <v>587</v>
      </c>
    </row>
    <row r="558" spans="1:22" x14ac:dyDescent="0.25">
      <c r="A558" s="20">
        <v>42222</v>
      </c>
      <c r="B558" s="183">
        <v>4766</v>
      </c>
      <c r="C558" s="183" t="s">
        <v>1592</v>
      </c>
      <c r="D558" s="14" t="s">
        <v>1542</v>
      </c>
      <c r="E558" s="105">
        <v>33403.599999999999</v>
      </c>
      <c r="F558" s="23">
        <v>42222</v>
      </c>
      <c r="G558" s="106">
        <v>33403.599999999999</v>
      </c>
      <c r="H558" s="31">
        <f t="shared" si="17"/>
        <v>0</v>
      </c>
      <c r="I558" s="39" t="s">
        <v>9</v>
      </c>
      <c r="N558" s="20">
        <v>42240</v>
      </c>
      <c r="O558" s="183">
        <v>6749</v>
      </c>
      <c r="P558" s="183" t="s">
        <v>1592</v>
      </c>
      <c r="Q558" s="14" t="s">
        <v>1186</v>
      </c>
      <c r="R558" s="105">
        <v>4234.3999999999996</v>
      </c>
      <c r="S558" s="65">
        <v>42240</v>
      </c>
      <c r="T558" s="106">
        <v>4234.3999999999996</v>
      </c>
      <c r="U558" s="31">
        <f t="shared" si="16"/>
        <v>0</v>
      </c>
      <c r="V558" s="39" t="s">
        <v>587</v>
      </c>
    </row>
    <row r="559" spans="1:22" x14ac:dyDescent="0.25">
      <c r="A559" s="20">
        <v>42222</v>
      </c>
      <c r="B559" s="183">
        <v>4767</v>
      </c>
      <c r="C559" s="183" t="s">
        <v>1592</v>
      </c>
      <c r="D559" s="14" t="s">
        <v>32</v>
      </c>
      <c r="E559" s="105">
        <v>10468.799999999999</v>
      </c>
      <c r="F559" s="23">
        <v>42230</v>
      </c>
      <c r="G559" s="106">
        <v>10468.799999999999</v>
      </c>
      <c r="H559" s="31">
        <f t="shared" si="17"/>
        <v>0</v>
      </c>
      <c r="I559" s="39" t="s">
        <v>9</v>
      </c>
      <c r="N559" s="20">
        <v>42243</v>
      </c>
      <c r="O559" s="183">
        <v>7052</v>
      </c>
      <c r="P559" s="183" t="s">
        <v>1592</v>
      </c>
      <c r="Q559" s="14" t="s">
        <v>1186</v>
      </c>
      <c r="R559" s="105">
        <v>8366.4</v>
      </c>
      <c r="S559" s="23">
        <v>42243</v>
      </c>
      <c r="T559" s="106">
        <v>8366.4</v>
      </c>
      <c r="U559" s="31">
        <f t="shared" si="16"/>
        <v>0</v>
      </c>
      <c r="V559" s="39" t="s">
        <v>587</v>
      </c>
    </row>
    <row r="560" spans="1:22" x14ac:dyDescent="0.25">
      <c r="A560" s="20">
        <v>42222</v>
      </c>
      <c r="B560" s="183">
        <v>4768</v>
      </c>
      <c r="C560" s="183" t="s">
        <v>1592</v>
      </c>
      <c r="D560" s="14" t="s">
        <v>89</v>
      </c>
      <c r="E560" s="105">
        <v>1673.7</v>
      </c>
      <c r="F560" s="23">
        <v>42222</v>
      </c>
      <c r="G560" s="106">
        <v>1673.7</v>
      </c>
      <c r="H560" s="31">
        <f t="shared" si="17"/>
        <v>0</v>
      </c>
      <c r="I560" s="39" t="s">
        <v>9</v>
      </c>
      <c r="N560" s="20">
        <v>42245</v>
      </c>
      <c r="O560" s="183">
        <v>7285</v>
      </c>
      <c r="P560" s="183" t="s">
        <v>1592</v>
      </c>
      <c r="Q560" s="14" t="s">
        <v>1186</v>
      </c>
      <c r="R560" s="105">
        <v>24161.95</v>
      </c>
      <c r="S560" s="23">
        <v>42247</v>
      </c>
      <c r="T560" s="106">
        <v>24161.95</v>
      </c>
      <c r="U560" s="31">
        <f t="shared" si="16"/>
        <v>0</v>
      </c>
      <c r="V560" s="39" t="s">
        <v>587</v>
      </c>
    </row>
    <row r="561" spans="1:22" x14ac:dyDescent="0.25">
      <c r="A561" s="20">
        <v>42222</v>
      </c>
      <c r="B561" s="183">
        <v>4769</v>
      </c>
      <c r="C561" s="183" t="s">
        <v>1592</v>
      </c>
      <c r="D561" s="14" t="s">
        <v>1542</v>
      </c>
      <c r="E561" s="105">
        <v>523.6</v>
      </c>
      <c r="F561" s="23">
        <v>42222</v>
      </c>
      <c r="G561" s="106">
        <v>523.6</v>
      </c>
      <c r="H561" s="31">
        <f t="shared" si="17"/>
        <v>0</v>
      </c>
      <c r="I561" s="39" t="s">
        <v>9</v>
      </c>
      <c r="N561" s="20">
        <v>42223</v>
      </c>
      <c r="O561" s="183">
        <v>4829</v>
      </c>
      <c r="P561" s="183" t="s">
        <v>1592</v>
      </c>
      <c r="Q561" s="14" t="s">
        <v>6138</v>
      </c>
      <c r="R561" s="105">
        <v>26283</v>
      </c>
      <c r="S561" s="23">
        <v>42224</v>
      </c>
      <c r="T561" s="106">
        <v>26283</v>
      </c>
      <c r="U561" s="31">
        <f t="shared" si="16"/>
        <v>0</v>
      </c>
      <c r="V561" s="39" t="s">
        <v>587</v>
      </c>
    </row>
    <row r="562" spans="1:22" x14ac:dyDescent="0.25">
      <c r="A562" s="20">
        <v>42222</v>
      </c>
      <c r="B562" s="183">
        <v>4770</v>
      </c>
      <c r="C562" s="183" t="s">
        <v>1592</v>
      </c>
      <c r="D562" s="14" t="s">
        <v>48</v>
      </c>
      <c r="E562" s="105">
        <v>9473.4</v>
      </c>
      <c r="F562" s="23">
        <v>42223</v>
      </c>
      <c r="G562" s="106">
        <v>9473.4</v>
      </c>
      <c r="H562" s="31">
        <f t="shared" si="17"/>
        <v>0</v>
      </c>
      <c r="I562" s="39" t="s">
        <v>19</v>
      </c>
      <c r="N562" s="20">
        <v>42219</v>
      </c>
      <c r="O562" s="183">
        <v>4413</v>
      </c>
      <c r="P562" s="183" t="s">
        <v>1592</v>
      </c>
      <c r="Q562" s="40" t="s">
        <v>940</v>
      </c>
      <c r="R562" s="105">
        <v>2993.1</v>
      </c>
      <c r="S562" s="23">
        <v>42219</v>
      </c>
      <c r="T562" s="106">
        <v>2993.1</v>
      </c>
      <c r="U562" s="25">
        <f t="shared" si="16"/>
        <v>0</v>
      </c>
      <c r="V562" s="68" t="s">
        <v>587</v>
      </c>
    </row>
    <row r="563" spans="1:22" x14ac:dyDescent="0.25">
      <c r="A563" s="20">
        <v>42222</v>
      </c>
      <c r="B563" s="183">
        <v>4771</v>
      </c>
      <c r="C563" s="183" t="s">
        <v>1592</v>
      </c>
      <c r="D563" s="14" t="s">
        <v>1059</v>
      </c>
      <c r="E563" s="105">
        <v>24192</v>
      </c>
      <c r="F563" s="23">
        <v>42223</v>
      </c>
      <c r="G563" s="106">
        <v>24192</v>
      </c>
      <c r="H563" s="31">
        <f t="shared" si="17"/>
        <v>0</v>
      </c>
      <c r="I563" s="39" t="s">
        <v>94</v>
      </c>
      <c r="N563" s="20">
        <v>42220</v>
      </c>
      <c r="O563" s="183">
        <v>4526</v>
      </c>
      <c r="P563" s="183" t="s">
        <v>1592</v>
      </c>
      <c r="Q563" s="14" t="s">
        <v>940</v>
      </c>
      <c r="R563" s="105">
        <v>2180.4499999999998</v>
      </c>
      <c r="S563" s="23">
        <v>42221</v>
      </c>
      <c r="T563" s="106">
        <v>2180.4499999999998</v>
      </c>
      <c r="U563" s="31">
        <f t="shared" si="16"/>
        <v>0</v>
      </c>
      <c r="V563" s="39" t="s">
        <v>587</v>
      </c>
    </row>
    <row r="564" spans="1:22" x14ac:dyDescent="0.25">
      <c r="A564" s="20">
        <v>42222</v>
      </c>
      <c r="B564" s="183">
        <v>4772</v>
      </c>
      <c r="C564" s="183" t="s">
        <v>1592</v>
      </c>
      <c r="D564" s="14" t="s">
        <v>335</v>
      </c>
      <c r="E564" s="105">
        <v>340.2</v>
      </c>
      <c r="F564" s="23">
        <v>42222</v>
      </c>
      <c r="G564" s="106">
        <v>340.2</v>
      </c>
      <c r="H564" s="31">
        <f t="shared" si="17"/>
        <v>0</v>
      </c>
      <c r="I564" s="39" t="s">
        <v>9</v>
      </c>
      <c r="N564" s="20">
        <v>42221</v>
      </c>
      <c r="O564" s="183">
        <v>4620</v>
      </c>
      <c r="P564" s="183" t="s">
        <v>1592</v>
      </c>
      <c r="Q564" s="14" t="s">
        <v>940</v>
      </c>
      <c r="R564" s="105">
        <v>4984.8</v>
      </c>
      <c r="S564" s="23">
        <v>42222</v>
      </c>
      <c r="T564" s="106">
        <v>4984.8</v>
      </c>
      <c r="U564" s="31">
        <f t="shared" si="16"/>
        <v>0</v>
      </c>
      <c r="V564" s="39" t="s">
        <v>587</v>
      </c>
    </row>
    <row r="565" spans="1:22" x14ac:dyDescent="0.25">
      <c r="A565" s="20">
        <v>42222</v>
      </c>
      <c r="B565" s="183">
        <v>4773</v>
      </c>
      <c r="C565" s="183" t="s">
        <v>1592</v>
      </c>
      <c r="D565" s="14" t="s">
        <v>93</v>
      </c>
      <c r="E565" s="105">
        <v>1657.5</v>
      </c>
      <c r="F565" s="23">
        <v>42223</v>
      </c>
      <c r="G565" s="106">
        <v>1657.5</v>
      </c>
      <c r="H565" s="31">
        <f t="shared" si="17"/>
        <v>0</v>
      </c>
      <c r="I565" s="39" t="s">
        <v>94</v>
      </c>
      <c r="N565" s="20">
        <v>42223</v>
      </c>
      <c r="O565" s="183">
        <v>4831</v>
      </c>
      <c r="P565" s="183" t="s">
        <v>1592</v>
      </c>
      <c r="Q565" s="14" t="s">
        <v>940</v>
      </c>
      <c r="R565" s="105">
        <v>1419.74</v>
      </c>
      <c r="S565" s="23">
        <v>42224</v>
      </c>
      <c r="T565" s="106">
        <v>1419.74</v>
      </c>
      <c r="U565" s="31">
        <f t="shared" si="16"/>
        <v>0</v>
      </c>
      <c r="V565" s="39" t="s">
        <v>587</v>
      </c>
    </row>
    <row r="566" spans="1:22" x14ac:dyDescent="0.25">
      <c r="A566" s="20">
        <v>42222</v>
      </c>
      <c r="B566" s="183">
        <v>4774</v>
      </c>
      <c r="C566" s="183" t="s">
        <v>1592</v>
      </c>
      <c r="D566" s="14" t="s">
        <v>226</v>
      </c>
      <c r="E566" s="105">
        <v>70.400000000000006</v>
      </c>
      <c r="F566" s="23">
        <v>42223</v>
      </c>
      <c r="G566" s="106">
        <v>70.400000000000006</v>
      </c>
      <c r="H566" s="31">
        <f t="shared" si="17"/>
        <v>0</v>
      </c>
      <c r="I566" s="39" t="s">
        <v>94</v>
      </c>
      <c r="N566" s="20">
        <v>42224</v>
      </c>
      <c r="O566" s="183">
        <v>4975</v>
      </c>
      <c r="P566" s="183" t="s">
        <v>1592</v>
      </c>
      <c r="Q566" s="14" t="s">
        <v>940</v>
      </c>
      <c r="R566" s="105">
        <v>4239.3</v>
      </c>
      <c r="S566" s="23" t="s">
        <v>6148</v>
      </c>
      <c r="T566" s="106">
        <f>3500+739.3</f>
        <v>4239.3</v>
      </c>
      <c r="U566" s="31">
        <f t="shared" si="16"/>
        <v>0</v>
      </c>
      <c r="V566" s="39" t="s">
        <v>9</v>
      </c>
    </row>
    <row r="567" spans="1:22" x14ac:dyDescent="0.25">
      <c r="A567" s="20">
        <v>42222</v>
      </c>
      <c r="B567" s="183">
        <v>4775</v>
      </c>
      <c r="C567" s="183" t="s">
        <v>1592</v>
      </c>
      <c r="D567" s="14" t="s">
        <v>95</v>
      </c>
      <c r="E567" s="105">
        <v>3287.7</v>
      </c>
      <c r="F567" s="23">
        <v>42223</v>
      </c>
      <c r="G567" s="106">
        <v>3287.7</v>
      </c>
      <c r="H567" s="31">
        <f t="shared" si="17"/>
        <v>0</v>
      </c>
      <c r="I567" s="39" t="s">
        <v>94</v>
      </c>
      <c r="N567" s="20">
        <v>42227</v>
      </c>
      <c r="O567" s="183">
        <v>5278</v>
      </c>
      <c r="P567" s="183" t="s">
        <v>1592</v>
      </c>
      <c r="Q567" s="14" t="s">
        <v>940</v>
      </c>
      <c r="R567" s="105">
        <v>2298</v>
      </c>
      <c r="S567" s="23">
        <v>42227</v>
      </c>
      <c r="T567" s="106">
        <v>2298</v>
      </c>
      <c r="U567" s="31">
        <f t="shared" si="16"/>
        <v>0</v>
      </c>
      <c r="V567" s="39" t="s">
        <v>587</v>
      </c>
    </row>
    <row r="568" spans="1:22" x14ac:dyDescent="0.25">
      <c r="A568" s="20">
        <v>42222</v>
      </c>
      <c r="B568" s="183">
        <v>4776</v>
      </c>
      <c r="C568" s="183" t="s">
        <v>1592</v>
      </c>
      <c r="D568" s="14" t="s">
        <v>108</v>
      </c>
      <c r="E568" s="105">
        <v>7727.1</v>
      </c>
      <c r="F568" s="23">
        <v>42222</v>
      </c>
      <c r="G568" s="114">
        <v>2033.9</v>
      </c>
      <c r="H568" s="55">
        <f t="shared" si="17"/>
        <v>5693.2000000000007</v>
      </c>
      <c r="I568" s="39" t="s">
        <v>19</v>
      </c>
      <c r="N568" s="20">
        <v>42229</v>
      </c>
      <c r="O568" s="183">
        <v>5484</v>
      </c>
      <c r="P568" s="183" t="s">
        <v>1592</v>
      </c>
      <c r="Q568" s="14" t="s">
        <v>940</v>
      </c>
      <c r="R568" s="105">
        <v>4923</v>
      </c>
      <c r="S568" s="23">
        <v>42229</v>
      </c>
      <c r="T568" s="106">
        <v>4923</v>
      </c>
      <c r="U568" s="31">
        <f t="shared" si="16"/>
        <v>0</v>
      </c>
      <c r="V568" s="39" t="s">
        <v>587</v>
      </c>
    </row>
    <row r="569" spans="1:22" x14ac:dyDescent="0.25">
      <c r="A569" s="20">
        <v>42222</v>
      </c>
      <c r="B569" s="183">
        <v>4777</v>
      </c>
      <c r="C569" s="183" t="s">
        <v>1592</v>
      </c>
      <c r="D569" s="14" t="s">
        <v>1188</v>
      </c>
      <c r="E569" s="105">
        <v>400</v>
      </c>
      <c r="F569" s="23">
        <v>42222</v>
      </c>
      <c r="G569" s="106">
        <v>400</v>
      </c>
      <c r="H569" s="31">
        <f t="shared" si="17"/>
        <v>0</v>
      </c>
      <c r="I569" s="39" t="s">
        <v>9</v>
      </c>
      <c r="N569" s="20">
        <v>42235</v>
      </c>
      <c r="O569" s="183">
        <v>6161</v>
      </c>
      <c r="P569" s="183" t="s">
        <v>1592</v>
      </c>
      <c r="Q569" s="14" t="s">
        <v>940</v>
      </c>
      <c r="R569" s="105">
        <v>2806.5</v>
      </c>
      <c r="S569" s="23">
        <v>42235</v>
      </c>
      <c r="T569" s="118">
        <v>2806.5</v>
      </c>
      <c r="U569" s="31">
        <f t="shared" si="16"/>
        <v>0</v>
      </c>
      <c r="V569" s="56" t="s">
        <v>587</v>
      </c>
    </row>
    <row r="570" spans="1:22" x14ac:dyDescent="0.25">
      <c r="A570" s="20">
        <v>42222</v>
      </c>
      <c r="B570" s="183">
        <v>4778</v>
      </c>
      <c r="C570" s="183" t="s">
        <v>1592</v>
      </c>
      <c r="D570" s="14" t="s">
        <v>35</v>
      </c>
      <c r="E570" s="105">
        <v>28548</v>
      </c>
      <c r="F570" s="23">
        <v>42222</v>
      </c>
      <c r="G570" s="106">
        <v>28548</v>
      </c>
      <c r="H570" s="31">
        <f t="shared" si="17"/>
        <v>0</v>
      </c>
      <c r="I570" s="39" t="s">
        <v>149</v>
      </c>
      <c r="N570" s="20">
        <v>42236</v>
      </c>
      <c r="O570" s="183">
        <v>6273</v>
      </c>
      <c r="P570" s="183" t="s">
        <v>1592</v>
      </c>
      <c r="Q570" s="14" t="s">
        <v>940</v>
      </c>
      <c r="R570" s="105">
        <v>4470.6000000000004</v>
      </c>
      <c r="S570" s="23">
        <v>42236</v>
      </c>
      <c r="T570" s="118">
        <v>4470.6000000000004</v>
      </c>
      <c r="U570" s="31">
        <f t="shared" si="16"/>
        <v>0</v>
      </c>
      <c r="V570" s="56" t="s">
        <v>587</v>
      </c>
    </row>
    <row r="571" spans="1:22" x14ac:dyDescent="0.25">
      <c r="A571" s="20">
        <v>42222</v>
      </c>
      <c r="B571" s="183">
        <v>4779</v>
      </c>
      <c r="C571" s="183" t="s">
        <v>1592</v>
      </c>
      <c r="D571" s="14" t="s">
        <v>136</v>
      </c>
      <c r="E571" s="105">
        <v>34800.400000000001</v>
      </c>
      <c r="F571" s="23" t="s">
        <v>6133</v>
      </c>
      <c r="G571" s="106">
        <f>21300+13500.4</f>
        <v>34800.400000000001</v>
      </c>
      <c r="H571" s="31">
        <f t="shared" si="17"/>
        <v>0</v>
      </c>
      <c r="I571" s="39" t="s">
        <v>9</v>
      </c>
      <c r="N571" s="20">
        <v>42237</v>
      </c>
      <c r="O571" s="183">
        <v>6409</v>
      </c>
      <c r="P571" s="183" t="s">
        <v>1592</v>
      </c>
      <c r="Q571" s="15" t="s">
        <v>940</v>
      </c>
      <c r="R571" s="122">
        <v>2054.7600000000002</v>
      </c>
      <c r="S571" s="23">
        <v>42237</v>
      </c>
      <c r="T571" s="118">
        <v>2054.7600000000002</v>
      </c>
      <c r="U571" s="31">
        <f t="shared" si="16"/>
        <v>0</v>
      </c>
      <c r="V571" s="68" t="s">
        <v>587</v>
      </c>
    </row>
    <row r="572" spans="1:22" x14ac:dyDescent="0.25">
      <c r="A572" s="20">
        <v>42222</v>
      </c>
      <c r="B572" s="183">
        <v>4780</v>
      </c>
      <c r="C572" s="183" t="s">
        <v>1592</v>
      </c>
      <c r="D572" s="14" t="s">
        <v>6134</v>
      </c>
      <c r="E572" s="105">
        <v>11871.2</v>
      </c>
      <c r="F572" s="23">
        <v>42223</v>
      </c>
      <c r="G572" s="106">
        <v>11871.2</v>
      </c>
      <c r="H572" s="31">
        <f t="shared" si="17"/>
        <v>0</v>
      </c>
      <c r="I572" s="39" t="s">
        <v>6104</v>
      </c>
      <c r="N572" s="20">
        <v>42238</v>
      </c>
      <c r="O572" s="183">
        <v>6547</v>
      </c>
      <c r="P572" s="183" t="s">
        <v>1592</v>
      </c>
      <c r="Q572" s="14" t="s">
        <v>940</v>
      </c>
      <c r="R572" s="105">
        <v>2870.4</v>
      </c>
      <c r="S572" s="30">
        <v>42239</v>
      </c>
      <c r="T572" s="106">
        <v>2870.4</v>
      </c>
      <c r="U572" s="31">
        <f t="shared" si="16"/>
        <v>0</v>
      </c>
      <c r="V572" s="39" t="s">
        <v>587</v>
      </c>
    </row>
    <row r="573" spans="1:22" x14ac:dyDescent="0.25">
      <c r="A573" s="20">
        <v>42222</v>
      </c>
      <c r="B573" s="183">
        <v>4781</v>
      </c>
      <c r="C573" s="183" t="s">
        <v>1592</v>
      </c>
      <c r="D573" s="14" t="s">
        <v>86</v>
      </c>
      <c r="E573" s="105">
        <v>546.5</v>
      </c>
      <c r="F573" s="23">
        <v>42222</v>
      </c>
      <c r="G573" s="106">
        <v>546.5</v>
      </c>
      <c r="H573" s="31">
        <f t="shared" si="17"/>
        <v>0</v>
      </c>
      <c r="I573" s="39" t="s">
        <v>9</v>
      </c>
      <c r="N573" s="20">
        <v>42241</v>
      </c>
      <c r="O573" s="183">
        <v>6863</v>
      </c>
      <c r="P573" s="183" t="s">
        <v>1592</v>
      </c>
      <c r="Q573" s="14" t="s">
        <v>940</v>
      </c>
      <c r="R573" s="105">
        <v>2616.6</v>
      </c>
      <c r="S573" s="65">
        <v>42242</v>
      </c>
      <c r="T573" s="106">
        <v>2616.6</v>
      </c>
      <c r="U573" s="31">
        <f t="shared" si="16"/>
        <v>0</v>
      </c>
      <c r="V573" s="39" t="s">
        <v>587</v>
      </c>
    </row>
    <row r="574" spans="1:22" x14ac:dyDescent="0.25">
      <c r="A574" s="20">
        <v>42222</v>
      </c>
      <c r="B574" s="183">
        <v>4782</v>
      </c>
      <c r="C574" s="183" t="s">
        <v>1592</v>
      </c>
      <c r="D574" s="14" t="s">
        <v>106</v>
      </c>
      <c r="E574" s="105">
        <v>4786.6000000000004</v>
      </c>
      <c r="F574" s="23" t="s">
        <v>6135</v>
      </c>
      <c r="G574" s="106">
        <f>3900+886.6</f>
        <v>4786.6000000000004</v>
      </c>
      <c r="H574" s="31">
        <f t="shared" si="17"/>
        <v>0</v>
      </c>
      <c r="I574" s="39" t="s">
        <v>9</v>
      </c>
      <c r="N574" s="20">
        <v>42242</v>
      </c>
      <c r="O574" s="183">
        <v>6948</v>
      </c>
      <c r="P574" s="183" t="s">
        <v>1592</v>
      </c>
      <c r="Q574" s="14" t="s">
        <v>940</v>
      </c>
      <c r="R574" s="105">
        <v>2814.8</v>
      </c>
      <c r="S574" s="65">
        <v>42242</v>
      </c>
      <c r="T574" s="106">
        <v>2814.8</v>
      </c>
      <c r="U574" s="31">
        <f t="shared" si="16"/>
        <v>0</v>
      </c>
      <c r="V574" s="39" t="s">
        <v>587</v>
      </c>
    </row>
    <row r="575" spans="1:22" x14ac:dyDescent="0.25">
      <c r="A575" s="20">
        <v>42222</v>
      </c>
      <c r="B575" s="183">
        <v>4783</v>
      </c>
      <c r="C575" s="183" t="s">
        <v>1592</v>
      </c>
      <c r="D575" s="14" t="s">
        <v>56</v>
      </c>
      <c r="E575" s="105">
        <v>8761.2000000000007</v>
      </c>
      <c r="F575" s="23">
        <v>42223</v>
      </c>
      <c r="G575" s="106">
        <v>8761.2000000000007</v>
      </c>
      <c r="H575" s="31">
        <f t="shared" si="17"/>
        <v>0</v>
      </c>
      <c r="I575" s="39" t="s">
        <v>6104</v>
      </c>
      <c r="N575" s="20">
        <v>42243</v>
      </c>
      <c r="O575" s="183">
        <v>7061</v>
      </c>
      <c r="P575" s="183" t="s">
        <v>1592</v>
      </c>
      <c r="Q575" s="14" t="s">
        <v>940</v>
      </c>
      <c r="R575" s="105">
        <v>892.8</v>
      </c>
      <c r="S575" s="23">
        <v>42243</v>
      </c>
      <c r="T575" s="106">
        <v>892.8</v>
      </c>
      <c r="U575" s="31">
        <f t="shared" si="16"/>
        <v>0</v>
      </c>
      <c r="V575" s="39" t="s">
        <v>9</v>
      </c>
    </row>
    <row r="576" spans="1:22" x14ac:dyDescent="0.25">
      <c r="A576" s="20">
        <v>42222</v>
      </c>
      <c r="B576" s="183">
        <v>4784</v>
      </c>
      <c r="C576" s="183" t="s">
        <v>1592</v>
      </c>
      <c r="D576" s="14" t="s">
        <v>60</v>
      </c>
      <c r="E576" s="105">
        <v>6645.6</v>
      </c>
      <c r="F576" s="23">
        <v>42223</v>
      </c>
      <c r="G576" s="106">
        <v>6645.6</v>
      </c>
      <c r="H576" s="31">
        <f t="shared" si="17"/>
        <v>0</v>
      </c>
      <c r="I576" s="39" t="s">
        <v>6104</v>
      </c>
      <c r="N576" s="20">
        <v>42244</v>
      </c>
      <c r="O576" s="183">
        <v>7163</v>
      </c>
      <c r="P576" s="183" t="s">
        <v>1592</v>
      </c>
      <c r="Q576" s="14" t="s">
        <v>940</v>
      </c>
      <c r="R576" s="105">
        <v>2914.8</v>
      </c>
      <c r="S576" s="23">
        <v>42244</v>
      </c>
      <c r="T576" s="106">
        <v>2914.8</v>
      </c>
      <c r="U576" s="31">
        <f t="shared" si="16"/>
        <v>0</v>
      </c>
      <c r="V576" s="39" t="s">
        <v>587</v>
      </c>
    </row>
    <row r="577" spans="1:22" x14ac:dyDescent="0.25">
      <c r="A577" s="20">
        <v>42222</v>
      </c>
      <c r="B577" s="183">
        <v>4785</v>
      </c>
      <c r="C577" s="183" t="s">
        <v>1592</v>
      </c>
      <c r="D577" s="14" t="s">
        <v>256</v>
      </c>
      <c r="E577" s="105">
        <v>5513</v>
      </c>
      <c r="F577" s="23">
        <v>42223</v>
      </c>
      <c r="G577" s="106">
        <v>5513</v>
      </c>
      <c r="H577" s="31">
        <f t="shared" si="17"/>
        <v>0</v>
      </c>
      <c r="I577" s="39" t="s">
        <v>6104</v>
      </c>
      <c r="N577" s="20">
        <v>42245</v>
      </c>
      <c r="O577" s="183">
        <v>7292</v>
      </c>
      <c r="P577" s="183" t="s">
        <v>1592</v>
      </c>
      <c r="Q577" s="14" t="s">
        <v>940</v>
      </c>
      <c r="R577" s="105">
        <v>1689</v>
      </c>
      <c r="S577" s="23">
        <v>42247</v>
      </c>
      <c r="T577" s="106">
        <v>1689</v>
      </c>
      <c r="U577" s="31">
        <f t="shared" si="16"/>
        <v>0</v>
      </c>
      <c r="V577" s="39" t="s">
        <v>587</v>
      </c>
    </row>
    <row r="578" spans="1:22" x14ac:dyDescent="0.25">
      <c r="A578" s="20">
        <v>42222</v>
      </c>
      <c r="B578" s="183">
        <v>4786</v>
      </c>
      <c r="C578" s="183" t="s">
        <v>1592</v>
      </c>
      <c r="D578" s="150" t="s">
        <v>47</v>
      </c>
      <c r="E578" s="105">
        <v>23510.799999999999</v>
      </c>
      <c r="F578" s="23">
        <v>42225</v>
      </c>
      <c r="G578" s="106">
        <v>23510.799999999999</v>
      </c>
      <c r="H578" s="31">
        <f t="shared" si="17"/>
        <v>0</v>
      </c>
      <c r="I578" s="39" t="s">
        <v>6104</v>
      </c>
      <c r="N578" s="20">
        <v>42245</v>
      </c>
      <c r="O578" s="183">
        <v>7363</v>
      </c>
      <c r="P578" s="183" t="s">
        <v>1592</v>
      </c>
      <c r="Q578" s="14" t="s">
        <v>940</v>
      </c>
      <c r="R578" s="105">
        <v>1033.2</v>
      </c>
      <c r="S578" s="23">
        <v>42247</v>
      </c>
      <c r="T578" s="106">
        <v>1033.2</v>
      </c>
      <c r="U578" s="31">
        <f t="shared" si="16"/>
        <v>0</v>
      </c>
      <c r="V578" s="39" t="s">
        <v>587</v>
      </c>
    </row>
    <row r="579" spans="1:22" x14ac:dyDescent="0.25">
      <c r="A579" s="20">
        <v>42222</v>
      </c>
      <c r="B579" s="183">
        <v>4787</v>
      </c>
      <c r="C579" s="183" t="s">
        <v>1592</v>
      </c>
      <c r="D579" s="14" t="s">
        <v>107</v>
      </c>
      <c r="E579" s="105">
        <v>3008</v>
      </c>
      <c r="F579" s="23">
        <v>42222</v>
      </c>
      <c r="G579" s="106">
        <v>3008</v>
      </c>
      <c r="H579" s="31">
        <f t="shared" si="17"/>
        <v>0</v>
      </c>
      <c r="I579" s="39" t="s">
        <v>9</v>
      </c>
      <c r="N579" s="20">
        <v>42217</v>
      </c>
      <c r="O579" s="183">
        <v>4254</v>
      </c>
      <c r="P579" s="183" t="s">
        <v>1592</v>
      </c>
      <c r="Q579" s="14" t="s">
        <v>1174</v>
      </c>
      <c r="R579" s="105">
        <v>1421.2</v>
      </c>
      <c r="S579" s="23">
        <v>42217</v>
      </c>
      <c r="T579" s="106">
        <v>1421.2</v>
      </c>
      <c r="U579" s="25">
        <f t="shared" ref="U579:U642" si="18">R579-T579</f>
        <v>0</v>
      </c>
      <c r="V579" s="39" t="s">
        <v>587</v>
      </c>
    </row>
    <row r="580" spans="1:22" x14ac:dyDescent="0.25">
      <c r="A580" s="20">
        <v>42222</v>
      </c>
      <c r="B580" s="183">
        <v>4788</v>
      </c>
      <c r="C580" s="183" t="s">
        <v>1592</v>
      </c>
      <c r="D580" s="14" t="s">
        <v>6134</v>
      </c>
      <c r="E580" s="105">
        <v>5414.6</v>
      </c>
      <c r="F580" s="23">
        <v>42223</v>
      </c>
      <c r="G580" s="106">
        <v>5414.6</v>
      </c>
      <c r="H580" s="31">
        <f t="shared" ref="H580:H643" si="19">E580-G580</f>
        <v>0</v>
      </c>
      <c r="I580" s="39" t="s">
        <v>6104</v>
      </c>
      <c r="N580" s="20">
        <v>42219</v>
      </c>
      <c r="O580" s="183">
        <v>4417</v>
      </c>
      <c r="P580" s="183" t="s">
        <v>1592</v>
      </c>
      <c r="Q580" s="40" t="s">
        <v>1174</v>
      </c>
      <c r="R580" s="105">
        <v>2839.6</v>
      </c>
      <c r="S580" s="23">
        <v>42219</v>
      </c>
      <c r="T580" s="106">
        <v>2839.6</v>
      </c>
      <c r="U580" s="31">
        <f t="shared" si="18"/>
        <v>0</v>
      </c>
      <c r="V580" s="68" t="s">
        <v>587</v>
      </c>
    </row>
    <row r="581" spans="1:22" x14ac:dyDescent="0.25">
      <c r="A581" s="20">
        <v>42222</v>
      </c>
      <c r="B581" s="183">
        <v>4789</v>
      </c>
      <c r="C581" s="183" t="s">
        <v>1592</v>
      </c>
      <c r="D581" s="14" t="s">
        <v>90</v>
      </c>
      <c r="E581" s="105">
        <v>1673.6</v>
      </c>
      <c r="F581" s="23">
        <v>42222</v>
      </c>
      <c r="G581" s="106">
        <v>1673.6</v>
      </c>
      <c r="H581" s="31">
        <f t="shared" si="19"/>
        <v>0</v>
      </c>
      <c r="I581" s="39" t="s">
        <v>9</v>
      </c>
      <c r="N581" s="20">
        <v>42220</v>
      </c>
      <c r="O581" s="183">
        <v>4523</v>
      </c>
      <c r="P581" s="183" t="s">
        <v>1592</v>
      </c>
      <c r="Q581" s="14" t="s">
        <v>1174</v>
      </c>
      <c r="R581" s="105">
        <v>15663.8</v>
      </c>
      <c r="S581" s="23">
        <v>42221</v>
      </c>
      <c r="T581" s="106">
        <v>15663.8</v>
      </c>
      <c r="U581" s="31">
        <f t="shared" si="18"/>
        <v>0</v>
      </c>
      <c r="V581" s="39" t="s">
        <v>587</v>
      </c>
    </row>
    <row r="582" spans="1:22" x14ac:dyDescent="0.25">
      <c r="A582" s="20">
        <v>42222</v>
      </c>
      <c r="B582" s="183">
        <v>4790</v>
      </c>
      <c r="C582" s="183" t="s">
        <v>1592</v>
      </c>
      <c r="D582" s="14" t="s">
        <v>24</v>
      </c>
      <c r="E582" s="105">
        <v>247381.8</v>
      </c>
      <c r="F582" s="23">
        <v>42228</v>
      </c>
      <c r="G582" s="106">
        <v>247381.8</v>
      </c>
      <c r="H582" s="31">
        <f t="shared" si="19"/>
        <v>0</v>
      </c>
      <c r="I582" s="39" t="s">
        <v>1013</v>
      </c>
      <c r="N582" s="20">
        <v>42221</v>
      </c>
      <c r="O582" s="183">
        <v>4622</v>
      </c>
      <c r="P582" s="183" t="s">
        <v>1592</v>
      </c>
      <c r="Q582" s="14" t="s">
        <v>1174</v>
      </c>
      <c r="R582" s="105">
        <v>2230.4</v>
      </c>
      <c r="S582" s="23">
        <v>42222</v>
      </c>
      <c r="T582" s="106">
        <v>2230.4</v>
      </c>
      <c r="U582" s="31">
        <f t="shared" si="18"/>
        <v>0</v>
      </c>
      <c r="V582" s="39" t="s">
        <v>587</v>
      </c>
    </row>
    <row r="583" spans="1:22" x14ac:dyDescent="0.25">
      <c r="A583" s="20">
        <v>42222</v>
      </c>
      <c r="B583" s="183">
        <v>4791</v>
      </c>
      <c r="C583" s="183" t="s">
        <v>1592</v>
      </c>
      <c r="D583" s="14" t="s">
        <v>24</v>
      </c>
      <c r="E583" s="105">
        <v>1852.5</v>
      </c>
      <c r="F583" s="23">
        <v>42228</v>
      </c>
      <c r="G583" s="106">
        <v>1852.5</v>
      </c>
      <c r="H583" s="31">
        <f t="shared" si="19"/>
        <v>0</v>
      </c>
      <c r="I583" s="39" t="s">
        <v>9</v>
      </c>
      <c r="N583" s="20">
        <v>42222</v>
      </c>
      <c r="O583" s="183">
        <v>4715</v>
      </c>
      <c r="P583" s="183" t="s">
        <v>1592</v>
      </c>
      <c r="Q583" s="14" t="s">
        <v>1174</v>
      </c>
      <c r="R583" s="105">
        <v>3261.2</v>
      </c>
      <c r="S583" s="23">
        <v>42222</v>
      </c>
      <c r="T583" s="106">
        <v>3261.2</v>
      </c>
      <c r="U583" s="31">
        <f t="shared" si="18"/>
        <v>0</v>
      </c>
      <c r="V583" s="39" t="s">
        <v>587</v>
      </c>
    </row>
    <row r="584" spans="1:22" x14ac:dyDescent="0.25">
      <c r="A584" s="20">
        <v>42222</v>
      </c>
      <c r="B584" s="183">
        <v>4792</v>
      </c>
      <c r="C584" s="183" t="s">
        <v>1592</v>
      </c>
      <c r="D584" s="14" t="s">
        <v>6136</v>
      </c>
      <c r="E584" s="105">
        <v>4949.6000000000004</v>
      </c>
      <c r="F584" s="23">
        <v>42222</v>
      </c>
      <c r="G584" s="106">
        <v>4949.6000000000004</v>
      </c>
      <c r="H584" s="31">
        <f t="shared" si="19"/>
        <v>0</v>
      </c>
      <c r="I584" s="39" t="s">
        <v>9</v>
      </c>
      <c r="N584" s="20">
        <v>42224</v>
      </c>
      <c r="O584" s="183">
        <v>4957</v>
      </c>
      <c r="P584" s="183" t="s">
        <v>1592</v>
      </c>
      <c r="Q584" s="150" t="s">
        <v>1174</v>
      </c>
      <c r="R584" s="105">
        <v>18840</v>
      </c>
      <c r="S584" s="23">
        <v>42224</v>
      </c>
      <c r="T584" s="106">
        <v>18840</v>
      </c>
      <c r="U584" s="31">
        <f t="shared" si="18"/>
        <v>0</v>
      </c>
      <c r="V584" s="39" t="s">
        <v>587</v>
      </c>
    </row>
    <row r="585" spans="1:22" x14ac:dyDescent="0.25">
      <c r="A585" s="20">
        <v>42222</v>
      </c>
      <c r="B585" s="183">
        <v>4793</v>
      </c>
      <c r="C585" s="183" t="s">
        <v>1592</v>
      </c>
      <c r="D585" s="14" t="s">
        <v>440</v>
      </c>
      <c r="E585" s="105">
        <v>6235.2</v>
      </c>
      <c r="F585" s="23">
        <v>42222</v>
      </c>
      <c r="G585" s="106">
        <v>6235.2</v>
      </c>
      <c r="H585" s="31">
        <f t="shared" si="19"/>
        <v>0</v>
      </c>
      <c r="I585" s="39" t="s">
        <v>9</v>
      </c>
      <c r="N585" s="20">
        <v>42227</v>
      </c>
      <c r="O585" s="183">
        <v>5274</v>
      </c>
      <c r="P585" s="183" t="s">
        <v>1592</v>
      </c>
      <c r="Q585" s="14" t="s">
        <v>1174</v>
      </c>
      <c r="R585" s="105">
        <v>2207.4</v>
      </c>
      <c r="S585" s="23">
        <v>42227</v>
      </c>
      <c r="T585" s="106">
        <v>2207.4</v>
      </c>
      <c r="U585" s="31">
        <f t="shared" si="18"/>
        <v>0</v>
      </c>
      <c r="V585" s="39" t="s">
        <v>587</v>
      </c>
    </row>
    <row r="586" spans="1:22" x14ac:dyDescent="0.25">
      <c r="A586" s="20">
        <v>42222</v>
      </c>
      <c r="B586" s="183">
        <v>4794</v>
      </c>
      <c r="C586" s="183" t="s">
        <v>1592</v>
      </c>
      <c r="D586" s="14" t="s">
        <v>218</v>
      </c>
      <c r="E586" s="108">
        <v>0</v>
      </c>
      <c r="F586" s="23"/>
      <c r="G586" s="106"/>
      <c r="H586" s="31">
        <f t="shared" si="19"/>
        <v>0</v>
      </c>
      <c r="I586" s="39" t="s">
        <v>13</v>
      </c>
      <c r="N586" s="20">
        <v>42227</v>
      </c>
      <c r="O586" s="183">
        <v>5316</v>
      </c>
      <c r="P586" s="183" t="s">
        <v>1592</v>
      </c>
      <c r="Q586" s="14" t="s">
        <v>1174</v>
      </c>
      <c r="R586" s="105">
        <v>2505</v>
      </c>
      <c r="S586" s="23">
        <v>42227</v>
      </c>
      <c r="T586" s="106">
        <v>2505</v>
      </c>
      <c r="U586" s="31">
        <f t="shared" si="18"/>
        <v>0</v>
      </c>
      <c r="V586" s="39" t="s">
        <v>587</v>
      </c>
    </row>
    <row r="587" spans="1:22" x14ac:dyDescent="0.25">
      <c r="A587" s="20">
        <v>42222</v>
      </c>
      <c r="B587" s="183">
        <v>4795</v>
      </c>
      <c r="C587" s="183" t="s">
        <v>1592</v>
      </c>
      <c r="D587" s="14" t="s">
        <v>1020</v>
      </c>
      <c r="E587" s="105">
        <v>4343.04</v>
      </c>
      <c r="F587" s="23">
        <v>42222</v>
      </c>
      <c r="G587" s="106">
        <v>4343.04</v>
      </c>
      <c r="H587" s="31">
        <f t="shared" si="19"/>
        <v>0</v>
      </c>
      <c r="I587" s="39" t="s">
        <v>9</v>
      </c>
      <c r="N587" s="20">
        <v>42228</v>
      </c>
      <c r="O587" s="183">
        <v>5389</v>
      </c>
      <c r="P587" s="183" t="s">
        <v>1592</v>
      </c>
      <c r="Q587" s="14" t="s">
        <v>1174</v>
      </c>
      <c r="R587" s="105">
        <v>6957</v>
      </c>
      <c r="S587" s="23">
        <v>42228</v>
      </c>
      <c r="T587" s="106">
        <v>6957</v>
      </c>
      <c r="U587" s="31">
        <f t="shared" si="18"/>
        <v>0</v>
      </c>
      <c r="V587" s="39" t="s">
        <v>587</v>
      </c>
    </row>
    <row r="588" spans="1:22" x14ac:dyDescent="0.25">
      <c r="A588" s="20">
        <v>42222</v>
      </c>
      <c r="B588" s="183">
        <v>4796</v>
      </c>
      <c r="C588" s="183" t="s">
        <v>1592</v>
      </c>
      <c r="D588" s="14" t="s">
        <v>235</v>
      </c>
      <c r="E588" s="105">
        <v>2240.3000000000002</v>
      </c>
      <c r="F588" s="23">
        <v>42224</v>
      </c>
      <c r="G588" s="106">
        <v>2240.3000000000002</v>
      </c>
      <c r="H588" s="31">
        <f t="shared" si="19"/>
        <v>0</v>
      </c>
      <c r="I588" s="39" t="s">
        <v>17</v>
      </c>
      <c r="N588" s="20">
        <v>42229</v>
      </c>
      <c r="O588" s="183">
        <v>5482</v>
      </c>
      <c r="P588" s="183" t="s">
        <v>1592</v>
      </c>
      <c r="Q588" s="14" t="s">
        <v>1174</v>
      </c>
      <c r="R588" s="105">
        <v>2655</v>
      </c>
      <c r="S588" s="23">
        <v>42229</v>
      </c>
      <c r="T588" s="106">
        <v>2655</v>
      </c>
      <c r="U588" s="31">
        <f t="shared" si="18"/>
        <v>0</v>
      </c>
      <c r="V588" s="39" t="s">
        <v>587</v>
      </c>
    </row>
    <row r="589" spans="1:22" x14ac:dyDescent="0.25">
      <c r="A589" s="20">
        <v>42222</v>
      </c>
      <c r="B589" s="183">
        <v>4797</v>
      </c>
      <c r="C589" s="183" t="s">
        <v>1592</v>
      </c>
      <c r="D589" s="14" t="s">
        <v>305</v>
      </c>
      <c r="E589" s="105">
        <v>7018</v>
      </c>
      <c r="F589" s="72" t="s">
        <v>6137</v>
      </c>
      <c r="G589" s="106">
        <f>6820+198</f>
        <v>7018</v>
      </c>
      <c r="H589" s="31">
        <f t="shared" si="19"/>
        <v>0</v>
      </c>
      <c r="I589" s="39" t="s">
        <v>9</v>
      </c>
      <c r="N589" s="20">
        <v>42230</v>
      </c>
      <c r="O589" s="183">
        <v>5599</v>
      </c>
      <c r="P589" s="183" t="s">
        <v>1592</v>
      </c>
      <c r="Q589" s="14" t="s">
        <v>1174</v>
      </c>
      <c r="R589" s="105">
        <v>12210</v>
      </c>
      <c r="S589" s="23">
        <v>42231</v>
      </c>
      <c r="T589" s="106">
        <v>12210</v>
      </c>
      <c r="U589" s="31">
        <f t="shared" si="18"/>
        <v>0</v>
      </c>
      <c r="V589" s="39" t="s">
        <v>587</v>
      </c>
    </row>
    <row r="590" spans="1:22" x14ac:dyDescent="0.25">
      <c r="A590" s="20">
        <v>42222</v>
      </c>
      <c r="B590" s="183">
        <v>4798</v>
      </c>
      <c r="C590" s="183" t="s">
        <v>1592</v>
      </c>
      <c r="D590" s="14" t="s">
        <v>200</v>
      </c>
      <c r="E590" s="105">
        <v>2844.4</v>
      </c>
      <c r="F590" s="23">
        <v>42224</v>
      </c>
      <c r="G590" s="106">
        <v>2844.4</v>
      </c>
      <c r="H590" s="31">
        <f t="shared" si="19"/>
        <v>0</v>
      </c>
      <c r="I590" s="39" t="s">
        <v>149</v>
      </c>
      <c r="N590" s="20">
        <v>42233</v>
      </c>
      <c r="O590" s="183">
        <v>5956</v>
      </c>
      <c r="P590" s="183" t="s">
        <v>1592</v>
      </c>
      <c r="Q590" s="14" t="s">
        <v>1174</v>
      </c>
      <c r="R590" s="105">
        <v>1420</v>
      </c>
      <c r="S590" s="23">
        <v>42234</v>
      </c>
      <c r="T590" s="118">
        <v>1420</v>
      </c>
      <c r="U590" s="31">
        <f t="shared" si="18"/>
        <v>0</v>
      </c>
      <c r="V590" s="56" t="s">
        <v>587</v>
      </c>
    </row>
    <row r="591" spans="1:22" x14ac:dyDescent="0.25">
      <c r="A591" s="20">
        <v>42222</v>
      </c>
      <c r="B591" s="183">
        <v>4799</v>
      </c>
      <c r="C591" s="183" t="s">
        <v>1592</v>
      </c>
      <c r="D591" s="14" t="s">
        <v>206</v>
      </c>
      <c r="E591" s="105">
        <v>7637</v>
      </c>
      <c r="F591" s="30">
        <v>42249</v>
      </c>
      <c r="G591" s="144">
        <v>7637</v>
      </c>
      <c r="H591" s="31">
        <f t="shared" si="19"/>
        <v>0</v>
      </c>
      <c r="I591" s="39" t="s">
        <v>149</v>
      </c>
      <c r="N591" s="20">
        <v>42234</v>
      </c>
      <c r="O591" s="183">
        <v>6071</v>
      </c>
      <c r="P591" s="183" t="s">
        <v>1592</v>
      </c>
      <c r="Q591" s="14" t="s">
        <v>1174</v>
      </c>
      <c r="R591" s="105">
        <v>6768</v>
      </c>
      <c r="S591" s="23">
        <v>42234</v>
      </c>
      <c r="T591" s="106">
        <v>6768</v>
      </c>
      <c r="U591" s="31">
        <f t="shared" si="18"/>
        <v>0</v>
      </c>
      <c r="V591" s="39" t="s">
        <v>587</v>
      </c>
    </row>
    <row r="592" spans="1:22" x14ac:dyDescent="0.25">
      <c r="A592" s="20">
        <v>42222</v>
      </c>
      <c r="B592" s="183">
        <v>4800</v>
      </c>
      <c r="C592" s="183" t="s">
        <v>1592</v>
      </c>
      <c r="D592" s="14" t="s">
        <v>237</v>
      </c>
      <c r="E592" s="105">
        <v>510</v>
      </c>
      <c r="F592" s="23">
        <v>42222</v>
      </c>
      <c r="G592" s="106">
        <v>510</v>
      </c>
      <c r="H592" s="31">
        <f t="shared" si="19"/>
        <v>0</v>
      </c>
      <c r="I592" s="39" t="s">
        <v>9</v>
      </c>
      <c r="N592" s="20">
        <v>42235</v>
      </c>
      <c r="O592" s="183">
        <v>6163</v>
      </c>
      <c r="P592" s="183" t="s">
        <v>1592</v>
      </c>
      <c r="Q592" s="14" t="s">
        <v>1174</v>
      </c>
      <c r="R592" s="105">
        <v>7824</v>
      </c>
      <c r="S592" s="23">
        <v>42235</v>
      </c>
      <c r="T592" s="118">
        <v>7824</v>
      </c>
      <c r="U592" s="31">
        <f t="shared" si="18"/>
        <v>0</v>
      </c>
      <c r="V592" s="56" t="s">
        <v>587</v>
      </c>
    </row>
    <row r="593" spans="1:22" x14ac:dyDescent="0.25">
      <c r="A593" s="20">
        <v>42222</v>
      </c>
      <c r="B593" s="183">
        <v>4801</v>
      </c>
      <c r="C593" s="183" t="s">
        <v>1592</v>
      </c>
      <c r="D593" s="14" t="s">
        <v>207</v>
      </c>
      <c r="E593" s="105">
        <v>59296.5</v>
      </c>
      <c r="F593" s="23">
        <v>42228</v>
      </c>
      <c r="G593" s="106">
        <v>59296.5</v>
      </c>
      <c r="H593" s="31">
        <f t="shared" si="19"/>
        <v>0</v>
      </c>
      <c r="I593" s="39" t="s">
        <v>149</v>
      </c>
      <c r="N593" s="20">
        <v>42236</v>
      </c>
      <c r="O593" s="183">
        <v>6274</v>
      </c>
      <c r="P593" s="183" t="s">
        <v>1592</v>
      </c>
      <c r="Q593" s="14" t="s">
        <v>1174</v>
      </c>
      <c r="R593" s="105">
        <v>7764</v>
      </c>
      <c r="S593" s="23">
        <v>42236</v>
      </c>
      <c r="T593" s="118">
        <v>7764</v>
      </c>
      <c r="U593" s="31">
        <f t="shared" si="18"/>
        <v>0</v>
      </c>
      <c r="V593" s="56" t="s">
        <v>587</v>
      </c>
    </row>
    <row r="594" spans="1:22" x14ac:dyDescent="0.25">
      <c r="A594" s="20">
        <v>42222</v>
      </c>
      <c r="B594" s="183">
        <v>4802</v>
      </c>
      <c r="C594" s="183" t="s">
        <v>1592</v>
      </c>
      <c r="D594" s="14" t="s">
        <v>105</v>
      </c>
      <c r="E594" s="105">
        <v>4402.3999999999996</v>
      </c>
      <c r="F594" s="23">
        <v>42222</v>
      </c>
      <c r="G594" s="106">
        <v>4402.3999999999996</v>
      </c>
      <c r="H594" s="31">
        <f t="shared" si="19"/>
        <v>0</v>
      </c>
      <c r="I594" s="39" t="s">
        <v>6112</v>
      </c>
      <c r="N594" s="20">
        <v>42238</v>
      </c>
      <c r="O594" s="183">
        <v>6544</v>
      </c>
      <c r="P594" s="183" t="s">
        <v>1592</v>
      </c>
      <c r="Q594" s="14" t="s">
        <v>1174</v>
      </c>
      <c r="R594" s="105">
        <v>11437.5</v>
      </c>
      <c r="S594" s="23">
        <v>42239</v>
      </c>
      <c r="T594" s="106">
        <v>11437.5</v>
      </c>
      <c r="U594" s="31">
        <f t="shared" si="18"/>
        <v>0</v>
      </c>
      <c r="V594" s="39" t="s">
        <v>587</v>
      </c>
    </row>
    <row r="595" spans="1:22" x14ac:dyDescent="0.25">
      <c r="A595" s="20">
        <v>42222</v>
      </c>
      <c r="B595" s="183">
        <v>4803</v>
      </c>
      <c r="C595" s="183" t="s">
        <v>1592</v>
      </c>
      <c r="D595" s="14" t="s">
        <v>195</v>
      </c>
      <c r="E595" s="105">
        <v>148319.15</v>
      </c>
      <c r="F595" s="23">
        <v>42224</v>
      </c>
      <c r="G595" s="106">
        <v>148319.15</v>
      </c>
      <c r="H595" s="31">
        <f t="shared" si="19"/>
        <v>0</v>
      </c>
      <c r="I595" s="39" t="s">
        <v>149</v>
      </c>
      <c r="N595" s="20">
        <v>42240</v>
      </c>
      <c r="O595" s="183">
        <v>6741</v>
      </c>
      <c r="P595" s="183" t="s">
        <v>1592</v>
      </c>
      <c r="Q595" s="14" t="s">
        <v>1174</v>
      </c>
      <c r="R595" s="105">
        <v>11029.8</v>
      </c>
      <c r="S595" s="65">
        <v>42242</v>
      </c>
      <c r="T595" s="106">
        <v>11029.8</v>
      </c>
      <c r="U595" s="31">
        <f t="shared" si="18"/>
        <v>0</v>
      </c>
      <c r="V595" s="39" t="s">
        <v>587</v>
      </c>
    </row>
    <row r="596" spans="1:22" x14ac:dyDescent="0.25">
      <c r="A596" s="20">
        <v>42222</v>
      </c>
      <c r="B596" s="183">
        <v>4804</v>
      </c>
      <c r="C596" s="183" t="s">
        <v>1592</v>
      </c>
      <c r="D596" s="14" t="s">
        <v>218</v>
      </c>
      <c r="E596" s="108">
        <v>0</v>
      </c>
      <c r="F596" s="23"/>
      <c r="G596" s="106"/>
      <c r="H596" s="31">
        <f t="shared" si="19"/>
        <v>0</v>
      </c>
      <c r="I596" s="39" t="s">
        <v>13</v>
      </c>
      <c r="N596" s="20">
        <v>42241</v>
      </c>
      <c r="O596" s="183">
        <v>6864</v>
      </c>
      <c r="P596" s="183" t="s">
        <v>1592</v>
      </c>
      <c r="Q596" s="14" t="s">
        <v>1174</v>
      </c>
      <c r="R596" s="105">
        <v>6169</v>
      </c>
      <c r="S596" s="65">
        <v>42243</v>
      </c>
      <c r="T596" s="106">
        <v>6169</v>
      </c>
      <c r="U596" s="31">
        <f t="shared" si="18"/>
        <v>0</v>
      </c>
      <c r="V596" s="39" t="s">
        <v>587</v>
      </c>
    </row>
    <row r="597" spans="1:22" x14ac:dyDescent="0.25">
      <c r="A597" s="20">
        <v>42222</v>
      </c>
      <c r="B597" s="183">
        <v>4805</v>
      </c>
      <c r="C597" s="183" t="s">
        <v>1592</v>
      </c>
      <c r="D597" s="14" t="s">
        <v>877</v>
      </c>
      <c r="E597" s="105">
        <v>3391.5</v>
      </c>
      <c r="F597" s="23">
        <v>42224</v>
      </c>
      <c r="G597" s="106">
        <v>3391.5</v>
      </c>
      <c r="H597" s="31">
        <f t="shared" si="19"/>
        <v>0</v>
      </c>
      <c r="I597" s="39" t="s">
        <v>149</v>
      </c>
      <c r="N597" s="20">
        <v>42243</v>
      </c>
      <c r="O597" s="183">
        <v>7051</v>
      </c>
      <c r="P597" s="183" t="s">
        <v>1592</v>
      </c>
      <c r="Q597" s="14" t="s">
        <v>1174</v>
      </c>
      <c r="R597" s="105">
        <v>1836.8</v>
      </c>
      <c r="S597" s="23">
        <v>42243</v>
      </c>
      <c r="T597" s="106">
        <v>1836.8</v>
      </c>
      <c r="U597" s="31">
        <f t="shared" si="18"/>
        <v>0</v>
      </c>
      <c r="V597" s="39" t="s">
        <v>587</v>
      </c>
    </row>
    <row r="598" spans="1:22" x14ac:dyDescent="0.25">
      <c r="A598" s="20">
        <v>42222</v>
      </c>
      <c r="B598" s="183">
        <v>4806</v>
      </c>
      <c r="C598" s="183" t="s">
        <v>1592</v>
      </c>
      <c r="D598" s="14" t="s">
        <v>449</v>
      </c>
      <c r="E598" s="105">
        <v>20753.599999999999</v>
      </c>
      <c r="F598" s="23">
        <v>42224</v>
      </c>
      <c r="G598" s="106">
        <v>20753.599999999999</v>
      </c>
      <c r="H598" s="31">
        <f t="shared" si="19"/>
        <v>0</v>
      </c>
      <c r="I598" s="39" t="s">
        <v>149</v>
      </c>
      <c r="N598" s="20">
        <v>42245</v>
      </c>
      <c r="O598" s="183">
        <v>7287</v>
      </c>
      <c r="P598" s="183" t="s">
        <v>1592</v>
      </c>
      <c r="Q598" s="14" t="s">
        <v>1174</v>
      </c>
      <c r="R598" s="105">
        <v>18446.400000000001</v>
      </c>
      <c r="S598" s="23">
        <v>42247</v>
      </c>
      <c r="T598" s="106">
        <v>18446.400000000001</v>
      </c>
      <c r="U598" s="31">
        <f t="shared" si="18"/>
        <v>0</v>
      </c>
      <c r="V598" s="39" t="s">
        <v>587</v>
      </c>
    </row>
    <row r="599" spans="1:22" x14ac:dyDescent="0.25">
      <c r="A599" s="20">
        <v>42222</v>
      </c>
      <c r="B599" s="183">
        <v>4807</v>
      </c>
      <c r="C599" s="183" t="s">
        <v>1592</v>
      </c>
      <c r="D599" s="14" t="s">
        <v>1275</v>
      </c>
      <c r="E599" s="105">
        <v>5156.6000000000004</v>
      </c>
      <c r="F599" s="23">
        <v>42224</v>
      </c>
      <c r="G599" s="106">
        <v>5156.6000000000004</v>
      </c>
      <c r="H599" s="31">
        <f t="shared" si="19"/>
        <v>0</v>
      </c>
      <c r="I599" s="39" t="s">
        <v>149</v>
      </c>
      <c r="N599" s="20">
        <v>42247</v>
      </c>
      <c r="O599" s="183">
        <v>7488</v>
      </c>
      <c r="P599" s="183" t="s">
        <v>1592</v>
      </c>
      <c r="Q599" s="14" t="s">
        <v>1174</v>
      </c>
      <c r="R599" s="105">
        <v>13119.75</v>
      </c>
      <c r="S599" s="23">
        <v>42247</v>
      </c>
      <c r="T599" s="106">
        <v>13119.75</v>
      </c>
      <c r="U599" s="31">
        <f t="shared" si="18"/>
        <v>0</v>
      </c>
      <c r="V599" s="39" t="s">
        <v>587</v>
      </c>
    </row>
    <row r="600" spans="1:22" x14ac:dyDescent="0.25">
      <c r="A600" s="20">
        <v>42222</v>
      </c>
      <c r="B600" s="183">
        <v>4808</v>
      </c>
      <c r="C600" s="183" t="s">
        <v>1592</v>
      </c>
      <c r="D600" s="14" t="s">
        <v>24</v>
      </c>
      <c r="E600" s="105">
        <v>72241.2</v>
      </c>
      <c r="F600" s="23">
        <v>42228</v>
      </c>
      <c r="G600" s="106">
        <v>72241.2</v>
      </c>
      <c r="H600" s="31">
        <f t="shared" si="19"/>
        <v>0</v>
      </c>
      <c r="I600" s="39" t="s">
        <v>312</v>
      </c>
      <c r="N600" s="20">
        <v>42243</v>
      </c>
      <c r="O600" s="183">
        <v>7103</v>
      </c>
      <c r="P600" s="183" t="s">
        <v>1592</v>
      </c>
      <c r="Q600" s="14" t="s">
        <v>223</v>
      </c>
      <c r="R600" s="105">
        <v>840</v>
      </c>
      <c r="S600" s="23">
        <v>42245</v>
      </c>
      <c r="T600" s="106">
        <v>840</v>
      </c>
      <c r="U600" s="31">
        <f t="shared" si="18"/>
        <v>0</v>
      </c>
      <c r="V600" s="39" t="s">
        <v>19</v>
      </c>
    </row>
    <row r="601" spans="1:22" x14ac:dyDescent="0.25">
      <c r="A601" s="20">
        <v>42222</v>
      </c>
      <c r="B601" s="183">
        <v>4809</v>
      </c>
      <c r="C601" s="183" t="s">
        <v>1592</v>
      </c>
      <c r="D601" s="14" t="s">
        <v>733</v>
      </c>
      <c r="E601" s="105">
        <v>4706.8</v>
      </c>
      <c r="F601" s="23">
        <v>42224</v>
      </c>
      <c r="G601" s="106">
        <v>4706.8</v>
      </c>
      <c r="H601" s="31">
        <f t="shared" si="19"/>
        <v>0</v>
      </c>
      <c r="I601" s="39" t="s">
        <v>149</v>
      </c>
      <c r="N601" s="20">
        <v>42220</v>
      </c>
      <c r="O601" s="183">
        <v>4527</v>
      </c>
      <c r="P601" s="183" t="s">
        <v>1592</v>
      </c>
      <c r="Q601" s="14" t="s">
        <v>1261</v>
      </c>
      <c r="R601" s="105">
        <v>6401.4</v>
      </c>
      <c r="S601" s="23">
        <v>42221</v>
      </c>
      <c r="T601" s="106">
        <v>6401.4</v>
      </c>
      <c r="U601" s="31">
        <f t="shared" si="18"/>
        <v>0</v>
      </c>
      <c r="V601" s="39" t="s">
        <v>587</v>
      </c>
    </row>
    <row r="602" spans="1:22" x14ac:dyDescent="0.25">
      <c r="A602" s="20">
        <v>42222</v>
      </c>
      <c r="B602" s="183">
        <v>4810</v>
      </c>
      <c r="C602" s="183" t="s">
        <v>1592</v>
      </c>
      <c r="D602" s="14" t="s">
        <v>1103</v>
      </c>
      <c r="E602" s="105">
        <v>17472.400000000001</v>
      </c>
      <c r="F602" s="23">
        <v>42224</v>
      </c>
      <c r="G602" s="106">
        <v>17472.400000000001</v>
      </c>
      <c r="H602" s="31">
        <f t="shared" si="19"/>
        <v>0</v>
      </c>
      <c r="I602" s="39" t="s">
        <v>149</v>
      </c>
      <c r="N602" s="20">
        <v>42221</v>
      </c>
      <c r="O602" s="183">
        <v>4615</v>
      </c>
      <c r="P602" s="183" t="s">
        <v>1592</v>
      </c>
      <c r="Q602" s="14" t="s">
        <v>1261</v>
      </c>
      <c r="R602" s="105">
        <v>5826</v>
      </c>
      <c r="S602" s="23">
        <v>42222</v>
      </c>
      <c r="T602" s="106">
        <v>5826</v>
      </c>
      <c r="U602" s="31">
        <f t="shared" si="18"/>
        <v>0</v>
      </c>
      <c r="V602" s="39" t="s">
        <v>587</v>
      </c>
    </row>
    <row r="603" spans="1:22" x14ac:dyDescent="0.25">
      <c r="A603" s="20">
        <v>42222</v>
      </c>
      <c r="B603" s="183">
        <v>4811</v>
      </c>
      <c r="C603" s="183" t="s">
        <v>1592</v>
      </c>
      <c r="D603" s="14" t="s">
        <v>198</v>
      </c>
      <c r="E603" s="105">
        <v>28523.4</v>
      </c>
      <c r="F603" s="23">
        <v>42224</v>
      </c>
      <c r="G603" s="106">
        <v>28523.4</v>
      </c>
      <c r="H603" s="31">
        <f t="shared" si="19"/>
        <v>0</v>
      </c>
      <c r="I603" s="39" t="s">
        <v>149</v>
      </c>
      <c r="N603" s="20">
        <v>42222</v>
      </c>
      <c r="O603" s="183">
        <v>4717</v>
      </c>
      <c r="P603" s="183" t="s">
        <v>1592</v>
      </c>
      <c r="Q603" s="14" t="s">
        <v>1261</v>
      </c>
      <c r="R603" s="105">
        <v>4797.68</v>
      </c>
      <c r="S603" s="23">
        <v>42228</v>
      </c>
      <c r="T603" s="106">
        <v>4797.68</v>
      </c>
      <c r="U603" s="31">
        <f t="shared" si="18"/>
        <v>0</v>
      </c>
      <c r="V603" s="39" t="s">
        <v>587</v>
      </c>
    </row>
    <row r="604" spans="1:22" x14ac:dyDescent="0.25">
      <c r="A604" s="20">
        <v>42222</v>
      </c>
      <c r="B604" s="183">
        <v>4812</v>
      </c>
      <c r="C604" s="183" t="s">
        <v>1592</v>
      </c>
      <c r="D604" s="14" t="s">
        <v>420</v>
      </c>
      <c r="E604" s="105">
        <v>13603.2</v>
      </c>
      <c r="F604" s="23">
        <v>42224</v>
      </c>
      <c r="G604" s="106">
        <v>13603.2</v>
      </c>
      <c r="H604" s="31">
        <f t="shared" si="19"/>
        <v>0</v>
      </c>
      <c r="I604" s="39" t="s">
        <v>149</v>
      </c>
      <c r="N604" s="20">
        <v>42224</v>
      </c>
      <c r="O604" s="183">
        <v>4983</v>
      </c>
      <c r="P604" s="183" t="s">
        <v>1592</v>
      </c>
      <c r="Q604" s="150" t="s">
        <v>1261</v>
      </c>
      <c r="R604" s="105">
        <v>4496</v>
      </c>
      <c r="S604" s="23">
        <v>42224</v>
      </c>
      <c r="T604" s="106">
        <v>4496</v>
      </c>
      <c r="U604" s="31">
        <f t="shared" si="18"/>
        <v>0</v>
      </c>
      <c r="V604" s="39" t="s">
        <v>587</v>
      </c>
    </row>
    <row r="605" spans="1:22" x14ac:dyDescent="0.25">
      <c r="A605" s="20">
        <v>42222</v>
      </c>
      <c r="B605" s="183">
        <v>4813</v>
      </c>
      <c r="C605" s="183" t="s">
        <v>1592</v>
      </c>
      <c r="D605" s="14" t="s">
        <v>197</v>
      </c>
      <c r="E605" s="105">
        <v>6045</v>
      </c>
      <c r="F605" s="23">
        <v>42224</v>
      </c>
      <c r="G605" s="106">
        <v>6045</v>
      </c>
      <c r="H605" s="31">
        <f t="shared" si="19"/>
        <v>0</v>
      </c>
      <c r="I605" s="39" t="s">
        <v>149</v>
      </c>
      <c r="N605" s="20">
        <v>42228</v>
      </c>
      <c r="O605" s="183">
        <v>5391</v>
      </c>
      <c r="P605" s="183" t="s">
        <v>1592</v>
      </c>
      <c r="Q605" s="14" t="s">
        <v>1261</v>
      </c>
      <c r="R605" s="105">
        <v>5178.1000000000004</v>
      </c>
      <c r="S605" s="23">
        <v>42228</v>
      </c>
      <c r="T605" s="106">
        <v>5178.1000000000004</v>
      </c>
      <c r="U605" s="31">
        <f t="shared" si="18"/>
        <v>0</v>
      </c>
      <c r="V605" s="39" t="s">
        <v>587</v>
      </c>
    </row>
    <row r="606" spans="1:22" x14ac:dyDescent="0.25">
      <c r="A606" s="20">
        <v>42222</v>
      </c>
      <c r="B606" s="183">
        <v>4814</v>
      </c>
      <c r="C606" s="183" t="s">
        <v>1592</v>
      </c>
      <c r="D606" s="14" t="s">
        <v>59</v>
      </c>
      <c r="E606" s="105">
        <v>120</v>
      </c>
      <c r="F606" s="23">
        <v>42223</v>
      </c>
      <c r="G606" s="106">
        <v>120</v>
      </c>
      <c r="H606" s="31">
        <f t="shared" si="19"/>
        <v>0</v>
      </c>
      <c r="I606" s="39" t="s">
        <v>59</v>
      </c>
      <c r="N606" s="20">
        <v>42229</v>
      </c>
      <c r="O606" s="183">
        <v>5487</v>
      </c>
      <c r="P606" s="183" t="s">
        <v>1592</v>
      </c>
      <c r="Q606" s="14" t="s">
        <v>1261</v>
      </c>
      <c r="R606" s="105">
        <v>3709.02</v>
      </c>
      <c r="S606" s="23">
        <v>42229</v>
      </c>
      <c r="T606" s="106">
        <v>3709.02</v>
      </c>
      <c r="U606" s="31">
        <f t="shared" si="18"/>
        <v>0</v>
      </c>
      <c r="V606" s="39" t="s">
        <v>587</v>
      </c>
    </row>
    <row r="607" spans="1:22" x14ac:dyDescent="0.25">
      <c r="A607" s="20">
        <v>42222</v>
      </c>
      <c r="B607" s="183">
        <v>4815</v>
      </c>
      <c r="C607" s="183" t="s">
        <v>1592</v>
      </c>
      <c r="D607" s="14" t="s">
        <v>111</v>
      </c>
      <c r="E607" s="105">
        <v>151664</v>
      </c>
      <c r="F607" s="23">
        <v>42228</v>
      </c>
      <c r="G607" s="106">
        <v>151664</v>
      </c>
      <c r="H607" s="31">
        <f t="shared" si="19"/>
        <v>0</v>
      </c>
      <c r="I607" s="39" t="s">
        <v>9</v>
      </c>
      <c r="N607" s="20">
        <v>42230</v>
      </c>
      <c r="O607" s="183">
        <v>5600</v>
      </c>
      <c r="P607" s="183" t="s">
        <v>1592</v>
      </c>
      <c r="Q607" s="14" t="s">
        <v>1261</v>
      </c>
      <c r="R607" s="105">
        <v>9863.1</v>
      </c>
      <c r="S607" s="23">
        <v>42230</v>
      </c>
      <c r="T607" s="106">
        <v>9863.1</v>
      </c>
      <c r="U607" s="31">
        <f t="shared" si="18"/>
        <v>0</v>
      </c>
      <c r="V607" s="39" t="s">
        <v>587</v>
      </c>
    </row>
    <row r="608" spans="1:22" x14ac:dyDescent="0.25">
      <c r="A608" s="20">
        <v>42222</v>
      </c>
      <c r="B608" s="183">
        <v>4816</v>
      </c>
      <c r="C608" s="183" t="s">
        <v>1592</v>
      </c>
      <c r="D608" s="14" t="s">
        <v>111</v>
      </c>
      <c r="E608" s="105">
        <v>155709</v>
      </c>
      <c r="F608" s="23">
        <v>42228</v>
      </c>
      <c r="G608" s="106">
        <v>155709</v>
      </c>
      <c r="H608" s="31">
        <f t="shared" si="19"/>
        <v>0</v>
      </c>
      <c r="I608" s="39" t="s">
        <v>9</v>
      </c>
      <c r="N608" s="20">
        <v>42231</v>
      </c>
      <c r="O608" s="183">
        <v>5773</v>
      </c>
      <c r="P608" s="183" t="s">
        <v>1592</v>
      </c>
      <c r="Q608" s="14" t="s">
        <v>1261</v>
      </c>
      <c r="R608" s="105">
        <v>22012.400000000001</v>
      </c>
      <c r="S608" s="23">
        <v>42232</v>
      </c>
      <c r="T608" s="229">
        <v>22012.400000000001</v>
      </c>
      <c r="U608" s="48">
        <f t="shared" si="18"/>
        <v>0</v>
      </c>
      <c r="V608" s="39" t="s">
        <v>587</v>
      </c>
    </row>
    <row r="609" spans="1:22" x14ac:dyDescent="0.25">
      <c r="A609" s="20">
        <v>42222</v>
      </c>
      <c r="B609" s="183">
        <v>4817</v>
      </c>
      <c r="C609" s="183" t="s">
        <v>1592</v>
      </c>
      <c r="D609" s="14" t="s">
        <v>111</v>
      </c>
      <c r="E609" s="105">
        <v>205524</v>
      </c>
      <c r="F609" s="23">
        <v>42228</v>
      </c>
      <c r="G609" s="106">
        <v>205524</v>
      </c>
      <c r="H609" s="31">
        <f t="shared" si="19"/>
        <v>0</v>
      </c>
      <c r="I609" s="39" t="s">
        <v>9</v>
      </c>
      <c r="N609" s="20">
        <v>42233</v>
      </c>
      <c r="O609" s="183">
        <v>5957</v>
      </c>
      <c r="P609" s="183" t="s">
        <v>1592</v>
      </c>
      <c r="Q609" s="14" t="s">
        <v>1261</v>
      </c>
      <c r="R609" s="105">
        <v>15992.4</v>
      </c>
      <c r="S609" s="23">
        <v>42234</v>
      </c>
      <c r="T609" s="118">
        <v>15992.4</v>
      </c>
      <c r="U609" s="31">
        <f t="shared" si="18"/>
        <v>0</v>
      </c>
      <c r="V609" s="56" t="s">
        <v>587</v>
      </c>
    </row>
    <row r="610" spans="1:22" x14ac:dyDescent="0.25">
      <c r="A610" s="20">
        <v>42223</v>
      </c>
      <c r="B610" s="183">
        <v>4818</v>
      </c>
      <c r="C610" s="183" t="s">
        <v>1592</v>
      </c>
      <c r="D610" s="150" t="s">
        <v>112</v>
      </c>
      <c r="E610" s="105">
        <v>23073.4</v>
      </c>
      <c r="F610" s="23"/>
      <c r="G610" s="106"/>
      <c r="H610" s="31">
        <f t="shared" si="19"/>
        <v>23073.4</v>
      </c>
      <c r="I610" s="39" t="s">
        <v>9</v>
      </c>
      <c r="N610" s="20">
        <v>42234</v>
      </c>
      <c r="O610" s="183">
        <v>6074</v>
      </c>
      <c r="P610" s="183" t="s">
        <v>1592</v>
      </c>
      <c r="Q610" s="14" t="s">
        <v>1261</v>
      </c>
      <c r="R610" s="105">
        <v>7609.6</v>
      </c>
      <c r="S610" s="65">
        <v>42234</v>
      </c>
      <c r="T610" s="106">
        <v>7609.6</v>
      </c>
      <c r="U610" s="31">
        <f t="shared" si="18"/>
        <v>0</v>
      </c>
      <c r="V610" s="39" t="s">
        <v>587</v>
      </c>
    </row>
    <row r="611" spans="1:22" x14ac:dyDescent="0.25">
      <c r="A611" s="20">
        <v>42223</v>
      </c>
      <c r="B611" s="183">
        <v>4819</v>
      </c>
      <c r="C611" s="183" t="s">
        <v>1592</v>
      </c>
      <c r="D611" s="14" t="s">
        <v>720</v>
      </c>
      <c r="E611" s="105">
        <v>16334.4</v>
      </c>
      <c r="F611" s="23"/>
      <c r="G611" s="106"/>
      <c r="H611" s="31">
        <f t="shared" si="19"/>
        <v>16334.4</v>
      </c>
      <c r="I611" s="39" t="s">
        <v>9</v>
      </c>
      <c r="N611" s="20">
        <v>42235</v>
      </c>
      <c r="O611" s="183">
        <v>6166</v>
      </c>
      <c r="P611" s="183" t="s">
        <v>1592</v>
      </c>
      <c r="Q611" s="14" t="s">
        <v>1261</v>
      </c>
      <c r="R611" s="105">
        <v>7606</v>
      </c>
      <c r="S611" s="23">
        <v>42235</v>
      </c>
      <c r="T611" s="118">
        <v>7606</v>
      </c>
      <c r="U611" s="31">
        <f t="shared" si="18"/>
        <v>0</v>
      </c>
      <c r="V611" s="56" t="s">
        <v>587</v>
      </c>
    </row>
    <row r="612" spans="1:22" x14ac:dyDescent="0.25">
      <c r="A612" s="20">
        <v>42223</v>
      </c>
      <c r="B612" s="183">
        <v>4820</v>
      </c>
      <c r="C612" s="183" t="s">
        <v>1592</v>
      </c>
      <c r="D612" s="14" t="s">
        <v>16</v>
      </c>
      <c r="E612" s="105">
        <v>18803.400000000001</v>
      </c>
      <c r="F612" s="23">
        <v>42223</v>
      </c>
      <c r="G612" s="106">
        <v>18803.400000000001</v>
      </c>
      <c r="H612" s="31">
        <f t="shared" si="19"/>
        <v>0</v>
      </c>
      <c r="I612" s="39" t="s">
        <v>17</v>
      </c>
      <c r="N612" s="20">
        <v>42236</v>
      </c>
      <c r="O612" s="183">
        <v>6271</v>
      </c>
      <c r="P612" s="183" t="s">
        <v>1592</v>
      </c>
      <c r="Q612" s="14" t="s">
        <v>1261</v>
      </c>
      <c r="R612" s="105">
        <v>5018</v>
      </c>
      <c r="S612" s="23">
        <v>42236</v>
      </c>
      <c r="T612" s="118">
        <v>5018</v>
      </c>
      <c r="U612" s="31">
        <f t="shared" si="18"/>
        <v>0</v>
      </c>
      <c r="V612" s="56" t="s">
        <v>587</v>
      </c>
    </row>
    <row r="613" spans="1:22" x14ac:dyDescent="0.25">
      <c r="A613" s="20">
        <v>42223</v>
      </c>
      <c r="B613" s="183">
        <v>4821</v>
      </c>
      <c r="C613" s="183" t="s">
        <v>1592</v>
      </c>
      <c r="D613" s="14" t="s">
        <v>18</v>
      </c>
      <c r="E613" s="105">
        <v>2606.8000000000002</v>
      </c>
      <c r="F613" s="23">
        <v>42223</v>
      </c>
      <c r="G613" s="106">
        <v>2606.8000000000002</v>
      </c>
      <c r="H613" s="31">
        <f t="shared" si="19"/>
        <v>0</v>
      </c>
      <c r="I613" s="39" t="s">
        <v>9</v>
      </c>
      <c r="N613" s="20">
        <v>42237</v>
      </c>
      <c r="O613" s="183">
        <v>6404</v>
      </c>
      <c r="P613" s="183" t="s">
        <v>1592</v>
      </c>
      <c r="Q613" s="207" t="s">
        <v>1261</v>
      </c>
      <c r="R613" s="122">
        <v>6961.5</v>
      </c>
      <c r="S613" s="23">
        <v>42237</v>
      </c>
      <c r="T613" s="118">
        <v>6961.5</v>
      </c>
      <c r="U613" s="31">
        <f t="shared" si="18"/>
        <v>0</v>
      </c>
      <c r="V613" s="68" t="s">
        <v>587</v>
      </c>
    </row>
    <row r="614" spans="1:22" x14ac:dyDescent="0.25">
      <c r="A614" s="20">
        <v>42223</v>
      </c>
      <c r="B614" s="183">
        <v>4822</v>
      </c>
      <c r="C614" s="183" t="s">
        <v>1592</v>
      </c>
      <c r="D614" s="14" t="s">
        <v>218</v>
      </c>
      <c r="E614" s="108">
        <v>0</v>
      </c>
      <c r="F614" s="23"/>
      <c r="G614" s="106"/>
      <c r="H614" s="31">
        <f t="shared" si="19"/>
        <v>0</v>
      </c>
      <c r="I614" s="39" t="s">
        <v>13</v>
      </c>
      <c r="N614" s="20">
        <v>42238</v>
      </c>
      <c r="O614" s="183">
        <v>6548</v>
      </c>
      <c r="P614" s="183" t="s">
        <v>1592</v>
      </c>
      <c r="Q614" s="14" t="s">
        <v>1261</v>
      </c>
      <c r="R614" s="105">
        <v>6038.4</v>
      </c>
      <c r="S614" s="23">
        <v>42240</v>
      </c>
      <c r="T614" s="106">
        <v>6038.4</v>
      </c>
      <c r="U614" s="31">
        <f t="shared" si="18"/>
        <v>0</v>
      </c>
      <c r="V614" s="39" t="s">
        <v>587</v>
      </c>
    </row>
    <row r="615" spans="1:22" x14ac:dyDescent="0.25">
      <c r="A615" s="20">
        <v>42223</v>
      </c>
      <c r="B615" s="183">
        <v>4823</v>
      </c>
      <c r="C615" s="183" t="s">
        <v>1592</v>
      </c>
      <c r="D615" s="14" t="s">
        <v>383</v>
      </c>
      <c r="E615" s="105">
        <v>10413.6</v>
      </c>
      <c r="F615" s="23">
        <v>42223</v>
      </c>
      <c r="G615" s="106">
        <v>10413.6</v>
      </c>
      <c r="H615" s="31">
        <f t="shared" si="19"/>
        <v>0</v>
      </c>
      <c r="I615" s="39" t="s">
        <v>9</v>
      </c>
      <c r="N615" s="20">
        <v>42242</v>
      </c>
      <c r="O615" s="183">
        <v>6944</v>
      </c>
      <c r="P615" s="183" t="s">
        <v>1592</v>
      </c>
      <c r="Q615" s="14" t="s">
        <v>1261</v>
      </c>
      <c r="R615" s="105">
        <v>5355</v>
      </c>
      <c r="S615" s="65">
        <v>42242</v>
      </c>
      <c r="T615" s="106">
        <v>5355</v>
      </c>
      <c r="U615" s="31">
        <f t="shared" si="18"/>
        <v>0</v>
      </c>
      <c r="V615" s="39" t="s">
        <v>587</v>
      </c>
    </row>
    <row r="616" spans="1:22" x14ac:dyDescent="0.25">
      <c r="A616" s="20">
        <v>42223</v>
      </c>
      <c r="B616" s="183">
        <v>4824</v>
      </c>
      <c r="C616" s="183" t="s">
        <v>1592</v>
      </c>
      <c r="D616" s="14" t="s">
        <v>111</v>
      </c>
      <c r="E616" s="105">
        <v>6244.86</v>
      </c>
      <c r="F616" s="23">
        <v>42228</v>
      </c>
      <c r="G616" s="106">
        <v>6244.86</v>
      </c>
      <c r="H616" s="31">
        <f t="shared" si="19"/>
        <v>0</v>
      </c>
      <c r="I616" s="39" t="s">
        <v>6106</v>
      </c>
      <c r="N616" s="20">
        <v>42243</v>
      </c>
      <c r="O616" s="183">
        <v>7055</v>
      </c>
      <c r="P616" s="183" t="s">
        <v>1592</v>
      </c>
      <c r="Q616" s="14" t="s">
        <v>1261</v>
      </c>
      <c r="R616" s="105">
        <v>20641</v>
      </c>
      <c r="S616" s="23">
        <v>42243</v>
      </c>
      <c r="T616" s="106">
        <v>20641</v>
      </c>
      <c r="U616" s="31">
        <f t="shared" si="18"/>
        <v>0</v>
      </c>
      <c r="V616" s="39" t="s">
        <v>587</v>
      </c>
    </row>
    <row r="617" spans="1:22" x14ac:dyDescent="0.25">
      <c r="A617" s="20">
        <v>42223</v>
      </c>
      <c r="B617" s="183">
        <v>4825</v>
      </c>
      <c r="C617" s="183" t="s">
        <v>1592</v>
      </c>
      <c r="D617" s="14" t="s">
        <v>1175</v>
      </c>
      <c r="E617" s="105">
        <v>12066</v>
      </c>
      <c r="F617" s="23">
        <v>42224</v>
      </c>
      <c r="G617" s="106">
        <v>12066</v>
      </c>
      <c r="H617" s="31">
        <f t="shared" si="19"/>
        <v>0</v>
      </c>
      <c r="I617" s="39" t="s">
        <v>587</v>
      </c>
      <c r="N617" s="20">
        <v>42244</v>
      </c>
      <c r="O617" s="183">
        <v>7159</v>
      </c>
      <c r="P617" s="183" t="s">
        <v>1592</v>
      </c>
      <c r="Q617" s="14" t="s">
        <v>1261</v>
      </c>
      <c r="R617" s="105">
        <v>8085</v>
      </c>
      <c r="S617" s="23">
        <v>42244</v>
      </c>
      <c r="T617" s="106">
        <v>8085</v>
      </c>
      <c r="U617" s="31">
        <f t="shared" si="18"/>
        <v>0</v>
      </c>
      <c r="V617" s="39" t="s">
        <v>587</v>
      </c>
    </row>
    <row r="618" spans="1:22" x14ac:dyDescent="0.25">
      <c r="A618" s="20">
        <v>42223</v>
      </c>
      <c r="B618" s="183">
        <v>4826</v>
      </c>
      <c r="C618" s="183" t="s">
        <v>1592</v>
      </c>
      <c r="D618" s="14" t="s">
        <v>215</v>
      </c>
      <c r="E618" s="105">
        <v>37557.32</v>
      </c>
      <c r="F618" s="23">
        <v>42223</v>
      </c>
      <c r="G618" s="106">
        <v>37557.32</v>
      </c>
      <c r="H618" s="31">
        <f t="shared" si="19"/>
        <v>0</v>
      </c>
      <c r="I618" s="39" t="s">
        <v>6104</v>
      </c>
      <c r="N618" s="20">
        <v>42245</v>
      </c>
      <c r="O618" s="183">
        <v>7289</v>
      </c>
      <c r="P618" s="183" t="s">
        <v>1592</v>
      </c>
      <c r="Q618" s="14" t="s">
        <v>1261</v>
      </c>
      <c r="R618" s="105">
        <v>8441</v>
      </c>
      <c r="S618" s="23">
        <v>42247</v>
      </c>
      <c r="T618" s="106">
        <v>8441</v>
      </c>
      <c r="U618" s="31">
        <f t="shared" si="18"/>
        <v>0</v>
      </c>
      <c r="V618" s="39" t="s">
        <v>587</v>
      </c>
    </row>
    <row r="619" spans="1:22" x14ac:dyDescent="0.25">
      <c r="A619" s="20">
        <v>42223</v>
      </c>
      <c r="B619" s="183">
        <v>4827</v>
      </c>
      <c r="C619" s="183" t="s">
        <v>1592</v>
      </c>
      <c r="D619" s="14" t="s">
        <v>1290</v>
      </c>
      <c r="E619" s="105">
        <v>10919.6</v>
      </c>
      <c r="F619" s="23">
        <v>42224</v>
      </c>
      <c r="G619" s="106">
        <v>10919.6</v>
      </c>
      <c r="H619" s="31">
        <f t="shared" si="19"/>
        <v>0</v>
      </c>
      <c r="I619" s="39" t="s">
        <v>587</v>
      </c>
      <c r="N619" s="20">
        <v>42247</v>
      </c>
      <c r="O619" s="183">
        <v>7487</v>
      </c>
      <c r="P619" s="183" t="s">
        <v>1592</v>
      </c>
      <c r="Q619" s="14" t="s">
        <v>1261</v>
      </c>
      <c r="R619" s="105">
        <v>23646.65</v>
      </c>
      <c r="S619" s="23">
        <v>42247</v>
      </c>
      <c r="T619" s="106">
        <v>23646.65</v>
      </c>
      <c r="U619" s="31">
        <f t="shared" si="18"/>
        <v>0</v>
      </c>
      <c r="V619" s="39" t="s">
        <v>587</v>
      </c>
    </row>
    <row r="620" spans="1:22" x14ac:dyDescent="0.25">
      <c r="A620" s="20">
        <v>42223</v>
      </c>
      <c r="B620" s="183">
        <v>4828</v>
      </c>
      <c r="C620" s="183" t="s">
        <v>1592</v>
      </c>
      <c r="D620" s="14" t="s">
        <v>1172</v>
      </c>
      <c r="E620" s="105">
        <v>62519.8</v>
      </c>
      <c r="F620" s="23">
        <v>42224</v>
      </c>
      <c r="G620" s="106">
        <v>62519.8</v>
      </c>
      <c r="H620" s="31">
        <f t="shared" si="19"/>
        <v>0</v>
      </c>
      <c r="I620" s="39" t="s">
        <v>587</v>
      </c>
      <c r="N620" s="20">
        <v>42223</v>
      </c>
      <c r="O620" s="183">
        <v>4941</v>
      </c>
      <c r="P620" s="183" t="s">
        <v>1592</v>
      </c>
      <c r="Q620" s="14" t="s">
        <v>737</v>
      </c>
      <c r="R620" s="105">
        <v>740</v>
      </c>
      <c r="S620" s="23">
        <v>42223</v>
      </c>
      <c r="T620" s="106">
        <v>740</v>
      </c>
      <c r="U620" s="31">
        <f t="shared" si="18"/>
        <v>0</v>
      </c>
      <c r="V620" s="39" t="s">
        <v>9</v>
      </c>
    </row>
    <row r="621" spans="1:22" x14ac:dyDescent="0.25">
      <c r="A621" s="20">
        <v>42223</v>
      </c>
      <c r="B621" s="183">
        <v>4829</v>
      </c>
      <c r="C621" s="183" t="s">
        <v>1592</v>
      </c>
      <c r="D621" s="14" t="s">
        <v>6138</v>
      </c>
      <c r="E621" s="105">
        <v>26283</v>
      </c>
      <c r="F621" s="23">
        <v>42224</v>
      </c>
      <c r="G621" s="106">
        <v>26283</v>
      </c>
      <c r="H621" s="31">
        <f t="shared" si="19"/>
        <v>0</v>
      </c>
      <c r="I621" s="39" t="s">
        <v>587</v>
      </c>
      <c r="N621" s="20">
        <v>42219</v>
      </c>
      <c r="O621" s="183">
        <v>4457</v>
      </c>
      <c r="P621" s="183" t="s">
        <v>1592</v>
      </c>
      <c r="Q621" s="40" t="s">
        <v>173</v>
      </c>
      <c r="R621" s="105">
        <v>33566.800000000003</v>
      </c>
      <c r="S621" s="30" t="s">
        <v>6116</v>
      </c>
      <c r="T621" s="106">
        <v>33566.800000000003</v>
      </c>
      <c r="U621" s="31">
        <f t="shared" si="18"/>
        <v>0</v>
      </c>
      <c r="V621" s="68" t="s">
        <v>6112</v>
      </c>
    </row>
    <row r="622" spans="1:22" x14ac:dyDescent="0.25">
      <c r="A622" s="20">
        <v>42223</v>
      </c>
      <c r="B622" s="183">
        <v>4830</v>
      </c>
      <c r="C622" s="183" t="s">
        <v>1592</v>
      </c>
      <c r="D622" s="14" t="s">
        <v>1193</v>
      </c>
      <c r="E622" s="105">
        <v>2360</v>
      </c>
      <c r="F622" s="23">
        <v>42224</v>
      </c>
      <c r="G622" s="106">
        <v>2360</v>
      </c>
      <c r="H622" s="31">
        <f t="shared" si="19"/>
        <v>0</v>
      </c>
      <c r="I622" s="39" t="s">
        <v>587</v>
      </c>
      <c r="N622" s="20">
        <v>42221</v>
      </c>
      <c r="O622" s="183">
        <v>4636</v>
      </c>
      <c r="P622" s="183" t="s">
        <v>1592</v>
      </c>
      <c r="Q622" s="14" t="s">
        <v>173</v>
      </c>
      <c r="R622" s="105">
        <v>28036.400000000001</v>
      </c>
      <c r="S622" s="30" t="s">
        <v>6126</v>
      </c>
      <c r="T622" s="106">
        <v>28036.400000000001</v>
      </c>
      <c r="U622" s="31">
        <f t="shared" si="18"/>
        <v>0</v>
      </c>
      <c r="V622" s="39" t="s">
        <v>6112</v>
      </c>
    </row>
    <row r="623" spans="1:22" x14ac:dyDescent="0.25">
      <c r="A623" s="20">
        <v>42223</v>
      </c>
      <c r="B623" s="183">
        <v>4831</v>
      </c>
      <c r="C623" s="183" t="s">
        <v>1592</v>
      </c>
      <c r="D623" s="14" t="s">
        <v>940</v>
      </c>
      <c r="E623" s="105">
        <v>1419.74</v>
      </c>
      <c r="F623" s="23">
        <v>42224</v>
      </c>
      <c r="G623" s="106">
        <v>1419.74</v>
      </c>
      <c r="H623" s="31">
        <f t="shared" si="19"/>
        <v>0</v>
      </c>
      <c r="I623" s="39" t="s">
        <v>587</v>
      </c>
      <c r="N623" s="20">
        <v>42223</v>
      </c>
      <c r="O623" s="183">
        <v>4889</v>
      </c>
      <c r="P623" s="183" t="s">
        <v>1592</v>
      </c>
      <c r="Q623" s="14" t="s">
        <v>173</v>
      </c>
      <c r="R623" s="105">
        <v>33116.9</v>
      </c>
      <c r="S623" s="30" t="s">
        <v>6141</v>
      </c>
      <c r="T623" s="106">
        <v>33116.9</v>
      </c>
      <c r="U623" s="31">
        <f t="shared" si="18"/>
        <v>0</v>
      </c>
      <c r="V623" s="39" t="s">
        <v>6112</v>
      </c>
    </row>
    <row r="624" spans="1:22" x14ac:dyDescent="0.25">
      <c r="A624" s="20">
        <v>42223</v>
      </c>
      <c r="B624" s="183">
        <v>4832</v>
      </c>
      <c r="C624" s="183" t="s">
        <v>1592</v>
      </c>
      <c r="D624" s="14" t="s">
        <v>14</v>
      </c>
      <c r="E624" s="105">
        <v>25813.4</v>
      </c>
      <c r="F624" s="23">
        <v>42230</v>
      </c>
      <c r="G624" s="106">
        <v>25813.4</v>
      </c>
      <c r="H624" s="31">
        <f t="shared" si="19"/>
        <v>0</v>
      </c>
      <c r="I624" s="39" t="s">
        <v>9</v>
      </c>
      <c r="N624" s="20">
        <v>42226</v>
      </c>
      <c r="O624" s="183">
        <v>5175</v>
      </c>
      <c r="P624" s="183" t="s">
        <v>1592</v>
      </c>
      <c r="Q624" s="14" t="s">
        <v>173</v>
      </c>
      <c r="R624" s="105">
        <v>27107.3</v>
      </c>
      <c r="S624" s="30" t="s">
        <v>6160</v>
      </c>
      <c r="T624" s="106">
        <v>27107.3</v>
      </c>
      <c r="U624" s="31">
        <f t="shared" si="18"/>
        <v>0</v>
      </c>
      <c r="V624" s="39" t="s">
        <v>6112</v>
      </c>
    </row>
    <row r="625" spans="1:22" x14ac:dyDescent="0.25">
      <c r="A625" s="20">
        <v>42223</v>
      </c>
      <c r="B625" s="183">
        <v>4833</v>
      </c>
      <c r="C625" s="183" t="s">
        <v>1592</v>
      </c>
      <c r="D625" s="14" t="s">
        <v>285</v>
      </c>
      <c r="E625" s="105">
        <v>2940.8</v>
      </c>
      <c r="F625" s="23">
        <v>42225</v>
      </c>
      <c r="G625" s="106">
        <v>2940.8</v>
      </c>
      <c r="H625" s="31">
        <f t="shared" si="19"/>
        <v>0</v>
      </c>
      <c r="I625" s="39" t="s">
        <v>312</v>
      </c>
      <c r="N625" s="20">
        <v>42228</v>
      </c>
      <c r="O625" s="183">
        <v>5375</v>
      </c>
      <c r="P625" s="183" t="s">
        <v>1592</v>
      </c>
      <c r="Q625" s="14" t="s">
        <v>173</v>
      </c>
      <c r="R625" s="105">
        <v>30803.4</v>
      </c>
      <c r="S625" s="23"/>
      <c r="T625" s="106"/>
      <c r="U625" s="31">
        <f t="shared" si="18"/>
        <v>30803.4</v>
      </c>
      <c r="V625" s="39" t="s">
        <v>6112</v>
      </c>
    </row>
    <row r="626" spans="1:22" x14ac:dyDescent="0.25">
      <c r="A626" s="20">
        <v>42223</v>
      </c>
      <c r="B626" s="183">
        <v>4834</v>
      </c>
      <c r="C626" s="183" t="s">
        <v>1592</v>
      </c>
      <c r="D626" s="14" t="s">
        <v>24</v>
      </c>
      <c r="E626" s="105">
        <v>699.2</v>
      </c>
      <c r="F626" s="23">
        <v>42228</v>
      </c>
      <c r="G626" s="106">
        <v>699.2</v>
      </c>
      <c r="H626" s="31">
        <f t="shared" si="19"/>
        <v>0</v>
      </c>
      <c r="I626" s="39" t="s">
        <v>312</v>
      </c>
      <c r="N626" s="20">
        <v>42230</v>
      </c>
      <c r="O626" s="183">
        <v>5659</v>
      </c>
      <c r="P626" s="183" t="s">
        <v>1592</v>
      </c>
      <c r="Q626" s="14" t="s">
        <v>173</v>
      </c>
      <c r="R626" s="105">
        <v>30369.7</v>
      </c>
      <c r="S626" s="23"/>
      <c r="T626" s="106"/>
      <c r="U626" s="48">
        <f t="shared" si="18"/>
        <v>30369.7</v>
      </c>
      <c r="V626" s="39" t="s">
        <v>6112</v>
      </c>
    </row>
    <row r="627" spans="1:22" x14ac:dyDescent="0.25">
      <c r="A627" s="20">
        <v>42223</v>
      </c>
      <c r="B627" s="183">
        <v>4835</v>
      </c>
      <c r="C627" s="183" t="s">
        <v>1592</v>
      </c>
      <c r="D627" s="150" t="s">
        <v>88</v>
      </c>
      <c r="E627" s="105">
        <v>1297.4000000000001</v>
      </c>
      <c r="F627" s="23">
        <v>42223</v>
      </c>
      <c r="G627" s="106">
        <v>1297.4000000000001</v>
      </c>
      <c r="H627" s="31">
        <f t="shared" si="19"/>
        <v>0</v>
      </c>
      <c r="I627" s="39" t="s">
        <v>9</v>
      </c>
      <c r="N627" s="20">
        <v>42233</v>
      </c>
      <c r="O627" s="183">
        <v>5971</v>
      </c>
      <c r="P627" s="183" t="s">
        <v>1592</v>
      </c>
      <c r="Q627" s="110" t="s">
        <v>173</v>
      </c>
      <c r="R627" s="105">
        <v>31230</v>
      </c>
      <c r="S627" s="30" t="s">
        <v>1395</v>
      </c>
      <c r="T627" s="118"/>
      <c r="U627" s="31">
        <f t="shared" si="18"/>
        <v>31230</v>
      </c>
      <c r="V627" s="56" t="s">
        <v>6112</v>
      </c>
    </row>
    <row r="628" spans="1:22" x14ac:dyDescent="0.25">
      <c r="A628" s="20">
        <v>42223</v>
      </c>
      <c r="B628" s="183">
        <v>4836</v>
      </c>
      <c r="C628" s="183" t="s">
        <v>1592</v>
      </c>
      <c r="D628" s="14" t="s">
        <v>114</v>
      </c>
      <c r="E628" s="105">
        <v>2284.8000000000002</v>
      </c>
      <c r="F628" s="23">
        <v>42223</v>
      </c>
      <c r="G628" s="106">
        <v>2284.8000000000002</v>
      </c>
      <c r="H628" s="31">
        <f t="shared" si="19"/>
        <v>0</v>
      </c>
      <c r="I628" s="39" t="s">
        <v>9</v>
      </c>
      <c r="N628" s="20">
        <v>42235</v>
      </c>
      <c r="O628" s="183">
        <v>6182</v>
      </c>
      <c r="P628" s="183" t="s">
        <v>1592</v>
      </c>
      <c r="Q628" s="14" t="s">
        <v>173</v>
      </c>
      <c r="R628" s="105">
        <v>28306.6</v>
      </c>
      <c r="S628" s="30" t="s">
        <v>6224</v>
      </c>
      <c r="T628" s="118"/>
      <c r="U628" s="31">
        <f t="shared" si="18"/>
        <v>28306.6</v>
      </c>
      <c r="V628" s="56" t="s">
        <v>6112</v>
      </c>
    </row>
    <row r="629" spans="1:22" x14ac:dyDescent="0.25">
      <c r="A629" s="20">
        <v>42223</v>
      </c>
      <c r="B629" s="183">
        <v>4837</v>
      </c>
      <c r="C629" s="183" t="s">
        <v>1592</v>
      </c>
      <c r="D629" s="14" t="s">
        <v>1182</v>
      </c>
      <c r="E629" s="105">
        <v>726.4</v>
      </c>
      <c r="F629" s="23">
        <v>42223</v>
      </c>
      <c r="G629" s="106">
        <v>726.4</v>
      </c>
      <c r="H629" s="31">
        <f t="shared" si="19"/>
        <v>0</v>
      </c>
      <c r="I629" s="39" t="s">
        <v>9</v>
      </c>
      <c r="N629" s="20">
        <v>42237</v>
      </c>
      <c r="O629" s="183">
        <v>6463</v>
      </c>
      <c r="P629" s="183" t="s">
        <v>1592</v>
      </c>
      <c r="Q629" s="15" t="s">
        <v>173</v>
      </c>
      <c r="R629" s="122">
        <v>38807.199999999997</v>
      </c>
      <c r="S629" s="30" t="s">
        <v>6239</v>
      </c>
      <c r="T629" s="118"/>
      <c r="U629" s="31">
        <f t="shared" si="18"/>
        <v>38807.199999999997</v>
      </c>
      <c r="V629" s="68" t="s">
        <v>6112</v>
      </c>
    </row>
    <row r="630" spans="1:22" x14ac:dyDescent="0.25">
      <c r="A630" s="20">
        <v>42223</v>
      </c>
      <c r="B630" s="183">
        <v>4838</v>
      </c>
      <c r="C630" s="183" t="s">
        <v>1592</v>
      </c>
      <c r="D630" s="14" t="s">
        <v>35</v>
      </c>
      <c r="E630" s="105">
        <v>29411.7</v>
      </c>
      <c r="F630" s="23">
        <v>42223</v>
      </c>
      <c r="G630" s="106">
        <v>29411.7</v>
      </c>
      <c r="H630" s="31">
        <f t="shared" si="19"/>
        <v>0</v>
      </c>
      <c r="I630" s="39" t="s">
        <v>6106</v>
      </c>
      <c r="N630" s="20">
        <v>42240</v>
      </c>
      <c r="O630" s="183">
        <v>6780</v>
      </c>
      <c r="P630" s="183" t="s">
        <v>1592</v>
      </c>
      <c r="Q630" s="14" t="s">
        <v>173</v>
      </c>
      <c r="R630" s="105">
        <v>33210.199999999997</v>
      </c>
      <c r="S630" s="74" t="s">
        <v>6253</v>
      </c>
      <c r="T630" s="106"/>
      <c r="U630" s="31">
        <f t="shared" si="18"/>
        <v>33210.199999999997</v>
      </c>
      <c r="V630" s="39" t="s">
        <v>6112</v>
      </c>
    </row>
    <row r="631" spans="1:22" x14ac:dyDescent="0.25">
      <c r="A631" s="20">
        <v>42223</v>
      </c>
      <c r="B631" s="183">
        <v>4839</v>
      </c>
      <c r="C631" s="183" t="s">
        <v>1592</v>
      </c>
      <c r="D631" s="14" t="s">
        <v>1550</v>
      </c>
      <c r="E631" s="105">
        <v>800.5</v>
      </c>
      <c r="F631" s="23">
        <v>42223</v>
      </c>
      <c r="G631" s="106">
        <v>800.5</v>
      </c>
      <c r="H631" s="31">
        <f t="shared" si="19"/>
        <v>0</v>
      </c>
      <c r="I631" s="39" t="s">
        <v>9</v>
      </c>
      <c r="N631" s="20">
        <v>42242</v>
      </c>
      <c r="O631" s="183">
        <v>6976</v>
      </c>
      <c r="P631" s="183" t="s">
        <v>1592</v>
      </c>
      <c r="Q631" s="14" t="s">
        <v>173</v>
      </c>
      <c r="R631" s="105">
        <v>41357.199999999997</v>
      </c>
      <c r="S631" s="74" t="s">
        <v>6260</v>
      </c>
      <c r="T631" s="106"/>
      <c r="U631" s="31">
        <f t="shared" si="18"/>
        <v>41357.199999999997</v>
      </c>
      <c r="V631" s="39" t="s">
        <v>6112</v>
      </c>
    </row>
    <row r="632" spans="1:22" x14ac:dyDescent="0.25">
      <c r="A632" s="20">
        <v>42223</v>
      </c>
      <c r="B632" s="183">
        <v>4840</v>
      </c>
      <c r="C632" s="183" t="s">
        <v>1592</v>
      </c>
      <c r="D632" s="150" t="s">
        <v>20</v>
      </c>
      <c r="E632" s="105">
        <v>7688</v>
      </c>
      <c r="F632" s="23">
        <v>42223</v>
      </c>
      <c r="G632" s="106">
        <v>7688</v>
      </c>
      <c r="H632" s="31">
        <f t="shared" si="19"/>
        <v>0</v>
      </c>
      <c r="I632" s="39" t="s">
        <v>94</v>
      </c>
      <c r="N632" s="20">
        <v>42244</v>
      </c>
      <c r="O632" s="183">
        <v>7212</v>
      </c>
      <c r="P632" s="183" t="s">
        <v>1592</v>
      </c>
      <c r="Q632" s="14" t="s">
        <v>173</v>
      </c>
      <c r="R632" s="105">
        <v>88153.85</v>
      </c>
      <c r="S632" s="30" t="s">
        <v>6272</v>
      </c>
      <c r="T632" s="106"/>
      <c r="U632" s="31">
        <f t="shared" si="18"/>
        <v>88153.85</v>
      </c>
      <c r="V632" s="39" t="s">
        <v>6112</v>
      </c>
    </row>
    <row r="633" spans="1:22" x14ac:dyDescent="0.25">
      <c r="A633" s="20">
        <v>42223</v>
      </c>
      <c r="B633" s="183">
        <v>4841</v>
      </c>
      <c r="C633" s="183" t="s">
        <v>1592</v>
      </c>
      <c r="D633" s="14" t="s">
        <v>125</v>
      </c>
      <c r="E633" s="105">
        <v>44361</v>
      </c>
      <c r="F633" s="23" t="s">
        <v>6139</v>
      </c>
      <c r="G633" s="106">
        <f>21637.8+22723.2</f>
        <v>44361</v>
      </c>
      <c r="H633" s="31">
        <f t="shared" si="19"/>
        <v>0</v>
      </c>
      <c r="I633" s="39" t="s">
        <v>94</v>
      </c>
      <c r="N633" s="20">
        <v>42247</v>
      </c>
      <c r="O633" s="183">
        <v>7573</v>
      </c>
      <c r="P633" s="183" t="s">
        <v>1592</v>
      </c>
      <c r="Q633" s="14" t="s">
        <v>173</v>
      </c>
      <c r="R633" s="105">
        <v>31351.7</v>
      </c>
      <c r="S633" s="30" t="s">
        <v>6284</v>
      </c>
      <c r="T633" s="106"/>
      <c r="U633" s="31">
        <f t="shared" si="18"/>
        <v>31351.7</v>
      </c>
      <c r="V633" s="39" t="s">
        <v>6112</v>
      </c>
    </row>
    <row r="634" spans="1:22" x14ac:dyDescent="0.25">
      <c r="A634" s="20">
        <v>42223</v>
      </c>
      <c r="B634" s="183">
        <v>4842</v>
      </c>
      <c r="C634" s="183" t="s">
        <v>1592</v>
      </c>
      <c r="D634" s="14" t="s">
        <v>854</v>
      </c>
      <c r="E634" s="105">
        <v>5054.8</v>
      </c>
      <c r="F634" s="23">
        <v>42223</v>
      </c>
      <c r="G634" s="106">
        <v>5054.8</v>
      </c>
      <c r="H634" s="31">
        <f t="shared" si="19"/>
        <v>0</v>
      </c>
      <c r="I634" s="39" t="s">
        <v>9</v>
      </c>
      <c r="N634" s="20">
        <v>42246</v>
      </c>
      <c r="O634" s="183">
        <v>7457</v>
      </c>
      <c r="P634" s="183" t="s">
        <v>1592</v>
      </c>
      <c r="Q634" s="14" t="s">
        <v>235</v>
      </c>
      <c r="R634" s="105">
        <v>2120.6</v>
      </c>
      <c r="S634" s="23"/>
      <c r="T634" s="106"/>
      <c r="U634" s="31">
        <f t="shared" si="18"/>
        <v>2120.6</v>
      </c>
      <c r="V634" s="39" t="s">
        <v>9</v>
      </c>
    </row>
    <row r="635" spans="1:22" x14ac:dyDescent="0.25">
      <c r="A635" s="20">
        <v>42223</v>
      </c>
      <c r="B635" s="183">
        <v>4843</v>
      </c>
      <c r="C635" s="183" t="s">
        <v>1592</v>
      </c>
      <c r="D635" s="14" t="s">
        <v>91</v>
      </c>
      <c r="E635" s="105">
        <v>28738.34</v>
      </c>
      <c r="F635" s="23">
        <v>42224</v>
      </c>
      <c r="G635" s="106">
        <v>28738.34</v>
      </c>
      <c r="H635" s="31">
        <f t="shared" si="19"/>
        <v>0</v>
      </c>
      <c r="I635" s="39" t="s">
        <v>59</v>
      </c>
      <c r="N635" s="20">
        <v>42218</v>
      </c>
      <c r="O635" s="183">
        <v>4394</v>
      </c>
      <c r="P635" s="183" t="s">
        <v>1592</v>
      </c>
      <c r="Q635" s="40" t="s">
        <v>235</v>
      </c>
      <c r="R635" s="105">
        <v>1959.8</v>
      </c>
      <c r="S635" s="23">
        <v>42221</v>
      </c>
      <c r="T635" s="106">
        <v>1959.8</v>
      </c>
      <c r="U635" s="25">
        <f t="shared" si="18"/>
        <v>0</v>
      </c>
      <c r="V635" s="68" t="s">
        <v>17</v>
      </c>
    </row>
    <row r="636" spans="1:22" x14ac:dyDescent="0.25">
      <c r="A636" s="20">
        <v>42223</v>
      </c>
      <c r="B636" s="183">
        <v>4844</v>
      </c>
      <c r="C636" s="183" t="s">
        <v>1592</v>
      </c>
      <c r="D636" s="14" t="s">
        <v>71</v>
      </c>
      <c r="E636" s="105">
        <v>6389.4</v>
      </c>
      <c r="F636" s="23">
        <v>42223</v>
      </c>
      <c r="G636" s="106">
        <v>6389.4</v>
      </c>
      <c r="H636" s="31">
        <f t="shared" si="19"/>
        <v>0</v>
      </c>
      <c r="I636" s="39" t="s">
        <v>9</v>
      </c>
      <c r="N636" s="20">
        <v>42222</v>
      </c>
      <c r="O636" s="183">
        <v>4796</v>
      </c>
      <c r="P636" s="183" t="s">
        <v>1592</v>
      </c>
      <c r="Q636" s="14" t="s">
        <v>235</v>
      </c>
      <c r="R636" s="105">
        <v>2240.3000000000002</v>
      </c>
      <c r="S636" s="23">
        <v>42224</v>
      </c>
      <c r="T636" s="106">
        <v>2240.3000000000002</v>
      </c>
      <c r="U636" s="31">
        <f t="shared" si="18"/>
        <v>0</v>
      </c>
      <c r="V636" s="39" t="s">
        <v>17</v>
      </c>
    </row>
    <row r="637" spans="1:22" x14ac:dyDescent="0.25">
      <c r="A637" s="20">
        <v>42223</v>
      </c>
      <c r="B637" s="183">
        <v>4845</v>
      </c>
      <c r="C637" s="183" t="s">
        <v>1592</v>
      </c>
      <c r="D637" s="14" t="s">
        <v>334</v>
      </c>
      <c r="E637" s="105">
        <v>2019</v>
      </c>
      <c r="F637" s="23">
        <v>42223</v>
      </c>
      <c r="G637" s="106">
        <v>2019</v>
      </c>
      <c r="H637" s="31">
        <f t="shared" si="19"/>
        <v>0</v>
      </c>
      <c r="I637" s="39" t="s">
        <v>6106</v>
      </c>
      <c r="N637" s="20">
        <v>42227</v>
      </c>
      <c r="O637" s="183">
        <v>5344</v>
      </c>
      <c r="P637" s="183" t="s">
        <v>1592</v>
      </c>
      <c r="Q637" s="14" t="s">
        <v>235</v>
      </c>
      <c r="R637" s="105">
        <v>2304.8000000000002</v>
      </c>
      <c r="S637" s="23">
        <v>42228</v>
      </c>
      <c r="T637" s="106">
        <v>2304.8000000000002</v>
      </c>
      <c r="U637" s="31">
        <f t="shared" si="18"/>
        <v>0</v>
      </c>
      <c r="V637" s="39" t="s">
        <v>17</v>
      </c>
    </row>
    <row r="638" spans="1:22" x14ac:dyDescent="0.25">
      <c r="A638" s="20">
        <v>42223</v>
      </c>
      <c r="B638" s="183">
        <v>4846</v>
      </c>
      <c r="C638" s="183" t="s">
        <v>1592</v>
      </c>
      <c r="D638" s="14" t="s">
        <v>118</v>
      </c>
      <c r="E638" s="105">
        <v>9429.6</v>
      </c>
      <c r="F638" s="30">
        <v>42249</v>
      </c>
      <c r="G638" s="144">
        <v>9429.6</v>
      </c>
      <c r="H638" s="31">
        <f t="shared" si="19"/>
        <v>0</v>
      </c>
      <c r="I638" s="39" t="s">
        <v>59</v>
      </c>
      <c r="N638" s="20">
        <v>42230</v>
      </c>
      <c r="O638" s="183">
        <v>5707</v>
      </c>
      <c r="P638" s="183" t="s">
        <v>1592</v>
      </c>
      <c r="Q638" s="14" t="s">
        <v>235</v>
      </c>
      <c r="R638" s="105">
        <v>2356.4</v>
      </c>
      <c r="S638" s="23">
        <v>42232</v>
      </c>
      <c r="T638" s="106">
        <v>2356.4</v>
      </c>
      <c r="U638" s="48">
        <f t="shared" si="18"/>
        <v>0</v>
      </c>
      <c r="V638" s="39" t="s">
        <v>9</v>
      </c>
    </row>
    <row r="639" spans="1:22" x14ac:dyDescent="0.25">
      <c r="A639" s="20">
        <v>42223</v>
      </c>
      <c r="B639" s="183">
        <v>4847</v>
      </c>
      <c r="C639" s="183" t="s">
        <v>1592</v>
      </c>
      <c r="D639" s="14" t="s">
        <v>1182</v>
      </c>
      <c r="E639" s="105">
        <v>105</v>
      </c>
      <c r="F639" s="23">
        <v>42223</v>
      </c>
      <c r="G639" s="106">
        <v>105</v>
      </c>
      <c r="H639" s="31">
        <f t="shared" si="19"/>
        <v>0</v>
      </c>
      <c r="I639" s="39" t="s">
        <v>9</v>
      </c>
      <c r="N639" s="20">
        <v>42233</v>
      </c>
      <c r="O639" s="183">
        <v>6021</v>
      </c>
      <c r="P639" s="183" t="s">
        <v>1592</v>
      </c>
      <c r="Q639" s="14" t="s">
        <v>235</v>
      </c>
      <c r="R639" s="105">
        <v>2210.1999999999998</v>
      </c>
      <c r="S639" s="23">
        <v>42234</v>
      </c>
      <c r="T639" s="118">
        <v>2210.1999999999998</v>
      </c>
      <c r="U639" s="31">
        <f t="shared" si="18"/>
        <v>0</v>
      </c>
      <c r="V639" s="56" t="s">
        <v>17</v>
      </c>
    </row>
    <row r="640" spans="1:22" x14ac:dyDescent="0.25">
      <c r="A640" s="20">
        <v>42223</v>
      </c>
      <c r="B640" s="183">
        <v>4848</v>
      </c>
      <c r="C640" s="183" t="s">
        <v>1592</v>
      </c>
      <c r="D640" s="14" t="s">
        <v>21</v>
      </c>
      <c r="E640" s="105">
        <v>5420.8</v>
      </c>
      <c r="F640" s="23">
        <v>42223</v>
      </c>
      <c r="G640" s="106">
        <v>5420.8</v>
      </c>
      <c r="H640" s="31">
        <f t="shared" si="19"/>
        <v>0</v>
      </c>
      <c r="I640" s="39" t="s">
        <v>9</v>
      </c>
      <c r="N640" s="20">
        <v>42238</v>
      </c>
      <c r="O640" s="183">
        <v>6622</v>
      </c>
      <c r="P640" s="183" t="s">
        <v>1592</v>
      </c>
      <c r="Q640" s="14" t="s">
        <v>235</v>
      </c>
      <c r="R640" s="105">
        <v>2551.5</v>
      </c>
      <c r="S640" s="65">
        <v>42239</v>
      </c>
      <c r="T640" s="106">
        <v>2551.5</v>
      </c>
      <c r="U640" s="31">
        <f t="shared" si="18"/>
        <v>0</v>
      </c>
      <c r="V640" s="39" t="s">
        <v>9</v>
      </c>
    </row>
    <row r="641" spans="1:22" x14ac:dyDescent="0.25">
      <c r="A641" s="20">
        <v>42223</v>
      </c>
      <c r="B641" s="183">
        <v>4849</v>
      </c>
      <c r="C641" s="183" t="s">
        <v>1592</v>
      </c>
      <c r="D641" s="14" t="s">
        <v>1020</v>
      </c>
      <c r="E641" s="105">
        <v>1857.6</v>
      </c>
      <c r="F641" s="23">
        <v>42223</v>
      </c>
      <c r="G641" s="106">
        <v>1857.6</v>
      </c>
      <c r="H641" s="31">
        <f t="shared" si="19"/>
        <v>0</v>
      </c>
      <c r="I641" s="39" t="s">
        <v>9</v>
      </c>
      <c r="N641" s="20">
        <v>42243</v>
      </c>
      <c r="O641" s="183">
        <v>7117</v>
      </c>
      <c r="P641" s="183" t="s">
        <v>1592</v>
      </c>
      <c r="Q641" s="14" t="s">
        <v>235</v>
      </c>
      <c r="R641" s="105">
        <v>1936.6</v>
      </c>
      <c r="S641" s="23"/>
      <c r="T641" s="106"/>
      <c r="U641" s="31">
        <f t="shared" si="18"/>
        <v>1936.6</v>
      </c>
      <c r="V641" s="39" t="s">
        <v>17</v>
      </c>
    </row>
    <row r="642" spans="1:22" x14ac:dyDescent="0.25">
      <c r="A642" s="20">
        <v>42223</v>
      </c>
      <c r="B642" s="183">
        <v>4850</v>
      </c>
      <c r="C642" s="183" t="s">
        <v>1592</v>
      </c>
      <c r="D642" s="14" t="s">
        <v>116</v>
      </c>
      <c r="E642" s="105">
        <v>1438.2</v>
      </c>
      <c r="F642" s="23">
        <v>42224</v>
      </c>
      <c r="G642" s="106">
        <v>1438.2</v>
      </c>
      <c r="H642" s="31">
        <f t="shared" si="19"/>
        <v>0</v>
      </c>
      <c r="I642" s="39" t="s">
        <v>59</v>
      </c>
      <c r="N642" s="20">
        <v>42228</v>
      </c>
      <c r="O642" s="183">
        <v>5443</v>
      </c>
      <c r="P642" s="183" t="s">
        <v>1592</v>
      </c>
      <c r="Q642" s="14" t="s">
        <v>1318</v>
      </c>
      <c r="R642" s="105">
        <v>14112.8</v>
      </c>
      <c r="S642" s="23">
        <v>42228</v>
      </c>
      <c r="T642" s="106">
        <v>14112.8</v>
      </c>
      <c r="U642" s="31">
        <f t="shared" si="18"/>
        <v>0</v>
      </c>
      <c r="V642" s="39" t="s">
        <v>9</v>
      </c>
    </row>
    <row r="643" spans="1:22" x14ac:dyDescent="0.25">
      <c r="A643" s="20">
        <v>42223</v>
      </c>
      <c r="B643" s="183">
        <v>4851</v>
      </c>
      <c r="C643" s="183" t="s">
        <v>1592</v>
      </c>
      <c r="D643" s="14" t="s">
        <v>99</v>
      </c>
      <c r="E643" s="105">
        <v>2429.6999999999998</v>
      </c>
      <c r="F643" s="23">
        <v>42223</v>
      </c>
      <c r="G643" s="106">
        <v>2429.6999999999998</v>
      </c>
      <c r="H643" s="31">
        <f t="shared" si="19"/>
        <v>0</v>
      </c>
      <c r="I643" s="39" t="s">
        <v>41</v>
      </c>
      <c r="N643" s="20">
        <v>42244</v>
      </c>
      <c r="O643" s="183">
        <v>7256</v>
      </c>
      <c r="P643" s="183" t="s">
        <v>1592</v>
      </c>
      <c r="Q643" s="14" t="s">
        <v>1155</v>
      </c>
      <c r="R643" s="105">
        <v>4153.8</v>
      </c>
      <c r="S643" s="23">
        <v>42244</v>
      </c>
      <c r="T643" s="106">
        <v>4153.8</v>
      </c>
      <c r="U643" s="31">
        <f t="shared" ref="U643:U706" si="20">R643-T643</f>
        <v>0</v>
      </c>
      <c r="V643" s="39" t="s">
        <v>9</v>
      </c>
    </row>
    <row r="644" spans="1:22" x14ac:dyDescent="0.25">
      <c r="A644" s="20">
        <v>42223</v>
      </c>
      <c r="B644" s="183">
        <v>4852</v>
      </c>
      <c r="C644" s="183" t="s">
        <v>1592</v>
      </c>
      <c r="D644" s="14" t="s">
        <v>1197</v>
      </c>
      <c r="E644" s="105">
        <v>725</v>
      </c>
      <c r="F644" s="23">
        <v>42224</v>
      </c>
      <c r="G644" s="106">
        <v>725</v>
      </c>
      <c r="H644" s="31">
        <f t="shared" ref="H644:H707" si="21">E644-G644</f>
        <v>0</v>
      </c>
      <c r="I644" s="39" t="s">
        <v>59</v>
      </c>
      <c r="N644" s="20">
        <v>42233</v>
      </c>
      <c r="O644" s="183">
        <v>5969</v>
      </c>
      <c r="P644" s="183" t="s">
        <v>1592</v>
      </c>
      <c r="Q644" s="14" t="s">
        <v>1069</v>
      </c>
      <c r="R644" s="105">
        <v>1107.2</v>
      </c>
      <c r="S644" s="23">
        <v>42233</v>
      </c>
      <c r="T644" s="118">
        <v>1107.2</v>
      </c>
      <c r="U644" s="31">
        <f t="shared" si="20"/>
        <v>0</v>
      </c>
      <c r="V644" s="56" t="s">
        <v>149</v>
      </c>
    </row>
    <row r="645" spans="1:22" x14ac:dyDescent="0.25">
      <c r="A645" s="20">
        <v>42223</v>
      </c>
      <c r="B645" s="183">
        <v>4853</v>
      </c>
      <c r="C645" s="183" t="s">
        <v>1592</v>
      </c>
      <c r="D645" s="14" t="s">
        <v>390</v>
      </c>
      <c r="E645" s="105">
        <v>2752.5</v>
      </c>
      <c r="F645" s="23">
        <v>42224</v>
      </c>
      <c r="G645" s="106">
        <v>2752.5</v>
      </c>
      <c r="H645" s="31">
        <f t="shared" si="21"/>
        <v>0</v>
      </c>
      <c r="I645" s="39" t="s">
        <v>59</v>
      </c>
      <c r="N645" s="20">
        <v>42234</v>
      </c>
      <c r="O645" s="183">
        <v>6110</v>
      </c>
      <c r="P645" s="183" t="s">
        <v>1592</v>
      </c>
      <c r="Q645" s="14" t="s">
        <v>1069</v>
      </c>
      <c r="R645" s="105">
        <v>45</v>
      </c>
      <c r="S645" s="65">
        <v>42234</v>
      </c>
      <c r="T645" s="106">
        <v>45</v>
      </c>
      <c r="U645" s="31">
        <f t="shared" si="20"/>
        <v>0</v>
      </c>
      <c r="V645" s="39" t="s">
        <v>9</v>
      </c>
    </row>
    <row r="646" spans="1:22" x14ac:dyDescent="0.25">
      <c r="A646" s="20">
        <v>42223</v>
      </c>
      <c r="B646" s="183">
        <v>4854</v>
      </c>
      <c r="C646" s="183" t="s">
        <v>1592</v>
      </c>
      <c r="D646" s="14" t="s">
        <v>81</v>
      </c>
      <c r="E646" s="105">
        <v>2625.2</v>
      </c>
      <c r="F646" s="23">
        <v>42224</v>
      </c>
      <c r="G646" s="106">
        <v>2625.2</v>
      </c>
      <c r="H646" s="31">
        <f t="shared" si="21"/>
        <v>0</v>
      </c>
      <c r="I646" s="39" t="s">
        <v>59</v>
      </c>
      <c r="N646" s="20">
        <v>42237</v>
      </c>
      <c r="O646" s="183">
        <v>6425</v>
      </c>
      <c r="P646" s="183" t="s">
        <v>1592</v>
      </c>
      <c r="Q646" s="15" t="s">
        <v>1069</v>
      </c>
      <c r="R646" s="122">
        <v>800</v>
      </c>
      <c r="S646" s="23">
        <v>42237</v>
      </c>
      <c r="T646" s="118">
        <v>800</v>
      </c>
      <c r="U646" s="31">
        <f t="shared" si="20"/>
        <v>0</v>
      </c>
      <c r="V646" s="68" t="s">
        <v>41</v>
      </c>
    </row>
    <row r="647" spans="1:22" x14ac:dyDescent="0.25">
      <c r="A647" s="20">
        <v>42223</v>
      </c>
      <c r="B647" s="183">
        <v>4855</v>
      </c>
      <c r="C647" s="183" t="s">
        <v>1592</v>
      </c>
      <c r="D647" s="14" t="s">
        <v>45</v>
      </c>
      <c r="E647" s="105">
        <v>5132.96</v>
      </c>
      <c r="F647" s="23">
        <v>42228</v>
      </c>
      <c r="G647" s="106">
        <v>5132.96</v>
      </c>
      <c r="H647" s="31">
        <f t="shared" si="21"/>
        <v>0</v>
      </c>
      <c r="I647" s="39" t="s">
        <v>59</v>
      </c>
      <c r="N647" s="20">
        <v>42223</v>
      </c>
      <c r="O647" s="183">
        <v>4853</v>
      </c>
      <c r="P647" s="183" t="s">
        <v>1592</v>
      </c>
      <c r="Q647" s="14" t="s">
        <v>390</v>
      </c>
      <c r="R647" s="105">
        <v>2752.5</v>
      </c>
      <c r="S647" s="23">
        <v>42224</v>
      </c>
      <c r="T647" s="106">
        <v>2752.5</v>
      </c>
      <c r="U647" s="31">
        <f t="shared" si="20"/>
        <v>0</v>
      </c>
      <c r="V647" s="39" t="s">
        <v>59</v>
      </c>
    </row>
    <row r="648" spans="1:22" x14ac:dyDescent="0.25">
      <c r="A648" s="20">
        <v>42223</v>
      </c>
      <c r="B648" s="183">
        <v>4856</v>
      </c>
      <c r="C648" s="183" t="s">
        <v>1592</v>
      </c>
      <c r="D648" s="14" t="s">
        <v>604</v>
      </c>
      <c r="E648" s="105">
        <v>3044.2</v>
      </c>
      <c r="F648" s="23">
        <v>42223</v>
      </c>
      <c r="G648" s="106">
        <v>3044.2</v>
      </c>
      <c r="H648" s="31">
        <f t="shared" si="21"/>
        <v>0</v>
      </c>
      <c r="I648" s="39" t="s">
        <v>9</v>
      </c>
      <c r="N648" s="20">
        <v>42223</v>
      </c>
      <c r="O648" s="183">
        <v>4857</v>
      </c>
      <c r="P648" s="183" t="s">
        <v>1592</v>
      </c>
      <c r="Q648" s="14" t="s">
        <v>390</v>
      </c>
      <c r="R648" s="105">
        <v>1285.7</v>
      </c>
      <c r="S648" s="23">
        <v>42224</v>
      </c>
      <c r="T648" s="106">
        <v>1285.7</v>
      </c>
      <c r="U648" s="31">
        <f t="shared" si="20"/>
        <v>0</v>
      </c>
      <c r="V648" s="39" t="s">
        <v>9</v>
      </c>
    </row>
    <row r="649" spans="1:22" x14ac:dyDescent="0.25">
      <c r="A649" s="20">
        <v>42223</v>
      </c>
      <c r="B649" s="183">
        <v>4857</v>
      </c>
      <c r="C649" s="183" t="s">
        <v>1592</v>
      </c>
      <c r="D649" s="14" t="s">
        <v>390</v>
      </c>
      <c r="E649" s="105">
        <v>1285.7</v>
      </c>
      <c r="F649" s="23">
        <v>42224</v>
      </c>
      <c r="G649" s="106">
        <v>1285.7</v>
      </c>
      <c r="H649" s="31">
        <f t="shared" si="21"/>
        <v>0</v>
      </c>
      <c r="I649" s="39" t="s">
        <v>9</v>
      </c>
      <c r="N649" s="20">
        <v>42245</v>
      </c>
      <c r="O649" s="183">
        <v>7327</v>
      </c>
      <c r="P649" s="183" t="s">
        <v>1592</v>
      </c>
      <c r="Q649" s="14" t="s">
        <v>390</v>
      </c>
      <c r="R649" s="105">
        <v>5175.2</v>
      </c>
      <c r="S649" s="23">
        <v>42245</v>
      </c>
      <c r="T649" s="106">
        <v>5175.2</v>
      </c>
      <c r="U649" s="31">
        <f t="shared" si="20"/>
        <v>0</v>
      </c>
      <c r="V649" s="39" t="s">
        <v>312</v>
      </c>
    </row>
    <row r="650" spans="1:22" x14ac:dyDescent="0.25">
      <c r="A650" s="20">
        <v>42223</v>
      </c>
      <c r="B650" s="183">
        <v>4858</v>
      </c>
      <c r="C650" s="183" t="s">
        <v>1592</v>
      </c>
      <c r="D650" s="14" t="s">
        <v>82</v>
      </c>
      <c r="E650" s="105">
        <v>4211.3999999999996</v>
      </c>
      <c r="F650" s="23">
        <v>42225</v>
      </c>
      <c r="G650" s="106">
        <v>4211.3999999999996</v>
      </c>
      <c r="H650" s="31">
        <f t="shared" si="21"/>
        <v>0</v>
      </c>
      <c r="I650" s="39" t="s">
        <v>59</v>
      </c>
      <c r="N650" s="20">
        <v>42226</v>
      </c>
      <c r="O650" s="183">
        <v>5229</v>
      </c>
      <c r="P650" s="183" t="s">
        <v>1592</v>
      </c>
      <c r="Q650" s="14" t="s">
        <v>6170</v>
      </c>
      <c r="R650" s="105">
        <v>1753</v>
      </c>
      <c r="S650" s="23">
        <v>42227</v>
      </c>
      <c r="T650" s="106">
        <v>1753</v>
      </c>
      <c r="U650" s="31">
        <f t="shared" si="20"/>
        <v>0</v>
      </c>
      <c r="V650" s="39" t="s">
        <v>19</v>
      </c>
    </row>
    <row r="651" spans="1:22" x14ac:dyDescent="0.25">
      <c r="A651" s="20">
        <v>42223</v>
      </c>
      <c r="B651" s="183">
        <v>4859</v>
      </c>
      <c r="C651" s="183" t="s">
        <v>1592</v>
      </c>
      <c r="D651" s="14" t="s">
        <v>78</v>
      </c>
      <c r="E651" s="105">
        <v>8573.2000000000007</v>
      </c>
      <c r="F651" s="23">
        <v>42224</v>
      </c>
      <c r="G651" s="106">
        <v>8573.2000000000007</v>
      </c>
      <c r="H651" s="31">
        <f t="shared" si="21"/>
        <v>0</v>
      </c>
      <c r="I651" s="39" t="s">
        <v>6112</v>
      </c>
      <c r="N651" s="20">
        <v>42235</v>
      </c>
      <c r="O651" s="183">
        <v>6249</v>
      </c>
      <c r="P651" s="183" t="s">
        <v>1592</v>
      </c>
      <c r="Q651" s="14" t="s">
        <v>162</v>
      </c>
      <c r="R651" s="105">
        <v>1293.5999999999999</v>
      </c>
      <c r="S651" s="23">
        <v>42236</v>
      </c>
      <c r="T651" s="118">
        <v>1293.5999999999999</v>
      </c>
      <c r="U651" s="31">
        <f t="shared" si="20"/>
        <v>0</v>
      </c>
      <c r="V651" s="56" t="s">
        <v>9</v>
      </c>
    </row>
    <row r="652" spans="1:22" x14ac:dyDescent="0.25">
      <c r="A652" s="20">
        <v>42223</v>
      </c>
      <c r="B652" s="183">
        <v>4860</v>
      </c>
      <c r="C652" s="183" t="s">
        <v>1592</v>
      </c>
      <c r="D652" s="14" t="s">
        <v>67</v>
      </c>
      <c r="E652" s="105">
        <v>4493.6000000000004</v>
      </c>
      <c r="F652" s="23">
        <v>42224</v>
      </c>
      <c r="G652" s="106">
        <v>4493.6000000000004</v>
      </c>
      <c r="H652" s="31">
        <f t="shared" si="21"/>
        <v>0</v>
      </c>
      <c r="I652" s="39" t="s">
        <v>6112</v>
      </c>
      <c r="N652" s="20">
        <v>42217</v>
      </c>
      <c r="O652" s="183">
        <v>4321</v>
      </c>
      <c r="P652" s="183" t="s">
        <v>1592</v>
      </c>
      <c r="Q652" s="14" t="s">
        <v>45</v>
      </c>
      <c r="R652" s="105">
        <v>67672.399999999994</v>
      </c>
      <c r="S652" s="23">
        <v>42228</v>
      </c>
      <c r="T652" s="106">
        <v>67672.399999999994</v>
      </c>
      <c r="U652" s="25">
        <f t="shared" si="20"/>
        <v>0</v>
      </c>
      <c r="V652" s="39" t="s">
        <v>1013</v>
      </c>
    </row>
    <row r="653" spans="1:22" x14ac:dyDescent="0.25">
      <c r="A653" s="20">
        <v>42223</v>
      </c>
      <c r="B653" s="183">
        <v>4861</v>
      </c>
      <c r="C653" s="183" t="s">
        <v>1592</v>
      </c>
      <c r="D653" s="14" t="s">
        <v>135</v>
      </c>
      <c r="E653" s="105">
        <v>1462.8</v>
      </c>
      <c r="F653" s="23">
        <v>42223</v>
      </c>
      <c r="G653" s="106">
        <v>1462.8</v>
      </c>
      <c r="H653" s="31">
        <f t="shared" si="21"/>
        <v>0</v>
      </c>
      <c r="I653" s="39" t="s">
        <v>9</v>
      </c>
      <c r="N653" s="20">
        <v>42219</v>
      </c>
      <c r="O653" s="183">
        <v>4426</v>
      </c>
      <c r="P653" s="183" t="s">
        <v>1592</v>
      </c>
      <c r="Q653" s="40" t="s">
        <v>45</v>
      </c>
      <c r="R653" s="105">
        <v>6669.8</v>
      </c>
      <c r="S653" s="23">
        <v>42228</v>
      </c>
      <c r="T653" s="106">
        <v>6669.8</v>
      </c>
      <c r="U653" s="31">
        <f t="shared" si="20"/>
        <v>0</v>
      </c>
      <c r="V653" s="68" t="s">
        <v>59</v>
      </c>
    </row>
    <row r="654" spans="1:22" x14ac:dyDescent="0.25">
      <c r="A654" s="20">
        <v>42223</v>
      </c>
      <c r="B654" s="183">
        <v>4862</v>
      </c>
      <c r="C654" s="183" t="s">
        <v>1592</v>
      </c>
      <c r="D654" s="14" t="s">
        <v>818</v>
      </c>
      <c r="E654" s="105">
        <v>6596.2</v>
      </c>
      <c r="F654" s="23">
        <v>42223</v>
      </c>
      <c r="G654" s="106">
        <v>6596.2</v>
      </c>
      <c r="H654" s="31">
        <f t="shared" si="21"/>
        <v>0</v>
      </c>
      <c r="I654" s="39" t="s">
        <v>9</v>
      </c>
      <c r="N654" s="20">
        <v>42220</v>
      </c>
      <c r="O654" s="183">
        <v>4536</v>
      </c>
      <c r="P654" s="183" t="s">
        <v>1592</v>
      </c>
      <c r="Q654" s="14" t="s">
        <v>45</v>
      </c>
      <c r="R654" s="105">
        <v>26831.5</v>
      </c>
      <c r="S654" s="23">
        <v>42228</v>
      </c>
      <c r="T654" s="106">
        <v>26831.5</v>
      </c>
      <c r="U654" s="31">
        <f t="shared" si="20"/>
        <v>0</v>
      </c>
      <c r="V654" s="39" t="s">
        <v>59</v>
      </c>
    </row>
    <row r="655" spans="1:22" x14ac:dyDescent="0.25">
      <c r="A655" s="20">
        <v>42223</v>
      </c>
      <c r="B655" s="183">
        <v>4863</v>
      </c>
      <c r="C655" s="183" t="s">
        <v>1592</v>
      </c>
      <c r="D655" s="14" t="s">
        <v>4420</v>
      </c>
      <c r="E655" s="105">
        <v>6569.4</v>
      </c>
      <c r="F655" s="23">
        <v>42223</v>
      </c>
      <c r="G655" s="106">
        <v>6569.4</v>
      </c>
      <c r="H655" s="31">
        <f t="shared" si="21"/>
        <v>0</v>
      </c>
      <c r="I655" s="39" t="s">
        <v>6106</v>
      </c>
      <c r="N655" s="20">
        <v>42220</v>
      </c>
      <c r="O655" s="183">
        <v>4580</v>
      </c>
      <c r="P655" s="183" t="s">
        <v>1592</v>
      </c>
      <c r="Q655" s="14" t="s">
        <v>45</v>
      </c>
      <c r="R655" s="105">
        <v>81636.52</v>
      </c>
      <c r="S655" s="23">
        <v>42228</v>
      </c>
      <c r="T655" s="106">
        <v>81636.52</v>
      </c>
      <c r="U655" s="31">
        <f t="shared" si="20"/>
        <v>0</v>
      </c>
      <c r="V655" s="39" t="s">
        <v>6124</v>
      </c>
    </row>
    <row r="656" spans="1:22" x14ac:dyDescent="0.25">
      <c r="A656" s="20">
        <v>42223</v>
      </c>
      <c r="B656" s="183">
        <v>4864</v>
      </c>
      <c r="C656" s="183" t="s">
        <v>1592</v>
      </c>
      <c r="D656" s="14" t="s">
        <v>158</v>
      </c>
      <c r="E656" s="105">
        <v>1232</v>
      </c>
      <c r="F656" s="23">
        <v>42223</v>
      </c>
      <c r="G656" s="106">
        <v>1232</v>
      </c>
      <c r="H656" s="31">
        <f t="shared" si="21"/>
        <v>0</v>
      </c>
      <c r="I656" s="39" t="s">
        <v>9</v>
      </c>
      <c r="N656" s="20">
        <v>42221</v>
      </c>
      <c r="O656" s="183">
        <v>4643</v>
      </c>
      <c r="P656" s="183" t="s">
        <v>1592</v>
      </c>
      <c r="Q656" s="14" t="s">
        <v>45</v>
      </c>
      <c r="R656" s="105">
        <v>19313.599999999999</v>
      </c>
      <c r="S656" s="23">
        <v>42228</v>
      </c>
      <c r="T656" s="106">
        <v>19313.599999999999</v>
      </c>
      <c r="U656" s="31">
        <f t="shared" si="20"/>
        <v>0</v>
      </c>
      <c r="V656" s="39" t="s">
        <v>17</v>
      </c>
    </row>
    <row r="657" spans="1:22" x14ac:dyDescent="0.25">
      <c r="A657" s="20">
        <v>42223</v>
      </c>
      <c r="B657" s="183">
        <v>4865</v>
      </c>
      <c r="C657" s="183" t="s">
        <v>1592</v>
      </c>
      <c r="D657" s="14" t="s">
        <v>65</v>
      </c>
      <c r="E657" s="105">
        <v>29860</v>
      </c>
      <c r="F657" s="23">
        <v>42224</v>
      </c>
      <c r="G657" s="106">
        <v>29860</v>
      </c>
      <c r="H657" s="31">
        <f t="shared" si="21"/>
        <v>0</v>
      </c>
      <c r="I657" s="39" t="s">
        <v>6112</v>
      </c>
      <c r="N657" s="20">
        <v>42222</v>
      </c>
      <c r="O657" s="183">
        <v>4721</v>
      </c>
      <c r="P657" s="183" t="s">
        <v>1592</v>
      </c>
      <c r="Q657" s="14" t="s">
        <v>45</v>
      </c>
      <c r="R657" s="105">
        <v>4167.3999999999996</v>
      </c>
      <c r="S657" s="23">
        <v>42228</v>
      </c>
      <c r="T657" s="106">
        <v>4167.3999999999996</v>
      </c>
      <c r="U657" s="31">
        <f t="shared" si="20"/>
        <v>0</v>
      </c>
      <c r="V657" s="39" t="s">
        <v>59</v>
      </c>
    </row>
    <row r="658" spans="1:22" x14ac:dyDescent="0.25">
      <c r="A658" s="20">
        <v>42223</v>
      </c>
      <c r="B658" s="183">
        <v>4866</v>
      </c>
      <c r="C658" s="183" t="s">
        <v>1592</v>
      </c>
      <c r="D658" s="14" t="s">
        <v>65</v>
      </c>
      <c r="E658" s="105">
        <v>368.9</v>
      </c>
      <c r="F658" s="23">
        <v>42224</v>
      </c>
      <c r="G658" s="106">
        <v>368.9</v>
      </c>
      <c r="H658" s="31">
        <f t="shared" si="21"/>
        <v>0</v>
      </c>
      <c r="I658" s="39" t="s">
        <v>6112</v>
      </c>
      <c r="N658" s="20">
        <v>42222</v>
      </c>
      <c r="O658" s="183">
        <v>4749</v>
      </c>
      <c r="P658" s="183" t="s">
        <v>1592</v>
      </c>
      <c r="Q658" s="14" t="s">
        <v>45</v>
      </c>
      <c r="R658" s="105">
        <v>11370.56</v>
      </c>
      <c r="S658" s="23">
        <v>42228</v>
      </c>
      <c r="T658" s="106">
        <v>11370.56</v>
      </c>
      <c r="U658" s="31">
        <f t="shared" si="20"/>
        <v>0</v>
      </c>
      <c r="V658" s="39" t="s">
        <v>59</v>
      </c>
    </row>
    <row r="659" spans="1:22" x14ac:dyDescent="0.25">
      <c r="A659" s="20">
        <v>42223</v>
      </c>
      <c r="B659" s="183">
        <v>4867</v>
      </c>
      <c r="C659" s="183" t="s">
        <v>1592</v>
      </c>
      <c r="D659" s="14" t="s">
        <v>915</v>
      </c>
      <c r="E659" s="105">
        <v>616</v>
      </c>
      <c r="F659" s="23">
        <v>42224</v>
      </c>
      <c r="G659" s="106">
        <v>616</v>
      </c>
      <c r="H659" s="31">
        <f t="shared" si="21"/>
        <v>0</v>
      </c>
      <c r="I659" s="39" t="s">
        <v>59</v>
      </c>
      <c r="N659" s="20">
        <v>42223</v>
      </c>
      <c r="O659" s="183">
        <v>4855</v>
      </c>
      <c r="P659" s="183" t="s">
        <v>1592</v>
      </c>
      <c r="Q659" s="14" t="s">
        <v>45</v>
      </c>
      <c r="R659" s="105">
        <v>5132.96</v>
      </c>
      <c r="S659" s="23">
        <v>42228</v>
      </c>
      <c r="T659" s="106">
        <v>5132.96</v>
      </c>
      <c r="U659" s="31">
        <f t="shared" si="20"/>
        <v>0</v>
      </c>
      <c r="V659" s="39" t="s">
        <v>59</v>
      </c>
    </row>
    <row r="660" spans="1:22" x14ac:dyDescent="0.25">
      <c r="A660" s="20">
        <v>42223</v>
      </c>
      <c r="B660" s="183">
        <v>4868</v>
      </c>
      <c r="C660" s="183" t="s">
        <v>1592</v>
      </c>
      <c r="D660" s="14" t="s">
        <v>169</v>
      </c>
      <c r="E660" s="105">
        <v>1148</v>
      </c>
      <c r="F660" s="23">
        <v>42224</v>
      </c>
      <c r="G660" s="106">
        <v>1148</v>
      </c>
      <c r="H660" s="31">
        <f t="shared" si="21"/>
        <v>0</v>
      </c>
      <c r="I660" s="39" t="s">
        <v>59</v>
      </c>
      <c r="N660" s="20">
        <v>42224</v>
      </c>
      <c r="O660" s="183">
        <v>5014</v>
      </c>
      <c r="P660" s="183" t="s">
        <v>1592</v>
      </c>
      <c r="Q660" s="14" t="s">
        <v>45</v>
      </c>
      <c r="R660" s="105">
        <v>98464.320000000007</v>
      </c>
      <c r="S660" s="23">
        <v>42228</v>
      </c>
      <c r="T660" s="106">
        <v>98464.320000000007</v>
      </c>
      <c r="U660" s="31">
        <f t="shared" si="20"/>
        <v>0</v>
      </c>
      <c r="V660" s="39" t="s">
        <v>6124</v>
      </c>
    </row>
    <row r="661" spans="1:22" x14ac:dyDescent="0.25">
      <c r="A661" s="20">
        <v>42223</v>
      </c>
      <c r="B661" s="183">
        <v>4869</v>
      </c>
      <c r="C661" s="183" t="s">
        <v>1592</v>
      </c>
      <c r="D661" s="14" t="s">
        <v>168</v>
      </c>
      <c r="E661" s="105">
        <v>5220.2</v>
      </c>
      <c r="F661" s="23">
        <v>42224</v>
      </c>
      <c r="G661" s="106">
        <v>5220.2</v>
      </c>
      <c r="H661" s="31">
        <f t="shared" si="21"/>
        <v>0</v>
      </c>
      <c r="I661" s="39" t="s">
        <v>59</v>
      </c>
      <c r="N661" s="20">
        <v>42225</v>
      </c>
      <c r="O661" s="183">
        <v>5098</v>
      </c>
      <c r="P661" s="183" t="s">
        <v>1592</v>
      </c>
      <c r="Q661" s="14" t="s">
        <v>45</v>
      </c>
      <c r="R661" s="105">
        <v>21628.63</v>
      </c>
      <c r="S661" s="23" t="s">
        <v>6157</v>
      </c>
      <c r="T661" s="106">
        <f>18616.24+3012.39</f>
        <v>21628.63</v>
      </c>
      <c r="U661" s="31">
        <f t="shared" si="20"/>
        <v>0</v>
      </c>
      <c r="V661" s="39" t="s">
        <v>59</v>
      </c>
    </row>
    <row r="662" spans="1:22" x14ac:dyDescent="0.25">
      <c r="A662" s="20">
        <v>42223</v>
      </c>
      <c r="B662" s="183">
        <v>4870</v>
      </c>
      <c r="C662" s="183" t="s">
        <v>1592</v>
      </c>
      <c r="D662" s="14" t="s">
        <v>292</v>
      </c>
      <c r="E662" s="105">
        <v>3510.8</v>
      </c>
      <c r="F662" s="23">
        <v>42224</v>
      </c>
      <c r="G662" s="106">
        <v>3510.8</v>
      </c>
      <c r="H662" s="31">
        <f t="shared" si="21"/>
        <v>0</v>
      </c>
      <c r="I662" s="39" t="s">
        <v>59</v>
      </c>
      <c r="N662" s="20">
        <v>42227</v>
      </c>
      <c r="O662" s="183">
        <v>5349</v>
      </c>
      <c r="P662" s="183" t="s">
        <v>1592</v>
      </c>
      <c r="Q662" s="14" t="s">
        <v>45</v>
      </c>
      <c r="R662" s="105">
        <v>126877.4</v>
      </c>
      <c r="S662" s="23">
        <v>42242</v>
      </c>
      <c r="T662" s="106">
        <v>126877.4</v>
      </c>
      <c r="U662" s="31">
        <f t="shared" si="20"/>
        <v>0</v>
      </c>
      <c r="V662" s="39" t="s">
        <v>6124</v>
      </c>
    </row>
    <row r="663" spans="1:22" x14ac:dyDescent="0.25">
      <c r="A663" s="20">
        <v>42223</v>
      </c>
      <c r="B663" s="183">
        <v>4871</v>
      </c>
      <c r="C663" s="183" t="s">
        <v>1592</v>
      </c>
      <c r="D663" s="14" t="s">
        <v>43</v>
      </c>
      <c r="E663" s="105">
        <v>5555.2</v>
      </c>
      <c r="F663" s="23">
        <v>42223</v>
      </c>
      <c r="G663" s="106">
        <v>5555.2</v>
      </c>
      <c r="H663" s="31">
        <f t="shared" si="21"/>
        <v>0</v>
      </c>
      <c r="I663" s="39" t="s">
        <v>6106</v>
      </c>
      <c r="N663" s="20">
        <v>42229</v>
      </c>
      <c r="O663" s="183">
        <v>5495</v>
      </c>
      <c r="P663" s="183" t="s">
        <v>1592</v>
      </c>
      <c r="Q663" s="14" t="s">
        <v>45</v>
      </c>
      <c r="R663" s="105">
        <v>24040.9</v>
      </c>
      <c r="S663" s="23">
        <v>42242</v>
      </c>
      <c r="T663" s="106">
        <v>24040.9</v>
      </c>
      <c r="U663" s="31">
        <f t="shared" si="20"/>
        <v>0</v>
      </c>
      <c r="V663" s="39" t="s">
        <v>9</v>
      </c>
    </row>
    <row r="664" spans="1:22" x14ac:dyDescent="0.25">
      <c r="A664" s="20">
        <v>42223</v>
      </c>
      <c r="B664" s="183">
        <v>4872</v>
      </c>
      <c r="C664" s="183" t="s">
        <v>1592</v>
      </c>
      <c r="D664" s="14" t="s">
        <v>1187</v>
      </c>
      <c r="E664" s="105">
        <v>2702.7</v>
      </c>
      <c r="F664" s="23">
        <v>42225</v>
      </c>
      <c r="G664" s="106">
        <v>2702.7</v>
      </c>
      <c r="H664" s="31">
        <f t="shared" si="21"/>
        <v>0</v>
      </c>
      <c r="I664" s="39" t="s">
        <v>59</v>
      </c>
      <c r="N664" s="20">
        <v>42230</v>
      </c>
      <c r="O664" s="183">
        <v>5679</v>
      </c>
      <c r="P664" s="183" t="s">
        <v>1592</v>
      </c>
      <c r="Q664" s="14" t="s">
        <v>45</v>
      </c>
      <c r="R664" s="105">
        <v>110494.27</v>
      </c>
      <c r="S664" s="23">
        <v>42242</v>
      </c>
      <c r="T664" s="106">
        <v>110494.27</v>
      </c>
      <c r="U664" s="48">
        <f t="shared" si="20"/>
        <v>0</v>
      </c>
      <c r="V664" s="39" t="s">
        <v>1013</v>
      </c>
    </row>
    <row r="665" spans="1:22" x14ac:dyDescent="0.25">
      <c r="A665" s="20">
        <v>42223</v>
      </c>
      <c r="B665" s="183">
        <v>4873</v>
      </c>
      <c r="C665" s="183" t="s">
        <v>1592</v>
      </c>
      <c r="D665" s="14" t="s">
        <v>270</v>
      </c>
      <c r="E665" s="105">
        <v>395.6</v>
      </c>
      <c r="F665" s="23">
        <v>42223</v>
      </c>
      <c r="G665" s="106">
        <v>395.6</v>
      </c>
      <c r="H665" s="31">
        <f t="shared" si="21"/>
        <v>0</v>
      </c>
      <c r="I665" s="39" t="s">
        <v>9</v>
      </c>
      <c r="N665" s="20">
        <v>42231</v>
      </c>
      <c r="O665" s="183">
        <v>5826</v>
      </c>
      <c r="P665" s="183" t="s">
        <v>1592</v>
      </c>
      <c r="Q665" s="14" t="s">
        <v>45</v>
      </c>
      <c r="R665" s="105">
        <v>53622.3</v>
      </c>
      <c r="S665" s="23">
        <v>42242</v>
      </c>
      <c r="T665" s="106">
        <v>53622.3</v>
      </c>
      <c r="U665" s="48">
        <f t="shared" si="20"/>
        <v>0</v>
      </c>
      <c r="V665" s="39" t="s">
        <v>9</v>
      </c>
    </row>
    <row r="666" spans="1:22" x14ac:dyDescent="0.25">
      <c r="A666" s="20">
        <v>42223</v>
      </c>
      <c r="B666" s="183">
        <v>4874</v>
      </c>
      <c r="C666" s="183" t="s">
        <v>1592</v>
      </c>
      <c r="D666" s="14" t="s">
        <v>375</v>
      </c>
      <c r="E666" s="105">
        <v>4764</v>
      </c>
      <c r="F666" s="23">
        <v>42223</v>
      </c>
      <c r="G666" s="106">
        <v>4764</v>
      </c>
      <c r="H666" s="31">
        <f t="shared" si="21"/>
        <v>0</v>
      </c>
      <c r="I666" s="39" t="s">
        <v>9</v>
      </c>
      <c r="N666" s="20">
        <v>42232</v>
      </c>
      <c r="O666" s="183">
        <v>5875</v>
      </c>
      <c r="P666" s="183" t="s">
        <v>1592</v>
      </c>
      <c r="Q666" s="14" t="s">
        <v>45</v>
      </c>
      <c r="R666" s="105">
        <v>2618.8000000000002</v>
      </c>
      <c r="S666" s="23">
        <v>42242</v>
      </c>
      <c r="T666" s="106">
        <v>2618.8000000000002</v>
      </c>
      <c r="U666" s="48">
        <f t="shared" si="20"/>
        <v>0</v>
      </c>
      <c r="V666" s="39" t="s">
        <v>59</v>
      </c>
    </row>
    <row r="667" spans="1:22" x14ac:dyDescent="0.25">
      <c r="A667" s="20">
        <v>42223</v>
      </c>
      <c r="B667" s="183">
        <v>4875</v>
      </c>
      <c r="C667" s="183" t="s">
        <v>1592</v>
      </c>
      <c r="D667" s="14" t="s">
        <v>148</v>
      </c>
      <c r="E667" s="105">
        <v>2424</v>
      </c>
      <c r="F667" s="23">
        <v>42224</v>
      </c>
      <c r="G667" s="106">
        <v>2424</v>
      </c>
      <c r="H667" s="31">
        <f t="shared" si="21"/>
        <v>0</v>
      </c>
      <c r="I667" s="39" t="s">
        <v>59</v>
      </c>
      <c r="N667" s="20">
        <v>42233</v>
      </c>
      <c r="O667" s="183">
        <v>5948</v>
      </c>
      <c r="P667" s="183" t="s">
        <v>1592</v>
      </c>
      <c r="Q667" s="14" t="s">
        <v>45</v>
      </c>
      <c r="R667" s="105">
        <v>6285.76</v>
      </c>
      <c r="S667" s="23">
        <v>42242</v>
      </c>
      <c r="T667" s="118">
        <v>6285.76</v>
      </c>
      <c r="U667" s="31">
        <f t="shared" si="20"/>
        <v>0</v>
      </c>
      <c r="V667" s="56" t="s">
        <v>59</v>
      </c>
    </row>
    <row r="668" spans="1:22" x14ac:dyDescent="0.25">
      <c r="A668" s="20">
        <v>42223</v>
      </c>
      <c r="B668" s="183">
        <v>4876</v>
      </c>
      <c r="C668" s="183" t="s">
        <v>1592</v>
      </c>
      <c r="D668" s="14" t="s">
        <v>131</v>
      </c>
      <c r="E668" s="105">
        <v>9079</v>
      </c>
      <c r="F668" s="23">
        <v>42224</v>
      </c>
      <c r="G668" s="106">
        <v>9079</v>
      </c>
      <c r="H668" s="31">
        <f t="shared" si="21"/>
        <v>0</v>
      </c>
      <c r="I668" s="39" t="s">
        <v>17</v>
      </c>
      <c r="N668" s="20">
        <v>42234</v>
      </c>
      <c r="O668" s="183">
        <v>6091</v>
      </c>
      <c r="P668" s="183" t="s">
        <v>1592</v>
      </c>
      <c r="Q668" s="14" t="s">
        <v>45</v>
      </c>
      <c r="R668" s="105">
        <v>91728.5</v>
      </c>
      <c r="S668" s="65">
        <v>42242</v>
      </c>
      <c r="T668" s="106">
        <v>91728.5</v>
      </c>
      <c r="U668" s="31">
        <f t="shared" si="20"/>
        <v>0</v>
      </c>
      <c r="V668" s="39" t="s">
        <v>6124</v>
      </c>
    </row>
    <row r="669" spans="1:22" x14ac:dyDescent="0.25">
      <c r="A669" s="20">
        <v>42223</v>
      </c>
      <c r="B669" s="183">
        <v>4877</v>
      </c>
      <c r="C669" s="183" t="s">
        <v>1592</v>
      </c>
      <c r="D669" s="14" t="s">
        <v>130</v>
      </c>
      <c r="E669" s="105">
        <v>3219.8</v>
      </c>
      <c r="F669" s="23">
        <v>42226</v>
      </c>
      <c r="G669" s="106">
        <v>3219.8</v>
      </c>
      <c r="H669" s="31">
        <f t="shared" si="21"/>
        <v>0</v>
      </c>
      <c r="I669" s="39" t="s">
        <v>17</v>
      </c>
      <c r="N669" s="20">
        <v>42235</v>
      </c>
      <c r="O669" s="183">
        <v>6177</v>
      </c>
      <c r="P669" s="183" t="s">
        <v>1592</v>
      </c>
      <c r="Q669" s="14" t="s">
        <v>45</v>
      </c>
      <c r="R669" s="105">
        <v>30739</v>
      </c>
      <c r="S669" s="23">
        <v>42242</v>
      </c>
      <c r="T669" s="118">
        <v>30739</v>
      </c>
      <c r="U669" s="31">
        <f t="shared" si="20"/>
        <v>0</v>
      </c>
      <c r="V669" s="56" t="s">
        <v>17</v>
      </c>
    </row>
    <row r="670" spans="1:22" x14ac:dyDescent="0.25">
      <c r="A670" s="20">
        <v>42223</v>
      </c>
      <c r="B670" s="183">
        <v>4878</v>
      </c>
      <c r="C670" s="183" t="s">
        <v>1592</v>
      </c>
      <c r="D670" s="14" t="s">
        <v>143</v>
      </c>
      <c r="E670" s="105">
        <v>1033.5999999999999</v>
      </c>
      <c r="F670" s="23">
        <v>42227</v>
      </c>
      <c r="G670" s="106">
        <v>1033.5999999999999</v>
      </c>
      <c r="H670" s="31">
        <f t="shared" si="21"/>
        <v>0</v>
      </c>
      <c r="I670" s="39" t="s">
        <v>9</v>
      </c>
      <c r="N670" s="20">
        <v>42237</v>
      </c>
      <c r="O670" s="183">
        <v>6435</v>
      </c>
      <c r="P670" s="183" t="s">
        <v>1592</v>
      </c>
      <c r="Q670" s="15" t="s">
        <v>45</v>
      </c>
      <c r="R670" s="122">
        <v>10320.6</v>
      </c>
      <c r="S670" s="23">
        <v>42242</v>
      </c>
      <c r="T670" s="118">
        <v>10320.6</v>
      </c>
      <c r="U670" s="31">
        <f t="shared" si="20"/>
        <v>0</v>
      </c>
      <c r="V670" s="68" t="s">
        <v>59</v>
      </c>
    </row>
    <row r="671" spans="1:22" x14ac:dyDescent="0.25">
      <c r="A671" s="20">
        <v>42223</v>
      </c>
      <c r="B671" s="183">
        <v>4879</v>
      </c>
      <c r="C671" s="183" t="s">
        <v>1592</v>
      </c>
      <c r="D671" s="14" t="s">
        <v>151</v>
      </c>
      <c r="E671" s="105">
        <v>2819.6</v>
      </c>
      <c r="F671" s="23">
        <v>42224</v>
      </c>
      <c r="G671" s="106">
        <v>2819.6</v>
      </c>
      <c r="H671" s="31">
        <f t="shared" si="21"/>
        <v>0</v>
      </c>
      <c r="I671" s="39" t="s">
        <v>9</v>
      </c>
      <c r="N671" s="20">
        <v>42237</v>
      </c>
      <c r="O671" s="183">
        <v>6493</v>
      </c>
      <c r="P671" s="183" t="s">
        <v>1592</v>
      </c>
      <c r="Q671" s="14" t="s">
        <v>45</v>
      </c>
      <c r="R671" s="105">
        <v>14235.6</v>
      </c>
      <c r="S671" s="23"/>
      <c r="T671" s="106"/>
      <c r="U671" s="31">
        <f t="shared" si="20"/>
        <v>14235.6</v>
      </c>
      <c r="V671" s="39" t="s">
        <v>17</v>
      </c>
    </row>
    <row r="672" spans="1:22" x14ac:dyDescent="0.25">
      <c r="A672" s="20">
        <v>42223</v>
      </c>
      <c r="B672" s="183">
        <v>4880</v>
      </c>
      <c r="C672" s="183" t="s">
        <v>1592</v>
      </c>
      <c r="D672" s="14" t="s">
        <v>5046</v>
      </c>
      <c r="E672" s="105">
        <v>13808.9</v>
      </c>
      <c r="F672" s="23">
        <v>42223</v>
      </c>
      <c r="G672" s="106">
        <v>13808.9</v>
      </c>
      <c r="H672" s="31">
        <f t="shared" si="21"/>
        <v>0</v>
      </c>
      <c r="I672" s="39" t="s">
        <v>9</v>
      </c>
      <c r="N672" s="20">
        <v>42238</v>
      </c>
      <c r="O672" s="183">
        <v>6536</v>
      </c>
      <c r="P672" s="183" t="s">
        <v>1592</v>
      </c>
      <c r="Q672" s="14" t="s">
        <v>45</v>
      </c>
      <c r="R672" s="105">
        <v>50039.9</v>
      </c>
      <c r="S672" s="23">
        <v>42242</v>
      </c>
      <c r="T672" s="106">
        <v>50039.9</v>
      </c>
      <c r="U672" s="31">
        <f t="shared" si="20"/>
        <v>0</v>
      </c>
      <c r="V672" s="39" t="s">
        <v>15</v>
      </c>
    </row>
    <row r="673" spans="1:22" x14ac:dyDescent="0.25">
      <c r="A673" s="20">
        <v>42223</v>
      </c>
      <c r="B673" s="183">
        <v>4881</v>
      </c>
      <c r="C673" s="183" t="s">
        <v>1592</v>
      </c>
      <c r="D673" s="14" t="s">
        <v>294</v>
      </c>
      <c r="E673" s="105">
        <v>10068.16</v>
      </c>
      <c r="F673" s="23">
        <v>42223</v>
      </c>
      <c r="G673" s="106">
        <v>10068.16</v>
      </c>
      <c r="H673" s="31">
        <f t="shared" si="21"/>
        <v>0</v>
      </c>
      <c r="I673" s="39" t="s">
        <v>9</v>
      </c>
      <c r="N673" s="20">
        <v>42238</v>
      </c>
      <c r="O673" s="183">
        <v>6626</v>
      </c>
      <c r="P673" s="183" t="s">
        <v>1592</v>
      </c>
      <c r="Q673" s="14" t="s">
        <v>45</v>
      </c>
      <c r="R673" s="105">
        <v>64479.15</v>
      </c>
      <c r="S673" s="65">
        <v>42242</v>
      </c>
      <c r="T673" s="106">
        <v>64479.15</v>
      </c>
      <c r="U673" s="31">
        <f t="shared" si="20"/>
        <v>0</v>
      </c>
      <c r="V673" s="39" t="s">
        <v>9</v>
      </c>
    </row>
    <row r="674" spans="1:22" x14ac:dyDescent="0.25">
      <c r="A674" s="20">
        <v>42223</v>
      </c>
      <c r="B674" s="183">
        <v>4882</v>
      </c>
      <c r="C674" s="183" t="s">
        <v>1592</v>
      </c>
      <c r="D674" s="14" t="s">
        <v>32</v>
      </c>
      <c r="E674" s="105">
        <v>108705</v>
      </c>
      <c r="F674" s="23">
        <v>42230</v>
      </c>
      <c r="G674" s="106">
        <v>108705</v>
      </c>
      <c r="H674" s="31">
        <f t="shared" si="21"/>
        <v>0</v>
      </c>
      <c r="I674" s="39" t="s">
        <v>19</v>
      </c>
      <c r="N674" s="20">
        <v>42239</v>
      </c>
      <c r="O674" s="183">
        <v>6649</v>
      </c>
      <c r="P674" s="183" t="s">
        <v>1592</v>
      </c>
      <c r="Q674" s="14" t="s">
        <v>45</v>
      </c>
      <c r="R674" s="105">
        <v>4825</v>
      </c>
      <c r="S674" s="65">
        <v>42242</v>
      </c>
      <c r="T674" s="106">
        <v>4825</v>
      </c>
      <c r="U674" s="31">
        <f t="shared" si="20"/>
        <v>0</v>
      </c>
      <c r="V674" s="39" t="s">
        <v>59</v>
      </c>
    </row>
    <row r="675" spans="1:22" x14ac:dyDescent="0.25">
      <c r="A675" s="20">
        <v>42223</v>
      </c>
      <c r="B675" s="183">
        <v>4883</v>
      </c>
      <c r="C675" s="183" t="s">
        <v>1592</v>
      </c>
      <c r="D675" s="14" t="s">
        <v>383</v>
      </c>
      <c r="E675" s="105">
        <v>4749.2</v>
      </c>
      <c r="F675" s="23">
        <v>42223</v>
      </c>
      <c r="G675" s="106">
        <v>4749.2</v>
      </c>
      <c r="H675" s="31">
        <f t="shared" si="21"/>
        <v>0</v>
      </c>
      <c r="I675" s="39" t="s">
        <v>9</v>
      </c>
      <c r="N675" s="20">
        <v>42240</v>
      </c>
      <c r="O675" s="183">
        <v>6766</v>
      </c>
      <c r="P675" s="183" t="s">
        <v>1592</v>
      </c>
      <c r="Q675" s="14" t="s">
        <v>45</v>
      </c>
      <c r="R675" s="105">
        <v>81274.66</v>
      </c>
      <c r="S675" s="65">
        <v>42242</v>
      </c>
      <c r="T675" s="114">
        <v>59195.49</v>
      </c>
      <c r="U675" s="55">
        <f t="shared" si="20"/>
        <v>22079.170000000006</v>
      </c>
      <c r="V675" s="39" t="s">
        <v>6112</v>
      </c>
    </row>
    <row r="676" spans="1:22" x14ac:dyDescent="0.25">
      <c r="A676" s="20">
        <v>42223</v>
      </c>
      <c r="B676" s="183">
        <v>4884</v>
      </c>
      <c r="C676" s="183" t="s">
        <v>1592</v>
      </c>
      <c r="D676" s="14" t="s">
        <v>137</v>
      </c>
      <c r="E676" s="105">
        <v>809.2</v>
      </c>
      <c r="F676" s="23">
        <v>42223</v>
      </c>
      <c r="G676" s="106">
        <v>809.2</v>
      </c>
      <c r="H676" s="31">
        <f t="shared" si="21"/>
        <v>0</v>
      </c>
      <c r="I676" s="39" t="s">
        <v>9</v>
      </c>
      <c r="N676" s="20">
        <v>42242</v>
      </c>
      <c r="O676" s="183">
        <v>6961</v>
      </c>
      <c r="P676" s="183" t="s">
        <v>1592</v>
      </c>
      <c r="Q676" s="14" t="s">
        <v>45</v>
      </c>
      <c r="R676" s="105">
        <v>4679.3999999999996</v>
      </c>
      <c r="S676" s="65"/>
      <c r="T676" s="106"/>
      <c r="U676" s="31">
        <f t="shared" si="20"/>
        <v>4679.3999999999996</v>
      </c>
      <c r="V676" s="39" t="s">
        <v>17</v>
      </c>
    </row>
    <row r="677" spans="1:22" x14ac:dyDescent="0.25">
      <c r="A677" s="20">
        <v>42223</v>
      </c>
      <c r="B677" s="183">
        <v>4885</v>
      </c>
      <c r="C677" s="183" t="s">
        <v>1592</v>
      </c>
      <c r="D677" s="14" t="s">
        <v>136</v>
      </c>
      <c r="E677" s="105">
        <v>4683.8999999999996</v>
      </c>
      <c r="F677" s="23">
        <v>42223</v>
      </c>
      <c r="G677" s="106">
        <v>4683.8999999999996</v>
      </c>
      <c r="H677" s="31">
        <f t="shared" si="21"/>
        <v>0</v>
      </c>
      <c r="I677" s="39" t="s">
        <v>9</v>
      </c>
      <c r="N677" s="20">
        <v>42243</v>
      </c>
      <c r="O677" s="183">
        <v>7018</v>
      </c>
      <c r="P677" s="183" t="s">
        <v>1592</v>
      </c>
      <c r="Q677" s="14" t="s">
        <v>45</v>
      </c>
      <c r="R677" s="105">
        <v>12313</v>
      </c>
      <c r="S677" s="23"/>
      <c r="T677" s="106"/>
      <c r="U677" s="31">
        <f t="shared" si="20"/>
        <v>12313</v>
      </c>
      <c r="V677" s="39" t="s">
        <v>9</v>
      </c>
    </row>
    <row r="678" spans="1:22" x14ac:dyDescent="0.25">
      <c r="A678" s="20">
        <v>42223</v>
      </c>
      <c r="B678" s="183">
        <v>4886</v>
      </c>
      <c r="C678" s="183" t="s">
        <v>1592</v>
      </c>
      <c r="D678" s="14" t="s">
        <v>133</v>
      </c>
      <c r="E678" s="105">
        <v>37135.800000000003</v>
      </c>
      <c r="F678" s="23">
        <v>42223</v>
      </c>
      <c r="G678" s="106">
        <v>37135.800000000003</v>
      </c>
      <c r="H678" s="31">
        <f t="shared" si="21"/>
        <v>0</v>
      </c>
      <c r="I678" s="39" t="s">
        <v>9</v>
      </c>
      <c r="N678" s="20">
        <v>42243</v>
      </c>
      <c r="O678" s="183">
        <v>7048</v>
      </c>
      <c r="P678" s="183" t="s">
        <v>1592</v>
      </c>
      <c r="Q678" s="14" t="s">
        <v>45</v>
      </c>
      <c r="R678" s="105">
        <v>94413.92</v>
      </c>
      <c r="S678" s="23"/>
      <c r="T678" s="106"/>
      <c r="U678" s="31">
        <f t="shared" si="20"/>
        <v>94413.92</v>
      </c>
      <c r="V678" s="39" t="s">
        <v>9</v>
      </c>
    </row>
    <row r="679" spans="1:22" x14ac:dyDescent="0.25">
      <c r="A679" s="20">
        <v>42223</v>
      </c>
      <c r="B679" s="183">
        <v>4887</v>
      </c>
      <c r="C679" s="183" t="s">
        <v>1592</v>
      </c>
      <c r="D679" s="14" t="s">
        <v>104</v>
      </c>
      <c r="E679" s="105">
        <v>850.7</v>
      </c>
      <c r="F679" s="23">
        <v>42226</v>
      </c>
      <c r="G679" s="106">
        <v>850.7</v>
      </c>
      <c r="H679" s="31">
        <f t="shared" si="21"/>
        <v>0</v>
      </c>
      <c r="I679" s="39" t="s">
        <v>94</v>
      </c>
      <c r="N679" s="20">
        <v>42244</v>
      </c>
      <c r="O679" s="183">
        <v>7233</v>
      </c>
      <c r="P679" s="183" t="s">
        <v>1592</v>
      </c>
      <c r="Q679" s="14" t="s">
        <v>45</v>
      </c>
      <c r="R679" s="105">
        <v>31110</v>
      </c>
      <c r="S679" s="23"/>
      <c r="T679" s="106"/>
      <c r="U679" s="31">
        <f t="shared" si="20"/>
        <v>31110</v>
      </c>
      <c r="V679" s="39" t="s">
        <v>6106</v>
      </c>
    </row>
    <row r="680" spans="1:22" x14ac:dyDescent="0.25">
      <c r="A680" s="20">
        <v>42223</v>
      </c>
      <c r="B680" s="183">
        <v>4888</v>
      </c>
      <c r="C680" s="183" t="s">
        <v>1592</v>
      </c>
      <c r="D680" s="14" t="s">
        <v>6140</v>
      </c>
      <c r="E680" s="105">
        <v>2348.8000000000002</v>
      </c>
      <c r="F680" s="23">
        <v>42223</v>
      </c>
      <c r="G680" s="106">
        <v>2348.8000000000002</v>
      </c>
      <c r="H680" s="31">
        <f t="shared" si="21"/>
        <v>0</v>
      </c>
      <c r="I680" s="39" t="s">
        <v>9</v>
      </c>
      <c r="N680" s="20">
        <v>42245</v>
      </c>
      <c r="O680" s="183">
        <v>7307</v>
      </c>
      <c r="P680" s="183" t="s">
        <v>1592</v>
      </c>
      <c r="Q680" s="14" t="s">
        <v>45</v>
      </c>
      <c r="R680" s="105">
        <v>71445.399999999994</v>
      </c>
      <c r="S680" s="23"/>
      <c r="T680" s="106"/>
      <c r="U680" s="31">
        <f t="shared" si="20"/>
        <v>71445.399999999994</v>
      </c>
      <c r="V680" s="39" t="s">
        <v>1013</v>
      </c>
    </row>
    <row r="681" spans="1:22" x14ac:dyDescent="0.25">
      <c r="A681" s="20">
        <v>42223</v>
      </c>
      <c r="B681" s="183">
        <v>4889</v>
      </c>
      <c r="C681" s="183" t="s">
        <v>1592</v>
      </c>
      <c r="D681" s="14" t="s">
        <v>173</v>
      </c>
      <c r="E681" s="105">
        <v>33116.9</v>
      </c>
      <c r="F681" s="30" t="s">
        <v>6141</v>
      </c>
      <c r="G681" s="106">
        <v>33116.9</v>
      </c>
      <c r="H681" s="31">
        <f t="shared" si="21"/>
        <v>0</v>
      </c>
      <c r="I681" s="39" t="s">
        <v>6112</v>
      </c>
      <c r="N681" s="20">
        <v>42246</v>
      </c>
      <c r="O681" s="183">
        <v>7413</v>
      </c>
      <c r="P681" s="183" t="s">
        <v>1592</v>
      </c>
      <c r="Q681" s="14" t="s">
        <v>45</v>
      </c>
      <c r="R681" s="105">
        <v>10948</v>
      </c>
      <c r="S681" s="23"/>
      <c r="T681" s="106"/>
      <c r="U681" s="31">
        <f t="shared" si="20"/>
        <v>10948</v>
      </c>
      <c r="V681" s="39" t="s">
        <v>59</v>
      </c>
    </row>
    <row r="682" spans="1:22" x14ac:dyDescent="0.25">
      <c r="A682" s="20">
        <v>42223</v>
      </c>
      <c r="B682" s="183">
        <v>4890</v>
      </c>
      <c r="C682" s="183" t="s">
        <v>1592</v>
      </c>
      <c r="D682" s="14" t="s">
        <v>67</v>
      </c>
      <c r="E682" s="105">
        <v>1209.4000000000001</v>
      </c>
      <c r="F682" s="23">
        <v>42224</v>
      </c>
      <c r="G682" s="106">
        <v>1209.4000000000001</v>
      </c>
      <c r="H682" s="31">
        <f t="shared" si="21"/>
        <v>0</v>
      </c>
      <c r="I682" s="39" t="s">
        <v>6112</v>
      </c>
      <c r="N682" s="20">
        <v>42217</v>
      </c>
      <c r="O682" s="183">
        <v>4223</v>
      </c>
      <c r="P682" s="183" t="s">
        <v>1592</v>
      </c>
      <c r="Q682" s="14" t="s">
        <v>14</v>
      </c>
      <c r="R682" s="105">
        <v>17630</v>
      </c>
      <c r="S682" s="23">
        <v>42230</v>
      </c>
      <c r="T682" s="106">
        <v>17630</v>
      </c>
      <c r="U682" s="25">
        <f t="shared" si="20"/>
        <v>0</v>
      </c>
      <c r="V682" s="39" t="s">
        <v>9</v>
      </c>
    </row>
    <row r="683" spans="1:22" x14ac:dyDescent="0.25">
      <c r="A683" s="20">
        <v>42223</v>
      </c>
      <c r="B683" s="183">
        <v>4891</v>
      </c>
      <c r="C683" s="183" t="s">
        <v>1592</v>
      </c>
      <c r="D683" s="14" t="s">
        <v>1188</v>
      </c>
      <c r="E683" s="105">
        <v>400</v>
      </c>
      <c r="F683" s="23">
        <v>42223</v>
      </c>
      <c r="G683" s="106">
        <v>400</v>
      </c>
      <c r="H683" s="31">
        <f t="shared" si="21"/>
        <v>0</v>
      </c>
      <c r="I683" s="39" t="s">
        <v>9</v>
      </c>
      <c r="N683" s="20">
        <v>42217</v>
      </c>
      <c r="O683" s="183">
        <v>4237</v>
      </c>
      <c r="P683" s="183" t="s">
        <v>1592</v>
      </c>
      <c r="Q683" s="14" t="s">
        <v>14</v>
      </c>
      <c r="R683" s="105">
        <v>28942</v>
      </c>
      <c r="S683" s="23">
        <v>42230</v>
      </c>
      <c r="T683" s="106">
        <v>28942</v>
      </c>
      <c r="U683" s="25">
        <f t="shared" si="20"/>
        <v>0</v>
      </c>
      <c r="V683" s="39" t="s">
        <v>9</v>
      </c>
    </row>
    <row r="684" spans="1:22" x14ac:dyDescent="0.25">
      <c r="A684" s="20">
        <v>42223</v>
      </c>
      <c r="B684" s="183">
        <v>4892</v>
      </c>
      <c r="C684" s="183" t="s">
        <v>1592</v>
      </c>
      <c r="D684" s="150" t="s">
        <v>33</v>
      </c>
      <c r="E684" s="105">
        <v>5735.6</v>
      </c>
      <c r="F684" s="23">
        <v>42223</v>
      </c>
      <c r="G684" s="106">
        <v>5735.6</v>
      </c>
      <c r="H684" s="31">
        <f t="shared" si="21"/>
        <v>0</v>
      </c>
      <c r="I684" s="39" t="s">
        <v>9</v>
      </c>
      <c r="N684" s="20">
        <v>42217</v>
      </c>
      <c r="O684" s="183">
        <v>4275</v>
      </c>
      <c r="P684" s="183" t="s">
        <v>1592</v>
      </c>
      <c r="Q684" s="14" t="s">
        <v>14</v>
      </c>
      <c r="R684" s="105">
        <v>16108.8</v>
      </c>
      <c r="S684" s="23">
        <v>42230</v>
      </c>
      <c r="T684" s="106">
        <v>16108.8</v>
      </c>
      <c r="U684" s="25">
        <f t="shared" si="20"/>
        <v>0</v>
      </c>
      <c r="V684" s="39" t="s">
        <v>15</v>
      </c>
    </row>
    <row r="685" spans="1:22" x14ac:dyDescent="0.25">
      <c r="A685" s="20">
        <v>42223</v>
      </c>
      <c r="B685" s="183">
        <v>4893</v>
      </c>
      <c r="C685" s="183" t="s">
        <v>1592</v>
      </c>
      <c r="D685" s="14" t="s">
        <v>89</v>
      </c>
      <c r="E685" s="105">
        <v>2494.8000000000002</v>
      </c>
      <c r="F685" s="23">
        <v>42223</v>
      </c>
      <c r="G685" s="106">
        <v>2494.8000000000002</v>
      </c>
      <c r="H685" s="31">
        <f t="shared" si="21"/>
        <v>0</v>
      </c>
      <c r="I685" s="39" t="s">
        <v>9</v>
      </c>
      <c r="N685" s="20">
        <v>42217</v>
      </c>
      <c r="O685" s="183">
        <v>4291</v>
      </c>
      <c r="P685" s="183" t="s">
        <v>1592</v>
      </c>
      <c r="Q685" s="34" t="s">
        <v>14</v>
      </c>
      <c r="R685" s="37">
        <v>172985</v>
      </c>
      <c r="S685" s="23">
        <v>42230</v>
      </c>
      <c r="T685" s="109">
        <v>172985</v>
      </c>
      <c r="U685" s="25">
        <f t="shared" si="20"/>
        <v>0</v>
      </c>
      <c r="V685" s="39" t="s">
        <v>9</v>
      </c>
    </row>
    <row r="686" spans="1:22" x14ac:dyDescent="0.25">
      <c r="A686" s="20">
        <v>42223</v>
      </c>
      <c r="B686" s="183">
        <v>4894</v>
      </c>
      <c r="C686" s="183" t="s">
        <v>1592</v>
      </c>
      <c r="D686" s="14" t="s">
        <v>170</v>
      </c>
      <c r="E686" s="105">
        <v>13752</v>
      </c>
      <c r="F686" s="23">
        <v>42224</v>
      </c>
      <c r="G686" s="106">
        <v>13752</v>
      </c>
      <c r="H686" s="31">
        <f t="shared" si="21"/>
        <v>0</v>
      </c>
      <c r="I686" s="39" t="s">
        <v>6112</v>
      </c>
      <c r="N686" s="20">
        <v>42217</v>
      </c>
      <c r="O686" s="183">
        <v>4326</v>
      </c>
      <c r="P686" s="183" t="s">
        <v>1592</v>
      </c>
      <c r="Q686" s="150" t="s">
        <v>14</v>
      </c>
      <c r="R686" s="105">
        <v>133031.41</v>
      </c>
      <c r="S686" s="23">
        <v>42230</v>
      </c>
      <c r="T686" s="106">
        <v>133031.41</v>
      </c>
      <c r="U686" s="25">
        <f t="shared" si="20"/>
        <v>0</v>
      </c>
      <c r="V686" s="39" t="s">
        <v>15</v>
      </c>
    </row>
    <row r="687" spans="1:22" x14ac:dyDescent="0.25">
      <c r="A687" s="20">
        <v>42223</v>
      </c>
      <c r="B687" s="183">
        <v>4895</v>
      </c>
      <c r="C687" s="183" t="s">
        <v>1592</v>
      </c>
      <c r="D687" s="14" t="s">
        <v>106</v>
      </c>
      <c r="E687" s="105">
        <v>26550.400000000001</v>
      </c>
      <c r="F687" s="23" t="s">
        <v>6142</v>
      </c>
      <c r="G687" s="106">
        <f>9614+16936.4</f>
        <v>26550.400000000001</v>
      </c>
      <c r="H687" s="31">
        <f t="shared" si="21"/>
        <v>0</v>
      </c>
      <c r="I687" s="39" t="s">
        <v>312</v>
      </c>
      <c r="N687" s="20">
        <v>42219</v>
      </c>
      <c r="O687" s="183">
        <v>4403</v>
      </c>
      <c r="P687" s="183" t="s">
        <v>1592</v>
      </c>
      <c r="Q687" s="40" t="s">
        <v>14</v>
      </c>
      <c r="R687" s="105">
        <v>13307.8</v>
      </c>
      <c r="S687" s="23">
        <v>42230</v>
      </c>
      <c r="T687" s="106">
        <v>13307.8</v>
      </c>
      <c r="U687" s="25">
        <f t="shared" si="20"/>
        <v>0</v>
      </c>
      <c r="V687" s="68" t="s">
        <v>15</v>
      </c>
    </row>
    <row r="688" spans="1:22" x14ac:dyDescent="0.25">
      <c r="A688" s="20">
        <v>42223</v>
      </c>
      <c r="B688" s="183">
        <v>4896</v>
      </c>
      <c r="C688" s="183" t="s">
        <v>1592</v>
      </c>
      <c r="D688" s="14" t="s">
        <v>274</v>
      </c>
      <c r="E688" s="105">
        <v>52926.8</v>
      </c>
      <c r="F688" s="30" t="s">
        <v>6143</v>
      </c>
      <c r="G688" s="106">
        <v>52926.8</v>
      </c>
      <c r="H688" s="31">
        <f t="shared" si="21"/>
        <v>0</v>
      </c>
      <c r="I688" s="39" t="s">
        <v>6112</v>
      </c>
      <c r="N688" s="20">
        <v>42220</v>
      </c>
      <c r="O688" s="183">
        <v>4507</v>
      </c>
      <c r="P688" s="183" t="s">
        <v>1592</v>
      </c>
      <c r="Q688" s="14" t="s">
        <v>14</v>
      </c>
      <c r="R688" s="105">
        <v>50856.480000000003</v>
      </c>
      <c r="S688" s="23">
        <v>42230</v>
      </c>
      <c r="T688" s="106">
        <v>50856.480000000003</v>
      </c>
      <c r="U688" s="31">
        <f t="shared" si="20"/>
        <v>0</v>
      </c>
      <c r="V688" s="39" t="s">
        <v>15</v>
      </c>
    </row>
    <row r="689" spans="1:22" x14ac:dyDescent="0.25">
      <c r="A689" s="20">
        <v>42223</v>
      </c>
      <c r="B689" s="183">
        <v>4897</v>
      </c>
      <c r="C689" s="183" t="s">
        <v>1592</v>
      </c>
      <c r="D689" s="14" t="s">
        <v>75</v>
      </c>
      <c r="E689" s="105">
        <v>33021.199999999997</v>
      </c>
      <c r="F689" s="23">
        <v>42224</v>
      </c>
      <c r="G689" s="106">
        <v>33021.199999999997</v>
      </c>
      <c r="H689" s="31">
        <f t="shared" si="21"/>
        <v>0</v>
      </c>
      <c r="I689" s="39" t="s">
        <v>6112</v>
      </c>
      <c r="N689" s="20">
        <v>42220</v>
      </c>
      <c r="O689" s="183">
        <v>4589</v>
      </c>
      <c r="P689" s="183" t="s">
        <v>1592</v>
      </c>
      <c r="Q689" s="14" t="s">
        <v>14</v>
      </c>
      <c r="R689" s="105">
        <v>2508</v>
      </c>
      <c r="S689" s="23">
        <v>42230</v>
      </c>
      <c r="T689" s="106">
        <v>2508</v>
      </c>
      <c r="U689" s="31">
        <f t="shared" si="20"/>
        <v>0</v>
      </c>
      <c r="V689" s="39" t="s">
        <v>9</v>
      </c>
    </row>
    <row r="690" spans="1:22" x14ac:dyDescent="0.25">
      <c r="A690" s="20">
        <v>42223</v>
      </c>
      <c r="B690" s="183">
        <v>4898</v>
      </c>
      <c r="C690" s="183" t="s">
        <v>1592</v>
      </c>
      <c r="D690" s="14" t="s">
        <v>161</v>
      </c>
      <c r="E690" s="105">
        <v>27459</v>
      </c>
      <c r="F690" s="23">
        <v>42223</v>
      </c>
      <c r="G690" s="106">
        <v>27459</v>
      </c>
      <c r="H690" s="31">
        <f t="shared" si="21"/>
        <v>0</v>
      </c>
      <c r="I690" s="39" t="s">
        <v>9</v>
      </c>
      <c r="N690" s="20">
        <v>42221</v>
      </c>
      <c r="O690" s="183">
        <v>4597</v>
      </c>
      <c r="P690" s="183" t="s">
        <v>1592</v>
      </c>
      <c r="Q690" s="14" t="s">
        <v>14</v>
      </c>
      <c r="R690" s="105">
        <v>21950.400000000001</v>
      </c>
      <c r="S690" s="23">
        <v>42230</v>
      </c>
      <c r="T690" s="106">
        <v>21950.400000000001</v>
      </c>
      <c r="U690" s="31">
        <f t="shared" si="20"/>
        <v>0</v>
      </c>
      <c r="V690" s="39" t="s">
        <v>15</v>
      </c>
    </row>
    <row r="691" spans="1:22" x14ac:dyDescent="0.25">
      <c r="A691" s="20">
        <v>42223</v>
      </c>
      <c r="B691" s="183">
        <v>4899</v>
      </c>
      <c r="C691" s="183" t="s">
        <v>1592</v>
      </c>
      <c r="D691" s="14" t="s">
        <v>383</v>
      </c>
      <c r="E691" s="105">
        <v>4836</v>
      </c>
      <c r="F691" s="23">
        <v>42223</v>
      </c>
      <c r="G691" s="106">
        <v>4836</v>
      </c>
      <c r="H691" s="31">
        <f t="shared" si="21"/>
        <v>0</v>
      </c>
      <c r="I691" s="39" t="s">
        <v>9</v>
      </c>
      <c r="N691" s="20">
        <v>42222</v>
      </c>
      <c r="O691" s="183">
        <v>4699</v>
      </c>
      <c r="P691" s="183" t="s">
        <v>1592</v>
      </c>
      <c r="Q691" s="14" t="s">
        <v>14</v>
      </c>
      <c r="R691" s="105">
        <v>23802.400000000001</v>
      </c>
      <c r="S691" s="23">
        <v>42230</v>
      </c>
      <c r="T691" s="106">
        <v>23802.400000000001</v>
      </c>
      <c r="U691" s="31">
        <f t="shared" si="20"/>
        <v>0</v>
      </c>
      <c r="V691" s="39" t="s">
        <v>9</v>
      </c>
    </row>
    <row r="692" spans="1:22" x14ac:dyDescent="0.25">
      <c r="A692" s="20">
        <v>42223</v>
      </c>
      <c r="B692" s="183">
        <v>4900</v>
      </c>
      <c r="C692" s="183" t="s">
        <v>1592</v>
      </c>
      <c r="D692" s="14" t="s">
        <v>1262</v>
      </c>
      <c r="E692" s="105">
        <v>117296.4</v>
      </c>
      <c r="F692" s="23">
        <v>42228</v>
      </c>
      <c r="G692" s="106">
        <v>117296.4</v>
      </c>
      <c r="H692" s="31">
        <f t="shared" si="21"/>
        <v>0</v>
      </c>
      <c r="I692" s="39" t="s">
        <v>6104</v>
      </c>
      <c r="N692" s="20">
        <v>42222</v>
      </c>
      <c r="O692" s="183">
        <v>4733</v>
      </c>
      <c r="P692" s="183" t="s">
        <v>1592</v>
      </c>
      <c r="Q692" s="14" t="s">
        <v>14</v>
      </c>
      <c r="R692" s="105">
        <v>274326.59999999998</v>
      </c>
      <c r="S692" s="23">
        <v>42230</v>
      </c>
      <c r="T692" s="106">
        <v>274326.59999999998</v>
      </c>
      <c r="U692" s="31">
        <f t="shared" si="20"/>
        <v>0</v>
      </c>
      <c r="V692" s="39" t="s">
        <v>9</v>
      </c>
    </row>
    <row r="693" spans="1:22" x14ac:dyDescent="0.25">
      <c r="A693" s="20">
        <v>42223</v>
      </c>
      <c r="B693" s="183">
        <v>4901</v>
      </c>
      <c r="C693" s="183" t="s">
        <v>1592</v>
      </c>
      <c r="D693" s="14" t="s">
        <v>50</v>
      </c>
      <c r="E693" s="105">
        <v>4051.2</v>
      </c>
      <c r="F693" s="23">
        <v>42223</v>
      </c>
      <c r="G693" s="106">
        <v>4051.2</v>
      </c>
      <c r="H693" s="31">
        <f t="shared" si="21"/>
        <v>0</v>
      </c>
      <c r="I693" s="39" t="s">
        <v>6104</v>
      </c>
      <c r="N693" s="20">
        <v>42222</v>
      </c>
      <c r="O693" s="183">
        <v>4754</v>
      </c>
      <c r="P693" s="183" t="s">
        <v>1592</v>
      </c>
      <c r="Q693" s="14" t="s">
        <v>14</v>
      </c>
      <c r="R693" s="105">
        <v>2845.4</v>
      </c>
      <c r="S693" s="23">
        <v>42230</v>
      </c>
      <c r="T693" s="106">
        <v>2845.4</v>
      </c>
      <c r="U693" s="31">
        <f t="shared" si="20"/>
        <v>0</v>
      </c>
      <c r="V693" s="39" t="s">
        <v>15</v>
      </c>
    </row>
    <row r="694" spans="1:22" x14ac:dyDescent="0.25">
      <c r="A694" s="20">
        <v>42223</v>
      </c>
      <c r="B694" s="183">
        <v>4902</v>
      </c>
      <c r="C694" s="183" t="s">
        <v>1592</v>
      </c>
      <c r="D694" s="14" t="s">
        <v>50</v>
      </c>
      <c r="E694" s="105">
        <v>156.80000000000001</v>
      </c>
      <c r="F694" s="23">
        <v>42223</v>
      </c>
      <c r="G694" s="106">
        <v>156.80000000000001</v>
      </c>
      <c r="H694" s="31">
        <f t="shared" si="21"/>
        <v>0</v>
      </c>
      <c r="I694" s="39" t="s">
        <v>17</v>
      </c>
      <c r="N694" s="20">
        <v>42223</v>
      </c>
      <c r="O694" s="183">
        <v>4832</v>
      </c>
      <c r="P694" s="183" t="s">
        <v>1592</v>
      </c>
      <c r="Q694" s="14" t="s">
        <v>14</v>
      </c>
      <c r="R694" s="105">
        <v>25813.4</v>
      </c>
      <c r="S694" s="23">
        <v>42230</v>
      </c>
      <c r="T694" s="106">
        <v>25813.4</v>
      </c>
      <c r="U694" s="31">
        <f t="shared" si="20"/>
        <v>0</v>
      </c>
      <c r="V694" s="39" t="s">
        <v>9</v>
      </c>
    </row>
    <row r="695" spans="1:22" x14ac:dyDescent="0.25">
      <c r="A695" s="20">
        <v>42223</v>
      </c>
      <c r="B695" s="183">
        <v>4903</v>
      </c>
      <c r="C695" s="183" t="s">
        <v>1592</v>
      </c>
      <c r="D695" s="14" t="s">
        <v>1541</v>
      </c>
      <c r="E695" s="105">
        <v>2877.1</v>
      </c>
      <c r="F695" s="23">
        <v>42223</v>
      </c>
      <c r="G695" s="106">
        <v>2877.1</v>
      </c>
      <c r="H695" s="31">
        <f t="shared" si="21"/>
        <v>0</v>
      </c>
      <c r="I695" s="39" t="s">
        <v>9</v>
      </c>
      <c r="N695" s="20">
        <v>42223</v>
      </c>
      <c r="O695" s="183">
        <v>4929</v>
      </c>
      <c r="P695" s="183" t="s">
        <v>1592</v>
      </c>
      <c r="Q695" s="14" t="s">
        <v>14</v>
      </c>
      <c r="R695" s="105">
        <v>145920.20000000001</v>
      </c>
      <c r="S695" s="23">
        <v>42230</v>
      </c>
      <c r="T695" s="106">
        <v>145920.20000000001</v>
      </c>
      <c r="U695" s="31">
        <f t="shared" si="20"/>
        <v>0</v>
      </c>
      <c r="V695" s="39" t="s">
        <v>1013</v>
      </c>
    </row>
    <row r="696" spans="1:22" x14ac:dyDescent="0.25">
      <c r="A696" s="20">
        <v>42223</v>
      </c>
      <c r="B696" s="183">
        <v>4904</v>
      </c>
      <c r="C696" s="183" t="s">
        <v>1592</v>
      </c>
      <c r="D696" s="14" t="s">
        <v>241</v>
      </c>
      <c r="E696" s="105">
        <v>167.4</v>
      </c>
      <c r="F696" s="23">
        <v>42223</v>
      </c>
      <c r="G696" s="106">
        <v>167.4</v>
      </c>
      <c r="H696" s="31">
        <f t="shared" si="21"/>
        <v>0</v>
      </c>
      <c r="I696" s="39" t="s">
        <v>9</v>
      </c>
      <c r="N696" s="20">
        <v>42224</v>
      </c>
      <c r="O696" s="183">
        <v>4965</v>
      </c>
      <c r="P696" s="183" t="s">
        <v>1592</v>
      </c>
      <c r="Q696" s="14" t="s">
        <v>14</v>
      </c>
      <c r="R696" s="105">
        <v>10980.4</v>
      </c>
      <c r="S696" s="23">
        <v>42230</v>
      </c>
      <c r="T696" s="106">
        <v>10980.4</v>
      </c>
      <c r="U696" s="31">
        <f t="shared" si="20"/>
        <v>0</v>
      </c>
      <c r="V696" s="39" t="s">
        <v>9</v>
      </c>
    </row>
    <row r="697" spans="1:22" x14ac:dyDescent="0.25">
      <c r="A697" s="20">
        <v>42223</v>
      </c>
      <c r="B697" s="183">
        <v>4905</v>
      </c>
      <c r="C697" s="183" t="s">
        <v>1592</v>
      </c>
      <c r="D697" s="14" t="s">
        <v>93</v>
      </c>
      <c r="E697" s="105">
        <v>2363.4</v>
      </c>
      <c r="F697" s="23">
        <v>42224</v>
      </c>
      <c r="G697" s="106">
        <v>2363.4</v>
      </c>
      <c r="H697" s="31">
        <f t="shared" si="21"/>
        <v>0</v>
      </c>
      <c r="I697" s="39" t="s">
        <v>94</v>
      </c>
      <c r="N697" s="20">
        <v>42224</v>
      </c>
      <c r="O697" s="183">
        <v>5062</v>
      </c>
      <c r="P697" s="183" t="s">
        <v>1592</v>
      </c>
      <c r="Q697" s="14" t="s">
        <v>14</v>
      </c>
      <c r="R697" s="105">
        <v>167344.35</v>
      </c>
      <c r="S697" s="23">
        <v>42230</v>
      </c>
      <c r="T697" s="106">
        <v>167344.35</v>
      </c>
      <c r="U697" s="31">
        <f t="shared" si="20"/>
        <v>0</v>
      </c>
      <c r="V697" s="39" t="s">
        <v>6106</v>
      </c>
    </row>
    <row r="698" spans="1:22" x14ac:dyDescent="0.25">
      <c r="A698" s="20">
        <v>42223</v>
      </c>
      <c r="B698" s="183">
        <v>4906</v>
      </c>
      <c r="C698" s="183" t="s">
        <v>1592</v>
      </c>
      <c r="D698" s="14" t="s">
        <v>102</v>
      </c>
      <c r="E698" s="105">
        <v>2112</v>
      </c>
      <c r="F698" s="23">
        <v>42223</v>
      </c>
      <c r="G698" s="106">
        <v>2112</v>
      </c>
      <c r="H698" s="31">
        <f t="shared" si="21"/>
        <v>0</v>
      </c>
      <c r="I698" s="39" t="s">
        <v>9</v>
      </c>
      <c r="N698" s="20">
        <v>42225</v>
      </c>
      <c r="O698" s="183">
        <v>5103</v>
      </c>
      <c r="P698" s="183" t="s">
        <v>1592</v>
      </c>
      <c r="Q698" s="14" t="s">
        <v>14</v>
      </c>
      <c r="R698" s="105">
        <v>4649.8</v>
      </c>
      <c r="S698" s="23">
        <v>42230</v>
      </c>
      <c r="T698" s="106">
        <v>4649.8</v>
      </c>
      <c r="U698" s="31">
        <f t="shared" si="20"/>
        <v>0</v>
      </c>
      <c r="V698" s="39" t="s">
        <v>59</v>
      </c>
    </row>
    <row r="699" spans="1:22" x14ac:dyDescent="0.25">
      <c r="A699" s="20">
        <v>42223</v>
      </c>
      <c r="B699" s="183">
        <v>4907</v>
      </c>
      <c r="C699" s="183" t="s">
        <v>1592</v>
      </c>
      <c r="D699" s="14" t="s">
        <v>95</v>
      </c>
      <c r="E699" s="105">
        <v>3116.1</v>
      </c>
      <c r="F699" s="23">
        <v>42224</v>
      </c>
      <c r="G699" s="106">
        <v>3116.1</v>
      </c>
      <c r="H699" s="31">
        <f t="shared" si="21"/>
        <v>0</v>
      </c>
      <c r="I699" s="39" t="s">
        <v>94</v>
      </c>
      <c r="N699" s="20">
        <v>42226</v>
      </c>
      <c r="O699" s="183">
        <v>5153</v>
      </c>
      <c r="P699" s="183" t="s">
        <v>1592</v>
      </c>
      <c r="Q699" s="14" t="s">
        <v>14</v>
      </c>
      <c r="R699" s="105">
        <v>22712.6</v>
      </c>
      <c r="S699" s="23">
        <v>42230</v>
      </c>
      <c r="T699" s="106">
        <v>22712.6</v>
      </c>
      <c r="U699" s="31">
        <f t="shared" si="20"/>
        <v>0</v>
      </c>
      <c r="V699" s="39" t="s">
        <v>9</v>
      </c>
    </row>
    <row r="700" spans="1:22" x14ac:dyDescent="0.25">
      <c r="A700" s="20">
        <v>42223</v>
      </c>
      <c r="B700" s="183">
        <v>4908</v>
      </c>
      <c r="C700" s="183" t="s">
        <v>1592</v>
      </c>
      <c r="D700" s="14" t="s">
        <v>361</v>
      </c>
      <c r="E700" s="105">
        <v>913.6</v>
      </c>
      <c r="F700" s="23">
        <v>42224</v>
      </c>
      <c r="G700" s="106">
        <v>913.6</v>
      </c>
      <c r="H700" s="31">
        <f t="shared" si="21"/>
        <v>0</v>
      </c>
      <c r="I700" s="39" t="s">
        <v>94</v>
      </c>
      <c r="N700" s="20">
        <v>42227</v>
      </c>
      <c r="O700" s="183">
        <v>5261</v>
      </c>
      <c r="P700" s="183" t="s">
        <v>1592</v>
      </c>
      <c r="Q700" s="14" t="s">
        <v>14</v>
      </c>
      <c r="R700" s="105">
        <v>18757.400000000001</v>
      </c>
      <c r="S700" s="23">
        <v>42230</v>
      </c>
      <c r="T700" s="118">
        <v>18757.400000000001</v>
      </c>
      <c r="U700" s="31">
        <f t="shared" si="20"/>
        <v>0</v>
      </c>
      <c r="V700" s="56" t="s">
        <v>9</v>
      </c>
    </row>
    <row r="701" spans="1:22" x14ac:dyDescent="0.25">
      <c r="A701" s="20">
        <v>42223</v>
      </c>
      <c r="B701" s="183">
        <v>4909</v>
      </c>
      <c r="C701" s="183" t="s">
        <v>1592</v>
      </c>
      <c r="D701" s="14" t="s">
        <v>78</v>
      </c>
      <c r="E701" s="105">
        <v>2040</v>
      </c>
      <c r="F701" s="23">
        <v>42224</v>
      </c>
      <c r="G701" s="106">
        <v>2040</v>
      </c>
      <c r="H701" s="31">
        <f t="shared" si="21"/>
        <v>0</v>
      </c>
      <c r="I701" s="39" t="s">
        <v>6112</v>
      </c>
      <c r="N701" s="20">
        <v>42227</v>
      </c>
      <c r="O701" s="183">
        <v>5282</v>
      </c>
      <c r="P701" s="183" t="s">
        <v>1592</v>
      </c>
      <c r="Q701" s="14" t="s">
        <v>14</v>
      </c>
      <c r="R701" s="105">
        <v>6588.4</v>
      </c>
      <c r="S701" s="23" t="s">
        <v>6175</v>
      </c>
      <c r="T701" s="106">
        <f>3833.54+2754.86</f>
        <v>6588.4</v>
      </c>
      <c r="U701" s="31">
        <f t="shared" si="20"/>
        <v>0</v>
      </c>
      <c r="V701" s="39" t="s">
        <v>9</v>
      </c>
    </row>
    <row r="702" spans="1:22" x14ac:dyDescent="0.25">
      <c r="A702" s="20">
        <v>42223</v>
      </c>
      <c r="B702" s="183">
        <v>4910</v>
      </c>
      <c r="C702" s="183" t="s">
        <v>1592</v>
      </c>
      <c r="D702" s="14" t="s">
        <v>72</v>
      </c>
      <c r="E702" s="105">
        <v>22926.6</v>
      </c>
      <c r="F702" s="30" t="s">
        <v>6144</v>
      </c>
      <c r="G702" s="106">
        <v>22926.6</v>
      </c>
      <c r="H702" s="31">
        <f t="shared" si="21"/>
        <v>0</v>
      </c>
      <c r="I702" s="39" t="s">
        <v>6112</v>
      </c>
      <c r="N702" s="20">
        <v>42227</v>
      </c>
      <c r="O702" s="183">
        <v>5321</v>
      </c>
      <c r="P702" s="183" t="s">
        <v>1592</v>
      </c>
      <c r="Q702" s="14" t="s">
        <v>14</v>
      </c>
      <c r="R702" s="105">
        <v>5490.6</v>
      </c>
      <c r="S702" s="23">
        <v>42239</v>
      </c>
      <c r="T702" s="106">
        <v>5490.6</v>
      </c>
      <c r="U702" s="31">
        <f t="shared" si="20"/>
        <v>0</v>
      </c>
      <c r="V702" s="39" t="s">
        <v>15</v>
      </c>
    </row>
    <row r="703" spans="1:22" x14ac:dyDescent="0.25">
      <c r="A703" s="20">
        <v>42223</v>
      </c>
      <c r="B703" s="183">
        <v>4911</v>
      </c>
      <c r="C703" s="183" t="s">
        <v>1592</v>
      </c>
      <c r="D703" s="150" t="s">
        <v>176</v>
      </c>
      <c r="E703" s="105">
        <v>14785.36</v>
      </c>
      <c r="F703" s="30" t="s">
        <v>6145</v>
      </c>
      <c r="G703" s="106">
        <v>14785.36</v>
      </c>
      <c r="H703" s="31">
        <f t="shared" si="21"/>
        <v>0</v>
      </c>
      <c r="I703" s="39" t="s">
        <v>6112</v>
      </c>
      <c r="N703" s="20">
        <v>42228</v>
      </c>
      <c r="O703" s="183">
        <v>5366</v>
      </c>
      <c r="P703" s="183" t="s">
        <v>1592</v>
      </c>
      <c r="Q703" s="14" t="s">
        <v>14</v>
      </c>
      <c r="R703" s="105">
        <v>14092.6</v>
      </c>
      <c r="S703" s="23">
        <v>42239</v>
      </c>
      <c r="T703" s="106">
        <v>14092.6</v>
      </c>
      <c r="U703" s="31">
        <f t="shared" si="20"/>
        <v>0</v>
      </c>
      <c r="V703" s="39" t="s">
        <v>9</v>
      </c>
    </row>
    <row r="704" spans="1:22" x14ac:dyDescent="0.25">
      <c r="A704" s="20">
        <v>42223</v>
      </c>
      <c r="B704" s="183">
        <v>4912</v>
      </c>
      <c r="C704" s="183" t="s">
        <v>1592</v>
      </c>
      <c r="D704" s="14" t="s">
        <v>1182</v>
      </c>
      <c r="E704" s="105">
        <v>3564.2</v>
      </c>
      <c r="F704" s="23">
        <v>42223</v>
      </c>
      <c r="G704" s="106">
        <v>3564.2</v>
      </c>
      <c r="H704" s="31">
        <f t="shared" si="21"/>
        <v>0</v>
      </c>
      <c r="I704" s="39" t="s">
        <v>9</v>
      </c>
      <c r="N704" s="20">
        <v>42228</v>
      </c>
      <c r="O704" s="183">
        <v>5445</v>
      </c>
      <c r="P704" s="183" t="s">
        <v>1592</v>
      </c>
      <c r="Q704" s="14" t="s">
        <v>14</v>
      </c>
      <c r="R704" s="105">
        <v>313191.14</v>
      </c>
      <c r="S704" s="23">
        <v>42239</v>
      </c>
      <c r="T704" s="106">
        <v>313191.14</v>
      </c>
      <c r="U704" s="31">
        <f t="shared" si="20"/>
        <v>0</v>
      </c>
      <c r="V704" s="39" t="s">
        <v>9</v>
      </c>
    </row>
    <row r="705" spans="1:22" x14ac:dyDescent="0.25">
      <c r="A705" s="20">
        <v>42223</v>
      </c>
      <c r="B705" s="183">
        <v>4913</v>
      </c>
      <c r="C705" s="183" t="s">
        <v>1592</v>
      </c>
      <c r="D705" s="14" t="s">
        <v>1182</v>
      </c>
      <c r="E705" s="105">
        <v>3552.8</v>
      </c>
      <c r="F705" s="23">
        <v>42223</v>
      </c>
      <c r="G705" s="106">
        <v>3552.8</v>
      </c>
      <c r="H705" s="31">
        <f t="shared" si="21"/>
        <v>0</v>
      </c>
      <c r="I705" s="39" t="s">
        <v>6112</v>
      </c>
      <c r="N705" s="20">
        <v>42228</v>
      </c>
      <c r="O705" s="183">
        <v>5446</v>
      </c>
      <c r="P705" s="183" t="s">
        <v>1592</v>
      </c>
      <c r="Q705" s="14" t="s">
        <v>14</v>
      </c>
      <c r="R705" s="105">
        <v>259148.84</v>
      </c>
      <c r="S705" s="23">
        <v>42239</v>
      </c>
      <c r="T705" s="106">
        <v>259148.84</v>
      </c>
      <c r="U705" s="31">
        <f t="shared" si="20"/>
        <v>0</v>
      </c>
      <c r="V705" s="39" t="s">
        <v>9</v>
      </c>
    </row>
    <row r="706" spans="1:22" x14ac:dyDescent="0.25">
      <c r="A706" s="20">
        <v>42223</v>
      </c>
      <c r="B706" s="183">
        <v>4914</v>
      </c>
      <c r="C706" s="183" t="s">
        <v>1592</v>
      </c>
      <c r="D706" s="14" t="s">
        <v>232</v>
      </c>
      <c r="E706" s="105">
        <v>13570</v>
      </c>
      <c r="F706" s="23">
        <v>42223</v>
      </c>
      <c r="G706" s="106">
        <v>13570</v>
      </c>
      <c r="H706" s="31">
        <f t="shared" si="21"/>
        <v>0</v>
      </c>
      <c r="I706" s="39" t="s">
        <v>17</v>
      </c>
      <c r="N706" s="20">
        <v>42229</v>
      </c>
      <c r="O706" s="183">
        <v>5462</v>
      </c>
      <c r="P706" s="183" t="s">
        <v>1592</v>
      </c>
      <c r="Q706" s="14" t="s">
        <v>14</v>
      </c>
      <c r="R706" s="105">
        <v>13166</v>
      </c>
      <c r="S706" s="23">
        <v>42239</v>
      </c>
      <c r="T706" s="106">
        <v>13166</v>
      </c>
      <c r="U706" s="31">
        <f t="shared" si="20"/>
        <v>0</v>
      </c>
      <c r="V706" s="39" t="s">
        <v>9</v>
      </c>
    </row>
    <row r="707" spans="1:22" x14ac:dyDescent="0.25">
      <c r="A707" s="20">
        <v>42223</v>
      </c>
      <c r="B707" s="183">
        <v>4915</v>
      </c>
      <c r="C707" s="183" t="s">
        <v>1592</v>
      </c>
      <c r="D707" s="14" t="s">
        <v>689</v>
      </c>
      <c r="E707" s="105">
        <v>11728.5</v>
      </c>
      <c r="F707" s="23">
        <v>42224</v>
      </c>
      <c r="G707" s="106">
        <v>11728.5</v>
      </c>
      <c r="H707" s="31">
        <f t="shared" si="21"/>
        <v>0</v>
      </c>
      <c r="I707" s="39" t="s">
        <v>94</v>
      </c>
      <c r="N707" s="20">
        <v>42229</v>
      </c>
      <c r="O707" s="183">
        <v>5486</v>
      </c>
      <c r="P707" s="183" t="s">
        <v>1592</v>
      </c>
      <c r="Q707" s="14" t="s">
        <v>14</v>
      </c>
      <c r="R707" s="105">
        <v>60972.800000000003</v>
      </c>
      <c r="S707" s="23">
        <v>42239</v>
      </c>
      <c r="T707" s="106">
        <v>60972.800000000003</v>
      </c>
      <c r="U707" s="31">
        <f t="shared" ref="U707:U770" si="22">R707-T707</f>
        <v>0</v>
      </c>
      <c r="V707" s="39" t="s">
        <v>1013</v>
      </c>
    </row>
    <row r="708" spans="1:22" x14ac:dyDescent="0.25">
      <c r="A708" s="20">
        <v>42223</v>
      </c>
      <c r="B708" s="183">
        <v>4916</v>
      </c>
      <c r="C708" s="183" t="s">
        <v>1592</v>
      </c>
      <c r="D708" s="14" t="s">
        <v>1182</v>
      </c>
      <c r="E708" s="105">
        <v>140.80000000000001</v>
      </c>
      <c r="F708" s="23">
        <v>42223</v>
      </c>
      <c r="G708" s="106">
        <v>140.80000000000001</v>
      </c>
      <c r="H708" s="31">
        <f t="shared" ref="H708:H771" si="23">E708-G708</f>
        <v>0</v>
      </c>
      <c r="I708" s="39" t="s">
        <v>9</v>
      </c>
      <c r="N708" s="20">
        <v>42230</v>
      </c>
      <c r="O708" s="183">
        <v>5596</v>
      </c>
      <c r="P708" s="183" t="s">
        <v>1592</v>
      </c>
      <c r="Q708" s="14" t="s">
        <v>14</v>
      </c>
      <c r="R708" s="105">
        <v>17756.8</v>
      </c>
      <c r="S708" s="23">
        <v>42239</v>
      </c>
      <c r="T708" s="106">
        <v>17756.8</v>
      </c>
      <c r="U708" s="31">
        <f t="shared" si="22"/>
        <v>0</v>
      </c>
      <c r="V708" s="39" t="s">
        <v>15</v>
      </c>
    </row>
    <row r="709" spans="1:22" x14ac:dyDescent="0.25">
      <c r="A709" s="20">
        <v>42223</v>
      </c>
      <c r="B709" s="183">
        <v>4917</v>
      </c>
      <c r="C709" s="183" t="s">
        <v>1592</v>
      </c>
      <c r="D709" s="14" t="s">
        <v>48</v>
      </c>
      <c r="E709" s="105">
        <v>6621.6</v>
      </c>
      <c r="F709" s="23">
        <v>42223</v>
      </c>
      <c r="G709" s="106">
        <v>6621.6</v>
      </c>
      <c r="H709" s="31">
        <f t="shared" si="23"/>
        <v>0</v>
      </c>
      <c r="I709" s="39" t="s">
        <v>94</v>
      </c>
      <c r="N709" s="20">
        <v>42231</v>
      </c>
      <c r="O709" s="183">
        <v>5732</v>
      </c>
      <c r="P709" s="183" t="s">
        <v>1592</v>
      </c>
      <c r="Q709" s="14" t="s">
        <v>14</v>
      </c>
      <c r="R709" s="105">
        <v>12152</v>
      </c>
      <c r="S709" s="12">
        <v>42239</v>
      </c>
      <c r="T709" s="106">
        <v>12152</v>
      </c>
      <c r="U709" s="48">
        <f t="shared" si="22"/>
        <v>0</v>
      </c>
      <c r="V709" s="39" t="s">
        <v>15</v>
      </c>
    </row>
    <row r="710" spans="1:22" x14ac:dyDescent="0.25">
      <c r="A710" s="20">
        <v>42223</v>
      </c>
      <c r="B710" s="183">
        <v>4918</v>
      </c>
      <c r="C710" s="183" t="s">
        <v>1592</v>
      </c>
      <c r="D710" s="14" t="s">
        <v>301</v>
      </c>
      <c r="E710" s="105">
        <v>483</v>
      </c>
      <c r="F710" s="23">
        <v>42224</v>
      </c>
      <c r="G710" s="106">
        <v>483</v>
      </c>
      <c r="H710" s="31">
        <f t="shared" si="23"/>
        <v>0</v>
      </c>
      <c r="I710" s="39" t="s">
        <v>94</v>
      </c>
      <c r="N710" s="20">
        <v>42231</v>
      </c>
      <c r="O710" s="183">
        <v>5831</v>
      </c>
      <c r="P710" s="183" t="s">
        <v>1592</v>
      </c>
      <c r="Q710" s="14" t="s">
        <v>14</v>
      </c>
      <c r="R710" s="105">
        <v>173277.6</v>
      </c>
      <c r="S710" s="23" t="s">
        <v>6203</v>
      </c>
      <c r="T710" s="106">
        <f>157594.86+15682.74</f>
        <v>173277.59999999998</v>
      </c>
      <c r="U710" s="48">
        <f t="shared" si="22"/>
        <v>0</v>
      </c>
      <c r="V710" s="39" t="s">
        <v>6124</v>
      </c>
    </row>
    <row r="711" spans="1:22" x14ac:dyDescent="0.25">
      <c r="A711" s="20">
        <v>42223</v>
      </c>
      <c r="B711" s="183">
        <v>4919</v>
      </c>
      <c r="C711" s="183" t="s">
        <v>1592</v>
      </c>
      <c r="D711" s="14" t="s">
        <v>125</v>
      </c>
      <c r="E711" s="105">
        <v>5496</v>
      </c>
      <c r="F711" s="23">
        <v>42225</v>
      </c>
      <c r="G711" s="106">
        <v>5496</v>
      </c>
      <c r="H711" s="31">
        <f t="shared" si="23"/>
        <v>0</v>
      </c>
      <c r="I711" s="39" t="s">
        <v>17</v>
      </c>
      <c r="N711" s="20">
        <v>42233</v>
      </c>
      <c r="O711" s="183">
        <v>5975</v>
      </c>
      <c r="P711" s="183" t="s">
        <v>1592</v>
      </c>
      <c r="Q711" s="14" t="s">
        <v>14</v>
      </c>
      <c r="R711" s="105">
        <v>141257.70000000001</v>
      </c>
      <c r="S711" s="23">
        <v>42242</v>
      </c>
      <c r="T711" s="118">
        <v>141257.70000000001</v>
      </c>
      <c r="U711" s="31">
        <f t="shared" si="22"/>
        <v>0</v>
      </c>
      <c r="V711" s="56" t="s">
        <v>1013</v>
      </c>
    </row>
    <row r="712" spans="1:22" x14ac:dyDescent="0.25">
      <c r="A712" s="20">
        <v>42223</v>
      </c>
      <c r="B712" s="183">
        <v>4920</v>
      </c>
      <c r="C712" s="183" t="s">
        <v>1592</v>
      </c>
      <c r="D712" s="14" t="s">
        <v>64</v>
      </c>
      <c r="E712" s="105">
        <v>1696.8</v>
      </c>
      <c r="F712" s="23">
        <v>42223</v>
      </c>
      <c r="G712" s="106">
        <v>1696.8</v>
      </c>
      <c r="H712" s="31">
        <f t="shared" si="23"/>
        <v>0</v>
      </c>
      <c r="I712" s="39" t="s">
        <v>9</v>
      </c>
      <c r="N712" s="20">
        <v>42234</v>
      </c>
      <c r="O712" s="183">
        <v>6113</v>
      </c>
      <c r="P712" s="183" t="s">
        <v>1592</v>
      </c>
      <c r="Q712" s="14" t="s">
        <v>14</v>
      </c>
      <c r="R712" s="105">
        <v>10595.8</v>
      </c>
      <c r="S712" s="65">
        <v>42242</v>
      </c>
      <c r="T712" s="106">
        <v>10595.8</v>
      </c>
      <c r="U712" s="31">
        <f t="shared" si="22"/>
        <v>0</v>
      </c>
      <c r="V712" s="39" t="s">
        <v>929</v>
      </c>
    </row>
    <row r="713" spans="1:22" x14ac:dyDescent="0.25">
      <c r="A713" s="20">
        <v>42223</v>
      </c>
      <c r="B713" s="183">
        <v>4921</v>
      </c>
      <c r="C713" s="183" t="s">
        <v>1592</v>
      </c>
      <c r="D713" s="14" t="s">
        <v>1182</v>
      </c>
      <c r="E713" s="105">
        <v>377.6</v>
      </c>
      <c r="F713" s="23">
        <v>42224</v>
      </c>
      <c r="G713" s="106">
        <v>377.6</v>
      </c>
      <c r="H713" s="31">
        <f t="shared" si="23"/>
        <v>0</v>
      </c>
      <c r="I713" s="39" t="s">
        <v>94</v>
      </c>
      <c r="N713" s="20">
        <v>42234</v>
      </c>
      <c r="O713" s="183">
        <v>6125</v>
      </c>
      <c r="P713" s="183" t="s">
        <v>1592</v>
      </c>
      <c r="Q713" s="150" t="s">
        <v>14</v>
      </c>
      <c r="R713" s="105">
        <v>350914.06</v>
      </c>
      <c r="S713" s="65">
        <v>42242</v>
      </c>
      <c r="T713" s="106">
        <v>350914.06</v>
      </c>
      <c r="U713" s="31">
        <f t="shared" si="22"/>
        <v>0</v>
      </c>
      <c r="V713" s="39" t="s">
        <v>9</v>
      </c>
    </row>
    <row r="714" spans="1:22" x14ac:dyDescent="0.25">
      <c r="A714" s="20">
        <v>42223</v>
      </c>
      <c r="B714" s="183">
        <v>4922</v>
      </c>
      <c r="C714" s="183" t="s">
        <v>1592</v>
      </c>
      <c r="D714" s="14" t="s">
        <v>98</v>
      </c>
      <c r="E714" s="105">
        <v>2237.1999999999998</v>
      </c>
      <c r="F714" s="23">
        <v>42224</v>
      </c>
      <c r="G714" s="106">
        <v>2237.1999999999998</v>
      </c>
      <c r="H714" s="31">
        <f t="shared" si="23"/>
        <v>0</v>
      </c>
      <c r="I714" s="39" t="s">
        <v>94</v>
      </c>
      <c r="N714" s="20">
        <v>42234</v>
      </c>
      <c r="O714" s="183">
        <v>6126</v>
      </c>
      <c r="P714" s="183" t="s">
        <v>1592</v>
      </c>
      <c r="Q714" s="14" t="s">
        <v>14</v>
      </c>
      <c r="R714" s="105">
        <v>235442.94</v>
      </c>
      <c r="S714" s="65">
        <v>42242</v>
      </c>
      <c r="T714" s="106">
        <v>235442.94</v>
      </c>
      <c r="U714" s="31">
        <f t="shared" si="22"/>
        <v>0</v>
      </c>
      <c r="V714" s="39" t="s">
        <v>9</v>
      </c>
    </row>
    <row r="715" spans="1:22" x14ac:dyDescent="0.25">
      <c r="A715" s="20">
        <v>42223</v>
      </c>
      <c r="B715" s="183">
        <v>4923</v>
      </c>
      <c r="C715" s="183" t="s">
        <v>1592</v>
      </c>
      <c r="D715" s="14" t="s">
        <v>98</v>
      </c>
      <c r="E715" s="105">
        <v>212</v>
      </c>
      <c r="F715" s="23">
        <v>42224</v>
      </c>
      <c r="G715" s="106">
        <v>212</v>
      </c>
      <c r="H715" s="31">
        <f t="shared" si="23"/>
        <v>0</v>
      </c>
      <c r="I715" s="39" t="s">
        <v>94</v>
      </c>
      <c r="N715" s="20">
        <v>42234</v>
      </c>
      <c r="O715" s="183">
        <v>6132</v>
      </c>
      <c r="P715" s="183" t="s">
        <v>1592</v>
      </c>
      <c r="Q715" s="14" t="s">
        <v>14</v>
      </c>
      <c r="R715" s="105">
        <v>652.79999999999995</v>
      </c>
      <c r="S715" s="23">
        <v>42242</v>
      </c>
      <c r="T715" s="106">
        <v>652.79999999999995</v>
      </c>
      <c r="U715" s="31">
        <f t="shared" si="22"/>
        <v>0</v>
      </c>
      <c r="V715" s="39" t="s">
        <v>9</v>
      </c>
    </row>
    <row r="716" spans="1:22" x14ac:dyDescent="0.25">
      <c r="A716" s="20">
        <v>42223</v>
      </c>
      <c r="B716" s="183">
        <v>4924</v>
      </c>
      <c r="C716" s="183" t="s">
        <v>1592</v>
      </c>
      <c r="D716" s="14" t="s">
        <v>250</v>
      </c>
      <c r="E716" s="105">
        <v>2512.6</v>
      </c>
      <c r="F716" s="23">
        <v>42224</v>
      </c>
      <c r="G716" s="106">
        <v>2512.6</v>
      </c>
      <c r="H716" s="31">
        <f t="shared" si="23"/>
        <v>0</v>
      </c>
      <c r="I716" s="39" t="s">
        <v>94</v>
      </c>
      <c r="N716" s="20">
        <v>42235</v>
      </c>
      <c r="O716" s="183">
        <v>6149</v>
      </c>
      <c r="P716" s="183" t="s">
        <v>1592</v>
      </c>
      <c r="Q716" s="14" t="s">
        <v>14</v>
      </c>
      <c r="R716" s="105">
        <v>19521</v>
      </c>
      <c r="S716" s="23">
        <v>42242</v>
      </c>
      <c r="T716" s="118">
        <v>19521</v>
      </c>
      <c r="U716" s="31">
        <f t="shared" si="22"/>
        <v>0</v>
      </c>
      <c r="V716" s="56" t="s">
        <v>15</v>
      </c>
    </row>
    <row r="717" spans="1:22" x14ac:dyDescent="0.25">
      <c r="A717" s="20">
        <v>42223</v>
      </c>
      <c r="B717" s="183">
        <v>4925</v>
      </c>
      <c r="C717" s="183" t="s">
        <v>1592</v>
      </c>
      <c r="D717" s="14" t="s">
        <v>256</v>
      </c>
      <c r="E717" s="105">
        <v>9759.68</v>
      </c>
      <c r="F717" s="23">
        <v>42224</v>
      </c>
      <c r="G717" s="106">
        <v>9759.68</v>
      </c>
      <c r="H717" s="31">
        <f t="shared" si="23"/>
        <v>0</v>
      </c>
      <c r="I717" s="39" t="s">
        <v>19</v>
      </c>
      <c r="N717" s="20">
        <v>42236</v>
      </c>
      <c r="O717" s="183">
        <v>6261</v>
      </c>
      <c r="P717" s="183" t="s">
        <v>1592</v>
      </c>
      <c r="Q717" s="14" t="s">
        <v>14</v>
      </c>
      <c r="R717" s="105">
        <v>18319.2</v>
      </c>
      <c r="S717" s="23">
        <v>42242</v>
      </c>
      <c r="T717" s="118">
        <v>18319.2</v>
      </c>
      <c r="U717" s="31">
        <f t="shared" si="22"/>
        <v>0</v>
      </c>
      <c r="V717" s="56" t="s">
        <v>9</v>
      </c>
    </row>
    <row r="718" spans="1:22" x14ac:dyDescent="0.25">
      <c r="A718" s="20">
        <v>42223</v>
      </c>
      <c r="B718" s="183">
        <v>4926</v>
      </c>
      <c r="C718" s="183" t="s">
        <v>1592</v>
      </c>
      <c r="D718" s="14" t="s">
        <v>66</v>
      </c>
      <c r="E718" s="105">
        <v>497.3</v>
      </c>
      <c r="F718" s="23">
        <v>42223</v>
      </c>
      <c r="G718" s="106">
        <v>497.3</v>
      </c>
      <c r="H718" s="31">
        <f t="shared" si="23"/>
        <v>0</v>
      </c>
      <c r="I718" s="39" t="s">
        <v>9</v>
      </c>
      <c r="N718" s="20">
        <v>42238</v>
      </c>
      <c r="O718" s="183">
        <v>6528</v>
      </c>
      <c r="P718" s="183" t="s">
        <v>1592</v>
      </c>
      <c r="Q718" s="14" t="s">
        <v>14</v>
      </c>
      <c r="R718" s="105">
        <v>22943.7</v>
      </c>
      <c r="S718" s="23">
        <v>42242</v>
      </c>
      <c r="T718" s="106">
        <v>22943.7</v>
      </c>
      <c r="U718" s="31">
        <f t="shared" si="22"/>
        <v>0</v>
      </c>
      <c r="V718" s="39" t="s">
        <v>15</v>
      </c>
    </row>
    <row r="719" spans="1:22" x14ac:dyDescent="0.25">
      <c r="A719" s="20">
        <v>42223</v>
      </c>
      <c r="B719" s="183">
        <v>4927</v>
      </c>
      <c r="C719" s="183" t="s">
        <v>1592</v>
      </c>
      <c r="D719" s="14" t="s">
        <v>111</v>
      </c>
      <c r="E719" s="105">
        <v>15846.36</v>
      </c>
      <c r="F719" s="23">
        <v>42230</v>
      </c>
      <c r="G719" s="106">
        <v>15846.36</v>
      </c>
      <c r="H719" s="31">
        <f t="shared" si="23"/>
        <v>0</v>
      </c>
      <c r="I719" s="39" t="s">
        <v>1013</v>
      </c>
      <c r="N719" s="20">
        <v>42238</v>
      </c>
      <c r="O719" s="183">
        <v>6552</v>
      </c>
      <c r="P719" s="183" t="s">
        <v>1592</v>
      </c>
      <c r="Q719" s="14" t="s">
        <v>14</v>
      </c>
      <c r="R719" s="105">
        <v>293968</v>
      </c>
      <c r="S719" s="23">
        <v>42242</v>
      </c>
      <c r="T719" s="114">
        <v>238455.16</v>
      </c>
      <c r="U719" s="55">
        <f t="shared" si="22"/>
        <v>55512.84</v>
      </c>
      <c r="V719" s="39" t="s">
        <v>312</v>
      </c>
    </row>
    <row r="720" spans="1:22" x14ac:dyDescent="0.25">
      <c r="A720" s="20">
        <v>42223</v>
      </c>
      <c r="B720" s="183">
        <v>4928</v>
      </c>
      <c r="C720" s="183" t="s">
        <v>1592</v>
      </c>
      <c r="D720" s="14" t="s">
        <v>6121</v>
      </c>
      <c r="E720" s="105">
        <v>61502.879999999997</v>
      </c>
      <c r="F720" s="23">
        <v>42223</v>
      </c>
      <c r="G720" s="106">
        <v>61502.879999999997</v>
      </c>
      <c r="H720" s="31">
        <f t="shared" si="23"/>
        <v>0</v>
      </c>
      <c r="I720" s="39" t="s">
        <v>1013</v>
      </c>
      <c r="N720" s="20">
        <v>42238</v>
      </c>
      <c r="O720" s="183">
        <v>6571</v>
      </c>
      <c r="P720" s="183" t="s">
        <v>1592</v>
      </c>
      <c r="Q720" s="14" t="s">
        <v>14</v>
      </c>
      <c r="R720" s="105">
        <v>3447.6</v>
      </c>
      <c r="S720" s="23">
        <v>42242</v>
      </c>
      <c r="T720" s="106">
        <v>3447.6</v>
      </c>
      <c r="U720" s="31">
        <f t="shared" si="22"/>
        <v>0</v>
      </c>
      <c r="V720" s="39" t="s">
        <v>15</v>
      </c>
    </row>
    <row r="721" spans="1:22" x14ac:dyDescent="0.25">
      <c r="A721" s="20">
        <v>42223</v>
      </c>
      <c r="B721" s="183">
        <v>4929</v>
      </c>
      <c r="C721" s="183" t="s">
        <v>1592</v>
      </c>
      <c r="D721" s="14" t="s">
        <v>14</v>
      </c>
      <c r="E721" s="105">
        <v>145920.20000000001</v>
      </c>
      <c r="F721" s="23">
        <v>42230</v>
      </c>
      <c r="G721" s="106">
        <v>145920.20000000001</v>
      </c>
      <c r="H721" s="31">
        <f t="shared" si="23"/>
        <v>0</v>
      </c>
      <c r="I721" s="39" t="s">
        <v>1013</v>
      </c>
      <c r="N721" s="20">
        <v>42239</v>
      </c>
      <c r="O721" s="183">
        <v>6659</v>
      </c>
      <c r="P721" s="183" t="s">
        <v>1592</v>
      </c>
      <c r="Q721" s="14" t="s">
        <v>14</v>
      </c>
      <c r="R721" s="105">
        <v>14515.5</v>
      </c>
      <c r="S721" s="65">
        <v>42242</v>
      </c>
      <c r="T721" s="106">
        <v>14515.5</v>
      </c>
      <c r="U721" s="31">
        <f t="shared" si="22"/>
        <v>0</v>
      </c>
      <c r="V721" s="39" t="s">
        <v>312</v>
      </c>
    </row>
    <row r="722" spans="1:22" x14ac:dyDescent="0.25">
      <c r="A722" s="20">
        <v>42223</v>
      </c>
      <c r="B722" s="183">
        <v>4930</v>
      </c>
      <c r="C722" s="183" t="s">
        <v>1592</v>
      </c>
      <c r="D722" s="14" t="s">
        <v>1175</v>
      </c>
      <c r="E722" s="105">
        <v>6750.4</v>
      </c>
      <c r="F722" s="23">
        <v>42224</v>
      </c>
      <c r="G722" s="106">
        <v>6750.4</v>
      </c>
      <c r="H722" s="31">
        <f t="shared" si="23"/>
        <v>0</v>
      </c>
      <c r="I722" s="39" t="s">
        <v>587</v>
      </c>
      <c r="N722" s="20">
        <v>42240</v>
      </c>
      <c r="O722" s="183">
        <v>6710</v>
      </c>
      <c r="P722" s="183" t="s">
        <v>1592</v>
      </c>
      <c r="Q722" s="14" t="s">
        <v>14</v>
      </c>
      <c r="R722" s="105">
        <v>23691.8</v>
      </c>
      <c r="S722" s="65">
        <v>42242</v>
      </c>
      <c r="T722" s="106">
        <v>23691.8</v>
      </c>
      <c r="U722" s="31">
        <f t="shared" si="22"/>
        <v>0</v>
      </c>
      <c r="V722" s="39" t="s">
        <v>15</v>
      </c>
    </row>
    <row r="723" spans="1:22" x14ac:dyDescent="0.25">
      <c r="A723" s="20">
        <v>42223</v>
      </c>
      <c r="B723" s="183">
        <v>4931</v>
      </c>
      <c r="C723" s="183" t="s">
        <v>1592</v>
      </c>
      <c r="D723" s="14" t="s">
        <v>247</v>
      </c>
      <c r="E723" s="105">
        <v>260</v>
      </c>
      <c r="F723" s="23">
        <v>42223</v>
      </c>
      <c r="G723" s="106">
        <v>260</v>
      </c>
      <c r="H723" s="31">
        <f t="shared" si="23"/>
        <v>0</v>
      </c>
      <c r="I723" s="39" t="s">
        <v>9</v>
      </c>
      <c r="N723" s="20">
        <v>42241</v>
      </c>
      <c r="O723" s="183">
        <v>6909</v>
      </c>
      <c r="P723" s="183" t="s">
        <v>1592</v>
      </c>
      <c r="Q723" s="14" t="s">
        <v>14</v>
      </c>
      <c r="R723" s="105">
        <v>38108</v>
      </c>
      <c r="S723" s="65"/>
      <c r="T723" s="106"/>
      <c r="U723" s="31">
        <f t="shared" si="22"/>
        <v>38108</v>
      </c>
      <c r="V723" s="39" t="s">
        <v>15</v>
      </c>
    </row>
    <row r="724" spans="1:22" x14ac:dyDescent="0.25">
      <c r="A724" s="20">
        <v>42223</v>
      </c>
      <c r="B724" s="183">
        <v>4932</v>
      </c>
      <c r="C724" s="183" t="s">
        <v>1592</v>
      </c>
      <c r="D724" s="14" t="s">
        <v>255</v>
      </c>
      <c r="E724" s="105">
        <v>11134.54</v>
      </c>
      <c r="F724" s="23">
        <v>42224</v>
      </c>
      <c r="G724" s="106">
        <v>11134.54</v>
      </c>
      <c r="H724" s="31">
        <f t="shared" si="23"/>
        <v>0</v>
      </c>
      <c r="I724" s="39" t="s">
        <v>587</v>
      </c>
      <c r="N724" s="20">
        <v>42242</v>
      </c>
      <c r="O724" s="183">
        <v>6930</v>
      </c>
      <c r="P724" s="183" t="s">
        <v>1592</v>
      </c>
      <c r="Q724" s="14" t="s">
        <v>14</v>
      </c>
      <c r="R724" s="105">
        <v>14144</v>
      </c>
      <c r="S724" s="65"/>
      <c r="T724" s="106"/>
      <c r="U724" s="31">
        <f t="shared" si="22"/>
        <v>14144</v>
      </c>
      <c r="V724" s="39" t="s">
        <v>15</v>
      </c>
    </row>
    <row r="725" spans="1:22" x14ac:dyDescent="0.25">
      <c r="A725" s="20">
        <v>42223</v>
      </c>
      <c r="B725" s="183">
        <v>4933</v>
      </c>
      <c r="C725" s="183" t="s">
        <v>1592</v>
      </c>
      <c r="D725" s="14" t="s">
        <v>47</v>
      </c>
      <c r="E725" s="105">
        <v>14275.6</v>
      </c>
      <c r="F725" s="23">
        <v>42225</v>
      </c>
      <c r="G725" s="106">
        <v>14275.6</v>
      </c>
      <c r="H725" s="31">
        <f t="shared" si="23"/>
        <v>0</v>
      </c>
      <c r="I725" s="39" t="s">
        <v>19</v>
      </c>
      <c r="N725" s="20">
        <v>42243</v>
      </c>
      <c r="O725" s="183">
        <v>7019</v>
      </c>
      <c r="P725" s="183" t="s">
        <v>1592</v>
      </c>
      <c r="Q725" s="14" t="s">
        <v>14</v>
      </c>
      <c r="R725" s="105">
        <v>25258</v>
      </c>
      <c r="S725" s="23"/>
      <c r="T725" s="106"/>
      <c r="U725" s="31">
        <f t="shared" si="22"/>
        <v>25258</v>
      </c>
      <c r="V725" s="39" t="s">
        <v>9</v>
      </c>
    </row>
    <row r="726" spans="1:22" x14ac:dyDescent="0.25">
      <c r="A726" s="20">
        <v>42223</v>
      </c>
      <c r="B726" s="183">
        <v>4934</v>
      </c>
      <c r="C726" s="183" t="s">
        <v>1592</v>
      </c>
      <c r="D726" s="14" t="s">
        <v>406</v>
      </c>
      <c r="E726" s="105">
        <v>1771.2</v>
      </c>
      <c r="F726" s="23">
        <v>42224</v>
      </c>
      <c r="G726" s="106">
        <v>1771.2</v>
      </c>
      <c r="H726" s="31">
        <f t="shared" si="23"/>
        <v>0</v>
      </c>
      <c r="I726" s="39" t="s">
        <v>19</v>
      </c>
      <c r="N726" s="20">
        <v>42243</v>
      </c>
      <c r="O726" s="183">
        <v>7119</v>
      </c>
      <c r="P726" s="183" t="s">
        <v>1592</v>
      </c>
      <c r="Q726" s="14" t="s">
        <v>14</v>
      </c>
      <c r="R726" s="105">
        <v>318412.71999999997</v>
      </c>
      <c r="S726" s="23"/>
      <c r="T726" s="106"/>
      <c r="U726" s="31">
        <f t="shared" si="22"/>
        <v>318412.71999999997</v>
      </c>
      <c r="V726" s="39" t="s">
        <v>9</v>
      </c>
    </row>
    <row r="727" spans="1:22" x14ac:dyDescent="0.25">
      <c r="A727" s="20">
        <v>42223</v>
      </c>
      <c r="B727" s="183">
        <v>4935</v>
      </c>
      <c r="C727" s="183" t="s">
        <v>1592</v>
      </c>
      <c r="D727" s="14" t="s">
        <v>1182</v>
      </c>
      <c r="E727" s="105">
        <v>63</v>
      </c>
      <c r="F727" s="23">
        <v>42223</v>
      </c>
      <c r="G727" s="106">
        <v>63</v>
      </c>
      <c r="H727" s="31">
        <f t="shared" si="23"/>
        <v>0</v>
      </c>
      <c r="I727" s="39" t="s">
        <v>9</v>
      </c>
      <c r="N727" s="20">
        <v>42243</v>
      </c>
      <c r="O727" s="183">
        <v>7120</v>
      </c>
      <c r="P727" s="183" t="s">
        <v>1592</v>
      </c>
      <c r="Q727" s="14" t="s">
        <v>14</v>
      </c>
      <c r="R727" s="105">
        <v>314635.32</v>
      </c>
      <c r="S727" s="23"/>
      <c r="T727" s="106"/>
      <c r="U727" s="31">
        <f t="shared" si="22"/>
        <v>314635.32</v>
      </c>
      <c r="V727" s="39" t="s">
        <v>9</v>
      </c>
    </row>
    <row r="728" spans="1:22" x14ac:dyDescent="0.25">
      <c r="A728" s="20">
        <v>42223</v>
      </c>
      <c r="B728" s="183">
        <v>4936</v>
      </c>
      <c r="C728" s="183" t="s">
        <v>1592</v>
      </c>
      <c r="D728" s="14" t="s">
        <v>43</v>
      </c>
      <c r="E728" s="105">
        <v>464.4</v>
      </c>
      <c r="F728" s="23">
        <v>42224</v>
      </c>
      <c r="G728" s="106">
        <v>464.4</v>
      </c>
      <c r="H728" s="31">
        <f t="shared" si="23"/>
        <v>0</v>
      </c>
      <c r="I728" s="39" t="s">
        <v>19</v>
      </c>
      <c r="N728" s="20">
        <v>42244</v>
      </c>
      <c r="O728" s="183">
        <v>7199</v>
      </c>
      <c r="P728" s="183" t="s">
        <v>1592</v>
      </c>
      <c r="Q728" s="14" t="s">
        <v>14</v>
      </c>
      <c r="R728" s="105">
        <v>16610</v>
      </c>
      <c r="S728" s="23"/>
      <c r="T728" s="106"/>
      <c r="U728" s="31">
        <f t="shared" si="22"/>
        <v>16610</v>
      </c>
      <c r="V728" s="39" t="s">
        <v>15</v>
      </c>
    </row>
    <row r="729" spans="1:22" x14ac:dyDescent="0.25">
      <c r="A729" s="20">
        <v>42223</v>
      </c>
      <c r="B729" s="183">
        <v>4937</v>
      </c>
      <c r="C729" s="183" t="s">
        <v>1592</v>
      </c>
      <c r="D729" s="14" t="s">
        <v>24</v>
      </c>
      <c r="E729" s="105">
        <v>207544.4</v>
      </c>
      <c r="F729" s="23">
        <v>42236</v>
      </c>
      <c r="G729" s="106">
        <v>207544.4</v>
      </c>
      <c r="H729" s="31">
        <f t="shared" si="23"/>
        <v>0</v>
      </c>
      <c r="I729" s="39" t="s">
        <v>6104</v>
      </c>
      <c r="N729" s="20">
        <v>42244</v>
      </c>
      <c r="O729" s="183">
        <v>7249</v>
      </c>
      <c r="P729" s="183" t="s">
        <v>1592</v>
      </c>
      <c r="Q729" s="14" t="s">
        <v>14</v>
      </c>
      <c r="R729" s="105">
        <v>70625.600000000006</v>
      </c>
      <c r="S729" s="23"/>
      <c r="T729" s="106"/>
      <c r="U729" s="31">
        <f t="shared" si="22"/>
        <v>70625.600000000006</v>
      </c>
      <c r="V729" s="39" t="s">
        <v>9</v>
      </c>
    </row>
    <row r="730" spans="1:22" x14ac:dyDescent="0.25">
      <c r="A730" s="20">
        <v>42223</v>
      </c>
      <c r="B730" s="183">
        <v>4938</v>
      </c>
      <c r="C730" s="183" t="s">
        <v>1592</v>
      </c>
      <c r="D730" s="14" t="s">
        <v>131</v>
      </c>
      <c r="E730" s="105">
        <v>3000.8</v>
      </c>
      <c r="F730" s="23">
        <v>42223</v>
      </c>
      <c r="G730" s="106">
        <v>3000.8</v>
      </c>
      <c r="H730" s="31">
        <f t="shared" si="23"/>
        <v>0</v>
      </c>
      <c r="I730" s="39" t="s">
        <v>9</v>
      </c>
      <c r="N730" s="20">
        <v>42245</v>
      </c>
      <c r="O730" s="183">
        <v>7281</v>
      </c>
      <c r="P730" s="183" t="s">
        <v>1592</v>
      </c>
      <c r="Q730" s="14" t="s">
        <v>14</v>
      </c>
      <c r="R730" s="105">
        <v>29530.7</v>
      </c>
      <c r="S730" s="23"/>
      <c r="T730" s="106"/>
      <c r="U730" s="31">
        <f t="shared" si="22"/>
        <v>29530.7</v>
      </c>
      <c r="V730" s="39" t="s">
        <v>15</v>
      </c>
    </row>
    <row r="731" spans="1:22" x14ac:dyDescent="0.25">
      <c r="A731" s="20">
        <v>42223</v>
      </c>
      <c r="B731" s="183">
        <v>4939</v>
      </c>
      <c r="C731" s="183" t="s">
        <v>1592</v>
      </c>
      <c r="D731" s="14" t="s">
        <v>1397</v>
      </c>
      <c r="E731" s="105">
        <v>6816</v>
      </c>
      <c r="F731" s="23">
        <v>42223</v>
      </c>
      <c r="G731" s="106">
        <v>6816</v>
      </c>
      <c r="H731" s="31">
        <f t="shared" si="23"/>
        <v>0</v>
      </c>
      <c r="I731" s="39" t="s">
        <v>9</v>
      </c>
      <c r="N731" s="20">
        <v>42245</v>
      </c>
      <c r="O731" s="183">
        <v>7370</v>
      </c>
      <c r="P731" s="183" t="s">
        <v>1592</v>
      </c>
      <c r="Q731" s="14" t="s">
        <v>14</v>
      </c>
      <c r="R731" s="105">
        <v>120834.5</v>
      </c>
      <c r="S731" s="23"/>
      <c r="T731" s="106"/>
      <c r="U731" s="31">
        <f t="shared" si="22"/>
        <v>120834.5</v>
      </c>
      <c r="V731" s="39" t="s">
        <v>773</v>
      </c>
    </row>
    <row r="732" spans="1:22" x14ac:dyDescent="0.25">
      <c r="A732" s="20">
        <v>42223</v>
      </c>
      <c r="B732" s="183">
        <v>4940</v>
      </c>
      <c r="C732" s="183" t="s">
        <v>1592</v>
      </c>
      <c r="D732" s="14" t="s">
        <v>1182</v>
      </c>
      <c r="E732" s="105">
        <v>144.6</v>
      </c>
      <c r="F732" s="23">
        <v>42223</v>
      </c>
      <c r="G732" s="106">
        <v>144.6</v>
      </c>
      <c r="H732" s="31">
        <f t="shared" si="23"/>
        <v>0</v>
      </c>
      <c r="I732" s="39" t="s">
        <v>9</v>
      </c>
      <c r="N732" s="20">
        <v>42247</v>
      </c>
      <c r="O732" s="183">
        <v>7479</v>
      </c>
      <c r="P732" s="183" t="s">
        <v>1592</v>
      </c>
      <c r="Q732" s="14" t="s">
        <v>14</v>
      </c>
      <c r="R732" s="105">
        <v>10081.5</v>
      </c>
      <c r="S732" s="23"/>
      <c r="T732" s="106"/>
      <c r="U732" s="31">
        <f t="shared" si="22"/>
        <v>10081.5</v>
      </c>
      <c r="V732" s="39" t="s">
        <v>9</v>
      </c>
    </row>
    <row r="733" spans="1:22" x14ac:dyDescent="0.25">
      <c r="A733" s="20">
        <v>42223</v>
      </c>
      <c r="B733" s="183">
        <v>4941</v>
      </c>
      <c r="C733" s="183" t="s">
        <v>1592</v>
      </c>
      <c r="D733" s="14" t="s">
        <v>737</v>
      </c>
      <c r="E733" s="105">
        <v>740</v>
      </c>
      <c r="F733" s="23">
        <v>42223</v>
      </c>
      <c r="G733" s="106">
        <v>740</v>
      </c>
      <c r="H733" s="31">
        <f t="shared" si="23"/>
        <v>0</v>
      </c>
      <c r="I733" s="39" t="s">
        <v>9</v>
      </c>
      <c r="N733" s="20">
        <v>42247</v>
      </c>
      <c r="O733" s="183">
        <v>7499</v>
      </c>
      <c r="P733" s="183" t="s">
        <v>1592</v>
      </c>
      <c r="Q733" s="14" t="s">
        <v>14</v>
      </c>
      <c r="R733" s="105">
        <v>59670.2</v>
      </c>
      <c r="S733" s="23"/>
      <c r="T733" s="106"/>
      <c r="U733" s="31">
        <f t="shared" si="22"/>
        <v>59670.2</v>
      </c>
      <c r="V733" s="39" t="s">
        <v>1013</v>
      </c>
    </row>
    <row r="734" spans="1:22" x14ac:dyDescent="0.25">
      <c r="A734" s="20">
        <v>42223</v>
      </c>
      <c r="B734" s="183">
        <v>4942</v>
      </c>
      <c r="C734" s="183" t="s">
        <v>1592</v>
      </c>
      <c r="D734" s="14" t="s">
        <v>90</v>
      </c>
      <c r="E734" s="105">
        <v>1187</v>
      </c>
      <c r="F734" s="23">
        <v>42223</v>
      </c>
      <c r="G734" s="106">
        <v>1187</v>
      </c>
      <c r="H734" s="31">
        <f t="shared" si="23"/>
        <v>0</v>
      </c>
      <c r="I734" s="39" t="s">
        <v>9</v>
      </c>
      <c r="N734" s="20">
        <v>42247</v>
      </c>
      <c r="O734" s="183">
        <v>7542</v>
      </c>
      <c r="P734" s="183" t="s">
        <v>1592</v>
      </c>
      <c r="Q734" s="14" t="s">
        <v>14</v>
      </c>
      <c r="R734" s="105">
        <v>4609.6000000000004</v>
      </c>
      <c r="S734" s="23"/>
      <c r="T734" s="106"/>
      <c r="U734" s="31">
        <f t="shared" si="22"/>
        <v>4609.6000000000004</v>
      </c>
      <c r="V734" s="39" t="s">
        <v>9</v>
      </c>
    </row>
    <row r="735" spans="1:22" x14ac:dyDescent="0.25">
      <c r="A735" s="20">
        <v>42223</v>
      </c>
      <c r="B735" s="183">
        <v>4943</v>
      </c>
      <c r="C735" s="183" t="s">
        <v>1592</v>
      </c>
      <c r="D735" s="14" t="s">
        <v>1726</v>
      </c>
      <c r="E735" s="105">
        <v>1756.5</v>
      </c>
      <c r="F735" s="23">
        <v>42230</v>
      </c>
      <c r="G735" s="106">
        <v>1756.5</v>
      </c>
      <c r="H735" s="31">
        <f t="shared" si="23"/>
        <v>0</v>
      </c>
      <c r="I735" s="39" t="s">
        <v>9</v>
      </c>
      <c r="N735" s="20">
        <v>42247</v>
      </c>
      <c r="O735" s="183">
        <v>7612</v>
      </c>
      <c r="P735" s="183" t="s">
        <v>1592</v>
      </c>
      <c r="Q735" s="14" t="s">
        <v>14</v>
      </c>
      <c r="R735" s="105">
        <v>29480</v>
      </c>
      <c r="S735" s="23"/>
      <c r="T735" s="106"/>
      <c r="U735" s="31">
        <f t="shared" si="22"/>
        <v>29480</v>
      </c>
      <c r="V735" s="39" t="s">
        <v>15</v>
      </c>
    </row>
    <row r="736" spans="1:22" x14ac:dyDescent="0.25">
      <c r="A736" s="20">
        <v>42223</v>
      </c>
      <c r="B736" s="183">
        <v>4944</v>
      </c>
      <c r="C736" s="183" t="s">
        <v>1592</v>
      </c>
      <c r="D736" s="14" t="s">
        <v>136</v>
      </c>
      <c r="E736" s="105">
        <v>50232</v>
      </c>
      <c r="F736" s="23" t="s">
        <v>6146</v>
      </c>
      <c r="G736" s="106">
        <f>21586+2100+26546</f>
        <v>50232</v>
      </c>
      <c r="H736" s="31">
        <f t="shared" si="23"/>
        <v>0</v>
      </c>
      <c r="I736" s="39" t="s">
        <v>6106</v>
      </c>
      <c r="N736" s="20">
        <v>42217</v>
      </c>
      <c r="O736" s="183">
        <v>4226</v>
      </c>
      <c r="P736" s="183" t="s">
        <v>1592</v>
      </c>
      <c r="Q736" s="14" t="s">
        <v>1262</v>
      </c>
      <c r="R736" s="105">
        <v>32457.8</v>
      </c>
      <c r="S736" s="23">
        <v>42228</v>
      </c>
      <c r="T736" s="106">
        <v>32457.8</v>
      </c>
      <c r="U736" s="25">
        <f t="shared" si="22"/>
        <v>0</v>
      </c>
      <c r="V736" s="39" t="s">
        <v>9</v>
      </c>
    </row>
    <row r="737" spans="1:22" x14ac:dyDescent="0.25">
      <c r="A737" s="20">
        <v>42223</v>
      </c>
      <c r="B737" s="183">
        <v>4945</v>
      </c>
      <c r="C737" s="183" t="s">
        <v>1592</v>
      </c>
      <c r="D737" s="14" t="s">
        <v>24</v>
      </c>
      <c r="E737" s="105">
        <v>52789.74</v>
      </c>
      <c r="F737" s="23">
        <v>42236</v>
      </c>
      <c r="G737" s="106">
        <v>52789.74</v>
      </c>
      <c r="H737" s="31">
        <f t="shared" si="23"/>
        <v>0</v>
      </c>
      <c r="I737" s="39" t="s">
        <v>9</v>
      </c>
      <c r="N737" s="20">
        <v>42217</v>
      </c>
      <c r="O737" s="183">
        <v>4247</v>
      </c>
      <c r="P737" s="183" t="s">
        <v>1592</v>
      </c>
      <c r="Q737" s="14" t="s">
        <v>1262</v>
      </c>
      <c r="R737" s="105">
        <v>29749.599999999999</v>
      </c>
      <c r="S737" s="23">
        <v>42228</v>
      </c>
      <c r="T737" s="106">
        <v>29749.599999999999</v>
      </c>
      <c r="U737" s="25">
        <f t="shared" si="22"/>
        <v>0</v>
      </c>
      <c r="V737" s="39" t="s">
        <v>9</v>
      </c>
    </row>
    <row r="738" spans="1:22" x14ac:dyDescent="0.25">
      <c r="A738" s="20">
        <v>42223</v>
      </c>
      <c r="B738" s="183">
        <v>4946</v>
      </c>
      <c r="C738" s="183" t="s">
        <v>1592</v>
      </c>
      <c r="D738" s="14" t="s">
        <v>24</v>
      </c>
      <c r="E738" s="105">
        <v>25980.400000000001</v>
      </c>
      <c r="F738" s="23">
        <v>42236</v>
      </c>
      <c r="G738" s="106">
        <v>25980.400000000001</v>
      </c>
      <c r="H738" s="31">
        <f t="shared" si="23"/>
        <v>0</v>
      </c>
      <c r="I738" s="39" t="s">
        <v>6104</v>
      </c>
      <c r="N738" s="20">
        <v>42217</v>
      </c>
      <c r="O738" s="183">
        <v>4323</v>
      </c>
      <c r="P738" s="183" t="s">
        <v>1592</v>
      </c>
      <c r="Q738" s="14" t="s">
        <v>1262</v>
      </c>
      <c r="R738" s="105">
        <v>56807.9</v>
      </c>
      <c r="S738" s="23">
        <v>42228</v>
      </c>
      <c r="T738" s="106">
        <v>56807.9</v>
      </c>
      <c r="U738" s="25">
        <f t="shared" si="22"/>
        <v>0</v>
      </c>
      <c r="V738" s="39" t="s">
        <v>6104</v>
      </c>
    </row>
    <row r="739" spans="1:22" x14ac:dyDescent="0.25">
      <c r="A739" s="20">
        <v>42223</v>
      </c>
      <c r="B739" s="183">
        <v>4947</v>
      </c>
      <c r="C739" s="183" t="s">
        <v>1592</v>
      </c>
      <c r="D739" s="14" t="s">
        <v>1182</v>
      </c>
      <c r="E739" s="105">
        <v>156</v>
      </c>
      <c r="F739" s="23">
        <v>42223</v>
      </c>
      <c r="G739" s="106">
        <v>156</v>
      </c>
      <c r="H739" s="31">
        <f t="shared" si="23"/>
        <v>0</v>
      </c>
      <c r="I739" s="39" t="s">
        <v>9</v>
      </c>
      <c r="N739" s="20">
        <v>42218</v>
      </c>
      <c r="O739" s="183">
        <v>4396</v>
      </c>
      <c r="P739" s="183" t="s">
        <v>1592</v>
      </c>
      <c r="Q739" s="40" t="s">
        <v>1262</v>
      </c>
      <c r="R739" s="105">
        <v>62916.6</v>
      </c>
      <c r="S739" s="23">
        <v>42228</v>
      </c>
      <c r="T739" s="106">
        <v>62916.6</v>
      </c>
      <c r="U739" s="25">
        <f t="shared" si="22"/>
        <v>0</v>
      </c>
      <c r="V739" s="68" t="s">
        <v>9</v>
      </c>
    </row>
    <row r="740" spans="1:22" x14ac:dyDescent="0.25">
      <c r="A740" s="20">
        <v>42223</v>
      </c>
      <c r="B740" s="183">
        <v>4948</v>
      </c>
      <c r="C740" s="183" t="s">
        <v>1592</v>
      </c>
      <c r="D740" s="14" t="s">
        <v>1020</v>
      </c>
      <c r="E740" s="105">
        <v>4362.6899999999996</v>
      </c>
      <c r="F740" s="23">
        <v>42223</v>
      </c>
      <c r="G740" s="106">
        <v>4362.6899999999996</v>
      </c>
      <c r="H740" s="31">
        <f t="shared" si="23"/>
        <v>0</v>
      </c>
      <c r="I740" s="39" t="s">
        <v>9</v>
      </c>
      <c r="N740" s="20">
        <v>42220</v>
      </c>
      <c r="O740" s="183">
        <v>4581</v>
      </c>
      <c r="P740" s="183" t="s">
        <v>1592</v>
      </c>
      <c r="Q740" s="14" t="s">
        <v>1262</v>
      </c>
      <c r="R740" s="105">
        <v>60058.48</v>
      </c>
      <c r="S740" s="23">
        <v>42228</v>
      </c>
      <c r="T740" s="106">
        <v>60058.48</v>
      </c>
      <c r="U740" s="31">
        <f t="shared" si="22"/>
        <v>0</v>
      </c>
      <c r="V740" s="39" t="s">
        <v>6112</v>
      </c>
    </row>
    <row r="741" spans="1:22" x14ac:dyDescent="0.25">
      <c r="A741" s="20">
        <v>42223</v>
      </c>
      <c r="B741" s="183">
        <v>4949</v>
      </c>
      <c r="C741" s="183" t="s">
        <v>1592</v>
      </c>
      <c r="D741" s="14" t="s">
        <v>693</v>
      </c>
      <c r="E741" s="105">
        <v>80</v>
      </c>
      <c r="F741" s="23">
        <v>42223</v>
      </c>
      <c r="G741" s="106">
        <v>80</v>
      </c>
      <c r="H741" s="31">
        <f t="shared" si="23"/>
        <v>0</v>
      </c>
      <c r="I741" s="39" t="s">
        <v>9</v>
      </c>
      <c r="N741" s="20">
        <v>42221</v>
      </c>
      <c r="O741" s="183">
        <v>4678</v>
      </c>
      <c r="P741" s="183" t="s">
        <v>1592</v>
      </c>
      <c r="Q741" s="14" t="s">
        <v>1262</v>
      </c>
      <c r="R741" s="105">
        <v>58059.8</v>
      </c>
      <c r="S741" s="23">
        <v>42228</v>
      </c>
      <c r="T741" s="106">
        <v>58059.8</v>
      </c>
      <c r="U741" s="31">
        <f t="shared" si="22"/>
        <v>0</v>
      </c>
      <c r="V741" s="39" t="s">
        <v>6106</v>
      </c>
    </row>
    <row r="742" spans="1:22" x14ac:dyDescent="0.25">
      <c r="A742" s="20">
        <v>42223</v>
      </c>
      <c r="B742" s="183">
        <v>4950</v>
      </c>
      <c r="C742" s="183" t="s">
        <v>1592</v>
      </c>
      <c r="D742" s="14" t="s">
        <v>80</v>
      </c>
      <c r="E742" s="105">
        <v>5597.2</v>
      </c>
      <c r="F742" s="23">
        <v>42223</v>
      </c>
      <c r="G742" s="106">
        <v>5597.2</v>
      </c>
      <c r="H742" s="31">
        <f t="shared" si="23"/>
        <v>0</v>
      </c>
      <c r="I742" s="39" t="s">
        <v>9</v>
      </c>
      <c r="N742" s="20">
        <v>42222</v>
      </c>
      <c r="O742" s="183">
        <v>4758</v>
      </c>
      <c r="P742" s="183" t="s">
        <v>1592</v>
      </c>
      <c r="Q742" s="14" t="s">
        <v>1262</v>
      </c>
      <c r="R742" s="105">
        <v>65546.2</v>
      </c>
      <c r="S742" s="23">
        <v>42228</v>
      </c>
      <c r="T742" s="106">
        <v>65546.2</v>
      </c>
      <c r="U742" s="31">
        <f t="shared" si="22"/>
        <v>0</v>
      </c>
      <c r="V742" s="39" t="s">
        <v>1013</v>
      </c>
    </row>
    <row r="743" spans="1:22" x14ac:dyDescent="0.25">
      <c r="A743" s="20">
        <v>42223</v>
      </c>
      <c r="B743" s="183">
        <v>4951</v>
      </c>
      <c r="C743" s="183" t="s">
        <v>1592</v>
      </c>
      <c r="D743" s="14" t="s">
        <v>6147</v>
      </c>
      <c r="E743" s="105">
        <v>270</v>
      </c>
      <c r="F743" s="23">
        <v>42223</v>
      </c>
      <c r="G743" s="106">
        <v>270</v>
      </c>
      <c r="H743" s="31">
        <f t="shared" si="23"/>
        <v>0</v>
      </c>
      <c r="I743" s="39" t="s">
        <v>9</v>
      </c>
      <c r="N743" s="20">
        <v>42223</v>
      </c>
      <c r="O743" s="183">
        <v>4900</v>
      </c>
      <c r="P743" s="183" t="s">
        <v>1592</v>
      </c>
      <c r="Q743" s="14" t="s">
        <v>1262</v>
      </c>
      <c r="R743" s="105">
        <v>117296.4</v>
      </c>
      <c r="S743" s="23">
        <v>42228</v>
      </c>
      <c r="T743" s="106">
        <v>117296.4</v>
      </c>
      <c r="U743" s="31">
        <f t="shared" si="22"/>
        <v>0</v>
      </c>
      <c r="V743" s="39" t="s">
        <v>6104</v>
      </c>
    </row>
    <row r="744" spans="1:22" x14ac:dyDescent="0.25">
      <c r="A744" s="20">
        <v>42223</v>
      </c>
      <c r="B744" s="183">
        <v>4952</v>
      </c>
      <c r="C744" s="183" t="s">
        <v>1592</v>
      </c>
      <c r="D744" s="14" t="s">
        <v>375</v>
      </c>
      <c r="E744" s="105">
        <v>2947.2</v>
      </c>
      <c r="F744" s="23">
        <v>42224</v>
      </c>
      <c r="G744" s="106">
        <v>2947.2</v>
      </c>
      <c r="H744" s="31">
        <f t="shared" si="23"/>
        <v>0</v>
      </c>
      <c r="I744" s="39" t="s">
        <v>9</v>
      </c>
      <c r="N744" s="20">
        <v>42224</v>
      </c>
      <c r="O744" s="183">
        <v>5053</v>
      </c>
      <c r="P744" s="183" t="s">
        <v>1592</v>
      </c>
      <c r="Q744" s="14" t="s">
        <v>1262</v>
      </c>
      <c r="R744" s="105">
        <v>30484.16</v>
      </c>
      <c r="S744" s="23" t="s">
        <v>6154</v>
      </c>
      <c r="T744" s="106">
        <f>13484.38+16999.78</f>
        <v>30484.159999999996</v>
      </c>
      <c r="U744" s="31">
        <f t="shared" si="22"/>
        <v>0</v>
      </c>
      <c r="V744" s="39" t="s">
        <v>17</v>
      </c>
    </row>
    <row r="745" spans="1:22" x14ac:dyDescent="0.25">
      <c r="A745" s="20">
        <v>42224</v>
      </c>
      <c r="B745" s="183">
        <v>4953</v>
      </c>
      <c r="C745" s="183" t="s">
        <v>1592</v>
      </c>
      <c r="D745" s="14" t="s">
        <v>16</v>
      </c>
      <c r="E745" s="105">
        <v>23061</v>
      </c>
      <c r="F745" s="23">
        <v>42224</v>
      </c>
      <c r="G745" s="106">
        <v>23061</v>
      </c>
      <c r="H745" s="31">
        <f t="shared" si="23"/>
        <v>0</v>
      </c>
      <c r="I745" s="39" t="s">
        <v>17</v>
      </c>
      <c r="N745" s="20">
        <v>42225</v>
      </c>
      <c r="O745" s="183">
        <v>5135</v>
      </c>
      <c r="P745" s="183" t="s">
        <v>1592</v>
      </c>
      <c r="Q745" s="14" t="s">
        <v>1262</v>
      </c>
      <c r="R745" s="105">
        <v>2240</v>
      </c>
      <c r="S745" s="72">
        <v>42239</v>
      </c>
      <c r="T745" s="106">
        <v>2240</v>
      </c>
      <c r="U745" s="31">
        <f t="shared" si="22"/>
        <v>0</v>
      </c>
      <c r="V745" s="39" t="s">
        <v>6106</v>
      </c>
    </row>
    <row r="746" spans="1:22" x14ac:dyDescent="0.25">
      <c r="A746" s="20">
        <v>42224</v>
      </c>
      <c r="B746" s="183">
        <v>4954</v>
      </c>
      <c r="C746" s="183" t="s">
        <v>1592</v>
      </c>
      <c r="D746" s="14" t="s">
        <v>1012</v>
      </c>
      <c r="E746" s="105">
        <v>11728.7</v>
      </c>
      <c r="F746" s="23">
        <v>42224</v>
      </c>
      <c r="G746" s="106">
        <v>11728.7</v>
      </c>
      <c r="H746" s="31">
        <f t="shared" si="23"/>
        <v>0</v>
      </c>
      <c r="I746" s="39" t="s">
        <v>9</v>
      </c>
      <c r="N746" s="20">
        <v>42226</v>
      </c>
      <c r="O746" s="183">
        <v>5201</v>
      </c>
      <c r="P746" s="183" t="s">
        <v>1592</v>
      </c>
      <c r="Q746" s="14" t="s">
        <v>1262</v>
      </c>
      <c r="R746" s="105">
        <v>39984.199999999997</v>
      </c>
      <c r="S746" s="23">
        <v>42239</v>
      </c>
      <c r="T746" s="106">
        <v>39984.199999999997</v>
      </c>
      <c r="U746" s="31">
        <f t="shared" si="22"/>
        <v>0</v>
      </c>
      <c r="V746" s="39" t="s">
        <v>6106</v>
      </c>
    </row>
    <row r="747" spans="1:22" x14ac:dyDescent="0.25">
      <c r="A747" s="20">
        <v>42224</v>
      </c>
      <c r="B747" s="183">
        <v>4955</v>
      </c>
      <c r="C747" s="183" t="s">
        <v>1592</v>
      </c>
      <c r="D747" s="14" t="s">
        <v>2607</v>
      </c>
      <c r="E747" s="105">
        <v>8215.7999999999993</v>
      </c>
      <c r="F747" s="23">
        <v>42224</v>
      </c>
      <c r="G747" s="106">
        <v>8215.7999999999993</v>
      </c>
      <c r="H747" s="31">
        <f t="shared" si="23"/>
        <v>0</v>
      </c>
      <c r="I747" s="39" t="s">
        <v>9</v>
      </c>
      <c r="N747" s="20">
        <v>42227</v>
      </c>
      <c r="O747" s="183">
        <v>5330</v>
      </c>
      <c r="P747" s="183" t="s">
        <v>1592</v>
      </c>
      <c r="Q747" s="14" t="s">
        <v>1262</v>
      </c>
      <c r="R747" s="105">
        <v>36129.86</v>
      </c>
      <c r="S747" s="23">
        <v>42239</v>
      </c>
      <c r="T747" s="106">
        <v>36129.86</v>
      </c>
      <c r="U747" s="31">
        <f t="shared" si="22"/>
        <v>0</v>
      </c>
      <c r="V747" s="39" t="s">
        <v>19</v>
      </c>
    </row>
    <row r="748" spans="1:22" x14ac:dyDescent="0.25">
      <c r="A748" s="20">
        <v>42224</v>
      </c>
      <c r="B748" s="183">
        <v>4956</v>
      </c>
      <c r="C748" s="183" t="s">
        <v>1592</v>
      </c>
      <c r="D748" s="14" t="s">
        <v>383</v>
      </c>
      <c r="E748" s="105">
        <v>10063.4</v>
      </c>
      <c r="F748" s="23">
        <v>42224</v>
      </c>
      <c r="G748" s="106">
        <v>10063.4</v>
      </c>
      <c r="H748" s="31">
        <f t="shared" si="23"/>
        <v>0</v>
      </c>
      <c r="I748" s="39" t="s">
        <v>9</v>
      </c>
      <c r="N748" s="20">
        <v>42228</v>
      </c>
      <c r="O748" s="183">
        <v>5396</v>
      </c>
      <c r="P748" s="183" t="s">
        <v>1592</v>
      </c>
      <c r="Q748" s="14" t="s">
        <v>1262</v>
      </c>
      <c r="R748" s="105">
        <v>32883.86</v>
      </c>
      <c r="S748" s="23">
        <v>42239</v>
      </c>
      <c r="T748" s="106">
        <v>32883.86</v>
      </c>
      <c r="U748" s="31">
        <f t="shared" si="22"/>
        <v>0</v>
      </c>
      <c r="V748" s="39" t="s">
        <v>6106</v>
      </c>
    </row>
    <row r="749" spans="1:22" x14ac:dyDescent="0.25">
      <c r="A749" s="20">
        <v>42224</v>
      </c>
      <c r="B749" s="183">
        <v>4957</v>
      </c>
      <c r="C749" s="183" t="s">
        <v>1592</v>
      </c>
      <c r="D749" s="150" t="s">
        <v>1174</v>
      </c>
      <c r="E749" s="105">
        <v>18840</v>
      </c>
      <c r="F749" s="23">
        <v>42224</v>
      </c>
      <c r="G749" s="106">
        <v>18840</v>
      </c>
      <c r="H749" s="31">
        <f t="shared" si="23"/>
        <v>0</v>
      </c>
      <c r="I749" s="39" t="s">
        <v>587</v>
      </c>
      <c r="N749" s="20">
        <v>42229</v>
      </c>
      <c r="O749" s="183">
        <v>5469</v>
      </c>
      <c r="P749" s="183" t="s">
        <v>1592</v>
      </c>
      <c r="Q749" s="14" t="s">
        <v>1262</v>
      </c>
      <c r="R749" s="105">
        <v>86653.440000000002</v>
      </c>
      <c r="S749" s="23">
        <v>42239</v>
      </c>
      <c r="T749" s="106">
        <v>86653.440000000002</v>
      </c>
      <c r="U749" s="31">
        <f t="shared" si="22"/>
        <v>0</v>
      </c>
      <c r="V749" s="39" t="s">
        <v>6112</v>
      </c>
    </row>
    <row r="750" spans="1:22" x14ac:dyDescent="0.25">
      <c r="A750" s="20">
        <v>42224</v>
      </c>
      <c r="B750" s="183">
        <v>4958</v>
      </c>
      <c r="C750" s="183" t="s">
        <v>1592</v>
      </c>
      <c r="D750" s="14" t="s">
        <v>1175</v>
      </c>
      <c r="E750" s="105">
        <v>20811</v>
      </c>
      <c r="F750" s="23">
        <v>42224</v>
      </c>
      <c r="G750" s="106">
        <v>20811</v>
      </c>
      <c r="H750" s="31">
        <f t="shared" si="23"/>
        <v>0</v>
      </c>
      <c r="I750" s="39" t="s">
        <v>587</v>
      </c>
      <c r="N750" s="20">
        <v>42230</v>
      </c>
      <c r="O750" s="183">
        <v>5712</v>
      </c>
      <c r="P750" s="183" t="s">
        <v>1592</v>
      </c>
      <c r="Q750" s="14" t="s">
        <v>1262</v>
      </c>
      <c r="R750" s="105">
        <v>59585.62</v>
      </c>
      <c r="S750" s="23">
        <v>42239</v>
      </c>
      <c r="T750" s="106">
        <v>59585.62</v>
      </c>
      <c r="U750" s="48">
        <f t="shared" si="22"/>
        <v>0</v>
      </c>
      <c r="V750" s="39" t="s">
        <v>1013</v>
      </c>
    </row>
    <row r="751" spans="1:22" x14ac:dyDescent="0.25">
      <c r="A751" s="20">
        <v>42224</v>
      </c>
      <c r="B751" s="183">
        <v>4959</v>
      </c>
      <c r="C751" s="183" t="s">
        <v>1592</v>
      </c>
      <c r="D751" s="14" t="s">
        <v>121</v>
      </c>
      <c r="E751" s="105">
        <v>2529.4</v>
      </c>
      <c r="F751" s="23">
        <v>42224</v>
      </c>
      <c r="G751" s="106">
        <v>2529.4</v>
      </c>
      <c r="H751" s="31">
        <f t="shared" si="23"/>
        <v>0</v>
      </c>
      <c r="I751" s="39" t="s">
        <v>9</v>
      </c>
      <c r="N751" s="20">
        <v>42231</v>
      </c>
      <c r="O751" s="183">
        <v>5818</v>
      </c>
      <c r="P751" s="183" t="s">
        <v>1592</v>
      </c>
      <c r="Q751" s="50" t="s">
        <v>1262</v>
      </c>
      <c r="R751" s="105">
        <v>124562.4</v>
      </c>
      <c r="S751" s="23">
        <v>42239</v>
      </c>
      <c r="T751" s="106">
        <v>124562.4</v>
      </c>
      <c r="U751" s="48">
        <f t="shared" si="22"/>
        <v>0</v>
      </c>
      <c r="V751" s="39" t="s">
        <v>1013</v>
      </c>
    </row>
    <row r="752" spans="1:22" x14ac:dyDescent="0.25">
      <c r="A752" s="20">
        <v>42224</v>
      </c>
      <c r="B752" s="183">
        <v>4960</v>
      </c>
      <c r="C752" s="183" t="s">
        <v>1592</v>
      </c>
      <c r="D752" s="14" t="s">
        <v>1186</v>
      </c>
      <c r="E752" s="105">
        <v>22260</v>
      </c>
      <c r="F752" s="23">
        <v>42224</v>
      </c>
      <c r="G752" s="106">
        <v>22260</v>
      </c>
      <c r="H752" s="31">
        <f t="shared" si="23"/>
        <v>0</v>
      </c>
      <c r="I752" s="39" t="s">
        <v>587</v>
      </c>
      <c r="N752" s="20">
        <v>42233</v>
      </c>
      <c r="O752" s="183">
        <v>5926</v>
      </c>
      <c r="P752" s="183" t="s">
        <v>1592</v>
      </c>
      <c r="Q752" s="14" t="s">
        <v>1262</v>
      </c>
      <c r="R752" s="105">
        <v>36409.9</v>
      </c>
      <c r="S752" s="23">
        <v>42239</v>
      </c>
      <c r="T752" s="118">
        <v>36409.9</v>
      </c>
      <c r="U752" s="31">
        <f t="shared" si="22"/>
        <v>0</v>
      </c>
      <c r="V752" s="56" t="s">
        <v>312</v>
      </c>
    </row>
    <row r="753" spans="1:22" x14ac:dyDescent="0.25">
      <c r="A753" s="20">
        <v>42224</v>
      </c>
      <c r="B753" s="183">
        <v>4961</v>
      </c>
      <c r="C753" s="183" t="s">
        <v>1592</v>
      </c>
      <c r="D753" s="14" t="s">
        <v>1182</v>
      </c>
      <c r="E753" s="105">
        <v>2380.8000000000002</v>
      </c>
      <c r="F753" s="23">
        <v>42224</v>
      </c>
      <c r="G753" s="106">
        <v>2380.8000000000002</v>
      </c>
      <c r="H753" s="31">
        <f t="shared" si="23"/>
        <v>0</v>
      </c>
      <c r="I753" s="39" t="s">
        <v>9</v>
      </c>
      <c r="N753" s="20">
        <v>42234</v>
      </c>
      <c r="O753" s="183">
        <v>6060</v>
      </c>
      <c r="P753" s="183" t="s">
        <v>1592</v>
      </c>
      <c r="Q753" s="14" t="s">
        <v>1262</v>
      </c>
      <c r="R753" s="105">
        <v>33416.6</v>
      </c>
      <c r="S753" s="23">
        <v>42239</v>
      </c>
      <c r="T753" s="118">
        <v>33416.6</v>
      </c>
      <c r="U753" s="31">
        <f t="shared" si="22"/>
        <v>0</v>
      </c>
      <c r="V753" s="56" t="s">
        <v>9</v>
      </c>
    </row>
    <row r="754" spans="1:22" x14ac:dyDescent="0.25">
      <c r="A754" s="20">
        <v>42224</v>
      </c>
      <c r="B754" s="183">
        <v>4962</v>
      </c>
      <c r="C754" s="183" t="s">
        <v>1592</v>
      </c>
      <c r="D754" s="14" t="s">
        <v>699</v>
      </c>
      <c r="E754" s="105">
        <v>1331.3</v>
      </c>
      <c r="F754" s="23">
        <v>42224</v>
      </c>
      <c r="G754" s="106">
        <v>1331.3</v>
      </c>
      <c r="H754" s="31">
        <f t="shared" si="23"/>
        <v>0</v>
      </c>
      <c r="I754" s="39" t="s">
        <v>9</v>
      </c>
      <c r="N754" s="20">
        <v>42235</v>
      </c>
      <c r="O754" s="183">
        <v>6220</v>
      </c>
      <c r="P754" s="183" t="s">
        <v>1592</v>
      </c>
      <c r="Q754" s="14" t="s">
        <v>1262</v>
      </c>
      <c r="R754" s="105">
        <v>58549.52</v>
      </c>
      <c r="S754" s="23">
        <v>42239</v>
      </c>
      <c r="T754" s="118">
        <v>58549.52</v>
      </c>
      <c r="U754" s="31">
        <f t="shared" si="22"/>
        <v>0</v>
      </c>
      <c r="V754" s="56" t="s">
        <v>6124</v>
      </c>
    </row>
    <row r="755" spans="1:22" x14ac:dyDescent="0.25">
      <c r="A755" s="20">
        <v>42224</v>
      </c>
      <c r="B755" s="183">
        <v>4963</v>
      </c>
      <c r="C755" s="183" t="s">
        <v>1592</v>
      </c>
      <c r="D755" s="14" t="s">
        <v>20</v>
      </c>
      <c r="E755" s="105">
        <v>12379.6</v>
      </c>
      <c r="F755" s="23">
        <v>42224</v>
      </c>
      <c r="G755" s="106">
        <v>12379.6</v>
      </c>
      <c r="H755" s="31">
        <f t="shared" si="23"/>
        <v>0</v>
      </c>
      <c r="I755" s="39" t="s">
        <v>94</v>
      </c>
      <c r="N755" s="20">
        <v>42236</v>
      </c>
      <c r="O755" s="183">
        <v>6343</v>
      </c>
      <c r="P755" s="183" t="s">
        <v>1592</v>
      </c>
      <c r="Q755" s="14" t="s">
        <v>1262</v>
      </c>
      <c r="R755" s="105">
        <v>121957.31</v>
      </c>
      <c r="S755" s="23" t="s">
        <v>6231</v>
      </c>
      <c r="T755" s="106">
        <f>23124.92+98832.39</f>
        <v>121957.31</v>
      </c>
      <c r="U755" s="31">
        <f t="shared" si="22"/>
        <v>0</v>
      </c>
      <c r="V755" s="39" t="s">
        <v>6112</v>
      </c>
    </row>
    <row r="756" spans="1:22" x14ac:dyDescent="0.25">
      <c r="A756" s="20">
        <v>42224</v>
      </c>
      <c r="B756" s="183">
        <v>4964</v>
      </c>
      <c r="C756" s="183" t="s">
        <v>1592</v>
      </c>
      <c r="D756" s="14" t="s">
        <v>125</v>
      </c>
      <c r="E756" s="105">
        <v>17502</v>
      </c>
      <c r="F756" s="23">
        <v>42229</v>
      </c>
      <c r="G756" s="106">
        <v>17502</v>
      </c>
      <c r="H756" s="31">
        <f t="shared" si="23"/>
        <v>0</v>
      </c>
      <c r="I756" s="39" t="s">
        <v>94</v>
      </c>
      <c r="N756" s="20">
        <v>42236</v>
      </c>
      <c r="O756" s="183">
        <v>6358</v>
      </c>
      <c r="P756" s="183" t="s">
        <v>1592</v>
      </c>
      <c r="Q756" s="14" t="s">
        <v>1262</v>
      </c>
      <c r="R756" s="105">
        <v>2328</v>
      </c>
      <c r="S756" s="23"/>
      <c r="T756" s="106"/>
      <c r="U756" s="31">
        <f t="shared" si="22"/>
        <v>2328</v>
      </c>
      <c r="V756" s="39" t="s">
        <v>6112</v>
      </c>
    </row>
    <row r="757" spans="1:22" x14ac:dyDescent="0.25">
      <c r="A757" s="20">
        <v>42224</v>
      </c>
      <c r="B757" s="183">
        <v>4965</v>
      </c>
      <c r="C757" s="183" t="s">
        <v>1592</v>
      </c>
      <c r="D757" s="14" t="s">
        <v>14</v>
      </c>
      <c r="E757" s="105">
        <v>10980.4</v>
      </c>
      <c r="F757" s="23">
        <v>42230</v>
      </c>
      <c r="G757" s="106">
        <v>10980.4</v>
      </c>
      <c r="H757" s="31">
        <f t="shared" si="23"/>
        <v>0</v>
      </c>
      <c r="I757" s="39" t="s">
        <v>9</v>
      </c>
      <c r="N757" s="20">
        <v>42237</v>
      </c>
      <c r="O757" s="183">
        <v>6517</v>
      </c>
      <c r="P757" s="183" t="s">
        <v>1592</v>
      </c>
      <c r="Q757" s="14" t="s">
        <v>1262</v>
      </c>
      <c r="R757" s="105">
        <v>63505.84</v>
      </c>
      <c r="S757" s="23">
        <v>42243</v>
      </c>
      <c r="T757" s="106">
        <v>63505.84</v>
      </c>
      <c r="U757" s="31">
        <f t="shared" si="22"/>
        <v>0</v>
      </c>
      <c r="V757" s="39" t="s">
        <v>1013</v>
      </c>
    </row>
    <row r="758" spans="1:22" x14ac:dyDescent="0.25">
      <c r="A758" s="20">
        <v>42224</v>
      </c>
      <c r="B758" s="183">
        <v>4966</v>
      </c>
      <c r="C758" s="183" t="s">
        <v>1592</v>
      </c>
      <c r="D758" s="14" t="s">
        <v>103</v>
      </c>
      <c r="E758" s="105">
        <v>43296.5</v>
      </c>
      <c r="F758" s="23">
        <v>42235</v>
      </c>
      <c r="G758" s="106">
        <v>43296.5</v>
      </c>
      <c r="H758" s="31">
        <f t="shared" si="23"/>
        <v>0</v>
      </c>
      <c r="I758" s="39" t="s">
        <v>6104</v>
      </c>
      <c r="N758" s="20">
        <v>42238</v>
      </c>
      <c r="O758" s="183">
        <v>6601</v>
      </c>
      <c r="P758" s="183" t="s">
        <v>1592</v>
      </c>
      <c r="Q758" s="14" t="s">
        <v>1262</v>
      </c>
      <c r="R758" s="105">
        <v>63775.5</v>
      </c>
      <c r="S758" s="65">
        <v>42243</v>
      </c>
      <c r="T758" s="106">
        <v>63775.5</v>
      </c>
      <c r="U758" s="31">
        <f t="shared" si="22"/>
        <v>0</v>
      </c>
      <c r="V758" s="39" t="s">
        <v>6124</v>
      </c>
    </row>
    <row r="759" spans="1:22" x14ac:dyDescent="0.25">
      <c r="A759" s="20">
        <v>42224</v>
      </c>
      <c r="B759" s="183">
        <v>4967</v>
      </c>
      <c r="C759" s="183" t="s">
        <v>1592</v>
      </c>
      <c r="D759" s="14" t="s">
        <v>11</v>
      </c>
      <c r="E759" s="105">
        <v>2678</v>
      </c>
      <c r="F759" s="23">
        <v>42224</v>
      </c>
      <c r="G759" s="106">
        <v>2678</v>
      </c>
      <c r="H759" s="31">
        <f t="shared" si="23"/>
        <v>0</v>
      </c>
      <c r="I759" s="39" t="s">
        <v>9</v>
      </c>
      <c r="N759" s="20">
        <v>42238</v>
      </c>
      <c r="O759" s="183">
        <v>6602</v>
      </c>
      <c r="P759" s="183" t="s">
        <v>1592</v>
      </c>
      <c r="Q759" s="14" t="s">
        <v>1262</v>
      </c>
      <c r="R759" s="105">
        <v>4762.8</v>
      </c>
      <c r="S759" s="65">
        <v>42243</v>
      </c>
      <c r="T759" s="106">
        <v>4762.8</v>
      </c>
      <c r="U759" s="31">
        <f t="shared" si="22"/>
        <v>0</v>
      </c>
      <c r="V759" s="39" t="s">
        <v>9</v>
      </c>
    </row>
    <row r="760" spans="1:22" x14ac:dyDescent="0.25">
      <c r="A760" s="20">
        <v>42224</v>
      </c>
      <c r="B760" s="183">
        <v>4968</v>
      </c>
      <c r="C760" s="183" t="s">
        <v>1592</v>
      </c>
      <c r="D760" s="14" t="s">
        <v>21</v>
      </c>
      <c r="E760" s="105">
        <v>8416</v>
      </c>
      <c r="F760" s="23">
        <v>42224</v>
      </c>
      <c r="G760" s="106">
        <v>8416</v>
      </c>
      <c r="H760" s="31">
        <f t="shared" si="23"/>
        <v>0</v>
      </c>
      <c r="I760" s="39" t="s">
        <v>9</v>
      </c>
      <c r="N760" s="20">
        <v>42239</v>
      </c>
      <c r="O760" s="183">
        <v>6677</v>
      </c>
      <c r="P760" s="183" t="s">
        <v>1592</v>
      </c>
      <c r="Q760" s="14" t="s">
        <v>1262</v>
      </c>
      <c r="R760" s="105">
        <v>2969.6</v>
      </c>
      <c r="S760" s="65">
        <v>42243</v>
      </c>
      <c r="T760" s="106">
        <v>2969.6</v>
      </c>
      <c r="U760" s="31">
        <f t="shared" si="22"/>
        <v>0</v>
      </c>
      <c r="V760" s="39" t="s">
        <v>6112</v>
      </c>
    </row>
    <row r="761" spans="1:22" x14ac:dyDescent="0.25">
      <c r="A761" s="20">
        <v>42224</v>
      </c>
      <c r="B761" s="183">
        <v>4969</v>
      </c>
      <c r="C761" s="183" t="s">
        <v>1592</v>
      </c>
      <c r="D761" s="14" t="s">
        <v>320</v>
      </c>
      <c r="E761" s="105">
        <v>7289.6</v>
      </c>
      <c r="F761" s="23">
        <v>42224</v>
      </c>
      <c r="G761" s="106">
        <v>7289.6</v>
      </c>
      <c r="H761" s="31">
        <f t="shared" si="23"/>
        <v>0</v>
      </c>
      <c r="I761" s="39" t="s">
        <v>587</v>
      </c>
      <c r="N761" s="20">
        <v>42240</v>
      </c>
      <c r="O761" s="183">
        <v>6723</v>
      </c>
      <c r="P761" s="183" t="s">
        <v>1592</v>
      </c>
      <c r="Q761" s="14" t="s">
        <v>1262</v>
      </c>
      <c r="R761" s="105">
        <v>31155.47</v>
      </c>
      <c r="S761" s="65">
        <v>42243</v>
      </c>
      <c r="T761" s="106">
        <v>31155.47</v>
      </c>
      <c r="U761" s="31">
        <f t="shared" si="22"/>
        <v>0</v>
      </c>
      <c r="V761" s="39" t="s">
        <v>6106</v>
      </c>
    </row>
    <row r="762" spans="1:22" x14ac:dyDescent="0.25">
      <c r="A762" s="20">
        <v>42224</v>
      </c>
      <c r="B762" s="183">
        <v>4970</v>
      </c>
      <c r="C762" s="183" t="s">
        <v>1592</v>
      </c>
      <c r="D762" s="14" t="s">
        <v>1190</v>
      </c>
      <c r="E762" s="105">
        <v>7690</v>
      </c>
      <c r="F762" s="23">
        <v>42224</v>
      </c>
      <c r="G762" s="106">
        <v>7690</v>
      </c>
      <c r="H762" s="31">
        <f t="shared" si="23"/>
        <v>0</v>
      </c>
      <c r="I762" s="39" t="s">
        <v>46</v>
      </c>
      <c r="N762" s="20">
        <v>42241</v>
      </c>
      <c r="O762" s="183">
        <v>6862</v>
      </c>
      <c r="P762" s="183" t="s">
        <v>1592</v>
      </c>
      <c r="Q762" s="14" t="s">
        <v>1262</v>
      </c>
      <c r="R762" s="105">
        <v>64986.9</v>
      </c>
      <c r="S762" s="65">
        <v>42243</v>
      </c>
      <c r="T762" s="114">
        <v>35777.199999999997</v>
      </c>
      <c r="U762" s="55">
        <f t="shared" si="22"/>
        <v>29209.700000000004</v>
      </c>
      <c r="V762" s="39" t="s">
        <v>6124</v>
      </c>
    </row>
    <row r="763" spans="1:22" x14ac:dyDescent="0.25">
      <c r="A763" s="20">
        <v>42224</v>
      </c>
      <c r="B763" s="183">
        <v>4971</v>
      </c>
      <c r="C763" s="183" t="s">
        <v>1592</v>
      </c>
      <c r="D763" s="14" t="s">
        <v>116</v>
      </c>
      <c r="E763" s="105">
        <v>11862.9</v>
      </c>
      <c r="F763" s="23">
        <v>42224</v>
      </c>
      <c r="G763" s="106">
        <v>11862.9</v>
      </c>
      <c r="H763" s="31">
        <f t="shared" si="23"/>
        <v>0</v>
      </c>
      <c r="I763" s="39" t="s">
        <v>9</v>
      </c>
      <c r="N763" s="20">
        <v>42242</v>
      </c>
      <c r="O763" s="183">
        <v>7005</v>
      </c>
      <c r="P763" s="183" t="s">
        <v>1592</v>
      </c>
      <c r="Q763" s="14" t="s">
        <v>1262</v>
      </c>
      <c r="R763" s="105">
        <v>71144.31</v>
      </c>
      <c r="S763" s="65"/>
      <c r="T763" s="106"/>
      <c r="U763" s="31">
        <f t="shared" si="22"/>
        <v>71144.31</v>
      </c>
      <c r="V763" s="39" t="s">
        <v>1013</v>
      </c>
    </row>
    <row r="764" spans="1:22" x14ac:dyDescent="0.25">
      <c r="A764" s="20">
        <v>42224</v>
      </c>
      <c r="B764" s="183">
        <v>4972</v>
      </c>
      <c r="C764" s="183" t="s">
        <v>1592</v>
      </c>
      <c r="D764" s="14" t="s">
        <v>1058</v>
      </c>
      <c r="E764" s="105">
        <v>4581.32</v>
      </c>
      <c r="F764" s="23">
        <v>42224</v>
      </c>
      <c r="G764" s="106">
        <v>4581.32</v>
      </c>
      <c r="H764" s="31">
        <f t="shared" si="23"/>
        <v>0</v>
      </c>
      <c r="I764" s="39" t="s">
        <v>9</v>
      </c>
      <c r="N764" s="20">
        <v>42243</v>
      </c>
      <c r="O764" s="183">
        <v>7099</v>
      </c>
      <c r="P764" s="183" t="s">
        <v>1592</v>
      </c>
      <c r="Q764" s="14" t="s">
        <v>1262</v>
      </c>
      <c r="R764" s="105">
        <v>10385.6</v>
      </c>
      <c r="S764" s="23"/>
      <c r="T764" s="106"/>
      <c r="U764" s="31">
        <f t="shared" si="22"/>
        <v>10385.6</v>
      </c>
      <c r="V764" s="39" t="s">
        <v>9</v>
      </c>
    </row>
    <row r="765" spans="1:22" x14ac:dyDescent="0.25">
      <c r="A765" s="20">
        <v>42224</v>
      </c>
      <c r="B765" s="183">
        <v>4973</v>
      </c>
      <c r="C765" s="183" t="s">
        <v>1592</v>
      </c>
      <c r="D765" s="14" t="s">
        <v>24</v>
      </c>
      <c r="E765" s="105">
        <v>15300.8</v>
      </c>
      <c r="F765" s="23">
        <v>42228</v>
      </c>
      <c r="G765" s="106">
        <v>15300.8</v>
      </c>
      <c r="H765" s="31">
        <f t="shared" si="23"/>
        <v>0</v>
      </c>
      <c r="I765" s="39" t="s">
        <v>312</v>
      </c>
      <c r="N765" s="20">
        <v>42244</v>
      </c>
      <c r="O765" s="183">
        <v>7220</v>
      </c>
      <c r="P765" s="183" t="s">
        <v>1592</v>
      </c>
      <c r="Q765" s="14" t="s">
        <v>1262</v>
      </c>
      <c r="R765" s="105">
        <v>65898.2</v>
      </c>
      <c r="S765" s="23"/>
      <c r="T765" s="106"/>
      <c r="U765" s="31">
        <f t="shared" si="22"/>
        <v>65898.2</v>
      </c>
      <c r="V765" s="39" t="s">
        <v>6124</v>
      </c>
    </row>
    <row r="766" spans="1:22" x14ac:dyDescent="0.25">
      <c r="A766" s="20">
        <v>42224</v>
      </c>
      <c r="B766" s="183">
        <v>4974</v>
      </c>
      <c r="C766" s="183" t="s">
        <v>1592</v>
      </c>
      <c r="D766" s="14" t="s">
        <v>18</v>
      </c>
      <c r="E766" s="105">
        <v>992</v>
      </c>
      <c r="F766" s="23">
        <v>42224</v>
      </c>
      <c r="G766" s="106">
        <v>992</v>
      </c>
      <c r="H766" s="31">
        <f t="shared" si="23"/>
        <v>0</v>
      </c>
      <c r="I766" s="39" t="s">
        <v>9</v>
      </c>
      <c r="N766" s="20">
        <v>42245</v>
      </c>
      <c r="O766" s="183">
        <v>7331</v>
      </c>
      <c r="P766" s="183" t="s">
        <v>1592</v>
      </c>
      <c r="Q766" s="14" t="s">
        <v>1262</v>
      </c>
      <c r="R766" s="105">
        <v>41616.15</v>
      </c>
      <c r="S766" s="23"/>
      <c r="T766" s="106"/>
      <c r="U766" s="31">
        <f t="shared" si="22"/>
        <v>41616.15</v>
      </c>
      <c r="V766" s="39" t="s">
        <v>6124</v>
      </c>
    </row>
    <row r="767" spans="1:22" x14ac:dyDescent="0.25">
      <c r="A767" s="20">
        <v>42224</v>
      </c>
      <c r="B767" s="183">
        <v>4975</v>
      </c>
      <c r="C767" s="183" t="s">
        <v>1592</v>
      </c>
      <c r="D767" s="14" t="s">
        <v>940</v>
      </c>
      <c r="E767" s="105">
        <v>4239.3</v>
      </c>
      <c r="F767" s="23" t="s">
        <v>6148</v>
      </c>
      <c r="G767" s="106">
        <f>3500+739.3</f>
        <v>4239.3</v>
      </c>
      <c r="H767" s="31">
        <f t="shared" si="23"/>
        <v>0</v>
      </c>
      <c r="I767" s="39" t="s">
        <v>9</v>
      </c>
      <c r="N767" s="20">
        <v>42245</v>
      </c>
      <c r="O767" s="183">
        <v>7392</v>
      </c>
      <c r="P767" s="183" t="s">
        <v>1592</v>
      </c>
      <c r="Q767" s="14" t="s">
        <v>1262</v>
      </c>
      <c r="R767" s="105">
        <v>30954</v>
      </c>
      <c r="S767" s="23"/>
      <c r="T767" s="106"/>
      <c r="U767" s="31">
        <f t="shared" si="22"/>
        <v>30954</v>
      </c>
      <c r="V767" s="39" t="s">
        <v>9</v>
      </c>
    </row>
    <row r="768" spans="1:22" x14ac:dyDescent="0.25">
      <c r="A768" s="20">
        <v>42224</v>
      </c>
      <c r="B768" s="183">
        <v>4976</v>
      </c>
      <c r="C768" s="183" t="s">
        <v>1592</v>
      </c>
      <c r="D768" s="14" t="s">
        <v>114</v>
      </c>
      <c r="E768" s="105">
        <v>3302.4</v>
      </c>
      <c r="F768" s="23">
        <v>42224</v>
      </c>
      <c r="G768" s="106">
        <v>3302.4</v>
      </c>
      <c r="H768" s="31">
        <f t="shared" si="23"/>
        <v>0</v>
      </c>
      <c r="I768" s="39" t="s">
        <v>9</v>
      </c>
      <c r="N768" s="20">
        <v>42246</v>
      </c>
      <c r="O768" s="183">
        <v>7403</v>
      </c>
      <c r="P768" s="183" t="s">
        <v>1592</v>
      </c>
      <c r="Q768" s="14" t="s">
        <v>1262</v>
      </c>
      <c r="R768" s="105">
        <v>31631.37</v>
      </c>
      <c r="S768" s="23"/>
      <c r="T768" s="106"/>
      <c r="U768" s="31">
        <f t="shared" si="22"/>
        <v>31631.37</v>
      </c>
      <c r="V768" s="39" t="s">
        <v>9</v>
      </c>
    </row>
    <row r="769" spans="1:22" x14ac:dyDescent="0.25">
      <c r="A769" s="20">
        <v>42224</v>
      </c>
      <c r="B769" s="183">
        <v>4977</v>
      </c>
      <c r="C769" s="183" t="s">
        <v>1592</v>
      </c>
      <c r="D769" s="14" t="s">
        <v>3200</v>
      </c>
      <c r="E769" s="105">
        <v>2592</v>
      </c>
      <c r="F769" s="23">
        <v>42224</v>
      </c>
      <c r="G769" s="106">
        <v>2592</v>
      </c>
      <c r="H769" s="31">
        <f t="shared" si="23"/>
        <v>0</v>
      </c>
      <c r="I769" s="39" t="s">
        <v>9</v>
      </c>
      <c r="N769" s="20">
        <v>42247</v>
      </c>
      <c r="O769" s="183">
        <v>7475</v>
      </c>
      <c r="P769" s="183" t="s">
        <v>1592</v>
      </c>
      <c r="Q769" s="14" t="s">
        <v>1262</v>
      </c>
      <c r="R769" s="105">
        <v>31813.61</v>
      </c>
      <c r="S769" s="23"/>
      <c r="T769" s="106"/>
      <c r="U769" s="31">
        <f t="shared" si="22"/>
        <v>31813.61</v>
      </c>
      <c r="V769" s="39" t="s">
        <v>9</v>
      </c>
    </row>
    <row r="770" spans="1:22" x14ac:dyDescent="0.25">
      <c r="A770" s="20">
        <v>42224</v>
      </c>
      <c r="B770" s="183">
        <v>4978</v>
      </c>
      <c r="C770" s="183" t="s">
        <v>1592</v>
      </c>
      <c r="D770" s="14" t="s">
        <v>236</v>
      </c>
      <c r="E770" s="105">
        <v>1900.6</v>
      </c>
      <c r="F770" s="23">
        <v>42224</v>
      </c>
      <c r="G770" s="106">
        <v>1900.6</v>
      </c>
      <c r="H770" s="31">
        <f t="shared" si="23"/>
        <v>0</v>
      </c>
      <c r="I770" s="39" t="s">
        <v>6104</v>
      </c>
      <c r="N770" s="20">
        <v>42217</v>
      </c>
      <c r="O770" s="183">
        <v>4236</v>
      </c>
      <c r="P770" s="183" t="s">
        <v>1592</v>
      </c>
      <c r="Q770" s="14" t="s">
        <v>24</v>
      </c>
      <c r="R770" s="105">
        <v>21470.400000000001</v>
      </c>
      <c r="S770" s="23">
        <v>42228</v>
      </c>
      <c r="T770" s="106">
        <v>21470.400000000001</v>
      </c>
      <c r="U770" s="25">
        <f t="shared" si="22"/>
        <v>0</v>
      </c>
      <c r="V770" s="39" t="s">
        <v>9</v>
      </c>
    </row>
    <row r="771" spans="1:22" x14ac:dyDescent="0.25">
      <c r="A771" s="20">
        <v>42224</v>
      </c>
      <c r="B771" s="183">
        <v>4979</v>
      </c>
      <c r="C771" s="183" t="s">
        <v>1592</v>
      </c>
      <c r="D771" s="14" t="s">
        <v>296</v>
      </c>
      <c r="E771" s="105">
        <v>1965.54</v>
      </c>
      <c r="F771" s="23">
        <v>42224</v>
      </c>
      <c r="G771" s="106">
        <v>1965.54</v>
      </c>
      <c r="H771" s="31">
        <f t="shared" si="23"/>
        <v>0</v>
      </c>
      <c r="I771" s="39" t="s">
        <v>9</v>
      </c>
      <c r="N771" s="20">
        <v>42217</v>
      </c>
      <c r="O771" s="183">
        <v>4269</v>
      </c>
      <c r="P771" s="183" t="s">
        <v>1592</v>
      </c>
      <c r="Q771" s="14" t="s">
        <v>24</v>
      </c>
      <c r="R771" s="105">
        <v>3845.8</v>
      </c>
      <c r="S771" s="23">
        <v>42228</v>
      </c>
      <c r="T771" s="106">
        <v>3845.8</v>
      </c>
      <c r="U771" s="25">
        <f t="shared" ref="U771:U834" si="24">R771-T771</f>
        <v>0</v>
      </c>
      <c r="V771" s="39" t="s">
        <v>9</v>
      </c>
    </row>
    <row r="772" spans="1:22" x14ac:dyDescent="0.25">
      <c r="A772" s="20">
        <v>42224</v>
      </c>
      <c r="B772" s="183">
        <v>4980</v>
      </c>
      <c r="C772" s="183" t="s">
        <v>1592</v>
      </c>
      <c r="D772" s="14" t="s">
        <v>375</v>
      </c>
      <c r="E772" s="105">
        <v>5594.4</v>
      </c>
      <c r="F772" s="23">
        <v>42224</v>
      </c>
      <c r="G772" s="106">
        <v>5594.4</v>
      </c>
      <c r="H772" s="31">
        <f t="shared" ref="H772:H835" si="25">E772-G772</f>
        <v>0</v>
      </c>
      <c r="I772" s="39" t="s">
        <v>9</v>
      </c>
      <c r="N772" s="20">
        <v>42217</v>
      </c>
      <c r="O772" s="183">
        <v>4283</v>
      </c>
      <c r="P772" s="183" t="s">
        <v>1592</v>
      </c>
      <c r="Q772" s="14" t="s">
        <v>24</v>
      </c>
      <c r="R772" s="105">
        <v>61174.3</v>
      </c>
      <c r="S772" s="23">
        <v>42228</v>
      </c>
      <c r="T772" s="106">
        <v>61174.3</v>
      </c>
      <c r="U772" s="25">
        <f t="shared" si="24"/>
        <v>0</v>
      </c>
      <c r="V772" s="39" t="s">
        <v>9</v>
      </c>
    </row>
    <row r="773" spans="1:22" x14ac:dyDescent="0.25">
      <c r="A773" s="20">
        <v>42224</v>
      </c>
      <c r="B773" s="183">
        <v>4981</v>
      </c>
      <c r="C773" s="183" t="s">
        <v>1592</v>
      </c>
      <c r="D773" s="14" t="s">
        <v>1290</v>
      </c>
      <c r="E773" s="105">
        <v>8192.7000000000007</v>
      </c>
      <c r="F773" s="23">
        <v>42224</v>
      </c>
      <c r="G773" s="106">
        <v>8192.7000000000007</v>
      </c>
      <c r="H773" s="31">
        <f t="shared" si="25"/>
        <v>0</v>
      </c>
      <c r="I773" s="39" t="s">
        <v>9</v>
      </c>
      <c r="N773" s="20">
        <v>42217</v>
      </c>
      <c r="O773" s="183">
        <v>4284</v>
      </c>
      <c r="P773" s="183" t="s">
        <v>1592</v>
      </c>
      <c r="Q773" s="14" t="s">
        <v>24</v>
      </c>
      <c r="R773" s="105">
        <v>3657.1</v>
      </c>
      <c r="S773" s="23">
        <v>42228</v>
      </c>
      <c r="T773" s="106">
        <v>3657.1</v>
      </c>
      <c r="U773" s="25">
        <f t="shared" si="24"/>
        <v>0</v>
      </c>
      <c r="V773" s="39" t="s">
        <v>9</v>
      </c>
    </row>
    <row r="774" spans="1:22" x14ac:dyDescent="0.25">
      <c r="A774" s="20">
        <v>42224</v>
      </c>
      <c r="B774" s="183">
        <v>4982</v>
      </c>
      <c r="C774" s="183" t="s">
        <v>1592</v>
      </c>
      <c r="D774" s="14" t="s">
        <v>55</v>
      </c>
      <c r="E774" s="105">
        <v>27216.7</v>
      </c>
      <c r="F774" s="23">
        <v>42224</v>
      </c>
      <c r="G774" s="106">
        <v>27216.7</v>
      </c>
      <c r="H774" s="31">
        <f t="shared" si="25"/>
        <v>0</v>
      </c>
      <c r="I774" s="39" t="s">
        <v>6106</v>
      </c>
      <c r="N774" s="20">
        <v>42217</v>
      </c>
      <c r="O774" s="183">
        <v>4288</v>
      </c>
      <c r="P774" s="183" t="s">
        <v>1592</v>
      </c>
      <c r="Q774" s="14" t="s">
        <v>24</v>
      </c>
      <c r="R774" s="105">
        <v>269421.59999999998</v>
      </c>
      <c r="S774" s="23">
        <v>42228</v>
      </c>
      <c r="T774" s="106">
        <v>269421.59999999998</v>
      </c>
      <c r="U774" s="25">
        <f t="shared" si="24"/>
        <v>0</v>
      </c>
      <c r="V774" s="39" t="s">
        <v>1013</v>
      </c>
    </row>
    <row r="775" spans="1:22" x14ac:dyDescent="0.25">
      <c r="A775" s="20">
        <v>42224</v>
      </c>
      <c r="B775" s="183">
        <v>4983</v>
      </c>
      <c r="C775" s="183" t="s">
        <v>1592</v>
      </c>
      <c r="D775" s="150" t="s">
        <v>1261</v>
      </c>
      <c r="E775" s="105">
        <v>4496</v>
      </c>
      <c r="F775" s="23">
        <v>42224</v>
      </c>
      <c r="G775" s="106">
        <v>4496</v>
      </c>
      <c r="H775" s="31">
        <f t="shared" si="25"/>
        <v>0</v>
      </c>
      <c r="I775" s="39" t="s">
        <v>587</v>
      </c>
      <c r="N775" s="20">
        <v>42217</v>
      </c>
      <c r="O775" s="183">
        <v>4319</v>
      </c>
      <c r="P775" s="183" t="s">
        <v>1592</v>
      </c>
      <c r="Q775" s="14" t="s">
        <v>24</v>
      </c>
      <c r="R775" s="105">
        <v>64469.4</v>
      </c>
      <c r="S775" s="23">
        <v>42228</v>
      </c>
      <c r="T775" s="106">
        <v>64469.4</v>
      </c>
      <c r="U775" s="25">
        <f t="shared" si="24"/>
        <v>0</v>
      </c>
      <c r="V775" s="39" t="s">
        <v>9</v>
      </c>
    </row>
    <row r="776" spans="1:22" x14ac:dyDescent="0.25">
      <c r="A776" s="20">
        <v>42224</v>
      </c>
      <c r="B776" s="183">
        <v>4984</v>
      </c>
      <c r="C776" s="183" t="s">
        <v>1592</v>
      </c>
      <c r="D776" s="14" t="s">
        <v>328</v>
      </c>
      <c r="E776" s="105">
        <v>2773</v>
      </c>
      <c r="F776" s="23">
        <v>42224</v>
      </c>
      <c r="G776" s="106">
        <v>2773</v>
      </c>
      <c r="H776" s="31">
        <f t="shared" si="25"/>
        <v>0</v>
      </c>
      <c r="I776" s="39" t="s">
        <v>9</v>
      </c>
      <c r="N776" s="20">
        <v>42218</v>
      </c>
      <c r="O776" s="183">
        <v>4345</v>
      </c>
      <c r="P776" s="183" t="s">
        <v>1592</v>
      </c>
      <c r="Q776" s="40" t="s">
        <v>24</v>
      </c>
      <c r="R776" s="105">
        <v>1469.2</v>
      </c>
      <c r="S776" s="23">
        <v>42228</v>
      </c>
      <c r="T776" s="106">
        <v>1469.2</v>
      </c>
      <c r="U776" s="25">
        <f t="shared" si="24"/>
        <v>0</v>
      </c>
      <c r="V776" s="68" t="s">
        <v>9</v>
      </c>
    </row>
    <row r="777" spans="1:22" x14ac:dyDescent="0.25">
      <c r="A777" s="20">
        <v>42224</v>
      </c>
      <c r="B777" s="183">
        <v>4985</v>
      </c>
      <c r="C777" s="183" t="s">
        <v>1592</v>
      </c>
      <c r="D777" s="14" t="s">
        <v>5046</v>
      </c>
      <c r="E777" s="105">
        <v>11360.6</v>
      </c>
      <c r="F777" s="23">
        <v>42224</v>
      </c>
      <c r="G777" s="106">
        <v>11360.6</v>
      </c>
      <c r="H777" s="31">
        <f t="shared" si="25"/>
        <v>0</v>
      </c>
      <c r="I777" s="39" t="s">
        <v>9</v>
      </c>
      <c r="N777" s="20">
        <v>42218</v>
      </c>
      <c r="O777" s="183">
        <v>4350</v>
      </c>
      <c r="P777" s="183" t="s">
        <v>1592</v>
      </c>
      <c r="Q777" s="40" t="s">
        <v>24</v>
      </c>
      <c r="R777" s="105">
        <v>1372.8</v>
      </c>
      <c r="S777" s="23">
        <v>42228</v>
      </c>
      <c r="T777" s="106">
        <v>1372.8</v>
      </c>
      <c r="U777" s="25">
        <f t="shared" si="24"/>
        <v>0</v>
      </c>
      <c r="V777" s="68" t="s">
        <v>59</v>
      </c>
    </row>
    <row r="778" spans="1:22" x14ac:dyDescent="0.25">
      <c r="A778" s="20">
        <v>42224</v>
      </c>
      <c r="B778" s="183">
        <v>4986</v>
      </c>
      <c r="C778" s="183" t="s">
        <v>1592</v>
      </c>
      <c r="D778" s="14" t="s">
        <v>81</v>
      </c>
      <c r="E778" s="105">
        <v>3078</v>
      </c>
      <c r="F778" s="23">
        <v>42225</v>
      </c>
      <c r="G778" s="106">
        <v>3078</v>
      </c>
      <c r="H778" s="31">
        <f t="shared" si="25"/>
        <v>0</v>
      </c>
      <c r="I778" s="39" t="s">
        <v>59</v>
      </c>
      <c r="N778" s="20">
        <v>42218</v>
      </c>
      <c r="O778" s="183">
        <v>4392</v>
      </c>
      <c r="P778" s="183" t="s">
        <v>1592</v>
      </c>
      <c r="Q778" s="14" t="s">
        <v>24</v>
      </c>
      <c r="R778" s="105">
        <v>208185.62</v>
      </c>
      <c r="S778" s="23">
        <v>42228</v>
      </c>
      <c r="T778" s="106">
        <v>208185.62</v>
      </c>
      <c r="U778" s="25">
        <f t="shared" si="24"/>
        <v>0</v>
      </c>
      <c r="V778" s="39" t="s">
        <v>6112</v>
      </c>
    </row>
    <row r="779" spans="1:22" x14ac:dyDescent="0.25">
      <c r="A779" s="20">
        <v>42224</v>
      </c>
      <c r="B779" s="183">
        <v>4987</v>
      </c>
      <c r="C779" s="183" t="s">
        <v>1592</v>
      </c>
      <c r="D779" s="14" t="s">
        <v>1193</v>
      </c>
      <c r="E779" s="105">
        <v>1422</v>
      </c>
      <c r="F779" s="23">
        <v>42224</v>
      </c>
      <c r="G779" s="106">
        <v>1422</v>
      </c>
      <c r="H779" s="31">
        <f t="shared" si="25"/>
        <v>0</v>
      </c>
      <c r="I779" s="39" t="s">
        <v>9</v>
      </c>
      <c r="N779" s="20">
        <v>42218</v>
      </c>
      <c r="O779" s="183">
        <v>4393</v>
      </c>
      <c r="P779" s="183" t="s">
        <v>1592</v>
      </c>
      <c r="Q779" s="40" t="s">
        <v>24</v>
      </c>
      <c r="R779" s="105">
        <v>209449.31</v>
      </c>
      <c r="S779" s="23">
        <v>42228</v>
      </c>
      <c r="T779" s="106">
        <v>209449.31</v>
      </c>
      <c r="U779" s="25">
        <f t="shared" si="24"/>
        <v>0</v>
      </c>
      <c r="V779" s="68" t="s">
        <v>6106</v>
      </c>
    </row>
    <row r="780" spans="1:22" x14ac:dyDescent="0.25">
      <c r="A780" s="20">
        <v>42224</v>
      </c>
      <c r="B780" s="183">
        <v>4988</v>
      </c>
      <c r="C780" s="183" t="s">
        <v>1592</v>
      </c>
      <c r="D780" s="14" t="s">
        <v>82</v>
      </c>
      <c r="E780" s="105">
        <v>3316</v>
      </c>
      <c r="F780" s="23">
        <v>42227</v>
      </c>
      <c r="G780" s="106">
        <v>3316</v>
      </c>
      <c r="H780" s="31">
        <f t="shared" si="25"/>
        <v>0</v>
      </c>
      <c r="I780" s="39" t="s">
        <v>59</v>
      </c>
      <c r="N780" s="20">
        <v>42219</v>
      </c>
      <c r="O780" s="183">
        <v>4402</v>
      </c>
      <c r="P780" s="183" t="s">
        <v>1592</v>
      </c>
      <c r="Q780" s="40" t="s">
        <v>24</v>
      </c>
      <c r="R780" s="105">
        <v>57129.599999999999</v>
      </c>
      <c r="S780" s="23">
        <v>42228</v>
      </c>
      <c r="T780" s="106">
        <v>57129.599999999999</v>
      </c>
      <c r="U780" s="25">
        <f t="shared" si="24"/>
        <v>0</v>
      </c>
      <c r="V780" s="68" t="s">
        <v>312</v>
      </c>
    </row>
    <row r="781" spans="1:22" x14ac:dyDescent="0.25">
      <c r="A781" s="20">
        <v>42224</v>
      </c>
      <c r="B781" s="183">
        <v>4989</v>
      </c>
      <c r="C781" s="183" t="s">
        <v>1592</v>
      </c>
      <c r="D781" s="14" t="s">
        <v>82</v>
      </c>
      <c r="E781" s="105">
        <v>6269.4</v>
      </c>
      <c r="F781" s="23">
        <v>42225</v>
      </c>
      <c r="G781" s="106">
        <v>6269.4</v>
      </c>
      <c r="H781" s="31">
        <f t="shared" si="25"/>
        <v>0</v>
      </c>
      <c r="I781" s="39" t="s">
        <v>59</v>
      </c>
      <c r="N781" s="20">
        <v>42219</v>
      </c>
      <c r="O781" s="183">
        <v>4454</v>
      </c>
      <c r="P781" s="183" t="s">
        <v>1592</v>
      </c>
      <c r="Q781" s="40" t="s">
        <v>24</v>
      </c>
      <c r="R781" s="105">
        <v>30755.5</v>
      </c>
      <c r="S781" s="23">
        <v>42228</v>
      </c>
      <c r="T781" s="106">
        <v>30755.5</v>
      </c>
      <c r="U781" s="31">
        <f t="shared" si="24"/>
        <v>0</v>
      </c>
      <c r="V781" s="68" t="s">
        <v>9</v>
      </c>
    </row>
    <row r="782" spans="1:22" x14ac:dyDescent="0.25">
      <c r="A782" s="20">
        <v>42224</v>
      </c>
      <c r="B782" s="183">
        <v>4990</v>
      </c>
      <c r="C782" s="183" t="s">
        <v>1592</v>
      </c>
      <c r="D782" s="14" t="s">
        <v>83</v>
      </c>
      <c r="E782" s="105">
        <v>5951.4</v>
      </c>
      <c r="F782" s="23">
        <v>42225</v>
      </c>
      <c r="G782" s="106">
        <v>5951.4</v>
      </c>
      <c r="H782" s="31">
        <f t="shared" si="25"/>
        <v>0</v>
      </c>
      <c r="I782" s="39" t="s">
        <v>9</v>
      </c>
      <c r="N782" s="20">
        <v>42220</v>
      </c>
      <c r="O782" s="183">
        <v>4522</v>
      </c>
      <c r="P782" s="183" t="s">
        <v>1592</v>
      </c>
      <c r="Q782" s="14" t="s">
        <v>24</v>
      </c>
      <c r="R782" s="105">
        <v>109442.3</v>
      </c>
      <c r="S782" s="23">
        <v>42228</v>
      </c>
      <c r="T782" s="106">
        <v>109442.3</v>
      </c>
      <c r="U782" s="31">
        <f t="shared" si="24"/>
        <v>0</v>
      </c>
      <c r="V782" s="39" t="s">
        <v>6106</v>
      </c>
    </row>
    <row r="783" spans="1:22" x14ac:dyDescent="0.25">
      <c r="A783" s="20">
        <v>42224</v>
      </c>
      <c r="B783" s="183">
        <v>4991</v>
      </c>
      <c r="C783" s="183" t="s">
        <v>1592</v>
      </c>
      <c r="D783" s="14" t="s">
        <v>91</v>
      </c>
      <c r="E783" s="105">
        <v>26874</v>
      </c>
      <c r="F783" s="23">
        <v>42225</v>
      </c>
      <c r="G783" s="106">
        <v>26874</v>
      </c>
      <c r="H783" s="31">
        <f t="shared" si="25"/>
        <v>0</v>
      </c>
      <c r="I783" s="39" t="s">
        <v>59</v>
      </c>
      <c r="N783" s="20">
        <v>42220</v>
      </c>
      <c r="O783" s="183">
        <v>4584</v>
      </c>
      <c r="P783" s="183" t="s">
        <v>1592</v>
      </c>
      <c r="Q783" s="14" t="s">
        <v>24</v>
      </c>
      <c r="R783" s="105">
        <v>166017.57999999999</v>
      </c>
      <c r="S783" s="23">
        <v>42228</v>
      </c>
      <c r="T783" s="106">
        <v>166017.57999999999</v>
      </c>
      <c r="U783" s="31">
        <f t="shared" si="24"/>
        <v>0</v>
      </c>
      <c r="V783" s="39" t="s">
        <v>6106</v>
      </c>
    </row>
    <row r="784" spans="1:22" x14ac:dyDescent="0.25">
      <c r="A784" s="20">
        <v>42224</v>
      </c>
      <c r="B784" s="183">
        <v>4992</v>
      </c>
      <c r="C784" s="183" t="s">
        <v>1592</v>
      </c>
      <c r="D784" s="14" t="s">
        <v>167</v>
      </c>
      <c r="E784" s="105">
        <v>483</v>
      </c>
      <c r="F784" s="47">
        <v>42225</v>
      </c>
      <c r="G784" s="106">
        <v>483</v>
      </c>
      <c r="H784" s="31">
        <f t="shared" si="25"/>
        <v>0</v>
      </c>
      <c r="I784" s="39" t="s">
        <v>59</v>
      </c>
      <c r="N784" s="20">
        <v>42220</v>
      </c>
      <c r="O784" s="183">
        <v>4588</v>
      </c>
      <c r="P784" s="183" t="s">
        <v>1592</v>
      </c>
      <c r="Q784" s="14" t="s">
        <v>24</v>
      </c>
      <c r="R784" s="105">
        <v>78617.600000000006</v>
      </c>
      <c r="S784" s="23">
        <v>42228</v>
      </c>
      <c r="T784" s="106">
        <v>78617.600000000006</v>
      </c>
      <c r="U784" s="31">
        <f t="shared" si="24"/>
        <v>0</v>
      </c>
      <c r="V784" s="39" t="s">
        <v>6112</v>
      </c>
    </row>
    <row r="785" spans="1:22" x14ac:dyDescent="0.25">
      <c r="A785" s="20">
        <v>42224</v>
      </c>
      <c r="B785" s="183">
        <v>4993</v>
      </c>
      <c r="C785" s="183" t="s">
        <v>1592</v>
      </c>
      <c r="D785" s="14" t="s">
        <v>148</v>
      </c>
      <c r="E785" s="105">
        <v>4308.6000000000004</v>
      </c>
      <c r="F785" s="23">
        <v>42225</v>
      </c>
      <c r="G785" s="106">
        <v>4308.6000000000004</v>
      </c>
      <c r="H785" s="31">
        <f t="shared" si="25"/>
        <v>0</v>
      </c>
      <c r="I785" s="39" t="s">
        <v>59</v>
      </c>
      <c r="N785" s="20">
        <v>42221</v>
      </c>
      <c r="O785" s="183">
        <v>4680</v>
      </c>
      <c r="P785" s="183" t="s">
        <v>1592</v>
      </c>
      <c r="Q785" s="14" t="s">
        <v>24</v>
      </c>
      <c r="R785" s="105">
        <v>268998.28000000003</v>
      </c>
      <c r="S785" s="23">
        <v>42228</v>
      </c>
      <c r="T785" s="106">
        <v>268998.28000000003</v>
      </c>
      <c r="U785" s="31">
        <f t="shared" si="24"/>
        <v>0</v>
      </c>
      <c r="V785" s="39" t="s">
        <v>1013</v>
      </c>
    </row>
    <row r="786" spans="1:22" x14ac:dyDescent="0.25">
      <c r="A786" s="20">
        <v>42224</v>
      </c>
      <c r="B786" s="183">
        <v>4994</v>
      </c>
      <c r="C786" s="183" t="s">
        <v>1592</v>
      </c>
      <c r="D786" s="14" t="s">
        <v>292</v>
      </c>
      <c r="E786" s="105">
        <v>2863.8</v>
      </c>
      <c r="F786" s="23">
        <v>42225</v>
      </c>
      <c r="G786" s="106">
        <v>2863.8</v>
      </c>
      <c r="H786" s="31">
        <f t="shared" si="25"/>
        <v>0</v>
      </c>
      <c r="I786" s="39" t="s">
        <v>59</v>
      </c>
      <c r="N786" s="20">
        <v>42221</v>
      </c>
      <c r="O786" s="183">
        <v>4683</v>
      </c>
      <c r="P786" s="183" t="s">
        <v>1592</v>
      </c>
      <c r="Q786" s="14" t="s">
        <v>24</v>
      </c>
      <c r="R786" s="105">
        <v>86252.6</v>
      </c>
      <c r="S786" s="23">
        <v>42228</v>
      </c>
      <c r="T786" s="106">
        <v>86252.6</v>
      </c>
      <c r="U786" s="31">
        <f t="shared" si="24"/>
        <v>0</v>
      </c>
      <c r="V786" s="39" t="s">
        <v>1013</v>
      </c>
    </row>
    <row r="787" spans="1:22" x14ac:dyDescent="0.25">
      <c r="A787" s="20">
        <v>42224</v>
      </c>
      <c r="B787" s="183">
        <v>4995</v>
      </c>
      <c r="C787" s="183" t="s">
        <v>1592</v>
      </c>
      <c r="D787" s="14" t="s">
        <v>294</v>
      </c>
      <c r="E787" s="105">
        <v>11814.92</v>
      </c>
      <c r="F787" s="23">
        <v>42224</v>
      </c>
      <c r="G787" s="106">
        <v>11814.92</v>
      </c>
      <c r="H787" s="31">
        <f t="shared" si="25"/>
        <v>0</v>
      </c>
      <c r="I787" s="39" t="s">
        <v>9</v>
      </c>
      <c r="N787" s="20">
        <v>42222</v>
      </c>
      <c r="O787" s="183">
        <v>4790</v>
      </c>
      <c r="P787" s="183" t="s">
        <v>1592</v>
      </c>
      <c r="Q787" s="14" t="s">
        <v>24</v>
      </c>
      <c r="R787" s="105">
        <v>247381.8</v>
      </c>
      <c r="S787" s="23">
        <v>42228</v>
      </c>
      <c r="T787" s="106">
        <v>247381.8</v>
      </c>
      <c r="U787" s="31">
        <f t="shared" si="24"/>
        <v>0</v>
      </c>
      <c r="V787" s="39" t="s">
        <v>1013</v>
      </c>
    </row>
    <row r="788" spans="1:22" x14ac:dyDescent="0.25">
      <c r="A788" s="20">
        <v>42224</v>
      </c>
      <c r="B788" s="183">
        <v>4996</v>
      </c>
      <c r="C788" s="183" t="s">
        <v>1592</v>
      </c>
      <c r="D788" s="14" t="s">
        <v>120</v>
      </c>
      <c r="E788" s="105">
        <v>1480.06</v>
      </c>
      <c r="F788" s="23">
        <v>42225</v>
      </c>
      <c r="G788" s="106">
        <v>1480.06</v>
      </c>
      <c r="H788" s="31">
        <f t="shared" si="25"/>
        <v>0</v>
      </c>
      <c r="I788" s="39" t="s">
        <v>59</v>
      </c>
      <c r="N788" s="20">
        <v>42222</v>
      </c>
      <c r="O788" s="183">
        <v>4791</v>
      </c>
      <c r="P788" s="183" t="s">
        <v>1592</v>
      </c>
      <c r="Q788" s="14" t="s">
        <v>24</v>
      </c>
      <c r="R788" s="105">
        <v>1852.5</v>
      </c>
      <c r="S788" s="23">
        <v>42228</v>
      </c>
      <c r="T788" s="106">
        <v>1852.5</v>
      </c>
      <c r="U788" s="31">
        <f t="shared" si="24"/>
        <v>0</v>
      </c>
      <c r="V788" s="39" t="s">
        <v>9</v>
      </c>
    </row>
    <row r="789" spans="1:22" x14ac:dyDescent="0.25">
      <c r="A789" s="20">
        <v>42224</v>
      </c>
      <c r="B789" s="183">
        <v>4997</v>
      </c>
      <c r="C789" s="183" t="s">
        <v>1592</v>
      </c>
      <c r="D789" s="14" t="s">
        <v>225</v>
      </c>
      <c r="E789" s="105">
        <v>2792</v>
      </c>
      <c r="F789" s="23">
        <v>42224</v>
      </c>
      <c r="G789" s="106">
        <v>2792</v>
      </c>
      <c r="H789" s="31">
        <f t="shared" si="25"/>
        <v>0</v>
      </c>
      <c r="I789" s="39" t="s">
        <v>9</v>
      </c>
      <c r="N789" s="20">
        <v>42222</v>
      </c>
      <c r="O789" s="183">
        <v>4808</v>
      </c>
      <c r="P789" s="183" t="s">
        <v>1592</v>
      </c>
      <c r="Q789" s="14" t="s">
        <v>24</v>
      </c>
      <c r="R789" s="105">
        <v>72241.2</v>
      </c>
      <c r="S789" s="23">
        <v>42228</v>
      </c>
      <c r="T789" s="106">
        <v>72241.2</v>
      </c>
      <c r="U789" s="31">
        <f t="shared" si="24"/>
        <v>0</v>
      </c>
      <c r="V789" s="39" t="s">
        <v>312</v>
      </c>
    </row>
    <row r="790" spans="1:22" x14ac:dyDescent="0.25">
      <c r="A790" s="20">
        <v>42224</v>
      </c>
      <c r="B790" s="183">
        <v>4998</v>
      </c>
      <c r="C790" s="183" t="s">
        <v>1592</v>
      </c>
      <c r="D790" s="14" t="s">
        <v>169</v>
      </c>
      <c r="E790" s="105">
        <v>2531.1</v>
      </c>
      <c r="F790" s="23">
        <v>42225</v>
      </c>
      <c r="G790" s="106">
        <v>2531.1</v>
      </c>
      <c r="H790" s="31">
        <f t="shared" si="25"/>
        <v>0</v>
      </c>
      <c r="I790" s="39" t="s">
        <v>9</v>
      </c>
      <c r="N790" s="20">
        <v>42223</v>
      </c>
      <c r="O790" s="183">
        <v>4834</v>
      </c>
      <c r="P790" s="183" t="s">
        <v>1592</v>
      </c>
      <c r="Q790" s="14" t="s">
        <v>24</v>
      </c>
      <c r="R790" s="105">
        <v>699.2</v>
      </c>
      <c r="S790" s="23">
        <v>42228</v>
      </c>
      <c r="T790" s="106">
        <v>699.2</v>
      </c>
      <c r="U790" s="31">
        <f t="shared" si="24"/>
        <v>0</v>
      </c>
      <c r="V790" s="39" t="s">
        <v>312</v>
      </c>
    </row>
    <row r="791" spans="1:22" x14ac:dyDescent="0.25">
      <c r="A791" s="20">
        <v>42224</v>
      </c>
      <c r="B791" s="183">
        <v>4999</v>
      </c>
      <c r="C791" s="183" t="s">
        <v>1592</v>
      </c>
      <c r="D791" s="14" t="s">
        <v>60</v>
      </c>
      <c r="E791" s="105">
        <v>9326.4</v>
      </c>
      <c r="F791" s="23">
        <v>42224</v>
      </c>
      <c r="G791" s="106">
        <v>9326.4</v>
      </c>
      <c r="H791" s="31">
        <f t="shared" si="25"/>
        <v>0</v>
      </c>
      <c r="I791" s="39" t="s">
        <v>6106</v>
      </c>
      <c r="N791" s="20">
        <v>42223</v>
      </c>
      <c r="O791" s="183">
        <v>4937</v>
      </c>
      <c r="P791" s="183" t="s">
        <v>1592</v>
      </c>
      <c r="Q791" s="14" t="s">
        <v>24</v>
      </c>
      <c r="R791" s="105">
        <v>207544.4</v>
      </c>
      <c r="S791" s="23">
        <v>42236</v>
      </c>
      <c r="T791" s="106">
        <v>207544.4</v>
      </c>
      <c r="U791" s="31">
        <f t="shared" si="24"/>
        <v>0</v>
      </c>
      <c r="V791" s="39" t="s">
        <v>6104</v>
      </c>
    </row>
    <row r="792" spans="1:22" x14ac:dyDescent="0.25">
      <c r="A792" s="20">
        <v>42224</v>
      </c>
      <c r="B792" s="183">
        <v>5000</v>
      </c>
      <c r="C792" s="183" t="s">
        <v>1592</v>
      </c>
      <c r="D792" s="14" t="s">
        <v>383</v>
      </c>
      <c r="E792" s="105">
        <v>4693.3999999999996</v>
      </c>
      <c r="F792" s="23">
        <v>42224</v>
      </c>
      <c r="G792" s="106">
        <v>4693.3999999999996</v>
      </c>
      <c r="H792" s="31">
        <f t="shared" si="25"/>
        <v>0</v>
      </c>
      <c r="I792" s="39" t="s">
        <v>9</v>
      </c>
      <c r="N792" s="20">
        <v>42223</v>
      </c>
      <c r="O792" s="183">
        <v>4945</v>
      </c>
      <c r="P792" s="183" t="s">
        <v>1592</v>
      </c>
      <c r="Q792" s="14" t="s">
        <v>24</v>
      </c>
      <c r="R792" s="105">
        <v>52789.74</v>
      </c>
      <c r="S792" s="23">
        <v>42236</v>
      </c>
      <c r="T792" s="106">
        <v>52789.74</v>
      </c>
      <c r="U792" s="31">
        <f t="shared" si="24"/>
        <v>0</v>
      </c>
      <c r="V792" s="39" t="s">
        <v>9</v>
      </c>
    </row>
    <row r="793" spans="1:22" x14ac:dyDescent="0.25">
      <c r="A793" s="20">
        <v>42224</v>
      </c>
      <c r="B793" s="183">
        <v>5001</v>
      </c>
      <c r="C793" s="183" t="s">
        <v>1592</v>
      </c>
      <c r="D793" s="14" t="s">
        <v>1182</v>
      </c>
      <c r="E793" s="105">
        <v>534.6</v>
      </c>
      <c r="F793" s="23">
        <v>42224</v>
      </c>
      <c r="G793" s="106">
        <v>534.6</v>
      </c>
      <c r="H793" s="31">
        <f t="shared" si="25"/>
        <v>0</v>
      </c>
      <c r="I793" s="39" t="s">
        <v>9</v>
      </c>
      <c r="N793" s="20">
        <v>42223</v>
      </c>
      <c r="O793" s="183">
        <v>4946</v>
      </c>
      <c r="P793" s="183" t="s">
        <v>1592</v>
      </c>
      <c r="Q793" s="14" t="s">
        <v>24</v>
      </c>
      <c r="R793" s="105">
        <v>25980.400000000001</v>
      </c>
      <c r="S793" s="23">
        <v>42236</v>
      </c>
      <c r="T793" s="106">
        <v>25980.400000000001</v>
      </c>
      <c r="U793" s="31">
        <f t="shared" si="24"/>
        <v>0</v>
      </c>
      <c r="V793" s="39" t="s">
        <v>6104</v>
      </c>
    </row>
    <row r="794" spans="1:22" x14ac:dyDescent="0.25">
      <c r="A794" s="20">
        <v>42224</v>
      </c>
      <c r="B794" s="183">
        <v>5002</v>
      </c>
      <c r="C794" s="183" t="s">
        <v>1592</v>
      </c>
      <c r="D794" s="14" t="s">
        <v>112</v>
      </c>
      <c r="E794" s="105">
        <v>4185</v>
      </c>
      <c r="F794" s="23" t="s">
        <v>6149</v>
      </c>
      <c r="G794" s="106">
        <f>3300+885</f>
        <v>4185</v>
      </c>
      <c r="H794" s="31">
        <f t="shared" si="25"/>
        <v>0</v>
      </c>
      <c r="I794" s="39" t="s">
        <v>9</v>
      </c>
      <c r="N794" s="20">
        <v>42224</v>
      </c>
      <c r="O794" s="183">
        <v>4973</v>
      </c>
      <c r="P794" s="183" t="s">
        <v>1592</v>
      </c>
      <c r="Q794" s="14" t="s">
        <v>24</v>
      </c>
      <c r="R794" s="105">
        <v>15300.8</v>
      </c>
      <c r="S794" s="23">
        <v>42228</v>
      </c>
      <c r="T794" s="106">
        <v>15300.8</v>
      </c>
      <c r="U794" s="31">
        <f t="shared" si="24"/>
        <v>0</v>
      </c>
      <c r="V794" s="39" t="s">
        <v>312</v>
      </c>
    </row>
    <row r="795" spans="1:22" x14ac:dyDescent="0.25">
      <c r="A795" s="20">
        <v>42224</v>
      </c>
      <c r="B795" s="183">
        <v>5003</v>
      </c>
      <c r="C795" s="183" t="s">
        <v>1592</v>
      </c>
      <c r="D795" s="14" t="s">
        <v>151</v>
      </c>
      <c r="E795" s="105">
        <v>2197.6</v>
      </c>
      <c r="F795" s="23">
        <v>42227</v>
      </c>
      <c r="G795" s="106">
        <v>2197.6</v>
      </c>
      <c r="H795" s="31">
        <f t="shared" si="25"/>
        <v>0</v>
      </c>
      <c r="I795" s="39" t="s">
        <v>9</v>
      </c>
      <c r="N795" s="20">
        <v>42224</v>
      </c>
      <c r="O795" s="183">
        <v>5009</v>
      </c>
      <c r="P795" s="183" t="s">
        <v>1592</v>
      </c>
      <c r="Q795" s="14" t="s">
        <v>24</v>
      </c>
      <c r="R795" s="105">
        <v>2092.1999999999998</v>
      </c>
      <c r="S795" s="23">
        <v>42228</v>
      </c>
      <c r="T795" s="106">
        <v>2092.1999999999998</v>
      </c>
      <c r="U795" s="31">
        <f t="shared" si="24"/>
        <v>0</v>
      </c>
      <c r="V795" s="39" t="s">
        <v>9</v>
      </c>
    </row>
    <row r="796" spans="1:22" x14ac:dyDescent="0.25">
      <c r="A796" s="20">
        <v>42224</v>
      </c>
      <c r="B796" s="183">
        <v>5004</v>
      </c>
      <c r="C796" s="183" t="s">
        <v>1592</v>
      </c>
      <c r="D796" s="14" t="s">
        <v>915</v>
      </c>
      <c r="E796" s="105">
        <v>1262.8</v>
      </c>
      <c r="F796" s="23">
        <v>42225</v>
      </c>
      <c r="G796" s="106">
        <v>1262.8</v>
      </c>
      <c r="H796" s="31">
        <f t="shared" si="25"/>
        <v>0</v>
      </c>
      <c r="I796" s="39" t="s">
        <v>59</v>
      </c>
      <c r="N796" s="20">
        <v>42224</v>
      </c>
      <c r="O796" s="183">
        <v>5052</v>
      </c>
      <c r="P796" s="183" t="s">
        <v>1592</v>
      </c>
      <c r="Q796" s="14" t="s">
        <v>24</v>
      </c>
      <c r="R796" s="105">
        <v>175008.22</v>
      </c>
      <c r="S796" s="23" t="s">
        <v>6153</v>
      </c>
      <c r="T796" s="106">
        <f>54598.78+120409.44</f>
        <v>175008.22</v>
      </c>
      <c r="U796" s="31">
        <f t="shared" si="24"/>
        <v>0</v>
      </c>
      <c r="V796" s="39" t="s">
        <v>6124</v>
      </c>
    </row>
    <row r="797" spans="1:22" x14ac:dyDescent="0.25">
      <c r="A797" s="20">
        <v>42224</v>
      </c>
      <c r="B797" s="183">
        <v>5005</v>
      </c>
      <c r="C797" s="183" t="s">
        <v>1592</v>
      </c>
      <c r="D797" s="14" t="s">
        <v>164</v>
      </c>
      <c r="E797" s="105">
        <v>2134.1</v>
      </c>
      <c r="F797" s="23">
        <v>42224</v>
      </c>
      <c r="G797" s="106">
        <v>2134.1</v>
      </c>
      <c r="H797" s="31">
        <f t="shared" si="25"/>
        <v>0</v>
      </c>
      <c r="I797" s="39" t="s">
        <v>9</v>
      </c>
      <c r="N797" s="20">
        <v>42224</v>
      </c>
      <c r="O797" s="183">
        <v>5063</v>
      </c>
      <c r="P797" s="183" t="s">
        <v>1592</v>
      </c>
      <c r="Q797" s="14" t="s">
        <v>24</v>
      </c>
      <c r="R797" s="105">
        <v>47759.8</v>
      </c>
      <c r="S797" s="23">
        <v>42236</v>
      </c>
      <c r="T797" s="106">
        <v>47759.8</v>
      </c>
      <c r="U797" s="31">
        <f t="shared" si="24"/>
        <v>0</v>
      </c>
      <c r="V797" s="39" t="s">
        <v>312</v>
      </c>
    </row>
    <row r="798" spans="1:22" x14ac:dyDescent="0.25">
      <c r="A798" s="20">
        <v>42224</v>
      </c>
      <c r="B798" s="183">
        <v>5006</v>
      </c>
      <c r="C798" s="183" t="s">
        <v>1592</v>
      </c>
      <c r="D798" s="14" t="s">
        <v>375</v>
      </c>
      <c r="E798" s="105">
        <v>2777.6</v>
      </c>
      <c r="F798" s="234">
        <v>42224</v>
      </c>
      <c r="G798" s="106">
        <v>2777.6</v>
      </c>
      <c r="H798" s="31">
        <f t="shared" si="25"/>
        <v>0</v>
      </c>
      <c r="I798" s="39" t="s">
        <v>19</v>
      </c>
      <c r="N798" s="20">
        <v>42225</v>
      </c>
      <c r="O798" s="183">
        <v>5078</v>
      </c>
      <c r="P798" s="183" t="s">
        <v>1592</v>
      </c>
      <c r="Q798" s="14" t="s">
        <v>24</v>
      </c>
      <c r="R798" s="105">
        <v>23537.599999999999</v>
      </c>
      <c r="S798" s="23">
        <v>42236</v>
      </c>
      <c r="T798" s="106">
        <v>23537.599999999999</v>
      </c>
      <c r="U798" s="31">
        <f t="shared" si="24"/>
        <v>0</v>
      </c>
      <c r="V798" s="39" t="s">
        <v>312</v>
      </c>
    </row>
    <row r="799" spans="1:22" x14ac:dyDescent="0.25">
      <c r="A799" s="20">
        <v>42224</v>
      </c>
      <c r="B799" s="183">
        <v>5007</v>
      </c>
      <c r="C799" s="183" t="s">
        <v>1592</v>
      </c>
      <c r="D799" s="14" t="s">
        <v>6150</v>
      </c>
      <c r="E799" s="105">
        <v>1372.4</v>
      </c>
      <c r="F799" s="23">
        <v>42225</v>
      </c>
      <c r="G799" s="106">
        <v>1372.4</v>
      </c>
      <c r="H799" s="31">
        <f t="shared" si="25"/>
        <v>0</v>
      </c>
      <c r="I799" s="39" t="s">
        <v>59</v>
      </c>
      <c r="N799" s="20">
        <v>42225</v>
      </c>
      <c r="O799" s="183">
        <v>5125</v>
      </c>
      <c r="P799" s="183" t="s">
        <v>1592</v>
      </c>
      <c r="Q799" s="14" t="s">
        <v>24</v>
      </c>
      <c r="R799" s="105">
        <v>1673</v>
      </c>
      <c r="S799" s="23">
        <v>42236</v>
      </c>
      <c r="T799" s="106">
        <v>1673</v>
      </c>
      <c r="U799" s="31">
        <f t="shared" si="24"/>
        <v>0</v>
      </c>
      <c r="V799" s="39" t="s">
        <v>9</v>
      </c>
    </row>
    <row r="800" spans="1:22" x14ac:dyDescent="0.25">
      <c r="A800" s="20">
        <v>42224</v>
      </c>
      <c r="B800" s="183">
        <v>5008</v>
      </c>
      <c r="C800" s="183" t="s">
        <v>1592</v>
      </c>
      <c r="D800" s="14" t="s">
        <v>233</v>
      </c>
      <c r="E800" s="105">
        <v>12014.5</v>
      </c>
      <c r="F800" s="23">
        <v>42224</v>
      </c>
      <c r="G800" s="106">
        <v>12014.5</v>
      </c>
      <c r="H800" s="31">
        <f t="shared" si="25"/>
        <v>0</v>
      </c>
      <c r="I800" s="39" t="s">
        <v>6106</v>
      </c>
      <c r="N800" s="20">
        <v>42225</v>
      </c>
      <c r="O800" s="183">
        <v>5127</v>
      </c>
      <c r="P800" s="183" t="s">
        <v>1592</v>
      </c>
      <c r="Q800" s="14" t="s">
        <v>24</v>
      </c>
      <c r="R800" s="105">
        <v>1821.6</v>
      </c>
      <c r="S800" s="23">
        <v>42236</v>
      </c>
      <c r="T800" s="106">
        <v>1821.6</v>
      </c>
      <c r="U800" s="31">
        <f t="shared" si="24"/>
        <v>0</v>
      </c>
      <c r="V800" s="39" t="s">
        <v>9</v>
      </c>
    </row>
    <row r="801" spans="1:22" x14ac:dyDescent="0.25">
      <c r="A801" s="20">
        <v>42224</v>
      </c>
      <c r="B801" s="183">
        <v>5009</v>
      </c>
      <c r="C801" s="183" t="s">
        <v>1592</v>
      </c>
      <c r="D801" s="14" t="s">
        <v>24</v>
      </c>
      <c r="E801" s="105">
        <v>2092.1999999999998</v>
      </c>
      <c r="F801" s="23">
        <v>42228</v>
      </c>
      <c r="G801" s="106">
        <v>2092.1999999999998</v>
      </c>
      <c r="H801" s="31">
        <f t="shared" si="25"/>
        <v>0</v>
      </c>
      <c r="I801" s="39" t="s">
        <v>9</v>
      </c>
      <c r="N801" s="20">
        <v>42225</v>
      </c>
      <c r="O801" s="183">
        <v>5131</v>
      </c>
      <c r="P801" s="183" t="s">
        <v>1592</v>
      </c>
      <c r="Q801" s="14" t="s">
        <v>24</v>
      </c>
      <c r="R801" s="105">
        <v>204</v>
      </c>
      <c r="S801" s="23">
        <v>42236</v>
      </c>
      <c r="T801" s="106">
        <v>204</v>
      </c>
      <c r="U801" s="31">
        <f t="shared" si="24"/>
        <v>0</v>
      </c>
      <c r="V801" s="39" t="s">
        <v>9</v>
      </c>
    </row>
    <row r="802" spans="1:22" x14ac:dyDescent="0.25">
      <c r="A802" s="20">
        <v>42224</v>
      </c>
      <c r="B802" s="183">
        <v>5010</v>
      </c>
      <c r="C802" s="183" t="s">
        <v>1592</v>
      </c>
      <c r="D802" s="14" t="s">
        <v>215</v>
      </c>
      <c r="E802" s="105">
        <v>21329.54</v>
      </c>
      <c r="F802" s="23" t="s">
        <v>6151</v>
      </c>
      <c r="G802" s="106">
        <f>11000+10000+329.54</f>
        <v>21329.54</v>
      </c>
      <c r="H802" s="31">
        <f t="shared" si="25"/>
        <v>0</v>
      </c>
      <c r="I802" s="39" t="s">
        <v>9</v>
      </c>
      <c r="N802" s="20">
        <v>42225</v>
      </c>
      <c r="O802" s="183">
        <v>5133</v>
      </c>
      <c r="P802" s="183" t="s">
        <v>1592</v>
      </c>
      <c r="Q802" s="14" t="s">
        <v>24</v>
      </c>
      <c r="R802" s="105">
        <v>1930</v>
      </c>
      <c r="S802" s="23">
        <v>42236</v>
      </c>
      <c r="T802" s="106">
        <v>1930</v>
      </c>
      <c r="U802" s="31">
        <f t="shared" si="24"/>
        <v>0</v>
      </c>
      <c r="V802" s="39" t="s">
        <v>9</v>
      </c>
    </row>
    <row r="803" spans="1:22" x14ac:dyDescent="0.25">
      <c r="A803" s="20">
        <v>42224</v>
      </c>
      <c r="B803" s="183">
        <v>5011</v>
      </c>
      <c r="C803" s="183" t="s">
        <v>1592</v>
      </c>
      <c r="D803" s="14" t="s">
        <v>218</v>
      </c>
      <c r="E803" s="108">
        <v>0</v>
      </c>
      <c r="F803" s="23"/>
      <c r="G803" s="106"/>
      <c r="H803" s="31">
        <f t="shared" si="25"/>
        <v>0</v>
      </c>
      <c r="I803" s="39" t="s">
        <v>13</v>
      </c>
      <c r="N803" s="20">
        <v>42225</v>
      </c>
      <c r="O803" s="183">
        <v>5137</v>
      </c>
      <c r="P803" s="183" t="s">
        <v>1592</v>
      </c>
      <c r="Q803" s="14" t="s">
        <v>24</v>
      </c>
      <c r="R803" s="105">
        <v>46289.2</v>
      </c>
      <c r="S803" s="23">
        <v>42236</v>
      </c>
      <c r="T803" s="106">
        <v>46289.2</v>
      </c>
      <c r="U803" s="31">
        <f t="shared" si="24"/>
        <v>0</v>
      </c>
      <c r="V803" s="39" t="s">
        <v>6106</v>
      </c>
    </row>
    <row r="804" spans="1:22" x14ac:dyDescent="0.25">
      <c r="A804" s="20">
        <v>42224</v>
      </c>
      <c r="B804" s="183">
        <v>5012</v>
      </c>
      <c r="C804" s="183" t="s">
        <v>1592</v>
      </c>
      <c r="D804" s="14" t="s">
        <v>130</v>
      </c>
      <c r="E804" s="105">
        <v>7560.2</v>
      </c>
      <c r="F804" s="23">
        <v>42226</v>
      </c>
      <c r="G804" s="106">
        <v>7560.2</v>
      </c>
      <c r="H804" s="31">
        <f t="shared" si="25"/>
        <v>0</v>
      </c>
      <c r="I804" s="39" t="s">
        <v>17</v>
      </c>
      <c r="N804" s="20">
        <v>42225</v>
      </c>
      <c r="O804" s="183">
        <v>5141</v>
      </c>
      <c r="P804" s="183" t="s">
        <v>1592</v>
      </c>
      <c r="Q804" s="14" t="s">
        <v>24</v>
      </c>
      <c r="R804" s="105">
        <v>276995.06</v>
      </c>
      <c r="S804" s="23">
        <v>42236</v>
      </c>
      <c r="T804" s="106">
        <v>276995.06</v>
      </c>
      <c r="U804" s="31">
        <f t="shared" si="24"/>
        <v>0</v>
      </c>
      <c r="V804" s="39" t="s">
        <v>6112</v>
      </c>
    </row>
    <row r="805" spans="1:22" x14ac:dyDescent="0.25">
      <c r="A805" s="20">
        <v>42224</v>
      </c>
      <c r="B805" s="183">
        <v>5013</v>
      </c>
      <c r="C805" s="183" t="s">
        <v>1592</v>
      </c>
      <c r="D805" s="14" t="s">
        <v>131</v>
      </c>
      <c r="E805" s="105">
        <v>13749</v>
      </c>
      <c r="F805" s="23">
        <v>42230</v>
      </c>
      <c r="G805" s="106">
        <v>13749</v>
      </c>
      <c r="H805" s="48">
        <f t="shared" si="25"/>
        <v>0</v>
      </c>
      <c r="I805" s="39" t="s">
        <v>17</v>
      </c>
      <c r="N805" s="20">
        <v>42226</v>
      </c>
      <c r="O805" s="183">
        <v>5248</v>
      </c>
      <c r="P805" s="183" t="s">
        <v>1592</v>
      </c>
      <c r="Q805" s="14" t="s">
        <v>24</v>
      </c>
      <c r="R805" s="105">
        <v>218058.1</v>
      </c>
      <c r="S805" s="23">
        <v>42236</v>
      </c>
      <c r="T805" s="118">
        <v>218058.1</v>
      </c>
      <c r="U805" s="31">
        <f t="shared" si="24"/>
        <v>0</v>
      </c>
      <c r="V805" s="56" t="s">
        <v>1013</v>
      </c>
    </row>
    <row r="806" spans="1:22" x14ac:dyDescent="0.25">
      <c r="A806" s="20">
        <v>42224</v>
      </c>
      <c r="B806" s="183">
        <v>5014</v>
      </c>
      <c r="C806" s="183" t="s">
        <v>1592</v>
      </c>
      <c r="D806" s="14" t="s">
        <v>45</v>
      </c>
      <c r="E806" s="105">
        <v>98464.320000000007</v>
      </c>
      <c r="F806" s="23">
        <v>42228</v>
      </c>
      <c r="G806" s="106">
        <v>98464.320000000007</v>
      </c>
      <c r="H806" s="31">
        <f t="shared" si="25"/>
        <v>0</v>
      </c>
      <c r="I806" s="39" t="s">
        <v>6124</v>
      </c>
      <c r="N806" s="20">
        <v>42227</v>
      </c>
      <c r="O806" s="183">
        <v>5267</v>
      </c>
      <c r="P806" s="183" t="s">
        <v>1592</v>
      </c>
      <c r="Q806" s="14" t="s">
        <v>24</v>
      </c>
      <c r="R806" s="105">
        <v>49378.8</v>
      </c>
      <c r="S806" s="23">
        <v>42236</v>
      </c>
      <c r="T806" s="118">
        <v>49378.8</v>
      </c>
      <c r="U806" s="31">
        <f t="shared" si="24"/>
        <v>0</v>
      </c>
      <c r="V806" s="56" t="s">
        <v>9</v>
      </c>
    </row>
    <row r="807" spans="1:22" x14ac:dyDescent="0.25">
      <c r="A807" s="20">
        <v>42224</v>
      </c>
      <c r="B807" s="183">
        <v>5015</v>
      </c>
      <c r="C807" s="183" t="s">
        <v>1592</v>
      </c>
      <c r="D807" s="14" t="s">
        <v>1182</v>
      </c>
      <c r="E807" s="105">
        <v>8511.2000000000007</v>
      </c>
      <c r="F807" s="23">
        <v>42224</v>
      </c>
      <c r="G807" s="106">
        <v>8511.2000000000007</v>
      </c>
      <c r="H807" s="31">
        <f t="shared" si="25"/>
        <v>0</v>
      </c>
      <c r="I807" s="39" t="s">
        <v>9</v>
      </c>
      <c r="N807" s="20">
        <v>42227</v>
      </c>
      <c r="O807" s="183">
        <v>5350</v>
      </c>
      <c r="P807" s="183" t="s">
        <v>1592</v>
      </c>
      <c r="Q807" s="14" t="s">
        <v>24</v>
      </c>
      <c r="R807" s="105">
        <v>58991.4</v>
      </c>
      <c r="S807" s="23">
        <v>42239</v>
      </c>
      <c r="T807" s="106">
        <v>58991.4</v>
      </c>
      <c r="U807" s="31">
        <f t="shared" si="24"/>
        <v>0</v>
      </c>
      <c r="V807" s="39" t="s">
        <v>9</v>
      </c>
    </row>
    <row r="808" spans="1:22" x14ac:dyDescent="0.25">
      <c r="A808" s="20">
        <v>42224</v>
      </c>
      <c r="B808" s="183">
        <v>5016</v>
      </c>
      <c r="C808" s="183" t="s">
        <v>1592</v>
      </c>
      <c r="D808" s="14" t="s">
        <v>137</v>
      </c>
      <c r="E808" s="105">
        <v>796.4</v>
      </c>
      <c r="F808" s="23">
        <v>42224</v>
      </c>
      <c r="G808" s="106">
        <v>796.4</v>
      </c>
      <c r="H808" s="31">
        <f t="shared" si="25"/>
        <v>0</v>
      </c>
      <c r="I808" s="39" t="s">
        <v>9</v>
      </c>
      <c r="N808" s="20">
        <v>42227</v>
      </c>
      <c r="O808" s="183">
        <v>5351</v>
      </c>
      <c r="P808" s="183" t="s">
        <v>1592</v>
      </c>
      <c r="Q808" s="14" t="s">
        <v>24</v>
      </c>
      <c r="R808" s="105">
        <v>19567.599999999999</v>
      </c>
      <c r="S808" s="23">
        <v>42239</v>
      </c>
      <c r="T808" s="106">
        <v>19567.599999999999</v>
      </c>
      <c r="U808" s="31">
        <f t="shared" si="24"/>
        <v>0</v>
      </c>
      <c r="V808" s="39" t="s">
        <v>9</v>
      </c>
    </row>
    <row r="809" spans="1:22" x14ac:dyDescent="0.25">
      <c r="A809" s="20">
        <v>42224</v>
      </c>
      <c r="B809" s="183">
        <v>5017</v>
      </c>
      <c r="C809" s="183" t="s">
        <v>1592</v>
      </c>
      <c r="D809" s="14" t="s">
        <v>59</v>
      </c>
      <c r="E809" s="105">
        <v>1631.8</v>
      </c>
      <c r="F809" s="23">
        <v>42224</v>
      </c>
      <c r="G809" s="106">
        <v>1631.8</v>
      </c>
      <c r="H809" s="31">
        <f t="shared" si="25"/>
        <v>0</v>
      </c>
      <c r="I809" s="39" t="s">
        <v>59</v>
      </c>
      <c r="N809" s="20">
        <v>42227</v>
      </c>
      <c r="O809" s="183">
        <v>5352</v>
      </c>
      <c r="P809" s="183" t="s">
        <v>1592</v>
      </c>
      <c r="Q809" s="14" t="s">
        <v>24</v>
      </c>
      <c r="R809" s="105">
        <v>223688.1</v>
      </c>
      <c r="S809" s="23">
        <v>42239</v>
      </c>
      <c r="T809" s="106">
        <v>223688.1</v>
      </c>
      <c r="U809" s="48">
        <f t="shared" si="24"/>
        <v>0</v>
      </c>
      <c r="V809" s="39" t="s">
        <v>1013</v>
      </c>
    </row>
    <row r="810" spans="1:22" x14ac:dyDescent="0.25">
      <c r="A810" s="20">
        <v>42224</v>
      </c>
      <c r="B810" s="183">
        <v>5018</v>
      </c>
      <c r="C810" s="183" t="s">
        <v>1592</v>
      </c>
      <c r="D810" s="14" t="s">
        <v>854</v>
      </c>
      <c r="E810" s="105">
        <v>2412.8000000000002</v>
      </c>
      <c r="F810" s="23">
        <v>42224</v>
      </c>
      <c r="G810" s="106">
        <v>2412.8000000000002</v>
      </c>
      <c r="H810" s="31">
        <f t="shared" si="25"/>
        <v>0</v>
      </c>
      <c r="I810" s="39" t="s">
        <v>9</v>
      </c>
      <c r="N810" s="20">
        <v>42228</v>
      </c>
      <c r="O810" s="183">
        <v>5395</v>
      </c>
      <c r="P810" s="183" t="s">
        <v>1592</v>
      </c>
      <c r="Q810" s="14" t="s">
        <v>24</v>
      </c>
      <c r="R810" s="105">
        <v>1344</v>
      </c>
      <c r="S810" s="23">
        <v>42238</v>
      </c>
      <c r="T810" s="106">
        <v>1344</v>
      </c>
      <c r="U810" s="31">
        <f t="shared" si="24"/>
        <v>0</v>
      </c>
      <c r="V810" s="39" t="s">
        <v>9</v>
      </c>
    </row>
    <row r="811" spans="1:22" x14ac:dyDescent="0.25">
      <c r="A811" s="20">
        <v>42224</v>
      </c>
      <c r="B811" s="183">
        <v>5019</v>
      </c>
      <c r="C811" s="183" t="s">
        <v>1592</v>
      </c>
      <c r="D811" s="150" t="s">
        <v>218</v>
      </c>
      <c r="E811" s="108">
        <v>0</v>
      </c>
      <c r="F811" s="23"/>
      <c r="G811" s="106"/>
      <c r="H811" s="31">
        <f t="shared" si="25"/>
        <v>0</v>
      </c>
      <c r="I811" s="39" t="s">
        <v>13</v>
      </c>
      <c r="N811" s="20">
        <v>42228</v>
      </c>
      <c r="O811" s="183">
        <v>5444</v>
      </c>
      <c r="P811" s="183" t="s">
        <v>1592</v>
      </c>
      <c r="Q811" s="14" t="s">
        <v>24</v>
      </c>
      <c r="R811" s="105">
        <v>18843.63</v>
      </c>
      <c r="S811" s="23">
        <v>42236</v>
      </c>
      <c r="T811" s="106">
        <v>18843.63</v>
      </c>
      <c r="U811" s="31">
        <f t="shared" si="24"/>
        <v>0</v>
      </c>
      <c r="V811" s="39" t="s">
        <v>94</v>
      </c>
    </row>
    <row r="812" spans="1:22" x14ac:dyDescent="0.25">
      <c r="A812" s="20">
        <v>42224</v>
      </c>
      <c r="B812" s="183">
        <v>5020</v>
      </c>
      <c r="C812" s="183" t="s">
        <v>1592</v>
      </c>
      <c r="D812" s="14" t="s">
        <v>332</v>
      </c>
      <c r="E812" s="105">
        <v>2358.4</v>
      </c>
      <c r="F812" s="23">
        <v>42224</v>
      </c>
      <c r="G812" s="106">
        <v>2358.4</v>
      </c>
      <c r="H812" s="31">
        <f t="shared" si="25"/>
        <v>0</v>
      </c>
      <c r="I812" s="39" t="s">
        <v>9</v>
      </c>
      <c r="N812" s="20">
        <v>42228</v>
      </c>
      <c r="O812" s="183">
        <v>5453</v>
      </c>
      <c r="P812" s="183" t="s">
        <v>1592</v>
      </c>
      <c r="Q812" s="14" t="s">
        <v>24</v>
      </c>
      <c r="R812" s="105">
        <v>118252.4</v>
      </c>
      <c r="S812" s="23">
        <v>42236</v>
      </c>
      <c r="T812" s="106">
        <v>118252.4</v>
      </c>
      <c r="U812" s="31">
        <f t="shared" si="24"/>
        <v>0</v>
      </c>
      <c r="V812" s="39" t="s">
        <v>149</v>
      </c>
    </row>
    <row r="813" spans="1:22" x14ac:dyDescent="0.25">
      <c r="A813" s="20">
        <v>42224</v>
      </c>
      <c r="B813" s="183">
        <v>5021</v>
      </c>
      <c r="C813" s="183" t="s">
        <v>1592</v>
      </c>
      <c r="D813" s="14" t="s">
        <v>361</v>
      </c>
      <c r="E813" s="105">
        <v>7744.2</v>
      </c>
      <c r="F813" s="23">
        <v>42226</v>
      </c>
      <c r="G813" s="106">
        <v>7744.2</v>
      </c>
      <c r="H813" s="31">
        <f t="shared" si="25"/>
        <v>0</v>
      </c>
      <c r="I813" s="39" t="s">
        <v>94</v>
      </c>
      <c r="N813" s="20">
        <v>42229</v>
      </c>
      <c r="O813" s="183">
        <v>5534</v>
      </c>
      <c r="P813" s="183" t="s">
        <v>1592</v>
      </c>
      <c r="Q813" s="14" t="s">
        <v>24</v>
      </c>
      <c r="R813" s="105">
        <v>18459</v>
      </c>
      <c r="S813" s="23">
        <v>42236</v>
      </c>
      <c r="T813" s="106">
        <v>18459</v>
      </c>
      <c r="U813" s="31">
        <f t="shared" si="24"/>
        <v>0</v>
      </c>
      <c r="V813" s="39" t="s">
        <v>6112</v>
      </c>
    </row>
    <row r="814" spans="1:22" x14ac:dyDescent="0.25">
      <c r="A814" s="20">
        <v>42224</v>
      </c>
      <c r="B814" s="183">
        <v>5022</v>
      </c>
      <c r="C814" s="183" t="s">
        <v>1592</v>
      </c>
      <c r="D814" s="14" t="s">
        <v>49</v>
      </c>
      <c r="E814" s="105">
        <v>1500.7</v>
      </c>
      <c r="F814" s="23">
        <v>42224</v>
      </c>
      <c r="G814" s="106">
        <v>1500.7</v>
      </c>
      <c r="H814" s="31">
        <f t="shared" si="25"/>
        <v>0</v>
      </c>
      <c r="I814" s="39" t="s">
        <v>9</v>
      </c>
      <c r="N814" s="20">
        <v>42229</v>
      </c>
      <c r="O814" s="183">
        <v>5575</v>
      </c>
      <c r="P814" s="183" t="s">
        <v>1592</v>
      </c>
      <c r="Q814" s="14" t="s">
        <v>24</v>
      </c>
      <c r="R814" s="105">
        <v>39554.400000000001</v>
      </c>
      <c r="S814" s="23">
        <v>42242</v>
      </c>
      <c r="T814" s="106">
        <v>39554.400000000001</v>
      </c>
      <c r="U814" s="31">
        <f t="shared" si="24"/>
        <v>0</v>
      </c>
      <c r="V814" s="39" t="s">
        <v>1013</v>
      </c>
    </row>
    <row r="815" spans="1:22" x14ac:dyDescent="0.25">
      <c r="A815" s="20">
        <v>42224</v>
      </c>
      <c r="B815" s="183">
        <v>5023</v>
      </c>
      <c r="C815" s="183" t="s">
        <v>1592</v>
      </c>
      <c r="D815" s="14" t="s">
        <v>50</v>
      </c>
      <c r="E815" s="105">
        <v>2157.1</v>
      </c>
      <c r="F815" s="23">
        <v>42224</v>
      </c>
      <c r="G815" s="106">
        <v>2157.1</v>
      </c>
      <c r="H815" s="31">
        <f t="shared" si="25"/>
        <v>0</v>
      </c>
      <c r="I815" s="39" t="s">
        <v>9</v>
      </c>
      <c r="N815" s="20">
        <v>42229</v>
      </c>
      <c r="O815" s="183">
        <v>5576</v>
      </c>
      <c r="P815" s="183" t="s">
        <v>1592</v>
      </c>
      <c r="Q815" s="14" t="s">
        <v>24</v>
      </c>
      <c r="R815" s="105">
        <v>227383.47</v>
      </c>
      <c r="S815" s="23">
        <v>42243</v>
      </c>
      <c r="T815" s="106">
        <v>227383.47</v>
      </c>
      <c r="U815" s="31">
        <f t="shared" si="24"/>
        <v>0</v>
      </c>
      <c r="V815" s="39" t="s">
        <v>1013</v>
      </c>
    </row>
    <row r="816" spans="1:22" x14ac:dyDescent="0.25">
      <c r="A816" s="20">
        <v>42224</v>
      </c>
      <c r="B816" s="183">
        <v>5024</v>
      </c>
      <c r="C816" s="183" t="s">
        <v>1592</v>
      </c>
      <c r="D816" s="14" t="s">
        <v>66</v>
      </c>
      <c r="E816" s="105">
        <v>2601</v>
      </c>
      <c r="F816" s="23">
        <v>42224</v>
      </c>
      <c r="G816" s="106">
        <v>2601</v>
      </c>
      <c r="H816" s="31">
        <f t="shared" si="25"/>
        <v>0</v>
      </c>
      <c r="I816" s="39" t="s">
        <v>9</v>
      </c>
      <c r="N816" s="20">
        <v>42229</v>
      </c>
      <c r="O816" s="183">
        <v>5577</v>
      </c>
      <c r="P816" s="183" t="s">
        <v>1592</v>
      </c>
      <c r="Q816" s="14" t="s">
        <v>24</v>
      </c>
      <c r="R816" s="105">
        <v>16961</v>
      </c>
      <c r="S816" s="23">
        <v>42243</v>
      </c>
      <c r="T816" s="106">
        <v>16961</v>
      </c>
      <c r="U816" s="31">
        <f t="shared" si="24"/>
        <v>0</v>
      </c>
      <c r="V816" s="39" t="s">
        <v>1013</v>
      </c>
    </row>
    <row r="817" spans="1:22" x14ac:dyDescent="0.25">
      <c r="A817" s="20">
        <v>42224</v>
      </c>
      <c r="B817" s="183">
        <v>5025</v>
      </c>
      <c r="C817" s="183" t="s">
        <v>1592</v>
      </c>
      <c r="D817" s="150" t="s">
        <v>106</v>
      </c>
      <c r="E817" s="105">
        <v>14519.18</v>
      </c>
      <c r="F817" s="23">
        <v>42226</v>
      </c>
      <c r="G817" s="106">
        <v>14519.18</v>
      </c>
      <c r="H817" s="31">
        <f t="shared" si="25"/>
        <v>0</v>
      </c>
      <c r="I817" s="39" t="s">
        <v>94</v>
      </c>
      <c r="N817" s="20">
        <v>42230</v>
      </c>
      <c r="O817" s="183">
        <v>5622</v>
      </c>
      <c r="P817" s="183" t="s">
        <v>1592</v>
      </c>
      <c r="Q817" s="14" t="s">
        <v>24</v>
      </c>
      <c r="R817" s="105">
        <v>150.80000000000001</v>
      </c>
      <c r="S817" s="23">
        <v>42236</v>
      </c>
      <c r="T817" s="106">
        <v>150.80000000000001</v>
      </c>
      <c r="U817" s="31">
        <f t="shared" si="24"/>
        <v>0</v>
      </c>
      <c r="V817" s="39" t="s">
        <v>9</v>
      </c>
    </row>
    <row r="818" spans="1:22" x14ac:dyDescent="0.25">
      <c r="A818" s="20">
        <v>42224</v>
      </c>
      <c r="B818" s="183">
        <v>5026</v>
      </c>
      <c r="C818" s="183" t="s">
        <v>1592</v>
      </c>
      <c r="D818" s="14" t="s">
        <v>218</v>
      </c>
      <c r="E818" s="108">
        <v>0</v>
      </c>
      <c r="F818" s="23"/>
      <c r="G818" s="106"/>
      <c r="H818" s="31">
        <f t="shared" si="25"/>
        <v>0</v>
      </c>
      <c r="I818" s="39" t="s">
        <v>13</v>
      </c>
      <c r="N818" s="20">
        <v>42230</v>
      </c>
      <c r="O818" s="183">
        <v>5684</v>
      </c>
      <c r="P818" s="183" t="s">
        <v>1592</v>
      </c>
      <c r="Q818" s="14" t="s">
        <v>24</v>
      </c>
      <c r="R818" s="105">
        <v>369919.18</v>
      </c>
      <c r="S818" s="23">
        <v>42236</v>
      </c>
      <c r="T818" s="106">
        <v>369919.18</v>
      </c>
      <c r="U818" s="48">
        <f t="shared" si="24"/>
        <v>0</v>
      </c>
      <c r="V818" s="39" t="s">
        <v>9</v>
      </c>
    </row>
    <row r="819" spans="1:22" x14ac:dyDescent="0.25">
      <c r="A819" s="20">
        <v>42224</v>
      </c>
      <c r="B819" s="183">
        <v>5027</v>
      </c>
      <c r="C819" s="183" t="s">
        <v>1592</v>
      </c>
      <c r="D819" s="14" t="s">
        <v>32</v>
      </c>
      <c r="E819" s="105">
        <v>75525</v>
      </c>
      <c r="F819" s="23">
        <v>42230</v>
      </c>
      <c r="G819" s="106">
        <v>75525</v>
      </c>
      <c r="H819" s="31">
        <f t="shared" si="25"/>
        <v>0</v>
      </c>
      <c r="I819" s="39" t="s">
        <v>19</v>
      </c>
      <c r="N819" s="20">
        <v>42230</v>
      </c>
      <c r="O819" s="183">
        <v>5692</v>
      </c>
      <c r="P819" s="183" t="s">
        <v>1592</v>
      </c>
      <c r="Q819" s="150" t="s">
        <v>24</v>
      </c>
      <c r="R819" s="105">
        <v>27880.400000000001</v>
      </c>
      <c r="S819" s="23">
        <v>42236</v>
      </c>
      <c r="T819" s="106">
        <v>27880.400000000001</v>
      </c>
      <c r="U819" s="48">
        <f t="shared" si="24"/>
        <v>0</v>
      </c>
      <c r="V819" s="39" t="s">
        <v>9</v>
      </c>
    </row>
    <row r="820" spans="1:22" x14ac:dyDescent="0.25">
      <c r="A820" s="20">
        <v>42224</v>
      </c>
      <c r="B820" s="183">
        <v>5028</v>
      </c>
      <c r="C820" s="183" t="s">
        <v>1592</v>
      </c>
      <c r="D820" s="14" t="s">
        <v>906</v>
      </c>
      <c r="E820" s="105">
        <v>697.2</v>
      </c>
      <c r="F820" s="23">
        <v>42224</v>
      </c>
      <c r="G820" s="106">
        <v>697.2</v>
      </c>
      <c r="H820" s="31">
        <f t="shared" si="25"/>
        <v>0</v>
      </c>
      <c r="I820" s="39" t="s">
        <v>19</v>
      </c>
      <c r="N820" s="20">
        <v>42230</v>
      </c>
      <c r="O820" s="183">
        <v>5720</v>
      </c>
      <c r="P820" s="183" t="s">
        <v>1592</v>
      </c>
      <c r="Q820" s="14" t="s">
        <v>24</v>
      </c>
      <c r="R820" s="105">
        <v>56070.400000000001</v>
      </c>
      <c r="S820" s="23">
        <v>42236</v>
      </c>
      <c r="T820" s="106">
        <v>56070.400000000001</v>
      </c>
      <c r="U820" s="48">
        <f t="shared" si="24"/>
        <v>0</v>
      </c>
      <c r="V820" s="39" t="s">
        <v>6106</v>
      </c>
    </row>
    <row r="821" spans="1:22" x14ac:dyDescent="0.25">
      <c r="A821" s="20">
        <v>42224</v>
      </c>
      <c r="B821" s="183">
        <v>5029</v>
      </c>
      <c r="C821" s="183" t="s">
        <v>1592</v>
      </c>
      <c r="D821" s="14" t="s">
        <v>191</v>
      </c>
      <c r="E821" s="105">
        <v>15152.8</v>
      </c>
      <c r="F821" s="23">
        <v>42224</v>
      </c>
      <c r="G821" s="106">
        <v>15152.8</v>
      </c>
      <c r="H821" s="31">
        <f t="shared" si="25"/>
        <v>0</v>
      </c>
      <c r="I821" s="39" t="s">
        <v>9</v>
      </c>
      <c r="N821" s="20">
        <v>42231</v>
      </c>
      <c r="O821" s="183">
        <v>5736</v>
      </c>
      <c r="P821" s="183" t="s">
        <v>1592</v>
      </c>
      <c r="Q821" s="14" t="s">
        <v>24</v>
      </c>
      <c r="R821" s="105">
        <v>14214.2</v>
      </c>
      <c r="S821" s="23">
        <v>42236</v>
      </c>
      <c r="T821" s="106">
        <v>14214.2</v>
      </c>
      <c r="U821" s="48">
        <f t="shared" si="24"/>
        <v>0</v>
      </c>
      <c r="V821" s="39" t="s">
        <v>9</v>
      </c>
    </row>
    <row r="822" spans="1:22" x14ac:dyDescent="0.25">
      <c r="A822" s="20">
        <v>42224</v>
      </c>
      <c r="B822" s="183">
        <v>5030</v>
      </c>
      <c r="C822" s="183" t="s">
        <v>1592</v>
      </c>
      <c r="D822" s="14" t="s">
        <v>98</v>
      </c>
      <c r="E822" s="105">
        <v>1040</v>
      </c>
      <c r="F822" s="23">
        <v>42226</v>
      </c>
      <c r="G822" s="106">
        <v>1040</v>
      </c>
      <c r="H822" s="31">
        <f t="shared" si="25"/>
        <v>0</v>
      </c>
      <c r="I822" s="39" t="s">
        <v>94</v>
      </c>
      <c r="N822" s="20">
        <v>42231</v>
      </c>
      <c r="O822" s="183">
        <v>5742</v>
      </c>
      <c r="P822" s="183" t="s">
        <v>1592</v>
      </c>
      <c r="Q822" s="14" t="s">
        <v>24</v>
      </c>
      <c r="R822" s="105">
        <v>4208</v>
      </c>
      <c r="S822" s="23">
        <v>42236</v>
      </c>
      <c r="T822" s="106">
        <v>4208</v>
      </c>
      <c r="U822" s="48">
        <f t="shared" si="24"/>
        <v>0</v>
      </c>
      <c r="V822" s="39" t="s">
        <v>9</v>
      </c>
    </row>
    <row r="823" spans="1:22" x14ac:dyDescent="0.25">
      <c r="A823" s="20">
        <v>42224</v>
      </c>
      <c r="B823" s="183">
        <v>5031</v>
      </c>
      <c r="C823" s="183" t="s">
        <v>1592</v>
      </c>
      <c r="D823" s="150" t="s">
        <v>1182</v>
      </c>
      <c r="E823" s="105">
        <v>128.80000000000001</v>
      </c>
      <c r="F823" s="23">
        <v>42224</v>
      </c>
      <c r="G823" s="106">
        <v>128.80000000000001</v>
      </c>
      <c r="H823" s="31">
        <f t="shared" si="25"/>
        <v>0</v>
      </c>
      <c r="I823" s="39" t="s">
        <v>9</v>
      </c>
      <c r="N823" s="20">
        <v>42231</v>
      </c>
      <c r="O823" s="183">
        <v>5743</v>
      </c>
      <c r="P823" s="183" t="s">
        <v>1592</v>
      </c>
      <c r="Q823" s="14" t="s">
        <v>24</v>
      </c>
      <c r="R823" s="105">
        <v>1389.5</v>
      </c>
      <c r="S823" s="23">
        <v>42236</v>
      </c>
      <c r="T823" s="106">
        <v>1389.5</v>
      </c>
      <c r="U823" s="48">
        <f t="shared" si="24"/>
        <v>0</v>
      </c>
      <c r="V823" s="39" t="s">
        <v>9</v>
      </c>
    </row>
    <row r="824" spans="1:22" x14ac:dyDescent="0.25">
      <c r="A824" s="20">
        <v>42224</v>
      </c>
      <c r="B824" s="183">
        <v>5032</v>
      </c>
      <c r="C824" s="183" t="s">
        <v>1592</v>
      </c>
      <c r="D824" s="14" t="s">
        <v>89</v>
      </c>
      <c r="E824" s="105">
        <v>2961.3</v>
      </c>
      <c r="F824" s="23">
        <v>42224</v>
      </c>
      <c r="G824" s="106">
        <v>2961.3</v>
      </c>
      <c r="H824" s="31">
        <f t="shared" si="25"/>
        <v>0</v>
      </c>
      <c r="I824" s="39" t="s">
        <v>9</v>
      </c>
      <c r="N824" s="20">
        <v>42231</v>
      </c>
      <c r="O824" s="183">
        <v>5792</v>
      </c>
      <c r="P824" s="183" t="s">
        <v>1592</v>
      </c>
      <c r="Q824" s="14" t="s">
        <v>24</v>
      </c>
      <c r="R824" s="105">
        <v>2674</v>
      </c>
      <c r="S824" s="23">
        <v>42236</v>
      </c>
      <c r="T824" s="106">
        <v>2674</v>
      </c>
      <c r="U824" s="48">
        <f t="shared" si="24"/>
        <v>0</v>
      </c>
      <c r="V824" s="39" t="s">
        <v>9</v>
      </c>
    </row>
    <row r="825" spans="1:22" x14ac:dyDescent="0.25">
      <c r="A825" s="20">
        <v>42224</v>
      </c>
      <c r="B825" s="183">
        <v>5033</v>
      </c>
      <c r="C825" s="183" t="s">
        <v>1592</v>
      </c>
      <c r="D825" s="14" t="s">
        <v>191</v>
      </c>
      <c r="E825" s="105">
        <v>280</v>
      </c>
      <c r="F825" s="23">
        <v>42224</v>
      </c>
      <c r="G825" s="106">
        <v>280</v>
      </c>
      <c r="H825" s="31">
        <f t="shared" si="25"/>
        <v>0</v>
      </c>
      <c r="I825" s="39" t="s">
        <v>9</v>
      </c>
      <c r="N825" s="20">
        <v>42231</v>
      </c>
      <c r="O825" s="183">
        <v>5808</v>
      </c>
      <c r="P825" s="183" t="s">
        <v>1592</v>
      </c>
      <c r="Q825" s="14" t="s">
        <v>24</v>
      </c>
      <c r="R825" s="105">
        <v>282744.8</v>
      </c>
      <c r="S825" s="23" t="s">
        <v>6201</v>
      </c>
      <c r="T825" s="106">
        <f>14599.8+268145</f>
        <v>282744.8</v>
      </c>
      <c r="U825" s="48">
        <f t="shared" si="24"/>
        <v>0</v>
      </c>
      <c r="V825" s="39" t="s">
        <v>6124</v>
      </c>
    </row>
    <row r="826" spans="1:22" x14ac:dyDescent="0.25">
      <c r="A826" s="20">
        <v>42224</v>
      </c>
      <c r="B826" s="183">
        <v>5034</v>
      </c>
      <c r="C826" s="183" t="s">
        <v>1592</v>
      </c>
      <c r="D826" s="14" t="s">
        <v>56</v>
      </c>
      <c r="E826" s="105">
        <v>10634.4</v>
      </c>
      <c r="F826" s="23">
        <v>42225</v>
      </c>
      <c r="G826" s="106">
        <v>10634.4</v>
      </c>
      <c r="H826" s="31">
        <f t="shared" si="25"/>
        <v>0</v>
      </c>
      <c r="I826" s="39" t="s">
        <v>6104</v>
      </c>
      <c r="N826" s="20">
        <v>42231</v>
      </c>
      <c r="O826" s="183">
        <v>5832</v>
      </c>
      <c r="P826" s="183" t="s">
        <v>1592</v>
      </c>
      <c r="Q826" s="14" t="s">
        <v>24</v>
      </c>
      <c r="R826" s="105">
        <v>67241.600000000006</v>
      </c>
      <c r="S826" s="23">
        <v>42243</v>
      </c>
      <c r="T826" s="106">
        <v>67241.600000000006</v>
      </c>
      <c r="U826" s="48">
        <f t="shared" si="24"/>
        <v>0</v>
      </c>
      <c r="V826" s="39" t="s">
        <v>17</v>
      </c>
    </row>
    <row r="827" spans="1:22" x14ac:dyDescent="0.25">
      <c r="A827" s="20">
        <v>42224</v>
      </c>
      <c r="B827" s="183">
        <v>5035</v>
      </c>
      <c r="C827" s="183" t="s">
        <v>1592</v>
      </c>
      <c r="D827" s="14" t="s">
        <v>95</v>
      </c>
      <c r="E827" s="105">
        <v>4017</v>
      </c>
      <c r="F827" s="23">
        <v>42226</v>
      </c>
      <c r="G827" s="106">
        <v>4017</v>
      </c>
      <c r="H827" s="31">
        <f t="shared" si="25"/>
        <v>0</v>
      </c>
      <c r="I827" s="39" t="s">
        <v>9</v>
      </c>
      <c r="N827" s="20">
        <v>42232</v>
      </c>
      <c r="O827" s="183">
        <v>5897</v>
      </c>
      <c r="P827" s="183" t="s">
        <v>1592</v>
      </c>
      <c r="Q827" s="14" t="s">
        <v>24</v>
      </c>
      <c r="R827" s="105">
        <v>36200.199999999997</v>
      </c>
      <c r="S827" s="23">
        <v>42243</v>
      </c>
      <c r="T827" s="106">
        <v>36200.199999999997</v>
      </c>
      <c r="U827" s="31">
        <f t="shared" si="24"/>
        <v>0</v>
      </c>
      <c r="V827" s="56" t="s">
        <v>6106</v>
      </c>
    </row>
    <row r="828" spans="1:22" x14ac:dyDescent="0.25">
      <c r="A828" s="20">
        <v>42224</v>
      </c>
      <c r="B828" s="183">
        <v>5036</v>
      </c>
      <c r="C828" s="183" t="s">
        <v>1592</v>
      </c>
      <c r="D828" s="14" t="s">
        <v>218</v>
      </c>
      <c r="E828" s="108">
        <v>0</v>
      </c>
      <c r="F828" s="23"/>
      <c r="G828" s="106"/>
      <c r="H828" s="31">
        <f t="shared" si="25"/>
        <v>0</v>
      </c>
      <c r="I828" s="39" t="s">
        <v>13</v>
      </c>
      <c r="N828" s="20">
        <v>42232</v>
      </c>
      <c r="O828" s="183">
        <v>5917</v>
      </c>
      <c r="P828" s="183" t="s">
        <v>1592</v>
      </c>
      <c r="Q828" s="150" t="s">
        <v>24</v>
      </c>
      <c r="R828" s="105">
        <v>114174.5</v>
      </c>
      <c r="S828" s="23">
        <v>42243</v>
      </c>
      <c r="T828" s="118">
        <v>114174.5</v>
      </c>
      <c r="U828" s="31">
        <f t="shared" si="24"/>
        <v>0</v>
      </c>
      <c r="V828" s="56" t="s">
        <v>17</v>
      </c>
    </row>
    <row r="829" spans="1:22" x14ac:dyDescent="0.25">
      <c r="A829" s="20">
        <v>42224</v>
      </c>
      <c r="B829" s="183">
        <v>5037</v>
      </c>
      <c r="C829" s="183" t="s">
        <v>1592</v>
      </c>
      <c r="D829" s="14" t="s">
        <v>47</v>
      </c>
      <c r="E829" s="105">
        <v>21189.599999999999</v>
      </c>
      <c r="F829" s="23">
        <v>42225</v>
      </c>
      <c r="G829" s="106">
        <v>21189.599999999999</v>
      </c>
      <c r="H829" s="31">
        <f t="shared" si="25"/>
        <v>0</v>
      </c>
      <c r="I829" s="39" t="s">
        <v>6104</v>
      </c>
      <c r="N829" s="20">
        <v>42233</v>
      </c>
      <c r="O829" s="183">
        <v>6028</v>
      </c>
      <c r="P829" s="183" t="s">
        <v>1592</v>
      </c>
      <c r="Q829" s="14" t="s">
        <v>24</v>
      </c>
      <c r="R829" s="105">
        <v>102321.7</v>
      </c>
      <c r="S829" s="23">
        <v>42243</v>
      </c>
      <c r="T829" s="124">
        <v>102321.7</v>
      </c>
      <c r="U829" s="55">
        <f t="shared" si="24"/>
        <v>0</v>
      </c>
      <c r="V829" s="56" t="s">
        <v>9</v>
      </c>
    </row>
    <row r="830" spans="1:22" x14ac:dyDescent="0.25">
      <c r="A830" s="20">
        <v>42224</v>
      </c>
      <c r="B830" s="183">
        <v>5038</v>
      </c>
      <c r="C830" s="183" t="s">
        <v>1592</v>
      </c>
      <c r="D830" s="14" t="s">
        <v>21</v>
      </c>
      <c r="E830" s="105">
        <v>2886.4</v>
      </c>
      <c r="F830" s="23">
        <v>42224</v>
      </c>
      <c r="G830" s="106">
        <v>2886.4</v>
      </c>
      <c r="H830" s="31">
        <f t="shared" si="25"/>
        <v>0</v>
      </c>
      <c r="I830" s="39" t="s">
        <v>9</v>
      </c>
      <c r="N830" s="20">
        <v>42233</v>
      </c>
      <c r="O830" s="183">
        <v>6037</v>
      </c>
      <c r="P830" s="183" t="s">
        <v>1592</v>
      </c>
      <c r="Q830" s="14" t="s">
        <v>24</v>
      </c>
      <c r="R830" s="105">
        <v>8771</v>
      </c>
      <c r="S830" s="23">
        <v>42243</v>
      </c>
      <c r="T830" s="118">
        <v>8771</v>
      </c>
      <c r="U830" s="31">
        <f t="shared" si="24"/>
        <v>0</v>
      </c>
      <c r="V830" s="56" t="s">
        <v>9</v>
      </c>
    </row>
    <row r="831" spans="1:22" x14ac:dyDescent="0.25">
      <c r="A831" s="20">
        <v>42224</v>
      </c>
      <c r="B831" s="183">
        <v>5039</v>
      </c>
      <c r="C831" s="183" t="s">
        <v>1592</v>
      </c>
      <c r="D831" s="14" t="s">
        <v>91</v>
      </c>
      <c r="E831" s="105">
        <v>8124.4</v>
      </c>
      <c r="F831" s="23">
        <v>42225</v>
      </c>
      <c r="G831" s="106">
        <v>8124.4</v>
      </c>
      <c r="H831" s="31">
        <f t="shared" si="25"/>
        <v>0</v>
      </c>
      <c r="I831" s="39" t="s">
        <v>9</v>
      </c>
      <c r="N831" s="20">
        <v>42233</v>
      </c>
      <c r="O831" s="183">
        <v>6048</v>
      </c>
      <c r="P831" s="183" t="s">
        <v>1592</v>
      </c>
      <c r="Q831" s="14" t="s">
        <v>24</v>
      </c>
      <c r="R831" s="105">
        <v>230549.18</v>
      </c>
      <c r="S831" s="23">
        <v>42243</v>
      </c>
      <c r="T831" s="118">
        <v>230549.18</v>
      </c>
      <c r="U831" s="31">
        <f t="shared" si="24"/>
        <v>0</v>
      </c>
      <c r="V831" s="56" t="s">
        <v>9</v>
      </c>
    </row>
    <row r="832" spans="1:22" x14ac:dyDescent="0.25">
      <c r="A832" s="20">
        <v>42224</v>
      </c>
      <c r="B832" s="183">
        <v>5040</v>
      </c>
      <c r="C832" s="183" t="s">
        <v>1592</v>
      </c>
      <c r="D832" s="14" t="s">
        <v>93</v>
      </c>
      <c r="E832" s="105">
        <v>2351.6999999999998</v>
      </c>
      <c r="F832" s="23">
        <v>42226</v>
      </c>
      <c r="G832" s="106">
        <v>2351.6999999999998</v>
      </c>
      <c r="H832" s="31">
        <f t="shared" si="25"/>
        <v>0</v>
      </c>
      <c r="I832" s="39" t="s">
        <v>94</v>
      </c>
      <c r="N832" s="20">
        <v>42234</v>
      </c>
      <c r="O832" s="183">
        <v>6061</v>
      </c>
      <c r="P832" s="183" t="s">
        <v>1592</v>
      </c>
      <c r="Q832" s="14" t="s">
        <v>24</v>
      </c>
      <c r="R832" s="105">
        <v>7524</v>
      </c>
      <c r="S832" s="23">
        <v>42243</v>
      </c>
      <c r="T832" s="118">
        <v>7524</v>
      </c>
      <c r="U832" s="31">
        <f t="shared" si="24"/>
        <v>0</v>
      </c>
      <c r="V832" s="56" t="s">
        <v>9</v>
      </c>
    </row>
    <row r="833" spans="1:22" x14ac:dyDescent="0.25">
      <c r="A833" s="20">
        <v>42224</v>
      </c>
      <c r="B833" s="183">
        <v>5041</v>
      </c>
      <c r="C833" s="183" t="s">
        <v>1592</v>
      </c>
      <c r="D833" s="14" t="s">
        <v>416</v>
      </c>
      <c r="E833" s="105">
        <v>371.2</v>
      </c>
      <c r="F833" s="23">
        <v>42224</v>
      </c>
      <c r="G833" s="106">
        <v>371.2</v>
      </c>
      <c r="H833" s="31">
        <f t="shared" si="25"/>
        <v>0</v>
      </c>
      <c r="I833" s="39" t="s">
        <v>9</v>
      </c>
      <c r="N833" s="20">
        <v>42234</v>
      </c>
      <c r="O833" s="183">
        <v>6111</v>
      </c>
      <c r="P833" s="183" t="s">
        <v>1592</v>
      </c>
      <c r="Q833" s="14" t="s">
        <v>24</v>
      </c>
      <c r="R833" s="105">
        <v>2681</v>
      </c>
      <c r="S833" s="65">
        <v>42243</v>
      </c>
      <c r="T833" s="106">
        <v>2681</v>
      </c>
      <c r="U833" s="31">
        <f t="shared" si="24"/>
        <v>0</v>
      </c>
      <c r="V833" s="39" t="s">
        <v>9</v>
      </c>
    </row>
    <row r="834" spans="1:22" x14ac:dyDescent="0.25">
      <c r="A834" s="20">
        <v>42224</v>
      </c>
      <c r="B834" s="183">
        <v>5042</v>
      </c>
      <c r="C834" s="183" t="s">
        <v>1592</v>
      </c>
      <c r="D834" s="14" t="s">
        <v>416</v>
      </c>
      <c r="E834" s="105">
        <v>387.2</v>
      </c>
      <c r="F834" s="23">
        <v>42224</v>
      </c>
      <c r="G834" s="106">
        <v>387.2</v>
      </c>
      <c r="H834" s="31">
        <f t="shared" si="25"/>
        <v>0</v>
      </c>
      <c r="I834" s="39" t="s">
        <v>9</v>
      </c>
      <c r="N834" s="20">
        <v>42234</v>
      </c>
      <c r="O834" s="183">
        <v>6127</v>
      </c>
      <c r="P834" s="183" t="s">
        <v>1592</v>
      </c>
      <c r="Q834" s="14" t="s">
        <v>24</v>
      </c>
      <c r="R834" s="105">
        <v>41408.800000000003</v>
      </c>
      <c r="S834" s="65">
        <v>42243</v>
      </c>
      <c r="T834" s="106">
        <v>41408.800000000003</v>
      </c>
      <c r="U834" s="31">
        <f t="shared" si="24"/>
        <v>0</v>
      </c>
      <c r="V834" s="39" t="s">
        <v>9</v>
      </c>
    </row>
    <row r="835" spans="1:22" x14ac:dyDescent="0.25">
      <c r="A835" s="20">
        <v>42224</v>
      </c>
      <c r="B835" s="183">
        <v>5043</v>
      </c>
      <c r="C835" s="183" t="s">
        <v>1592</v>
      </c>
      <c r="D835" s="14" t="s">
        <v>6121</v>
      </c>
      <c r="E835" s="105">
        <v>31967.8</v>
      </c>
      <c r="F835" s="23" t="s">
        <v>6152</v>
      </c>
      <c r="G835" s="106">
        <f>25500+6467.8</f>
        <v>31967.8</v>
      </c>
      <c r="H835" s="31">
        <f t="shared" si="25"/>
        <v>0</v>
      </c>
      <c r="I835" s="39" t="s">
        <v>9</v>
      </c>
      <c r="N835" s="20">
        <v>42234</v>
      </c>
      <c r="O835" s="183">
        <v>6128</v>
      </c>
      <c r="P835" s="183" t="s">
        <v>1592</v>
      </c>
      <c r="Q835" s="14" t="s">
        <v>24</v>
      </c>
      <c r="R835" s="105">
        <v>30864.2</v>
      </c>
      <c r="S835" s="65">
        <v>42243</v>
      </c>
      <c r="T835" s="106">
        <v>30864.2</v>
      </c>
      <c r="U835" s="31">
        <f t="shared" ref="U835:U898" si="26">R835-T835</f>
        <v>0</v>
      </c>
      <c r="V835" s="39" t="s">
        <v>9</v>
      </c>
    </row>
    <row r="836" spans="1:22" x14ac:dyDescent="0.25">
      <c r="A836" s="20">
        <v>42224</v>
      </c>
      <c r="B836" s="183">
        <v>5044</v>
      </c>
      <c r="C836" s="183" t="s">
        <v>1592</v>
      </c>
      <c r="D836" s="14" t="s">
        <v>1182</v>
      </c>
      <c r="E836" s="105">
        <v>1314</v>
      </c>
      <c r="F836" s="23">
        <v>42224</v>
      </c>
      <c r="G836" s="106">
        <v>1314</v>
      </c>
      <c r="H836" s="31">
        <f t="shared" ref="H836:H899" si="27">E836-G836</f>
        <v>0</v>
      </c>
      <c r="I836" s="39" t="s">
        <v>9</v>
      </c>
      <c r="N836" s="20">
        <v>42234</v>
      </c>
      <c r="O836" s="183">
        <v>6135</v>
      </c>
      <c r="P836" s="183" t="s">
        <v>1592</v>
      </c>
      <c r="Q836" s="14" t="s">
        <v>24</v>
      </c>
      <c r="R836" s="105">
        <v>4520</v>
      </c>
      <c r="S836" s="23">
        <v>42243</v>
      </c>
      <c r="T836" s="106">
        <v>4520</v>
      </c>
      <c r="U836" s="31">
        <f t="shared" si="26"/>
        <v>0</v>
      </c>
      <c r="V836" s="39" t="s">
        <v>9</v>
      </c>
    </row>
    <row r="837" spans="1:22" x14ac:dyDescent="0.25">
      <c r="A837" s="20">
        <v>42224</v>
      </c>
      <c r="B837" s="183">
        <v>5045</v>
      </c>
      <c r="C837" s="183" t="s">
        <v>1592</v>
      </c>
      <c r="D837" s="14" t="s">
        <v>256</v>
      </c>
      <c r="E837" s="105">
        <v>8856</v>
      </c>
      <c r="F837" s="23">
        <v>42225</v>
      </c>
      <c r="G837" s="106">
        <v>8856</v>
      </c>
      <c r="H837" s="31">
        <f t="shared" si="27"/>
        <v>0</v>
      </c>
      <c r="I837" s="39" t="s">
        <v>6104</v>
      </c>
      <c r="N837" s="20">
        <v>42235</v>
      </c>
      <c r="O837" s="183">
        <v>6170</v>
      </c>
      <c r="P837" s="183" t="s">
        <v>1592</v>
      </c>
      <c r="Q837" s="14" t="s">
        <v>24</v>
      </c>
      <c r="R837" s="105">
        <v>16119.4</v>
      </c>
      <c r="S837" s="23">
        <v>42243</v>
      </c>
      <c r="T837" s="118">
        <v>16119.4</v>
      </c>
      <c r="U837" s="31">
        <f t="shared" si="26"/>
        <v>0</v>
      </c>
      <c r="V837" s="56" t="s">
        <v>312</v>
      </c>
    </row>
    <row r="838" spans="1:22" x14ac:dyDescent="0.25">
      <c r="A838" s="20">
        <v>42224</v>
      </c>
      <c r="B838" s="183">
        <v>5046</v>
      </c>
      <c r="C838" s="183" t="s">
        <v>1592</v>
      </c>
      <c r="D838" s="14" t="s">
        <v>591</v>
      </c>
      <c r="E838" s="105">
        <v>10540.8</v>
      </c>
      <c r="F838" s="23">
        <v>42225</v>
      </c>
      <c r="G838" s="106">
        <v>10540.8</v>
      </c>
      <c r="H838" s="31">
        <f t="shared" si="27"/>
        <v>0</v>
      </c>
      <c r="I838" s="39" t="s">
        <v>6104</v>
      </c>
      <c r="N838" s="20">
        <v>42235</v>
      </c>
      <c r="O838" s="183">
        <v>6199</v>
      </c>
      <c r="P838" s="183" t="s">
        <v>1592</v>
      </c>
      <c r="Q838" s="14" t="s">
        <v>24</v>
      </c>
      <c r="R838" s="105">
        <v>78797.600000000006</v>
      </c>
      <c r="S838" s="23">
        <v>42243</v>
      </c>
      <c r="T838" s="118">
        <v>78797.600000000006</v>
      </c>
      <c r="U838" s="31">
        <f t="shared" si="26"/>
        <v>0</v>
      </c>
      <c r="V838" s="56" t="s">
        <v>6124</v>
      </c>
    </row>
    <row r="839" spans="1:22" x14ac:dyDescent="0.25">
      <c r="A839" s="20">
        <v>42224</v>
      </c>
      <c r="B839" s="183">
        <v>5047</v>
      </c>
      <c r="C839" s="183" t="s">
        <v>1592</v>
      </c>
      <c r="D839" s="14" t="s">
        <v>37</v>
      </c>
      <c r="E839" s="105">
        <v>27162</v>
      </c>
      <c r="F839" s="23">
        <v>42228</v>
      </c>
      <c r="G839" s="106">
        <v>27162</v>
      </c>
      <c r="H839" s="31">
        <f t="shared" si="27"/>
        <v>0</v>
      </c>
      <c r="I839" s="39" t="s">
        <v>6104</v>
      </c>
      <c r="N839" s="20">
        <v>42235</v>
      </c>
      <c r="O839" s="183">
        <v>6229</v>
      </c>
      <c r="P839" s="183" t="s">
        <v>1592</v>
      </c>
      <c r="Q839" s="14" t="s">
        <v>24</v>
      </c>
      <c r="R839" s="105">
        <v>653.28</v>
      </c>
      <c r="S839" s="23">
        <v>42243</v>
      </c>
      <c r="T839" s="118">
        <v>653.28</v>
      </c>
      <c r="U839" s="31">
        <f t="shared" si="26"/>
        <v>0</v>
      </c>
      <c r="V839" s="56" t="s">
        <v>9</v>
      </c>
    </row>
    <row r="840" spans="1:22" x14ac:dyDescent="0.25">
      <c r="A840" s="20">
        <v>42224</v>
      </c>
      <c r="B840" s="183">
        <v>5048</v>
      </c>
      <c r="C840" s="183" t="s">
        <v>1592</v>
      </c>
      <c r="D840" s="14" t="s">
        <v>88</v>
      </c>
      <c r="E840" s="105">
        <v>606.79999999999995</v>
      </c>
      <c r="F840" s="23">
        <v>42224</v>
      </c>
      <c r="G840" s="106">
        <v>606.79999999999995</v>
      </c>
      <c r="H840" s="31">
        <f t="shared" si="27"/>
        <v>0</v>
      </c>
      <c r="I840" s="39" t="s">
        <v>9</v>
      </c>
      <c r="N840" s="20">
        <v>42235</v>
      </c>
      <c r="O840" s="183">
        <v>6241</v>
      </c>
      <c r="P840" s="183" t="s">
        <v>1592</v>
      </c>
      <c r="Q840" s="14" t="s">
        <v>24</v>
      </c>
      <c r="R840" s="105">
        <v>224088.35</v>
      </c>
      <c r="S840" s="23">
        <v>42243</v>
      </c>
      <c r="T840" s="118">
        <v>224088.35</v>
      </c>
      <c r="U840" s="31">
        <f t="shared" si="26"/>
        <v>0</v>
      </c>
      <c r="V840" s="56" t="s">
        <v>1013</v>
      </c>
    </row>
    <row r="841" spans="1:22" x14ac:dyDescent="0.25">
      <c r="A841" s="20">
        <v>42224</v>
      </c>
      <c r="B841" s="183">
        <v>5049</v>
      </c>
      <c r="C841" s="183" t="s">
        <v>1592</v>
      </c>
      <c r="D841" s="14" t="s">
        <v>1188</v>
      </c>
      <c r="E841" s="105">
        <v>400</v>
      </c>
      <c r="F841" s="23">
        <v>42224</v>
      </c>
      <c r="G841" s="106">
        <v>400</v>
      </c>
      <c r="H841" s="31">
        <f t="shared" si="27"/>
        <v>0</v>
      </c>
      <c r="I841" s="39" t="s">
        <v>9</v>
      </c>
      <c r="N841" s="20">
        <v>42235</v>
      </c>
      <c r="O841" s="183">
        <v>6243</v>
      </c>
      <c r="P841" s="183" t="s">
        <v>1592</v>
      </c>
      <c r="Q841" s="14" t="s">
        <v>24</v>
      </c>
      <c r="R841" s="105">
        <v>22273</v>
      </c>
      <c r="S841" s="23">
        <v>42243</v>
      </c>
      <c r="T841" s="118">
        <v>22273</v>
      </c>
      <c r="U841" s="31">
        <f t="shared" si="26"/>
        <v>0</v>
      </c>
      <c r="V841" s="56" t="s">
        <v>1013</v>
      </c>
    </row>
    <row r="842" spans="1:22" x14ac:dyDescent="0.25">
      <c r="A842" s="20">
        <v>42224</v>
      </c>
      <c r="B842" s="183">
        <v>5050</v>
      </c>
      <c r="C842" s="183" t="s">
        <v>1592</v>
      </c>
      <c r="D842" s="14" t="s">
        <v>375</v>
      </c>
      <c r="E842" s="105">
        <v>2377.6</v>
      </c>
      <c r="F842" s="23">
        <v>42224</v>
      </c>
      <c r="G842" s="106">
        <v>2377.6</v>
      </c>
      <c r="H842" s="31">
        <f t="shared" si="27"/>
        <v>0</v>
      </c>
      <c r="I842" s="39" t="s">
        <v>9</v>
      </c>
      <c r="N842" s="20">
        <v>42236</v>
      </c>
      <c r="O842" s="183">
        <v>6265</v>
      </c>
      <c r="P842" s="183" t="s">
        <v>1592</v>
      </c>
      <c r="Q842" s="14" t="s">
        <v>24</v>
      </c>
      <c r="R842" s="105">
        <v>42237.5</v>
      </c>
      <c r="S842" s="23">
        <v>42243</v>
      </c>
      <c r="T842" s="118">
        <v>42237.5</v>
      </c>
      <c r="U842" s="48">
        <f t="shared" si="26"/>
        <v>0</v>
      </c>
      <c r="V842" s="56" t="s">
        <v>312</v>
      </c>
    </row>
    <row r="843" spans="1:22" x14ac:dyDescent="0.25">
      <c r="A843" s="20">
        <v>42224</v>
      </c>
      <c r="B843" s="183">
        <v>5051</v>
      </c>
      <c r="C843" s="183" t="s">
        <v>1592</v>
      </c>
      <c r="D843" s="14" t="s">
        <v>375</v>
      </c>
      <c r="E843" s="105">
        <v>396.8</v>
      </c>
      <c r="F843" s="23">
        <v>42225</v>
      </c>
      <c r="G843" s="106">
        <v>396.8</v>
      </c>
      <c r="H843" s="31">
        <f t="shared" si="27"/>
        <v>0</v>
      </c>
      <c r="I843" s="39" t="s">
        <v>9</v>
      </c>
      <c r="N843" s="20">
        <v>42236</v>
      </c>
      <c r="O843" s="183">
        <v>6269</v>
      </c>
      <c r="P843" s="183" t="s">
        <v>1592</v>
      </c>
      <c r="Q843" s="14" t="s">
        <v>24</v>
      </c>
      <c r="R843" s="105">
        <v>14436.7</v>
      </c>
      <c r="S843" s="23">
        <v>42243</v>
      </c>
      <c r="T843" s="118">
        <v>14436.7</v>
      </c>
      <c r="U843" s="31">
        <f t="shared" si="26"/>
        <v>0</v>
      </c>
      <c r="V843" s="56" t="s">
        <v>312</v>
      </c>
    </row>
    <row r="844" spans="1:22" x14ac:dyDescent="0.25">
      <c r="A844" s="20">
        <v>42224</v>
      </c>
      <c r="B844" s="183">
        <v>5052</v>
      </c>
      <c r="C844" s="183" t="s">
        <v>1592</v>
      </c>
      <c r="D844" s="14" t="s">
        <v>24</v>
      </c>
      <c r="E844" s="105">
        <v>175008.22</v>
      </c>
      <c r="F844" s="23" t="s">
        <v>6153</v>
      </c>
      <c r="G844" s="106">
        <f>54598.78+120409.44</f>
        <v>175008.22</v>
      </c>
      <c r="H844" s="31">
        <f t="shared" si="27"/>
        <v>0</v>
      </c>
      <c r="I844" s="39" t="s">
        <v>6124</v>
      </c>
      <c r="N844" s="20">
        <v>42236</v>
      </c>
      <c r="O844" s="183">
        <v>6325</v>
      </c>
      <c r="P844" s="183" t="s">
        <v>1592</v>
      </c>
      <c r="Q844" s="150" t="s">
        <v>24</v>
      </c>
      <c r="R844" s="105">
        <v>2204</v>
      </c>
      <c r="S844" s="23">
        <v>42243</v>
      </c>
      <c r="T844" s="106">
        <v>2204</v>
      </c>
      <c r="U844" s="31">
        <f t="shared" si="26"/>
        <v>0</v>
      </c>
      <c r="V844" s="39" t="s">
        <v>9</v>
      </c>
    </row>
    <row r="845" spans="1:22" x14ac:dyDescent="0.25">
      <c r="A845" s="20">
        <v>42224</v>
      </c>
      <c r="B845" s="183">
        <v>5053</v>
      </c>
      <c r="C845" s="183" t="s">
        <v>1592</v>
      </c>
      <c r="D845" s="14" t="s">
        <v>1262</v>
      </c>
      <c r="E845" s="105">
        <v>30484.16</v>
      </c>
      <c r="F845" s="23" t="s">
        <v>6154</v>
      </c>
      <c r="G845" s="106">
        <f>13484.38+16999.78</f>
        <v>30484.159999999996</v>
      </c>
      <c r="H845" s="31">
        <f t="shared" si="27"/>
        <v>0</v>
      </c>
      <c r="I845" s="39" t="s">
        <v>17</v>
      </c>
      <c r="N845" s="20">
        <v>42236</v>
      </c>
      <c r="O845" s="183">
        <v>6364</v>
      </c>
      <c r="P845" s="183" t="s">
        <v>1592</v>
      </c>
      <c r="Q845" s="14" t="s">
        <v>24</v>
      </c>
      <c r="R845" s="105">
        <v>277069.09999999998</v>
      </c>
      <c r="S845" s="23">
        <v>42243</v>
      </c>
      <c r="T845" s="106">
        <v>277069.09999999998</v>
      </c>
      <c r="U845" s="31">
        <f t="shared" si="26"/>
        <v>0</v>
      </c>
      <c r="V845" s="39" t="s">
        <v>6106</v>
      </c>
    </row>
    <row r="846" spans="1:22" x14ac:dyDescent="0.25">
      <c r="A846" s="20">
        <v>42224</v>
      </c>
      <c r="B846" s="183">
        <v>5054</v>
      </c>
      <c r="C846" s="183" t="s">
        <v>1592</v>
      </c>
      <c r="D846" s="14" t="s">
        <v>284</v>
      </c>
      <c r="E846" s="105">
        <v>860</v>
      </c>
      <c r="F846" s="23">
        <v>42224</v>
      </c>
      <c r="G846" s="106">
        <v>860</v>
      </c>
      <c r="H846" s="31">
        <f t="shared" si="27"/>
        <v>0</v>
      </c>
      <c r="I846" s="39" t="s">
        <v>17</v>
      </c>
      <c r="N846" s="20">
        <v>42236</v>
      </c>
      <c r="O846" s="183">
        <v>6365</v>
      </c>
      <c r="P846" s="183" t="s">
        <v>1592</v>
      </c>
      <c r="Q846" s="14" t="s">
        <v>24</v>
      </c>
      <c r="R846" s="105">
        <v>49412.800000000003</v>
      </c>
      <c r="S846" s="23">
        <v>42243</v>
      </c>
      <c r="T846" s="106">
        <v>49412.800000000003</v>
      </c>
      <c r="U846" s="31">
        <f t="shared" si="26"/>
        <v>0</v>
      </c>
      <c r="V846" s="39" t="s">
        <v>6106</v>
      </c>
    </row>
    <row r="847" spans="1:22" x14ac:dyDescent="0.25">
      <c r="A847" s="20">
        <v>42224</v>
      </c>
      <c r="B847" s="183">
        <v>5055</v>
      </c>
      <c r="C847" s="183" t="s">
        <v>1592</v>
      </c>
      <c r="D847" s="14" t="s">
        <v>102</v>
      </c>
      <c r="E847" s="105">
        <v>2380</v>
      </c>
      <c r="F847" s="23">
        <v>42224</v>
      </c>
      <c r="G847" s="106">
        <v>2380</v>
      </c>
      <c r="H847" s="31">
        <f t="shared" si="27"/>
        <v>0</v>
      </c>
      <c r="I847" s="39" t="s">
        <v>9</v>
      </c>
      <c r="N847" s="20">
        <v>42236</v>
      </c>
      <c r="O847" s="183">
        <v>6368</v>
      </c>
      <c r="P847" s="183" t="s">
        <v>1592</v>
      </c>
      <c r="Q847" s="14" t="s">
        <v>24</v>
      </c>
      <c r="R847" s="105">
        <v>70080</v>
      </c>
      <c r="S847" s="23">
        <v>42243</v>
      </c>
      <c r="T847" s="106">
        <v>70080</v>
      </c>
      <c r="U847" s="31">
        <f t="shared" si="26"/>
        <v>0</v>
      </c>
      <c r="V847" s="39" t="s">
        <v>9</v>
      </c>
    </row>
    <row r="848" spans="1:22" x14ac:dyDescent="0.25">
      <c r="A848" s="20">
        <v>42224</v>
      </c>
      <c r="B848" s="183">
        <v>5056</v>
      </c>
      <c r="C848" s="183" t="s">
        <v>1592</v>
      </c>
      <c r="D848" s="14" t="s">
        <v>111</v>
      </c>
      <c r="E848" s="105">
        <v>154404</v>
      </c>
      <c r="F848" s="23">
        <v>42230</v>
      </c>
      <c r="G848" s="106">
        <v>154404</v>
      </c>
      <c r="H848" s="31">
        <f t="shared" si="27"/>
        <v>0</v>
      </c>
      <c r="I848" s="39" t="s">
        <v>9</v>
      </c>
      <c r="N848" s="20">
        <v>42237</v>
      </c>
      <c r="O848" s="183">
        <v>6422</v>
      </c>
      <c r="P848" s="183" t="s">
        <v>1592</v>
      </c>
      <c r="Q848" s="15" t="s">
        <v>24</v>
      </c>
      <c r="R848" s="122">
        <v>13450.4</v>
      </c>
      <c r="S848" s="23">
        <v>42243</v>
      </c>
      <c r="T848" s="118">
        <v>13450.4</v>
      </c>
      <c r="U848" s="31">
        <f t="shared" si="26"/>
        <v>0</v>
      </c>
      <c r="V848" s="68" t="s">
        <v>9</v>
      </c>
    </row>
    <row r="849" spans="1:22" x14ac:dyDescent="0.25">
      <c r="A849" s="20">
        <v>42224</v>
      </c>
      <c r="B849" s="183">
        <v>5057</v>
      </c>
      <c r="C849" s="183" t="s">
        <v>1592</v>
      </c>
      <c r="D849" s="14" t="s">
        <v>111</v>
      </c>
      <c r="E849" s="105">
        <v>305790</v>
      </c>
      <c r="F849" s="23">
        <v>42230</v>
      </c>
      <c r="G849" s="106">
        <v>305790</v>
      </c>
      <c r="H849" s="31">
        <f t="shared" si="27"/>
        <v>0</v>
      </c>
      <c r="I849" s="39" t="s">
        <v>9</v>
      </c>
      <c r="N849" s="20">
        <v>42237</v>
      </c>
      <c r="O849" s="183">
        <v>6438</v>
      </c>
      <c r="P849" s="183" t="s">
        <v>1592</v>
      </c>
      <c r="Q849" s="15" t="s">
        <v>24</v>
      </c>
      <c r="R849" s="122">
        <v>194497.92000000001</v>
      </c>
      <c r="S849" s="23">
        <v>42243</v>
      </c>
      <c r="T849" s="124">
        <v>91950.64</v>
      </c>
      <c r="U849" s="55">
        <f t="shared" si="26"/>
        <v>102547.28000000001</v>
      </c>
      <c r="V849" s="68" t="s">
        <v>6124</v>
      </c>
    </row>
    <row r="850" spans="1:22" x14ac:dyDescent="0.25">
      <c r="A850" s="20">
        <v>42224</v>
      </c>
      <c r="B850" s="183">
        <v>5058</v>
      </c>
      <c r="C850" s="183" t="s">
        <v>1592</v>
      </c>
      <c r="D850" s="14" t="s">
        <v>484</v>
      </c>
      <c r="E850" s="105">
        <v>15238</v>
      </c>
      <c r="F850" s="23">
        <v>42231</v>
      </c>
      <c r="G850" s="106">
        <v>15238</v>
      </c>
      <c r="H850" s="31">
        <f t="shared" si="27"/>
        <v>0</v>
      </c>
      <c r="I850" s="39" t="s">
        <v>9</v>
      </c>
      <c r="J850" s="4"/>
      <c r="N850" s="20">
        <v>42237</v>
      </c>
      <c r="O850" s="183">
        <v>6499</v>
      </c>
      <c r="P850" s="183" t="s">
        <v>1592</v>
      </c>
      <c r="Q850" s="14" t="s">
        <v>24</v>
      </c>
      <c r="R850" s="105">
        <v>1218.8</v>
      </c>
      <c r="S850" s="23"/>
      <c r="T850" s="106"/>
      <c r="U850" s="31">
        <f t="shared" si="26"/>
        <v>1218.8</v>
      </c>
      <c r="V850" s="39" t="s">
        <v>9</v>
      </c>
    </row>
    <row r="851" spans="1:22" x14ac:dyDescent="0.25">
      <c r="A851" s="20">
        <v>42224</v>
      </c>
      <c r="B851" s="183">
        <v>5059</v>
      </c>
      <c r="C851" s="183" t="s">
        <v>1592</v>
      </c>
      <c r="D851" s="14" t="s">
        <v>738</v>
      </c>
      <c r="E851" s="105">
        <v>21367.200000000001</v>
      </c>
      <c r="F851" s="23">
        <v>42226</v>
      </c>
      <c r="G851" s="106">
        <v>21367.200000000001</v>
      </c>
      <c r="H851" s="31">
        <f t="shared" si="27"/>
        <v>0</v>
      </c>
      <c r="I851" s="39" t="s">
        <v>19</v>
      </c>
      <c r="N851" s="20">
        <v>42237</v>
      </c>
      <c r="O851" s="183">
        <v>6505</v>
      </c>
      <c r="P851" s="183" t="s">
        <v>1592</v>
      </c>
      <c r="Q851" s="14" t="s">
        <v>24</v>
      </c>
      <c r="R851" s="105">
        <v>761.2</v>
      </c>
      <c r="S851" s="23"/>
      <c r="T851" s="106"/>
      <c r="U851" s="31">
        <f t="shared" si="26"/>
        <v>761.2</v>
      </c>
      <c r="V851" s="39" t="s">
        <v>6106</v>
      </c>
    </row>
    <row r="852" spans="1:22" x14ac:dyDescent="0.25">
      <c r="A852" s="20">
        <v>42224</v>
      </c>
      <c r="B852" s="183">
        <v>5060</v>
      </c>
      <c r="C852" s="183" t="s">
        <v>1592</v>
      </c>
      <c r="D852" s="14" t="s">
        <v>282</v>
      </c>
      <c r="E852" s="105">
        <v>3257.6</v>
      </c>
      <c r="F852" s="23">
        <v>42242</v>
      </c>
      <c r="G852" s="106">
        <v>3257.6</v>
      </c>
      <c r="H852" s="31">
        <f t="shared" si="27"/>
        <v>0</v>
      </c>
      <c r="I852" s="39" t="s">
        <v>9</v>
      </c>
      <c r="N852" s="20">
        <v>42238</v>
      </c>
      <c r="O852" s="183">
        <v>6529</v>
      </c>
      <c r="P852" s="183" t="s">
        <v>1592</v>
      </c>
      <c r="Q852" s="14" t="s">
        <v>24</v>
      </c>
      <c r="R852" s="105">
        <v>13060.12</v>
      </c>
      <c r="S852" s="23"/>
      <c r="T852" s="106"/>
      <c r="U852" s="31">
        <f t="shared" si="26"/>
        <v>13060.12</v>
      </c>
      <c r="V852" s="39" t="s">
        <v>9</v>
      </c>
    </row>
    <row r="853" spans="1:22" x14ac:dyDescent="0.25">
      <c r="A853" s="20">
        <v>42224</v>
      </c>
      <c r="B853" s="183">
        <v>5061</v>
      </c>
      <c r="C853" s="183" t="s">
        <v>1592</v>
      </c>
      <c r="D853" s="14" t="s">
        <v>6121</v>
      </c>
      <c r="E853" s="105">
        <v>56175</v>
      </c>
      <c r="F853" s="72" t="s">
        <v>6152</v>
      </c>
      <c r="G853" s="106">
        <f>17140+39035</f>
        <v>56175</v>
      </c>
      <c r="H853" s="31">
        <f t="shared" si="27"/>
        <v>0</v>
      </c>
      <c r="I853" s="39" t="s">
        <v>9</v>
      </c>
      <c r="N853" s="20">
        <v>42238</v>
      </c>
      <c r="O853" s="183">
        <v>6598</v>
      </c>
      <c r="P853" s="183" t="s">
        <v>1592</v>
      </c>
      <c r="Q853" s="14" t="s">
        <v>24</v>
      </c>
      <c r="R853" s="105">
        <v>4161.32</v>
      </c>
      <c r="S853" s="65"/>
      <c r="T853" s="106"/>
      <c r="U853" s="31">
        <f t="shared" si="26"/>
        <v>4161.32</v>
      </c>
      <c r="V853" s="39" t="s">
        <v>9</v>
      </c>
    </row>
    <row r="854" spans="1:22" x14ac:dyDescent="0.25">
      <c r="A854" s="20">
        <v>42224</v>
      </c>
      <c r="B854" s="183">
        <v>5062</v>
      </c>
      <c r="C854" s="183" t="s">
        <v>1592</v>
      </c>
      <c r="D854" s="14" t="s">
        <v>14</v>
      </c>
      <c r="E854" s="105">
        <v>167344.35</v>
      </c>
      <c r="F854" s="23">
        <v>42230</v>
      </c>
      <c r="G854" s="106">
        <v>167344.35</v>
      </c>
      <c r="H854" s="31">
        <f t="shared" si="27"/>
        <v>0</v>
      </c>
      <c r="I854" s="39" t="s">
        <v>6106</v>
      </c>
      <c r="N854" s="20">
        <v>42238</v>
      </c>
      <c r="O854" s="183">
        <v>6604</v>
      </c>
      <c r="P854" s="183" t="s">
        <v>1592</v>
      </c>
      <c r="Q854" s="14" t="s">
        <v>24</v>
      </c>
      <c r="R854" s="105">
        <v>40757.9</v>
      </c>
      <c r="S854" s="65"/>
      <c r="T854" s="106"/>
      <c r="U854" s="31">
        <f t="shared" si="26"/>
        <v>40757.9</v>
      </c>
      <c r="V854" s="39" t="s">
        <v>19</v>
      </c>
    </row>
    <row r="855" spans="1:22" x14ac:dyDescent="0.25">
      <c r="A855" s="20">
        <v>42224</v>
      </c>
      <c r="B855" s="183">
        <v>5063</v>
      </c>
      <c r="C855" s="183" t="s">
        <v>1592</v>
      </c>
      <c r="D855" s="14" t="s">
        <v>24</v>
      </c>
      <c r="E855" s="105">
        <v>47759.8</v>
      </c>
      <c r="F855" s="23">
        <v>42236</v>
      </c>
      <c r="G855" s="106">
        <v>47759.8</v>
      </c>
      <c r="H855" s="31">
        <f t="shared" si="27"/>
        <v>0</v>
      </c>
      <c r="I855" s="39" t="s">
        <v>312</v>
      </c>
      <c r="N855" s="20">
        <v>42238</v>
      </c>
      <c r="O855" s="183">
        <v>6605</v>
      </c>
      <c r="P855" s="183" t="s">
        <v>1592</v>
      </c>
      <c r="Q855" s="14" t="s">
        <v>24</v>
      </c>
      <c r="R855" s="105">
        <v>279</v>
      </c>
      <c r="S855" s="65"/>
      <c r="T855" s="106"/>
      <c r="U855" s="31">
        <f t="shared" si="26"/>
        <v>279</v>
      </c>
      <c r="V855" s="39" t="s">
        <v>19</v>
      </c>
    </row>
    <row r="856" spans="1:22" x14ac:dyDescent="0.25">
      <c r="A856" s="20">
        <v>42224</v>
      </c>
      <c r="B856" s="183">
        <v>5064</v>
      </c>
      <c r="C856" s="183" t="s">
        <v>1592</v>
      </c>
      <c r="D856" s="14" t="s">
        <v>1020</v>
      </c>
      <c r="E856" s="105">
        <v>4843.0200000000004</v>
      </c>
      <c r="F856" s="23">
        <v>42224</v>
      </c>
      <c r="G856" s="106">
        <v>4843.0200000000004</v>
      </c>
      <c r="H856" s="31">
        <f t="shared" si="27"/>
        <v>0</v>
      </c>
      <c r="I856" s="39" t="s">
        <v>9</v>
      </c>
      <c r="N856" s="20">
        <v>42238</v>
      </c>
      <c r="O856" s="183">
        <v>6608</v>
      </c>
      <c r="P856" s="183" t="s">
        <v>1592</v>
      </c>
      <c r="Q856" s="14" t="s">
        <v>24</v>
      </c>
      <c r="R856" s="105">
        <v>8995.5</v>
      </c>
      <c r="S856" s="65"/>
      <c r="T856" s="106"/>
      <c r="U856" s="31">
        <f t="shared" si="26"/>
        <v>8995.5</v>
      </c>
      <c r="V856" s="39" t="s">
        <v>9</v>
      </c>
    </row>
    <row r="857" spans="1:22" x14ac:dyDescent="0.25">
      <c r="A857" s="20">
        <v>42225</v>
      </c>
      <c r="B857" s="183">
        <v>5065</v>
      </c>
      <c r="C857" s="183" t="s">
        <v>1592</v>
      </c>
      <c r="D857" s="14" t="s">
        <v>59</v>
      </c>
      <c r="E857" s="105">
        <v>192</v>
      </c>
      <c r="F857" s="23">
        <v>42230</v>
      </c>
      <c r="G857" s="106">
        <v>192</v>
      </c>
      <c r="H857" s="31">
        <f t="shared" si="27"/>
        <v>0</v>
      </c>
      <c r="I857" s="39" t="s">
        <v>9</v>
      </c>
      <c r="N857" s="20">
        <v>42238</v>
      </c>
      <c r="O857" s="183">
        <v>6609</v>
      </c>
      <c r="P857" s="183" t="s">
        <v>1592</v>
      </c>
      <c r="Q857" s="14" t="s">
        <v>24</v>
      </c>
      <c r="R857" s="105">
        <v>11611.35</v>
      </c>
      <c r="S857" s="65"/>
      <c r="T857" s="106"/>
      <c r="U857" s="31">
        <f t="shared" si="26"/>
        <v>11611.35</v>
      </c>
      <c r="V857" s="39" t="s">
        <v>312</v>
      </c>
    </row>
    <row r="858" spans="1:22" x14ac:dyDescent="0.25">
      <c r="A858" s="20">
        <v>42225</v>
      </c>
      <c r="B858" s="183">
        <v>5066</v>
      </c>
      <c r="C858" s="183" t="s">
        <v>1592</v>
      </c>
      <c r="D858" s="14" t="s">
        <v>59</v>
      </c>
      <c r="E858" s="105">
        <v>48</v>
      </c>
      <c r="F858" s="23">
        <v>42230</v>
      </c>
      <c r="G858" s="106">
        <v>48</v>
      </c>
      <c r="H858" s="31">
        <f t="shared" si="27"/>
        <v>0</v>
      </c>
      <c r="I858" s="39" t="s">
        <v>9</v>
      </c>
      <c r="N858" s="20">
        <v>42238</v>
      </c>
      <c r="O858" s="183">
        <v>6620</v>
      </c>
      <c r="P858" s="183" t="s">
        <v>1592</v>
      </c>
      <c r="Q858" s="14" t="s">
        <v>24</v>
      </c>
      <c r="R858" s="105">
        <v>315128.2</v>
      </c>
      <c r="S858" s="65"/>
      <c r="T858" s="106"/>
      <c r="U858" s="31">
        <f t="shared" si="26"/>
        <v>315128.2</v>
      </c>
      <c r="V858" s="39" t="s">
        <v>9</v>
      </c>
    </row>
    <row r="859" spans="1:22" x14ac:dyDescent="0.25">
      <c r="A859" s="20">
        <v>42225</v>
      </c>
      <c r="B859" s="183">
        <v>5067</v>
      </c>
      <c r="C859" s="183" t="s">
        <v>1592</v>
      </c>
      <c r="D859" s="14" t="s">
        <v>2607</v>
      </c>
      <c r="E859" s="105">
        <v>3718.4</v>
      </c>
      <c r="F859" s="23">
        <v>42225</v>
      </c>
      <c r="G859" s="106">
        <v>3718.4</v>
      </c>
      <c r="H859" s="31">
        <f t="shared" si="27"/>
        <v>0</v>
      </c>
      <c r="I859" s="39" t="s">
        <v>9</v>
      </c>
      <c r="N859" s="20">
        <v>42238</v>
      </c>
      <c r="O859" s="183">
        <v>6625</v>
      </c>
      <c r="P859" s="183" t="s">
        <v>1592</v>
      </c>
      <c r="Q859" s="14" t="s">
        <v>24</v>
      </c>
      <c r="R859" s="105">
        <v>3870</v>
      </c>
      <c r="S859" s="65"/>
      <c r="T859" s="106"/>
      <c r="U859" s="31">
        <f t="shared" si="26"/>
        <v>3870</v>
      </c>
      <c r="V859" s="39" t="s">
        <v>9</v>
      </c>
    </row>
    <row r="860" spans="1:22" x14ac:dyDescent="0.25">
      <c r="A860" s="20">
        <v>42225</v>
      </c>
      <c r="B860" s="183">
        <v>5068</v>
      </c>
      <c r="C860" s="183" t="s">
        <v>1592</v>
      </c>
      <c r="D860" s="14" t="s">
        <v>71</v>
      </c>
      <c r="E860" s="105">
        <v>4468.8</v>
      </c>
      <c r="F860" s="72">
        <v>42225</v>
      </c>
      <c r="G860" s="106">
        <v>4468.8</v>
      </c>
      <c r="H860" s="31">
        <f t="shared" si="27"/>
        <v>0</v>
      </c>
      <c r="I860" s="39" t="s">
        <v>9</v>
      </c>
      <c r="N860" s="20">
        <v>42238</v>
      </c>
      <c r="O860" s="183">
        <v>6629</v>
      </c>
      <c r="P860" s="183" t="s">
        <v>1592</v>
      </c>
      <c r="Q860" s="14" t="s">
        <v>24</v>
      </c>
      <c r="R860" s="105">
        <v>99938</v>
      </c>
      <c r="S860" s="65"/>
      <c r="T860" s="106"/>
      <c r="U860" s="31">
        <f t="shared" si="26"/>
        <v>99938</v>
      </c>
      <c r="V860" s="39" t="s">
        <v>6124</v>
      </c>
    </row>
    <row r="861" spans="1:22" x14ac:dyDescent="0.25">
      <c r="A861" s="20">
        <v>42225</v>
      </c>
      <c r="B861" s="183">
        <v>5069</v>
      </c>
      <c r="C861" s="183" t="s">
        <v>1592</v>
      </c>
      <c r="D861" s="14" t="s">
        <v>16</v>
      </c>
      <c r="E861" s="105">
        <v>7896.4</v>
      </c>
      <c r="F861" s="23">
        <v>42225</v>
      </c>
      <c r="G861" s="106">
        <v>7896.4</v>
      </c>
      <c r="H861" s="31">
        <f t="shared" si="27"/>
        <v>0</v>
      </c>
      <c r="I861" s="39" t="s">
        <v>17</v>
      </c>
      <c r="N861" s="20">
        <v>42239</v>
      </c>
      <c r="O861" s="183">
        <v>6639</v>
      </c>
      <c r="P861" s="183" t="s">
        <v>1592</v>
      </c>
      <c r="Q861" s="14" t="s">
        <v>24</v>
      </c>
      <c r="R861" s="105">
        <v>5481</v>
      </c>
      <c r="S861" s="65"/>
      <c r="T861" s="106"/>
      <c r="U861" s="31">
        <f t="shared" si="26"/>
        <v>5481</v>
      </c>
      <c r="V861" s="39" t="s">
        <v>9</v>
      </c>
    </row>
    <row r="862" spans="1:22" x14ac:dyDescent="0.25">
      <c r="A862" s="20">
        <v>42225</v>
      </c>
      <c r="B862" s="183">
        <v>5070</v>
      </c>
      <c r="C862" s="183" t="s">
        <v>1592</v>
      </c>
      <c r="D862" s="14" t="s">
        <v>829</v>
      </c>
      <c r="E862" s="105">
        <v>12069.1</v>
      </c>
      <c r="F862" s="23">
        <v>42225</v>
      </c>
      <c r="G862" s="106">
        <v>12069.1</v>
      </c>
      <c r="H862" s="31">
        <f t="shared" si="27"/>
        <v>0</v>
      </c>
      <c r="I862" s="39" t="s">
        <v>9</v>
      </c>
      <c r="N862" s="20">
        <v>42239</v>
      </c>
      <c r="O862" s="183">
        <v>6654</v>
      </c>
      <c r="P862" s="183" t="s">
        <v>1592</v>
      </c>
      <c r="Q862" s="14" t="s">
        <v>24</v>
      </c>
      <c r="R862" s="105">
        <v>76478.850000000006</v>
      </c>
      <c r="S862" s="65"/>
      <c r="T862" s="106"/>
      <c r="U862" s="31">
        <f t="shared" si="26"/>
        <v>76478.850000000006</v>
      </c>
      <c r="V862" s="39" t="s">
        <v>9</v>
      </c>
    </row>
    <row r="863" spans="1:22" x14ac:dyDescent="0.25">
      <c r="A863" s="20">
        <v>42225</v>
      </c>
      <c r="B863" s="183">
        <v>5071</v>
      </c>
      <c r="C863" s="183" t="s">
        <v>1592</v>
      </c>
      <c r="D863" s="14" t="s">
        <v>112</v>
      </c>
      <c r="E863" s="105">
        <v>13937.63</v>
      </c>
      <c r="F863" s="23" t="s">
        <v>6155</v>
      </c>
      <c r="G863" s="106">
        <f>7400+6537.63</f>
        <v>13937.630000000001</v>
      </c>
      <c r="H863" s="31">
        <f t="shared" si="27"/>
        <v>0</v>
      </c>
      <c r="I863" s="39" t="s">
        <v>9</v>
      </c>
      <c r="N863" s="20">
        <v>42239</v>
      </c>
      <c r="O863" s="183">
        <v>6689</v>
      </c>
      <c r="P863" s="183" t="s">
        <v>1592</v>
      </c>
      <c r="Q863" s="14" t="s">
        <v>24</v>
      </c>
      <c r="R863" s="105">
        <v>892.8</v>
      </c>
      <c r="S863" s="65"/>
      <c r="T863" s="106"/>
      <c r="U863" s="31">
        <f t="shared" si="26"/>
        <v>892.8</v>
      </c>
      <c r="V863" s="39" t="s">
        <v>9</v>
      </c>
    </row>
    <row r="864" spans="1:22" x14ac:dyDescent="0.25">
      <c r="A864" s="20">
        <v>42225</v>
      </c>
      <c r="B864" s="183">
        <v>5072</v>
      </c>
      <c r="C864" s="183" t="s">
        <v>1592</v>
      </c>
      <c r="D864" s="14" t="s">
        <v>18</v>
      </c>
      <c r="E864" s="105">
        <v>2792.8</v>
      </c>
      <c r="F864" s="23">
        <v>42225</v>
      </c>
      <c r="G864" s="106">
        <v>2792.8</v>
      </c>
      <c r="H864" s="31">
        <f t="shared" si="27"/>
        <v>0</v>
      </c>
      <c r="I864" s="39" t="s">
        <v>9</v>
      </c>
      <c r="N864" s="20">
        <v>42240</v>
      </c>
      <c r="O864" s="183">
        <v>6722</v>
      </c>
      <c r="P864" s="183" t="s">
        <v>1592</v>
      </c>
      <c r="Q864" s="14" t="s">
        <v>24</v>
      </c>
      <c r="R864" s="105">
        <v>45240.5</v>
      </c>
      <c r="S864" s="65"/>
      <c r="T864" s="106"/>
      <c r="U864" s="31">
        <f t="shared" si="26"/>
        <v>45240.5</v>
      </c>
      <c r="V864" s="39" t="s">
        <v>9</v>
      </c>
    </row>
    <row r="865" spans="1:22" x14ac:dyDescent="0.25">
      <c r="A865" s="20">
        <v>42225</v>
      </c>
      <c r="B865" s="183">
        <v>5073</v>
      </c>
      <c r="C865" s="183" t="s">
        <v>1592</v>
      </c>
      <c r="D865" s="14" t="s">
        <v>2607</v>
      </c>
      <c r="E865" s="105">
        <v>2978.08</v>
      </c>
      <c r="F865" s="23" t="s">
        <v>1395</v>
      </c>
      <c r="G865" s="106">
        <v>2978.08</v>
      </c>
      <c r="H865" s="31">
        <f t="shared" si="27"/>
        <v>0</v>
      </c>
      <c r="I865" s="39" t="s">
        <v>6112</v>
      </c>
      <c r="N865" s="20">
        <v>42240</v>
      </c>
      <c r="O865" s="183">
        <v>6761</v>
      </c>
      <c r="P865" s="183" t="s">
        <v>1592</v>
      </c>
      <c r="Q865" s="14" t="s">
        <v>24</v>
      </c>
      <c r="R865" s="105">
        <v>13062.9</v>
      </c>
      <c r="S865" s="65"/>
      <c r="T865" s="106"/>
      <c r="U865" s="31">
        <f t="shared" si="26"/>
        <v>13062.9</v>
      </c>
      <c r="V865" s="39" t="s">
        <v>94</v>
      </c>
    </row>
    <row r="866" spans="1:22" x14ac:dyDescent="0.25">
      <c r="A866" s="20">
        <v>42225</v>
      </c>
      <c r="B866" s="183">
        <v>5074</v>
      </c>
      <c r="C866" s="183" t="s">
        <v>1592</v>
      </c>
      <c r="D866" s="14" t="s">
        <v>114</v>
      </c>
      <c r="E866" s="105">
        <v>3173.2</v>
      </c>
      <c r="F866" s="23">
        <v>42225</v>
      </c>
      <c r="G866" s="106">
        <v>3173.2</v>
      </c>
      <c r="H866" s="31">
        <f t="shared" si="27"/>
        <v>0</v>
      </c>
      <c r="I866" s="39" t="s">
        <v>9</v>
      </c>
      <c r="N866" s="20">
        <v>42240</v>
      </c>
      <c r="O866" s="183">
        <v>6797</v>
      </c>
      <c r="P866" s="183" t="s">
        <v>1592</v>
      </c>
      <c r="Q866" s="14" t="s">
        <v>24</v>
      </c>
      <c r="R866" s="105">
        <v>59878.400000000001</v>
      </c>
      <c r="S866" s="65"/>
      <c r="T866" s="106"/>
      <c r="U866" s="31">
        <f t="shared" si="26"/>
        <v>59878.400000000001</v>
      </c>
      <c r="V866" s="39" t="s">
        <v>9</v>
      </c>
    </row>
    <row r="867" spans="1:22" x14ac:dyDescent="0.25">
      <c r="A867" s="20">
        <v>42225</v>
      </c>
      <c r="B867" s="183">
        <v>5075</v>
      </c>
      <c r="C867" s="183" t="s">
        <v>1592</v>
      </c>
      <c r="D867" s="14" t="s">
        <v>218</v>
      </c>
      <c r="E867" s="108">
        <v>0</v>
      </c>
      <c r="F867" s="23"/>
      <c r="G867" s="106"/>
      <c r="H867" s="31">
        <f t="shared" si="27"/>
        <v>0</v>
      </c>
      <c r="I867" s="39" t="s">
        <v>13</v>
      </c>
      <c r="N867" s="20">
        <v>42241</v>
      </c>
      <c r="O867" s="183">
        <v>6846</v>
      </c>
      <c r="P867" s="183" t="s">
        <v>1592</v>
      </c>
      <c r="Q867" s="14" t="s">
        <v>24</v>
      </c>
      <c r="R867" s="105">
        <v>7823.2</v>
      </c>
      <c r="S867" s="65"/>
      <c r="T867" s="106"/>
      <c r="U867" s="31">
        <f t="shared" si="26"/>
        <v>7823.2</v>
      </c>
      <c r="V867" s="39" t="s">
        <v>9</v>
      </c>
    </row>
    <row r="868" spans="1:22" x14ac:dyDescent="0.25">
      <c r="A868" s="20">
        <v>42225</v>
      </c>
      <c r="B868" s="183">
        <v>5076</v>
      </c>
      <c r="C868" s="183" t="s">
        <v>1592</v>
      </c>
      <c r="D868" s="14" t="s">
        <v>121</v>
      </c>
      <c r="E868" s="105">
        <v>2735</v>
      </c>
      <c r="F868" s="23">
        <v>42225</v>
      </c>
      <c r="G868" s="106">
        <v>2735</v>
      </c>
      <c r="H868" s="31">
        <f t="shared" si="27"/>
        <v>0</v>
      </c>
      <c r="I868" s="39" t="s">
        <v>9</v>
      </c>
      <c r="N868" s="20">
        <v>42241</v>
      </c>
      <c r="O868" s="183">
        <v>6885</v>
      </c>
      <c r="P868" s="183" t="s">
        <v>1592</v>
      </c>
      <c r="Q868" s="14" t="s">
        <v>24</v>
      </c>
      <c r="R868" s="105">
        <v>1060.8</v>
      </c>
      <c r="S868" s="65"/>
      <c r="T868" s="106"/>
      <c r="U868" s="31">
        <f t="shared" si="26"/>
        <v>1060.8</v>
      </c>
      <c r="V868" s="39" t="s">
        <v>9</v>
      </c>
    </row>
    <row r="869" spans="1:22" x14ac:dyDescent="0.25">
      <c r="A869" s="20">
        <v>42225</v>
      </c>
      <c r="B869" s="183">
        <v>5077</v>
      </c>
      <c r="C869" s="183" t="s">
        <v>1592</v>
      </c>
      <c r="D869" s="14" t="s">
        <v>8</v>
      </c>
      <c r="E869" s="105">
        <v>734.5</v>
      </c>
      <c r="F869" s="23">
        <v>42225</v>
      </c>
      <c r="G869" s="106">
        <v>734.5</v>
      </c>
      <c r="H869" s="31">
        <f t="shared" si="27"/>
        <v>0</v>
      </c>
      <c r="I869" s="39" t="s">
        <v>9</v>
      </c>
      <c r="N869" s="20">
        <v>42241</v>
      </c>
      <c r="O869" s="183">
        <v>6893</v>
      </c>
      <c r="P869" s="183" t="s">
        <v>1592</v>
      </c>
      <c r="Q869" s="14" t="s">
        <v>24</v>
      </c>
      <c r="R869" s="105">
        <v>537</v>
      </c>
      <c r="S869" s="65"/>
      <c r="T869" s="106"/>
      <c r="U869" s="31">
        <f t="shared" si="26"/>
        <v>537</v>
      </c>
      <c r="V869" s="39" t="s">
        <v>9</v>
      </c>
    </row>
    <row r="870" spans="1:22" x14ac:dyDescent="0.25">
      <c r="A870" s="20">
        <v>42225</v>
      </c>
      <c r="B870" s="183">
        <v>5078</v>
      </c>
      <c r="C870" s="183" t="s">
        <v>1592</v>
      </c>
      <c r="D870" s="14" t="s">
        <v>24</v>
      </c>
      <c r="E870" s="105">
        <v>23537.599999999999</v>
      </c>
      <c r="F870" s="23">
        <v>42236</v>
      </c>
      <c r="G870" s="106">
        <v>23537.599999999999</v>
      </c>
      <c r="H870" s="31">
        <f t="shared" si="27"/>
        <v>0</v>
      </c>
      <c r="I870" s="39" t="s">
        <v>312</v>
      </c>
      <c r="N870" s="20">
        <v>42241</v>
      </c>
      <c r="O870" s="183">
        <v>6902</v>
      </c>
      <c r="P870" s="183" t="s">
        <v>1592</v>
      </c>
      <c r="Q870" s="14" t="s">
        <v>24</v>
      </c>
      <c r="R870" s="105">
        <v>262624.40000000002</v>
      </c>
      <c r="S870" s="65"/>
      <c r="T870" s="106"/>
      <c r="U870" s="31">
        <f t="shared" si="26"/>
        <v>262624.40000000002</v>
      </c>
      <c r="V870" s="39" t="s">
        <v>6124</v>
      </c>
    </row>
    <row r="871" spans="1:22" x14ac:dyDescent="0.25">
      <c r="A871" s="20">
        <v>42225</v>
      </c>
      <c r="B871" s="183">
        <v>5079</v>
      </c>
      <c r="C871" s="183" t="s">
        <v>1592</v>
      </c>
      <c r="D871" s="14" t="s">
        <v>854</v>
      </c>
      <c r="E871" s="105">
        <v>5692.9</v>
      </c>
      <c r="F871" s="23">
        <v>42225</v>
      </c>
      <c r="G871" s="106">
        <v>5692.9</v>
      </c>
      <c r="H871" s="31">
        <f t="shared" si="27"/>
        <v>0</v>
      </c>
      <c r="I871" s="39" t="s">
        <v>9</v>
      </c>
      <c r="N871" s="20">
        <v>42241</v>
      </c>
      <c r="O871" s="183">
        <v>6903</v>
      </c>
      <c r="P871" s="183" t="s">
        <v>1592</v>
      </c>
      <c r="Q871" s="14" t="s">
        <v>24</v>
      </c>
      <c r="R871" s="105">
        <v>25511.4</v>
      </c>
      <c r="S871" s="65"/>
      <c r="T871" s="106"/>
      <c r="U871" s="31">
        <f t="shared" si="26"/>
        <v>25511.4</v>
      </c>
      <c r="V871" s="39" t="s">
        <v>6124</v>
      </c>
    </row>
    <row r="872" spans="1:22" x14ac:dyDescent="0.25">
      <c r="A872" s="20">
        <v>42225</v>
      </c>
      <c r="B872" s="183">
        <v>5080</v>
      </c>
      <c r="C872" s="183" t="s">
        <v>1592</v>
      </c>
      <c r="D872" s="14" t="s">
        <v>290</v>
      </c>
      <c r="E872" s="105">
        <v>1237.5</v>
      </c>
      <c r="F872" s="23">
        <v>42225</v>
      </c>
      <c r="G872" s="106">
        <v>1237.5</v>
      </c>
      <c r="H872" s="31">
        <f t="shared" si="27"/>
        <v>0</v>
      </c>
      <c r="I872" s="39" t="s">
        <v>9</v>
      </c>
      <c r="N872" s="20">
        <v>42241</v>
      </c>
      <c r="O872" s="183">
        <v>6908</v>
      </c>
      <c r="P872" s="183" t="s">
        <v>1592</v>
      </c>
      <c r="Q872" s="14" t="s">
        <v>24</v>
      </c>
      <c r="R872" s="105">
        <v>1183</v>
      </c>
      <c r="S872" s="65"/>
      <c r="T872" s="106"/>
      <c r="U872" s="31">
        <f t="shared" si="26"/>
        <v>1183</v>
      </c>
      <c r="V872" s="39" t="s">
        <v>17</v>
      </c>
    </row>
    <row r="873" spans="1:22" x14ac:dyDescent="0.25">
      <c r="A873" s="20">
        <v>42225</v>
      </c>
      <c r="B873" s="183">
        <v>5081</v>
      </c>
      <c r="C873" s="183" t="s">
        <v>1592</v>
      </c>
      <c r="D873" s="14" t="s">
        <v>21</v>
      </c>
      <c r="E873" s="105">
        <v>5555.2</v>
      </c>
      <c r="F873" s="23">
        <v>42225</v>
      </c>
      <c r="G873" s="106">
        <v>5555.2</v>
      </c>
      <c r="H873" s="31">
        <f t="shared" si="27"/>
        <v>0</v>
      </c>
      <c r="I873" s="39" t="s">
        <v>9</v>
      </c>
      <c r="N873" s="20">
        <v>42241</v>
      </c>
      <c r="O873" s="183">
        <v>6913</v>
      </c>
      <c r="P873" s="183" t="s">
        <v>1592</v>
      </c>
      <c r="Q873" s="150" t="s">
        <v>24</v>
      </c>
      <c r="R873" s="105">
        <v>15777.3</v>
      </c>
      <c r="S873" s="65"/>
      <c r="T873" s="106"/>
      <c r="U873" s="31">
        <f t="shared" si="26"/>
        <v>15777.3</v>
      </c>
      <c r="V873" s="39" t="s">
        <v>17</v>
      </c>
    </row>
    <row r="874" spans="1:22" x14ac:dyDescent="0.25">
      <c r="A874" s="20">
        <v>42225</v>
      </c>
      <c r="B874" s="183">
        <v>5082</v>
      </c>
      <c r="C874" s="183" t="s">
        <v>1592</v>
      </c>
      <c r="D874" s="14" t="s">
        <v>20</v>
      </c>
      <c r="E874" s="105">
        <v>3532.8</v>
      </c>
      <c r="F874" s="23">
        <v>42225</v>
      </c>
      <c r="G874" s="106">
        <v>3532.8</v>
      </c>
      <c r="H874" s="31">
        <f t="shared" si="27"/>
        <v>0</v>
      </c>
      <c r="I874" s="39" t="s">
        <v>9</v>
      </c>
      <c r="N874" s="20">
        <v>42242</v>
      </c>
      <c r="O874" s="183">
        <v>6928</v>
      </c>
      <c r="P874" s="183" t="s">
        <v>1592</v>
      </c>
      <c r="Q874" s="14" t="s">
        <v>24</v>
      </c>
      <c r="R874" s="105">
        <v>4669.8999999999996</v>
      </c>
      <c r="S874" s="65"/>
      <c r="T874" s="106"/>
      <c r="U874" s="31">
        <f t="shared" si="26"/>
        <v>4669.8999999999996</v>
      </c>
      <c r="V874" s="39" t="s">
        <v>9</v>
      </c>
    </row>
    <row r="875" spans="1:22" x14ac:dyDescent="0.25">
      <c r="A875" s="20">
        <v>42225</v>
      </c>
      <c r="B875" s="183">
        <v>5083</v>
      </c>
      <c r="C875" s="183" t="s">
        <v>1592</v>
      </c>
      <c r="D875" s="14" t="s">
        <v>290</v>
      </c>
      <c r="E875" s="105">
        <v>40</v>
      </c>
      <c r="F875" s="23">
        <v>42225</v>
      </c>
      <c r="G875" s="106">
        <v>40</v>
      </c>
      <c r="H875" s="31">
        <f t="shared" si="27"/>
        <v>0</v>
      </c>
      <c r="I875" s="39" t="s">
        <v>9</v>
      </c>
      <c r="N875" s="20">
        <v>42242</v>
      </c>
      <c r="O875" s="183">
        <v>6938</v>
      </c>
      <c r="P875" s="183" t="s">
        <v>1592</v>
      </c>
      <c r="Q875" s="14" t="s">
        <v>24</v>
      </c>
      <c r="R875" s="105">
        <v>1306.5999999999999</v>
      </c>
      <c r="S875" s="65"/>
      <c r="T875" s="106"/>
      <c r="U875" s="31">
        <f t="shared" si="26"/>
        <v>1306.5999999999999</v>
      </c>
      <c r="V875" s="39" t="s">
        <v>9</v>
      </c>
    </row>
    <row r="876" spans="1:22" x14ac:dyDescent="0.25">
      <c r="A876" s="20">
        <v>42225</v>
      </c>
      <c r="B876" s="183">
        <v>5084</v>
      </c>
      <c r="C876" s="183" t="s">
        <v>1592</v>
      </c>
      <c r="D876" s="14" t="s">
        <v>37</v>
      </c>
      <c r="E876" s="105">
        <v>27459</v>
      </c>
      <c r="F876" s="23">
        <v>42228</v>
      </c>
      <c r="G876" s="106">
        <v>27459</v>
      </c>
      <c r="H876" s="31">
        <f t="shared" si="27"/>
        <v>0</v>
      </c>
      <c r="I876" s="39" t="s">
        <v>6104</v>
      </c>
      <c r="N876" s="20">
        <v>42242</v>
      </c>
      <c r="O876" s="183">
        <v>6954</v>
      </c>
      <c r="P876" s="183" t="s">
        <v>1592</v>
      </c>
      <c r="Q876" s="14" t="s">
        <v>24</v>
      </c>
      <c r="R876" s="105">
        <v>44721.9</v>
      </c>
      <c r="S876" s="65"/>
      <c r="T876" s="106"/>
      <c r="U876" s="31">
        <f t="shared" si="26"/>
        <v>44721.9</v>
      </c>
      <c r="V876" s="39" t="s">
        <v>312</v>
      </c>
    </row>
    <row r="877" spans="1:22" x14ac:dyDescent="0.25">
      <c r="A877" s="20">
        <v>42225</v>
      </c>
      <c r="B877" s="183">
        <v>5085</v>
      </c>
      <c r="C877" s="183" t="s">
        <v>1592</v>
      </c>
      <c r="D877" s="14" t="s">
        <v>1188</v>
      </c>
      <c r="E877" s="105">
        <v>492</v>
      </c>
      <c r="F877" s="23">
        <v>42225</v>
      </c>
      <c r="G877" s="106">
        <v>492</v>
      </c>
      <c r="H877" s="31">
        <f t="shared" si="27"/>
        <v>0</v>
      </c>
      <c r="I877" s="39" t="s">
        <v>9</v>
      </c>
      <c r="N877" s="20">
        <v>42242</v>
      </c>
      <c r="O877" s="183">
        <v>7006</v>
      </c>
      <c r="P877" s="183" t="s">
        <v>1592</v>
      </c>
      <c r="Q877" s="150" t="s">
        <v>24</v>
      </c>
      <c r="R877" s="105">
        <v>316779.7</v>
      </c>
      <c r="S877" s="65"/>
      <c r="T877" s="106"/>
      <c r="U877" s="31">
        <f t="shared" si="26"/>
        <v>316779.7</v>
      </c>
      <c r="V877" s="39" t="s">
        <v>6124</v>
      </c>
    </row>
    <row r="878" spans="1:22" x14ac:dyDescent="0.25">
      <c r="A878" s="20">
        <v>42225</v>
      </c>
      <c r="B878" s="183">
        <v>5086</v>
      </c>
      <c r="C878" s="183" t="s">
        <v>1592</v>
      </c>
      <c r="D878" s="14" t="s">
        <v>103</v>
      </c>
      <c r="E878" s="105">
        <v>32208.400000000001</v>
      </c>
      <c r="F878" s="23">
        <v>42235</v>
      </c>
      <c r="G878" s="106">
        <v>32208.400000000001</v>
      </c>
      <c r="H878" s="31">
        <f t="shared" si="27"/>
        <v>0</v>
      </c>
      <c r="I878" s="39" t="s">
        <v>6104</v>
      </c>
      <c r="N878" s="20">
        <v>42243</v>
      </c>
      <c r="O878" s="183">
        <v>7092</v>
      </c>
      <c r="P878" s="183" t="s">
        <v>1592</v>
      </c>
      <c r="Q878" s="14" t="s">
        <v>24</v>
      </c>
      <c r="R878" s="105">
        <v>7245</v>
      </c>
      <c r="S878" s="23"/>
      <c r="T878" s="106"/>
      <c r="U878" s="31">
        <f t="shared" si="26"/>
        <v>7245</v>
      </c>
      <c r="V878" s="39" t="s">
        <v>9</v>
      </c>
    </row>
    <row r="879" spans="1:22" x14ac:dyDescent="0.25">
      <c r="A879" s="20">
        <v>42225</v>
      </c>
      <c r="B879" s="183">
        <v>5087</v>
      </c>
      <c r="C879" s="183" t="s">
        <v>1592</v>
      </c>
      <c r="D879" s="14" t="s">
        <v>35</v>
      </c>
      <c r="E879" s="105">
        <v>28029.5</v>
      </c>
      <c r="F879" s="23">
        <v>42225</v>
      </c>
      <c r="G879" s="106">
        <v>28029.5</v>
      </c>
      <c r="H879" s="31">
        <f t="shared" si="27"/>
        <v>0</v>
      </c>
      <c r="I879" s="39" t="s">
        <v>6104</v>
      </c>
      <c r="N879" s="20">
        <v>42243</v>
      </c>
      <c r="O879" s="183">
        <v>7096</v>
      </c>
      <c r="P879" s="183" t="s">
        <v>1592</v>
      </c>
      <c r="Q879" s="14" t="s">
        <v>24</v>
      </c>
      <c r="R879" s="105">
        <v>1984.4</v>
      </c>
      <c r="S879" s="23"/>
      <c r="T879" s="106"/>
      <c r="U879" s="31">
        <f t="shared" si="26"/>
        <v>1984.4</v>
      </c>
      <c r="V879" s="39" t="s">
        <v>312</v>
      </c>
    </row>
    <row r="880" spans="1:22" x14ac:dyDescent="0.25">
      <c r="A880" s="20">
        <v>42225</v>
      </c>
      <c r="B880" s="183">
        <v>5088</v>
      </c>
      <c r="C880" s="183" t="s">
        <v>1592</v>
      </c>
      <c r="D880" s="14" t="s">
        <v>35</v>
      </c>
      <c r="E880" s="105">
        <v>286</v>
      </c>
      <c r="F880" s="23">
        <v>42225</v>
      </c>
      <c r="G880" s="106">
        <v>286</v>
      </c>
      <c r="H880" s="31">
        <f t="shared" si="27"/>
        <v>0</v>
      </c>
      <c r="I880" s="39" t="s">
        <v>9</v>
      </c>
      <c r="N880" s="20">
        <v>42243</v>
      </c>
      <c r="O880" s="183">
        <v>7129</v>
      </c>
      <c r="P880" s="183" t="s">
        <v>1592</v>
      </c>
      <c r="Q880" s="14" t="s">
        <v>24</v>
      </c>
      <c r="R880" s="105">
        <v>256655.2</v>
      </c>
      <c r="S880" s="23"/>
      <c r="T880" s="106"/>
      <c r="U880" s="31">
        <f t="shared" si="26"/>
        <v>256655.2</v>
      </c>
      <c r="V880" s="39" t="s">
        <v>1013</v>
      </c>
    </row>
    <row r="881" spans="1:22" x14ac:dyDescent="0.25">
      <c r="A881" s="20">
        <v>42225</v>
      </c>
      <c r="B881" s="183">
        <v>5089</v>
      </c>
      <c r="C881" s="183" t="s">
        <v>1592</v>
      </c>
      <c r="D881" s="150" t="s">
        <v>86</v>
      </c>
      <c r="E881" s="105">
        <v>370.5</v>
      </c>
      <c r="F881" s="23">
        <v>42225</v>
      </c>
      <c r="G881" s="106">
        <v>370.5</v>
      </c>
      <c r="H881" s="31">
        <f t="shared" si="27"/>
        <v>0</v>
      </c>
      <c r="I881" s="39" t="s">
        <v>9</v>
      </c>
      <c r="N881" s="20">
        <v>42244</v>
      </c>
      <c r="O881" s="183">
        <v>7214</v>
      </c>
      <c r="P881" s="183" t="s">
        <v>1592</v>
      </c>
      <c r="Q881" s="14" t="s">
        <v>24</v>
      </c>
      <c r="R881" s="105">
        <v>3794.5</v>
      </c>
      <c r="S881" s="23"/>
      <c r="T881" s="106"/>
      <c r="U881" s="31">
        <f t="shared" si="26"/>
        <v>3794.5</v>
      </c>
      <c r="V881" s="39" t="s">
        <v>9</v>
      </c>
    </row>
    <row r="882" spans="1:22" x14ac:dyDescent="0.25">
      <c r="A882" s="20">
        <v>42225</v>
      </c>
      <c r="B882" s="183">
        <v>5090</v>
      </c>
      <c r="C882" s="183" t="s">
        <v>1592</v>
      </c>
      <c r="D882" s="14" t="s">
        <v>60</v>
      </c>
      <c r="E882" s="105">
        <v>4832</v>
      </c>
      <c r="F882" s="23">
        <v>42225</v>
      </c>
      <c r="G882" s="106">
        <v>4832</v>
      </c>
      <c r="H882" s="31">
        <f t="shared" si="27"/>
        <v>0</v>
      </c>
      <c r="I882" s="39" t="s">
        <v>6104</v>
      </c>
      <c r="N882" s="20">
        <v>42244</v>
      </c>
      <c r="O882" s="183">
        <v>7238</v>
      </c>
      <c r="P882" s="183" t="s">
        <v>1592</v>
      </c>
      <c r="Q882" s="14" t="s">
        <v>24</v>
      </c>
      <c r="R882" s="105">
        <v>6269.2</v>
      </c>
      <c r="S882" s="23"/>
      <c r="T882" s="106"/>
      <c r="U882" s="31">
        <f t="shared" si="26"/>
        <v>6269.2</v>
      </c>
      <c r="V882" s="39" t="s">
        <v>9</v>
      </c>
    </row>
    <row r="883" spans="1:22" x14ac:dyDescent="0.25">
      <c r="A883" s="20">
        <v>42225</v>
      </c>
      <c r="B883" s="183">
        <v>5091</v>
      </c>
      <c r="C883" s="183" t="s">
        <v>1592</v>
      </c>
      <c r="D883" s="14" t="s">
        <v>56</v>
      </c>
      <c r="E883" s="105">
        <v>10107.6</v>
      </c>
      <c r="F883" s="23">
        <v>42225</v>
      </c>
      <c r="G883" s="106">
        <v>10107.6</v>
      </c>
      <c r="H883" s="31">
        <f t="shared" si="27"/>
        <v>0</v>
      </c>
      <c r="I883" s="39" t="s">
        <v>6104</v>
      </c>
      <c r="N883" s="20">
        <v>42244</v>
      </c>
      <c r="O883" s="183">
        <v>7254</v>
      </c>
      <c r="P883" s="183" t="s">
        <v>1592</v>
      </c>
      <c r="Q883" s="14" t="s">
        <v>24</v>
      </c>
      <c r="R883" s="105">
        <v>55113.15</v>
      </c>
      <c r="S883" s="23"/>
      <c r="T883" s="106"/>
      <c r="U883" s="31">
        <f t="shared" si="26"/>
        <v>55113.15</v>
      </c>
      <c r="V883" s="39" t="s">
        <v>9</v>
      </c>
    </row>
    <row r="884" spans="1:22" x14ac:dyDescent="0.25">
      <c r="A884" s="20">
        <v>42225</v>
      </c>
      <c r="B884" s="183">
        <v>5092</v>
      </c>
      <c r="C884" s="183" t="s">
        <v>1592</v>
      </c>
      <c r="D884" s="14" t="s">
        <v>256</v>
      </c>
      <c r="E884" s="105">
        <v>7217.4</v>
      </c>
      <c r="F884" s="72">
        <v>42225</v>
      </c>
      <c r="G884" s="106">
        <v>7217.4</v>
      </c>
      <c r="H884" s="31">
        <f t="shared" si="27"/>
        <v>0</v>
      </c>
      <c r="I884" s="39" t="s">
        <v>1013</v>
      </c>
      <c r="N884" s="20">
        <v>42244</v>
      </c>
      <c r="O884" s="183">
        <v>7257</v>
      </c>
      <c r="P884" s="183" t="s">
        <v>1592</v>
      </c>
      <c r="Q884" s="14" t="s">
        <v>24</v>
      </c>
      <c r="R884" s="105">
        <v>6553</v>
      </c>
      <c r="S884" s="23"/>
      <c r="T884" s="106"/>
      <c r="U884" s="31">
        <f t="shared" si="26"/>
        <v>6553</v>
      </c>
      <c r="V884" s="39" t="s">
        <v>312</v>
      </c>
    </row>
    <row r="885" spans="1:22" x14ac:dyDescent="0.25">
      <c r="A885" s="20">
        <v>42225</v>
      </c>
      <c r="B885" s="183">
        <v>5093</v>
      </c>
      <c r="C885" s="183" t="s">
        <v>1592</v>
      </c>
      <c r="D885" s="14" t="s">
        <v>6156</v>
      </c>
      <c r="E885" s="105">
        <v>813.2</v>
      </c>
      <c r="F885" s="23">
        <v>42225</v>
      </c>
      <c r="G885" s="106">
        <v>813.2</v>
      </c>
      <c r="H885" s="31">
        <f t="shared" si="27"/>
        <v>0</v>
      </c>
      <c r="I885" s="39" t="s">
        <v>9</v>
      </c>
      <c r="N885" s="20">
        <v>42244</v>
      </c>
      <c r="O885" s="183">
        <v>7258</v>
      </c>
      <c r="P885" s="183" t="s">
        <v>1592</v>
      </c>
      <c r="Q885" s="14" t="s">
        <v>24</v>
      </c>
      <c r="R885" s="105">
        <v>11367.4</v>
      </c>
      <c r="S885" s="23"/>
      <c r="T885" s="106"/>
      <c r="U885" s="31">
        <f t="shared" si="26"/>
        <v>11367.4</v>
      </c>
      <c r="V885" s="39" t="s">
        <v>312</v>
      </c>
    </row>
    <row r="886" spans="1:22" x14ac:dyDescent="0.25">
      <c r="A886" s="20">
        <v>42225</v>
      </c>
      <c r="B886" s="183">
        <v>5094</v>
      </c>
      <c r="C886" s="183" t="s">
        <v>1592</v>
      </c>
      <c r="D886" s="14" t="s">
        <v>270</v>
      </c>
      <c r="E886" s="105">
        <v>318.2</v>
      </c>
      <c r="F886" s="23">
        <v>42225</v>
      </c>
      <c r="G886" s="106">
        <v>318.2</v>
      </c>
      <c r="H886" s="31">
        <f t="shared" si="27"/>
        <v>0</v>
      </c>
      <c r="I886" s="39" t="s">
        <v>9</v>
      </c>
      <c r="N886" s="20">
        <v>42244</v>
      </c>
      <c r="O886" s="183">
        <v>7260</v>
      </c>
      <c r="P886" s="183" t="s">
        <v>1592</v>
      </c>
      <c r="Q886" s="14" t="s">
        <v>24</v>
      </c>
      <c r="R886" s="105">
        <v>234894.9</v>
      </c>
      <c r="S886" s="23"/>
      <c r="T886" s="106"/>
      <c r="U886" s="31">
        <f t="shared" si="26"/>
        <v>234894.9</v>
      </c>
      <c r="V886" s="39" t="s">
        <v>6124</v>
      </c>
    </row>
    <row r="887" spans="1:22" x14ac:dyDescent="0.25">
      <c r="A887" s="20">
        <v>42225</v>
      </c>
      <c r="B887" s="183">
        <v>5095</v>
      </c>
      <c r="C887" s="183" t="s">
        <v>1592</v>
      </c>
      <c r="D887" s="14" t="s">
        <v>164</v>
      </c>
      <c r="E887" s="105">
        <v>1324.4</v>
      </c>
      <c r="F887" s="23">
        <v>42225</v>
      </c>
      <c r="G887" s="106">
        <v>1324.4</v>
      </c>
      <c r="H887" s="31">
        <f t="shared" si="27"/>
        <v>0</v>
      </c>
      <c r="I887" s="39" t="s">
        <v>9</v>
      </c>
      <c r="N887" s="20">
        <v>42245</v>
      </c>
      <c r="O887" s="183">
        <v>7294</v>
      </c>
      <c r="P887" s="183" t="s">
        <v>1592</v>
      </c>
      <c r="Q887" s="14" t="s">
        <v>24</v>
      </c>
      <c r="R887" s="105">
        <v>59852.4</v>
      </c>
      <c r="S887" s="23"/>
      <c r="T887" s="106"/>
      <c r="U887" s="31">
        <f t="shared" si="26"/>
        <v>59852.4</v>
      </c>
      <c r="V887" s="39" t="s">
        <v>9</v>
      </c>
    </row>
    <row r="888" spans="1:22" x14ac:dyDescent="0.25">
      <c r="A888" s="20">
        <v>42225</v>
      </c>
      <c r="B888" s="183">
        <v>5096</v>
      </c>
      <c r="C888" s="183" t="s">
        <v>1592</v>
      </c>
      <c r="D888" s="14" t="s">
        <v>164</v>
      </c>
      <c r="E888" s="105">
        <v>550</v>
      </c>
      <c r="F888" s="23">
        <v>42225</v>
      </c>
      <c r="G888" s="106">
        <v>550</v>
      </c>
      <c r="H888" s="31">
        <f t="shared" si="27"/>
        <v>0</v>
      </c>
      <c r="I888" s="39" t="s">
        <v>9</v>
      </c>
      <c r="N888" s="20">
        <v>42245</v>
      </c>
      <c r="O888" s="183">
        <v>7302</v>
      </c>
      <c r="P888" s="183" t="s">
        <v>1592</v>
      </c>
      <c r="Q888" s="14" t="s">
        <v>24</v>
      </c>
      <c r="R888" s="105">
        <v>10930.7</v>
      </c>
      <c r="S888" s="23"/>
      <c r="T888" s="106"/>
      <c r="U888" s="31">
        <f t="shared" si="26"/>
        <v>10930.7</v>
      </c>
      <c r="V888" s="39" t="s">
        <v>9</v>
      </c>
    </row>
    <row r="889" spans="1:22" x14ac:dyDescent="0.25">
      <c r="A889" s="20">
        <v>42225</v>
      </c>
      <c r="B889" s="183">
        <v>5097</v>
      </c>
      <c r="C889" s="183" t="s">
        <v>1592</v>
      </c>
      <c r="D889" s="14" t="s">
        <v>135</v>
      </c>
      <c r="E889" s="105">
        <v>1389.2</v>
      </c>
      <c r="F889" s="23">
        <v>42225</v>
      </c>
      <c r="G889" s="106">
        <v>1389.2</v>
      </c>
      <c r="H889" s="31">
        <f t="shared" si="27"/>
        <v>0</v>
      </c>
      <c r="I889" s="39" t="s">
        <v>9</v>
      </c>
      <c r="N889" s="20">
        <v>42245</v>
      </c>
      <c r="O889" s="183">
        <v>7335</v>
      </c>
      <c r="P889" s="183" t="s">
        <v>1592</v>
      </c>
      <c r="Q889" s="14" t="s">
        <v>24</v>
      </c>
      <c r="R889" s="105">
        <v>4901.6000000000004</v>
      </c>
      <c r="S889" s="23"/>
      <c r="T889" s="106"/>
      <c r="U889" s="31">
        <f t="shared" si="26"/>
        <v>4901.6000000000004</v>
      </c>
      <c r="V889" s="39" t="s">
        <v>9</v>
      </c>
    </row>
    <row r="890" spans="1:22" x14ac:dyDescent="0.25">
      <c r="A890" s="20">
        <v>42225</v>
      </c>
      <c r="B890" s="183">
        <v>5098</v>
      </c>
      <c r="C890" s="183" t="s">
        <v>1592</v>
      </c>
      <c r="D890" s="14" t="s">
        <v>45</v>
      </c>
      <c r="E890" s="105">
        <v>21628.63</v>
      </c>
      <c r="F890" s="23" t="s">
        <v>6157</v>
      </c>
      <c r="G890" s="106">
        <f>18616.24+3012.39</f>
        <v>21628.63</v>
      </c>
      <c r="H890" s="31">
        <f t="shared" si="27"/>
        <v>0</v>
      </c>
      <c r="I890" s="39" t="s">
        <v>59</v>
      </c>
      <c r="N890" s="20">
        <v>42245</v>
      </c>
      <c r="O890" s="183">
        <v>7368</v>
      </c>
      <c r="P890" s="183" t="s">
        <v>1592</v>
      </c>
      <c r="Q890" s="14" t="s">
        <v>24</v>
      </c>
      <c r="R890" s="105">
        <v>352</v>
      </c>
      <c r="S890" s="23"/>
      <c r="T890" s="106"/>
      <c r="U890" s="31">
        <f t="shared" si="26"/>
        <v>352</v>
      </c>
      <c r="V890" s="39" t="s">
        <v>9</v>
      </c>
    </row>
    <row r="891" spans="1:22" x14ac:dyDescent="0.25">
      <c r="A891" s="20">
        <v>42225</v>
      </c>
      <c r="B891" s="183">
        <v>5099</v>
      </c>
      <c r="C891" s="183" t="s">
        <v>1592</v>
      </c>
      <c r="D891" s="14" t="s">
        <v>32</v>
      </c>
      <c r="E891" s="105">
        <v>38655.800000000003</v>
      </c>
      <c r="F891" s="23">
        <v>42230</v>
      </c>
      <c r="G891" s="106">
        <v>38655.800000000003</v>
      </c>
      <c r="H891" s="31">
        <f t="shared" si="27"/>
        <v>0</v>
      </c>
      <c r="I891" s="39" t="s">
        <v>6106</v>
      </c>
      <c r="N891" s="20">
        <v>42245</v>
      </c>
      <c r="O891" s="183">
        <v>7378</v>
      </c>
      <c r="P891" s="183" t="s">
        <v>1592</v>
      </c>
      <c r="Q891" s="14" t="s">
        <v>24</v>
      </c>
      <c r="R891" s="105">
        <v>290292.34999999998</v>
      </c>
      <c r="S891" s="23"/>
      <c r="T891" s="106"/>
      <c r="U891" s="31">
        <f t="shared" si="26"/>
        <v>290292.34999999998</v>
      </c>
      <c r="V891" s="39" t="s">
        <v>6124</v>
      </c>
    </row>
    <row r="892" spans="1:22" x14ac:dyDescent="0.25">
      <c r="A892" s="20">
        <v>42225</v>
      </c>
      <c r="B892" s="183">
        <v>5100</v>
      </c>
      <c r="C892" s="183" t="s">
        <v>1592</v>
      </c>
      <c r="D892" s="14" t="s">
        <v>152</v>
      </c>
      <c r="E892" s="105">
        <v>5352.8</v>
      </c>
      <c r="F892" s="23">
        <v>42226</v>
      </c>
      <c r="G892" s="106">
        <v>5352.8</v>
      </c>
      <c r="H892" s="31">
        <f t="shared" si="27"/>
        <v>0</v>
      </c>
      <c r="I892" s="39" t="s">
        <v>59</v>
      </c>
      <c r="N892" s="20">
        <v>42245</v>
      </c>
      <c r="O892" s="183">
        <v>7387</v>
      </c>
      <c r="P892" s="183" t="s">
        <v>1592</v>
      </c>
      <c r="Q892" s="14" t="s">
        <v>24</v>
      </c>
      <c r="R892" s="105">
        <v>152064.04999999999</v>
      </c>
      <c r="S892" s="23"/>
      <c r="T892" s="106"/>
      <c r="U892" s="31">
        <f t="shared" si="26"/>
        <v>152064.04999999999</v>
      </c>
      <c r="V892" s="39" t="s">
        <v>94</v>
      </c>
    </row>
    <row r="893" spans="1:22" x14ac:dyDescent="0.25">
      <c r="A893" s="20">
        <v>42225</v>
      </c>
      <c r="B893" s="183">
        <v>5101</v>
      </c>
      <c r="C893" s="183" t="s">
        <v>1592</v>
      </c>
      <c r="D893" s="14" t="s">
        <v>915</v>
      </c>
      <c r="E893" s="105">
        <v>515.20000000000005</v>
      </c>
      <c r="F893" s="23">
        <v>42226</v>
      </c>
      <c r="G893" s="106">
        <v>515.20000000000005</v>
      </c>
      <c r="H893" s="31">
        <f t="shared" si="27"/>
        <v>0</v>
      </c>
      <c r="I893" s="39" t="s">
        <v>59</v>
      </c>
      <c r="N893" s="20">
        <v>42246</v>
      </c>
      <c r="O893" s="183">
        <v>7466</v>
      </c>
      <c r="P893" s="183" t="s">
        <v>1592</v>
      </c>
      <c r="Q893" s="14" t="s">
        <v>24</v>
      </c>
      <c r="R893" s="105">
        <v>101130.7</v>
      </c>
      <c r="S893" s="23"/>
      <c r="T893" s="106"/>
      <c r="U893" s="31">
        <f t="shared" si="26"/>
        <v>101130.7</v>
      </c>
      <c r="V893" s="39" t="s">
        <v>773</v>
      </c>
    </row>
    <row r="894" spans="1:22" x14ac:dyDescent="0.25">
      <c r="A894" s="20">
        <v>42225</v>
      </c>
      <c r="B894" s="183">
        <v>5102</v>
      </c>
      <c r="C894" s="183" t="s">
        <v>1592</v>
      </c>
      <c r="D894" s="14" t="s">
        <v>82</v>
      </c>
      <c r="E894" s="105">
        <v>5641.6</v>
      </c>
      <c r="F894" s="23">
        <v>42226</v>
      </c>
      <c r="G894" s="106">
        <v>5641.6</v>
      </c>
      <c r="H894" s="31">
        <f t="shared" si="27"/>
        <v>0</v>
      </c>
      <c r="I894" s="39" t="s">
        <v>59</v>
      </c>
      <c r="N894" s="20">
        <v>42247</v>
      </c>
      <c r="O894" s="183">
        <v>7494</v>
      </c>
      <c r="P894" s="183" t="s">
        <v>1592</v>
      </c>
      <c r="Q894" s="14" t="s">
        <v>24</v>
      </c>
      <c r="R894" s="105">
        <v>54169.5</v>
      </c>
      <c r="S894" s="23"/>
      <c r="T894" s="106"/>
      <c r="U894" s="31">
        <f t="shared" si="26"/>
        <v>54169.5</v>
      </c>
      <c r="V894" s="39" t="s">
        <v>9</v>
      </c>
    </row>
    <row r="895" spans="1:22" x14ac:dyDescent="0.25">
      <c r="A895" s="20">
        <v>42225</v>
      </c>
      <c r="B895" s="183">
        <v>5103</v>
      </c>
      <c r="C895" s="183" t="s">
        <v>1592</v>
      </c>
      <c r="D895" s="14" t="s">
        <v>14</v>
      </c>
      <c r="E895" s="105">
        <v>4649.8</v>
      </c>
      <c r="F895" s="23">
        <v>42230</v>
      </c>
      <c r="G895" s="106">
        <v>4649.8</v>
      </c>
      <c r="H895" s="31">
        <f t="shared" si="27"/>
        <v>0</v>
      </c>
      <c r="I895" s="39" t="s">
        <v>59</v>
      </c>
      <c r="N895" s="20">
        <v>42247</v>
      </c>
      <c r="O895" s="183">
        <v>7496</v>
      </c>
      <c r="P895" s="183" t="s">
        <v>1592</v>
      </c>
      <c r="Q895" s="14" t="s">
        <v>24</v>
      </c>
      <c r="R895" s="105">
        <v>10260.200000000001</v>
      </c>
      <c r="S895" s="23"/>
      <c r="T895" s="106"/>
      <c r="U895" s="31">
        <f t="shared" si="26"/>
        <v>10260.200000000001</v>
      </c>
      <c r="V895" s="39" t="s">
        <v>312</v>
      </c>
    </row>
    <row r="896" spans="1:22" x14ac:dyDescent="0.25">
      <c r="A896" s="20">
        <v>42225</v>
      </c>
      <c r="B896" s="183">
        <v>5104</v>
      </c>
      <c r="C896" s="183" t="s">
        <v>1592</v>
      </c>
      <c r="D896" s="14" t="s">
        <v>120</v>
      </c>
      <c r="E896" s="105">
        <v>1393.2</v>
      </c>
      <c r="F896" s="23">
        <v>42226</v>
      </c>
      <c r="G896" s="106">
        <v>1393.2</v>
      </c>
      <c r="H896" s="31">
        <f t="shared" si="27"/>
        <v>0</v>
      </c>
      <c r="I896" s="39" t="s">
        <v>59</v>
      </c>
      <c r="N896" s="20">
        <v>42247</v>
      </c>
      <c r="O896" s="183">
        <v>7567</v>
      </c>
      <c r="P896" s="183" t="s">
        <v>1592</v>
      </c>
      <c r="Q896" s="14" t="s">
        <v>24</v>
      </c>
      <c r="R896" s="105">
        <v>2016</v>
      </c>
      <c r="S896" s="23"/>
      <c r="T896" s="106"/>
      <c r="U896" s="31">
        <f t="shared" si="26"/>
        <v>2016</v>
      </c>
      <c r="V896" s="39" t="s">
        <v>9</v>
      </c>
    </row>
    <row r="897" spans="1:22" x14ac:dyDescent="0.25">
      <c r="A897" s="20">
        <v>42225</v>
      </c>
      <c r="B897" s="183">
        <v>5105</v>
      </c>
      <c r="C897" s="183" t="s">
        <v>1592</v>
      </c>
      <c r="D897" s="14" t="s">
        <v>292</v>
      </c>
      <c r="E897" s="105">
        <v>2683.2</v>
      </c>
      <c r="F897" s="23">
        <v>42226</v>
      </c>
      <c r="G897" s="106">
        <v>2683.2</v>
      </c>
      <c r="H897" s="31">
        <f t="shared" si="27"/>
        <v>0</v>
      </c>
      <c r="I897" s="39" t="s">
        <v>59</v>
      </c>
      <c r="N897" s="20">
        <v>42247</v>
      </c>
      <c r="O897" s="183">
        <v>7601</v>
      </c>
      <c r="P897" s="183" t="s">
        <v>1592</v>
      </c>
      <c r="Q897" s="14" t="s">
        <v>24</v>
      </c>
      <c r="R897" s="105">
        <v>19979.7</v>
      </c>
      <c r="S897" s="23"/>
      <c r="T897" s="106"/>
      <c r="U897" s="31">
        <f t="shared" si="26"/>
        <v>19979.7</v>
      </c>
      <c r="V897" s="39" t="s">
        <v>312</v>
      </c>
    </row>
    <row r="898" spans="1:22" x14ac:dyDescent="0.25">
      <c r="A898" s="20">
        <v>42225</v>
      </c>
      <c r="B898" s="183">
        <v>5106</v>
      </c>
      <c r="C898" s="183" t="s">
        <v>1592</v>
      </c>
      <c r="D898" s="14" t="s">
        <v>148</v>
      </c>
      <c r="E898" s="105">
        <v>2536</v>
      </c>
      <c r="F898" s="23">
        <v>42226</v>
      </c>
      <c r="G898" s="106">
        <v>2536</v>
      </c>
      <c r="H898" s="31">
        <f t="shared" si="27"/>
        <v>0</v>
      </c>
      <c r="I898" s="39" t="s">
        <v>59</v>
      </c>
      <c r="N898" s="20">
        <v>42247</v>
      </c>
      <c r="O898" s="183">
        <v>7602</v>
      </c>
      <c r="P898" s="183" t="s">
        <v>1592</v>
      </c>
      <c r="Q898" s="14" t="s">
        <v>24</v>
      </c>
      <c r="R898" s="105">
        <v>128069.15</v>
      </c>
      <c r="S898" s="23"/>
      <c r="T898" s="106"/>
      <c r="U898" s="31">
        <f t="shared" si="26"/>
        <v>128069.15</v>
      </c>
      <c r="V898" s="39" t="s">
        <v>1013</v>
      </c>
    </row>
    <row r="899" spans="1:22" x14ac:dyDescent="0.25">
      <c r="A899" s="20">
        <v>42225</v>
      </c>
      <c r="B899" s="183">
        <v>5107</v>
      </c>
      <c r="C899" s="183" t="s">
        <v>1592</v>
      </c>
      <c r="D899" s="14" t="s">
        <v>31</v>
      </c>
      <c r="E899" s="105">
        <v>3665.4</v>
      </c>
      <c r="F899" s="23">
        <v>42226</v>
      </c>
      <c r="G899" s="106">
        <v>3665.4</v>
      </c>
      <c r="H899" s="31">
        <f t="shared" si="27"/>
        <v>0</v>
      </c>
      <c r="I899" s="39" t="s">
        <v>59</v>
      </c>
      <c r="N899" s="20">
        <v>42217</v>
      </c>
      <c r="O899" s="183">
        <v>4289</v>
      </c>
      <c r="P899" s="183" t="s">
        <v>1592</v>
      </c>
      <c r="Q899" s="14" t="s">
        <v>50</v>
      </c>
      <c r="R899" s="105">
        <v>4030.2</v>
      </c>
      <c r="S899" s="23">
        <v>42221</v>
      </c>
      <c r="T899" s="106">
        <v>4030.2</v>
      </c>
      <c r="U899" s="25">
        <f t="shared" ref="U899:U962" si="28">R899-T899</f>
        <v>0</v>
      </c>
      <c r="V899" s="39" t="s">
        <v>94</v>
      </c>
    </row>
    <row r="900" spans="1:22" x14ac:dyDescent="0.25">
      <c r="A900" s="20">
        <v>42225</v>
      </c>
      <c r="B900" s="183">
        <v>5108</v>
      </c>
      <c r="C900" s="183" t="s">
        <v>1592</v>
      </c>
      <c r="D900" s="14" t="s">
        <v>1058</v>
      </c>
      <c r="E900" s="105">
        <v>7195.6</v>
      </c>
      <c r="F900" s="23">
        <v>42225</v>
      </c>
      <c r="G900" s="106">
        <v>7195.6</v>
      </c>
      <c r="H900" s="31">
        <f t="shared" ref="H900:H963" si="29">E900-G900</f>
        <v>0</v>
      </c>
      <c r="I900" s="39" t="s">
        <v>9</v>
      </c>
      <c r="N900" s="20">
        <v>42219</v>
      </c>
      <c r="O900" s="183">
        <v>4448</v>
      </c>
      <c r="P900" s="183" t="s">
        <v>1592</v>
      </c>
      <c r="Q900" s="40" t="s">
        <v>50</v>
      </c>
      <c r="R900" s="105">
        <v>324.8</v>
      </c>
      <c r="S900" s="23">
        <v>42221</v>
      </c>
      <c r="T900" s="106">
        <v>324.8</v>
      </c>
      <c r="U900" s="31">
        <f t="shared" si="28"/>
        <v>0</v>
      </c>
      <c r="V900" s="68" t="s">
        <v>9</v>
      </c>
    </row>
    <row r="901" spans="1:22" x14ac:dyDescent="0.25">
      <c r="A901" s="20">
        <v>42225</v>
      </c>
      <c r="B901" s="183">
        <v>5109</v>
      </c>
      <c r="C901" s="183" t="s">
        <v>1592</v>
      </c>
      <c r="D901" s="14" t="s">
        <v>1117</v>
      </c>
      <c r="E901" s="105">
        <v>1221</v>
      </c>
      <c r="F901" s="23">
        <v>42225</v>
      </c>
      <c r="G901" s="106">
        <v>1221</v>
      </c>
      <c r="H901" s="31">
        <f t="shared" si="29"/>
        <v>0</v>
      </c>
      <c r="I901" s="39" t="s">
        <v>9</v>
      </c>
      <c r="N901" s="20">
        <v>42221</v>
      </c>
      <c r="O901" s="183">
        <v>4656</v>
      </c>
      <c r="P901" s="183" t="s">
        <v>1592</v>
      </c>
      <c r="Q901" s="14" t="s">
        <v>50</v>
      </c>
      <c r="R901" s="105">
        <v>3393</v>
      </c>
      <c r="S901" s="23">
        <v>42221</v>
      </c>
      <c r="T901" s="106">
        <v>3393</v>
      </c>
      <c r="U901" s="31">
        <f t="shared" si="28"/>
        <v>0</v>
      </c>
      <c r="V901" s="39" t="s">
        <v>94</v>
      </c>
    </row>
    <row r="902" spans="1:22" x14ac:dyDescent="0.25">
      <c r="A902" s="20">
        <v>42225</v>
      </c>
      <c r="B902" s="183">
        <v>5110</v>
      </c>
      <c r="C902" s="183" t="s">
        <v>1592</v>
      </c>
      <c r="D902" s="14" t="s">
        <v>130</v>
      </c>
      <c r="E902" s="105">
        <v>7499.3</v>
      </c>
      <c r="F902" s="23">
        <v>42226</v>
      </c>
      <c r="G902" s="106">
        <v>7499.3</v>
      </c>
      <c r="H902" s="31">
        <f t="shared" si="29"/>
        <v>0</v>
      </c>
      <c r="I902" s="39" t="s">
        <v>17</v>
      </c>
      <c r="N902" s="20">
        <v>42223</v>
      </c>
      <c r="O902" s="183">
        <v>4901</v>
      </c>
      <c r="P902" s="183" t="s">
        <v>1592</v>
      </c>
      <c r="Q902" s="14" t="s">
        <v>50</v>
      </c>
      <c r="R902" s="105">
        <v>4051.2</v>
      </c>
      <c r="S902" s="23">
        <v>42223</v>
      </c>
      <c r="T902" s="106">
        <v>4051.2</v>
      </c>
      <c r="U902" s="31">
        <f t="shared" si="28"/>
        <v>0</v>
      </c>
      <c r="V902" s="39" t="s">
        <v>6104</v>
      </c>
    </row>
    <row r="903" spans="1:22" x14ac:dyDescent="0.25">
      <c r="A903" s="20">
        <v>42225</v>
      </c>
      <c r="B903" s="183">
        <v>5111</v>
      </c>
      <c r="C903" s="183" t="s">
        <v>1592</v>
      </c>
      <c r="D903" s="14" t="s">
        <v>131</v>
      </c>
      <c r="E903" s="105">
        <v>10230</v>
      </c>
      <c r="F903" s="23">
        <v>42230</v>
      </c>
      <c r="G903" s="106">
        <v>10230</v>
      </c>
      <c r="H903" s="31">
        <f t="shared" si="29"/>
        <v>0</v>
      </c>
      <c r="I903" s="39" t="s">
        <v>17</v>
      </c>
      <c r="N903" s="20">
        <v>42223</v>
      </c>
      <c r="O903" s="183">
        <v>4902</v>
      </c>
      <c r="P903" s="183" t="s">
        <v>1592</v>
      </c>
      <c r="Q903" s="14" t="s">
        <v>50</v>
      </c>
      <c r="R903" s="105">
        <v>156.80000000000001</v>
      </c>
      <c r="S903" s="23">
        <v>42223</v>
      </c>
      <c r="T903" s="106">
        <v>156.80000000000001</v>
      </c>
      <c r="U903" s="31">
        <f t="shared" si="28"/>
        <v>0</v>
      </c>
      <c r="V903" s="39" t="s">
        <v>17</v>
      </c>
    </row>
    <row r="904" spans="1:22" x14ac:dyDescent="0.25">
      <c r="A904" s="20">
        <v>42225</v>
      </c>
      <c r="B904" s="183">
        <v>5112</v>
      </c>
      <c r="C904" s="183" t="s">
        <v>1592</v>
      </c>
      <c r="D904" s="14" t="s">
        <v>3312</v>
      </c>
      <c r="E904" s="105">
        <v>260.39999999999998</v>
      </c>
      <c r="F904" s="23">
        <v>42226</v>
      </c>
      <c r="G904" s="106">
        <v>260.39999999999998</v>
      </c>
      <c r="H904" s="31">
        <f t="shared" si="29"/>
        <v>0</v>
      </c>
      <c r="I904" s="39" t="s">
        <v>59</v>
      </c>
      <c r="N904" s="20">
        <v>42224</v>
      </c>
      <c r="O904" s="183">
        <v>5023</v>
      </c>
      <c r="P904" s="183" t="s">
        <v>1592</v>
      </c>
      <c r="Q904" s="14" t="s">
        <v>50</v>
      </c>
      <c r="R904" s="105">
        <v>2157.1</v>
      </c>
      <c r="S904" s="23">
        <v>42224</v>
      </c>
      <c r="T904" s="106">
        <v>2157.1</v>
      </c>
      <c r="U904" s="31">
        <f t="shared" si="28"/>
        <v>0</v>
      </c>
      <c r="V904" s="39" t="s">
        <v>9</v>
      </c>
    </row>
    <row r="905" spans="1:22" x14ac:dyDescent="0.25">
      <c r="A905" s="20">
        <v>42225</v>
      </c>
      <c r="B905" s="183">
        <v>5113</v>
      </c>
      <c r="C905" s="183" t="s">
        <v>1592</v>
      </c>
      <c r="D905" s="14" t="s">
        <v>143</v>
      </c>
      <c r="E905" s="105">
        <v>18920</v>
      </c>
      <c r="F905" s="23">
        <v>42227</v>
      </c>
      <c r="G905" s="106">
        <v>18920</v>
      </c>
      <c r="H905" s="31">
        <f t="shared" si="29"/>
        <v>0</v>
      </c>
      <c r="I905" s="39" t="s">
        <v>17</v>
      </c>
      <c r="N905" s="20">
        <v>42226</v>
      </c>
      <c r="O905" s="183">
        <v>5205</v>
      </c>
      <c r="P905" s="183" t="s">
        <v>1592</v>
      </c>
      <c r="Q905" s="14" t="s">
        <v>50</v>
      </c>
      <c r="R905" s="105">
        <v>1930.4</v>
      </c>
      <c r="S905" s="23">
        <v>42226</v>
      </c>
      <c r="T905" s="106">
        <v>1930.34</v>
      </c>
      <c r="U905" s="31">
        <f t="shared" si="28"/>
        <v>6.0000000000172804E-2</v>
      </c>
      <c r="V905" s="39" t="s">
        <v>94</v>
      </c>
    </row>
    <row r="906" spans="1:22" x14ac:dyDescent="0.25">
      <c r="A906" s="20">
        <v>42225</v>
      </c>
      <c r="B906" s="183">
        <v>5114</v>
      </c>
      <c r="C906" s="183" t="s">
        <v>1592</v>
      </c>
      <c r="D906" s="14" t="s">
        <v>375</v>
      </c>
      <c r="E906" s="105">
        <v>1576</v>
      </c>
      <c r="F906" s="23">
        <v>42225</v>
      </c>
      <c r="G906" s="106">
        <v>1576</v>
      </c>
      <c r="H906" s="31">
        <f t="shared" si="29"/>
        <v>0</v>
      </c>
      <c r="I906" s="39" t="s">
        <v>9</v>
      </c>
      <c r="N906" s="20">
        <v>42226</v>
      </c>
      <c r="O906" s="183">
        <v>5235</v>
      </c>
      <c r="P906" s="183" t="s">
        <v>1592</v>
      </c>
      <c r="Q906" s="14" t="s">
        <v>50</v>
      </c>
      <c r="R906" s="105">
        <v>355.2</v>
      </c>
      <c r="S906" s="23">
        <v>42227</v>
      </c>
      <c r="T906" s="118">
        <v>355.2</v>
      </c>
      <c r="U906" s="31">
        <f t="shared" si="28"/>
        <v>0</v>
      </c>
      <c r="V906" s="56" t="s">
        <v>94</v>
      </c>
    </row>
    <row r="907" spans="1:22" x14ac:dyDescent="0.25">
      <c r="A907" s="20">
        <v>42225</v>
      </c>
      <c r="B907" s="183">
        <v>5115</v>
      </c>
      <c r="C907" s="183" t="s">
        <v>1592</v>
      </c>
      <c r="D907" s="14" t="s">
        <v>5046</v>
      </c>
      <c r="E907" s="105">
        <v>3624.5</v>
      </c>
      <c r="F907" s="23">
        <v>42225</v>
      </c>
      <c r="G907" s="106">
        <v>3624.5</v>
      </c>
      <c r="H907" s="31">
        <f t="shared" si="29"/>
        <v>0</v>
      </c>
      <c r="I907" s="39" t="s">
        <v>9</v>
      </c>
      <c r="N907" s="20">
        <v>42228</v>
      </c>
      <c r="O907" s="183">
        <v>5421</v>
      </c>
      <c r="P907" s="183" t="s">
        <v>1592</v>
      </c>
      <c r="Q907" s="14" t="s">
        <v>50</v>
      </c>
      <c r="R907" s="105">
        <v>2125.5</v>
      </c>
      <c r="S907" s="23">
        <v>42228</v>
      </c>
      <c r="T907" s="106">
        <v>2125.5</v>
      </c>
      <c r="U907" s="31">
        <f t="shared" si="28"/>
        <v>0</v>
      </c>
      <c r="V907" s="39" t="s">
        <v>94</v>
      </c>
    </row>
    <row r="908" spans="1:22" x14ac:dyDescent="0.25">
      <c r="A908" s="20">
        <v>42225</v>
      </c>
      <c r="B908" s="183">
        <v>5116</v>
      </c>
      <c r="C908" s="183" t="s">
        <v>1592</v>
      </c>
      <c r="D908" s="14" t="s">
        <v>229</v>
      </c>
      <c r="E908" s="105">
        <v>4534.57</v>
      </c>
      <c r="F908" s="23">
        <v>42225</v>
      </c>
      <c r="G908" s="106">
        <v>4534.57</v>
      </c>
      <c r="H908" s="31">
        <f t="shared" si="29"/>
        <v>0</v>
      </c>
      <c r="I908" s="39" t="s">
        <v>9</v>
      </c>
      <c r="N908" s="20">
        <v>42230</v>
      </c>
      <c r="O908" s="183">
        <v>5644</v>
      </c>
      <c r="P908" s="183" t="s">
        <v>1592</v>
      </c>
      <c r="Q908" s="14" t="s">
        <v>50</v>
      </c>
      <c r="R908" s="105">
        <v>3959.6</v>
      </c>
      <c r="S908" s="23">
        <v>42230</v>
      </c>
      <c r="T908" s="106">
        <v>3959.6</v>
      </c>
      <c r="U908" s="48">
        <f t="shared" si="28"/>
        <v>0</v>
      </c>
      <c r="V908" s="39" t="s">
        <v>17</v>
      </c>
    </row>
    <row r="909" spans="1:22" x14ac:dyDescent="0.25">
      <c r="A909" s="20">
        <v>42225</v>
      </c>
      <c r="B909" s="183">
        <v>5117</v>
      </c>
      <c r="C909" s="183" t="s">
        <v>1592</v>
      </c>
      <c r="D909" s="14" t="s">
        <v>112</v>
      </c>
      <c r="E909" s="105">
        <v>2056</v>
      </c>
      <c r="F909" s="23">
        <v>42225</v>
      </c>
      <c r="G909" s="106">
        <v>2056</v>
      </c>
      <c r="H909" s="31">
        <f t="shared" si="29"/>
        <v>0</v>
      </c>
      <c r="I909" s="39" t="s">
        <v>6112</v>
      </c>
      <c r="N909" s="20">
        <v>42231</v>
      </c>
      <c r="O909" s="183">
        <v>5802</v>
      </c>
      <c r="P909" s="183" t="s">
        <v>1592</v>
      </c>
      <c r="Q909" s="14" t="s">
        <v>50</v>
      </c>
      <c r="R909" s="105">
        <v>3892.1</v>
      </c>
      <c r="S909" s="23">
        <v>42231</v>
      </c>
      <c r="T909" s="106">
        <v>3892.1</v>
      </c>
      <c r="U909" s="48">
        <f t="shared" si="28"/>
        <v>0</v>
      </c>
      <c r="V909" s="39" t="s">
        <v>9</v>
      </c>
    </row>
    <row r="910" spans="1:22" x14ac:dyDescent="0.25">
      <c r="A910" s="20">
        <v>42225</v>
      </c>
      <c r="B910" s="183">
        <v>5118</v>
      </c>
      <c r="C910" s="183" t="s">
        <v>1592</v>
      </c>
      <c r="D910" s="14" t="s">
        <v>125</v>
      </c>
      <c r="E910" s="105">
        <v>43311</v>
      </c>
      <c r="F910" s="72" t="s">
        <v>6158</v>
      </c>
      <c r="G910" s="106">
        <f>30000+13311</f>
        <v>43311</v>
      </c>
      <c r="H910" s="31">
        <f t="shared" si="29"/>
        <v>0</v>
      </c>
      <c r="I910" s="39" t="s">
        <v>6112</v>
      </c>
      <c r="N910" s="20">
        <v>42233</v>
      </c>
      <c r="O910" s="183">
        <v>6009</v>
      </c>
      <c r="P910" s="183" t="s">
        <v>1592</v>
      </c>
      <c r="Q910" s="14" t="s">
        <v>50</v>
      </c>
      <c r="R910" s="105">
        <v>3524.1</v>
      </c>
      <c r="S910" s="23">
        <v>42233</v>
      </c>
      <c r="T910" s="118">
        <v>3524.1</v>
      </c>
      <c r="U910" s="31">
        <f t="shared" si="28"/>
        <v>0</v>
      </c>
      <c r="V910" s="56" t="s">
        <v>9</v>
      </c>
    </row>
    <row r="911" spans="1:22" x14ac:dyDescent="0.25">
      <c r="A911" s="20">
        <v>42225</v>
      </c>
      <c r="B911" s="183">
        <v>5119</v>
      </c>
      <c r="C911" s="183" t="s">
        <v>1592</v>
      </c>
      <c r="D911" s="14" t="s">
        <v>137</v>
      </c>
      <c r="E911" s="105">
        <v>1797.8</v>
      </c>
      <c r="F911" s="23">
        <v>42225</v>
      </c>
      <c r="G911" s="106">
        <v>1797.8</v>
      </c>
      <c r="H911" s="31">
        <f t="shared" si="29"/>
        <v>0</v>
      </c>
      <c r="I911" s="39" t="s">
        <v>9</v>
      </c>
      <c r="N911" s="20">
        <v>42236</v>
      </c>
      <c r="O911" s="183">
        <v>6287</v>
      </c>
      <c r="P911" s="183" t="s">
        <v>1592</v>
      </c>
      <c r="Q911" s="14" t="s">
        <v>50</v>
      </c>
      <c r="R911" s="105">
        <v>3084.9</v>
      </c>
      <c r="S911" s="23">
        <v>42236</v>
      </c>
      <c r="T911" s="118">
        <v>3084.9</v>
      </c>
      <c r="U911" s="31">
        <f t="shared" si="28"/>
        <v>0</v>
      </c>
      <c r="V911" s="56" t="s">
        <v>312</v>
      </c>
    </row>
    <row r="912" spans="1:22" x14ac:dyDescent="0.25">
      <c r="A912" s="20">
        <v>42225</v>
      </c>
      <c r="B912" s="183">
        <v>5120</v>
      </c>
      <c r="C912" s="183" t="s">
        <v>1592</v>
      </c>
      <c r="D912" s="14" t="s">
        <v>1726</v>
      </c>
      <c r="E912" s="105">
        <v>40</v>
      </c>
      <c r="F912" s="23">
        <v>42225</v>
      </c>
      <c r="G912" s="106">
        <v>40</v>
      </c>
      <c r="H912" s="31">
        <f t="shared" si="29"/>
        <v>0</v>
      </c>
      <c r="I912" s="39" t="s">
        <v>9</v>
      </c>
      <c r="N912" s="20">
        <v>42236</v>
      </c>
      <c r="O912" s="183">
        <v>6295</v>
      </c>
      <c r="P912" s="183" t="s">
        <v>1592</v>
      </c>
      <c r="Q912" s="14" t="s">
        <v>50</v>
      </c>
      <c r="R912" s="105">
        <v>216</v>
      </c>
      <c r="S912" s="23">
        <v>42236</v>
      </c>
      <c r="T912" s="118">
        <v>216</v>
      </c>
      <c r="U912" s="31">
        <f t="shared" si="28"/>
        <v>0</v>
      </c>
      <c r="V912" s="56" t="s">
        <v>312</v>
      </c>
    </row>
    <row r="913" spans="1:22" x14ac:dyDescent="0.25">
      <c r="A913" s="20">
        <v>42225</v>
      </c>
      <c r="B913" s="183">
        <v>5121</v>
      </c>
      <c r="C913" s="183" t="s">
        <v>1592</v>
      </c>
      <c r="D913" s="14" t="s">
        <v>66</v>
      </c>
      <c r="E913" s="105">
        <v>309.39999999999998</v>
      </c>
      <c r="F913" s="23">
        <v>42225</v>
      </c>
      <c r="G913" s="106">
        <v>309.39999999999998</v>
      </c>
      <c r="H913" s="31">
        <f t="shared" si="29"/>
        <v>0</v>
      </c>
      <c r="I913" s="39" t="s">
        <v>9</v>
      </c>
      <c r="N913" s="20">
        <v>42237</v>
      </c>
      <c r="O913" s="183">
        <v>6453</v>
      </c>
      <c r="P913" s="183" t="s">
        <v>1592</v>
      </c>
      <c r="Q913" s="15" t="s">
        <v>50</v>
      </c>
      <c r="R913" s="122">
        <v>3018.6</v>
      </c>
      <c r="S913" s="23">
        <v>42237</v>
      </c>
      <c r="T913" s="118">
        <v>3018.6</v>
      </c>
      <c r="U913" s="31">
        <f t="shared" si="28"/>
        <v>0</v>
      </c>
      <c r="V913" s="68" t="s">
        <v>94</v>
      </c>
    </row>
    <row r="914" spans="1:22" x14ac:dyDescent="0.25">
      <c r="A914" s="20">
        <v>42225</v>
      </c>
      <c r="B914" s="183">
        <v>5122</v>
      </c>
      <c r="C914" s="183" t="s">
        <v>1592</v>
      </c>
      <c r="D914" s="14" t="s">
        <v>48</v>
      </c>
      <c r="E914" s="105">
        <v>3688</v>
      </c>
      <c r="F914" s="23">
        <v>42225</v>
      </c>
      <c r="G914" s="106">
        <v>3688</v>
      </c>
      <c r="H914" s="31">
        <f t="shared" si="29"/>
        <v>0</v>
      </c>
      <c r="I914" s="39" t="s">
        <v>6112</v>
      </c>
      <c r="N914" s="20">
        <v>42238</v>
      </c>
      <c r="O914" s="183">
        <v>6549</v>
      </c>
      <c r="P914" s="183" t="s">
        <v>1592</v>
      </c>
      <c r="Q914" s="14" t="s">
        <v>50</v>
      </c>
      <c r="R914" s="105">
        <v>805</v>
      </c>
      <c r="S914" s="23">
        <v>42243</v>
      </c>
      <c r="T914" s="106">
        <v>805</v>
      </c>
      <c r="U914" s="31">
        <f t="shared" si="28"/>
        <v>0</v>
      </c>
      <c r="V914" s="39" t="s">
        <v>312</v>
      </c>
    </row>
    <row r="915" spans="1:22" x14ac:dyDescent="0.25">
      <c r="A915" s="20">
        <v>42225</v>
      </c>
      <c r="B915" s="183">
        <v>5123</v>
      </c>
      <c r="C915" s="183" t="s">
        <v>1592</v>
      </c>
      <c r="D915" s="14" t="s">
        <v>454</v>
      </c>
      <c r="E915" s="105">
        <v>914.2</v>
      </c>
      <c r="F915" s="23">
        <v>42225</v>
      </c>
      <c r="G915" s="106">
        <v>914.2</v>
      </c>
      <c r="H915" s="31">
        <f t="shared" si="29"/>
        <v>0</v>
      </c>
      <c r="I915" s="39" t="s">
        <v>6112</v>
      </c>
      <c r="N915" s="20">
        <v>42239</v>
      </c>
      <c r="O915" s="183">
        <v>6683</v>
      </c>
      <c r="P915" s="183" t="s">
        <v>1592</v>
      </c>
      <c r="Q915" s="14" t="s">
        <v>50</v>
      </c>
      <c r="R915" s="105">
        <v>1844</v>
      </c>
      <c r="S915" s="65">
        <v>42239</v>
      </c>
      <c r="T915" s="106">
        <v>1844</v>
      </c>
      <c r="U915" s="31">
        <f t="shared" si="28"/>
        <v>0</v>
      </c>
      <c r="V915" s="39" t="s">
        <v>6112</v>
      </c>
    </row>
    <row r="916" spans="1:22" x14ac:dyDescent="0.25">
      <c r="A916" s="20">
        <v>42225</v>
      </c>
      <c r="B916" s="183">
        <v>5124</v>
      </c>
      <c r="C916" s="183" t="s">
        <v>1592</v>
      </c>
      <c r="D916" s="14" t="s">
        <v>271</v>
      </c>
      <c r="E916" s="105">
        <v>688.8</v>
      </c>
      <c r="F916" s="23">
        <v>42225</v>
      </c>
      <c r="G916" s="106">
        <v>688.8</v>
      </c>
      <c r="H916" s="31">
        <f t="shared" si="29"/>
        <v>0</v>
      </c>
      <c r="I916" s="39" t="s">
        <v>6112</v>
      </c>
      <c r="N916" s="20">
        <v>42241</v>
      </c>
      <c r="O916" s="183">
        <v>6880</v>
      </c>
      <c r="P916" s="183" t="s">
        <v>1592</v>
      </c>
      <c r="Q916" s="14" t="s">
        <v>50</v>
      </c>
      <c r="R916" s="105">
        <v>2513.3000000000002</v>
      </c>
      <c r="S916" s="65">
        <v>42241</v>
      </c>
      <c r="T916" s="106">
        <v>2513.3000000000002</v>
      </c>
      <c r="U916" s="31">
        <f t="shared" si="28"/>
        <v>0</v>
      </c>
      <c r="V916" s="39" t="s">
        <v>94</v>
      </c>
    </row>
    <row r="917" spans="1:22" x14ac:dyDescent="0.25">
      <c r="A917" s="20">
        <v>42225</v>
      </c>
      <c r="B917" s="183">
        <v>5125</v>
      </c>
      <c r="C917" s="183" t="s">
        <v>1592</v>
      </c>
      <c r="D917" s="14" t="s">
        <v>24</v>
      </c>
      <c r="E917" s="105">
        <v>1673</v>
      </c>
      <c r="F917" s="23">
        <v>42236</v>
      </c>
      <c r="G917" s="106">
        <v>1673</v>
      </c>
      <c r="H917" s="31">
        <f t="shared" si="29"/>
        <v>0</v>
      </c>
      <c r="I917" s="39" t="s">
        <v>9</v>
      </c>
      <c r="N917" s="20">
        <v>42244</v>
      </c>
      <c r="O917" s="183">
        <v>7224</v>
      </c>
      <c r="P917" s="183" t="s">
        <v>1592</v>
      </c>
      <c r="Q917" s="14" t="s">
        <v>50</v>
      </c>
      <c r="R917" s="105">
        <v>4835.3999999999996</v>
      </c>
      <c r="S917" s="23">
        <v>42244</v>
      </c>
      <c r="T917" s="106">
        <v>4835.3999999999996</v>
      </c>
      <c r="U917" s="31">
        <f t="shared" si="28"/>
        <v>0</v>
      </c>
      <c r="V917" s="39" t="s">
        <v>312</v>
      </c>
    </row>
    <row r="918" spans="1:22" x14ac:dyDescent="0.25">
      <c r="A918" s="20">
        <v>42225</v>
      </c>
      <c r="B918" s="183">
        <v>5126</v>
      </c>
      <c r="C918" s="183" t="s">
        <v>1592</v>
      </c>
      <c r="D918" s="14" t="s">
        <v>158</v>
      </c>
      <c r="E918" s="105">
        <v>468.8</v>
      </c>
      <c r="F918" s="23">
        <v>42225</v>
      </c>
      <c r="G918" s="106">
        <v>468.8</v>
      </c>
      <c r="H918" s="31">
        <f t="shared" si="29"/>
        <v>0</v>
      </c>
      <c r="I918" s="39" t="s">
        <v>9</v>
      </c>
      <c r="N918" s="20">
        <v>42246</v>
      </c>
      <c r="O918" s="183">
        <v>7428</v>
      </c>
      <c r="P918" s="183" t="s">
        <v>1592</v>
      </c>
      <c r="Q918" s="14" t="s">
        <v>50</v>
      </c>
      <c r="R918" s="105">
        <v>1688</v>
      </c>
      <c r="S918" s="23">
        <v>42246</v>
      </c>
      <c r="T918" s="106">
        <v>1688</v>
      </c>
      <c r="U918" s="31">
        <f t="shared" si="28"/>
        <v>0</v>
      </c>
      <c r="V918" s="39" t="s">
        <v>312</v>
      </c>
    </row>
    <row r="919" spans="1:22" x14ac:dyDescent="0.25">
      <c r="A919" s="20">
        <v>42225</v>
      </c>
      <c r="B919" s="183">
        <v>5127</v>
      </c>
      <c r="C919" s="183" t="s">
        <v>1592</v>
      </c>
      <c r="D919" s="14" t="s">
        <v>24</v>
      </c>
      <c r="E919" s="105">
        <v>1821.6</v>
      </c>
      <c r="F919" s="23">
        <v>42236</v>
      </c>
      <c r="G919" s="106">
        <v>1821.6</v>
      </c>
      <c r="H919" s="31">
        <f t="shared" si="29"/>
        <v>0</v>
      </c>
      <c r="I919" s="39" t="s">
        <v>9</v>
      </c>
      <c r="N919" s="20">
        <v>42228</v>
      </c>
      <c r="O919" s="183">
        <v>5406</v>
      </c>
      <c r="P919" s="183" t="s">
        <v>1592</v>
      </c>
      <c r="Q919" s="14" t="s">
        <v>6180</v>
      </c>
      <c r="R919" s="105">
        <v>4290.6000000000004</v>
      </c>
      <c r="S919" s="23">
        <v>42237</v>
      </c>
      <c r="T919" s="106">
        <v>4290.6000000000004</v>
      </c>
      <c r="U919" s="31">
        <f t="shared" si="28"/>
        <v>0</v>
      </c>
      <c r="V919" s="39" t="s">
        <v>6104</v>
      </c>
    </row>
    <row r="920" spans="1:22" x14ac:dyDescent="0.25">
      <c r="A920" s="20">
        <v>42225</v>
      </c>
      <c r="B920" s="183">
        <v>5128</v>
      </c>
      <c r="C920" s="183" t="s">
        <v>1592</v>
      </c>
      <c r="D920" s="14" t="s">
        <v>375</v>
      </c>
      <c r="E920" s="105">
        <v>1877.8</v>
      </c>
      <c r="F920" s="23">
        <v>42225</v>
      </c>
      <c r="G920" s="106">
        <v>1877.8</v>
      </c>
      <c r="H920" s="31">
        <f t="shared" si="29"/>
        <v>0</v>
      </c>
      <c r="I920" s="39" t="s">
        <v>9</v>
      </c>
      <c r="N920" s="20">
        <v>42228</v>
      </c>
      <c r="O920" s="183">
        <v>5415</v>
      </c>
      <c r="P920" s="183" t="s">
        <v>1592</v>
      </c>
      <c r="Q920" s="14" t="s">
        <v>6180</v>
      </c>
      <c r="R920" s="105">
        <v>13592.8</v>
      </c>
      <c r="S920" s="23">
        <v>42237</v>
      </c>
      <c r="T920" s="106">
        <v>13592.8</v>
      </c>
      <c r="U920" s="31">
        <f t="shared" si="28"/>
        <v>0</v>
      </c>
      <c r="V920" s="39" t="s">
        <v>6104</v>
      </c>
    </row>
    <row r="921" spans="1:22" x14ac:dyDescent="0.25">
      <c r="A921" s="20">
        <v>42225</v>
      </c>
      <c r="B921" s="183">
        <v>5129</v>
      </c>
      <c r="C921" s="183" t="s">
        <v>1592</v>
      </c>
      <c r="D921" s="14" t="s">
        <v>1182</v>
      </c>
      <c r="E921" s="105">
        <v>456</v>
      </c>
      <c r="F921" s="23">
        <v>42225</v>
      </c>
      <c r="G921" s="106">
        <v>456</v>
      </c>
      <c r="H921" s="31">
        <f t="shared" si="29"/>
        <v>0</v>
      </c>
      <c r="I921" s="39" t="s">
        <v>9</v>
      </c>
      <c r="N921" s="20">
        <v>42217</v>
      </c>
      <c r="O921" s="183">
        <v>4271</v>
      </c>
      <c r="P921" s="183" t="s">
        <v>1592</v>
      </c>
      <c r="Q921" s="14" t="s">
        <v>143</v>
      </c>
      <c r="R921" s="105">
        <v>16082</v>
      </c>
      <c r="S921" s="23">
        <v>42219</v>
      </c>
      <c r="T921" s="106">
        <v>16082</v>
      </c>
      <c r="U921" s="25">
        <f t="shared" si="28"/>
        <v>0</v>
      </c>
      <c r="V921" s="39" t="s">
        <v>17</v>
      </c>
    </row>
    <row r="922" spans="1:22" x14ac:dyDescent="0.25">
      <c r="A922" s="20">
        <v>42225</v>
      </c>
      <c r="B922" s="183">
        <v>5130</v>
      </c>
      <c r="C922" s="183" t="s">
        <v>1592</v>
      </c>
      <c r="D922" s="14" t="s">
        <v>1182</v>
      </c>
      <c r="E922" s="105">
        <v>466.9</v>
      </c>
      <c r="F922" s="23">
        <v>42225</v>
      </c>
      <c r="G922" s="106">
        <v>466.9</v>
      </c>
      <c r="H922" s="31">
        <f t="shared" si="29"/>
        <v>0</v>
      </c>
      <c r="I922" s="39" t="s">
        <v>9</v>
      </c>
      <c r="N922" s="20">
        <v>42221</v>
      </c>
      <c r="O922" s="183">
        <v>4682</v>
      </c>
      <c r="P922" s="183" t="s">
        <v>1592</v>
      </c>
      <c r="Q922" s="14" t="s">
        <v>143</v>
      </c>
      <c r="R922" s="105">
        <v>10062</v>
      </c>
      <c r="S922" s="23">
        <v>42225</v>
      </c>
      <c r="T922" s="106">
        <v>10062</v>
      </c>
      <c r="U922" s="31">
        <f t="shared" si="28"/>
        <v>0</v>
      </c>
      <c r="V922" s="39" t="s">
        <v>94</v>
      </c>
    </row>
    <row r="923" spans="1:22" x14ac:dyDescent="0.25">
      <c r="A923" s="20">
        <v>42225</v>
      </c>
      <c r="B923" s="183">
        <v>5131</v>
      </c>
      <c r="C923" s="183" t="s">
        <v>1592</v>
      </c>
      <c r="D923" s="14" t="s">
        <v>24</v>
      </c>
      <c r="E923" s="105">
        <v>204</v>
      </c>
      <c r="F923" s="23">
        <v>42236</v>
      </c>
      <c r="G923" s="106">
        <v>204</v>
      </c>
      <c r="H923" s="31">
        <f t="shared" si="29"/>
        <v>0</v>
      </c>
      <c r="I923" s="39" t="s">
        <v>9</v>
      </c>
      <c r="N923" s="20">
        <v>42223</v>
      </c>
      <c r="O923" s="183">
        <v>4878</v>
      </c>
      <c r="P923" s="183" t="s">
        <v>1592</v>
      </c>
      <c r="Q923" s="14" t="s">
        <v>143</v>
      </c>
      <c r="R923" s="105">
        <v>1033.5999999999999</v>
      </c>
      <c r="S923" s="23">
        <v>42227</v>
      </c>
      <c r="T923" s="106">
        <v>1033.5999999999999</v>
      </c>
      <c r="U923" s="31">
        <f t="shared" si="28"/>
        <v>0</v>
      </c>
      <c r="V923" s="39" t="s">
        <v>9</v>
      </c>
    </row>
    <row r="924" spans="1:22" x14ac:dyDescent="0.25">
      <c r="A924" s="20">
        <v>42225</v>
      </c>
      <c r="B924" s="183">
        <v>5132</v>
      </c>
      <c r="C924" s="183" t="s">
        <v>1592</v>
      </c>
      <c r="D924" s="14" t="s">
        <v>375</v>
      </c>
      <c r="E924" s="105">
        <v>2283.6999999999998</v>
      </c>
      <c r="F924" s="23">
        <v>42225</v>
      </c>
      <c r="G924" s="106">
        <v>2283.6999999999998</v>
      </c>
      <c r="H924" s="31">
        <f t="shared" si="29"/>
        <v>0</v>
      </c>
      <c r="I924" s="39" t="s">
        <v>6106</v>
      </c>
      <c r="N924" s="20">
        <v>42225</v>
      </c>
      <c r="O924" s="183">
        <v>5113</v>
      </c>
      <c r="P924" s="183" t="s">
        <v>1592</v>
      </c>
      <c r="Q924" s="14" t="s">
        <v>143</v>
      </c>
      <c r="R924" s="105">
        <v>18920</v>
      </c>
      <c r="S924" s="23">
        <v>42227</v>
      </c>
      <c r="T924" s="106">
        <v>18920</v>
      </c>
      <c r="U924" s="31">
        <f t="shared" si="28"/>
        <v>0</v>
      </c>
      <c r="V924" s="39" t="s">
        <v>17</v>
      </c>
    </row>
    <row r="925" spans="1:22" x14ac:dyDescent="0.25">
      <c r="A925" s="20">
        <v>42225</v>
      </c>
      <c r="B925" s="183">
        <v>5133</v>
      </c>
      <c r="C925" s="183" t="s">
        <v>1592</v>
      </c>
      <c r="D925" s="14" t="s">
        <v>24</v>
      </c>
      <c r="E925" s="105">
        <v>1930</v>
      </c>
      <c r="F925" s="23">
        <v>42236</v>
      </c>
      <c r="G925" s="106">
        <v>1930</v>
      </c>
      <c r="H925" s="31">
        <f t="shared" si="29"/>
        <v>0</v>
      </c>
      <c r="I925" s="39" t="s">
        <v>9</v>
      </c>
      <c r="N925" s="20">
        <v>42230</v>
      </c>
      <c r="O925" s="183">
        <v>5698</v>
      </c>
      <c r="P925" s="183" t="s">
        <v>1592</v>
      </c>
      <c r="Q925" s="14" t="s">
        <v>143</v>
      </c>
      <c r="R925" s="105">
        <v>4910.6000000000004</v>
      </c>
      <c r="S925" s="23">
        <v>42230</v>
      </c>
      <c r="T925" s="106">
        <v>4910.6000000000004</v>
      </c>
      <c r="U925" s="48">
        <f t="shared" si="28"/>
        <v>0</v>
      </c>
      <c r="V925" s="39" t="s">
        <v>94</v>
      </c>
    </row>
    <row r="926" spans="1:22" x14ac:dyDescent="0.25">
      <c r="A926" s="20">
        <v>42225</v>
      </c>
      <c r="B926" s="183">
        <v>5134</v>
      </c>
      <c r="C926" s="183" t="s">
        <v>1592</v>
      </c>
      <c r="D926" s="14" t="s">
        <v>81</v>
      </c>
      <c r="E926" s="105">
        <v>5712</v>
      </c>
      <c r="F926" s="23">
        <v>42225</v>
      </c>
      <c r="G926" s="106">
        <v>5712</v>
      </c>
      <c r="H926" s="31">
        <f t="shared" si="29"/>
        <v>0</v>
      </c>
      <c r="I926" s="39" t="s">
        <v>9</v>
      </c>
      <c r="N926" s="20">
        <v>42234</v>
      </c>
      <c r="O926" s="183">
        <v>6116</v>
      </c>
      <c r="P926" s="183" t="s">
        <v>1592</v>
      </c>
      <c r="Q926" s="14" t="s">
        <v>143</v>
      </c>
      <c r="R926" s="105">
        <v>19442</v>
      </c>
      <c r="S926" s="74" t="s">
        <v>6219</v>
      </c>
      <c r="T926" s="106">
        <v>19442</v>
      </c>
      <c r="U926" s="31">
        <f t="shared" si="28"/>
        <v>0</v>
      </c>
      <c r="V926" s="39" t="s">
        <v>17</v>
      </c>
    </row>
    <row r="927" spans="1:22" x14ac:dyDescent="0.25">
      <c r="A927" s="20">
        <v>42225</v>
      </c>
      <c r="B927" s="183">
        <v>5135</v>
      </c>
      <c r="C927" s="183" t="s">
        <v>1592</v>
      </c>
      <c r="D927" s="14" t="s">
        <v>1262</v>
      </c>
      <c r="E927" s="105">
        <v>2240</v>
      </c>
      <c r="F927" s="72">
        <v>42239</v>
      </c>
      <c r="G927" s="106">
        <v>2240</v>
      </c>
      <c r="H927" s="31">
        <f t="shared" si="29"/>
        <v>0</v>
      </c>
      <c r="I927" s="39" t="s">
        <v>6106</v>
      </c>
      <c r="N927" s="20">
        <v>42238</v>
      </c>
      <c r="O927" s="183">
        <v>6578</v>
      </c>
      <c r="P927" s="183" t="s">
        <v>1592</v>
      </c>
      <c r="Q927" s="14" t="s">
        <v>143</v>
      </c>
      <c r="R927" s="105">
        <v>1972</v>
      </c>
      <c r="S927" s="30" t="s">
        <v>6246</v>
      </c>
      <c r="T927" s="106">
        <v>1972</v>
      </c>
      <c r="U927" s="31">
        <f t="shared" si="28"/>
        <v>0</v>
      </c>
      <c r="V927" s="39" t="s">
        <v>17</v>
      </c>
    </row>
    <row r="928" spans="1:22" x14ac:dyDescent="0.25">
      <c r="A928" s="20">
        <v>42225</v>
      </c>
      <c r="B928" s="183">
        <v>5136</v>
      </c>
      <c r="C928" s="183" t="s">
        <v>1592</v>
      </c>
      <c r="D928" s="14" t="s">
        <v>102</v>
      </c>
      <c r="E928" s="105">
        <v>2192</v>
      </c>
      <c r="F928" s="23">
        <v>42225</v>
      </c>
      <c r="G928" s="106">
        <v>2192</v>
      </c>
      <c r="H928" s="31">
        <f t="shared" si="29"/>
        <v>0</v>
      </c>
      <c r="I928" s="39" t="s">
        <v>9</v>
      </c>
      <c r="N928" s="20">
        <v>42240</v>
      </c>
      <c r="O928" s="183">
        <v>6802</v>
      </c>
      <c r="P928" s="183" t="s">
        <v>1592</v>
      </c>
      <c r="Q928" s="14" t="s">
        <v>143</v>
      </c>
      <c r="R928" s="105">
        <v>1680</v>
      </c>
      <c r="S928" s="65">
        <v>42243</v>
      </c>
      <c r="T928" s="106">
        <v>1680</v>
      </c>
      <c r="U928" s="31">
        <f t="shared" si="28"/>
        <v>0</v>
      </c>
      <c r="V928" s="39" t="s">
        <v>9</v>
      </c>
    </row>
    <row r="929" spans="1:22" x14ac:dyDescent="0.25">
      <c r="A929" s="20">
        <v>42225</v>
      </c>
      <c r="B929" s="183">
        <v>5137</v>
      </c>
      <c r="C929" s="183" t="s">
        <v>1592</v>
      </c>
      <c r="D929" s="14" t="s">
        <v>24</v>
      </c>
      <c r="E929" s="105">
        <v>46289.2</v>
      </c>
      <c r="F929" s="23">
        <v>42236</v>
      </c>
      <c r="G929" s="106">
        <v>46289.2</v>
      </c>
      <c r="H929" s="31">
        <f t="shared" si="29"/>
        <v>0</v>
      </c>
      <c r="I929" s="39" t="s">
        <v>6106</v>
      </c>
      <c r="N929" s="20">
        <v>42241</v>
      </c>
      <c r="O929" s="183">
        <v>6898</v>
      </c>
      <c r="P929" s="183" t="s">
        <v>1592</v>
      </c>
      <c r="Q929" s="14" t="s">
        <v>143</v>
      </c>
      <c r="R929" s="105">
        <v>17645.599999999999</v>
      </c>
      <c r="S929" s="65">
        <v>42243</v>
      </c>
      <c r="T929" s="106">
        <v>17645.599999999999</v>
      </c>
      <c r="U929" s="31">
        <f t="shared" si="28"/>
        <v>0</v>
      </c>
      <c r="V929" s="39" t="s">
        <v>773</v>
      </c>
    </row>
    <row r="930" spans="1:22" x14ac:dyDescent="0.25">
      <c r="A930" s="20">
        <v>42225</v>
      </c>
      <c r="B930" s="183">
        <v>5138</v>
      </c>
      <c r="C930" s="183" t="s">
        <v>1592</v>
      </c>
      <c r="D930" s="14" t="s">
        <v>1182</v>
      </c>
      <c r="E930" s="105">
        <v>92.4</v>
      </c>
      <c r="F930" s="23">
        <v>42225</v>
      </c>
      <c r="G930" s="106">
        <v>92.4</v>
      </c>
      <c r="H930" s="31">
        <f t="shared" si="29"/>
        <v>0</v>
      </c>
      <c r="I930" s="39" t="s">
        <v>9</v>
      </c>
      <c r="N930" s="20">
        <v>42244</v>
      </c>
      <c r="O930" s="183">
        <v>7247</v>
      </c>
      <c r="P930" s="183" t="s">
        <v>1592</v>
      </c>
      <c r="Q930" s="14" t="s">
        <v>143</v>
      </c>
      <c r="R930" s="105">
        <v>18694.400000000001</v>
      </c>
      <c r="S930" s="23">
        <v>42247</v>
      </c>
      <c r="T930" s="106">
        <v>18694.400000000001</v>
      </c>
      <c r="U930" s="31">
        <f t="shared" si="28"/>
        <v>0</v>
      </c>
      <c r="V930" s="39" t="s">
        <v>41</v>
      </c>
    </row>
    <row r="931" spans="1:22" x14ac:dyDescent="0.25">
      <c r="A931" s="20">
        <v>42225</v>
      </c>
      <c r="B931" s="183">
        <v>5139</v>
      </c>
      <c r="C931" s="183" t="s">
        <v>1592</v>
      </c>
      <c r="D931" s="14" t="s">
        <v>1058</v>
      </c>
      <c r="E931" s="105">
        <v>726.4</v>
      </c>
      <c r="F931" s="23">
        <v>42225</v>
      </c>
      <c r="G931" s="106">
        <v>726.4</v>
      </c>
      <c r="H931" s="31">
        <f t="shared" si="29"/>
        <v>0</v>
      </c>
      <c r="I931" s="39" t="s">
        <v>9</v>
      </c>
      <c r="N931" s="20">
        <v>42246</v>
      </c>
      <c r="O931" s="183">
        <v>7435</v>
      </c>
      <c r="P931" s="183" t="s">
        <v>1592</v>
      </c>
      <c r="Q931" s="14" t="s">
        <v>143</v>
      </c>
      <c r="R931" s="105">
        <v>3277.6</v>
      </c>
      <c r="S931" s="23"/>
      <c r="T931" s="106"/>
      <c r="U931" s="31">
        <f t="shared" si="28"/>
        <v>3277.6</v>
      </c>
      <c r="V931" s="39" t="s">
        <v>9</v>
      </c>
    </row>
    <row r="932" spans="1:22" x14ac:dyDescent="0.25">
      <c r="A932" s="20">
        <v>42225</v>
      </c>
      <c r="B932" s="183">
        <v>5140</v>
      </c>
      <c r="C932" s="183" t="s">
        <v>1592</v>
      </c>
      <c r="D932" s="14" t="s">
        <v>440</v>
      </c>
      <c r="E932" s="105">
        <v>14585.4</v>
      </c>
      <c r="F932" s="23">
        <v>42225</v>
      </c>
      <c r="G932" s="106">
        <v>14585.4</v>
      </c>
      <c r="H932" s="31">
        <f t="shared" si="29"/>
        <v>0</v>
      </c>
      <c r="I932" s="39" t="s">
        <v>9</v>
      </c>
      <c r="N932" s="20">
        <v>42247</v>
      </c>
      <c r="O932" s="183">
        <v>7530</v>
      </c>
      <c r="P932" s="183" t="s">
        <v>1592</v>
      </c>
      <c r="Q932" s="14" t="s">
        <v>143</v>
      </c>
      <c r="R932" s="105">
        <v>680.5</v>
      </c>
      <c r="S932" s="23"/>
      <c r="T932" s="106"/>
      <c r="U932" s="31">
        <f t="shared" si="28"/>
        <v>680.5</v>
      </c>
      <c r="V932" s="39" t="s">
        <v>17</v>
      </c>
    </row>
    <row r="933" spans="1:22" x14ac:dyDescent="0.25">
      <c r="A933" s="20">
        <v>42225</v>
      </c>
      <c r="B933" s="183">
        <v>5141</v>
      </c>
      <c r="C933" s="183" t="s">
        <v>1592</v>
      </c>
      <c r="D933" s="14" t="s">
        <v>24</v>
      </c>
      <c r="E933" s="105">
        <v>276995.06</v>
      </c>
      <c r="F933" s="23">
        <v>42236</v>
      </c>
      <c r="G933" s="106">
        <v>276995.06</v>
      </c>
      <c r="H933" s="31">
        <f t="shared" si="29"/>
        <v>0</v>
      </c>
      <c r="I933" s="39" t="s">
        <v>6112</v>
      </c>
      <c r="N933" s="20">
        <v>42219</v>
      </c>
      <c r="O933" s="183">
        <v>4489</v>
      </c>
      <c r="P933" s="183" t="s">
        <v>1592</v>
      </c>
      <c r="Q933" s="217" t="s">
        <v>195</v>
      </c>
      <c r="R933" s="105">
        <v>198013.43</v>
      </c>
      <c r="S933" s="23">
        <v>42221</v>
      </c>
      <c r="T933" s="106">
        <v>198013.43</v>
      </c>
      <c r="U933" s="31">
        <f t="shared" si="28"/>
        <v>0</v>
      </c>
      <c r="V933" s="68" t="s">
        <v>149</v>
      </c>
    </row>
    <row r="934" spans="1:22" x14ac:dyDescent="0.25">
      <c r="A934" s="20">
        <v>42226</v>
      </c>
      <c r="B934" s="183">
        <v>5142</v>
      </c>
      <c r="C934" s="183" t="s">
        <v>1592</v>
      </c>
      <c r="D934" s="14" t="s">
        <v>21</v>
      </c>
      <c r="E934" s="105">
        <v>7392</v>
      </c>
      <c r="F934" s="23">
        <v>42226</v>
      </c>
      <c r="G934" s="106">
        <v>7392</v>
      </c>
      <c r="H934" s="31">
        <f t="shared" si="29"/>
        <v>0</v>
      </c>
      <c r="I934" s="39" t="s">
        <v>9</v>
      </c>
      <c r="N934" s="20">
        <v>42222</v>
      </c>
      <c r="O934" s="183">
        <v>4803</v>
      </c>
      <c r="P934" s="183" t="s">
        <v>1592</v>
      </c>
      <c r="Q934" s="14" t="s">
        <v>195</v>
      </c>
      <c r="R934" s="105">
        <v>148319.15</v>
      </c>
      <c r="S934" s="23">
        <v>42224</v>
      </c>
      <c r="T934" s="106">
        <v>148319.15</v>
      </c>
      <c r="U934" s="31">
        <f t="shared" si="28"/>
        <v>0</v>
      </c>
      <c r="V934" s="39" t="s">
        <v>149</v>
      </c>
    </row>
    <row r="935" spans="1:22" x14ac:dyDescent="0.25">
      <c r="A935" s="20">
        <v>42226</v>
      </c>
      <c r="B935" s="183">
        <v>5143</v>
      </c>
      <c r="C935" s="183" t="s">
        <v>1592</v>
      </c>
      <c r="D935" s="14" t="s">
        <v>383</v>
      </c>
      <c r="E935" s="105">
        <v>7356.8</v>
      </c>
      <c r="F935" s="23">
        <v>42226</v>
      </c>
      <c r="G935" s="106">
        <v>7356.8</v>
      </c>
      <c r="H935" s="31">
        <f t="shared" si="29"/>
        <v>0</v>
      </c>
      <c r="I935" s="39" t="s">
        <v>9</v>
      </c>
      <c r="N935" s="20">
        <v>42226</v>
      </c>
      <c r="O935" s="183">
        <v>5249</v>
      </c>
      <c r="P935" s="183" t="s">
        <v>1592</v>
      </c>
      <c r="Q935" s="14" t="s">
        <v>195</v>
      </c>
      <c r="R935" s="105">
        <v>168663.7</v>
      </c>
      <c r="S935" s="30" t="s">
        <v>6173</v>
      </c>
      <c r="T935" s="118">
        <v>168663.7</v>
      </c>
      <c r="U935" s="31">
        <f t="shared" si="28"/>
        <v>0</v>
      </c>
      <c r="V935" s="56" t="s">
        <v>149</v>
      </c>
    </row>
    <row r="936" spans="1:22" x14ac:dyDescent="0.25">
      <c r="A936" s="20">
        <v>42226</v>
      </c>
      <c r="B936" s="183">
        <v>5144</v>
      </c>
      <c r="C936" s="183" t="s">
        <v>1592</v>
      </c>
      <c r="D936" s="14" t="s">
        <v>125</v>
      </c>
      <c r="E936" s="105">
        <v>12060</v>
      </c>
      <c r="F936" s="23">
        <v>42230</v>
      </c>
      <c r="G936" s="106">
        <v>12060</v>
      </c>
      <c r="H936" s="31">
        <f t="shared" si="29"/>
        <v>0</v>
      </c>
      <c r="I936" s="39" t="s">
        <v>94</v>
      </c>
      <c r="N936" s="20">
        <v>42229</v>
      </c>
      <c r="O936" s="183">
        <v>5583</v>
      </c>
      <c r="P936" s="183" t="s">
        <v>1592</v>
      </c>
      <c r="Q936" s="14" t="s">
        <v>195</v>
      </c>
      <c r="R936" s="105">
        <v>136683.84</v>
      </c>
      <c r="S936" s="30" t="s">
        <v>6190</v>
      </c>
      <c r="T936" s="106">
        <v>136683.84</v>
      </c>
      <c r="U936" s="31">
        <f t="shared" si="28"/>
        <v>0</v>
      </c>
      <c r="V936" s="39" t="s">
        <v>149</v>
      </c>
    </row>
    <row r="937" spans="1:22" x14ac:dyDescent="0.25">
      <c r="A937" s="20">
        <v>42226</v>
      </c>
      <c r="B937" s="183">
        <v>5145</v>
      </c>
      <c r="C937" s="183" t="s">
        <v>1592</v>
      </c>
      <c r="D937" s="14" t="s">
        <v>20</v>
      </c>
      <c r="E937" s="105">
        <v>9508</v>
      </c>
      <c r="F937" s="23">
        <v>42226</v>
      </c>
      <c r="G937" s="106">
        <v>9508</v>
      </c>
      <c r="H937" s="31">
        <f t="shared" si="29"/>
        <v>0</v>
      </c>
      <c r="I937" s="39" t="s">
        <v>94</v>
      </c>
      <c r="N937" s="20">
        <v>42233</v>
      </c>
      <c r="O937" s="183">
        <v>6041</v>
      </c>
      <c r="P937" s="183" t="s">
        <v>1592</v>
      </c>
      <c r="Q937" s="14" t="s">
        <v>195</v>
      </c>
      <c r="R937" s="105">
        <v>176832.33</v>
      </c>
      <c r="S937" s="30" t="s">
        <v>6215</v>
      </c>
      <c r="T937" s="118">
        <v>176832.33</v>
      </c>
      <c r="U937" s="31">
        <f t="shared" si="28"/>
        <v>0</v>
      </c>
      <c r="V937" s="56" t="s">
        <v>149</v>
      </c>
    </row>
    <row r="938" spans="1:22" x14ac:dyDescent="0.25">
      <c r="A938" s="20">
        <v>42226</v>
      </c>
      <c r="B938" s="183">
        <v>5146</v>
      </c>
      <c r="C938" s="183" t="s">
        <v>1592</v>
      </c>
      <c r="D938" s="14" t="s">
        <v>226</v>
      </c>
      <c r="E938" s="105">
        <v>2449.1999999999998</v>
      </c>
      <c r="F938" s="23">
        <v>42228</v>
      </c>
      <c r="G938" s="106">
        <v>2449.1999999999998</v>
      </c>
      <c r="H938" s="31">
        <f t="shared" si="29"/>
        <v>0</v>
      </c>
      <c r="I938" s="39" t="s">
        <v>9</v>
      </c>
      <c r="N938" s="20">
        <v>42236</v>
      </c>
      <c r="O938" s="183">
        <v>6375</v>
      </c>
      <c r="P938" s="183" t="s">
        <v>1592</v>
      </c>
      <c r="Q938" s="15" t="s">
        <v>195</v>
      </c>
      <c r="R938" s="122">
        <v>127496.98</v>
      </c>
      <c r="S938" s="30" t="s">
        <v>6232</v>
      </c>
      <c r="T938" s="118">
        <v>127496.98</v>
      </c>
      <c r="U938" s="31">
        <f t="shared" si="28"/>
        <v>0</v>
      </c>
      <c r="V938" s="68" t="s">
        <v>149</v>
      </c>
    </row>
    <row r="939" spans="1:22" x14ac:dyDescent="0.25">
      <c r="A939" s="20">
        <v>42226</v>
      </c>
      <c r="B939" s="183">
        <v>5147</v>
      </c>
      <c r="C939" s="183" t="s">
        <v>1592</v>
      </c>
      <c r="D939" s="14" t="s">
        <v>103</v>
      </c>
      <c r="E939" s="105">
        <v>41000</v>
      </c>
      <c r="F939" s="23">
        <v>42235</v>
      </c>
      <c r="G939" s="106">
        <v>41000</v>
      </c>
      <c r="H939" s="31">
        <f t="shared" si="29"/>
        <v>0</v>
      </c>
      <c r="I939" s="39" t="s">
        <v>6106</v>
      </c>
      <c r="N939" s="20">
        <v>42236</v>
      </c>
      <c r="O939" s="183">
        <v>6383</v>
      </c>
      <c r="P939" s="183" t="s">
        <v>1592</v>
      </c>
      <c r="Q939" s="15" t="s">
        <v>195</v>
      </c>
      <c r="R939" s="122">
        <v>846.95</v>
      </c>
      <c r="S939" s="30" t="s">
        <v>6232</v>
      </c>
      <c r="T939" s="106">
        <v>846.95</v>
      </c>
      <c r="U939" s="31">
        <f t="shared" si="28"/>
        <v>0</v>
      </c>
      <c r="V939" s="68" t="s">
        <v>149</v>
      </c>
    </row>
    <row r="940" spans="1:22" x14ac:dyDescent="0.25">
      <c r="A940" s="20">
        <v>42226</v>
      </c>
      <c r="B940" s="183">
        <v>5148</v>
      </c>
      <c r="C940" s="183" t="s">
        <v>1592</v>
      </c>
      <c r="D940" s="14" t="s">
        <v>91</v>
      </c>
      <c r="E940" s="105">
        <v>28489</v>
      </c>
      <c r="F940" s="23">
        <v>42226</v>
      </c>
      <c r="G940" s="106">
        <v>28489</v>
      </c>
      <c r="H940" s="31">
        <f t="shared" si="29"/>
        <v>0</v>
      </c>
      <c r="I940" s="39" t="s">
        <v>59</v>
      </c>
      <c r="N940" s="20">
        <v>42240</v>
      </c>
      <c r="O940" s="183">
        <v>6819</v>
      </c>
      <c r="P940" s="183" t="s">
        <v>1592</v>
      </c>
      <c r="Q940" s="14" t="s">
        <v>195</v>
      </c>
      <c r="R940" s="105">
        <v>179344</v>
      </c>
      <c r="S940" s="74" t="s">
        <v>6257</v>
      </c>
      <c r="T940" s="106">
        <v>179344</v>
      </c>
      <c r="U940" s="31">
        <f t="shared" si="28"/>
        <v>0</v>
      </c>
      <c r="V940" s="39" t="s">
        <v>149</v>
      </c>
    </row>
    <row r="941" spans="1:22" x14ac:dyDescent="0.25">
      <c r="A941" s="20">
        <v>42226</v>
      </c>
      <c r="B941" s="183">
        <v>5149</v>
      </c>
      <c r="C941" s="183" t="s">
        <v>1592</v>
      </c>
      <c r="D941" s="14" t="s">
        <v>16</v>
      </c>
      <c r="E941" s="105">
        <v>4940</v>
      </c>
      <c r="F941" s="23">
        <v>42226</v>
      </c>
      <c r="G941" s="106">
        <v>4940</v>
      </c>
      <c r="H941" s="31">
        <f t="shared" si="29"/>
        <v>0</v>
      </c>
      <c r="I941" s="39" t="s">
        <v>17</v>
      </c>
      <c r="N941" s="20">
        <v>42243</v>
      </c>
      <c r="O941" s="183">
        <v>7132</v>
      </c>
      <c r="P941" s="183" t="s">
        <v>1592</v>
      </c>
      <c r="Q941" s="14" t="s">
        <v>195</v>
      </c>
      <c r="R941" s="105">
        <v>190339.06</v>
      </c>
      <c r="S941" s="30" t="s">
        <v>6269</v>
      </c>
      <c r="T941" s="106">
        <v>190339.06</v>
      </c>
      <c r="U941" s="31">
        <f t="shared" si="28"/>
        <v>0</v>
      </c>
      <c r="V941" s="39" t="s">
        <v>149</v>
      </c>
    </row>
    <row r="942" spans="1:22" x14ac:dyDescent="0.25">
      <c r="A942" s="20">
        <v>42226</v>
      </c>
      <c r="B942" s="183">
        <v>5150</v>
      </c>
      <c r="C942" s="183" t="s">
        <v>1592</v>
      </c>
      <c r="D942" s="14" t="s">
        <v>8</v>
      </c>
      <c r="E942" s="105">
        <v>1148.4000000000001</v>
      </c>
      <c r="F942" s="23">
        <v>42226</v>
      </c>
      <c r="G942" s="106">
        <v>1148.4000000000001</v>
      </c>
      <c r="H942" s="31">
        <f t="shared" si="29"/>
        <v>0</v>
      </c>
      <c r="I942" s="39" t="s">
        <v>9</v>
      </c>
      <c r="N942" s="20">
        <v>42247</v>
      </c>
      <c r="O942" s="183">
        <v>7617</v>
      </c>
      <c r="P942" s="183" t="s">
        <v>1592</v>
      </c>
      <c r="Q942" s="14" t="s">
        <v>195</v>
      </c>
      <c r="R942" s="105">
        <v>174000.75</v>
      </c>
      <c r="S942" s="30" t="s">
        <v>6291</v>
      </c>
      <c r="T942" s="106"/>
      <c r="U942" s="31">
        <f t="shared" si="28"/>
        <v>174000.75</v>
      </c>
      <c r="V942" s="39" t="s">
        <v>149</v>
      </c>
    </row>
    <row r="943" spans="1:22" x14ac:dyDescent="0.25">
      <c r="A943" s="20">
        <v>42226</v>
      </c>
      <c r="B943" s="183">
        <v>5151</v>
      </c>
      <c r="C943" s="183" t="s">
        <v>1592</v>
      </c>
      <c r="D943" s="14" t="s">
        <v>8</v>
      </c>
      <c r="E943" s="105">
        <v>741</v>
      </c>
      <c r="F943" s="23">
        <v>42226</v>
      </c>
      <c r="G943" s="106">
        <v>741</v>
      </c>
      <c r="H943" s="31">
        <f t="shared" si="29"/>
        <v>0</v>
      </c>
      <c r="I943" s="39" t="s">
        <v>9</v>
      </c>
      <c r="N943" s="20">
        <v>42217</v>
      </c>
      <c r="O943" s="183">
        <v>4218</v>
      </c>
      <c r="P943" s="183" t="s">
        <v>1592</v>
      </c>
      <c r="Q943" s="14" t="s">
        <v>1128</v>
      </c>
      <c r="R943" s="105">
        <v>2620.1999999999998</v>
      </c>
      <c r="S943" s="23">
        <v>42217</v>
      </c>
      <c r="T943" s="106">
        <v>2620.1999999999998</v>
      </c>
      <c r="U943" s="25">
        <f t="shared" si="28"/>
        <v>0</v>
      </c>
      <c r="V943" s="39" t="s">
        <v>9</v>
      </c>
    </row>
    <row r="944" spans="1:22" x14ac:dyDescent="0.25">
      <c r="A944" s="20">
        <v>42226</v>
      </c>
      <c r="B944" s="183">
        <v>5152</v>
      </c>
      <c r="C944" s="183" t="s">
        <v>1592</v>
      </c>
      <c r="D944" s="14" t="s">
        <v>18</v>
      </c>
      <c r="E944" s="105">
        <v>1184.7</v>
      </c>
      <c r="F944" s="23">
        <v>42226</v>
      </c>
      <c r="G944" s="106">
        <v>1184.7</v>
      </c>
      <c r="H944" s="31">
        <f t="shared" si="29"/>
        <v>0</v>
      </c>
      <c r="I944" s="39" t="s">
        <v>9</v>
      </c>
      <c r="N944" s="20">
        <v>42221</v>
      </c>
      <c r="O944" s="183">
        <v>4595</v>
      </c>
      <c r="P944" s="183" t="s">
        <v>1592</v>
      </c>
      <c r="Q944" s="14" t="s">
        <v>1128</v>
      </c>
      <c r="R944" s="105">
        <v>3014.4</v>
      </c>
      <c r="S944" s="23">
        <v>42221</v>
      </c>
      <c r="T944" s="106">
        <v>3014.4</v>
      </c>
      <c r="U944" s="31">
        <f t="shared" si="28"/>
        <v>0</v>
      </c>
      <c r="V944" s="39" t="s">
        <v>9</v>
      </c>
    </row>
    <row r="945" spans="1:22" x14ac:dyDescent="0.25">
      <c r="A945" s="20">
        <v>42226</v>
      </c>
      <c r="B945" s="183">
        <v>5153</v>
      </c>
      <c r="C945" s="183" t="s">
        <v>1592</v>
      </c>
      <c r="D945" s="14" t="s">
        <v>14</v>
      </c>
      <c r="E945" s="105">
        <v>22712.6</v>
      </c>
      <c r="F945" s="23">
        <v>42230</v>
      </c>
      <c r="G945" s="106">
        <v>22712.6</v>
      </c>
      <c r="H945" s="31">
        <f t="shared" si="29"/>
        <v>0</v>
      </c>
      <c r="I945" s="39" t="s">
        <v>9</v>
      </c>
      <c r="N945" s="20">
        <v>42226</v>
      </c>
      <c r="O945" s="183">
        <v>5163</v>
      </c>
      <c r="P945" s="183" t="s">
        <v>1592</v>
      </c>
      <c r="Q945" s="14" t="s">
        <v>1128</v>
      </c>
      <c r="R945" s="105">
        <v>2749.7</v>
      </c>
      <c r="S945" s="23">
        <v>42226</v>
      </c>
      <c r="T945" s="106">
        <v>2749.7</v>
      </c>
      <c r="U945" s="31">
        <f t="shared" si="28"/>
        <v>0</v>
      </c>
      <c r="V945" s="39" t="s">
        <v>9</v>
      </c>
    </row>
    <row r="946" spans="1:22" x14ac:dyDescent="0.25">
      <c r="A946" s="20">
        <v>42226</v>
      </c>
      <c r="B946" s="183">
        <v>5154</v>
      </c>
      <c r="C946" s="183" t="s">
        <v>1592</v>
      </c>
      <c r="D946" s="14" t="s">
        <v>83</v>
      </c>
      <c r="E946" s="105">
        <v>4160</v>
      </c>
      <c r="F946" s="23">
        <v>42226</v>
      </c>
      <c r="G946" s="106">
        <v>4160</v>
      </c>
      <c r="H946" s="31">
        <f t="shared" si="29"/>
        <v>0</v>
      </c>
      <c r="I946" s="39" t="s">
        <v>59</v>
      </c>
      <c r="N946" s="20">
        <v>42230</v>
      </c>
      <c r="O946" s="183">
        <v>5611</v>
      </c>
      <c r="P946" s="183" t="s">
        <v>1592</v>
      </c>
      <c r="Q946" s="14" t="s">
        <v>1128</v>
      </c>
      <c r="R946" s="105">
        <v>2808.6</v>
      </c>
      <c r="S946" s="23">
        <v>42230</v>
      </c>
      <c r="T946" s="106">
        <v>2808.6</v>
      </c>
      <c r="U946" s="48">
        <f t="shared" si="28"/>
        <v>0</v>
      </c>
      <c r="V946" s="39" t="s">
        <v>9</v>
      </c>
    </row>
    <row r="947" spans="1:22" x14ac:dyDescent="0.25">
      <c r="A947" s="20">
        <v>42226</v>
      </c>
      <c r="B947" s="183">
        <v>5155</v>
      </c>
      <c r="C947" s="183" t="s">
        <v>1592</v>
      </c>
      <c r="D947" s="14" t="s">
        <v>53</v>
      </c>
      <c r="E947" s="105">
        <v>1480</v>
      </c>
      <c r="F947" s="23">
        <v>42226</v>
      </c>
      <c r="G947" s="106">
        <v>1480</v>
      </c>
      <c r="H947" s="31">
        <f t="shared" si="29"/>
        <v>0</v>
      </c>
      <c r="I947" s="39" t="s">
        <v>6112</v>
      </c>
      <c r="N947" s="20">
        <v>42237</v>
      </c>
      <c r="O947" s="183">
        <v>6393</v>
      </c>
      <c r="P947" s="183" t="s">
        <v>1592</v>
      </c>
      <c r="Q947" s="15" t="s">
        <v>1128</v>
      </c>
      <c r="R947" s="122">
        <v>2620.8000000000002</v>
      </c>
      <c r="S947" s="23">
        <v>42237</v>
      </c>
      <c r="T947" s="118">
        <v>2620.8000000000002</v>
      </c>
      <c r="U947" s="31">
        <f t="shared" si="28"/>
        <v>0</v>
      </c>
      <c r="V947" s="68" t="s">
        <v>9</v>
      </c>
    </row>
    <row r="948" spans="1:22" x14ac:dyDescent="0.25">
      <c r="A948" s="20">
        <v>42226</v>
      </c>
      <c r="B948" s="183">
        <v>5156</v>
      </c>
      <c r="C948" s="183" t="s">
        <v>1592</v>
      </c>
      <c r="D948" s="14" t="s">
        <v>6159</v>
      </c>
      <c r="E948" s="105">
        <v>1944.2</v>
      </c>
      <c r="F948" s="23">
        <v>42226</v>
      </c>
      <c r="G948" s="106">
        <v>1944.2</v>
      </c>
      <c r="H948" s="31">
        <f t="shared" si="29"/>
        <v>0</v>
      </c>
      <c r="I948" s="39" t="s">
        <v>59</v>
      </c>
      <c r="N948" s="20">
        <v>42245</v>
      </c>
      <c r="O948" s="183">
        <v>7278</v>
      </c>
      <c r="P948" s="183" t="s">
        <v>1592</v>
      </c>
      <c r="Q948" s="14" t="s">
        <v>1128</v>
      </c>
      <c r="R948" s="105">
        <v>2359.5</v>
      </c>
      <c r="S948" s="23">
        <v>42245</v>
      </c>
      <c r="T948" s="106">
        <v>2359.5</v>
      </c>
      <c r="U948" s="31">
        <f t="shared" si="28"/>
        <v>0</v>
      </c>
      <c r="V948" s="39" t="s">
        <v>9</v>
      </c>
    </row>
    <row r="949" spans="1:22" x14ac:dyDescent="0.25">
      <c r="A949" s="20">
        <v>42226</v>
      </c>
      <c r="B949" s="183">
        <v>5157</v>
      </c>
      <c r="C949" s="183" t="s">
        <v>1592</v>
      </c>
      <c r="D949" s="14" t="s">
        <v>78</v>
      </c>
      <c r="E949" s="105">
        <v>9561.6</v>
      </c>
      <c r="F949" s="23">
        <v>42227</v>
      </c>
      <c r="G949" s="106">
        <v>9561.6</v>
      </c>
      <c r="H949" s="31">
        <f t="shared" si="29"/>
        <v>0</v>
      </c>
      <c r="I949" s="39" t="s">
        <v>6112</v>
      </c>
      <c r="N949" s="20">
        <v>42225</v>
      </c>
      <c r="O949" s="183">
        <v>5093</v>
      </c>
      <c r="P949" s="183" t="s">
        <v>1592</v>
      </c>
      <c r="Q949" s="14" t="s">
        <v>6156</v>
      </c>
      <c r="R949" s="105">
        <v>813.2</v>
      </c>
      <c r="S949" s="23">
        <v>42225</v>
      </c>
      <c r="T949" s="106">
        <v>813.2</v>
      </c>
      <c r="U949" s="31">
        <f t="shared" si="28"/>
        <v>0</v>
      </c>
      <c r="V949" s="39" t="s">
        <v>9</v>
      </c>
    </row>
    <row r="950" spans="1:22" x14ac:dyDescent="0.25">
      <c r="A950" s="20">
        <v>42226</v>
      </c>
      <c r="B950" s="183">
        <v>5158</v>
      </c>
      <c r="C950" s="183" t="s">
        <v>1592</v>
      </c>
      <c r="D950" s="14" t="s">
        <v>915</v>
      </c>
      <c r="E950" s="105">
        <v>1599</v>
      </c>
      <c r="F950" s="23">
        <v>42226</v>
      </c>
      <c r="G950" s="106">
        <v>1599</v>
      </c>
      <c r="H950" s="31">
        <f t="shared" si="29"/>
        <v>0</v>
      </c>
      <c r="I950" s="39" t="s">
        <v>59</v>
      </c>
      <c r="N950" s="20">
        <v>42226</v>
      </c>
      <c r="O950" s="183">
        <v>5209</v>
      </c>
      <c r="P950" s="183" t="s">
        <v>1592</v>
      </c>
      <c r="Q950" s="14" t="s">
        <v>6156</v>
      </c>
      <c r="R950" s="105">
        <v>297.39999999999998</v>
      </c>
      <c r="S950" s="23">
        <v>42226</v>
      </c>
      <c r="T950" s="106">
        <v>297.39999999999998</v>
      </c>
      <c r="U950" s="31">
        <f t="shared" si="28"/>
        <v>0</v>
      </c>
      <c r="V950" s="39" t="s">
        <v>9</v>
      </c>
    </row>
    <row r="951" spans="1:22" x14ac:dyDescent="0.25">
      <c r="A951" s="20">
        <v>42226</v>
      </c>
      <c r="B951" s="183">
        <v>5159</v>
      </c>
      <c r="C951" s="183" t="s">
        <v>1592</v>
      </c>
      <c r="D951" s="14" t="s">
        <v>67</v>
      </c>
      <c r="E951" s="105">
        <v>3664.4</v>
      </c>
      <c r="F951" s="23">
        <v>42227</v>
      </c>
      <c r="G951" s="106">
        <v>3664.4</v>
      </c>
      <c r="H951" s="31">
        <f t="shared" si="29"/>
        <v>0</v>
      </c>
      <c r="I951" s="39" t="s">
        <v>6112</v>
      </c>
      <c r="N951" s="20">
        <v>42227</v>
      </c>
      <c r="O951" s="183">
        <v>5285</v>
      </c>
      <c r="P951" s="183" t="s">
        <v>1592</v>
      </c>
      <c r="Q951" s="14" t="s">
        <v>6156</v>
      </c>
      <c r="R951" s="105">
        <v>3814.75</v>
      </c>
      <c r="S951" s="23">
        <v>42227</v>
      </c>
      <c r="T951" s="106">
        <v>3814.75</v>
      </c>
      <c r="U951" s="31">
        <f t="shared" si="28"/>
        <v>0</v>
      </c>
      <c r="V951" s="39" t="s">
        <v>9</v>
      </c>
    </row>
    <row r="952" spans="1:22" x14ac:dyDescent="0.25">
      <c r="A952" s="20">
        <v>42226</v>
      </c>
      <c r="B952" s="183">
        <v>5160</v>
      </c>
      <c r="C952" s="183" t="s">
        <v>1592</v>
      </c>
      <c r="D952" s="14" t="s">
        <v>121</v>
      </c>
      <c r="E952" s="105">
        <v>2217.6</v>
      </c>
      <c r="F952" s="23">
        <v>42226</v>
      </c>
      <c r="G952" s="106">
        <v>2217.6</v>
      </c>
      <c r="H952" s="31">
        <f t="shared" si="29"/>
        <v>0</v>
      </c>
      <c r="I952" s="39" t="s">
        <v>9</v>
      </c>
      <c r="N952" s="20">
        <v>42236</v>
      </c>
      <c r="O952" s="183">
        <v>6309</v>
      </c>
      <c r="P952" s="183" t="s">
        <v>1592</v>
      </c>
      <c r="Q952" s="14" t="s">
        <v>6156</v>
      </c>
      <c r="R952" s="105">
        <v>5053.1000000000004</v>
      </c>
      <c r="S952" s="23">
        <v>42236</v>
      </c>
      <c r="T952" s="118">
        <v>5053.1000000000004</v>
      </c>
      <c r="U952" s="31">
        <f t="shared" si="28"/>
        <v>0</v>
      </c>
      <c r="V952" s="56" t="s">
        <v>9</v>
      </c>
    </row>
    <row r="953" spans="1:22" x14ac:dyDescent="0.25">
      <c r="A953" s="20">
        <v>42226</v>
      </c>
      <c r="B953" s="183">
        <v>5161</v>
      </c>
      <c r="C953" s="183" t="s">
        <v>1592</v>
      </c>
      <c r="D953" s="14" t="s">
        <v>114</v>
      </c>
      <c r="E953" s="105">
        <v>2219.75</v>
      </c>
      <c r="F953" s="23">
        <v>42226</v>
      </c>
      <c r="G953" s="106">
        <v>2219.75</v>
      </c>
      <c r="H953" s="31">
        <f t="shared" si="29"/>
        <v>0</v>
      </c>
      <c r="I953" s="39" t="s">
        <v>9</v>
      </c>
      <c r="N953" s="20">
        <v>42238</v>
      </c>
      <c r="O953" s="183">
        <v>6574</v>
      </c>
      <c r="P953" s="183" t="s">
        <v>1592</v>
      </c>
      <c r="Q953" s="14" t="s">
        <v>6156</v>
      </c>
      <c r="R953" s="105">
        <v>3577.2</v>
      </c>
      <c r="S953" s="72">
        <v>42238</v>
      </c>
      <c r="T953" s="106">
        <v>3577.2</v>
      </c>
      <c r="U953" s="31">
        <f t="shared" si="28"/>
        <v>0</v>
      </c>
      <c r="V953" s="39" t="s">
        <v>9</v>
      </c>
    </row>
    <row r="954" spans="1:22" x14ac:dyDescent="0.25">
      <c r="A954" s="20">
        <v>42226</v>
      </c>
      <c r="B954" s="183">
        <v>5162</v>
      </c>
      <c r="C954" s="183" t="s">
        <v>1592</v>
      </c>
      <c r="D954" s="14" t="s">
        <v>161</v>
      </c>
      <c r="E954" s="105">
        <v>2421</v>
      </c>
      <c r="F954" s="23">
        <v>42226</v>
      </c>
      <c r="G954" s="106">
        <v>2421</v>
      </c>
      <c r="H954" s="31">
        <f t="shared" si="29"/>
        <v>0</v>
      </c>
      <c r="I954" s="39" t="s">
        <v>9</v>
      </c>
      <c r="N954" s="20">
        <v>42239</v>
      </c>
      <c r="O954" s="183">
        <v>6686</v>
      </c>
      <c r="P954" s="183" t="s">
        <v>1592</v>
      </c>
      <c r="Q954" s="14" t="s">
        <v>6156</v>
      </c>
      <c r="R954" s="105">
        <v>318.8</v>
      </c>
      <c r="S954" s="65">
        <v>42239</v>
      </c>
      <c r="T954" s="106">
        <v>318.8</v>
      </c>
      <c r="U954" s="31">
        <f t="shared" si="28"/>
        <v>0</v>
      </c>
      <c r="V954" s="39" t="s">
        <v>9</v>
      </c>
    </row>
    <row r="955" spans="1:22" x14ac:dyDescent="0.25">
      <c r="A955" s="20">
        <v>42226</v>
      </c>
      <c r="B955" s="183">
        <v>5163</v>
      </c>
      <c r="C955" s="183" t="s">
        <v>1592</v>
      </c>
      <c r="D955" s="14" t="s">
        <v>1128</v>
      </c>
      <c r="E955" s="105">
        <v>2749.7</v>
      </c>
      <c r="F955" s="23">
        <v>42226</v>
      </c>
      <c r="G955" s="106">
        <v>2749.7</v>
      </c>
      <c r="H955" s="31">
        <f t="shared" si="29"/>
        <v>0</v>
      </c>
      <c r="I955" s="39" t="s">
        <v>9</v>
      </c>
      <c r="N955" s="20">
        <v>42240</v>
      </c>
      <c r="O955" s="183">
        <v>6760</v>
      </c>
      <c r="P955" s="183" t="s">
        <v>1592</v>
      </c>
      <c r="Q955" s="150" t="s">
        <v>6156</v>
      </c>
      <c r="R955" s="105">
        <v>302.7</v>
      </c>
      <c r="S955" s="65">
        <v>42240</v>
      </c>
      <c r="T955" s="106">
        <v>302.7</v>
      </c>
      <c r="U955" s="31">
        <f t="shared" si="28"/>
        <v>0</v>
      </c>
      <c r="V955" s="39" t="s">
        <v>9</v>
      </c>
    </row>
    <row r="956" spans="1:22" x14ac:dyDescent="0.25">
      <c r="A956" s="20">
        <v>42226</v>
      </c>
      <c r="B956" s="183">
        <v>5164</v>
      </c>
      <c r="C956" s="183" t="s">
        <v>1592</v>
      </c>
      <c r="D956" s="14" t="s">
        <v>218</v>
      </c>
      <c r="E956" s="108">
        <v>0</v>
      </c>
      <c r="F956" s="23"/>
      <c r="G956" s="106"/>
      <c r="H956" s="31">
        <f t="shared" si="29"/>
        <v>0</v>
      </c>
      <c r="I956" s="39" t="s">
        <v>13</v>
      </c>
      <c r="N956" s="20">
        <v>42241</v>
      </c>
      <c r="O956" s="183">
        <v>6854</v>
      </c>
      <c r="P956" s="183" t="s">
        <v>1592</v>
      </c>
      <c r="Q956" s="14" t="s">
        <v>6156</v>
      </c>
      <c r="R956" s="105">
        <v>3330</v>
      </c>
      <c r="S956" s="65">
        <v>42241</v>
      </c>
      <c r="T956" s="106">
        <v>3330</v>
      </c>
      <c r="U956" s="31">
        <f t="shared" si="28"/>
        <v>0</v>
      </c>
      <c r="V956" s="39" t="s">
        <v>9</v>
      </c>
    </row>
    <row r="957" spans="1:22" x14ac:dyDescent="0.25">
      <c r="A957" s="20">
        <v>42226</v>
      </c>
      <c r="B957" s="183">
        <v>5165</v>
      </c>
      <c r="C957" s="183" t="s">
        <v>1592</v>
      </c>
      <c r="D957" s="14" t="s">
        <v>218</v>
      </c>
      <c r="E957" s="108">
        <v>0</v>
      </c>
      <c r="F957" s="23"/>
      <c r="G957" s="106"/>
      <c r="H957" s="31">
        <f t="shared" si="29"/>
        <v>0</v>
      </c>
      <c r="I957" s="39" t="s">
        <v>13</v>
      </c>
      <c r="N957" s="20">
        <v>42243</v>
      </c>
      <c r="O957" s="183">
        <v>7044</v>
      </c>
      <c r="P957" s="183" t="s">
        <v>1592</v>
      </c>
      <c r="Q957" s="14" t="s">
        <v>6156</v>
      </c>
      <c r="R957" s="105">
        <v>488.1</v>
      </c>
      <c r="S957" s="23">
        <v>42243</v>
      </c>
      <c r="T957" s="106">
        <v>488.1</v>
      </c>
      <c r="U957" s="31">
        <f t="shared" si="28"/>
        <v>0</v>
      </c>
      <c r="V957" s="39" t="s">
        <v>9</v>
      </c>
    </row>
    <row r="958" spans="1:22" x14ac:dyDescent="0.25">
      <c r="A958" s="20">
        <v>42226</v>
      </c>
      <c r="B958" s="183">
        <v>5166</v>
      </c>
      <c r="C958" s="183" t="s">
        <v>1592</v>
      </c>
      <c r="D958" s="14" t="s">
        <v>55</v>
      </c>
      <c r="E958" s="105">
        <v>27115.5</v>
      </c>
      <c r="F958" s="23">
        <v>42226</v>
      </c>
      <c r="G958" s="106">
        <v>27115.5</v>
      </c>
      <c r="H958" s="31">
        <f t="shared" si="29"/>
        <v>0</v>
      </c>
      <c r="I958" s="39" t="s">
        <v>6104</v>
      </c>
      <c r="N958" s="20">
        <v>42243</v>
      </c>
      <c r="O958" s="183">
        <v>7045</v>
      </c>
      <c r="P958" s="183" t="s">
        <v>1592</v>
      </c>
      <c r="Q958" s="14" t="s">
        <v>6156</v>
      </c>
      <c r="R958" s="105">
        <v>40</v>
      </c>
      <c r="S958" s="23">
        <v>42243</v>
      </c>
      <c r="T958" s="106">
        <v>40</v>
      </c>
      <c r="U958" s="31">
        <f t="shared" si="28"/>
        <v>0</v>
      </c>
      <c r="V958" s="39" t="s">
        <v>9</v>
      </c>
    </row>
    <row r="959" spans="1:22" x14ac:dyDescent="0.25">
      <c r="A959" s="20">
        <v>42226</v>
      </c>
      <c r="B959" s="183">
        <v>5167</v>
      </c>
      <c r="C959" s="183" t="s">
        <v>1592</v>
      </c>
      <c r="D959" s="14" t="s">
        <v>256</v>
      </c>
      <c r="E959" s="105">
        <v>4739.3999999999996</v>
      </c>
      <c r="F959" s="23">
        <v>42231</v>
      </c>
      <c r="G959" s="106">
        <v>4739.3999999999996</v>
      </c>
      <c r="H959" s="31">
        <f t="shared" si="29"/>
        <v>0</v>
      </c>
      <c r="I959" s="39" t="s">
        <v>6104</v>
      </c>
      <c r="N959" s="20">
        <v>42244</v>
      </c>
      <c r="O959" s="183">
        <v>7183</v>
      </c>
      <c r="P959" s="183" t="s">
        <v>1592</v>
      </c>
      <c r="Q959" s="14" t="s">
        <v>6156</v>
      </c>
      <c r="R959" s="105">
        <v>9115.5</v>
      </c>
      <c r="S959" s="23">
        <v>42244</v>
      </c>
      <c r="T959" s="106">
        <v>9115.5</v>
      </c>
      <c r="U959" s="31">
        <f t="shared" si="28"/>
        <v>0</v>
      </c>
      <c r="V959" s="39" t="s">
        <v>9</v>
      </c>
    </row>
    <row r="960" spans="1:22" x14ac:dyDescent="0.25">
      <c r="A960" s="20">
        <v>42226</v>
      </c>
      <c r="B960" s="183">
        <v>5168</v>
      </c>
      <c r="C960" s="183" t="s">
        <v>1592</v>
      </c>
      <c r="D960" s="14" t="s">
        <v>168</v>
      </c>
      <c r="E960" s="105">
        <v>4822.3</v>
      </c>
      <c r="F960" s="23">
        <v>42226</v>
      </c>
      <c r="G960" s="106">
        <v>4822.3</v>
      </c>
      <c r="H960" s="31">
        <f t="shared" si="29"/>
        <v>0</v>
      </c>
      <c r="I960" s="39" t="s">
        <v>59</v>
      </c>
      <c r="N960" s="20">
        <v>42244</v>
      </c>
      <c r="O960" s="183">
        <v>7187</v>
      </c>
      <c r="P960" s="183" t="s">
        <v>1592</v>
      </c>
      <c r="Q960" s="14" t="s">
        <v>6156</v>
      </c>
      <c r="R960" s="105">
        <v>123</v>
      </c>
      <c r="S960" s="23">
        <v>42244</v>
      </c>
      <c r="T960" s="106">
        <v>123</v>
      </c>
      <c r="U960" s="31">
        <f t="shared" si="28"/>
        <v>0</v>
      </c>
      <c r="V960" s="39" t="s">
        <v>9</v>
      </c>
    </row>
    <row r="961" spans="1:22" x14ac:dyDescent="0.25">
      <c r="A961" s="20">
        <v>42226</v>
      </c>
      <c r="B961" s="183">
        <v>5169</v>
      </c>
      <c r="C961" s="183" t="s">
        <v>1592</v>
      </c>
      <c r="D961" s="14" t="s">
        <v>4420</v>
      </c>
      <c r="E961" s="105">
        <v>4497.6000000000004</v>
      </c>
      <c r="F961" s="23">
        <v>42226</v>
      </c>
      <c r="G961" s="106">
        <v>4497.6000000000004</v>
      </c>
      <c r="H961" s="31">
        <f t="shared" si="29"/>
        <v>0</v>
      </c>
      <c r="I961" s="39" t="s">
        <v>6104</v>
      </c>
      <c r="N961" s="20">
        <v>42245</v>
      </c>
      <c r="O961" s="183">
        <v>7347</v>
      </c>
      <c r="P961" s="183" t="s">
        <v>1592</v>
      </c>
      <c r="Q961" s="14" t="s">
        <v>6156</v>
      </c>
      <c r="R961" s="105">
        <v>479.5</v>
      </c>
      <c r="S961" s="23">
        <v>42245</v>
      </c>
      <c r="T961" s="106">
        <v>479.5</v>
      </c>
      <c r="U961" s="31">
        <f t="shared" si="28"/>
        <v>0</v>
      </c>
      <c r="V961" s="39" t="s">
        <v>9</v>
      </c>
    </row>
    <row r="962" spans="1:22" x14ac:dyDescent="0.25">
      <c r="A962" s="20">
        <v>42226</v>
      </c>
      <c r="B962" s="183">
        <v>5170</v>
      </c>
      <c r="C962" s="183" t="s">
        <v>1592</v>
      </c>
      <c r="D962" s="14" t="s">
        <v>854</v>
      </c>
      <c r="E962" s="105">
        <v>2887.4</v>
      </c>
      <c r="F962" s="23">
        <v>42226</v>
      </c>
      <c r="G962" s="106">
        <v>2887.4</v>
      </c>
      <c r="H962" s="31">
        <f t="shared" si="29"/>
        <v>0</v>
      </c>
      <c r="I962" s="39" t="s">
        <v>9</v>
      </c>
      <c r="N962" s="20">
        <v>42246</v>
      </c>
      <c r="O962" s="183">
        <v>7441</v>
      </c>
      <c r="P962" s="183" t="s">
        <v>1592</v>
      </c>
      <c r="Q962" s="14" t="s">
        <v>6156</v>
      </c>
      <c r="R962" s="105">
        <v>180.4</v>
      </c>
      <c r="S962" s="23">
        <v>42246</v>
      </c>
      <c r="T962" s="106">
        <v>180.4</v>
      </c>
      <c r="U962" s="31">
        <f t="shared" si="28"/>
        <v>0</v>
      </c>
      <c r="V962" s="39" t="s">
        <v>9</v>
      </c>
    </row>
    <row r="963" spans="1:22" x14ac:dyDescent="0.25">
      <c r="A963" s="20">
        <v>42226</v>
      </c>
      <c r="B963" s="183">
        <v>5171</v>
      </c>
      <c r="C963" s="183" t="s">
        <v>1592</v>
      </c>
      <c r="D963" s="14" t="s">
        <v>474</v>
      </c>
      <c r="E963" s="105">
        <v>8000.3</v>
      </c>
      <c r="F963" s="23">
        <v>42226</v>
      </c>
      <c r="G963" s="106">
        <v>8000.3</v>
      </c>
      <c r="H963" s="31">
        <f t="shared" si="29"/>
        <v>0</v>
      </c>
      <c r="I963" s="39" t="s">
        <v>9</v>
      </c>
      <c r="N963" s="20">
        <v>42247</v>
      </c>
      <c r="O963" s="183">
        <v>7548</v>
      </c>
      <c r="P963" s="183" t="s">
        <v>1592</v>
      </c>
      <c r="Q963" s="14" t="s">
        <v>6156</v>
      </c>
      <c r="R963" s="105">
        <v>871.7</v>
      </c>
      <c r="S963" s="23">
        <v>42247</v>
      </c>
      <c r="T963" s="106">
        <v>871.7</v>
      </c>
      <c r="U963" s="31">
        <f t="shared" ref="U963:U1026" si="30">R963-T963</f>
        <v>0</v>
      </c>
      <c r="V963" s="39" t="s">
        <v>9</v>
      </c>
    </row>
    <row r="964" spans="1:22" x14ac:dyDescent="0.25">
      <c r="A964" s="20">
        <v>42226</v>
      </c>
      <c r="B964" s="183">
        <v>5172</v>
      </c>
      <c r="C964" s="183" t="s">
        <v>1592</v>
      </c>
      <c r="D964" s="14" t="s">
        <v>863</v>
      </c>
      <c r="E964" s="105">
        <v>4231.2</v>
      </c>
      <c r="F964" s="23">
        <v>42226</v>
      </c>
      <c r="G964" s="106">
        <v>4231.2</v>
      </c>
      <c r="H964" s="31">
        <f t="shared" ref="H964:H1027" si="31">E964-G964</f>
        <v>0</v>
      </c>
      <c r="I964" s="39" t="s">
        <v>9</v>
      </c>
      <c r="N964" s="20">
        <v>42220</v>
      </c>
      <c r="O964" s="183">
        <v>4552</v>
      </c>
      <c r="P964" s="183" t="s">
        <v>1592</v>
      </c>
      <c r="Q964" s="14" t="s">
        <v>6121</v>
      </c>
      <c r="R964" s="105">
        <v>105985.9</v>
      </c>
      <c r="S964" s="23" t="s">
        <v>6087</v>
      </c>
      <c r="T964" s="106">
        <f>11000+94985.9</f>
        <v>105985.9</v>
      </c>
      <c r="U964" s="31">
        <f t="shared" si="30"/>
        <v>0</v>
      </c>
      <c r="V964" s="39" t="s">
        <v>9</v>
      </c>
    </row>
    <row r="965" spans="1:22" x14ac:dyDescent="0.25">
      <c r="A965" s="20">
        <v>42226</v>
      </c>
      <c r="B965" s="183">
        <v>5173</v>
      </c>
      <c r="C965" s="183" t="s">
        <v>1592</v>
      </c>
      <c r="D965" s="14" t="s">
        <v>179</v>
      </c>
      <c r="E965" s="105">
        <v>1971.2</v>
      </c>
      <c r="F965" s="23">
        <v>42226</v>
      </c>
      <c r="G965" s="106">
        <v>1971.2</v>
      </c>
      <c r="H965" s="31">
        <f t="shared" si="31"/>
        <v>0</v>
      </c>
      <c r="I965" s="39" t="s">
        <v>149</v>
      </c>
      <c r="N965" s="20">
        <v>42223</v>
      </c>
      <c r="O965" s="183">
        <v>4928</v>
      </c>
      <c r="P965" s="183" t="s">
        <v>1592</v>
      </c>
      <c r="Q965" s="14" t="s">
        <v>6121</v>
      </c>
      <c r="R965" s="105">
        <v>61502.879999999997</v>
      </c>
      <c r="S965" s="23">
        <v>42223</v>
      </c>
      <c r="T965" s="106">
        <v>61502.879999999997</v>
      </c>
      <c r="U965" s="31">
        <f t="shared" si="30"/>
        <v>0</v>
      </c>
      <c r="V965" s="39" t="s">
        <v>1013</v>
      </c>
    </row>
    <row r="966" spans="1:22" x14ac:dyDescent="0.25">
      <c r="A966" s="20">
        <v>42226</v>
      </c>
      <c r="B966" s="183">
        <v>5174</v>
      </c>
      <c r="C966" s="183" t="s">
        <v>1592</v>
      </c>
      <c r="D966" s="14" t="s">
        <v>285</v>
      </c>
      <c r="E966" s="105">
        <v>1185.25</v>
      </c>
      <c r="F966" s="23">
        <v>42226</v>
      </c>
      <c r="G966" s="106">
        <v>1185.25</v>
      </c>
      <c r="H966" s="31">
        <f t="shared" si="31"/>
        <v>0</v>
      </c>
      <c r="I966" s="39" t="s">
        <v>149</v>
      </c>
      <c r="N966" s="20">
        <v>42224</v>
      </c>
      <c r="O966" s="183">
        <v>5043</v>
      </c>
      <c r="P966" s="183" t="s">
        <v>1592</v>
      </c>
      <c r="Q966" s="14" t="s">
        <v>6121</v>
      </c>
      <c r="R966" s="105">
        <v>31967.8</v>
      </c>
      <c r="S966" s="23" t="s">
        <v>6152</v>
      </c>
      <c r="T966" s="106">
        <f>25500+6467.8</f>
        <v>31967.8</v>
      </c>
      <c r="U966" s="31">
        <f t="shared" si="30"/>
        <v>0</v>
      </c>
      <c r="V966" s="39" t="s">
        <v>9</v>
      </c>
    </row>
    <row r="967" spans="1:22" x14ac:dyDescent="0.25">
      <c r="A967" s="20">
        <v>42226</v>
      </c>
      <c r="B967" s="183">
        <v>5175</v>
      </c>
      <c r="C967" s="183" t="s">
        <v>1592</v>
      </c>
      <c r="D967" s="14" t="s">
        <v>173</v>
      </c>
      <c r="E967" s="105">
        <v>27107.3</v>
      </c>
      <c r="F967" s="30" t="s">
        <v>6160</v>
      </c>
      <c r="G967" s="106">
        <v>27107.3</v>
      </c>
      <c r="H967" s="31">
        <f t="shared" si="31"/>
        <v>0</v>
      </c>
      <c r="I967" s="39" t="s">
        <v>6112</v>
      </c>
      <c r="N967" s="20">
        <v>42224</v>
      </c>
      <c r="O967" s="183">
        <v>5061</v>
      </c>
      <c r="P967" s="183" t="s">
        <v>1592</v>
      </c>
      <c r="Q967" s="14" t="s">
        <v>6121</v>
      </c>
      <c r="R967" s="105">
        <v>56175</v>
      </c>
      <c r="S967" s="72" t="s">
        <v>6152</v>
      </c>
      <c r="T967" s="106">
        <f>17140+39035</f>
        <v>56175</v>
      </c>
      <c r="U967" s="31">
        <f t="shared" si="30"/>
        <v>0</v>
      </c>
      <c r="V967" s="39" t="s">
        <v>9</v>
      </c>
    </row>
    <row r="968" spans="1:22" x14ac:dyDescent="0.25">
      <c r="A968" s="20">
        <v>42226</v>
      </c>
      <c r="B968" s="183">
        <v>5176</v>
      </c>
      <c r="C968" s="183" t="s">
        <v>1592</v>
      </c>
      <c r="D968" s="14" t="s">
        <v>185</v>
      </c>
      <c r="E968" s="105">
        <v>56925</v>
      </c>
      <c r="F968" s="23">
        <v>42226</v>
      </c>
      <c r="G968" s="106">
        <v>56925</v>
      </c>
      <c r="H968" s="31">
        <f t="shared" si="31"/>
        <v>0</v>
      </c>
      <c r="I968" s="39" t="s">
        <v>1013</v>
      </c>
      <c r="N968" s="20">
        <v>42226</v>
      </c>
      <c r="O968" s="183">
        <v>5231</v>
      </c>
      <c r="P968" s="183" t="s">
        <v>1592</v>
      </c>
      <c r="Q968" s="14" t="s">
        <v>6121</v>
      </c>
      <c r="R968" s="105">
        <v>59392.5</v>
      </c>
      <c r="S968" s="23">
        <v>42236</v>
      </c>
      <c r="T968" s="114">
        <v>25631.62</v>
      </c>
      <c r="U968" s="55">
        <f t="shared" si="30"/>
        <v>33760.880000000005</v>
      </c>
      <c r="V968" s="56" t="s">
        <v>17</v>
      </c>
    </row>
    <row r="969" spans="1:22" x14ac:dyDescent="0.25">
      <c r="A969" s="20">
        <v>42226</v>
      </c>
      <c r="B969" s="183">
        <v>5177</v>
      </c>
      <c r="C969" s="183" t="s">
        <v>1592</v>
      </c>
      <c r="D969" s="14" t="s">
        <v>65</v>
      </c>
      <c r="E969" s="105">
        <v>23055.8</v>
      </c>
      <c r="F969" s="23">
        <v>42227</v>
      </c>
      <c r="G969" s="106">
        <v>23055.8</v>
      </c>
      <c r="H969" s="31">
        <f t="shared" si="31"/>
        <v>0</v>
      </c>
      <c r="I969" s="39" t="s">
        <v>6112</v>
      </c>
      <c r="N969" s="20">
        <v>42228</v>
      </c>
      <c r="O969" s="183">
        <v>5434</v>
      </c>
      <c r="P969" s="183" t="s">
        <v>1592</v>
      </c>
      <c r="Q969" s="14" t="s">
        <v>6121</v>
      </c>
      <c r="R969" s="105">
        <v>29234.95</v>
      </c>
      <c r="S969" s="23" t="s">
        <v>6183</v>
      </c>
      <c r="T969" s="106">
        <f>10000+19234.95</f>
        <v>29234.95</v>
      </c>
      <c r="U969" s="31">
        <f t="shared" si="30"/>
        <v>0</v>
      </c>
      <c r="V969" s="39" t="s">
        <v>19</v>
      </c>
    </row>
    <row r="970" spans="1:22" x14ac:dyDescent="0.25">
      <c r="A970" s="20">
        <v>42226</v>
      </c>
      <c r="B970" s="183">
        <v>5178</v>
      </c>
      <c r="C970" s="183" t="s">
        <v>1592</v>
      </c>
      <c r="D970" s="14" t="s">
        <v>1058</v>
      </c>
      <c r="E970" s="105">
        <v>4563.3</v>
      </c>
      <c r="F970" s="23">
        <v>42226</v>
      </c>
      <c r="G970" s="106">
        <v>4563.3</v>
      </c>
      <c r="H970" s="31">
        <f t="shared" si="31"/>
        <v>0</v>
      </c>
      <c r="I970" s="39" t="s">
        <v>9</v>
      </c>
      <c r="N970" s="20">
        <v>42231</v>
      </c>
      <c r="O970" s="183">
        <v>5834</v>
      </c>
      <c r="P970" s="183" t="s">
        <v>1592</v>
      </c>
      <c r="Q970" s="14" t="s">
        <v>6121</v>
      </c>
      <c r="R970" s="105">
        <v>175366.13</v>
      </c>
      <c r="S970" s="23">
        <v>42240</v>
      </c>
      <c r="T970" s="114">
        <v>1004.4</v>
      </c>
      <c r="U970" s="125">
        <f t="shared" si="30"/>
        <v>174361.73</v>
      </c>
      <c r="V970" s="39" t="s">
        <v>6124</v>
      </c>
    </row>
    <row r="971" spans="1:22" x14ac:dyDescent="0.25">
      <c r="A971" s="20">
        <v>42226</v>
      </c>
      <c r="B971" s="183">
        <v>5179</v>
      </c>
      <c r="C971" s="183" t="s">
        <v>1592</v>
      </c>
      <c r="D971" s="14" t="s">
        <v>84</v>
      </c>
      <c r="E971" s="105">
        <v>50370</v>
      </c>
      <c r="F971" s="30" t="s">
        <v>6161</v>
      </c>
      <c r="G971" s="106">
        <v>50370</v>
      </c>
      <c r="H971" s="31">
        <f t="shared" si="31"/>
        <v>0</v>
      </c>
      <c r="I971" s="39" t="s">
        <v>6112</v>
      </c>
      <c r="N971" s="20">
        <v>42231</v>
      </c>
      <c r="O971" s="183">
        <v>5837</v>
      </c>
      <c r="P971" s="183" t="s">
        <v>1592</v>
      </c>
      <c r="Q971" s="150" t="s">
        <v>6121</v>
      </c>
      <c r="R971" s="105">
        <v>146898</v>
      </c>
      <c r="S971" s="23">
        <v>42240</v>
      </c>
      <c r="T971" s="106">
        <v>146898</v>
      </c>
      <c r="U971" s="48">
        <f t="shared" si="30"/>
        <v>0</v>
      </c>
      <c r="V971" s="39" t="s">
        <v>1013</v>
      </c>
    </row>
    <row r="972" spans="1:22" x14ac:dyDescent="0.25">
      <c r="A972" s="20">
        <v>42226</v>
      </c>
      <c r="B972" s="183">
        <v>5180</v>
      </c>
      <c r="C972" s="183" t="s">
        <v>1592</v>
      </c>
      <c r="D972" s="14" t="s">
        <v>77</v>
      </c>
      <c r="E972" s="105">
        <v>7688</v>
      </c>
      <c r="F972" s="23">
        <v>42227</v>
      </c>
      <c r="G972" s="106">
        <v>7688</v>
      </c>
      <c r="H972" s="31">
        <f t="shared" si="31"/>
        <v>0</v>
      </c>
      <c r="I972" s="39" t="s">
        <v>6112</v>
      </c>
      <c r="N972" s="20">
        <v>42232</v>
      </c>
      <c r="O972" s="183">
        <v>5863</v>
      </c>
      <c r="P972" s="183" t="s">
        <v>1592</v>
      </c>
      <c r="Q972" s="14" t="s">
        <v>6121</v>
      </c>
      <c r="R972" s="105">
        <v>682.4</v>
      </c>
      <c r="S972" s="23">
        <v>42232</v>
      </c>
      <c r="T972" s="106">
        <v>682.4</v>
      </c>
      <c r="U972" s="48">
        <f t="shared" si="30"/>
        <v>0</v>
      </c>
      <c r="V972" s="39" t="s">
        <v>9</v>
      </c>
    </row>
    <row r="973" spans="1:22" x14ac:dyDescent="0.25">
      <c r="A973" s="20">
        <v>42226</v>
      </c>
      <c r="B973" s="183">
        <v>5181</v>
      </c>
      <c r="C973" s="183" t="s">
        <v>1592</v>
      </c>
      <c r="D973" s="14" t="s">
        <v>170</v>
      </c>
      <c r="E973" s="105">
        <v>8372.2000000000007</v>
      </c>
      <c r="F973" s="23">
        <v>42227</v>
      </c>
      <c r="G973" s="106">
        <v>8372.2000000000007</v>
      </c>
      <c r="H973" s="31">
        <f t="shared" si="31"/>
        <v>0</v>
      </c>
      <c r="I973" s="39" t="s">
        <v>6112</v>
      </c>
      <c r="N973" s="20">
        <v>42232</v>
      </c>
      <c r="O973" s="183">
        <v>5900</v>
      </c>
      <c r="P973" s="183" t="s">
        <v>1592</v>
      </c>
      <c r="Q973" s="14" t="s">
        <v>6121</v>
      </c>
      <c r="R973" s="105">
        <v>55804</v>
      </c>
      <c r="S973" s="23">
        <v>42233</v>
      </c>
      <c r="T973" s="106">
        <v>55804</v>
      </c>
      <c r="U973" s="31">
        <f t="shared" si="30"/>
        <v>0</v>
      </c>
      <c r="V973" s="56" t="s">
        <v>9</v>
      </c>
    </row>
    <row r="974" spans="1:22" x14ac:dyDescent="0.25">
      <c r="A974" s="20">
        <v>42226</v>
      </c>
      <c r="B974" s="183">
        <v>5182</v>
      </c>
      <c r="C974" s="183" t="s">
        <v>1592</v>
      </c>
      <c r="D974" s="14" t="s">
        <v>218</v>
      </c>
      <c r="E974" s="108">
        <v>0</v>
      </c>
      <c r="F974" s="23"/>
      <c r="G974" s="106"/>
      <c r="H974" s="31">
        <f t="shared" si="31"/>
        <v>0</v>
      </c>
      <c r="I974" s="39" t="s">
        <v>13</v>
      </c>
      <c r="N974" s="20">
        <v>42233</v>
      </c>
      <c r="O974" s="183">
        <v>5977</v>
      </c>
      <c r="P974" s="183" t="s">
        <v>1592</v>
      </c>
      <c r="Q974" s="14" t="s">
        <v>6121</v>
      </c>
      <c r="R974" s="105">
        <v>149600</v>
      </c>
      <c r="S974" s="23">
        <v>42240</v>
      </c>
      <c r="T974" s="118">
        <v>149600</v>
      </c>
      <c r="U974" s="31">
        <f t="shared" si="30"/>
        <v>0</v>
      </c>
      <c r="V974" s="56" t="s">
        <v>9</v>
      </c>
    </row>
    <row r="975" spans="1:22" x14ac:dyDescent="0.25">
      <c r="A975" s="20">
        <v>42226</v>
      </c>
      <c r="B975" s="183">
        <v>5183</v>
      </c>
      <c r="C975" s="183" t="s">
        <v>1592</v>
      </c>
      <c r="D975" s="14" t="s">
        <v>137</v>
      </c>
      <c r="E975" s="105">
        <v>2921.6</v>
      </c>
      <c r="F975" s="72">
        <v>42226</v>
      </c>
      <c r="G975" s="106">
        <v>2921.6</v>
      </c>
      <c r="H975" s="31">
        <f t="shared" si="31"/>
        <v>0</v>
      </c>
      <c r="I975" s="39" t="s">
        <v>9</v>
      </c>
      <c r="N975" s="20">
        <v>42236</v>
      </c>
      <c r="O975" s="183">
        <v>6280</v>
      </c>
      <c r="P975" s="183" t="s">
        <v>1592</v>
      </c>
      <c r="Q975" s="14" t="s">
        <v>6121</v>
      </c>
      <c r="R975" s="105">
        <v>22434.6</v>
      </c>
      <c r="S975" s="23">
        <v>42242</v>
      </c>
      <c r="T975" s="118">
        <v>22434.6</v>
      </c>
      <c r="U975" s="31">
        <f t="shared" si="30"/>
        <v>0</v>
      </c>
      <c r="V975" s="56" t="s">
        <v>6112</v>
      </c>
    </row>
    <row r="976" spans="1:22" x14ac:dyDescent="0.25">
      <c r="A976" s="20">
        <v>42226</v>
      </c>
      <c r="B976" s="183">
        <v>5184</v>
      </c>
      <c r="C976" s="183" t="s">
        <v>1592</v>
      </c>
      <c r="D976" s="14" t="s">
        <v>375</v>
      </c>
      <c r="E976" s="105">
        <v>2509.1999999999998</v>
      </c>
      <c r="F976" s="23" t="s">
        <v>6162</v>
      </c>
      <c r="G976" s="106">
        <f>1800+709.2</f>
        <v>2509.1999999999998</v>
      </c>
      <c r="H976" s="31">
        <f t="shared" si="31"/>
        <v>0</v>
      </c>
      <c r="I976" s="39" t="s">
        <v>9</v>
      </c>
      <c r="N976" s="20">
        <v>42236</v>
      </c>
      <c r="O976" s="183">
        <v>6298</v>
      </c>
      <c r="P976" s="183" t="s">
        <v>1592</v>
      </c>
      <c r="Q976" s="14" t="s">
        <v>6121</v>
      </c>
      <c r="R976" s="105">
        <v>252265.45</v>
      </c>
      <c r="S976" s="23" t="s">
        <v>6218</v>
      </c>
      <c r="T976" s="118">
        <f>30000+9259</f>
        <v>39259</v>
      </c>
      <c r="U976" s="31">
        <f t="shared" si="30"/>
        <v>213006.45</v>
      </c>
      <c r="V976" s="56" t="s">
        <v>1013</v>
      </c>
    </row>
    <row r="977" spans="1:22" x14ac:dyDescent="0.25">
      <c r="A977" s="20">
        <v>42226</v>
      </c>
      <c r="B977" s="183">
        <v>5185</v>
      </c>
      <c r="C977" s="183" t="s">
        <v>1592</v>
      </c>
      <c r="D977" s="14" t="s">
        <v>375</v>
      </c>
      <c r="E977" s="105">
        <v>145.19999999999999</v>
      </c>
      <c r="F977" s="23">
        <v>42227</v>
      </c>
      <c r="G977" s="106">
        <v>145.19999999999999</v>
      </c>
      <c r="H977" s="31">
        <f t="shared" si="31"/>
        <v>0</v>
      </c>
      <c r="I977" s="39" t="s">
        <v>9</v>
      </c>
      <c r="N977" s="20">
        <v>42237</v>
      </c>
      <c r="O977" s="183">
        <v>6516</v>
      </c>
      <c r="P977" s="183" t="s">
        <v>1592</v>
      </c>
      <c r="Q977" s="150" t="s">
        <v>6121</v>
      </c>
      <c r="R977" s="105">
        <v>33591.25</v>
      </c>
      <c r="S977" s="23">
        <v>42238</v>
      </c>
      <c r="T977" s="106">
        <v>33591.25</v>
      </c>
      <c r="U977" s="31">
        <f t="shared" si="30"/>
        <v>0</v>
      </c>
      <c r="V977" s="39" t="s">
        <v>17</v>
      </c>
    </row>
    <row r="978" spans="1:22" x14ac:dyDescent="0.25">
      <c r="A978" s="20">
        <v>42226</v>
      </c>
      <c r="B978" s="183">
        <v>5186</v>
      </c>
      <c r="C978" s="183" t="s">
        <v>1592</v>
      </c>
      <c r="D978" s="14" t="s">
        <v>5569</v>
      </c>
      <c r="E978" s="105">
        <v>8932</v>
      </c>
      <c r="F978" s="23">
        <v>42226</v>
      </c>
      <c r="G978" s="106">
        <v>8932</v>
      </c>
      <c r="H978" s="31">
        <f t="shared" si="31"/>
        <v>0</v>
      </c>
      <c r="I978" s="39" t="s">
        <v>1013</v>
      </c>
      <c r="N978" s="20">
        <v>42238</v>
      </c>
      <c r="O978" s="183">
        <v>6559</v>
      </c>
      <c r="P978" s="183" t="s">
        <v>1592</v>
      </c>
      <c r="Q978" s="14" t="s">
        <v>6121</v>
      </c>
      <c r="R978" s="105">
        <v>59890.44</v>
      </c>
      <c r="S978" s="23">
        <v>42242</v>
      </c>
      <c r="T978" s="106">
        <v>59890.44</v>
      </c>
      <c r="U978" s="31">
        <f t="shared" si="30"/>
        <v>0</v>
      </c>
      <c r="V978" s="39" t="s">
        <v>9</v>
      </c>
    </row>
    <row r="979" spans="1:22" x14ac:dyDescent="0.25">
      <c r="A979" s="20">
        <v>42226</v>
      </c>
      <c r="B979" s="183">
        <v>5187</v>
      </c>
      <c r="C979" s="183" t="s">
        <v>1592</v>
      </c>
      <c r="D979" s="14" t="s">
        <v>282</v>
      </c>
      <c r="E979" s="105">
        <v>8374.4</v>
      </c>
      <c r="F979" s="23">
        <v>42242</v>
      </c>
      <c r="G979" s="106">
        <v>8374.4</v>
      </c>
      <c r="H979" s="31">
        <f t="shared" si="31"/>
        <v>0</v>
      </c>
      <c r="I979" s="39" t="s">
        <v>9</v>
      </c>
      <c r="N979" s="20">
        <v>42238</v>
      </c>
      <c r="O979" s="183">
        <v>6606</v>
      </c>
      <c r="P979" s="183" t="s">
        <v>1592</v>
      </c>
      <c r="Q979" s="14" t="s">
        <v>6121</v>
      </c>
      <c r="R979" s="105">
        <v>5948</v>
      </c>
      <c r="S979" s="65">
        <v>42238</v>
      </c>
      <c r="T979" s="106">
        <v>5948</v>
      </c>
      <c r="U979" s="31">
        <f t="shared" si="30"/>
        <v>0</v>
      </c>
      <c r="V979" s="39" t="s">
        <v>9</v>
      </c>
    </row>
    <row r="980" spans="1:22" x14ac:dyDescent="0.25">
      <c r="A980" s="20">
        <v>42226</v>
      </c>
      <c r="B980" s="183">
        <v>5188</v>
      </c>
      <c r="C980" s="183" t="s">
        <v>1592</v>
      </c>
      <c r="D980" s="14" t="s">
        <v>218</v>
      </c>
      <c r="E980" s="108">
        <v>0</v>
      </c>
      <c r="F980" s="23"/>
      <c r="G980" s="106"/>
      <c r="H980" s="31">
        <f t="shared" si="31"/>
        <v>0</v>
      </c>
      <c r="I980" s="39" t="s">
        <v>13</v>
      </c>
      <c r="N980" s="20">
        <v>42239</v>
      </c>
      <c r="O980" s="183">
        <v>6658</v>
      </c>
      <c r="P980" s="183" t="s">
        <v>1592</v>
      </c>
      <c r="Q980" s="14" t="s">
        <v>6121</v>
      </c>
      <c r="R980" s="105">
        <v>21010.400000000001</v>
      </c>
      <c r="S980" s="65" t="s">
        <v>6248</v>
      </c>
      <c r="T980" s="114">
        <f>2006+18000</f>
        <v>20006</v>
      </c>
      <c r="U980" s="55">
        <f t="shared" si="30"/>
        <v>1004.4000000000015</v>
      </c>
      <c r="V980" s="39" t="s">
        <v>312</v>
      </c>
    </row>
    <row r="981" spans="1:22" x14ac:dyDescent="0.25">
      <c r="A981" s="20">
        <v>42226</v>
      </c>
      <c r="B981" s="183">
        <v>5189</v>
      </c>
      <c r="C981" s="183" t="s">
        <v>1592</v>
      </c>
      <c r="D981" s="14" t="s">
        <v>130</v>
      </c>
      <c r="E981" s="105">
        <v>3134.8</v>
      </c>
      <c r="F981" s="23">
        <v>42229</v>
      </c>
      <c r="G981" s="106">
        <v>3134.8</v>
      </c>
      <c r="H981" s="31">
        <f t="shared" si="31"/>
        <v>0</v>
      </c>
      <c r="I981" s="39" t="s">
        <v>17</v>
      </c>
      <c r="N981" s="20">
        <v>42241</v>
      </c>
      <c r="O981" s="183">
        <v>6833</v>
      </c>
      <c r="P981" s="183" t="s">
        <v>1592</v>
      </c>
      <c r="Q981" s="14" t="s">
        <v>6121</v>
      </c>
      <c r="R981" s="105">
        <v>25395.3</v>
      </c>
      <c r="S981" s="65">
        <v>42247</v>
      </c>
      <c r="T981" s="258">
        <v>243.2</v>
      </c>
      <c r="U981" s="259">
        <f t="shared" si="30"/>
        <v>25152.1</v>
      </c>
      <c r="V981" s="39" t="s">
        <v>15</v>
      </c>
    </row>
    <row r="982" spans="1:22" x14ac:dyDescent="0.25">
      <c r="A982" s="20">
        <v>42226</v>
      </c>
      <c r="B982" s="183">
        <v>5190</v>
      </c>
      <c r="C982" s="183" t="s">
        <v>1592</v>
      </c>
      <c r="D982" s="14" t="s">
        <v>131</v>
      </c>
      <c r="E982" s="105">
        <v>12079.1</v>
      </c>
      <c r="F982" s="23">
        <v>42230</v>
      </c>
      <c r="G982" s="106">
        <v>12079.1</v>
      </c>
      <c r="H982" s="31">
        <f t="shared" si="31"/>
        <v>0</v>
      </c>
      <c r="I982" s="39" t="s">
        <v>17</v>
      </c>
      <c r="N982" s="20">
        <v>42244</v>
      </c>
      <c r="O982" s="183">
        <v>7156</v>
      </c>
      <c r="P982" s="183" t="s">
        <v>1592</v>
      </c>
      <c r="Q982" s="14" t="s">
        <v>6121</v>
      </c>
      <c r="R982" s="105">
        <v>60614.9</v>
      </c>
      <c r="S982" s="23">
        <v>42244</v>
      </c>
      <c r="T982" s="106">
        <v>60614.9</v>
      </c>
      <c r="U982" s="31">
        <f t="shared" si="30"/>
        <v>0</v>
      </c>
      <c r="V982" s="39" t="s">
        <v>6124</v>
      </c>
    </row>
    <row r="983" spans="1:22" x14ac:dyDescent="0.25">
      <c r="A983" s="20">
        <v>42226</v>
      </c>
      <c r="B983" s="183">
        <v>5191</v>
      </c>
      <c r="C983" s="183" t="s">
        <v>1592</v>
      </c>
      <c r="D983" s="14" t="s">
        <v>131</v>
      </c>
      <c r="E983" s="105">
        <v>700</v>
      </c>
      <c r="F983" s="23">
        <v>42230</v>
      </c>
      <c r="G983" s="106">
        <v>700</v>
      </c>
      <c r="H983" s="31">
        <f t="shared" si="31"/>
        <v>0</v>
      </c>
      <c r="I983" s="39" t="s">
        <v>17</v>
      </c>
      <c r="N983" s="20">
        <v>42244</v>
      </c>
      <c r="O983" s="183">
        <v>7263</v>
      </c>
      <c r="P983" s="183" t="s">
        <v>1592</v>
      </c>
      <c r="Q983" s="14" t="s">
        <v>6121</v>
      </c>
      <c r="R983" s="105">
        <v>34855.4</v>
      </c>
      <c r="S983" s="23">
        <v>42244</v>
      </c>
      <c r="T983" s="106">
        <v>34855.4</v>
      </c>
      <c r="U983" s="31">
        <f t="shared" si="30"/>
        <v>0</v>
      </c>
      <c r="V983" s="39" t="s">
        <v>312</v>
      </c>
    </row>
    <row r="984" spans="1:22" x14ac:dyDescent="0.25">
      <c r="A984" s="20">
        <v>42226</v>
      </c>
      <c r="B984" s="183">
        <v>5192</v>
      </c>
      <c r="C984" s="183" t="s">
        <v>1592</v>
      </c>
      <c r="D984" s="14" t="s">
        <v>75</v>
      </c>
      <c r="E984" s="105">
        <v>22838.400000000001</v>
      </c>
      <c r="F984" s="23" t="s">
        <v>6163</v>
      </c>
      <c r="G984" s="106">
        <f>18338.4+4500</f>
        <v>22838.400000000001</v>
      </c>
      <c r="H984" s="31">
        <f t="shared" si="31"/>
        <v>0</v>
      </c>
      <c r="I984" s="39" t="s">
        <v>6112</v>
      </c>
      <c r="N984" s="20">
        <v>42245</v>
      </c>
      <c r="O984" s="183">
        <v>7338</v>
      </c>
      <c r="P984" s="183" t="s">
        <v>1592</v>
      </c>
      <c r="Q984" s="14" t="s">
        <v>6121</v>
      </c>
      <c r="R984" s="105">
        <v>1378.8</v>
      </c>
      <c r="S984" s="23">
        <v>42245</v>
      </c>
      <c r="T984" s="106">
        <v>1378.8</v>
      </c>
      <c r="U984" s="31">
        <f t="shared" si="30"/>
        <v>0</v>
      </c>
      <c r="V984" s="39" t="s">
        <v>9</v>
      </c>
    </row>
    <row r="985" spans="1:22" x14ac:dyDescent="0.25">
      <c r="A985" s="20">
        <v>42226</v>
      </c>
      <c r="B985" s="183">
        <v>5193</v>
      </c>
      <c r="C985" s="183" t="s">
        <v>1592</v>
      </c>
      <c r="D985" s="14" t="s">
        <v>178</v>
      </c>
      <c r="E985" s="105">
        <v>5274</v>
      </c>
      <c r="F985" s="23">
        <v>42227</v>
      </c>
      <c r="G985" s="106">
        <v>5274</v>
      </c>
      <c r="H985" s="31">
        <f t="shared" si="31"/>
        <v>0</v>
      </c>
      <c r="I985" s="39" t="s">
        <v>6112</v>
      </c>
      <c r="N985" s="20">
        <v>42245</v>
      </c>
      <c r="O985" s="183">
        <v>7345</v>
      </c>
      <c r="P985" s="183" t="s">
        <v>1592</v>
      </c>
      <c r="Q985" s="14" t="s">
        <v>6121</v>
      </c>
      <c r="R985" s="105">
        <v>2851.9</v>
      </c>
      <c r="S985" s="23">
        <v>42245</v>
      </c>
      <c r="T985" s="106">
        <v>2851.9</v>
      </c>
      <c r="U985" s="31">
        <f t="shared" si="30"/>
        <v>0</v>
      </c>
      <c r="V985" s="39" t="s">
        <v>9</v>
      </c>
    </row>
    <row r="986" spans="1:22" x14ac:dyDescent="0.25">
      <c r="A986" s="20">
        <v>42226</v>
      </c>
      <c r="B986" s="183">
        <v>5194</v>
      </c>
      <c r="C986" s="183" t="s">
        <v>1592</v>
      </c>
      <c r="D986" s="14" t="s">
        <v>32</v>
      </c>
      <c r="E986" s="105">
        <v>72318</v>
      </c>
      <c r="F986" s="23">
        <v>42230</v>
      </c>
      <c r="G986" s="106">
        <v>72318</v>
      </c>
      <c r="H986" s="31">
        <f t="shared" si="31"/>
        <v>0</v>
      </c>
      <c r="I986" s="39" t="s">
        <v>19</v>
      </c>
      <c r="N986" s="20">
        <v>42245</v>
      </c>
      <c r="O986" s="183">
        <v>7350</v>
      </c>
      <c r="P986" s="183" t="s">
        <v>1592</v>
      </c>
      <c r="Q986" s="14" t="s">
        <v>6121</v>
      </c>
      <c r="R986" s="105">
        <v>7027.5</v>
      </c>
      <c r="S986" s="23">
        <v>42245</v>
      </c>
      <c r="T986" s="106">
        <v>7027.5</v>
      </c>
      <c r="U986" s="31">
        <f t="shared" si="30"/>
        <v>0</v>
      </c>
      <c r="V986" s="39" t="s">
        <v>6106</v>
      </c>
    </row>
    <row r="987" spans="1:22" x14ac:dyDescent="0.25">
      <c r="A987" s="20">
        <v>42226</v>
      </c>
      <c r="B987" s="183">
        <v>5195</v>
      </c>
      <c r="C987" s="183" t="s">
        <v>1592</v>
      </c>
      <c r="D987" s="14" t="s">
        <v>79</v>
      </c>
      <c r="E987" s="105">
        <v>1306.56</v>
      </c>
      <c r="F987" s="23">
        <v>42227</v>
      </c>
      <c r="G987" s="106">
        <v>1306.56</v>
      </c>
      <c r="H987" s="31">
        <f t="shared" si="31"/>
        <v>0</v>
      </c>
      <c r="I987" s="39" t="s">
        <v>6112</v>
      </c>
      <c r="N987" s="20">
        <v>42245</v>
      </c>
      <c r="O987" s="183">
        <v>7386</v>
      </c>
      <c r="P987" s="183" t="s">
        <v>1592</v>
      </c>
      <c r="Q987" s="14" t="s">
        <v>6121</v>
      </c>
      <c r="R987" s="105">
        <v>28055.599999999999</v>
      </c>
      <c r="S987" s="23" t="s">
        <v>6278</v>
      </c>
      <c r="T987" s="106">
        <f>243.2+27812.4</f>
        <v>28055.600000000002</v>
      </c>
      <c r="U987" s="31">
        <f t="shared" si="30"/>
        <v>0</v>
      </c>
      <c r="V987" s="39" t="s">
        <v>1013</v>
      </c>
    </row>
    <row r="988" spans="1:22" x14ac:dyDescent="0.25">
      <c r="A988" s="20">
        <v>42226</v>
      </c>
      <c r="B988" s="183">
        <v>5196</v>
      </c>
      <c r="C988" s="183" t="s">
        <v>1592</v>
      </c>
      <c r="D988" s="150" t="s">
        <v>675</v>
      </c>
      <c r="E988" s="105">
        <v>60.8</v>
      </c>
      <c r="F988" s="23">
        <v>42226</v>
      </c>
      <c r="G988" s="106">
        <v>60.8</v>
      </c>
      <c r="H988" s="31">
        <f t="shared" si="31"/>
        <v>0</v>
      </c>
      <c r="I988" s="39" t="s">
        <v>9</v>
      </c>
      <c r="N988" s="20">
        <v>42247</v>
      </c>
      <c r="O988" s="183">
        <v>7572</v>
      </c>
      <c r="P988" s="183" t="s">
        <v>1592</v>
      </c>
      <c r="Q988" s="14" t="s">
        <v>6121</v>
      </c>
      <c r="R988" s="105">
        <v>40854.800000000003</v>
      </c>
      <c r="S988" s="23"/>
      <c r="T988" s="106"/>
      <c r="U988" s="31">
        <f t="shared" si="30"/>
        <v>40854.800000000003</v>
      </c>
      <c r="V988" s="39" t="s">
        <v>9</v>
      </c>
    </row>
    <row r="989" spans="1:22" x14ac:dyDescent="0.25">
      <c r="A989" s="20">
        <v>42226</v>
      </c>
      <c r="B989" s="183">
        <v>5197</v>
      </c>
      <c r="C989" s="183" t="s">
        <v>1592</v>
      </c>
      <c r="D989" s="14" t="s">
        <v>176</v>
      </c>
      <c r="E989" s="105">
        <v>10299.799999999999</v>
      </c>
      <c r="F989" s="30" t="s">
        <v>6164</v>
      </c>
      <c r="G989" s="106">
        <v>10299.799999999999</v>
      </c>
      <c r="H989" s="31">
        <f t="shared" si="31"/>
        <v>0</v>
      </c>
      <c r="I989" s="39" t="s">
        <v>6112</v>
      </c>
      <c r="N989" s="20">
        <v>42234</v>
      </c>
      <c r="O989" s="183">
        <v>6105</v>
      </c>
      <c r="P989" s="183" t="s">
        <v>1592</v>
      </c>
      <c r="Q989" s="14" t="s">
        <v>6217</v>
      </c>
      <c r="R989" s="105">
        <v>2512</v>
      </c>
      <c r="S989" s="65">
        <v>42234</v>
      </c>
      <c r="T989" s="106">
        <v>2512</v>
      </c>
      <c r="U989" s="31">
        <f t="shared" si="30"/>
        <v>0</v>
      </c>
      <c r="V989" s="39" t="s">
        <v>9</v>
      </c>
    </row>
    <row r="990" spans="1:22" x14ac:dyDescent="0.25">
      <c r="A990" s="20">
        <v>42226</v>
      </c>
      <c r="B990" s="183">
        <v>5198</v>
      </c>
      <c r="C990" s="183" t="s">
        <v>1592</v>
      </c>
      <c r="D990" s="14" t="s">
        <v>906</v>
      </c>
      <c r="E990" s="105">
        <v>1259.7</v>
      </c>
      <c r="F990" s="23">
        <v>42227</v>
      </c>
      <c r="G990" s="106">
        <v>1259.7</v>
      </c>
      <c r="H990" s="31">
        <f t="shared" si="31"/>
        <v>0</v>
      </c>
      <c r="I990" s="39" t="s">
        <v>19</v>
      </c>
      <c r="N990" s="20">
        <v>42235</v>
      </c>
      <c r="O990" s="183">
        <v>6211</v>
      </c>
      <c r="P990" s="183" t="s">
        <v>1592</v>
      </c>
      <c r="Q990" s="14" t="s">
        <v>6217</v>
      </c>
      <c r="R990" s="105">
        <v>164.9</v>
      </c>
      <c r="S990" s="23">
        <v>42235</v>
      </c>
      <c r="T990" s="106">
        <v>164.9</v>
      </c>
      <c r="U990" s="31">
        <f t="shared" si="30"/>
        <v>0</v>
      </c>
      <c r="V990" s="56" t="s">
        <v>9</v>
      </c>
    </row>
    <row r="991" spans="1:22" x14ac:dyDescent="0.25">
      <c r="A991" s="20">
        <v>42226</v>
      </c>
      <c r="B991" s="183">
        <v>5199</v>
      </c>
      <c r="C991" s="183" t="s">
        <v>1592</v>
      </c>
      <c r="D991" s="14" t="s">
        <v>270</v>
      </c>
      <c r="E991" s="105">
        <v>339.7</v>
      </c>
      <c r="F991" s="23">
        <v>42226</v>
      </c>
      <c r="G991" s="106">
        <v>339.7</v>
      </c>
      <c r="H991" s="31">
        <f t="shared" si="31"/>
        <v>0</v>
      </c>
      <c r="I991" s="39" t="s">
        <v>9</v>
      </c>
      <c r="N991" s="20">
        <v>42236</v>
      </c>
      <c r="O991" s="183">
        <v>6336</v>
      </c>
      <c r="P991" s="183" t="s">
        <v>1592</v>
      </c>
      <c r="Q991" s="14" t="s">
        <v>6217</v>
      </c>
      <c r="R991" s="105">
        <v>188.9</v>
      </c>
      <c r="S991" s="23">
        <v>42236</v>
      </c>
      <c r="T991" s="106">
        <v>188.9</v>
      </c>
      <c r="U991" s="31">
        <f t="shared" si="30"/>
        <v>0</v>
      </c>
      <c r="V991" s="39" t="s">
        <v>9</v>
      </c>
    </row>
    <row r="992" spans="1:22" x14ac:dyDescent="0.25">
      <c r="A992" s="20">
        <v>42226</v>
      </c>
      <c r="B992" s="183">
        <v>5200</v>
      </c>
      <c r="C992" s="183" t="s">
        <v>1592</v>
      </c>
      <c r="D992" s="14" t="s">
        <v>367</v>
      </c>
      <c r="E992" s="105">
        <v>2982</v>
      </c>
      <c r="F992" s="23">
        <v>42226</v>
      </c>
      <c r="G992" s="106">
        <v>2982</v>
      </c>
      <c r="H992" s="31">
        <f t="shared" si="31"/>
        <v>0</v>
      </c>
      <c r="I992" s="39" t="s">
        <v>9</v>
      </c>
      <c r="N992" s="20">
        <v>42237</v>
      </c>
      <c r="O992" s="183">
        <v>6474</v>
      </c>
      <c r="P992" s="183" t="s">
        <v>1592</v>
      </c>
      <c r="Q992" s="15" t="s">
        <v>6217</v>
      </c>
      <c r="R992" s="122">
        <v>231.2</v>
      </c>
      <c r="S992" s="23">
        <v>42237</v>
      </c>
      <c r="T992" s="118">
        <v>231.2</v>
      </c>
      <c r="U992" s="31">
        <f t="shared" si="30"/>
        <v>0</v>
      </c>
      <c r="V992" s="68" t="s">
        <v>9</v>
      </c>
    </row>
    <row r="993" spans="1:22" x14ac:dyDescent="0.25">
      <c r="A993" s="20">
        <v>42226</v>
      </c>
      <c r="B993" s="183">
        <v>5201</v>
      </c>
      <c r="C993" s="183" t="s">
        <v>1592</v>
      </c>
      <c r="D993" s="14" t="s">
        <v>1262</v>
      </c>
      <c r="E993" s="105">
        <v>39984.199999999997</v>
      </c>
      <c r="F993" s="23">
        <v>42239</v>
      </c>
      <c r="G993" s="106">
        <v>39984.199999999997</v>
      </c>
      <c r="H993" s="31">
        <f t="shared" si="31"/>
        <v>0</v>
      </c>
      <c r="I993" s="39" t="s">
        <v>6106</v>
      </c>
      <c r="N993" s="20">
        <v>42217</v>
      </c>
      <c r="O993" s="183">
        <v>4292</v>
      </c>
      <c r="P993" s="183" t="s">
        <v>1592</v>
      </c>
      <c r="Q993" s="14" t="s">
        <v>106</v>
      </c>
      <c r="R993" s="105">
        <v>13259.6</v>
      </c>
      <c r="S993" s="23">
        <v>42218</v>
      </c>
      <c r="T993" s="106">
        <v>13259.6</v>
      </c>
      <c r="U993" s="25">
        <f t="shared" si="30"/>
        <v>0</v>
      </c>
      <c r="V993" s="39" t="s">
        <v>6106</v>
      </c>
    </row>
    <row r="994" spans="1:22" x14ac:dyDescent="0.25">
      <c r="A994" s="20">
        <v>42226</v>
      </c>
      <c r="B994" s="183">
        <v>5202</v>
      </c>
      <c r="C994" s="183" t="s">
        <v>1592</v>
      </c>
      <c r="D994" s="14" t="s">
        <v>72</v>
      </c>
      <c r="E994" s="105">
        <v>16714.8</v>
      </c>
      <c r="F994" s="30" t="s">
        <v>6165</v>
      </c>
      <c r="G994" s="106">
        <v>16714.8</v>
      </c>
      <c r="H994" s="31">
        <f t="shared" si="31"/>
        <v>0</v>
      </c>
      <c r="I994" s="39" t="s">
        <v>6112</v>
      </c>
      <c r="N994" s="20">
        <v>42219</v>
      </c>
      <c r="O994" s="183">
        <v>4468</v>
      </c>
      <c r="P994" s="183" t="s">
        <v>1592</v>
      </c>
      <c r="Q994" s="146" t="s">
        <v>106</v>
      </c>
      <c r="R994" s="105">
        <v>8758.4</v>
      </c>
      <c r="S994" s="23">
        <v>42221</v>
      </c>
      <c r="T994" s="106">
        <v>8758.4</v>
      </c>
      <c r="U994" s="31">
        <f t="shared" si="30"/>
        <v>0</v>
      </c>
      <c r="V994" s="68" t="s">
        <v>19</v>
      </c>
    </row>
    <row r="995" spans="1:22" x14ac:dyDescent="0.25">
      <c r="A995" s="20">
        <v>42226</v>
      </c>
      <c r="B995" s="183">
        <v>5203</v>
      </c>
      <c r="C995" s="183" t="s">
        <v>1592</v>
      </c>
      <c r="D995" s="14" t="s">
        <v>78</v>
      </c>
      <c r="E995" s="105">
        <v>617.4</v>
      </c>
      <c r="F995" s="23">
        <v>42227</v>
      </c>
      <c r="G995" s="106">
        <v>617.4</v>
      </c>
      <c r="H995" s="31">
        <f t="shared" si="31"/>
        <v>0</v>
      </c>
      <c r="I995" s="39" t="s">
        <v>6112</v>
      </c>
      <c r="N995" s="20">
        <v>42220</v>
      </c>
      <c r="O995" s="183">
        <v>4561</v>
      </c>
      <c r="P995" s="183" t="s">
        <v>1592</v>
      </c>
      <c r="Q995" s="14" t="s">
        <v>106</v>
      </c>
      <c r="R995" s="105">
        <v>1400</v>
      </c>
      <c r="S995" s="23">
        <v>42221</v>
      </c>
      <c r="T995" s="106">
        <v>1400</v>
      </c>
      <c r="U995" s="31">
        <f t="shared" si="30"/>
        <v>0</v>
      </c>
      <c r="V995" s="39" t="s">
        <v>19</v>
      </c>
    </row>
    <row r="996" spans="1:22" x14ac:dyDescent="0.25">
      <c r="A996" s="20">
        <v>42226</v>
      </c>
      <c r="B996" s="183">
        <v>5204</v>
      </c>
      <c r="C996" s="183" t="s">
        <v>1592</v>
      </c>
      <c r="D996" s="14" t="s">
        <v>271</v>
      </c>
      <c r="E996" s="105">
        <v>749.7</v>
      </c>
      <c r="F996" s="23">
        <v>42226</v>
      </c>
      <c r="G996" s="106">
        <v>749.7</v>
      </c>
      <c r="H996" s="31">
        <f t="shared" si="31"/>
        <v>0</v>
      </c>
      <c r="I996" s="39" t="s">
        <v>94</v>
      </c>
      <c r="N996" s="20">
        <v>42221</v>
      </c>
      <c r="O996" s="183">
        <v>4669</v>
      </c>
      <c r="P996" s="183" t="s">
        <v>1592</v>
      </c>
      <c r="Q996" s="14" t="s">
        <v>106</v>
      </c>
      <c r="R996" s="105">
        <v>35602.6</v>
      </c>
      <c r="S996" s="23">
        <v>42222</v>
      </c>
      <c r="T996" s="106">
        <v>35602.6</v>
      </c>
      <c r="U996" s="31">
        <f t="shared" si="30"/>
        <v>0</v>
      </c>
      <c r="V996" s="39" t="s">
        <v>19</v>
      </c>
    </row>
    <row r="997" spans="1:22" x14ac:dyDescent="0.25">
      <c r="A997" s="20">
        <v>42226</v>
      </c>
      <c r="B997" s="183">
        <v>5205</v>
      </c>
      <c r="C997" s="183" t="s">
        <v>1592</v>
      </c>
      <c r="D997" s="14" t="s">
        <v>50</v>
      </c>
      <c r="E997" s="105">
        <v>1930.4</v>
      </c>
      <c r="F997" s="23">
        <v>42226</v>
      </c>
      <c r="G997" s="106">
        <v>1930.34</v>
      </c>
      <c r="H997" s="31">
        <f t="shared" si="31"/>
        <v>6.0000000000172804E-2</v>
      </c>
      <c r="I997" s="39" t="s">
        <v>94</v>
      </c>
      <c r="N997" s="20">
        <v>42222</v>
      </c>
      <c r="O997" s="183">
        <v>4738</v>
      </c>
      <c r="P997" s="183" t="s">
        <v>1592</v>
      </c>
      <c r="Q997" s="14" t="s">
        <v>106</v>
      </c>
      <c r="R997" s="105">
        <v>18806.400000000001</v>
      </c>
      <c r="S997" s="23">
        <v>42222</v>
      </c>
      <c r="T997" s="106">
        <v>18806.400000000001</v>
      </c>
      <c r="U997" s="31">
        <f t="shared" si="30"/>
        <v>0</v>
      </c>
      <c r="V997" s="39" t="s">
        <v>6112</v>
      </c>
    </row>
    <row r="998" spans="1:22" x14ac:dyDescent="0.25">
      <c r="A998" s="20">
        <v>42226</v>
      </c>
      <c r="B998" s="183">
        <v>5206</v>
      </c>
      <c r="C998" s="183" t="s">
        <v>1592</v>
      </c>
      <c r="D998" s="14" t="s">
        <v>49</v>
      </c>
      <c r="E998" s="105">
        <v>489.96</v>
      </c>
      <c r="F998" s="23">
        <v>42226</v>
      </c>
      <c r="G998" s="106">
        <v>489.96</v>
      </c>
      <c r="H998" s="31">
        <f t="shared" si="31"/>
        <v>0</v>
      </c>
      <c r="I998" s="39" t="s">
        <v>94</v>
      </c>
      <c r="N998" s="20">
        <v>42222</v>
      </c>
      <c r="O998" s="183">
        <v>4782</v>
      </c>
      <c r="P998" s="183" t="s">
        <v>1592</v>
      </c>
      <c r="Q998" s="14" t="s">
        <v>106</v>
      </c>
      <c r="R998" s="105">
        <v>4786.6000000000004</v>
      </c>
      <c r="S998" s="23" t="s">
        <v>6135</v>
      </c>
      <c r="T998" s="106">
        <f>3900+886.6</f>
        <v>4786.6000000000004</v>
      </c>
      <c r="U998" s="31">
        <f t="shared" si="30"/>
        <v>0</v>
      </c>
      <c r="V998" s="39" t="s">
        <v>9</v>
      </c>
    </row>
    <row r="999" spans="1:22" x14ac:dyDescent="0.25">
      <c r="A999" s="20">
        <v>42226</v>
      </c>
      <c r="B999" s="183">
        <v>5207</v>
      </c>
      <c r="C999" s="183" t="s">
        <v>1592</v>
      </c>
      <c r="D999" s="14" t="s">
        <v>1050</v>
      </c>
      <c r="E999" s="105">
        <v>10135.36</v>
      </c>
      <c r="F999" s="30" t="s">
        <v>6166</v>
      </c>
      <c r="G999" s="106">
        <v>10135.36</v>
      </c>
      <c r="H999" s="31">
        <f t="shared" si="31"/>
        <v>0</v>
      </c>
      <c r="I999" s="39" t="s">
        <v>9</v>
      </c>
      <c r="N999" s="20">
        <v>42223</v>
      </c>
      <c r="O999" s="183">
        <v>4895</v>
      </c>
      <c r="P999" s="183" t="s">
        <v>1592</v>
      </c>
      <c r="Q999" s="14" t="s">
        <v>106</v>
      </c>
      <c r="R999" s="105">
        <v>26550.400000000001</v>
      </c>
      <c r="S999" s="23" t="s">
        <v>6142</v>
      </c>
      <c r="T999" s="106">
        <f>9614+16936.4</f>
        <v>26550.400000000001</v>
      </c>
      <c r="U999" s="31">
        <f t="shared" si="30"/>
        <v>0</v>
      </c>
      <c r="V999" s="39" t="s">
        <v>312</v>
      </c>
    </row>
    <row r="1000" spans="1:22" x14ac:dyDescent="0.25">
      <c r="A1000" s="20">
        <v>42226</v>
      </c>
      <c r="B1000" s="183">
        <v>5208</v>
      </c>
      <c r="C1000" s="183" t="s">
        <v>1592</v>
      </c>
      <c r="D1000" s="14" t="s">
        <v>5046</v>
      </c>
      <c r="E1000" s="105">
        <v>8577.4</v>
      </c>
      <c r="F1000" s="23">
        <v>42226</v>
      </c>
      <c r="G1000" s="106">
        <v>8577.4</v>
      </c>
      <c r="H1000" s="31">
        <f t="shared" si="31"/>
        <v>0</v>
      </c>
      <c r="I1000" s="39" t="s">
        <v>9</v>
      </c>
      <c r="N1000" s="20">
        <v>42224</v>
      </c>
      <c r="O1000" s="183">
        <v>5025</v>
      </c>
      <c r="P1000" s="183" t="s">
        <v>1592</v>
      </c>
      <c r="Q1000" s="150" t="s">
        <v>106</v>
      </c>
      <c r="R1000" s="105">
        <v>14519.18</v>
      </c>
      <c r="S1000" s="23">
        <v>42226</v>
      </c>
      <c r="T1000" s="106">
        <v>14519.18</v>
      </c>
      <c r="U1000" s="31">
        <f t="shared" si="30"/>
        <v>0</v>
      </c>
      <c r="V1000" s="39" t="s">
        <v>94</v>
      </c>
    </row>
    <row r="1001" spans="1:22" x14ac:dyDescent="0.25">
      <c r="A1001" s="20">
        <v>42226</v>
      </c>
      <c r="B1001" s="183">
        <v>5209</v>
      </c>
      <c r="C1001" s="183" t="s">
        <v>1592</v>
      </c>
      <c r="D1001" s="14" t="s">
        <v>6156</v>
      </c>
      <c r="E1001" s="105">
        <v>297.39999999999998</v>
      </c>
      <c r="F1001" s="23">
        <v>42226</v>
      </c>
      <c r="G1001" s="106">
        <v>297.39999999999998</v>
      </c>
      <c r="H1001" s="31">
        <f t="shared" si="31"/>
        <v>0</v>
      </c>
      <c r="I1001" s="39" t="s">
        <v>9</v>
      </c>
      <c r="N1001" s="20">
        <v>42226</v>
      </c>
      <c r="O1001" s="183">
        <v>5242</v>
      </c>
      <c r="P1001" s="183" t="s">
        <v>1592</v>
      </c>
      <c r="Q1001" s="14" t="s">
        <v>106</v>
      </c>
      <c r="R1001" s="105">
        <v>14973.4</v>
      </c>
      <c r="S1001" s="23">
        <v>42227</v>
      </c>
      <c r="T1001" s="118">
        <v>14973.4</v>
      </c>
      <c r="U1001" s="31">
        <f t="shared" si="30"/>
        <v>0</v>
      </c>
      <c r="V1001" s="56" t="s">
        <v>94</v>
      </c>
    </row>
    <row r="1002" spans="1:22" x14ac:dyDescent="0.25">
      <c r="A1002" s="20">
        <v>42226</v>
      </c>
      <c r="B1002" s="183">
        <v>5210</v>
      </c>
      <c r="C1002" s="183" t="s">
        <v>1592</v>
      </c>
      <c r="D1002" s="14" t="s">
        <v>1576</v>
      </c>
      <c r="E1002" s="105">
        <v>12570.6</v>
      </c>
      <c r="F1002" s="23">
        <v>42227</v>
      </c>
      <c r="G1002" s="106">
        <v>12570.6</v>
      </c>
      <c r="H1002" s="31">
        <f t="shared" si="31"/>
        <v>0</v>
      </c>
      <c r="I1002" s="39" t="s">
        <v>6112</v>
      </c>
      <c r="N1002" s="20">
        <v>42229</v>
      </c>
      <c r="O1002" s="183">
        <v>5524</v>
      </c>
      <c r="P1002" s="183" t="s">
        <v>1592</v>
      </c>
      <c r="Q1002" s="14" t="s">
        <v>106</v>
      </c>
      <c r="R1002" s="105">
        <v>23385.4</v>
      </c>
      <c r="S1002" s="23">
        <v>42229</v>
      </c>
      <c r="T1002" s="106">
        <v>23385.4</v>
      </c>
      <c r="U1002" s="31">
        <f t="shared" si="30"/>
        <v>0</v>
      </c>
      <c r="V1002" s="39" t="s">
        <v>19</v>
      </c>
    </row>
    <row r="1003" spans="1:22" x14ac:dyDescent="0.25">
      <c r="A1003" s="20">
        <v>42226</v>
      </c>
      <c r="B1003" s="183">
        <v>5211</v>
      </c>
      <c r="C1003" s="183" t="s">
        <v>1592</v>
      </c>
      <c r="D1003" s="14" t="s">
        <v>89</v>
      </c>
      <c r="E1003" s="105">
        <v>3328.2</v>
      </c>
      <c r="F1003" s="23">
        <v>42226</v>
      </c>
      <c r="G1003" s="106">
        <v>3328.2</v>
      </c>
      <c r="H1003" s="31">
        <f t="shared" si="31"/>
        <v>0</v>
      </c>
      <c r="I1003" s="39" t="s">
        <v>9</v>
      </c>
      <c r="N1003" s="20">
        <v>42229</v>
      </c>
      <c r="O1003" s="183">
        <v>5564</v>
      </c>
      <c r="P1003" s="183" t="s">
        <v>1592</v>
      </c>
      <c r="Q1003" s="14" t="s">
        <v>106</v>
      </c>
      <c r="R1003" s="105">
        <v>45356.5</v>
      </c>
      <c r="S1003" s="23">
        <v>42231</v>
      </c>
      <c r="T1003" s="106">
        <v>45356.5</v>
      </c>
      <c r="U1003" s="31">
        <f t="shared" si="30"/>
        <v>0</v>
      </c>
      <c r="V1003" s="39" t="s">
        <v>19</v>
      </c>
    </row>
    <row r="1004" spans="1:22" x14ac:dyDescent="0.25">
      <c r="A1004" s="20">
        <v>42226</v>
      </c>
      <c r="B1004" s="183">
        <v>5212</v>
      </c>
      <c r="C1004" s="183" t="s">
        <v>1592</v>
      </c>
      <c r="D1004" s="14" t="s">
        <v>225</v>
      </c>
      <c r="E1004" s="105">
        <v>2652</v>
      </c>
      <c r="F1004" s="23">
        <v>42226</v>
      </c>
      <c r="G1004" s="106">
        <v>2652</v>
      </c>
      <c r="H1004" s="31">
        <f t="shared" si="31"/>
        <v>0</v>
      </c>
      <c r="I1004" s="39" t="s">
        <v>9</v>
      </c>
      <c r="N1004" s="20">
        <v>42230</v>
      </c>
      <c r="O1004" s="183">
        <v>5700</v>
      </c>
      <c r="P1004" s="183" t="s">
        <v>1592</v>
      </c>
      <c r="Q1004" s="14" t="s">
        <v>106</v>
      </c>
      <c r="R1004" s="105">
        <v>14895</v>
      </c>
      <c r="S1004" s="23">
        <v>42231</v>
      </c>
      <c r="T1004" s="106">
        <v>14895</v>
      </c>
      <c r="U1004" s="48">
        <f t="shared" si="30"/>
        <v>0</v>
      </c>
      <c r="V1004" s="39" t="s">
        <v>9</v>
      </c>
    </row>
    <row r="1005" spans="1:22" x14ac:dyDescent="0.25">
      <c r="A1005" s="20">
        <v>42226</v>
      </c>
      <c r="B1005" s="183">
        <v>5213</v>
      </c>
      <c r="C1005" s="183" t="s">
        <v>1592</v>
      </c>
      <c r="D1005" s="14" t="s">
        <v>933</v>
      </c>
      <c r="E1005" s="105">
        <v>410</v>
      </c>
      <c r="F1005" s="23">
        <v>42226</v>
      </c>
      <c r="G1005" s="106">
        <v>410</v>
      </c>
      <c r="H1005" s="31">
        <f t="shared" si="31"/>
        <v>0</v>
      </c>
      <c r="I1005" s="39" t="s">
        <v>9</v>
      </c>
      <c r="N1005" s="20">
        <v>42231</v>
      </c>
      <c r="O1005" s="183">
        <v>5796</v>
      </c>
      <c r="P1005" s="183" t="s">
        <v>1592</v>
      </c>
      <c r="Q1005" s="14" t="s">
        <v>106</v>
      </c>
      <c r="R1005" s="105">
        <v>1488</v>
      </c>
      <c r="S1005" s="23">
        <v>42233</v>
      </c>
      <c r="T1005" s="106">
        <v>1488</v>
      </c>
      <c r="U1005" s="48">
        <f t="shared" si="30"/>
        <v>0</v>
      </c>
      <c r="V1005" s="39" t="s">
        <v>9</v>
      </c>
    </row>
    <row r="1006" spans="1:22" x14ac:dyDescent="0.25">
      <c r="A1006" s="20">
        <v>42226</v>
      </c>
      <c r="B1006" s="183">
        <v>5214</v>
      </c>
      <c r="C1006" s="183" t="s">
        <v>1592</v>
      </c>
      <c r="D1006" s="14" t="s">
        <v>136</v>
      </c>
      <c r="E1006" s="105">
        <v>15200</v>
      </c>
      <c r="F1006" s="72">
        <v>42226</v>
      </c>
      <c r="G1006" s="106">
        <v>15200</v>
      </c>
      <c r="H1006" s="31">
        <f t="shared" si="31"/>
        <v>0</v>
      </c>
      <c r="I1006" s="39" t="s">
        <v>9</v>
      </c>
      <c r="N1006" s="20">
        <v>42236</v>
      </c>
      <c r="O1006" s="183">
        <v>6346</v>
      </c>
      <c r="P1006" s="183" t="s">
        <v>1592</v>
      </c>
      <c r="Q1006" s="14" t="s">
        <v>106</v>
      </c>
      <c r="R1006" s="105">
        <v>27907.7</v>
      </c>
      <c r="S1006" s="23">
        <v>42237</v>
      </c>
      <c r="T1006" s="106">
        <v>27907.7</v>
      </c>
      <c r="U1006" s="31">
        <f t="shared" si="30"/>
        <v>0</v>
      </c>
      <c r="V1006" s="39" t="s">
        <v>19</v>
      </c>
    </row>
    <row r="1007" spans="1:22" x14ac:dyDescent="0.25">
      <c r="A1007" s="20">
        <v>42226</v>
      </c>
      <c r="B1007" s="183">
        <v>5215</v>
      </c>
      <c r="C1007" s="183" t="s">
        <v>1592</v>
      </c>
      <c r="D1007" s="14" t="s">
        <v>335</v>
      </c>
      <c r="E1007" s="105">
        <v>436</v>
      </c>
      <c r="F1007" s="23">
        <v>42226</v>
      </c>
      <c r="G1007" s="106">
        <v>436</v>
      </c>
      <c r="H1007" s="31">
        <f t="shared" si="31"/>
        <v>0</v>
      </c>
      <c r="I1007" s="39" t="s">
        <v>9</v>
      </c>
      <c r="N1007" s="20">
        <v>42237</v>
      </c>
      <c r="O1007" s="183">
        <v>6490</v>
      </c>
      <c r="P1007" s="183" t="s">
        <v>1592</v>
      </c>
      <c r="Q1007" s="14" t="s">
        <v>106</v>
      </c>
      <c r="R1007" s="105">
        <v>16992</v>
      </c>
      <c r="S1007" s="23">
        <v>42238</v>
      </c>
      <c r="T1007" s="106">
        <v>16992</v>
      </c>
      <c r="U1007" s="31">
        <f t="shared" si="30"/>
        <v>0</v>
      </c>
      <c r="V1007" s="39" t="s">
        <v>19</v>
      </c>
    </row>
    <row r="1008" spans="1:22" x14ac:dyDescent="0.25">
      <c r="A1008" s="20">
        <v>42226</v>
      </c>
      <c r="B1008" s="183">
        <v>5216</v>
      </c>
      <c r="C1008" s="183" t="s">
        <v>1592</v>
      </c>
      <c r="D1008" s="14" t="s">
        <v>136</v>
      </c>
      <c r="E1008" s="105">
        <v>633.6</v>
      </c>
      <c r="F1008" s="23">
        <v>42227</v>
      </c>
      <c r="G1008" s="106">
        <v>633.6</v>
      </c>
      <c r="H1008" s="31">
        <f t="shared" si="31"/>
        <v>0</v>
      </c>
      <c r="I1008" s="39" t="s">
        <v>9</v>
      </c>
      <c r="N1008" s="20">
        <v>42238</v>
      </c>
      <c r="O1008" s="183">
        <v>6621</v>
      </c>
      <c r="P1008" s="183" t="s">
        <v>1592</v>
      </c>
      <c r="Q1008" s="14" t="s">
        <v>106</v>
      </c>
      <c r="R1008" s="105">
        <v>4510</v>
      </c>
      <c r="S1008" s="65">
        <v>42238</v>
      </c>
      <c r="T1008" s="106">
        <v>4510</v>
      </c>
      <c r="U1008" s="31">
        <f t="shared" si="30"/>
        <v>0</v>
      </c>
      <c r="V1008" s="39" t="s">
        <v>9</v>
      </c>
    </row>
    <row r="1009" spans="1:22" x14ac:dyDescent="0.25">
      <c r="A1009" s="20">
        <v>42226</v>
      </c>
      <c r="B1009" s="183">
        <v>5217</v>
      </c>
      <c r="C1009" s="183" t="s">
        <v>1592</v>
      </c>
      <c r="D1009" s="253" t="s">
        <v>108</v>
      </c>
      <c r="E1009" s="254">
        <f>4274.2+5581.4</f>
        <v>9855.5999999999985</v>
      </c>
      <c r="F1009" s="256" t="s">
        <v>6167</v>
      </c>
      <c r="G1009" s="106">
        <f>5581.4+4274.2</f>
        <v>9855.5999999999985</v>
      </c>
      <c r="H1009" s="31">
        <f t="shared" si="31"/>
        <v>0</v>
      </c>
      <c r="I1009" s="39" t="s">
        <v>6106</v>
      </c>
      <c r="K1009" s="208" t="s">
        <v>6168</v>
      </c>
      <c r="L1009" s="208"/>
      <c r="N1009" s="20">
        <v>42240</v>
      </c>
      <c r="O1009" s="183">
        <v>6790</v>
      </c>
      <c r="P1009" s="183" t="s">
        <v>1592</v>
      </c>
      <c r="Q1009" s="14" t="s">
        <v>106</v>
      </c>
      <c r="R1009" s="105">
        <v>14215.6</v>
      </c>
      <c r="S1009" s="65">
        <v>42243</v>
      </c>
      <c r="T1009" s="106">
        <v>14215.6</v>
      </c>
      <c r="U1009" s="31">
        <f t="shared" si="30"/>
        <v>0</v>
      </c>
      <c r="V1009" s="39" t="s">
        <v>19</v>
      </c>
    </row>
    <row r="1010" spans="1:22" x14ac:dyDescent="0.25">
      <c r="A1010" s="20">
        <v>42226</v>
      </c>
      <c r="B1010" s="183">
        <v>5218</v>
      </c>
      <c r="C1010" s="183" t="s">
        <v>1592</v>
      </c>
      <c r="D1010" s="76" t="s">
        <v>4933</v>
      </c>
      <c r="E1010" s="105">
        <v>2017.8</v>
      </c>
      <c r="F1010" s="29" t="s">
        <v>6169</v>
      </c>
      <c r="G1010" s="106">
        <v>2017.8</v>
      </c>
      <c r="H1010" s="31">
        <f t="shared" si="31"/>
        <v>0</v>
      </c>
      <c r="I1010" s="39" t="s">
        <v>9</v>
      </c>
      <c r="N1010" s="20">
        <v>42243</v>
      </c>
      <c r="O1010" s="183">
        <v>7064</v>
      </c>
      <c r="P1010" s="183" t="s">
        <v>1592</v>
      </c>
      <c r="Q1010" s="14" t="s">
        <v>106</v>
      </c>
      <c r="R1010" s="105">
        <v>27340.799999999999</v>
      </c>
      <c r="S1010" s="23">
        <v>42243</v>
      </c>
      <c r="T1010" s="106">
        <v>27340.799999999999</v>
      </c>
      <c r="U1010" s="31">
        <f t="shared" si="30"/>
        <v>0</v>
      </c>
      <c r="V1010" s="39" t="s">
        <v>587</v>
      </c>
    </row>
    <row r="1011" spans="1:22" x14ac:dyDescent="0.25">
      <c r="A1011" s="20">
        <v>42226</v>
      </c>
      <c r="B1011" s="183">
        <v>5219</v>
      </c>
      <c r="C1011" s="183" t="s">
        <v>1592</v>
      </c>
      <c r="D1011" s="14" t="s">
        <v>42</v>
      </c>
      <c r="E1011" s="105">
        <v>998.7</v>
      </c>
      <c r="F1011" s="23">
        <v>42226</v>
      </c>
      <c r="G1011" s="106">
        <v>998.7</v>
      </c>
      <c r="H1011" s="31">
        <f t="shared" si="31"/>
        <v>0</v>
      </c>
      <c r="I1011" s="39" t="s">
        <v>9</v>
      </c>
      <c r="N1011" s="20">
        <v>42244</v>
      </c>
      <c r="O1011" s="183">
        <v>7230</v>
      </c>
      <c r="P1011" s="183" t="s">
        <v>1592</v>
      </c>
      <c r="Q1011" s="14" t="s">
        <v>106</v>
      </c>
      <c r="R1011" s="105">
        <v>14778</v>
      </c>
      <c r="S1011" s="23">
        <v>42245</v>
      </c>
      <c r="T1011" s="106">
        <v>14778</v>
      </c>
      <c r="U1011" s="31">
        <f t="shared" si="30"/>
        <v>0</v>
      </c>
      <c r="V1011" s="39" t="s">
        <v>19</v>
      </c>
    </row>
    <row r="1012" spans="1:22" x14ac:dyDescent="0.25">
      <c r="A1012" s="20">
        <v>42226</v>
      </c>
      <c r="B1012" s="183">
        <v>5220</v>
      </c>
      <c r="C1012" s="183" t="s">
        <v>1592</v>
      </c>
      <c r="D1012" s="14" t="s">
        <v>332</v>
      </c>
      <c r="E1012" s="105">
        <v>746.4</v>
      </c>
      <c r="F1012" s="23">
        <v>42226</v>
      </c>
      <c r="G1012" s="106">
        <v>746.4</v>
      </c>
      <c r="H1012" s="31">
        <f t="shared" si="31"/>
        <v>0</v>
      </c>
      <c r="I1012" s="39" t="s">
        <v>9</v>
      </c>
      <c r="N1012" s="20">
        <v>42245</v>
      </c>
      <c r="O1012" s="183">
        <v>7369</v>
      </c>
      <c r="P1012" s="183" t="s">
        <v>1592</v>
      </c>
      <c r="Q1012" s="14" t="s">
        <v>106</v>
      </c>
      <c r="R1012" s="105">
        <v>20698.54</v>
      </c>
      <c r="S1012" s="23">
        <v>42247</v>
      </c>
      <c r="T1012" s="106">
        <v>20698.54</v>
      </c>
      <c r="U1012" s="31">
        <f t="shared" si="30"/>
        <v>0</v>
      </c>
      <c r="V1012" s="39" t="s">
        <v>19</v>
      </c>
    </row>
    <row r="1013" spans="1:22" x14ac:dyDescent="0.25">
      <c r="A1013" s="20">
        <v>42226</v>
      </c>
      <c r="B1013" s="183">
        <v>5221</v>
      </c>
      <c r="C1013" s="183" t="s">
        <v>1592</v>
      </c>
      <c r="D1013" s="14" t="s">
        <v>66</v>
      </c>
      <c r="E1013" s="105">
        <v>1111.4000000000001</v>
      </c>
      <c r="F1013" s="23">
        <v>42226</v>
      </c>
      <c r="G1013" s="106">
        <v>1111.4000000000001</v>
      </c>
      <c r="H1013" s="31">
        <f t="shared" si="31"/>
        <v>0</v>
      </c>
      <c r="I1013" s="39" t="s">
        <v>9</v>
      </c>
      <c r="N1013" s="20">
        <v>42245</v>
      </c>
      <c r="O1013" s="183">
        <v>7384</v>
      </c>
      <c r="P1013" s="183" t="s">
        <v>1592</v>
      </c>
      <c r="Q1013" s="14" t="s">
        <v>106</v>
      </c>
      <c r="R1013" s="105">
        <v>3500</v>
      </c>
      <c r="S1013" s="23"/>
      <c r="T1013" s="106"/>
      <c r="U1013" s="31">
        <f t="shared" si="30"/>
        <v>3500</v>
      </c>
      <c r="V1013" s="39" t="s">
        <v>9</v>
      </c>
    </row>
    <row r="1014" spans="1:22" x14ac:dyDescent="0.25">
      <c r="A1014" s="20">
        <v>42226</v>
      </c>
      <c r="B1014" s="183">
        <v>5222</v>
      </c>
      <c r="C1014" s="183" t="s">
        <v>1592</v>
      </c>
      <c r="D1014" s="14" t="s">
        <v>102</v>
      </c>
      <c r="E1014" s="105">
        <v>631.79999999999995</v>
      </c>
      <c r="F1014" s="23">
        <v>42226</v>
      </c>
      <c r="G1014" s="106">
        <v>631.79999999999995</v>
      </c>
      <c r="H1014" s="31">
        <f t="shared" si="31"/>
        <v>0</v>
      </c>
      <c r="I1014" s="39" t="s">
        <v>9</v>
      </c>
      <c r="N1014" s="20">
        <v>42242</v>
      </c>
      <c r="O1014" s="183">
        <v>7003</v>
      </c>
      <c r="P1014" s="183" t="s">
        <v>1592</v>
      </c>
      <c r="Q1014" s="14" t="s">
        <v>6266</v>
      </c>
      <c r="R1014" s="105">
        <v>14212.8</v>
      </c>
      <c r="S1014" s="65"/>
      <c r="T1014" s="106"/>
      <c r="U1014" s="31">
        <f t="shared" si="30"/>
        <v>14212.8</v>
      </c>
      <c r="V1014" s="39" t="s">
        <v>312</v>
      </c>
    </row>
    <row r="1015" spans="1:22" x14ac:dyDescent="0.25">
      <c r="A1015" s="20">
        <v>42226</v>
      </c>
      <c r="B1015" s="183">
        <v>5223</v>
      </c>
      <c r="C1015" s="183" t="s">
        <v>1592</v>
      </c>
      <c r="D1015" s="14" t="s">
        <v>98</v>
      </c>
      <c r="E1015" s="105">
        <v>1871.2</v>
      </c>
      <c r="F1015" s="23">
        <v>42227</v>
      </c>
      <c r="G1015" s="106">
        <v>1871.2</v>
      </c>
      <c r="H1015" s="31">
        <f t="shared" si="31"/>
        <v>0</v>
      </c>
      <c r="I1015" s="39" t="s">
        <v>19</v>
      </c>
      <c r="N1015" s="20">
        <v>42221</v>
      </c>
      <c r="O1015" s="183">
        <v>4652</v>
      </c>
      <c r="P1015" s="183" t="s">
        <v>1592</v>
      </c>
      <c r="Q1015" s="14" t="s">
        <v>2609</v>
      </c>
      <c r="R1015" s="105">
        <v>6273</v>
      </c>
      <c r="S1015" s="23">
        <v>42221</v>
      </c>
      <c r="T1015" s="106">
        <v>6273</v>
      </c>
      <c r="U1015" s="31">
        <f t="shared" si="30"/>
        <v>0</v>
      </c>
      <c r="V1015" s="39" t="s">
        <v>94</v>
      </c>
    </row>
    <row r="1016" spans="1:22" x14ac:dyDescent="0.25">
      <c r="A1016" s="20">
        <v>42226</v>
      </c>
      <c r="B1016" s="183">
        <v>5224</v>
      </c>
      <c r="C1016" s="183" t="s">
        <v>1592</v>
      </c>
      <c r="D1016" s="14" t="s">
        <v>361</v>
      </c>
      <c r="E1016" s="105">
        <v>561</v>
      </c>
      <c r="F1016" s="51">
        <v>42227</v>
      </c>
      <c r="G1016" s="106">
        <v>561</v>
      </c>
      <c r="H1016" s="31">
        <f t="shared" si="31"/>
        <v>0</v>
      </c>
      <c r="I1016" s="39" t="s">
        <v>19</v>
      </c>
      <c r="N1016" s="20">
        <v>42221</v>
      </c>
      <c r="O1016" s="183">
        <v>4653</v>
      </c>
      <c r="P1016" s="183" t="s">
        <v>1592</v>
      </c>
      <c r="Q1016" s="14" t="s">
        <v>2609</v>
      </c>
      <c r="R1016" s="105">
        <v>2403.1999999999998</v>
      </c>
      <c r="S1016" s="23">
        <v>42221</v>
      </c>
      <c r="T1016" s="106">
        <v>2403.1999999999998</v>
      </c>
      <c r="U1016" s="31">
        <f t="shared" si="30"/>
        <v>0</v>
      </c>
      <c r="V1016" s="39" t="s">
        <v>94</v>
      </c>
    </row>
    <row r="1017" spans="1:22" x14ac:dyDescent="0.25">
      <c r="A1017" s="20">
        <v>42226</v>
      </c>
      <c r="B1017" s="183">
        <v>5225</v>
      </c>
      <c r="C1017" s="183" t="s">
        <v>1592</v>
      </c>
      <c r="D1017" s="150" t="s">
        <v>250</v>
      </c>
      <c r="E1017" s="105">
        <v>4274.8999999999996</v>
      </c>
      <c r="F1017" s="23">
        <v>42227</v>
      </c>
      <c r="G1017" s="106">
        <v>4274.8999999999996</v>
      </c>
      <c r="H1017" s="31">
        <f t="shared" si="31"/>
        <v>0</v>
      </c>
      <c r="I1017" s="39" t="s">
        <v>19</v>
      </c>
      <c r="N1017" s="20">
        <v>42228</v>
      </c>
      <c r="O1017" s="183">
        <v>5422</v>
      </c>
      <c r="P1017" s="183" t="s">
        <v>1592</v>
      </c>
      <c r="Q1017" s="14" t="s">
        <v>2609</v>
      </c>
      <c r="R1017" s="105">
        <v>1369.4</v>
      </c>
      <c r="S1017" s="23">
        <v>42228</v>
      </c>
      <c r="T1017" s="106">
        <v>1369.4</v>
      </c>
      <c r="U1017" s="31">
        <f t="shared" si="30"/>
        <v>0</v>
      </c>
      <c r="V1017" s="39" t="s">
        <v>94</v>
      </c>
    </row>
    <row r="1018" spans="1:22" x14ac:dyDescent="0.25">
      <c r="A1018" s="20">
        <v>42226</v>
      </c>
      <c r="B1018" s="183">
        <v>5226</v>
      </c>
      <c r="C1018" s="183" t="s">
        <v>1592</v>
      </c>
      <c r="D1018" s="14" t="s">
        <v>95</v>
      </c>
      <c r="E1018" s="105">
        <v>2084</v>
      </c>
      <c r="F1018" s="23">
        <v>42227</v>
      </c>
      <c r="G1018" s="106">
        <v>2084</v>
      </c>
      <c r="H1018" s="31">
        <f t="shared" si="31"/>
        <v>0</v>
      </c>
      <c r="I1018" s="39" t="s">
        <v>19</v>
      </c>
      <c r="N1018" s="20">
        <v>42221</v>
      </c>
      <c r="O1018" s="183">
        <v>4679</v>
      </c>
      <c r="P1018" s="183" t="s">
        <v>1592</v>
      </c>
      <c r="Q1018" s="14" t="s">
        <v>249</v>
      </c>
      <c r="R1018" s="105">
        <v>3048</v>
      </c>
      <c r="S1018" s="23">
        <v>42222</v>
      </c>
      <c r="T1018" s="106">
        <v>3048</v>
      </c>
      <c r="U1018" s="31">
        <f t="shared" si="30"/>
        <v>0</v>
      </c>
      <c r="V1018" s="39" t="s">
        <v>94</v>
      </c>
    </row>
    <row r="1019" spans="1:22" x14ac:dyDescent="0.25">
      <c r="A1019" s="20">
        <v>42226</v>
      </c>
      <c r="B1019" s="183">
        <v>5227</v>
      </c>
      <c r="C1019" s="183" t="s">
        <v>1592</v>
      </c>
      <c r="D1019" s="14" t="s">
        <v>303</v>
      </c>
      <c r="E1019" s="105">
        <v>55</v>
      </c>
      <c r="F1019" s="23">
        <v>42227</v>
      </c>
      <c r="G1019" s="106">
        <v>55</v>
      </c>
      <c r="H1019" s="31">
        <f t="shared" si="31"/>
        <v>0</v>
      </c>
      <c r="I1019" s="39" t="s">
        <v>19</v>
      </c>
      <c r="N1019" s="20">
        <v>42228</v>
      </c>
      <c r="O1019" s="183">
        <v>5440</v>
      </c>
      <c r="P1019" s="183" t="s">
        <v>1592</v>
      </c>
      <c r="Q1019" s="14" t="s">
        <v>249</v>
      </c>
      <c r="R1019" s="105">
        <v>3072</v>
      </c>
      <c r="S1019" s="23" t="s">
        <v>6184</v>
      </c>
      <c r="T1019" s="106">
        <f>3000+72</f>
        <v>3072</v>
      </c>
      <c r="U1019" s="31">
        <f t="shared" si="30"/>
        <v>0</v>
      </c>
      <c r="V1019" s="39" t="s">
        <v>94</v>
      </c>
    </row>
    <row r="1020" spans="1:22" x14ac:dyDescent="0.25">
      <c r="A1020" s="20">
        <v>42226</v>
      </c>
      <c r="B1020" s="183">
        <v>5228</v>
      </c>
      <c r="C1020" s="183" t="s">
        <v>1592</v>
      </c>
      <c r="D1020" s="14" t="s">
        <v>125</v>
      </c>
      <c r="E1020" s="105">
        <v>13444.08</v>
      </c>
      <c r="F1020" s="23">
        <v>42230</v>
      </c>
      <c r="G1020" s="106">
        <v>13444.08</v>
      </c>
      <c r="H1020" s="31">
        <f t="shared" si="31"/>
        <v>0</v>
      </c>
      <c r="I1020" s="56" t="s">
        <v>17</v>
      </c>
      <c r="N1020" s="20">
        <v>42235</v>
      </c>
      <c r="O1020" s="183">
        <v>6227</v>
      </c>
      <c r="P1020" s="183" t="s">
        <v>1592</v>
      </c>
      <c r="Q1020" s="14" t="s">
        <v>249</v>
      </c>
      <c r="R1020" s="105">
        <v>2785.54</v>
      </c>
      <c r="S1020" s="23">
        <v>42236</v>
      </c>
      <c r="T1020" s="118">
        <v>2785.54</v>
      </c>
      <c r="U1020" s="31">
        <f t="shared" si="30"/>
        <v>0</v>
      </c>
      <c r="V1020" s="56" t="s">
        <v>9</v>
      </c>
    </row>
    <row r="1021" spans="1:22" x14ac:dyDescent="0.25">
      <c r="A1021" s="20">
        <v>42226</v>
      </c>
      <c r="B1021" s="183">
        <v>5229</v>
      </c>
      <c r="C1021" s="183" t="s">
        <v>1592</v>
      </c>
      <c r="D1021" s="14" t="s">
        <v>6170</v>
      </c>
      <c r="E1021" s="105">
        <v>1753</v>
      </c>
      <c r="F1021" s="23">
        <v>42227</v>
      </c>
      <c r="G1021" s="106">
        <v>1753</v>
      </c>
      <c r="H1021" s="31">
        <f t="shared" si="31"/>
        <v>0</v>
      </c>
      <c r="I1021" s="39" t="s">
        <v>19</v>
      </c>
      <c r="N1021" s="20">
        <v>42242</v>
      </c>
      <c r="O1021" s="183">
        <v>6994</v>
      </c>
      <c r="P1021" s="183" t="s">
        <v>1592</v>
      </c>
      <c r="Q1021" s="14" t="s">
        <v>249</v>
      </c>
      <c r="R1021" s="105">
        <v>3020</v>
      </c>
      <c r="S1021" s="65">
        <v>42242</v>
      </c>
      <c r="T1021" s="106">
        <v>3020</v>
      </c>
      <c r="U1021" s="31">
        <f t="shared" si="30"/>
        <v>0</v>
      </c>
      <c r="V1021" s="39" t="s">
        <v>94</v>
      </c>
    </row>
    <row r="1022" spans="1:22" x14ac:dyDescent="0.25">
      <c r="A1022" s="20">
        <v>42226</v>
      </c>
      <c r="B1022" s="183">
        <v>5230</v>
      </c>
      <c r="C1022" s="183" t="s">
        <v>1592</v>
      </c>
      <c r="D1022" s="14" t="s">
        <v>158</v>
      </c>
      <c r="E1022" s="105">
        <v>1071.5999999999999</v>
      </c>
      <c r="F1022" s="23">
        <v>42226</v>
      </c>
      <c r="G1022" s="106">
        <v>1071.5999999999999</v>
      </c>
      <c r="H1022" s="31">
        <f t="shared" si="31"/>
        <v>0</v>
      </c>
      <c r="I1022" s="56" t="s">
        <v>9</v>
      </c>
      <c r="N1022" s="20">
        <v>42221</v>
      </c>
      <c r="O1022" s="183">
        <v>4667</v>
      </c>
      <c r="P1022" s="183" t="s">
        <v>1592</v>
      </c>
      <c r="Q1022" s="14" t="s">
        <v>251</v>
      </c>
      <c r="R1022" s="105">
        <v>21654</v>
      </c>
      <c r="S1022" s="23">
        <v>42221</v>
      </c>
      <c r="T1022" s="106">
        <v>21654</v>
      </c>
      <c r="U1022" s="31">
        <f t="shared" si="30"/>
        <v>0</v>
      </c>
      <c r="V1022" s="39" t="s">
        <v>312</v>
      </c>
    </row>
    <row r="1023" spans="1:22" x14ac:dyDescent="0.25">
      <c r="A1023" s="20">
        <v>42226</v>
      </c>
      <c r="B1023" s="183">
        <v>5231</v>
      </c>
      <c r="C1023" s="183" t="s">
        <v>1592</v>
      </c>
      <c r="D1023" s="14" t="s">
        <v>6121</v>
      </c>
      <c r="E1023" s="105">
        <v>59392.5</v>
      </c>
      <c r="F1023" s="30" t="s">
        <v>6297</v>
      </c>
      <c r="G1023" s="144">
        <f>25631.62+33760.88</f>
        <v>59392.5</v>
      </c>
      <c r="H1023" s="262">
        <f t="shared" si="31"/>
        <v>0</v>
      </c>
      <c r="I1023" s="56" t="s">
        <v>17</v>
      </c>
      <c r="N1023" s="20">
        <v>42222</v>
      </c>
      <c r="O1023" s="183">
        <v>4735</v>
      </c>
      <c r="P1023" s="183" t="s">
        <v>1592</v>
      </c>
      <c r="Q1023" s="14" t="s">
        <v>251</v>
      </c>
      <c r="R1023" s="105">
        <v>3967.2</v>
      </c>
      <c r="S1023" s="23">
        <v>42222</v>
      </c>
      <c r="T1023" s="106">
        <v>3967.2</v>
      </c>
      <c r="U1023" s="31">
        <f t="shared" si="30"/>
        <v>0</v>
      </c>
      <c r="V1023" s="39" t="s">
        <v>6112</v>
      </c>
    </row>
    <row r="1024" spans="1:22" x14ac:dyDescent="0.25">
      <c r="A1024" s="20">
        <v>42226</v>
      </c>
      <c r="B1024" s="183">
        <v>5232</v>
      </c>
      <c r="C1024" s="183" t="s">
        <v>1592</v>
      </c>
      <c r="D1024" s="76" t="s">
        <v>4933</v>
      </c>
      <c r="E1024" s="121">
        <v>14650</v>
      </c>
      <c r="F1024" s="23" t="s">
        <v>6171</v>
      </c>
      <c r="G1024" s="106">
        <v>14650</v>
      </c>
      <c r="H1024" s="31">
        <f t="shared" si="31"/>
        <v>0</v>
      </c>
      <c r="I1024" s="56" t="s">
        <v>6106</v>
      </c>
      <c r="N1024" s="20">
        <v>42228</v>
      </c>
      <c r="O1024" s="183">
        <v>5425</v>
      </c>
      <c r="P1024" s="183" t="s">
        <v>1592</v>
      </c>
      <c r="Q1024" s="14" t="s">
        <v>251</v>
      </c>
      <c r="R1024" s="105">
        <v>25660.799999999999</v>
      </c>
      <c r="S1024" s="23">
        <v>42230</v>
      </c>
      <c r="T1024" s="106">
        <v>25660.799999999999</v>
      </c>
      <c r="U1024" s="31">
        <f t="shared" si="30"/>
        <v>0</v>
      </c>
      <c r="V1024" s="39" t="s">
        <v>312</v>
      </c>
    </row>
    <row r="1025" spans="1:22" x14ac:dyDescent="0.25">
      <c r="A1025" s="20">
        <v>42226</v>
      </c>
      <c r="B1025" s="183">
        <v>5233</v>
      </c>
      <c r="C1025" s="183" t="s">
        <v>1592</v>
      </c>
      <c r="D1025" s="14" t="s">
        <v>47</v>
      </c>
      <c r="E1025" s="105">
        <v>5271</v>
      </c>
      <c r="F1025" s="23">
        <v>42231</v>
      </c>
      <c r="G1025" s="106">
        <v>5271</v>
      </c>
      <c r="H1025" s="31">
        <f t="shared" si="31"/>
        <v>0</v>
      </c>
      <c r="I1025" s="56" t="s">
        <v>9</v>
      </c>
      <c r="N1025" s="20">
        <v>42235</v>
      </c>
      <c r="O1025" s="183">
        <v>6242</v>
      </c>
      <c r="P1025" s="183" t="s">
        <v>1592</v>
      </c>
      <c r="Q1025" s="14" t="s">
        <v>251</v>
      </c>
      <c r="R1025" s="105">
        <v>18036</v>
      </c>
      <c r="S1025" s="23">
        <v>42236</v>
      </c>
      <c r="T1025" s="118">
        <v>18036</v>
      </c>
      <c r="U1025" s="31">
        <f t="shared" si="30"/>
        <v>0</v>
      </c>
      <c r="V1025" s="56" t="s">
        <v>19</v>
      </c>
    </row>
    <row r="1026" spans="1:22" x14ac:dyDescent="0.25">
      <c r="A1026" s="20">
        <v>42226</v>
      </c>
      <c r="B1026" s="183">
        <v>5234</v>
      </c>
      <c r="C1026" s="183" t="s">
        <v>1592</v>
      </c>
      <c r="D1026" s="14" t="s">
        <v>206</v>
      </c>
      <c r="E1026" s="105">
        <v>47846.400000000001</v>
      </c>
      <c r="F1026" s="30" t="s">
        <v>6172</v>
      </c>
      <c r="G1026" s="106">
        <v>47846.400000000001</v>
      </c>
      <c r="H1026" s="31">
        <f t="shared" si="31"/>
        <v>0</v>
      </c>
      <c r="I1026" s="56" t="s">
        <v>149</v>
      </c>
      <c r="N1026" s="20">
        <v>42242</v>
      </c>
      <c r="O1026" s="183">
        <v>6989</v>
      </c>
      <c r="P1026" s="183" t="s">
        <v>1592</v>
      </c>
      <c r="Q1026" s="14" t="s">
        <v>251</v>
      </c>
      <c r="R1026" s="105">
        <v>19949.400000000001</v>
      </c>
      <c r="S1026" s="65">
        <v>42243</v>
      </c>
      <c r="T1026" s="106">
        <v>19949.400000000001</v>
      </c>
      <c r="U1026" s="31">
        <f t="shared" si="30"/>
        <v>0</v>
      </c>
      <c r="V1026" s="39" t="s">
        <v>19</v>
      </c>
    </row>
    <row r="1027" spans="1:22" x14ac:dyDescent="0.25">
      <c r="A1027" s="20">
        <v>42226</v>
      </c>
      <c r="B1027" s="183">
        <v>5235</v>
      </c>
      <c r="C1027" s="183" t="s">
        <v>1592</v>
      </c>
      <c r="D1027" s="14" t="s">
        <v>50</v>
      </c>
      <c r="E1027" s="105">
        <v>355.2</v>
      </c>
      <c r="F1027" s="23">
        <v>42227</v>
      </c>
      <c r="G1027" s="118">
        <v>355.2</v>
      </c>
      <c r="H1027" s="31">
        <f t="shared" si="31"/>
        <v>0</v>
      </c>
      <c r="I1027" s="56" t="s">
        <v>94</v>
      </c>
      <c r="N1027" s="20">
        <v>42221</v>
      </c>
      <c r="O1027" s="183">
        <v>4671</v>
      </c>
      <c r="P1027" s="183" t="s">
        <v>1592</v>
      </c>
      <c r="Q1027" s="14" t="s">
        <v>689</v>
      </c>
      <c r="R1027" s="105">
        <v>7818.2</v>
      </c>
      <c r="S1027" s="23">
        <v>42222</v>
      </c>
      <c r="T1027" s="106">
        <v>7818.2</v>
      </c>
      <c r="U1027" s="31">
        <f t="shared" ref="U1027:U1090" si="32">R1027-T1027</f>
        <v>0</v>
      </c>
      <c r="V1027" s="39" t="s">
        <v>19</v>
      </c>
    </row>
    <row r="1028" spans="1:22" x14ac:dyDescent="0.25">
      <c r="A1028" s="20">
        <v>42226</v>
      </c>
      <c r="B1028" s="183">
        <v>5236</v>
      </c>
      <c r="C1028" s="183" t="s">
        <v>1592</v>
      </c>
      <c r="D1028" s="14" t="s">
        <v>37</v>
      </c>
      <c r="E1028" s="105">
        <v>27786</v>
      </c>
      <c r="F1028" s="72">
        <v>42238</v>
      </c>
      <c r="G1028" s="118">
        <v>27786</v>
      </c>
      <c r="H1028" s="31">
        <f t="shared" ref="H1028:H1091" si="33">E1028-G1028</f>
        <v>0</v>
      </c>
      <c r="I1028" s="56" t="s">
        <v>6104</v>
      </c>
      <c r="N1028" s="20">
        <v>42223</v>
      </c>
      <c r="O1028" s="183">
        <v>4915</v>
      </c>
      <c r="P1028" s="183" t="s">
        <v>1592</v>
      </c>
      <c r="Q1028" s="14" t="s">
        <v>689</v>
      </c>
      <c r="R1028" s="105">
        <v>11728.5</v>
      </c>
      <c r="S1028" s="23">
        <v>42224</v>
      </c>
      <c r="T1028" s="106">
        <v>11728.5</v>
      </c>
      <c r="U1028" s="31">
        <f t="shared" si="32"/>
        <v>0</v>
      </c>
      <c r="V1028" s="39" t="s">
        <v>94</v>
      </c>
    </row>
    <row r="1029" spans="1:22" x14ac:dyDescent="0.25">
      <c r="A1029" s="20">
        <v>42226</v>
      </c>
      <c r="B1029" s="183">
        <v>5237</v>
      </c>
      <c r="C1029" s="183" t="s">
        <v>1592</v>
      </c>
      <c r="D1029" s="14" t="s">
        <v>68</v>
      </c>
      <c r="E1029" s="105">
        <v>4533.6000000000004</v>
      </c>
      <c r="F1029" s="23">
        <v>42228</v>
      </c>
      <c r="G1029" s="118">
        <v>4533.6000000000004</v>
      </c>
      <c r="H1029" s="31">
        <f t="shared" si="33"/>
        <v>0</v>
      </c>
      <c r="I1029" s="56" t="s">
        <v>149</v>
      </c>
      <c r="N1029" s="20">
        <v>42231</v>
      </c>
      <c r="O1029" s="183">
        <v>5815</v>
      </c>
      <c r="P1029" s="183" t="s">
        <v>1592</v>
      </c>
      <c r="Q1029" s="14" t="s">
        <v>689</v>
      </c>
      <c r="R1029" s="105">
        <v>9493.2000000000007</v>
      </c>
      <c r="S1029" s="23">
        <v>42233</v>
      </c>
      <c r="T1029" s="106">
        <v>9493.2000000000007</v>
      </c>
      <c r="U1029" s="48">
        <f t="shared" si="32"/>
        <v>0</v>
      </c>
      <c r="V1029" s="39" t="s">
        <v>19</v>
      </c>
    </row>
    <row r="1030" spans="1:22" x14ac:dyDescent="0.25">
      <c r="A1030" s="20">
        <v>42226</v>
      </c>
      <c r="B1030" s="183">
        <v>5238</v>
      </c>
      <c r="C1030" s="183" t="s">
        <v>1592</v>
      </c>
      <c r="D1030" s="14" t="s">
        <v>199</v>
      </c>
      <c r="E1030" s="105">
        <v>11040.8</v>
      </c>
      <c r="F1030" s="23">
        <v>42228</v>
      </c>
      <c r="G1030" s="118">
        <v>11040.8</v>
      </c>
      <c r="H1030" s="31">
        <f t="shared" si="33"/>
        <v>0</v>
      </c>
      <c r="I1030" s="56" t="s">
        <v>149</v>
      </c>
      <c r="N1030" s="20">
        <v>42236</v>
      </c>
      <c r="O1030" s="183">
        <v>6348</v>
      </c>
      <c r="P1030" s="183" t="s">
        <v>1592</v>
      </c>
      <c r="Q1030" s="14" t="s">
        <v>689</v>
      </c>
      <c r="R1030" s="105">
        <v>6701.5</v>
      </c>
      <c r="S1030" s="23">
        <v>42237</v>
      </c>
      <c r="T1030" s="106">
        <v>6701.5</v>
      </c>
      <c r="U1030" s="31">
        <f t="shared" si="32"/>
        <v>0</v>
      </c>
      <c r="V1030" s="39" t="s">
        <v>19</v>
      </c>
    </row>
    <row r="1031" spans="1:22" x14ac:dyDescent="0.25">
      <c r="A1031" s="20">
        <v>42226</v>
      </c>
      <c r="B1031" s="183">
        <v>5239</v>
      </c>
      <c r="C1031" s="183" t="s">
        <v>1592</v>
      </c>
      <c r="D1031" s="14" t="s">
        <v>1275</v>
      </c>
      <c r="E1031" s="105">
        <v>3310.2</v>
      </c>
      <c r="F1031" s="23">
        <v>42228</v>
      </c>
      <c r="G1031" s="118">
        <v>3310.2</v>
      </c>
      <c r="H1031" s="31">
        <f t="shared" si="33"/>
        <v>0</v>
      </c>
      <c r="I1031" s="56" t="s">
        <v>149</v>
      </c>
      <c r="N1031" s="20">
        <v>42230</v>
      </c>
      <c r="O1031" s="183">
        <v>5626</v>
      </c>
      <c r="P1031" s="183" t="s">
        <v>1592</v>
      </c>
      <c r="Q1031" s="14" t="s">
        <v>621</v>
      </c>
      <c r="R1031" s="105">
        <v>7395.9</v>
      </c>
      <c r="S1031" s="23">
        <v>42230</v>
      </c>
      <c r="T1031" s="106">
        <v>7395.9</v>
      </c>
      <c r="U1031" s="31">
        <f t="shared" si="32"/>
        <v>0</v>
      </c>
      <c r="V1031" s="39" t="s">
        <v>6112</v>
      </c>
    </row>
    <row r="1032" spans="1:22" x14ac:dyDescent="0.25">
      <c r="A1032" s="20">
        <v>42226</v>
      </c>
      <c r="B1032" s="183">
        <v>5240</v>
      </c>
      <c r="C1032" s="183" t="s">
        <v>1592</v>
      </c>
      <c r="D1032" s="14" t="s">
        <v>200</v>
      </c>
      <c r="E1032" s="105">
        <v>1533.6</v>
      </c>
      <c r="F1032" s="23">
        <v>42228</v>
      </c>
      <c r="G1032" s="118">
        <v>1533.6</v>
      </c>
      <c r="H1032" s="31">
        <f t="shared" si="33"/>
        <v>0</v>
      </c>
      <c r="I1032" s="56" t="s">
        <v>149</v>
      </c>
      <c r="N1032" s="20">
        <v>42230</v>
      </c>
      <c r="O1032" s="183">
        <v>5646</v>
      </c>
      <c r="P1032" s="183" t="s">
        <v>1592</v>
      </c>
      <c r="Q1032" s="14" t="s">
        <v>621</v>
      </c>
      <c r="R1032" s="105">
        <v>1036.8</v>
      </c>
      <c r="S1032" s="23">
        <v>42230</v>
      </c>
      <c r="T1032" s="106">
        <v>1036.8</v>
      </c>
      <c r="U1032" s="48">
        <f t="shared" si="32"/>
        <v>0</v>
      </c>
      <c r="V1032" s="39" t="s">
        <v>9</v>
      </c>
    </row>
    <row r="1033" spans="1:22" x14ac:dyDescent="0.25">
      <c r="A1033" s="20">
        <v>42226</v>
      </c>
      <c r="B1033" s="183">
        <v>5241</v>
      </c>
      <c r="C1033" s="183" t="s">
        <v>1592</v>
      </c>
      <c r="D1033" s="14" t="s">
        <v>1103</v>
      </c>
      <c r="E1033" s="105">
        <v>9460.6</v>
      </c>
      <c r="F1033" s="23">
        <v>42228</v>
      </c>
      <c r="G1033" s="118">
        <v>9460.6</v>
      </c>
      <c r="H1033" s="31">
        <f t="shared" si="33"/>
        <v>0</v>
      </c>
      <c r="I1033" s="56" t="s">
        <v>149</v>
      </c>
      <c r="N1033" s="20">
        <v>42217</v>
      </c>
      <c r="O1033" s="183">
        <v>4213</v>
      </c>
      <c r="P1033" s="183" t="s">
        <v>1592</v>
      </c>
      <c r="Q1033" s="14" t="s">
        <v>121</v>
      </c>
      <c r="R1033" s="105">
        <v>2754</v>
      </c>
      <c r="S1033" s="23">
        <v>42217</v>
      </c>
      <c r="T1033" s="106">
        <v>2754</v>
      </c>
      <c r="U1033" s="25">
        <f t="shared" si="32"/>
        <v>0</v>
      </c>
      <c r="V1033" s="39" t="s">
        <v>9</v>
      </c>
    </row>
    <row r="1034" spans="1:22" x14ac:dyDescent="0.25">
      <c r="A1034" s="20">
        <v>42226</v>
      </c>
      <c r="B1034" s="183">
        <v>5242</v>
      </c>
      <c r="C1034" s="183" t="s">
        <v>1592</v>
      </c>
      <c r="D1034" s="14" t="s">
        <v>106</v>
      </c>
      <c r="E1034" s="105">
        <v>14973.4</v>
      </c>
      <c r="F1034" s="23">
        <v>42227</v>
      </c>
      <c r="G1034" s="118">
        <v>14973.4</v>
      </c>
      <c r="H1034" s="31">
        <f t="shared" si="33"/>
        <v>0</v>
      </c>
      <c r="I1034" s="56" t="s">
        <v>94</v>
      </c>
      <c r="N1034" s="20">
        <v>42218</v>
      </c>
      <c r="O1034" s="183">
        <v>4340</v>
      </c>
      <c r="P1034" s="183" t="s">
        <v>1592</v>
      </c>
      <c r="Q1034" s="40" t="s">
        <v>121</v>
      </c>
      <c r="R1034" s="105">
        <v>2876.4</v>
      </c>
      <c r="S1034" s="23">
        <v>42218</v>
      </c>
      <c r="T1034" s="106">
        <v>2876.4</v>
      </c>
      <c r="U1034" s="25">
        <f t="shared" si="32"/>
        <v>0</v>
      </c>
      <c r="V1034" s="68" t="s">
        <v>9</v>
      </c>
    </row>
    <row r="1035" spans="1:22" x14ac:dyDescent="0.25">
      <c r="A1035" s="20">
        <v>42226</v>
      </c>
      <c r="B1035" s="183">
        <v>5243</v>
      </c>
      <c r="C1035" s="183" t="s">
        <v>1592</v>
      </c>
      <c r="D1035" s="14" t="s">
        <v>420</v>
      </c>
      <c r="E1035" s="105">
        <v>6895.2</v>
      </c>
      <c r="F1035" s="23">
        <v>42228</v>
      </c>
      <c r="G1035" s="118">
        <v>6895.2</v>
      </c>
      <c r="H1035" s="31">
        <f t="shared" si="33"/>
        <v>0</v>
      </c>
      <c r="I1035" s="56" t="s">
        <v>149</v>
      </c>
      <c r="N1035" s="20">
        <v>42220</v>
      </c>
      <c r="O1035" s="183">
        <v>4508</v>
      </c>
      <c r="P1035" s="183" t="s">
        <v>1592</v>
      </c>
      <c r="Q1035" s="14" t="s">
        <v>121</v>
      </c>
      <c r="R1035" s="105">
        <v>2554.1999999999998</v>
      </c>
      <c r="S1035" s="72">
        <v>42220</v>
      </c>
      <c r="T1035" s="106">
        <v>2554.1999999999998</v>
      </c>
      <c r="U1035" s="31">
        <f t="shared" si="32"/>
        <v>0</v>
      </c>
      <c r="V1035" s="39" t="s">
        <v>9</v>
      </c>
    </row>
    <row r="1036" spans="1:22" x14ac:dyDescent="0.25">
      <c r="A1036" s="20">
        <v>42226</v>
      </c>
      <c r="B1036" s="183">
        <v>5244</v>
      </c>
      <c r="C1036" s="183" t="s">
        <v>1592</v>
      </c>
      <c r="D1036" s="14" t="s">
        <v>207</v>
      </c>
      <c r="E1036" s="105">
        <v>42941.97</v>
      </c>
      <c r="F1036" s="23">
        <v>42231</v>
      </c>
      <c r="G1036" s="118">
        <v>42941.97</v>
      </c>
      <c r="H1036" s="31">
        <f t="shared" si="33"/>
        <v>0</v>
      </c>
      <c r="I1036" s="56" t="s">
        <v>149</v>
      </c>
      <c r="N1036" s="20">
        <v>42221</v>
      </c>
      <c r="O1036" s="183">
        <v>4594</v>
      </c>
      <c r="P1036" s="183" t="s">
        <v>1592</v>
      </c>
      <c r="Q1036" s="150" t="s">
        <v>121</v>
      </c>
      <c r="R1036" s="105">
        <v>2853.4</v>
      </c>
      <c r="S1036" s="23">
        <v>42221</v>
      </c>
      <c r="T1036" s="106">
        <v>2853.4</v>
      </c>
      <c r="U1036" s="31">
        <f t="shared" si="32"/>
        <v>0</v>
      </c>
      <c r="V1036" s="39" t="s">
        <v>9</v>
      </c>
    </row>
    <row r="1037" spans="1:22" x14ac:dyDescent="0.25">
      <c r="A1037" s="20">
        <v>42226</v>
      </c>
      <c r="B1037" s="183">
        <v>5245</v>
      </c>
      <c r="C1037" s="183" t="s">
        <v>1592</v>
      </c>
      <c r="D1037" s="14" t="s">
        <v>733</v>
      </c>
      <c r="E1037" s="105">
        <v>14514.3</v>
      </c>
      <c r="F1037" s="23">
        <v>42228</v>
      </c>
      <c r="G1037" s="118">
        <v>14514.3</v>
      </c>
      <c r="H1037" s="31">
        <f t="shared" si="33"/>
        <v>0</v>
      </c>
      <c r="I1037" s="56" t="s">
        <v>149</v>
      </c>
      <c r="N1037" s="20">
        <v>42222</v>
      </c>
      <c r="O1037" s="183">
        <v>4701</v>
      </c>
      <c r="P1037" s="183" t="s">
        <v>1592</v>
      </c>
      <c r="Q1037" s="14" t="s">
        <v>121</v>
      </c>
      <c r="R1037" s="105">
        <v>2560.8000000000002</v>
      </c>
      <c r="S1037" s="23">
        <v>42222</v>
      </c>
      <c r="T1037" s="106">
        <v>2560.8000000000002</v>
      </c>
      <c r="U1037" s="31">
        <f t="shared" si="32"/>
        <v>0</v>
      </c>
      <c r="V1037" s="39" t="s">
        <v>9</v>
      </c>
    </row>
    <row r="1038" spans="1:22" x14ac:dyDescent="0.25">
      <c r="A1038" s="20">
        <v>42226</v>
      </c>
      <c r="B1038" s="183">
        <v>5246</v>
      </c>
      <c r="C1038" s="183" t="s">
        <v>1592</v>
      </c>
      <c r="D1038" s="14" t="s">
        <v>198</v>
      </c>
      <c r="E1038" s="105">
        <v>29227.7</v>
      </c>
      <c r="F1038" s="23">
        <v>42228</v>
      </c>
      <c r="G1038" s="118">
        <v>29227.7</v>
      </c>
      <c r="H1038" s="31">
        <f t="shared" si="33"/>
        <v>0</v>
      </c>
      <c r="I1038" s="56" t="s">
        <v>149</v>
      </c>
      <c r="N1038" s="20">
        <v>42224</v>
      </c>
      <c r="O1038" s="183">
        <v>4959</v>
      </c>
      <c r="P1038" s="183" t="s">
        <v>1592</v>
      </c>
      <c r="Q1038" s="14" t="s">
        <v>121</v>
      </c>
      <c r="R1038" s="105">
        <v>2529.4</v>
      </c>
      <c r="S1038" s="23">
        <v>42224</v>
      </c>
      <c r="T1038" s="106">
        <v>2529.4</v>
      </c>
      <c r="U1038" s="31">
        <f t="shared" si="32"/>
        <v>0</v>
      </c>
      <c r="V1038" s="39" t="s">
        <v>9</v>
      </c>
    </row>
    <row r="1039" spans="1:22" x14ac:dyDescent="0.25">
      <c r="A1039" s="20">
        <v>42226</v>
      </c>
      <c r="B1039" s="183">
        <v>5247</v>
      </c>
      <c r="C1039" s="183" t="s">
        <v>1592</v>
      </c>
      <c r="D1039" s="14" t="s">
        <v>197</v>
      </c>
      <c r="E1039" s="105">
        <v>5084</v>
      </c>
      <c r="F1039" s="23">
        <v>42228</v>
      </c>
      <c r="G1039" s="118">
        <v>5084</v>
      </c>
      <c r="H1039" s="31">
        <f t="shared" si="33"/>
        <v>0</v>
      </c>
      <c r="I1039" s="56" t="s">
        <v>149</v>
      </c>
      <c r="N1039" s="20">
        <v>42225</v>
      </c>
      <c r="O1039" s="183">
        <v>5076</v>
      </c>
      <c r="P1039" s="183" t="s">
        <v>1592</v>
      </c>
      <c r="Q1039" s="14" t="s">
        <v>121</v>
      </c>
      <c r="R1039" s="105">
        <v>2735</v>
      </c>
      <c r="S1039" s="23">
        <v>42225</v>
      </c>
      <c r="T1039" s="106">
        <v>2735</v>
      </c>
      <c r="U1039" s="31">
        <f t="shared" si="32"/>
        <v>0</v>
      </c>
      <c r="V1039" s="39" t="s">
        <v>9</v>
      </c>
    </row>
    <row r="1040" spans="1:22" x14ac:dyDescent="0.25">
      <c r="A1040" s="20">
        <v>42226</v>
      </c>
      <c r="B1040" s="183">
        <v>5248</v>
      </c>
      <c r="C1040" s="183" t="s">
        <v>1592</v>
      </c>
      <c r="D1040" s="14" t="s">
        <v>24</v>
      </c>
      <c r="E1040" s="105">
        <v>218058.1</v>
      </c>
      <c r="F1040" s="23">
        <v>42236</v>
      </c>
      <c r="G1040" s="118">
        <v>218058.1</v>
      </c>
      <c r="H1040" s="31">
        <f t="shared" si="33"/>
        <v>0</v>
      </c>
      <c r="I1040" s="56" t="s">
        <v>1013</v>
      </c>
      <c r="N1040" s="20">
        <v>42226</v>
      </c>
      <c r="O1040" s="183">
        <v>5160</v>
      </c>
      <c r="P1040" s="183" t="s">
        <v>1592</v>
      </c>
      <c r="Q1040" s="14" t="s">
        <v>121</v>
      </c>
      <c r="R1040" s="105">
        <v>2217.6</v>
      </c>
      <c r="S1040" s="23">
        <v>42226</v>
      </c>
      <c r="T1040" s="106">
        <v>2217.6</v>
      </c>
      <c r="U1040" s="31">
        <f t="shared" si="32"/>
        <v>0</v>
      </c>
      <c r="V1040" s="39" t="s">
        <v>9</v>
      </c>
    </row>
    <row r="1041" spans="1:22" x14ac:dyDescent="0.25">
      <c r="A1041" s="20">
        <v>42226</v>
      </c>
      <c r="B1041" s="183">
        <v>5249</v>
      </c>
      <c r="C1041" s="183" t="s">
        <v>1592</v>
      </c>
      <c r="D1041" s="14" t="s">
        <v>195</v>
      </c>
      <c r="E1041" s="105">
        <v>168663.7</v>
      </c>
      <c r="F1041" s="30" t="s">
        <v>6173</v>
      </c>
      <c r="G1041" s="118">
        <v>168663.7</v>
      </c>
      <c r="H1041" s="31">
        <f t="shared" si="33"/>
        <v>0</v>
      </c>
      <c r="I1041" s="56" t="s">
        <v>149</v>
      </c>
      <c r="N1041" s="20">
        <v>42227</v>
      </c>
      <c r="O1041" s="183">
        <v>5269</v>
      </c>
      <c r="P1041" s="183" t="s">
        <v>1592</v>
      </c>
      <c r="Q1041" s="14" t="s">
        <v>121</v>
      </c>
      <c r="R1041" s="105">
        <v>2854.4</v>
      </c>
      <c r="S1041" s="23">
        <v>42227</v>
      </c>
      <c r="T1041" s="118">
        <v>2854.4</v>
      </c>
      <c r="U1041" s="31">
        <f t="shared" si="32"/>
        <v>0</v>
      </c>
      <c r="V1041" s="56" t="s">
        <v>9</v>
      </c>
    </row>
    <row r="1042" spans="1:22" x14ac:dyDescent="0.25">
      <c r="A1042" s="20">
        <v>42226</v>
      </c>
      <c r="B1042" s="183">
        <v>5250</v>
      </c>
      <c r="C1042" s="183" t="s">
        <v>1592</v>
      </c>
      <c r="D1042" s="14" t="s">
        <v>90</v>
      </c>
      <c r="E1042" s="105">
        <v>859.2</v>
      </c>
      <c r="F1042" s="23">
        <v>42226</v>
      </c>
      <c r="G1042" s="118">
        <v>859.2</v>
      </c>
      <c r="H1042" s="31">
        <f t="shared" si="33"/>
        <v>0</v>
      </c>
      <c r="I1042" s="56" t="s">
        <v>9</v>
      </c>
      <c r="N1042" s="20">
        <v>42229</v>
      </c>
      <c r="O1042" s="183">
        <v>5460</v>
      </c>
      <c r="P1042" s="183" t="s">
        <v>1592</v>
      </c>
      <c r="Q1042" s="14" t="s">
        <v>121</v>
      </c>
      <c r="R1042" s="105">
        <v>2393.6</v>
      </c>
      <c r="S1042" s="23">
        <v>42229</v>
      </c>
      <c r="T1042" s="106">
        <v>2393.6</v>
      </c>
      <c r="U1042" s="31">
        <f t="shared" si="32"/>
        <v>0</v>
      </c>
      <c r="V1042" s="39" t="s">
        <v>9</v>
      </c>
    </row>
    <row r="1043" spans="1:22" x14ac:dyDescent="0.25">
      <c r="A1043" s="20">
        <v>42226</v>
      </c>
      <c r="B1043" s="183">
        <v>5251</v>
      </c>
      <c r="C1043" s="183" t="s">
        <v>1592</v>
      </c>
      <c r="D1043" s="14" t="s">
        <v>454</v>
      </c>
      <c r="E1043" s="105">
        <v>1275.0999999999999</v>
      </c>
      <c r="F1043" s="23">
        <v>42227</v>
      </c>
      <c r="G1043" s="118">
        <v>1275.0999999999999</v>
      </c>
      <c r="H1043" s="31">
        <f t="shared" si="33"/>
        <v>0</v>
      </c>
      <c r="I1043" s="56" t="s">
        <v>59</v>
      </c>
      <c r="N1043" s="20">
        <v>42230</v>
      </c>
      <c r="O1043" s="183">
        <v>5606</v>
      </c>
      <c r="P1043" s="183" t="s">
        <v>1592</v>
      </c>
      <c r="Q1043" s="14" t="s">
        <v>121</v>
      </c>
      <c r="R1043" s="105">
        <v>2502</v>
      </c>
      <c r="S1043" s="23">
        <v>42230</v>
      </c>
      <c r="T1043" s="106">
        <v>2502</v>
      </c>
      <c r="U1043" s="31">
        <f t="shared" si="32"/>
        <v>0</v>
      </c>
      <c r="V1043" s="39" t="s">
        <v>9</v>
      </c>
    </row>
    <row r="1044" spans="1:22" x14ac:dyDescent="0.25">
      <c r="A1044" s="20">
        <v>42226</v>
      </c>
      <c r="B1044" s="183">
        <v>5252</v>
      </c>
      <c r="C1044" s="183" t="s">
        <v>1592</v>
      </c>
      <c r="D1044" s="14" t="s">
        <v>80</v>
      </c>
      <c r="E1044" s="105">
        <v>5597.2</v>
      </c>
      <c r="F1044" s="23">
        <v>42227</v>
      </c>
      <c r="G1044" s="118">
        <v>5597.2</v>
      </c>
      <c r="H1044" s="31">
        <f t="shared" si="33"/>
        <v>0</v>
      </c>
      <c r="I1044" s="56" t="s">
        <v>9</v>
      </c>
      <c r="N1044" s="20">
        <v>42231</v>
      </c>
      <c r="O1044" s="183">
        <v>5727</v>
      </c>
      <c r="P1044" s="183" t="s">
        <v>1592</v>
      </c>
      <c r="Q1044" s="14" t="s">
        <v>121</v>
      </c>
      <c r="R1044" s="105">
        <v>2796.8</v>
      </c>
      <c r="S1044" s="23">
        <v>42231</v>
      </c>
      <c r="T1044" s="106">
        <v>2796.38</v>
      </c>
      <c r="U1044" s="48">
        <f t="shared" si="32"/>
        <v>0.42000000000007276</v>
      </c>
      <c r="V1044" s="39" t="s">
        <v>9</v>
      </c>
    </row>
    <row r="1045" spans="1:22" x14ac:dyDescent="0.25">
      <c r="A1045" s="20">
        <v>42227</v>
      </c>
      <c r="B1045" s="183">
        <v>5253</v>
      </c>
      <c r="C1045" s="183" t="s">
        <v>1592</v>
      </c>
      <c r="D1045" s="14" t="s">
        <v>18</v>
      </c>
      <c r="E1045" s="105">
        <v>6336.4</v>
      </c>
      <c r="F1045" s="23">
        <v>42227</v>
      </c>
      <c r="G1045" s="118">
        <v>6336.4</v>
      </c>
      <c r="H1045" s="31">
        <f t="shared" si="33"/>
        <v>0</v>
      </c>
      <c r="I1045" s="56" t="s">
        <v>19</v>
      </c>
      <c r="N1045" s="20">
        <v>42233</v>
      </c>
      <c r="O1045" s="183">
        <v>5947</v>
      </c>
      <c r="P1045" s="183" t="s">
        <v>1592</v>
      </c>
      <c r="Q1045" s="14" t="s">
        <v>121</v>
      </c>
      <c r="R1045" s="105">
        <v>3241.2</v>
      </c>
      <c r="S1045" s="23">
        <v>42233</v>
      </c>
      <c r="T1045" s="118">
        <v>3241.2</v>
      </c>
      <c r="U1045" s="31">
        <f t="shared" si="32"/>
        <v>0</v>
      </c>
      <c r="V1045" s="56" t="s">
        <v>9</v>
      </c>
    </row>
    <row r="1046" spans="1:22" x14ac:dyDescent="0.25">
      <c r="A1046" s="20">
        <v>42227</v>
      </c>
      <c r="B1046" s="183">
        <v>5254</v>
      </c>
      <c r="C1046" s="183" t="s">
        <v>1592</v>
      </c>
      <c r="D1046" s="14" t="s">
        <v>383</v>
      </c>
      <c r="E1046" s="105">
        <v>6912.2</v>
      </c>
      <c r="F1046" s="23">
        <v>42227</v>
      </c>
      <c r="G1046" s="118">
        <v>6912.2</v>
      </c>
      <c r="H1046" s="31">
        <f t="shared" si="33"/>
        <v>0</v>
      </c>
      <c r="I1046" s="56" t="s">
        <v>312</v>
      </c>
      <c r="N1046" s="20">
        <v>42234</v>
      </c>
      <c r="O1046" s="183">
        <v>6133</v>
      </c>
      <c r="P1046" s="183" t="s">
        <v>1592</v>
      </c>
      <c r="Q1046" s="14" t="s">
        <v>121</v>
      </c>
      <c r="R1046" s="105">
        <v>2532.6999999999998</v>
      </c>
      <c r="S1046" s="23">
        <v>42234</v>
      </c>
      <c r="T1046" s="106">
        <v>2532.6999999999998</v>
      </c>
      <c r="U1046" s="31">
        <f t="shared" si="32"/>
        <v>0</v>
      </c>
      <c r="V1046" s="39" t="s">
        <v>9</v>
      </c>
    </row>
    <row r="1047" spans="1:22" x14ac:dyDescent="0.25">
      <c r="A1047" s="20">
        <v>42227</v>
      </c>
      <c r="B1047" s="183">
        <v>5255</v>
      </c>
      <c r="C1047" s="183" t="s">
        <v>1592</v>
      </c>
      <c r="D1047" s="14" t="s">
        <v>2607</v>
      </c>
      <c r="E1047" s="105">
        <v>2060.8000000000002</v>
      </c>
      <c r="F1047" s="23">
        <v>42227</v>
      </c>
      <c r="G1047" s="118">
        <v>2060.8000000000002</v>
      </c>
      <c r="H1047" s="31">
        <f t="shared" si="33"/>
        <v>0</v>
      </c>
      <c r="I1047" s="56" t="s">
        <v>9</v>
      </c>
      <c r="N1047" s="20">
        <v>42234</v>
      </c>
      <c r="O1047" s="183">
        <v>6134</v>
      </c>
      <c r="P1047" s="183" t="s">
        <v>1592</v>
      </c>
      <c r="Q1047" s="14" t="s">
        <v>121</v>
      </c>
      <c r="R1047" s="105">
        <v>701.1</v>
      </c>
      <c r="S1047" s="23">
        <v>42234</v>
      </c>
      <c r="T1047" s="106">
        <v>701.1</v>
      </c>
      <c r="U1047" s="31">
        <f t="shared" si="32"/>
        <v>0</v>
      </c>
      <c r="V1047" s="39" t="s">
        <v>9</v>
      </c>
    </row>
    <row r="1048" spans="1:22" x14ac:dyDescent="0.25">
      <c r="A1048" s="20">
        <v>42227</v>
      </c>
      <c r="B1048" s="183">
        <v>5256</v>
      </c>
      <c r="C1048" s="183" t="s">
        <v>1592</v>
      </c>
      <c r="D1048" s="14" t="s">
        <v>8</v>
      </c>
      <c r="E1048" s="105">
        <v>1313.4</v>
      </c>
      <c r="F1048" s="23">
        <v>42227</v>
      </c>
      <c r="G1048" s="118">
        <v>1313.4</v>
      </c>
      <c r="H1048" s="31">
        <f t="shared" si="33"/>
        <v>0</v>
      </c>
      <c r="I1048" s="56" t="s">
        <v>9</v>
      </c>
      <c r="N1048" s="20">
        <v>42235</v>
      </c>
      <c r="O1048" s="183">
        <v>6250</v>
      </c>
      <c r="P1048" s="183" t="s">
        <v>1592</v>
      </c>
      <c r="Q1048" s="14" t="s">
        <v>121</v>
      </c>
      <c r="R1048" s="105">
        <v>320</v>
      </c>
      <c r="S1048" s="23">
        <v>42235</v>
      </c>
      <c r="T1048" s="118">
        <v>320</v>
      </c>
      <c r="U1048" s="31">
        <f t="shared" si="32"/>
        <v>0</v>
      </c>
      <c r="V1048" s="56" t="s">
        <v>9</v>
      </c>
    </row>
    <row r="1049" spans="1:22" x14ac:dyDescent="0.25">
      <c r="A1049" s="20">
        <v>42227</v>
      </c>
      <c r="B1049" s="183">
        <v>5257</v>
      </c>
      <c r="C1049" s="183" t="s">
        <v>1592</v>
      </c>
      <c r="D1049" s="14" t="s">
        <v>8</v>
      </c>
      <c r="E1049" s="105">
        <v>334.75</v>
      </c>
      <c r="F1049" s="23">
        <v>42227</v>
      </c>
      <c r="G1049" s="118">
        <v>334.75</v>
      </c>
      <c r="H1049" s="31">
        <f t="shared" si="33"/>
        <v>0</v>
      </c>
      <c r="I1049" s="56" t="s">
        <v>9</v>
      </c>
      <c r="N1049" s="20">
        <v>42237</v>
      </c>
      <c r="O1049" s="183">
        <v>6388</v>
      </c>
      <c r="P1049" s="183" t="s">
        <v>1592</v>
      </c>
      <c r="Q1049" s="15" t="s">
        <v>121</v>
      </c>
      <c r="R1049" s="122">
        <v>2614.5</v>
      </c>
      <c r="S1049" s="23">
        <v>42237</v>
      </c>
      <c r="T1049" s="118">
        <v>2614.5</v>
      </c>
      <c r="U1049" s="31">
        <f t="shared" si="32"/>
        <v>0</v>
      </c>
      <c r="V1049" s="68" t="s">
        <v>9</v>
      </c>
    </row>
    <row r="1050" spans="1:22" x14ac:dyDescent="0.25">
      <c r="A1050" s="20">
        <v>42227</v>
      </c>
      <c r="B1050" s="183">
        <v>5258</v>
      </c>
      <c r="C1050" s="183" t="s">
        <v>1592</v>
      </c>
      <c r="D1050" s="14" t="s">
        <v>16</v>
      </c>
      <c r="E1050" s="105">
        <v>3845.6</v>
      </c>
      <c r="F1050" s="23">
        <v>42227</v>
      </c>
      <c r="G1050" s="118">
        <v>3845.6</v>
      </c>
      <c r="H1050" s="31">
        <f t="shared" si="33"/>
        <v>0</v>
      </c>
      <c r="I1050" s="56" t="s">
        <v>17</v>
      </c>
      <c r="N1050" s="20">
        <v>42239</v>
      </c>
      <c r="O1050" s="183">
        <v>6632</v>
      </c>
      <c r="P1050" s="183" t="s">
        <v>1592</v>
      </c>
      <c r="Q1050" s="14" t="s">
        <v>121</v>
      </c>
      <c r="R1050" s="105">
        <v>2392</v>
      </c>
      <c r="S1050" s="65">
        <v>42239</v>
      </c>
      <c r="T1050" s="106">
        <v>2392</v>
      </c>
      <c r="U1050" s="31">
        <f t="shared" si="32"/>
        <v>0</v>
      </c>
      <c r="V1050" s="39" t="s">
        <v>9</v>
      </c>
    </row>
    <row r="1051" spans="1:22" x14ac:dyDescent="0.25">
      <c r="A1051" s="20">
        <v>42227</v>
      </c>
      <c r="B1051" s="183">
        <v>5259</v>
      </c>
      <c r="C1051" s="183" t="s">
        <v>1592</v>
      </c>
      <c r="D1051" s="14" t="s">
        <v>720</v>
      </c>
      <c r="E1051" s="105">
        <v>12603.6</v>
      </c>
      <c r="F1051" s="23">
        <v>42227</v>
      </c>
      <c r="G1051" s="118">
        <v>12603.6</v>
      </c>
      <c r="H1051" s="31">
        <f t="shared" si="33"/>
        <v>0</v>
      </c>
      <c r="I1051" s="56" t="s">
        <v>9</v>
      </c>
      <c r="N1051" s="20">
        <v>42240</v>
      </c>
      <c r="O1051" s="183">
        <v>6705</v>
      </c>
      <c r="P1051" s="183" t="s">
        <v>1592</v>
      </c>
      <c r="Q1051" s="14" t="s">
        <v>121</v>
      </c>
      <c r="R1051" s="105">
        <v>3015.9</v>
      </c>
      <c r="S1051" s="65">
        <v>42240</v>
      </c>
      <c r="T1051" s="106">
        <v>3015.9</v>
      </c>
      <c r="U1051" s="31">
        <f t="shared" si="32"/>
        <v>0</v>
      </c>
      <c r="V1051" s="39" t="s">
        <v>9</v>
      </c>
    </row>
    <row r="1052" spans="1:22" x14ac:dyDescent="0.25">
      <c r="A1052" s="20">
        <v>42227</v>
      </c>
      <c r="B1052" s="183">
        <v>5260</v>
      </c>
      <c r="C1052" s="183" t="s">
        <v>1592</v>
      </c>
      <c r="D1052" s="14" t="s">
        <v>6119</v>
      </c>
      <c r="E1052" s="105">
        <v>77502.899999999994</v>
      </c>
      <c r="F1052" s="23">
        <v>42234</v>
      </c>
      <c r="G1052" s="118">
        <v>77502.899999999994</v>
      </c>
      <c r="H1052" s="31">
        <f t="shared" si="33"/>
        <v>0</v>
      </c>
      <c r="I1052" s="56" t="s">
        <v>9</v>
      </c>
      <c r="N1052" s="20">
        <v>42241</v>
      </c>
      <c r="O1052" s="183">
        <v>6834</v>
      </c>
      <c r="P1052" s="183" t="s">
        <v>1592</v>
      </c>
      <c r="Q1052" s="14" t="s">
        <v>121</v>
      </c>
      <c r="R1052" s="105">
        <v>3095.4</v>
      </c>
      <c r="S1052" s="65">
        <v>42241</v>
      </c>
      <c r="T1052" s="106">
        <v>3095.4</v>
      </c>
      <c r="U1052" s="31">
        <f t="shared" si="32"/>
        <v>0</v>
      </c>
      <c r="V1052" s="39" t="s">
        <v>9</v>
      </c>
    </row>
    <row r="1053" spans="1:22" x14ac:dyDescent="0.25">
      <c r="A1053" s="20">
        <v>42227</v>
      </c>
      <c r="B1053" s="183">
        <v>5261</v>
      </c>
      <c r="C1053" s="183" t="s">
        <v>1592</v>
      </c>
      <c r="D1053" s="14" t="s">
        <v>14</v>
      </c>
      <c r="E1053" s="105">
        <v>18757.400000000001</v>
      </c>
      <c r="F1053" s="23">
        <v>42230</v>
      </c>
      <c r="G1053" s="118">
        <v>18757.400000000001</v>
      </c>
      <c r="H1053" s="31">
        <f t="shared" si="33"/>
        <v>0</v>
      </c>
      <c r="I1053" s="56" t="s">
        <v>9</v>
      </c>
      <c r="N1053" s="20">
        <v>42243</v>
      </c>
      <c r="O1053" s="183">
        <v>7012</v>
      </c>
      <c r="P1053" s="183" t="s">
        <v>1592</v>
      </c>
      <c r="Q1053" s="14" t="s">
        <v>121</v>
      </c>
      <c r="R1053" s="105">
        <v>3014.4</v>
      </c>
      <c r="S1053" s="23">
        <v>42243</v>
      </c>
      <c r="T1053" s="106">
        <v>3014.4</v>
      </c>
      <c r="U1053" s="31">
        <f t="shared" si="32"/>
        <v>0</v>
      </c>
      <c r="V1053" s="39" t="s">
        <v>9</v>
      </c>
    </row>
    <row r="1054" spans="1:22" x14ac:dyDescent="0.25">
      <c r="A1054" s="20">
        <v>42227</v>
      </c>
      <c r="B1054" s="183">
        <v>5262</v>
      </c>
      <c r="C1054" s="183" t="s">
        <v>1592</v>
      </c>
      <c r="D1054" s="14" t="s">
        <v>112</v>
      </c>
      <c r="E1054" s="105">
        <v>15467.4</v>
      </c>
      <c r="F1054" s="23">
        <v>42227</v>
      </c>
      <c r="G1054" s="118">
        <v>15467.4</v>
      </c>
      <c r="H1054" s="31">
        <f t="shared" si="33"/>
        <v>0</v>
      </c>
      <c r="I1054" s="56" t="s">
        <v>6112</v>
      </c>
      <c r="N1054" s="20">
        <v>42244</v>
      </c>
      <c r="O1054" s="183">
        <v>7146</v>
      </c>
      <c r="P1054" s="183" t="s">
        <v>1592</v>
      </c>
      <c r="Q1054" s="14" t="s">
        <v>121</v>
      </c>
      <c r="R1054" s="105">
        <v>2980.75</v>
      </c>
      <c r="S1054" s="23">
        <v>42244</v>
      </c>
      <c r="T1054" s="106">
        <v>2980.75</v>
      </c>
      <c r="U1054" s="31">
        <f t="shared" si="32"/>
        <v>0</v>
      </c>
      <c r="V1054" s="39" t="s">
        <v>9</v>
      </c>
    </row>
    <row r="1055" spans="1:22" x14ac:dyDescent="0.25">
      <c r="A1055" s="20">
        <v>42227</v>
      </c>
      <c r="B1055" s="183">
        <v>5263</v>
      </c>
      <c r="C1055" s="183" t="s">
        <v>1592</v>
      </c>
      <c r="D1055" s="14" t="s">
        <v>20</v>
      </c>
      <c r="E1055" s="105">
        <v>9054</v>
      </c>
      <c r="F1055" s="23">
        <v>42227</v>
      </c>
      <c r="G1055" s="118">
        <v>9054</v>
      </c>
      <c r="H1055" s="31">
        <f t="shared" si="33"/>
        <v>0</v>
      </c>
      <c r="I1055" s="56" t="s">
        <v>94</v>
      </c>
      <c r="N1055" s="20">
        <v>42245</v>
      </c>
      <c r="O1055" s="183">
        <v>7275</v>
      </c>
      <c r="P1055" s="183" t="s">
        <v>1592</v>
      </c>
      <c r="Q1055" s="14" t="s">
        <v>121</v>
      </c>
      <c r="R1055" s="105">
        <v>2373.4699999999998</v>
      </c>
      <c r="S1055" s="23">
        <v>42245</v>
      </c>
      <c r="T1055" s="106">
        <v>2373.4699999999998</v>
      </c>
      <c r="U1055" s="31">
        <f t="shared" si="32"/>
        <v>0</v>
      </c>
      <c r="V1055" s="39" t="s">
        <v>9</v>
      </c>
    </row>
    <row r="1056" spans="1:22" x14ac:dyDescent="0.25">
      <c r="A1056" s="20">
        <v>42227</v>
      </c>
      <c r="B1056" s="183">
        <v>5264</v>
      </c>
      <c r="C1056" s="183" t="s">
        <v>1592</v>
      </c>
      <c r="D1056" s="14" t="s">
        <v>125</v>
      </c>
      <c r="E1056" s="105">
        <v>7218</v>
      </c>
      <c r="F1056" s="23">
        <v>42230</v>
      </c>
      <c r="G1056" s="118">
        <v>7218</v>
      </c>
      <c r="H1056" s="31">
        <f t="shared" si="33"/>
        <v>0</v>
      </c>
      <c r="I1056" s="56" t="s">
        <v>94</v>
      </c>
      <c r="N1056" s="20">
        <v>42247</v>
      </c>
      <c r="O1056" s="183">
        <v>7481</v>
      </c>
      <c r="P1056" s="183" t="s">
        <v>1592</v>
      </c>
      <c r="Q1056" s="14" t="s">
        <v>121</v>
      </c>
      <c r="R1056" s="105">
        <v>2531.1</v>
      </c>
      <c r="S1056" s="23">
        <v>42247</v>
      </c>
      <c r="T1056" s="106">
        <v>2531.1</v>
      </c>
      <c r="U1056" s="31">
        <f t="shared" si="32"/>
        <v>0</v>
      </c>
      <c r="V1056" s="39" t="s">
        <v>9</v>
      </c>
    </row>
    <row r="1057" spans="1:22" x14ac:dyDescent="0.25">
      <c r="A1057" s="20">
        <v>42227</v>
      </c>
      <c r="B1057" s="183">
        <v>5265</v>
      </c>
      <c r="C1057" s="183" t="s">
        <v>1592</v>
      </c>
      <c r="D1057" s="14" t="s">
        <v>114</v>
      </c>
      <c r="E1057" s="105">
        <v>1703</v>
      </c>
      <c r="F1057" s="23">
        <v>42227</v>
      </c>
      <c r="G1057" s="118">
        <v>1703</v>
      </c>
      <c r="H1057" s="31">
        <f t="shared" si="33"/>
        <v>0</v>
      </c>
      <c r="I1057" s="56" t="s">
        <v>9</v>
      </c>
      <c r="N1057" s="20">
        <v>42227</v>
      </c>
      <c r="O1057" s="183">
        <v>5287</v>
      </c>
      <c r="P1057" s="183" t="s">
        <v>1592</v>
      </c>
      <c r="Q1057" s="14" t="s">
        <v>1371</v>
      </c>
      <c r="R1057" s="105">
        <v>4351.63</v>
      </c>
      <c r="S1057" s="23">
        <v>42227</v>
      </c>
      <c r="T1057" s="106">
        <v>4351.63</v>
      </c>
      <c r="U1057" s="31">
        <f t="shared" si="32"/>
        <v>0</v>
      </c>
      <c r="V1057" s="39" t="s">
        <v>9</v>
      </c>
    </row>
    <row r="1058" spans="1:22" x14ac:dyDescent="0.25">
      <c r="A1058" s="20">
        <v>42227</v>
      </c>
      <c r="B1058" s="183">
        <v>5266</v>
      </c>
      <c r="C1058" s="183" t="s">
        <v>1592</v>
      </c>
      <c r="D1058" s="14" t="s">
        <v>21</v>
      </c>
      <c r="E1058" s="105">
        <v>4033.5</v>
      </c>
      <c r="F1058" s="23">
        <v>42227</v>
      </c>
      <c r="G1058" s="118">
        <v>4033.5</v>
      </c>
      <c r="H1058" s="31">
        <f t="shared" si="33"/>
        <v>0</v>
      </c>
      <c r="I1058" s="56" t="s">
        <v>9</v>
      </c>
      <c r="N1058" s="20">
        <v>42241</v>
      </c>
      <c r="O1058" s="183">
        <v>6886</v>
      </c>
      <c r="P1058" s="183" t="s">
        <v>1592</v>
      </c>
      <c r="Q1058" s="14" t="s">
        <v>1371</v>
      </c>
      <c r="R1058" s="105">
        <v>3589.6</v>
      </c>
      <c r="S1058" s="65">
        <v>42241</v>
      </c>
      <c r="T1058" s="106">
        <v>3589.6</v>
      </c>
      <c r="U1058" s="31">
        <f t="shared" si="32"/>
        <v>0</v>
      </c>
      <c r="V1058" s="39" t="s">
        <v>9</v>
      </c>
    </row>
    <row r="1059" spans="1:22" x14ac:dyDescent="0.25">
      <c r="A1059" s="20">
        <v>42227</v>
      </c>
      <c r="B1059" s="183">
        <v>5267</v>
      </c>
      <c r="C1059" s="183" t="s">
        <v>1592</v>
      </c>
      <c r="D1059" s="14" t="s">
        <v>24</v>
      </c>
      <c r="E1059" s="105">
        <v>49378.8</v>
      </c>
      <c r="F1059" s="23">
        <v>42236</v>
      </c>
      <c r="G1059" s="118">
        <v>49378.8</v>
      </c>
      <c r="H1059" s="31">
        <f t="shared" si="33"/>
        <v>0</v>
      </c>
      <c r="I1059" s="56" t="s">
        <v>9</v>
      </c>
      <c r="N1059" s="20">
        <v>42217</v>
      </c>
      <c r="O1059" s="183">
        <v>4305</v>
      </c>
      <c r="P1059" s="183" t="s">
        <v>1592</v>
      </c>
      <c r="Q1059" s="14" t="s">
        <v>250</v>
      </c>
      <c r="R1059" s="105">
        <v>3374.8</v>
      </c>
      <c r="S1059" s="23">
        <v>42219</v>
      </c>
      <c r="T1059" s="106">
        <v>3374.8</v>
      </c>
      <c r="U1059" s="25">
        <f t="shared" si="32"/>
        <v>0</v>
      </c>
      <c r="V1059" s="39" t="s">
        <v>19</v>
      </c>
    </row>
    <row r="1060" spans="1:22" x14ac:dyDescent="0.25">
      <c r="A1060" s="20">
        <v>42227</v>
      </c>
      <c r="B1060" s="183">
        <v>5268</v>
      </c>
      <c r="C1060" s="183" t="s">
        <v>1592</v>
      </c>
      <c r="D1060" s="14" t="s">
        <v>6174</v>
      </c>
      <c r="E1060" s="105">
        <v>2172.6</v>
      </c>
      <c r="F1060" s="23"/>
      <c r="G1060" s="118"/>
      <c r="H1060" s="31">
        <f t="shared" si="33"/>
        <v>2172.6</v>
      </c>
      <c r="I1060" s="56" t="s">
        <v>9</v>
      </c>
      <c r="N1060" s="20">
        <v>42220</v>
      </c>
      <c r="O1060" s="183">
        <v>4558</v>
      </c>
      <c r="P1060" s="183" t="s">
        <v>1592</v>
      </c>
      <c r="Q1060" s="14" t="s">
        <v>250</v>
      </c>
      <c r="R1060" s="105">
        <v>2055.6</v>
      </c>
      <c r="S1060" s="23">
        <v>42221</v>
      </c>
      <c r="T1060" s="106">
        <v>2055.6</v>
      </c>
      <c r="U1060" s="31">
        <f t="shared" si="32"/>
        <v>0</v>
      </c>
      <c r="V1060" s="39" t="s">
        <v>19</v>
      </c>
    </row>
    <row r="1061" spans="1:22" x14ac:dyDescent="0.25">
      <c r="A1061" s="20">
        <v>42227</v>
      </c>
      <c r="B1061" s="183">
        <v>5269</v>
      </c>
      <c r="C1061" s="183" t="s">
        <v>1592</v>
      </c>
      <c r="D1061" s="14" t="s">
        <v>121</v>
      </c>
      <c r="E1061" s="105">
        <v>2854.4</v>
      </c>
      <c r="F1061" s="23">
        <v>42227</v>
      </c>
      <c r="G1061" s="118">
        <v>2854.4</v>
      </c>
      <c r="H1061" s="31">
        <f t="shared" si="33"/>
        <v>0</v>
      </c>
      <c r="I1061" s="56" t="s">
        <v>9</v>
      </c>
      <c r="N1061" s="20">
        <v>42221</v>
      </c>
      <c r="O1061" s="183">
        <v>4672</v>
      </c>
      <c r="P1061" s="183" t="s">
        <v>1592</v>
      </c>
      <c r="Q1061" s="14" t="s">
        <v>250</v>
      </c>
      <c r="R1061" s="105">
        <v>1306.56</v>
      </c>
      <c r="S1061" s="23">
        <v>42222</v>
      </c>
      <c r="T1061" s="106">
        <v>1306.56</v>
      </c>
      <c r="U1061" s="31">
        <f t="shared" si="32"/>
        <v>0</v>
      </c>
      <c r="V1061" s="39" t="s">
        <v>19</v>
      </c>
    </row>
    <row r="1062" spans="1:22" x14ac:dyDescent="0.25">
      <c r="A1062" s="20">
        <v>42227</v>
      </c>
      <c r="B1062" s="183">
        <v>5270</v>
      </c>
      <c r="C1062" s="183" t="s">
        <v>1592</v>
      </c>
      <c r="D1062" s="14" t="s">
        <v>3298</v>
      </c>
      <c r="E1062" s="105">
        <v>1129.2</v>
      </c>
      <c r="F1062" s="23">
        <v>42227</v>
      </c>
      <c r="G1062" s="118">
        <v>1129.2</v>
      </c>
      <c r="H1062" s="31">
        <f t="shared" si="33"/>
        <v>0</v>
      </c>
      <c r="I1062" s="56" t="s">
        <v>587</v>
      </c>
      <c r="N1062" s="20">
        <v>42223</v>
      </c>
      <c r="O1062" s="183">
        <v>4924</v>
      </c>
      <c r="P1062" s="183" t="s">
        <v>1592</v>
      </c>
      <c r="Q1062" s="14" t="s">
        <v>250</v>
      </c>
      <c r="R1062" s="105">
        <v>2512.6</v>
      </c>
      <c r="S1062" s="23">
        <v>42224</v>
      </c>
      <c r="T1062" s="106">
        <v>2512.6</v>
      </c>
      <c r="U1062" s="31">
        <f t="shared" si="32"/>
        <v>0</v>
      </c>
      <c r="V1062" s="39" t="s">
        <v>94</v>
      </c>
    </row>
    <row r="1063" spans="1:22" x14ac:dyDescent="0.25">
      <c r="A1063" s="20">
        <v>42227</v>
      </c>
      <c r="B1063" s="183">
        <v>5271</v>
      </c>
      <c r="C1063" s="183" t="s">
        <v>1592</v>
      </c>
      <c r="D1063" s="14" t="s">
        <v>255</v>
      </c>
      <c r="E1063" s="105">
        <v>9432.7999999999993</v>
      </c>
      <c r="F1063" s="51">
        <v>42227</v>
      </c>
      <c r="G1063" s="118">
        <v>9432.7999999999993</v>
      </c>
      <c r="H1063" s="31">
        <f t="shared" si="33"/>
        <v>0</v>
      </c>
      <c r="I1063" s="56" t="s">
        <v>587</v>
      </c>
      <c r="N1063" s="20">
        <v>42226</v>
      </c>
      <c r="O1063" s="183">
        <v>5225</v>
      </c>
      <c r="P1063" s="183" t="s">
        <v>1592</v>
      </c>
      <c r="Q1063" s="150" t="s">
        <v>250</v>
      </c>
      <c r="R1063" s="105">
        <v>4274.8999999999996</v>
      </c>
      <c r="S1063" s="23">
        <v>42227</v>
      </c>
      <c r="T1063" s="106">
        <v>4274.8999999999996</v>
      </c>
      <c r="U1063" s="31">
        <f t="shared" si="32"/>
        <v>0</v>
      </c>
      <c r="V1063" s="39" t="s">
        <v>19</v>
      </c>
    </row>
    <row r="1064" spans="1:22" x14ac:dyDescent="0.25">
      <c r="A1064" s="20">
        <v>42227</v>
      </c>
      <c r="B1064" s="183">
        <v>5272</v>
      </c>
      <c r="C1064" s="183" t="s">
        <v>1592</v>
      </c>
      <c r="D1064" s="14" t="s">
        <v>854</v>
      </c>
      <c r="E1064" s="105">
        <v>5094.6000000000004</v>
      </c>
      <c r="F1064" s="23">
        <v>42227</v>
      </c>
      <c r="G1064" s="118">
        <v>5094.6000000000004</v>
      </c>
      <c r="H1064" s="31">
        <f t="shared" si="33"/>
        <v>0</v>
      </c>
      <c r="I1064" s="56" t="s">
        <v>9</v>
      </c>
      <c r="N1064" s="20">
        <v>42229</v>
      </c>
      <c r="O1064" s="183">
        <v>5550</v>
      </c>
      <c r="P1064" s="183" t="s">
        <v>1592</v>
      </c>
      <c r="Q1064" s="14" t="s">
        <v>250</v>
      </c>
      <c r="R1064" s="105">
        <v>1127</v>
      </c>
      <c r="S1064" s="23">
        <v>42230</v>
      </c>
      <c r="T1064" s="106">
        <v>1127</v>
      </c>
      <c r="U1064" s="31">
        <f t="shared" si="32"/>
        <v>0</v>
      </c>
      <c r="V1064" s="39" t="s">
        <v>17</v>
      </c>
    </row>
    <row r="1065" spans="1:22" x14ac:dyDescent="0.25">
      <c r="A1065" s="20">
        <v>42227</v>
      </c>
      <c r="B1065" s="183">
        <v>5273</v>
      </c>
      <c r="C1065" s="183" t="s">
        <v>1592</v>
      </c>
      <c r="D1065" s="150" t="s">
        <v>431</v>
      </c>
      <c r="E1065" s="105">
        <v>4752</v>
      </c>
      <c r="F1065" s="23">
        <v>42227</v>
      </c>
      <c r="G1065" s="118">
        <v>4752</v>
      </c>
      <c r="H1065" s="31">
        <f t="shared" si="33"/>
        <v>0</v>
      </c>
      <c r="I1065" s="56" t="s">
        <v>9</v>
      </c>
      <c r="N1065" s="20">
        <v>42230</v>
      </c>
      <c r="O1065" s="183">
        <v>5695</v>
      </c>
      <c r="P1065" s="183" t="s">
        <v>1592</v>
      </c>
      <c r="Q1065" s="14" t="s">
        <v>250</v>
      </c>
      <c r="R1065" s="105">
        <v>4581</v>
      </c>
      <c r="S1065" s="23">
        <v>42231</v>
      </c>
      <c r="T1065" s="106">
        <v>4581</v>
      </c>
      <c r="U1065" s="48">
        <f t="shared" si="32"/>
        <v>0</v>
      </c>
      <c r="V1065" s="39" t="s">
        <v>19</v>
      </c>
    </row>
    <row r="1066" spans="1:22" x14ac:dyDescent="0.25">
      <c r="A1066" s="20">
        <v>42227</v>
      </c>
      <c r="B1066" s="183">
        <v>5274</v>
      </c>
      <c r="C1066" s="183" t="s">
        <v>1592</v>
      </c>
      <c r="D1066" s="14" t="s">
        <v>1174</v>
      </c>
      <c r="E1066" s="105">
        <v>2207.4</v>
      </c>
      <c r="F1066" s="23">
        <v>42227</v>
      </c>
      <c r="G1066" s="106">
        <v>2207.4</v>
      </c>
      <c r="H1066" s="31">
        <f t="shared" si="33"/>
        <v>0</v>
      </c>
      <c r="I1066" s="39" t="s">
        <v>587</v>
      </c>
      <c r="N1066" s="20">
        <v>42236</v>
      </c>
      <c r="O1066" s="183">
        <v>6347</v>
      </c>
      <c r="P1066" s="183" t="s">
        <v>1592</v>
      </c>
      <c r="Q1066" s="14" t="s">
        <v>250</v>
      </c>
      <c r="R1066" s="105">
        <v>2693.1</v>
      </c>
      <c r="S1066" s="23">
        <v>42237</v>
      </c>
      <c r="T1066" s="106">
        <v>2693.1</v>
      </c>
      <c r="U1066" s="31">
        <f t="shared" si="32"/>
        <v>0</v>
      </c>
      <c r="V1066" s="39" t="s">
        <v>19</v>
      </c>
    </row>
    <row r="1067" spans="1:22" x14ac:dyDescent="0.25">
      <c r="A1067" s="20">
        <v>42227</v>
      </c>
      <c r="B1067" s="183">
        <v>5275</v>
      </c>
      <c r="C1067" s="183" t="s">
        <v>1592</v>
      </c>
      <c r="D1067" s="14" t="s">
        <v>81</v>
      </c>
      <c r="E1067" s="105">
        <v>1998.6</v>
      </c>
      <c r="F1067" s="23">
        <v>42227</v>
      </c>
      <c r="G1067" s="106">
        <v>1998.6</v>
      </c>
      <c r="H1067" s="31">
        <f t="shared" si="33"/>
        <v>0</v>
      </c>
      <c r="I1067" s="39" t="s">
        <v>59</v>
      </c>
      <c r="N1067" s="20">
        <v>42237</v>
      </c>
      <c r="O1067" s="183">
        <v>6483</v>
      </c>
      <c r="P1067" s="183" t="s">
        <v>1592</v>
      </c>
      <c r="Q1067" s="14" t="s">
        <v>250</v>
      </c>
      <c r="R1067" s="105">
        <v>1749.2</v>
      </c>
      <c r="S1067" s="23">
        <v>42238</v>
      </c>
      <c r="T1067" s="106">
        <v>1749.2</v>
      </c>
      <c r="U1067" s="31">
        <f t="shared" si="32"/>
        <v>0</v>
      </c>
      <c r="V1067" s="39" t="s">
        <v>19</v>
      </c>
    </row>
    <row r="1068" spans="1:22" x14ac:dyDescent="0.25">
      <c r="A1068" s="20">
        <v>42227</v>
      </c>
      <c r="B1068" s="183">
        <v>5276</v>
      </c>
      <c r="C1068" s="183" t="s">
        <v>1592</v>
      </c>
      <c r="D1068" s="14" t="s">
        <v>1186</v>
      </c>
      <c r="E1068" s="105">
        <v>15351.4</v>
      </c>
      <c r="F1068" s="23">
        <v>42227</v>
      </c>
      <c r="G1068" s="106">
        <v>15351.4</v>
      </c>
      <c r="H1068" s="31">
        <f t="shared" si="33"/>
        <v>0</v>
      </c>
      <c r="I1068" s="39" t="s">
        <v>587</v>
      </c>
      <c r="N1068" s="20">
        <v>42240</v>
      </c>
      <c r="O1068" s="183">
        <v>6785</v>
      </c>
      <c r="P1068" s="183" t="s">
        <v>1592</v>
      </c>
      <c r="Q1068" s="14" t="s">
        <v>250</v>
      </c>
      <c r="R1068" s="105">
        <v>1301.4000000000001</v>
      </c>
      <c r="S1068" s="65">
        <v>42241</v>
      </c>
      <c r="T1068" s="106">
        <v>1301.4000000000001</v>
      </c>
      <c r="U1068" s="31">
        <f t="shared" si="32"/>
        <v>0</v>
      </c>
      <c r="V1068" s="39" t="s">
        <v>19</v>
      </c>
    </row>
    <row r="1069" spans="1:22" x14ac:dyDescent="0.25">
      <c r="A1069" s="20">
        <v>42227</v>
      </c>
      <c r="B1069" s="183">
        <v>5277</v>
      </c>
      <c r="C1069" s="183" t="s">
        <v>1592</v>
      </c>
      <c r="D1069" s="14" t="s">
        <v>1290</v>
      </c>
      <c r="E1069" s="105">
        <v>8037.6</v>
      </c>
      <c r="F1069" s="30">
        <v>42227</v>
      </c>
      <c r="G1069" s="106">
        <v>8037.6</v>
      </c>
      <c r="H1069" s="31">
        <f t="shared" si="33"/>
        <v>0</v>
      </c>
      <c r="I1069" s="39" t="s">
        <v>587</v>
      </c>
      <c r="N1069" s="20">
        <v>42243</v>
      </c>
      <c r="O1069" s="183">
        <v>7104</v>
      </c>
      <c r="P1069" s="183" t="s">
        <v>1592</v>
      </c>
      <c r="Q1069" s="14" t="s">
        <v>250</v>
      </c>
      <c r="R1069" s="105">
        <v>700</v>
      </c>
      <c r="S1069" s="23">
        <v>42245</v>
      </c>
      <c r="T1069" s="106">
        <v>700</v>
      </c>
      <c r="U1069" s="31">
        <f t="shared" si="32"/>
        <v>0</v>
      </c>
      <c r="V1069" s="39" t="s">
        <v>19</v>
      </c>
    </row>
    <row r="1070" spans="1:22" x14ac:dyDescent="0.25">
      <c r="A1070" s="20">
        <v>42227</v>
      </c>
      <c r="B1070" s="183">
        <v>5278</v>
      </c>
      <c r="C1070" s="183" t="s">
        <v>1592</v>
      </c>
      <c r="D1070" s="14" t="s">
        <v>940</v>
      </c>
      <c r="E1070" s="105">
        <v>2298</v>
      </c>
      <c r="F1070" s="23">
        <v>42227</v>
      </c>
      <c r="G1070" s="106">
        <v>2298</v>
      </c>
      <c r="H1070" s="31">
        <f t="shared" si="33"/>
        <v>0</v>
      </c>
      <c r="I1070" s="39" t="s">
        <v>587</v>
      </c>
      <c r="N1070" s="20">
        <v>42243</v>
      </c>
      <c r="O1070" s="183">
        <v>7107</v>
      </c>
      <c r="P1070" s="183" t="s">
        <v>1592</v>
      </c>
      <c r="Q1070" s="14" t="s">
        <v>250</v>
      </c>
      <c r="R1070" s="105">
        <v>6423.2</v>
      </c>
      <c r="S1070" s="23">
        <v>42245</v>
      </c>
      <c r="T1070" s="106">
        <v>6423.2</v>
      </c>
      <c r="U1070" s="31">
        <f t="shared" si="32"/>
        <v>0</v>
      </c>
      <c r="V1070" s="39" t="s">
        <v>19</v>
      </c>
    </row>
    <row r="1071" spans="1:22" x14ac:dyDescent="0.25">
      <c r="A1071" s="20">
        <v>42227</v>
      </c>
      <c r="B1071" s="183">
        <v>5279</v>
      </c>
      <c r="C1071" s="183" t="s">
        <v>1592</v>
      </c>
      <c r="D1071" s="14" t="s">
        <v>1175</v>
      </c>
      <c r="E1071" s="105">
        <v>13752</v>
      </c>
      <c r="F1071" s="23">
        <v>42227</v>
      </c>
      <c r="G1071" s="106">
        <v>13752</v>
      </c>
      <c r="H1071" s="31">
        <f t="shared" si="33"/>
        <v>0</v>
      </c>
      <c r="I1071" s="39" t="s">
        <v>587</v>
      </c>
      <c r="N1071" s="20">
        <v>42247</v>
      </c>
      <c r="O1071" s="183">
        <v>7580</v>
      </c>
      <c r="P1071" s="183" t="s">
        <v>1592</v>
      </c>
      <c r="Q1071" s="14" t="s">
        <v>250</v>
      </c>
      <c r="R1071" s="105">
        <v>3236.8</v>
      </c>
      <c r="S1071" s="23"/>
      <c r="T1071" s="106"/>
      <c r="U1071" s="31">
        <f t="shared" si="32"/>
        <v>3236.8</v>
      </c>
      <c r="V1071" s="39" t="s">
        <v>94</v>
      </c>
    </row>
    <row r="1072" spans="1:22" x14ac:dyDescent="0.25">
      <c r="A1072" s="20">
        <v>42227</v>
      </c>
      <c r="B1072" s="183">
        <v>5280</v>
      </c>
      <c r="C1072" s="183" t="s">
        <v>1592</v>
      </c>
      <c r="D1072" s="14" t="s">
        <v>5046</v>
      </c>
      <c r="E1072" s="105">
        <v>17923.599999999999</v>
      </c>
      <c r="F1072" s="23">
        <v>42227</v>
      </c>
      <c r="G1072" s="106">
        <v>17923.599999999999</v>
      </c>
      <c r="H1072" s="31">
        <f t="shared" si="33"/>
        <v>0</v>
      </c>
      <c r="I1072" s="39" t="s">
        <v>9</v>
      </c>
      <c r="N1072" s="20">
        <v>42222</v>
      </c>
      <c r="O1072" s="183">
        <v>4723</v>
      </c>
      <c r="P1072" s="183" t="s">
        <v>1592</v>
      </c>
      <c r="Q1072" s="14" t="s">
        <v>6131</v>
      </c>
      <c r="R1072" s="105">
        <v>8049.6</v>
      </c>
      <c r="S1072" s="23">
        <v>42222</v>
      </c>
      <c r="T1072" s="106">
        <v>8049.6</v>
      </c>
      <c r="U1072" s="31">
        <f t="shared" si="32"/>
        <v>0</v>
      </c>
      <c r="V1072" s="39" t="s">
        <v>59</v>
      </c>
    </row>
    <row r="1073" spans="1:22" x14ac:dyDescent="0.25">
      <c r="A1073" s="20">
        <v>42227</v>
      </c>
      <c r="B1073" s="183">
        <v>5281</v>
      </c>
      <c r="C1073" s="183" t="s">
        <v>1592</v>
      </c>
      <c r="D1073" s="150" t="s">
        <v>167</v>
      </c>
      <c r="E1073" s="105">
        <v>607.20000000000005</v>
      </c>
      <c r="F1073" s="23">
        <v>42227</v>
      </c>
      <c r="G1073" s="106">
        <v>607.20000000000005</v>
      </c>
      <c r="H1073" s="31">
        <f t="shared" si="33"/>
        <v>0</v>
      </c>
      <c r="I1073" s="39" t="s">
        <v>59</v>
      </c>
      <c r="N1073" s="20">
        <v>42222</v>
      </c>
      <c r="O1073" s="183">
        <v>4797</v>
      </c>
      <c r="P1073" s="183" t="s">
        <v>1592</v>
      </c>
      <c r="Q1073" s="14" t="s">
        <v>305</v>
      </c>
      <c r="R1073" s="105">
        <v>7018</v>
      </c>
      <c r="S1073" s="72" t="s">
        <v>6137</v>
      </c>
      <c r="T1073" s="106">
        <f>6820+198</f>
        <v>7018</v>
      </c>
      <c r="U1073" s="31">
        <f t="shared" si="32"/>
        <v>0</v>
      </c>
      <c r="V1073" s="39" t="s">
        <v>9</v>
      </c>
    </row>
    <row r="1074" spans="1:22" x14ac:dyDescent="0.25">
      <c r="A1074" s="20">
        <v>42227</v>
      </c>
      <c r="B1074" s="183">
        <v>5282</v>
      </c>
      <c r="C1074" s="183" t="s">
        <v>1592</v>
      </c>
      <c r="D1074" s="14" t="s">
        <v>14</v>
      </c>
      <c r="E1074" s="105">
        <v>6588.4</v>
      </c>
      <c r="F1074" s="23" t="s">
        <v>6175</v>
      </c>
      <c r="G1074" s="106">
        <f>3833.54+2754.86</f>
        <v>6588.4</v>
      </c>
      <c r="H1074" s="31">
        <f t="shared" si="33"/>
        <v>0</v>
      </c>
      <c r="I1074" s="39" t="s">
        <v>9</v>
      </c>
      <c r="N1074" s="20">
        <v>42229</v>
      </c>
      <c r="O1074" s="183">
        <v>5582</v>
      </c>
      <c r="P1074" s="183" t="s">
        <v>1592</v>
      </c>
      <c r="Q1074" s="14" t="s">
        <v>305</v>
      </c>
      <c r="R1074" s="105">
        <v>434.6</v>
      </c>
      <c r="S1074" s="23">
        <v>42229</v>
      </c>
      <c r="T1074" s="106">
        <v>434.6</v>
      </c>
      <c r="U1074" s="31">
        <f t="shared" si="32"/>
        <v>0</v>
      </c>
      <c r="V1074" s="39" t="s">
        <v>9</v>
      </c>
    </row>
    <row r="1075" spans="1:22" x14ac:dyDescent="0.25">
      <c r="A1075" s="20">
        <v>42227</v>
      </c>
      <c r="B1075" s="183">
        <v>5283</v>
      </c>
      <c r="C1075" s="183" t="s">
        <v>1592</v>
      </c>
      <c r="D1075" s="14" t="s">
        <v>53</v>
      </c>
      <c r="E1075" s="105">
        <v>1016</v>
      </c>
      <c r="F1075" s="23">
        <v>42227</v>
      </c>
      <c r="G1075" s="106">
        <v>1016</v>
      </c>
      <c r="H1075" s="31">
        <f t="shared" si="33"/>
        <v>0</v>
      </c>
      <c r="I1075" s="39" t="s">
        <v>6112</v>
      </c>
      <c r="N1075" s="20">
        <v>42230</v>
      </c>
      <c r="O1075" s="183">
        <v>5703</v>
      </c>
      <c r="P1075" s="183" t="s">
        <v>1592</v>
      </c>
      <c r="Q1075" s="14" t="s">
        <v>305</v>
      </c>
      <c r="R1075" s="105">
        <v>3466.8</v>
      </c>
      <c r="S1075" s="23">
        <v>42230</v>
      </c>
      <c r="T1075" s="106">
        <v>3466.8</v>
      </c>
      <c r="U1075" s="48">
        <f t="shared" si="32"/>
        <v>0</v>
      </c>
      <c r="V1075" s="39" t="s">
        <v>9</v>
      </c>
    </row>
    <row r="1076" spans="1:22" x14ac:dyDescent="0.25">
      <c r="A1076" s="20">
        <v>42227</v>
      </c>
      <c r="B1076" s="183">
        <v>5284</v>
      </c>
      <c r="C1076" s="183" t="s">
        <v>1592</v>
      </c>
      <c r="D1076" s="14" t="s">
        <v>82</v>
      </c>
      <c r="E1076" s="105">
        <v>2902.5</v>
      </c>
      <c r="F1076" s="23">
        <v>42229</v>
      </c>
      <c r="G1076" s="106">
        <v>2902.5</v>
      </c>
      <c r="H1076" s="31">
        <f t="shared" si="33"/>
        <v>0</v>
      </c>
      <c r="I1076" s="39" t="s">
        <v>59</v>
      </c>
      <c r="N1076" s="20">
        <v>42233</v>
      </c>
      <c r="O1076" s="183">
        <v>6012</v>
      </c>
      <c r="P1076" s="183" t="s">
        <v>1592</v>
      </c>
      <c r="Q1076" s="14" t="s">
        <v>305</v>
      </c>
      <c r="R1076" s="105">
        <v>1674</v>
      </c>
      <c r="S1076" s="23">
        <v>42233</v>
      </c>
      <c r="T1076" s="118">
        <v>1674</v>
      </c>
      <c r="U1076" s="31">
        <f t="shared" si="32"/>
        <v>0</v>
      </c>
      <c r="V1076" s="56" t="s">
        <v>9</v>
      </c>
    </row>
    <row r="1077" spans="1:22" x14ac:dyDescent="0.25">
      <c r="A1077" s="20">
        <v>42227</v>
      </c>
      <c r="B1077" s="183">
        <v>5285</v>
      </c>
      <c r="C1077" s="183" t="s">
        <v>1592</v>
      </c>
      <c r="D1077" s="14" t="s">
        <v>6156</v>
      </c>
      <c r="E1077" s="105">
        <v>3814.75</v>
      </c>
      <c r="F1077" s="23">
        <v>42227</v>
      </c>
      <c r="G1077" s="106">
        <v>3814.75</v>
      </c>
      <c r="H1077" s="31">
        <f t="shared" si="33"/>
        <v>0</v>
      </c>
      <c r="I1077" s="39" t="s">
        <v>9</v>
      </c>
      <c r="N1077" s="20">
        <v>42239</v>
      </c>
      <c r="O1077" s="183">
        <v>6692</v>
      </c>
      <c r="P1077" s="183" t="s">
        <v>1592</v>
      </c>
      <c r="Q1077" s="14" t="s">
        <v>305</v>
      </c>
      <c r="R1077" s="105">
        <v>1489.6</v>
      </c>
      <c r="S1077" s="65">
        <v>42239</v>
      </c>
      <c r="T1077" s="106">
        <v>1489.6</v>
      </c>
      <c r="U1077" s="31">
        <f t="shared" si="32"/>
        <v>0</v>
      </c>
      <c r="V1077" s="39" t="s">
        <v>9</v>
      </c>
    </row>
    <row r="1078" spans="1:22" x14ac:dyDescent="0.25">
      <c r="A1078" s="20">
        <v>42227</v>
      </c>
      <c r="B1078" s="183">
        <v>5286</v>
      </c>
      <c r="C1078" s="183" t="s">
        <v>1592</v>
      </c>
      <c r="D1078" s="14" t="s">
        <v>604</v>
      </c>
      <c r="E1078" s="105">
        <v>2244.4</v>
      </c>
      <c r="F1078" s="23">
        <v>42227</v>
      </c>
      <c r="G1078" s="106">
        <v>2244.4</v>
      </c>
      <c r="H1078" s="31">
        <f t="shared" si="33"/>
        <v>0</v>
      </c>
      <c r="I1078" s="39" t="s">
        <v>9</v>
      </c>
      <c r="N1078" s="20">
        <v>42239</v>
      </c>
      <c r="O1078" s="183">
        <v>6693</v>
      </c>
      <c r="P1078" s="183" t="s">
        <v>1592</v>
      </c>
      <c r="Q1078" s="14" t="s">
        <v>305</v>
      </c>
      <c r="R1078" s="105">
        <v>240</v>
      </c>
      <c r="S1078" s="65">
        <v>42239</v>
      </c>
      <c r="T1078" s="106">
        <v>240</v>
      </c>
      <c r="U1078" s="31">
        <f t="shared" si="32"/>
        <v>0</v>
      </c>
      <c r="V1078" s="39" t="s">
        <v>9</v>
      </c>
    </row>
    <row r="1079" spans="1:22" x14ac:dyDescent="0.25">
      <c r="A1079" s="20">
        <v>42227</v>
      </c>
      <c r="B1079" s="183">
        <v>5287</v>
      </c>
      <c r="C1079" s="183" t="s">
        <v>1592</v>
      </c>
      <c r="D1079" s="14" t="s">
        <v>1371</v>
      </c>
      <c r="E1079" s="105">
        <v>4351.63</v>
      </c>
      <c r="F1079" s="23">
        <v>42227</v>
      </c>
      <c r="G1079" s="106">
        <v>4351.63</v>
      </c>
      <c r="H1079" s="31">
        <f t="shared" si="33"/>
        <v>0</v>
      </c>
      <c r="I1079" s="39" t="s">
        <v>9</v>
      </c>
      <c r="N1079" s="20">
        <v>42246</v>
      </c>
      <c r="O1079" s="183">
        <v>7447</v>
      </c>
      <c r="P1079" s="183" t="s">
        <v>1592</v>
      </c>
      <c r="Q1079" s="14" t="s">
        <v>305</v>
      </c>
      <c r="R1079" s="105">
        <v>1136.8</v>
      </c>
      <c r="S1079" s="23">
        <v>42246</v>
      </c>
      <c r="T1079" s="106">
        <v>1136.8</v>
      </c>
      <c r="U1079" s="31">
        <f t="shared" si="32"/>
        <v>0</v>
      </c>
      <c r="V1079" s="39" t="s">
        <v>9</v>
      </c>
    </row>
    <row r="1080" spans="1:22" x14ac:dyDescent="0.25">
      <c r="A1080" s="20">
        <v>42227</v>
      </c>
      <c r="B1080" s="183">
        <v>5288</v>
      </c>
      <c r="C1080" s="183" t="s">
        <v>1592</v>
      </c>
      <c r="D1080" s="14" t="s">
        <v>118</v>
      </c>
      <c r="E1080" s="105">
        <v>7531.6</v>
      </c>
      <c r="F1080" s="30">
        <v>42249</v>
      </c>
      <c r="G1080" s="144">
        <v>7531.6</v>
      </c>
      <c r="H1080" s="31">
        <f t="shared" si="33"/>
        <v>0</v>
      </c>
      <c r="I1080" s="39" t="s">
        <v>59</v>
      </c>
      <c r="N1080" s="20">
        <v>42217</v>
      </c>
      <c r="O1080" s="183">
        <v>4299</v>
      </c>
      <c r="P1080" s="183" t="s">
        <v>1592</v>
      </c>
      <c r="Q1080" s="14" t="s">
        <v>93</v>
      </c>
      <c r="R1080" s="105">
        <v>3052.5</v>
      </c>
      <c r="S1080" s="23">
        <v>42219</v>
      </c>
      <c r="T1080" s="106">
        <v>3052.5</v>
      </c>
      <c r="U1080" s="25">
        <f t="shared" si="32"/>
        <v>0</v>
      </c>
      <c r="V1080" s="39" t="s">
        <v>19</v>
      </c>
    </row>
    <row r="1081" spans="1:22" x14ac:dyDescent="0.25">
      <c r="A1081" s="20">
        <v>42227</v>
      </c>
      <c r="B1081" s="183">
        <v>5289</v>
      </c>
      <c r="C1081" s="183" t="s">
        <v>1592</v>
      </c>
      <c r="D1081" s="14" t="s">
        <v>294</v>
      </c>
      <c r="E1081" s="105">
        <v>5124.8999999999996</v>
      </c>
      <c r="F1081" s="23">
        <v>42227</v>
      </c>
      <c r="G1081" s="106">
        <v>5124.8999999999996</v>
      </c>
      <c r="H1081" s="31">
        <f t="shared" si="33"/>
        <v>0</v>
      </c>
      <c r="I1081" s="39" t="s">
        <v>9</v>
      </c>
      <c r="N1081" s="20">
        <v>42220</v>
      </c>
      <c r="O1081" s="183">
        <v>4560</v>
      </c>
      <c r="P1081" s="183" t="s">
        <v>1592</v>
      </c>
      <c r="Q1081" s="14" t="s">
        <v>93</v>
      </c>
      <c r="R1081" s="105">
        <v>1687.2</v>
      </c>
      <c r="S1081" s="23">
        <v>42221</v>
      </c>
      <c r="T1081" s="106">
        <v>1687.2</v>
      </c>
      <c r="U1081" s="31">
        <f t="shared" si="32"/>
        <v>0</v>
      </c>
      <c r="V1081" s="39" t="s">
        <v>19</v>
      </c>
    </row>
    <row r="1082" spans="1:22" x14ac:dyDescent="0.25">
      <c r="A1082" s="20">
        <v>42227</v>
      </c>
      <c r="B1082" s="183">
        <v>5290</v>
      </c>
      <c r="C1082" s="183" t="s">
        <v>1592</v>
      </c>
      <c r="D1082" s="14" t="s">
        <v>375</v>
      </c>
      <c r="E1082" s="105">
        <v>2768.8</v>
      </c>
      <c r="F1082" s="23">
        <v>42227</v>
      </c>
      <c r="G1082" s="106">
        <v>2768.8</v>
      </c>
      <c r="H1082" s="31">
        <f t="shared" si="33"/>
        <v>0</v>
      </c>
      <c r="I1082" s="39" t="s">
        <v>9</v>
      </c>
      <c r="N1082" s="20">
        <v>42222</v>
      </c>
      <c r="O1082" s="183">
        <v>4773</v>
      </c>
      <c r="P1082" s="183" t="s">
        <v>1592</v>
      </c>
      <c r="Q1082" s="14" t="s">
        <v>93</v>
      </c>
      <c r="R1082" s="105">
        <v>1657.5</v>
      </c>
      <c r="S1082" s="23">
        <v>42223</v>
      </c>
      <c r="T1082" s="106">
        <v>1657.5</v>
      </c>
      <c r="U1082" s="31">
        <f t="shared" si="32"/>
        <v>0</v>
      </c>
      <c r="V1082" s="39" t="s">
        <v>94</v>
      </c>
    </row>
    <row r="1083" spans="1:22" x14ac:dyDescent="0.25">
      <c r="A1083" s="20">
        <v>42227</v>
      </c>
      <c r="B1083" s="183">
        <v>5291</v>
      </c>
      <c r="C1083" s="183" t="s">
        <v>1592</v>
      </c>
      <c r="D1083" s="14" t="s">
        <v>6150</v>
      </c>
      <c r="E1083" s="105">
        <v>1372.4</v>
      </c>
      <c r="F1083" s="23">
        <v>42227</v>
      </c>
      <c r="G1083" s="106">
        <v>1372.4</v>
      </c>
      <c r="H1083" s="31">
        <f t="shared" si="33"/>
        <v>0</v>
      </c>
      <c r="I1083" s="39" t="s">
        <v>59</v>
      </c>
      <c r="N1083" s="20">
        <v>42223</v>
      </c>
      <c r="O1083" s="183">
        <v>4905</v>
      </c>
      <c r="P1083" s="183" t="s">
        <v>1592</v>
      </c>
      <c r="Q1083" s="14" t="s">
        <v>93</v>
      </c>
      <c r="R1083" s="105">
        <v>2363.4</v>
      </c>
      <c r="S1083" s="23">
        <v>42224</v>
      </c>
      <c r="T1083" s="106">
        <v>2363.4</v>
      </c>
      <c r="U1083" s="31">
        <f t="shared" si="32"/>
        <v>0</v>
      </c>
      <c r="V1083" s="39" t="s">
        <v>94</v>
      </c>
    </row>
    <row r="1084" spans="1:22" x14ac:dyDescent="0.25">
      <c r="A1084" s="20">
        <v>42227</v>
      </c>
      <c r="B1084" s="183">
        <v>5292</v>
      </c>
      <c r="C1084" s="183" t="s">
        <v>1592</v>
      </c>
      <c r="D1084" s="14" t="s">
        <v>32</v>
      </c>
      <c r="E1084" s="105">
        <v>70525.100000000006</v>
      </c>
      <c r="F1084" s="23">
        <v>42230</v>
      </c>
      <c r="G1084" s="106">
        <v>70525.100000000006</v>
      </c>
      <c r="H1084" s="31">
        <f t="shared" si="33"/>
        <v>0</v>
      </c>
      <c r="I1084" s="39" t="s">
        <v>19</v>
      </c>
      <c r="N1084" s="20">
        <v>42224</v>
      </c>
      <c r="O1084" s="183">
        <v>5040</v>
      </c>
      <c r="P1084" s="183" t="s">
        <v>1592</v>
      </c>
      <c r="Q1084" s="14" t="s">
        <v>93</v>
      </c>
      <c r="R1084" s="105">
        <v>2351.6999999999998</v>
      </c>
      <c r="S1084" s="23">
        <v>42226</v>
      </c>
      <c r="T1084" s="106">
        <v>2351.6999999999998</v>
      </c>
      <c r="U1084" s="31">
        <f t="shared" si="32"/>
        <v>0</v>
      </c>
      <c r="V1084" s="39" t="s">
        <v>94</v>
      </c>
    </row>
    <row r="1085" spans="1:22" x14ac:dyDescent="0.25">
      <c r="A1085" s="20">
        <v>42227</v>
      </c>
      <c r="B1085" s="183">
        <v>5293</v>
      </c>
      <c r="C1085" s="183" t="s">
        <v>1592</v>
      </c>
      <c r="D1085" s="14" t="s">
        <v>116</v>
      </c>
      <c r="E1085" s="105">
        <v>1508.7</v>
      </c>
      <c r="F1085" s="23">
        <v>42227</v>
      </c>
      <c r="G1085" s="106">
        <v>1508.7</v>
      </c>
      <c r="H1085" s="31">
        <f t="shared" si="33"/>
        <v>0</v>
      </c>
      <c r="I1085" s="39" t="s">
        <v>59</v>
      </c>
      <c r="N1085" s="20">
        <v>42227</v>
      </c>
      <c r="O1085" s="183">
        <v>5339</v>
      </c>
      <c r="P1085" s="183" t="s">
        <v>1592</v>
      </c>
      <c r="Q1085" s="14" t="s">
        <v>93</v>
      </c>
      <c r="R1085" s="105">
        <v>1808</v>
      </c>
      <c r="S1085" s="23">
        <v>42228</v>
      </c>
      <c r="T1085" s="106">
        <v>1808</v>
      </c>
      <c r="U1085" s="31">
        <f t="shared" si="32"/>
        <v>0</v>
      </c>
      <c r="V1085" s="39" t="s">
        <v>17</v>
      </c>
    </row>
    <row r="1086" spans="1:22" x14ac:dyDescent="0.25">
      <c r="A1086" s="20">
        <v>42227</v>
      </c>
      <c r="B1086" s="183">
        <v>5294</v>
      </c>
      <c r="C1086" s="183" t="s">
        <v>1592</v>
      </c>
      <c r="D1086" s="14" t="s">
        <v>159</v>
      </c>
      <c r="E1086" s="105">
        <v>3881.3</v>
      </c>
      <c r="F1086" s="23">
        <v>42227</v>
      </c>
      <c r="G1086" s="106">
        <v>3881.3</v>
      </c>
      <c r="H1086" s="31">
        <f t="shared" si="33"/>
        <v>0</v>
      </c>
      <c r="I1086" s="39" t="s">
        <v>9</v>
      </c>
      <c r="N1086" s="20">
        <v>42229</v>
      </c>
      <c r="O1086" s="183">
        <v>5547</v>
      </c>
      <c r="P1086" s="183" t="s">
        <v>1592</v>
      </c>
      <c r="Q1086" s="14" t="s">
        <v>93</v>
      </c>
      <c r="R1086" s="105">
        <v>1600</v>
      </c>
      <c r="S1086" s="23">
        <v>42230</v>
      </c>
      <c r="T1086" s="106">
        <v>1600</v>
      </c>
      <c r="U1086" s="31">
        <f t="shared" si="32"/>
        <v>0</v>
      </c>
      <c r="V1086" s="39" t="s">
        <v>17</v>
      </c>
    </row>
    <row r="1087" spans="1:22" x14ac:dyDescent="0.25">
      <c r="A1087" s="20">
        <v>42227</v>
      </c>
      <c r="B1087" s="183">
        <v>5295</v>
      </c>
      <c r="C1087" s="183" t="s">
        <v>1592</v>
      </c>
      <c r="D1087" s="14" t="s">
        <v>122</v>
      </c>
      <c r="E1087" s="105">
        <v>14088</v>
      </c>
      <c r="F1087" s="23">
        <v>42227</v>
      </c>
      <c r="G1087" s="229">
        <v>14088</v>
      </c>
      <c r="H1087" s="31">
        <f t="shared" si="33"/>
        <v>0</v>
      </c>
      <c r="I1087" s="39" t="s">
        <v>9</v>
      </c>
      <c r="N1087" s="20">
        <v>42230</v>
      </c>
      <c r="O1087" s="183">
        <v>5693</v>
      </c>
      <c r="P1087" s="183" t="s">
        <v>1592</v>
      </c>
      <c r="Q1087" s="14" t="s">
        <v>93</v>
      </c>
      <c r="R1087" s="105">
        <v>3128</v>
      </c>
      <c r="S1087" s="51">
        <v>42231</v>
      </c>
      <c r="T1087" s="106">
        <v>3128</v>
      </c>
      <c r="U1087" s="48">
        <f t="shared" si="32"/>
        <v>0</v>
      </c>
      <c r="V1087" s="39" t="s">
        <v>19</v>
      </c>
    </row>
    <row r="1088" spans="1:22" x14ac:dyDescent="0.25">
      <c r="A1088" s="20">
        <v>42227</v>
      </c>
      <c r="B1088" s="183">
        <v>5296</v>
      </c>
      <c r="C1088" s="183" t="s">
        <v>1592</v>
      </c>
      <c r="D1088" s="14" t="s">
        <v>151</v>
      </c>
      <c r="E1088" s="105">
        <v>2332</v>
      </c>
      <c r="F1088" s="23">
        <v>42228</v>
      </c>
      <c r="G1088" s="229">
        <v>2332</v>
      </c>
      <c r="H1088" s="31">
        <f t="shared" si="33"/>
        <v>0</v>
      </c>
      <c r="I1088" s="39" t="s">
        <v>9</v>
      </c>
      <c r="N1088" s="20">
        <v>42231</v>
      </c>
      <c r="O1088" s="183">
        <v>5799</v>
      </c>
      <c r="P1088" s="183" t="s">
        <v>1592</v>
      </c>
      <c r="Q1088" s="14" t="s">
        <v>93</v>
      </c>
      <c r="R1088" s="105">
        <v>2132</v>
      </c>
      <c r="S1088" s="23">
        <v>42233</v>
      </c>
      <c r="T1088" s="106">
        <v>2132</v>
      </c>
      <c r="U1088" s="48">
        <f t="shared" si="32"/>
        <v>0</v>
      </c>
      <c r="V1088" s="39" t="s">
        <v>19</v>
      </c>
    </row>
    <row r="1089" spans="1:22" x14ac:dyDescent="0.25">
      <c r="A1089" s="20">
        <v>42227</v>
      </c>
      <c r="B1089" s="183">
        <v>5297</v>
      </c>
      <c r="C1089" s="183" t="s">
        <v>1592</v>
      </c>
      <c r="D1089" s="14" t="s">
        <v>270</v>
      </c>
      <c r="E1089" s="105">
        <v>288.10000000000002</v>
      </c>
      <c r="F1089" s="23">
        <v>42227</v>
      </c>
      <c r="G1089" s="229">
        <v>288.10000000000002</v>
      </c>
      <c r="H1089" s="31">
        <f t="shared" si="33"/>
        <v>0</v>
      </c>
      <c r="I1089" s="39" t="s">
        <v>9</v>
      </c>
      <c r="N1089" s="20">
        <v>42234</v>
      </c>
      <c r="O1089" s="183">
        <v>6121</v>
      </c>
      <c r="P1089" s="183" t="s">
        <v>1592</v>
      </c>
      <c r="Q1089" s="14" t="s">
        <v>93</v>
      </c>
      <c r="R1089" s="105">
        <v>1760</v>
      </c>
      <c r="S1089" s="65">
        <v>42235</v>
      </c>
      <c r="T1089" s="106">
        <v>1760</v>
      </c>
      <c r="U1089" s="31">
        <f t="shared" si="32"/>
        <v>0</v>
      </c>
      <c r="V1089" s="39" t="s">
        <v>19</v>
      </c>
    </row>
    <row r="1090" spans="1:22" x14ac:dyDescent="0.25">
      <c r="A1090" s="20">
        <v>42227</v>
      </c>
      <c r="B1090" s="183">
        <v>5298</v>
      </c>
      <c r="C1090" s="183" t="s">
        <v>1592</v>
      </c>
      <c r="D1090" s="14" t="s">
        <v>127</v>
      </c>
      <c r="E1090" s="105">
        <v>10850.6</v>
      </c>
      <c r="F1090" s="23">
        <v>42227</v>
      </c>
      <c r="G1090" s="229">
        <v>10850.6</v>
      </c>
      <c r="H1090" s="31">
        <f t="shared" si="33"/>
        <v>0</v>
      </c>
      <c r="I1090" s="39" t="s">
        <v>9</v>
      </c>
      <c r="N1090" s="20">
        <v>42237</v>
      </c>
      <c r="O1090" s="183">
        <v>6491</v>
      </c>
      <c r="P1090" s="183" t="s">
        <v>1592</v>
      </c>
      <c r="Q1090" s="14" t="s">
        <v>93</v>
      </c>
      <c r="R1090" s="105">
        <v>2414.9</v>
      </c>
      <c r="S1090" s="23">
        <v>42238</v>
      </c>
      <c r="T1090" s="106">
        <v>2414.9</v>
      </c>
      <c r="U1090" s="31">
        <f t="shared" si="32"/>
        <v>0</v>
      </c>
      <c r="V1090" s="39" t="s">
        <v>19</v>
      </c>
    </row>
    <row r="1091" spans="1:22" x14ac:dyDescent="0.25">
      <c r="A1091" s="20">
        <v>42227</v>
      </c>
      <c r="B1091" s="183">
        <v>5299</v>
      </c>
      <c r="C1091" s="183" t="s">
        <v>1592</v>
      </c>
      <c r="D1091" s="14" t="s">
        <v>127</v>
      </c>
      <c r="E1091" s="105">
        <v>1360.8</v>
      </c>
      <c r="F1091" s="23">
        <v>42227</v>
      </c>
      <c r="G1091" s="106">
        <v>1360.8</v>
      </c>
      <c r="H1091" s="31">
        <f t="shared" si="33"/>
        <v>0</v>
      </c>
      <c r="I1091" s="39" t="s">
        <v>9</v>
      </c>
      <c r="N1091" s="20">
        <v>42238</v>
      </c>
      <c r="O1091" s="183">
        <v>6590</v>
      </c>
      <c r="P1091" s="183" t="s">
        <v>1592</v>
      </c>
      <c r="Q1091" s="14" t="s">
        <v>93</v>
      </c>
      <c r="R1091" s="105">
        <v>2798.4</v>
      </c>
      <c r="S1091" s="65">
        <v>42239</v>
      </c>
      <c r="T1091" s="106">
        <v>2798.4</v>
      </c>
      <c r="U1091" s="31">
        <f t="shared" ref="U1091:U1154" si="34">R1091-T1091</f>
        <v>0</v>
      </c>
      <c r="V1091" s="39" t="s">
        <v>94</v>
      </c>
    </row>
    <row r="1092" spans="1:22" x14ac:dyDescent="0.25">
      <c r="A1092" s="20">
        <v>42227</v>
      </c>
      <c r="B1092" s="183">
        <v>5300</v>
      </c>
      <c r="C1092" s="183" t="s">
        <v>1592</v>
      </c>
      <c r="D1092" s="150" t="s">
        <v>43</v>
      </c>
      <c r="E1092" s="105">
        <v>7450</v>
      </c>
      <c r="F1092" s="23">
        <v>42227</v>
      </c>
      <c r="G1092" s="106">
        <v>7450</v>
      </c>
      <c r="H1092" s="31">
        <f t="shared" ref="H1092:H1155" si="35">E1092-G1092</f>
        <v>0</v>
      </c>
      <c r="I1092" s="39" t="s">
        <v>9</v>
      </c>
      <c r="N1092" s="20">
        <v>42240</v>
      </c>
      <c r="O1092" s="183">
        <v>6787</v>
      </c>
      <c r="P1092" s="183" t="s">
        <v>1592</v>
      </c>
      <c r="Q1092" s="14" t="s">
        <v>93</v>
      </c>
      <c r="R1092" s="105">
        <v>1642.2</v>
      </c>
      <c r="S1092" s="65">
        <v>42241</v>
      </c>
      <c r="T1092" s="106">
        <v>1642.2</v>
      </c>
      <c r="U1092" s="31">
        <f t="shared" si="34"/>
        <v>0</v>
      </c>
      <c r="V1092" s="39" t="s">
        <v>19</v>
      </c>
    </row>
    <row r="1093" spans="1:22" x14ac:dyDescent="0.25">
      <c r="A1093" s="20">
        <v>42227</v>
      </c>
      <c r="B1093" s="183">
        <v>5301</v>
      </c>
      <c r="C1093" s="183" t="s">
        <v>1592</v>
      </c>
      <c r="D1093" s="14" t="s">
        <v>99</v>
      </c>
      <c r="E1093" s="105">
        <v>2106</v>
      </c>
      <c r="F1093" s="23">
        <v>42227</v>
      </c>
      <c r="G1093" s="106">
        <v>2106</v>
      </c>
      <c r="H1093" s="31">
        <f t="shared" si="35"/>
        <v>0</v>
      </c>
      <c r="I1093" s="39" t="s">
        <v>6124</v>
      </c>
      <c r="N1093" s="20">
        <v>42242</v>
      </c>
      <c r="O1093" s="183">
        <v>6995</v>
      </c>
      <c r="P1093" s="183" t="s">
        <v>1592</v>
      </c>
      <c r="Q1093" s="14" t="s">
        <v>93</v>
      </c>
      <c r="R1093" s="105">
        <v>1823.2</v>
      </c>
      <c r="S1093" s="65">
        <v>42243</v>
      </c>
      <c r="T1093" s="106">
        <v>1823.2</v>
      </c>
      <c r="U1093" s="31">
        <f t="shared" si="34"/>
        <v>0</v>
      </c>
      <c r="V1093" s="39" t="s">
        <v>19</v>
      </c>
    </row>
    <row r="1094" spans="1:22" x14ac:dyDescent="0.25">
      <c r="A1094" s="20">
        <v>42227</v>
      </c>
      <c r="B1094" s="183">
        <v>5302</v>
      </c>
      <c r="C1094" s="183" t="s">
        <v>1592</v>
      </c>
      <c r="D1094" s="14" t="s">
        <v>1182</v>
      </c>
      <c r="E1094" s="105">
        <v>1283.0999999999999</v>
      </c>
      <c r="F1094" s="23">
        <v>42227</v>
      </c>
      <c r="G1094" s="106">
        <v>1283.0999999999999</v>
      </c>
      <c r="H1094" s="31">
        <f t="shared" si="35"/>
        <v>0</v>
      </c>
      <c r="I1094" s="39" t="s">
        <v>9</v>
      </c>
      <c r="N1094" s="20">
        <v>42244</v>
      </c>
      <c r="O1094" s="183">
        <v>7234</v>
      </c>
      <c r="P1094" s="183" t="s">
        <v>1592</v>
      </c>
      <c r="Q1094" s="14" t="s">
        <v>93</v>
      </c>
      <c r="R1094" s="105">
        <v>3032.4</v>
      </c>
      <c r="S1094" s="23">
        <v>42245</v>
      </c>
      <c r="T1094" s="106">
        <v>3032.4</v>
      </c>
      <c r="U1094" s="31">
        <f t="shared" si="34"/>
        <v>0</v>
      </c>
      <c r="V1094" s="39" t="s">
        <v>19</v>
      </c>
    </row>
    <row r="1095" spans="1:22" x14ac:dyDescent="0.25">
      <c r="A1095" s="20">
        <v>42227</v>
      </c>
      <c r="B1095" s="183">
        <v>5303</v>
      </c>
      <c r="C1095" s="183" t="s">
        <v>1592</v>
      </c>
      <c r="D1095" s="14" t="s">
        <v>215</v>
      </c>
      <c r="E1095" s="105">
        <v>33387.599999999999</v>
      </c>
      <c r="F1095" s="23">
        <v>42227</v>
      </c>
      <c r="G1095" s="106">
        <v>33387.599999999999</v>
      </c>
      <c r="H1095" s="31">
        <f t="shared" si="35"/>
        <v>0</v>
      </c>
      <c r="I1095" s="39" t="s">
        <v>17</v>
      </c>
      <c r="N1095" s="20">
        <v>42245</v>
      </c>
      <c r="O1095" s="183">
        <v>7367</v>
      </c>
      <c r="P1095" s="183" t="s">
        <v>1592</v>
      </c>
      <c r="Q1095" s="14" t="s">
        <v>93</v>
      </c>
      <c r="R1095" s="105">
        <v>2253.1999999999998</v>
      </c>
      <c r="S1095" s="23">
        <v>42247</v>
      </c>
      <c r="T1095" s="106">
        <v>2253.1999999999998</v>
      </c>
      <c r="U1095" s="31">
        <f t="shared" si="34"/>
        <v>0</v>
      </c>
      <c r="V1095" s="39" t="s">
        <v>19</v>
      </c>
    </row>
    <row r="1096" spans="1:22" x14ac:dyDescent="0.25">
      <c r="A1096" s="20">
        <v>42227</v>
      </c>
      <c r="B1096" s="183">
        <v>5304</v>
      </c>
      <c r="C1096" s="183" t="s">
        <v>1592</v>
      </c>
      <c r="D1096" s="14" t="s">
        <v>1187</v>
      </c>
      <c r="E1096" s="105">
        <v>2301</v>
      </c>
      <c r="F1096" s="23">
        <v>42227</v>
      </c>
      <c r="G1096" s="106">
        <v>2301</v>
      </c>
      <c r="H1096" s="31">
        <f t="shared" si="35"/>
        <v>0</v>
      </c>
      <c r="I1096" s="39" t="s">
        <v>59</v>
      </c>
      <c r="N1096" s="20">
        <v>42247</v>
      </c>
      <c r="O1096" s="183">
        <v>7578</v>
      </c>
      <c r="P1096" s="183" t="s">
        <v>1592</v>
      </c>
      <c r="Q1096" s="14" t="s">
        <v>93</v>
      </c>
      <c r="R1096" s="105">
        <v>1634</v>
      </c>
      <c r="S1096" s="23"/>
      <c r="T1096" s="106"/>
      <c r="U1096" s="31">
        <f t="shared" si="34"/>
        <v>1634</v>
      </c>
      <c r="V1096" s="39" t="s">
        <v>94</v>
      </c>
    </row>
    <row r="1097" spans="1:22" x14ac:dyDescent="0.25">
      <c r="A1097" s="20">
        <v>42227</v>
      </c>
      <c r="B1097" s="183">
        <v>5305</v>
      </c>
      <c r="C1097" s="183" t="s">
        <v>1592</v>
      </c>
      <c r="D1097" s="14" t="s">
        <v>169</v>
      </c>
      <c r="E1097" s="105">
        <v>2838.7</v>
      </c>
      <c r="F1097" s="23">
        <v>42227</v>
      </c>
      <c r="G1097" s="106">
        <v>2838.7</v>
      </c>
      <c r="H1097" s="31">
        <f t="shared" si="35"/>
        <v>0</v>
      </c>
      <c r="I1097" s="39" t="s">
        <v>59</v>
      </c>
      <c r="N1097" s="20">
        <v>42217</v>
      </c>
      <c r="O1097" s="183">
        <v>4302</v>
      </c>
      <c r="P1097" s="183" t="s">
        <v>1592</v>
      </c>
      <c r="Q1097" s="14" t="s">
        <v>95</v>
      </c>
      <c r="R1097" s="105">
        <v>4218</v>
      </c>
      <c r="S1097" s="23">
        <v>42219</v>
      </c>
      <c r="T1097" s="106">
        <v>4218</v>
      </c>
      <c r="U1097" s="25">
        <f t="shared" si="34"/>
        <v>0</v>
      </c>
      <c r="V1097" s="39" t="s">
        <v>19</v>
      </c>
    </row>
    <row r="1098" spans="1:22" x14ac:dyDescent="0.25">
      <c r="A1098" s="20">
        <v>42227</v>
      </c>
      <c r="B1098" s="183">
        <v>5306</v>
      </c>
      <c r="C1098" s="183" t="s">
        <v>1592</v>
      </c>
      <c r="D1098" s="14" t="s">
        <v>130</v>
      </c>
      <c r="E1098" s="105">
        <v>3014.5</v>
      </c>
      <c r="F1098" s="23">
        <v>42229</v>
      </c>
      <c r="G1098" s="106">
        <v>3014.5</v>
      </c>
      <c r="H1098" s="31">
        <f t="shared" si="35"/>
        <v>0</v>
      </c>
      <c r="I1098" s="39" t="s">
        <v>17</v>
      </c>
      <c r="N1098" s="20">
        <v>42220</v>
      </c>
      <c r="O1098" s="183">
        <v>4559</v>
      </c>
      <c r="P1098" s="183" t="s">
        <v>1592</v>
      </c>
      <c r="Q1098" s="14" t="s">
        <v>95</v>
      </c>
      <c r="R1098" s="105">
        <v>1181.8</v>
      </c>
      <c r="S1098" s="23">
        <v>42221</v>
      </c>
      <c r="T1098" s="106">
        <v>1181.8</v>
      </c>
      <c r="U1098" s="31">
        <f t="shared" si="34"/>
        <v>0</v>
      </c>
      <c r="V1098" s="39" t="s">
        <v>19</v>
      </c>
    </row>
    <row r="1099" spans="1:22" x14ac:dyDescent="0.25">
      <c r="A1099" s="20">
        <v>42227</v>
      </c>
      <c r="B1099" s="183">
        <v>5307</v>
      </c>
      <c r="C1099" s="183" t="s">
        <v>1592</v>
      </c>
      <c r="D1099" s="14" t="s">
        <v>43</v>
      </c>
      <c r="E1099" s="105">
        <v>1999.34</v>
      </c>
      <c r="F1099" s="23">
        <v>42227</v>
      </c>
      <c r="G1099" s="106">
        <v>1999.34</v>
      </c>
      <c r="H1099" s="31">
        <f t="shared" si="35"/>
        <v>0</v>
      </c>
      <c r="I1099" s="39" t="s">
        <v>9</v>
      </c>
      <c r="N1099" s="20">
        <v>42222</v>
      </c>
      <c r="O1099" s="183">
        <v>4775</v>
      </c>
      <c r="P1099" s="183" t="s">
        <v>1592</v>
      </c>
      <c r="Q1099" s="14" t="s">
        <v>95</v>
      </c>
      <c r="R1099" s="105">
        <v>3287.7</v>
      </c>
      <c r="S1099" s="23">
        <v>42223</v>
      </c>
      <c r="T1099" s="106">
        <v>3287.7</v>
      </c>
      <c r="U1099" s="31">
        <f t="shared" si="34"/>
        <v>0</v>
      </c>
      <c r="V1099" s="39" t="s">
        <v>94</v>
      </c>
    </row>
    <row r="1100" spans="1:22" x14ac:dyDescent="0.25">
      <c r="A1100" s="20">
        <v>42227</v>
      </c>
      <c r="B1100" s="183">
        <v>5308</v>
      </c>
      <c r="C1100" s="183" t="s">
        <v>1592</v>
      </c>
      <c r="D1100" s="14" t="s">
        <v>422</v>
      </c>
      <c r="E1100" s="105">
        <v>666.7</v>
      </c>
      <c r="F1100" s="23">
        <v>42227</v>
      </c>
      <c r="G1100" s="106">
        <v>666.7</v>
      </c>
      <c r="H1100" s="31">
        <f t="shared" si="35"/>
        <v>0</v>
      </c>
      <c r="I1100" s="39" t="s">
        <v>9</v>
      </c>
      <c r="N1100" s="20">
        <v>42223</v>
      </c>
      <c r="O1100" s="183">
        <v>4907</v>
      </c>
      <c r="P1100" s="183" t="s">
        <v>1592</v>
      </c>
      <c r="Q1100" s="14" t="s">
        <v>95</v>
      </c>
      <c r="R1100" s="105">
        <v>3116.1</v>
      </c>
      <c r="S1100" s="23">
        <v>42224</v>
      </c>
      <c r="T1100" s="106">
        <v>3116.1</v>
      </c>
      <c r="U1100" s="31">
        <f t="shared" si="34"/>
        <v>0</v>
      </c>
      <c r="V1100" s="39" t="s">
        <v>94</v>
      </c>
    </row>
    <row r="1101" spans="1:22" x14ac:dyDescent="0.25">
      <c r="A1101" s="20">
        <v>42227</v>
      </c>
      <c r="B1101" s="183">
        <v>5309</v>
      </c>
      <c r="C1101" s="183" t="s">
        <v>1592</v>
      </c>
      <c r="D1101" s="14" t="s">
        <v>285</v>
      </c>
      <c r="E1101" s="105">
        <v>1383.7</v>
      </c>
      <c r="F1101" s="23">
        <v>42227</v>
      </c>
      <c r="G1101" s="106">
        <v>1383.7</v>
      </c>
      <c r="H1101" s="31">
        <f t="shared" si="35"/>
        <v>0</v>
      </c>
      <c r="I1101" s="39" t="s">
        <v>6124</v>
      </c>
      <c r="N1101" s="20">
        <v>42224</v>
      </c>
      <c r="O1101" s="183">
        <v>5035</v>
      </c>
      <c r="P1101" s="183" t="s">
        <v>1592</v>
      </c>
      <c r="Q1101" s="14" t="s">
        <v>95</v>
      </c>
      <c r="R1101" s="105">
        <v>4017</v>
      </c>
      <c r="S1101" s="23">
        <v>42226</v>
      </c>
      <c r="T1101" s="106">
        <v>4017</v>
      </c>
      <c r="U1101" s="31">
        <f t="shared" si="34"/>
        <v>0</v>
      </c>
      <c r="V1101" s="39" t="s">
        <v>9</v>
      </c>
    </row>
    <row r="1102" spans="1:22" x14ac:dyDescent="0.25">
      <c r="A1102" s="20">
        <v>42227</v>
      </c>
      <c r="B1102" s="183">
        <v>5310</v>
      </c>
      <c r="C1102" s="183" t="s">
        <v>1592</v>
      </c>
      <c r="D1102" s="14" t="s">
        <v>226</v>
      </c>
      <c r="E1102" s="105">
        <v>550.20000000000005</v>
      </c>
      <c r="F1102" s="23">
        <v>42227</v>
      </c>
      <c r="G1102" s="106">
        <v>550.20000000000005</v>
      </c>
      <c r="H1102" s="31">
        <f t="shared" si="35"/>
        <v>0</v>
      </c>
      <c r="I1102" s="39" t="s">
        <v>6124</v>
      </c>
      <c r="N1102" s="20">
        <v>42226</v>
      </c>
      <c r="O1102" s="183">
        <v>5226</v>
      </c>
      <c r="P1102" s="183" t="s">
        <v>1592</v>
      </c>
      <c r="Q1102" s="14" t="s">
        <v>95</v>
      </c>
      <c r="R1102" s="105">
        <v>2084</v>
      </c>
      <c r="S1102" s="23">
        <v>42227</v>
      </c>
      <c r="T1102" s="106">
        <v>2084</v>
      </c>
      <c r="U1102" s="31">
        <f t="shared" si="34"/>
        <v>0</v>
      </c>
      <c r="V1102" s="39" t="s">
        <v>19</v>
      </c>
    </row>
    <row r="1103" spans="1:22" x14ac:dyDescent="0.25">
      <c r="A1103" s="20">
        <v>42227</v>
      </c>
      <c r="B1103" s="183">
        <v>5311</v>
      </c>
      <c r="C1103" s="183" t="s">
        <v>1592</v>
      </c>
      <c r="D1103" s="14" t="s">
        <v>31</v>
      </c>
      <c r="E1103" s="105">
        <v>3960.6</v>
      </c>
      <c r="F1103" s="23">
        <v>42227</v>
      </c>
      <c r="G1103" s="106">
        <v>3960.6</v>
      </c>
      <c r="H1103" s="31">
        <f t="shared" si="35"/>
        <v>0</v>
      </c>
      <c r="I1103" s="39" t="s">
        <v>59</v>
      </c>
      <c r="N1103" s="20">
        <v>42228</v>
      </c>
      <c r="O1103" s="183">
        <v>5437</v>
      </c>
      <c r="P1103" s="183" t="s">
        <v>1592</v>
      </c>
      <c r="Q1103" s="14" t="s">
        <v>95</v>
      </c>
      <c r="R1103" s="105">
        <v>2064</v>
      </c>
      <c r="S1103" s="23">
        <v>42229</v>
      </c>
      <c r="T1103" s="106">
        <v>2064</v>
      </c>
      <c r="U1103" s="31">
        <f t="shared" si="34"/>
        <v>0</v>
      </c>
      <c r="V1103" s="39" t="s">
        <v>19</v>
      </c>
    </row>
    <row r="1104" spans="1:22" x14ac:dyDescent="0.25">
      <c r="A1104" s="20">
        <v>42227</v>
      </c>
      <c r="B1104" s="183">
        <v>5312</v>
      </c>
      <c r="C1104" s="183" t="s">
        <v>1592</v>
      </c>
      <c r="D1104" s="14" t="s">
        <v>131</v>
      </c>
      <c r="E1104" s="105">
        <v>7644.2</v>
      </c>
      <c r="F1104" s="23">
        <v>42230</v>
      </c>
      <c r="G1104" s="106">
        <v>7644.2</v>
      </c>
      <c r="H1104" s="31">
        <f t="shared" si="35"/>
        <v>0</v>
      </c>
      <c r="I1104" s="39" t="s">
        <v>17</v>
      </c>
      <c r="N1104" s="20">
        <v>42229</v>
      </c>
      <c r="O1104" s="183">
        <v>5549</v>
      </c>
      <c r="P1104" s="183" t="s">
        <v>1592</v>
      </c>
      <c r="Q1104" s="14" t="s">
        <v>95</v>
      </c>
      <c r="R1104" s="105">
        <v>2024</v>
      </c>
      <c r="S1104" s="23">
        <v>42230</v>
      </c>
      <c r="T1104" s="106">
        <v>2024</v>
      </c>
      <c r="U1104" s="31">
        <f t="shared" si="34"/>
        <v>0</v>
      </c>
      <c r="V1104" s="39" t="s">
        <v>19</v>
      </c>
    </row>
    <row r="1105" spans="1:22" x14ac:dyDescent="0.25">
      <c r="A1105" s="20">
        <v>42227</v>
      </c>
      <c r="B1105" s="183">
        <v>5313</v>
      </c>
      <c r="C1105" s="183" t="s">
        <v>1592</v>
      </c>
      <c r="D1105" s="14" t="s">
        <v>236</v>
      </c>
      <c r="E1105" s="105">
        <v>31202.799999999999</v>
      </c>
      <c r="F1105" s="23" t="s">
        <v>6176</v>
      </c>
      <c r="G1105" s="106">
        <f>29924.24+1278.56</f>
        <v>31202.800000000003</v>
      </c>
      <c r="H1105" s="31">
        <f t="shared" si="35"/>
        <v>0</v>
      </c>
      <c r="I1105" s="39" t="s">
        <v>6106</v>
      </c>
      <c r="N1105" s="20">
        <v>42230</v>
      </c>
      <c r="O1105" s="183">
        <v>5694</v>
      </c>
      <c r="P1105" s="183" t="s">
        <v>1592</v>
      </c>
      <c r="Q1105" s="14" t="s">
        <v>95</v>
      </c>
      <c r="R1105" s="105">
        <v>3376</v>
      </c>
      <c r="S1105" s="23">
        <v>42231</v>
      </c>
      <c r="T1105" s="106">
        <v>3376</v>
      </c>
      <c r="U1105" s="48">
        <f t="shared" si="34"/>
        <v>0</v>
      </c>
      <c r="V1105" s="39" t="s">
        <v>19</v>
      </c>
    </row>
    <row r="1106" spans="1:22" x14ac:dyDescent="0.25">
      <c r="A1106" s="20">
        <v>42227</v>
      </c>
      <c r="B1106" s="183">
        <v>5314</v>
      </c>
      <c r="C1106" s="183" t="s">
        <v>1592</v>
      </c>
      <c r="D1106" s="14" t="s">
        <v>25</v>
      </c>
      <c r="E1106" s="105">
        <v>627</v>
      </c>
      <c r="F1106" s="23">
        <v>42227</v>
      </c>
      <c r="G1106" s="106">
        <v>627</v>
      </c>
      <c r="H1106" s="31">
        <f t="shared" si="35"/>
        <v>0</v>
      </c>
      <c r="I1106" s="39" t="s">
        <v>9</v>
      </c>
      <c r="N1106" s="20">
        <v>42231</v>
      </c>
      <c r="O1106" s="183">
        <v>5804</v>
      </c>
      <c r="P1106" s="183" t="s">
        <v>1592</v>
      </c>
      <c r="Q1106" s="150" t="s">
        <v>95</v>
      </c>
      <c r="R1106" s="105">
        <v>4872</v>
      </c>
      <c r="S1106" s="23">
        <v>42233</v>
      </c>
      <c r="T1106" s="106">
        <v>4872</v>
      </c>
      <c r="U1106" s="48">
        <f t="shared" si="34"/>
        <v>0</v>
      </c>
      <c r="V1106" s="39" t="s">
        <v>19</v>
      </c>
    </row>
    <row r="1107" spans="1:22" x14ac:dyDescent="0.25">
      <c r="A1107" s="20">
        <v>42227</v>
      </c>
      <c r="B1107" s="183">
        <v>5315</v>
      </c>
      <c r="C1107" s="183" t="s">
        <v>1592</v>
      </c>
      <c r="D1107" s="14" t="s">
        <v>332</v>
      </c>
      <c r="E1107" s="105">
        <v>2182.4</v>
      </c>
      <c r="F1107" s="23">
        <v>42227</v>
      </c>
      <c r="G1107" s="106">
        <v>2182.4</v>
      </c>
      <c r="H1107" s="31">
        <f t="shared" si="35"/>
        <v>0</v>
      </c>
      <c r="I1107" s="39" t="s">
        <v>9</v>
      </c>
      <c r="N1107" s="20">
        <v>42235</v>
      </c>
      <c r="O1107" s="183">
        <v>6230</v>
      </c>
      <c r="P1107" s="183" t="s">
        <v>1592</v>
      </c>
      <c r="Q1107" s="14" t="s">
        <v>95</v>
      </c>
      <c r="R1107" s="105">
        <v>2103.3000000000002</v>
      </c>
      <c r="S1107" s="23">
        <v>42236</v>
      </c>
      <c r="T1107" s="118">
        <v>2103.3000000000002</v>
      </c>
      <c r="U1107" s="31">
        <f t="shared" si="34"/>
        <v>0</v>
      </c>
      <c r="V1107" s="56" t="s">
        <v>6106</v>
      </c>
    </row>
    <row r="1108" spans="1:22" x14ac:dyDescent="0.25">
      <c r="A1108" s="20">
        <v>42227</v>
      </c>
      <c r="B1108" s="183">
        <v>5316</v>
      </c>
      <c r="C1108" s="183" t="s">
        <v>1592</v>
      </c>
      <c r="D1108" s="14" t="s">
        <v>1174</v>
      </c>
      <c r="E1108" s="105">
        <v>2505</v>
      </c>
      <c r="F1108" s="23">
        <v>42227</v>
      </c>
      <c r="G1108" s="106">
        <v>2505</v>
      </c>
      <c r="H1108" s="31">
        <f t="shared" si="35"/>
        <v>0</v>
      </c>
      <c r="I1108" s="39" t="s">
        <v>587</v>
      </c>
      <c r="N1108" s="20">
        <v>42236</v>
      </c>
      <c r="O1108" s="183">
        <v>6349</v>
      </c>
      <c r="P1108" s="183" t="s">
        <v>1592</v>
      </c>
      <c r="Q1108" s="14" t="s">
        <v>95</v>
      </c>
      <c r="R1108" s="105">
        <v>3472.7</v>
      </c>
      <c r="S1108" s="23">
        <v>42237</v>
      </c>
      <c r="T1108" s="106">
        <v>3472.7</v>
      </c>
      <c r="U1108" s="31">
        <f t="shared" si="34"/>
        <v>0</v>
      </c>
      <c r="V1108" s="39" t="s">
        <v>19</v>
      </c>
    </row>
    <row r="1109" spans="1:22" x14ac:dyDescent="0.25">
      <c r="A1109" s="20">
        <v>42227</v>
      </c>
      <c r="B1109" s="183">
        <v>5317</v>
      </c>
      <c r="C1109" s="183" t="s">
        <v>1592</v>
      </c>
      <c r="D1109" s="14" t="s">
        <v>1175</v>
      </c>
      <c r="E1109" s="105">
        <v>7368</v>
      </c>
      <c r="F1109" s="23">
        <v>42233</v>
      </c>
      <c r="G1109" s="106">
        <v>7368</v>
      </c>
      <c r="H1109" s="31">
        <f t="shared" si="35"/>
        <v>0</v>
      </c>
      <c r="I1109" s="39" t="s">
        <v>587</v>
      </c>
      <c r="N1109" s="20">
        <v>42237</v>
      </c>
      <c r="O1109" s="183">
        <v>6489</v>
      </c>
      <c r="P1109" s="183" t="s">
        <v>1592</v>
      </c>
      <c r="Q1109" s="14" t="s">
        <v>95</v>
      </c>
      <c r="R1109" s="105">
        <v>2144.3000000000002</v>
      </c>
      <c r="S1109" s="23">
        <v>42238</v>
      </c>
      <c r="T1109" s="106">
        <v>2144.3000000000002</v>
      </c>
      <c r="U1109" s="31">
        <f t="shared" si="34"/>
        <v>0</v>
      </c>
      <c r="V1109" s="39" t="s">
        <v>19</v>
      </c>
    </row>
    <row r="1110" spans="1:22" x14ac:dyDescent="0.25">
      <c r="A1110" s="20">
        <v>42227</v>
      </c>
      <c r="B1110" s="183">
        <v>5318</v>
      </c>
      <c r="C1110" s="183" t="s">
        <v>1592</v>
      </c>
      <c r="D1110" s="14" t="s">
        <v>56</v>
      </c>
      <c r="E1110" s="105">
        <v>11006.8</v>
      </c>
      <c r="F1110" s="23">
        <v>42227</v>
      </c>
      <c r="G1110" s="106">
        <v>11006.8</v>
      </c>
      <c r="H1110" s="31">
        <f t="shared" si="35"/>
        <v>0</v>
      </c>
      <c r="I1110" s="39" t="s">
        <v>9</v>
      </c>
      <c r="N1110" s="20">
        <v>42238</v>
      </c>
      <c r="O1110" s="183">
        <v>6592</v>
      </c>
      <c r="P1110" s="183" t="s">
        <v>1592</v>
      </c>
      <c r="Q1110" s="14" t="s">
        <v>95</v>
      </c>
      <c r="R1110" s="105">
        <v>3750.6</v>
      </c>
      <c r="S1110" s="65">
        <v>42239</v>
      </c>
      <c r="T1110" s="106">
        <v>3750.6</v>
      </c>
      <c r="U1110" s="31">
        <f t="shared" si="34"/>
        <v>0</v>
      </c>
      <c r="V1110" s="39" t="s">
        <v>9</v>
      </c>
    </row>
    <row r="1111" spans="1:22" x14ac:dyDescent="0.25">
      <c r="A1111" s="20">
        <v>42227</v>
      </c>
      <c r="B1111" s="183">
        <v>5319</v>
      </c>
      <c r="C1111" s="183" t="s">
        <v>1592</v>
      </c>
      <c r="D1111" s="14" t="s">
        <v>49</v>
      </c>
      <c r="E1111" s="105">
        <v>1394.4</v>
      </c>
      <c r="F1111" s="23">
        <v>42227</v>
      </c>
      <c r="G1111" s="106">
        <v>1394.4</v>
      </c>
      <c r="H1111" s="31">
        <f t="shared" si="35"/>
        <v>0</v>
      </c>
      <c r="I1111" s="39" t="s">
        <v>94</v>
      </c>
      <c r="N1111" s="20">
        <v>42240</v>
      </c>
      <c r="O1111" s="183">
        <v>6788</v>
      </c>
      <c r="P1111" s="183" t="s">
        <v>1592</v>
      </c>
      <c r="Q1111" s="14" t="s">
        <v>95</v>
      </c>
      <c r="R1111" s="105">
        <v>2205</v>
      </c>
      <c r="S1111" s="65">
        <v>42241</v>
      </c>
      <c r="T1111" s="106">
        <v>2205</v>
      </c>
      <c r="U1111" s="31">
        <f t="shared" si="34"/>
        <v>0</v>
      </c>
      <c r="V1111" s="39" t="s">
        <v>19</v>
      </c>
    </row>
    <row r="1112" spans="1:22" x14ac:dyDescent="0.25">
      <c r="A1112" s="20">
        <v>42227</v>
      </c>
      <c r="B1112" s="183">
        <v>5320</v>
      </c>
      <c r="C1112" s="183" t="s">
        <v>1592</v>
      </c>
      <c r="D1112" s="14" t="s">
        <v>1188</v>
      </c>
      <c r="E1112" s="105">
        <v>410</v>
      </c>
      <c r="F1112" s="23">
        <v>42227</v>
      </c>
      <c r="G1112" s="106">
        <v>410</v>
      </c>
      <c r="H1112" s="31">
        <f t="shared" si="35"/>
        <v>0</v>
      </c>
      <c r="I1112" s="39" t="s">
        <v>9</v>
      </c>
      <c r="N1112" s="20">
        <v>42242</v>
      </c>
      <c r="O1112" s="183">
        <v>6996</v>
      </c>
      <c r="P1112" s="183" t="s">
        <v>1592</v>
      </c>
      <c r="Q1112" s="14" t="s">
        <v>95</v>
      </c>
      <c r="R1112" s="105">
        <v>2416.6</v>
      </c>
      <c r="S1112" s="65">
        <v>42243</v>
      </c>
      <c r="T1112" s="106">
        <v>2416.6</v>
      </c>
      <c r="U1112" s="31">
        <f t="shared" si="34"/>
        <v>0</v>
      </c>
      <c r="V1112" s="39" t="s">
        <v>19</v>
      </c>
    </row>
    <row r="1113" spans="1:22" x14ac:dyDescent="0.25">
      <c r="A1113" s="20">
        <v>42227</v>
      </c>
      <c r="B1113" s="183">
        <v>5321</v>
      </c>
      <c r="C1113" s="183" t="s">
        <v>1592</v>
      </c>
      <c r="D1113" s="14" t="s">
        <v>14</v>
      </c>
      <c r="E1113" s="105">
        <v>5490.6</v>
      </c>
      <c r="F1113" s="23">
        <v>42239</v>
      </c>
      <c r="G1113" s="106">
        <v>5490.6</v>
      </c>
      <c r="H1113" s="31">
        <f t="shared" si="35"/>
        <v>0</v>
      </c>
      <c r="I1113" s="39" t="s">
        <v>15</v>
      </c>
      <c r="N1113" s="20">
        <v>42247</v>
      </c>
      <c r="O1113" s="183">
        <v>7584</v>
      </c>
      <c r="P1113" s="183" t="s">
        <v>1592</v>
      </c>
      <c r="Q1113" s="14" t="s">
        <v>95</v>
      </c>
      <c r="R1113" s="105">
        <v>2889.6</v>
      </c>
      <c r="S1113" s="23"/>
      <c r="T1113" s="106"/>
      <c r="U1113" s="31">
        <f t="shared" si="34"/>
        <v>2889.6</v>
      </c>
      <c r="V1113" s="39" t="s">
        <v>94</v>
      </c>
    </row>
    <row r="1114" spans="1:22" x14ac:dyDescent="0.25">
      <c r="A1114" s="20">
        <v>42227</v>
      </c>
      <c r="B1114" s="183">
        <v>5322</v>
      </c>
      <c r="C1114" s="183" t="s">
        <v>1592</v>
      </c>
      <c r="D1114" s="14" t="s">
        <v>48</v>
      </c>
      <c r="E1114" s="105">
        <v>2298.4</v>
      </c>
      <c r="F1114" s="23">
        <v>42227</v>
      </c>
      <c r="G1114" s="106">
        <v>2298.4</v>
      </c>
      <c r="H1114" s="31">
        <f t="shared" si="35"/>
        <v>0</v>
      </c>
      <c r="I1114" s="39" t="s">
        <v>94</v>
      </c>
      <c r="N1114" s="20">
        <v>42228</v>
      </c>
      <c r="O1114" s="183">
        <v>5436</v>
      </c>
      <c r="P1114" s="183" t="s">
        <v>1592</v>
      </c>
      <c r="Q1114" s="14" t="s">
        <v>363</v>
      </c>
      <c r="R1114" s="105">
        <v>2980.92</v>
      </c>
      <c r="S1114" s="23">
        <v>42229</v>
      </c>
      <c r="T1114" s="106">
        <v>2980.92</v>
      </c>
      <c r="U1114" s="31">
        <f t="shared" si="34"/>
        <v>0</v>
      </c>
      <c r="V1114" s="39" t="s">
        <v>19</v>
      </c>
    </row>
    <row r="1115" spans="1:22" x14ac:dyDescent="0.25">
      <c r="A1115" s="20">
        <v>42227</v>
      </c>
      <c r="B1115" s="183">
        <v>5323</v>
      </c>
      <c r="C1115" s="183" t="s">
        <v>1592</v>
      </c>
      <c r="D1115" s="14" t="s">
        <v>367</v>
      </c>
      <c r="E1115" s="105">
        <v>2763</v>
      </c>
      <c r="F1115" s="23">
        <v>42236</v>
      </c>
      <c r="G1115" s="106">
        <v>2763</v>
      </c>
      <c r="H1115" s="31">
        <f t="shared" si="35"/>
        <v>0</v>
      </c>
      <c r="I1115" s="39" t="s">
        <v>9</v>
      </c>
      <c r="N1115" s="20">
        <v>42238</v>
      </c>
      <c r="O1115" s="183">
        <v>6597</v>
      </c>
      <c r="P1115" s="183" t="s">
        <v>1592</v>
      </c>
      <c r="Q1115" s="14" t="s">
        <v>363</v>
      </c>
      <c r="R1115" s="105">
        <v>6936</v>
      </c>
      <c r="S1115" s="65">
        <v>42239</v>
      </c>
      <c r="T1115" s="106">
        <v>6936</v>
      </c>
      <c r="U1115" s="31">
        <f t="shared" si="34"/>
        <v>0</v>
      </c>
      <c r="V1115" s="39" t="s">
        <v>94</v>
      </c>
    </row>
    <row r="1116" spans="1:22" x14ac:dyDescent="0.25">
      <c r="A1116" s="20">
        <v>42227</v>
      </c>
      <c r="B1116" s="183">
        <v>5324</v>
      </c>
      <c r="C1116" s="183" t="s">
        <v>1592</v>
      </c>
      <c r="D1116" s="14" t="s">
        <v>89</v>
      </c>
      <c r="E1116" s="105">
        <v>2379</v>
      </c>
      <c r="F1116" s="23">
        <v>42227</v>
      </c>
      <c r="G1116" s="106">
        <v>2379</v>
      </c>
      <c r="H1116" s="31">
        <f t="shared" si="35"/>
        <v>0</v>
      </c>
      <c r="I1116" s="39" t="s">
        <v>6112</v>
      </c>
      <c r="N1116" s="20">
        <v>42247</v>
      </c>
      <c r="O1116" s="183">
        <v>7595</v>
      </c>
      <c r="P1116" s="183" t="s">
        <v>1592</v>
      </c>
      <c r="Q1116" s="14" t="s">
        <v>6290</v>
      </c>
      <c r="R1116" s="105">
        <v>1076.4000000000001</v>
      </c>
      <c r="S1116" s="23"/>
      <c r="T1116" s="106"/>
      <c r="U1116" s="31">
        <f t="shared" si="34"/>
        <v>1076.4000000000001</v>
      </c>
      <c r="V1116" s="39" t="s">
        <v>94</v>
      </c>
    </row>
    <row r="1117" spans="1:22" x14ac:dyDescent="0.25">
      <c r="A1117" s="20">
        <v>42227</v>
      </c>
      <c r="B1117" s="183">
        <v>5325</v>
      </c>
      <c r="C1117" s="183" t="s">
        <v>1592</v>
      </c>
      <c r="D1117" s="14" t="s">
        <v>570</v>
      </c>
      <c r="E1117" s="105">
        <v>2968</v>
      </c>
      <c r="F1117" s="72">
        <v>42227</v>
      </c>
      <c r="G1117" s="106">
        <v>2968</v>
      </c>
      <c r="H1117" s="31">
        <f t="shared" si="35"/>
        <v>0</v>
      </c>
      <c r="I1117" s="39" t="s">
        <v>9</v>
      </c>
      <c r="N1117" s="20">
        <v>42228</v>
      </c>
      <c r="O1117" s="183">
        <v>5394</v>
      </c>
      <c r="P1117" s="183" t="s">
        <v>1592</v>
      </c>
      <c r="Q1117" s="14" t="s">
        <v>549</v>
      </c>
      <c r="R1117" s="105">
        <v>18000</v>
      </c>
      <c r="S1117" s="23">
        <v>42229</v>
      </c>
      <c r="T1117" s="106">
        <v>18000</v>
      </c>
      <c r="U1117" s="31">
        <f t="shared" si="34"/>
        <v>0</v>
      </c>
      <c r="V1117" s="39" t="s">
        <v>6112</v>
      </c>
    </row>
    <row r="1118" spans="1:22" x14ac:dyDescent="0.25">
      <c r="A1118" s="20">
        <v>42227</v>
      </c>
      <c r="B1118" s="183">
        <v>5326</v>
      </c>
      <c r="C1118" s="183" t="s">
        <v>1592</v>
      </c>
      <c r="D1118" s="14" t="s">
        <v>256</v>
      </c>
      <c r="E1118" s="105">
        <v>4431.6000000000004</v>
      </c>
      <c r="F1118" s="23">
        <v>42227</v>
      </c>
      <c r="G1118" s="106">
        <v>4431.6000000000004</v>
      </c>
      <c r="H1118" s="31">
        <f t="shared" si="35"/>
        <v>0</v>
      </c>
      <c r="I1118" s="39" t="s">
        <v>9</v>
      </c>
      <c r="N1118" s="20">
        <v>42220</v>
      </c>
      <c r="O1118" s="183">
        <v>4579</v>
      </c>
      <c r="P1118" s="183" t="s">
        <v>1592</v>
      </c>
      <c r="Q1118" s="14" t="s">
        <v>624</v>
      </c>
      <c r="R1118" s="105">
        <v>3442.4</v>
      </c>
      <c r="S1118" s="23">
        <v>42222</v>
      </c>
      <c r="T1118" s="106">
        <v>3442.4</v>
      </c>
      <c r="U1118" s="31">
        <f t="shared" si="34"/>
        <v>0</v>
      </c>
      <c r="V1118" s="39" t="s">
        <v>59</v>
      </c>
    </row>
    <row r="1119" spans="1:22" x14ac:dyDescent="0.25">
      <c r="A1119" s="20">
        <v>42227</v>
      </c>
      <c r="B1119" s="183">
        <v>5327</v>
      </c>
      <c r="C1119" s="183" t="s">
        <v>1592</v>
      </c>
      <c r="D1119" s="14" t="s">
        <v>6177</v>
      </c>
      <c r="E1119" s="105">
        <v>5798.8</v>
      </c>
      <c r="F1119" s="23">
        <v>42227</v>
      </c>
      <c r="G1119" s="106">
        <v>5798.8</v>
      </c>
      <c r="H1119" s="31">
        <f t="shared" si="35"/>
        <v>0</v>
      </c>
      <c r="I1119" s="39" t="s">
        <v>9</v>
      </c>
      <c r="N1119" s="20">
        <v>42227</v>
      </c>
      <c r="O1119" s="183">
        <v>5334</v>
      </c>
      <c r="P1119" s="183" t="s">
        <v>1592</v>
      </c>
      <c r="Q1119" s="14" t="s">
        <v>624</v>
      </c>
      <c r="R1119" s="105">
        <v>3260.4</v>
      </c>
      <c r="S1119" s="23">
        <v>42227</v>
      </c>
      <c r="T1119" s="106">
        <v>3260.4</v>
      </c>
      <c r="U1119" s="31">
        <f t="shared" si="34"/>
        <v>0</v>
      </c>
      <c r="V1119" s="39" t="s">
        <v>6106</v>
      </c>
    </row>
    <row r="1120" spans="1:22" x14ac:dyDescent="0.25">
      <c r="A1120" s="20">
        <v>42227</v>
      </c>
      <c r="B1120" s="183">
        <v>5328</v>
      </c>
      <c r="C1120" s="183" t="s">
        <v>1592</v>
      </c>
      <c r="D1120" s="14" t="s">
        <v>335</v>
      </c>
      <c r="E1120" s="105">
        <v>455.8</v>
      </c>
      <c r="F1120" s="23">
        <v>42227</v>
      </c>
      <c r="G1120" s="106">
        <v>455.8</v>
      </c>
      <c r="H1120" s="31">
        <f t="shared" si="35"/>
        <v>0</v>
      </c>
      <c r="I1120" s="39" t="s">
        <v>9</v>
      </c>
      <c r="L1120" s="257"/>
      <c r="N1120" s="20">
        <v>42234</v>
      </c>
      <c r="O1120" s="183">
        <v>6102</v>
      </c>
      <c r="P1120" s="183" t="s">
        <v>1592</v>
      </c>
      <c r="Q1120" s="14" t="s">
        <v>624</v>
      </c>
      <c r="R1120" s="105">
        <v>3750</v>
      </c>
      <c r="S1120" s="65">
        <v>42234</v>
      </c>
      <c r="T1120" s="106">
        <v>3750</v>
      </c>
      <c r="U1120" s="31">
        <f t="shared" si="34"/>
        <v>0</v>
      </c>
      <c r="V1120" s="39" t="s">
        <v>94</v>
      </c>
    </row>
    <row r="1121" spans="1:22" x14ac:dyDescent="0.25">
      <c r="A1121" s="20">
        <v>42227</v>
      </c>
      <c r="B1121" s="183">
        <v>5329</v>
      </c>
      <c r="C1121" s="183" t="s">
        <v>1592</v>
      </c>
      <c r="D1121" s="14" t="s">
        <v>66</v>
      </c>
      <c r="E1121" s="105">
        <v>1340.2</v>
      </c>
      <c r="F1121" s="23">
        <v>42227</v>
      </c>
      <c r="G1121" s="106">
        <v>1340.2</v>
      </c>
      <c r="H1121" s="31">
        <f t="shared" si="35"/>
        <v>0</v>
      </c>
      <c r="I1121" s="39" t="s">
        <v>9</v>
      </c>
      <c r="N1121" s="20">
        <v>42241</v>
      </c>
      <c r="O1121" s="183">
        <v>6904</v>
      </c>
      <c r="P1121" s="183" t="s">
        <v>1592</v>
      </c>
      <c r="Q1121" s="14" t="s">
        <v>624</v>
      </c>
      <c r="R1121" s="105">
        <v>1034.8</v>
      </c>
      <c r="S1121" s="65">
        <v>42241</v>
      </c>
      <c r="T1121" s="106">
        <v>1034.8</v>
      </c>
      <c r="U1121" s="31">
        <f t="shared" si="34"/>
        <v>0</v>
      </c>
      <c r="V1121" s="39" t="s">
        <v>94</v>
      </c>
    </row>
    <row r="1122" spans="1:22" x14ac:dyDescent="0.25">
      <c r="A1122" s="20">
        <v>42227</v>
      </c>
      <c r="B1122" s="183">
        <v>5330</v>
      </c>
      <c r="C1122" s="183" t="s">
        <v>1592</v>
      </c>
      <c r="D1122" s="14" t="s">
        <v>1262</v>
      </c>
      <c r="E1122" s="105">
        <v>36129.86</v>
      </c>
      <c r="F1122" s="23">
        <v>42239</v>
      </c>
      <c r="G1122" s="106">
        <v>36129.86</v>
      </c>
      <c r="H1122" s="31">
        <f t="shared" si="35"/>
        <v>0</v>
      </c>
      <c r="I1122" s="39" t="s">
        <v>19</v>
      </c>
      <c r="N1122" s="20">
        <v>42242</v>
      </c>
      <c r="O1122" s="183">
        <v>6991</v>
      </c>
      <c r="P1122" s="183" t="s">
        <v>1592</v>
      </c>
      <c r="Q1122" s="14" t="s">
        <v>624</v>
      </c>
      <c r="R1122" s="105">
        <v>1388.4</v>
      </c>
      <c r="S1122" s="65">
        <v>42242</v>
      </c>
      <c r="T1122" s="106">
        <v>1388.4</v>
      </c>
      <c r="U1122" s="31">
        <f t="shared" si="34"/>
        <v>0</v>
      </c>
      <c r="V1122" s="39" t="s">
        <v>9</v>
      </c>
    </row>
    <row r="1123" spans="1:22" x14ac:dyDescent="0.25">
      <c r="A1123" s="20">
        <v>42227</v>
      </c>
      <c r="B1123" s="183">
        <v>5331</v>
      </c>
      <c r="C1123" s="183" t="s">
        <v>1592</v>
      </c>
      <c r="D1123" s="14" t="s">
        <v>136</v>
      </c>
      <c r="E1123" s="105">
        <v>15992</v>
      </c>
      <c r="F1123" s="23">
        <v>42228</v>
      </c>
      <c r="G1123" s="106">
        <v>15992</v>
      </c>
      <c r="H1123" s="31">
        <f t="shared" si="35"/>
        <v>0</v>
      </c>
      <c r="I1123" s="39" t="s">
        <v>9</v>
      </c>
      <c r="N1123" s="20">
        <v>42236</v>
      </c>
      <c r="O1123" s="183">
        <v>6344</v>
      </c>
      <c r="P1123" s="183" t="s">
        <v>1592</v>
      </c>
      <c r="Q1123" s="14" t="s">
        <v>224</v>
      </c>
      <c r="R1123" s="105">
        <v>4125.8999999999996</v>
      </c>
      <c r="S1123" s="23">
        <v>42237</v>
      </c>
      <c r="T1123" s="106">
        <v>4125.8999999999996</v>
      </c>
      <c r="U1123" s="31">
        <f t="shared" si="34"/>
        <v>0</v>
      </c>
      <c r="V1123" s="39" t="s">
        <v>19</v>
      </c>
    </row>
    <row r="1124" spans="1:22" x14ac:dyDescent="0.25">
      <c r="A1124" s="20">
        <v>42227</v>
      </c>
      <c r="B1124" s="183">
        <v>5332</v>
      </c>
      <c r="C1124" s="183" t="s">
        <v>1592</v>
      </c>
      <c r="D1124" s="14" t="s">
        <v>128</v>
      </c>
      <c r="E1124" s="105">
        <v>4790.3999999999996</v>
      </c>
      <c r="F1124" s="23">
        <v>42227</v>
      </c>
      <c r="G1124" s="106">
        <v>4790.3999999999996</v>
      </c>
      <c r="H1124" s="31">
        <f t="shared" si="35"/>
        <v>0</v>
      </c>
      <c r="I1124" s="39" t="s">
        <v>6106</v>
      </c>
      <c r="N1124" s="20">
        <v>42242</v>
      </c>
      <c r="O1124" s="183">
        <v>6997</v>
      </c>
      <c r="P1124" s="183" t="s">
        <v>1592</v>
      </c>
      <c r="Q1124" s="14" t="s">
        <v>224</v>
      </c>
      <c r="R1124" s="105">
        <v>5776</v>
      </c>
      <c r="S1124" s="65">
        <v>42243</v>
      </c>
      <c r="T1124" s="106">
        <v>5776</v>
      </c>
      <c r="U1124" s="31">
        <f t="shared" si="34"/>
        <v>0</v>
      </c>
      <c r="V1124" s="39" t="s">
        <v>19</v>
      </c>
    </row>
    <row r="1125" spans="1:22" x14ac:dyDescent="0.25">
      <c r="A1125" s="20">
        <v>42227</v>
      </c>
      <c r="B1125" s="183">
        <v>5333</v>
      </c>
      <c r="C1125" s="183" t="s">
        <v>1592</v>
      </c>
      <c r="D1125" s="14" t="s">
        <v>213</v>
      </c>
      <c r="E1125" s="105">
        <v>20236.8</v>
      </c>
      <c r="F1125" s="23">
        <v>42229</v>
      </c>
      <c r="G1125" s="106">
        <v>20236.8</v>
      </c>
      <c r="H1125" s="31">
        <f t="shared" si="35"/>
        <v>0</v>
      </c>
      <c r="I1125" s="39" t="s">
        <v>6106</v>
      </c>
      <c r="N1125" s="20">
        <v>42219</v>
      </c>
      <c r="O1125" s="183">
        <v>4425</v>
      </c>
      <c r="P1125" s="183" t="s">
        <v>1592</v>
      </c>
      <c r="Q1125" s="40" t="s">
        <v>148</v>
      </c>
      <c r="R1125" s="105">
        <v>2566.6</v>
      </c>
      <c r="S1125" s="23">
        <v>42219</v>
      </c>
      <c r="T1125" s="106">
        <v>2566.6</v>
      </c>
      <c r="U1125" s="31">
        <f t="shared" si="34"/>
        <v>0</v>
      </c>
      <c r="V1125" s="68" t="s">
        <v>59</v>
      </c>
    </row>
    <row r="1126" spans="1:22" x14ac:dyDescent="0.25">
      <c r="A1126" s="20">
        <v>42227</v>
      </c>
      <c r="B1126" s="183">
        <v>5334</v>
      </c>
      <c r="C1126" s="183" t="s">
        <v>1592</v>
      </c>
      <c r="D1126" s="14" t="s">
        <v>624</v>
      </c>
      <c r="E1126" s="105">
        <v>3260.4</v>
      </c>
      <c r="F1126" s="23">
        <v>42227</v>
      </c>
      <c r="G1126" s="106">
        <v>3260.4</v>
      </c>
      <c r="H1126" s="31">
        <f t="shared" si="35"/>
        <v>0</v>
      </c>
      <c r="I1126" s="39" t="s">
        <v>6106</v>
      </c>
      <c r="L1126" s="42"/>
      <c r="N1126" s="20">
        <v>42223</v>
      </c>
      <c r="O1126" s="183">
        <v>4875</v>
      </c>
      <c r="P1126" s="183" t="s">
        <v>1592</v>
      </c>
      <c r="Q1126" s="14" t="s">
        <v>148</v>
      </c>
      <c r="R1126" s="105">
        <v>2424</v>
      </c>
      <c r="S1126" s="23">
        <v>42224</v>
      </c>
      <c r="T1126" s="106">
        <v>2424</v>
      </c>
      <c r="U1126" s="31">
        <f t="shared" si="34"/>
        <v>0</v>
      </c>
      <c r="V1126" s="39" t="s">
        <v>59</v>
      </c>
    </row>
    <row r="1127" spans="1:22" x14ac:dyDescent="0.25">
      <c r="A1127" s="20">
        <v>42227</v>
      </c>
      <c r="B1127" s="183">
        <v>5335</v>
      </c>
      <c r="C1127" s="183" t="s">
        <v>1592</v>
      </c>
      <c r="D1127" s="14" t="s">
        <v>102</v>
      </c>
      <c r="E1127" s="105">
        <v>807</v>
      </c>
      <c r="F1127" s="23">
        <v>42227</v>
      </c>
      <c r="G1127" s="106">
        <v>807</v>
      </c>
      <c r="H1127" s="31">
        <f t="shared" si="35"/>
        <v>0</v>
      </c>
      <c r="I1127" s="39" t="s">
        <v>9</v>
      </c>
      <c r="L1127" s="42"/>
      <c r="N1127" s="20">
        <v>42224</v>
      </c>
      <c r="O1127" s="183">
        <v>4993</v>
      </c>
      <c r="P1127" s="183" t="s">
        <v>1592</v>
      </c>
      <c r="Q1127" s="14" t="s">
        <v>148</v>
      </c>
      <c r="R1127" s="105">
        <v>4308.6000000000004</v>
      </c>
      <c r="S1127" s="23">
        <v>42225</v>
      </c>
      <c r="T1127" s="106">
        <v>4308.6000000000004</v>
      </c>
      <c r="U1127" s="31">
        <f t="shared" si="34"/>
        <v>0</v>
      </c>
      <c r="V1127" s="39" t="s">
        <v>59</v>
      </c>
    </row>
    <row r="1128" spans="1:22" x14ac:dyDescent="0.25">
      <c r="A1128" s="20">
        <v>42227</v>
      </c>
      <c r="B1128" s="183">
        <v>5336</v>
      </c>
      <c r="C1128" s="183" t="s">
        <v>1592</v>
      </c>
      <c r="D1128" s="14" t="s">
        <v>65</v>
      </c>
      <c r="E1128" s="105">
        <v>31656.400000000001</v>
      </c>
      <c r="F1128" s="23">
        <v>42228</v>
      </c>
      <c r="G1128" s="106">
        <v>31656.400000000001</v>
      </c>
      <c r="H1128" s="31">
        <f t="shared" si="35"/>
        <v>0</v>
      </c>
      <c r="I1128" s="39" t="s">
        <v>9</v>
      </c>
      <c r="L1128" s="245"/>
      <c r="N1128" s="20">
        <v>42225</v>
      </c>
      <c r="O1128" s="183">
        <v>5106</v>
      </c>
      <c r="P1128" s="183" t="s">
        <v>1592</v>
      </c>
      <c r="Q1128" s="14" t="s">
        <v>148</v>
      </c>
      <c r="R1128" s="105">
        <v>2536</v>
      </c>
      <c r="S1128" s="23">
        <v>42226</v>
      </c>
      <c r="T1128" s="106">
        <v>2536</v>
      </c>
      <c r="U1128" s="31">
        <f t="shared" si="34"/>
        <v>0</v>
      </c>
      <c r="V1128" s="39" t="s">
        <v>59</v>
      </c>
    </row>
    <row r="1129" spans="1:22" x14ac:dyDescent="0.25">
      <c r="A1129" s="20">
        <v>42227</v>
      </c>
      <c r="B1129" s="183">
        <v>5337</v>
      </c>
      <c r="C1129" s="183" t="s">
        <v>1592</v>
      </c>
      <c r="D1129" s="14" t="s">
        <v>190</v>
      </c>
      <c r="E1129" s="105">
        <v>5747.2</v>
      </c>
      <c r="F1129" s="23">
        <v>42228</v>
      </c>
      <c r="G1129" s="106">
        <v>5747.2</v>
      </c>
      <c r="H1129" s="31">
        <f t="shared" si="35"/>
        <v>0</v>
      </c>
      <c r="I1129" s="39" t="s">
        <v>17</v>
      </c>
      <c r="N1129" s="20">
        <v>42229</v>
      </c>
      <c r="O1129" s="183">
        <v>5496</v>
      </c>
      <c r="P1129" s="183" t="s">
        <v>1592</v>
      </c>
      <c r="Q1129" s="14" t="s">
        <v>148</v>
      </c>
      <c r="R1129" s="105">
        <v>2520</v>
      </c>
      <c r="S1129" s="23">
        <v>42229</v>
      </c>
      <c r="T1129" s="106">
        <v>2520</v>
      </c>
      <c r="U1129" s="31">
        <f t="shared" si="34"/>
        <v>0</v>
      </c>
      <c r="V1129" s="39" t="s">
        <v>59</v>
      </c>
    </row>
    <row r="1130" spans="1:22" x14ac:dyDescent="0.25">
      <c r="A1130" s="20">
        <v>42227</v>
      </c>
      <c r="B1130" s="183">
        <v>5338</v>
      </c>
      <c r="C1130" s="183" t="s">
        <v>1592</v>
      </c>
      <c r="D1130" s="14" t="s">
        <v>361</v>
      </c>
      <c r="E1130" s="105">
        <v>789.55</v>
      </c>
      <c r="F1130" s="23">
        <v>42228</v>
      </c>
      <c r="G1130" s="106">
        <v>789.55</v>
      </c>
      <c r="H1130" s="31">
        <f t="shared" si="35"/>
        <v>0</v>
      </c>
      <c r="I1130" s="39" t="s">
        <v>17</v>
      </c>
      <c r="N1130" s="20">
        <v>42231</v>
      </c>
      <c r="O1130" s="183">
        <v>5771</v>
      </c>
      <c r="P1130" s="183" t="s">
        <v>1592</v>
      </c>
      <c r="Q1130" s="14" t="s">
        <v>148</v>
      </c>
      <c r="R1130" s="105">
        <v>2532</v>
      </c>
      <c r="S1130" s="23">
        <v>42232</v>
      </c>
      <c r="T1130" s="229">
        <v>2532</v>
      </c>
      <c r="U1130" s="48">
        <f t="shared" si="34"/>
        <v>0</v>
      </c>
      <c r="V1130" s="39" t="s">
        <v>59</v>
      </c>
    </row>
    <row r="1131" spans="1:22" x14ac:dyDescent="0.25">
      <c r="A1131" s="20">
        <v>42227</v>
      </c>
      <c r="B1131" s="183">
        <v>5339</v>
      </c>
      <c r="C1131" s="183" t="s">
        <v>1592</v>
      </c>
      <c r="D1131" s="14" t="s">
        <v>93</v>
      </c>
      <c r="E1131" s="105">
        <v>1808</v>
      </c>
      <c r="F1131" s="23">
        <v>42228</v>
      </c>
      <c r="G1131" s="106">
        <v>1808</v>
      </c>
      <c r="H1131" s="31">
        <f t="shared" si="35"/>
        <v>0</v>
      </c>
      <c r="I1131" s="39" t="s">
        <v>17</v>
      </c>
      <c r="N1131" s="20">
        <v>42240</v>
      </c>
      <c r="O1131" s="183">
        <v>6706</v>
      </c>
      <c r="P1131" s="183" t="s">
        <v>1592</v>
      </c>
      <c r="Q1131" s="14" t="s">
        <v>148</v>
      </c>
      <c r="R1131" s="105">
        <v>3546</v>
      </c>
      <c r="S1131" s="65">
        <v>42240</v>
      </c>
      <c r="T1131" s="106">
        <v>3546</v>
      </c>
      <c r="U1131" s="31">
        <f t="shared" si="34"/>
        <v>0</v>
      </c>
      <c r="V1131" s="39" t="s">
        <v>9</v>
      </c>
    </row>
    <row r="1132" spans="1:22" x14ac:dyDescent="0.25">
      <c r="A1132" s="20">
        <v>42227</v>
      </c>
      <c r="B1132" s="183">
        <v>5340</v>
      </c>
      <c r="C1132" s="183" t="s">
        <v>1592</v>
      </c>
      <c r="D1132" s="14" t="s">
        <v>303</v>
      </c>
      <c r="E1132" s="105">
        <v>72348.2</v>
      </c>
      <c r="F1132" s="23">
        <v>42239</v>
      </c>
      <c r="G1132" s="106">
        <v>72348.2</v>
      </c>
      <c r="H1132" s="31">
        <f t="shared" si="35"/>
        <v>0</v>
      </c>
      <c r="I1132" s="39" t="s">
        <v>19</v>
      </c>
      <c r="N1132" s="20">
        <v>42242</v>
      </c>
      <c r="O1132" s="183">
        <v>6926</v>
      </c>
      <c r="P1132" s="183" t="s">
        <v>1592</v>
      </c>
      <c r="Q1132" s="14" t="s">
        <v>148</v>
      </c>
      <c r="R1132" s="105">
        <v>2812.6</v>
      </c>
      <c r="S1132" s="65">
        <v>42242</v>
      </c>
      <c r="T1132" s="106">
        <v>2812.6</v>
      </c>
      <c r="U1132" s="31">
        <f t="shared" si="34"/>
        <v>0</v>
      </c>
      <c r="V1132" s="39" t="s">
        <v>9</v>
      </c>
    </row>
    <row r="1133" spans="1:22" x14ac:dyDescent="0.25">
      <c r="A1133" s="20">
        <v>42227</v>
      </c>
      <c r="B1133" s="183">
        <v>5341</v>
      </c>
      <c r="C1133" s="183" t="s">
        <v>1592</v>
      </c>
      <c r="D1133" s="14" t="s">
        <v>361</v>
      </c>
      <c r="E1133" s="105">
        <v>556.79999999999995</v>
      </c>
      <c r="F1133" s="23">
        <v>42228</v>
      </c>
      <c r="G1133" s="106">
        <v>556.79999999999995</v>
      </c>
      <c r="H1133" s="31">
        <f t="shared" si="35"/>
        <v>0</v>
      </c>
      <c r="I1133" s="39" t="s">
        <v>17</v>
      </c>
      <c r="N1133" s="20">
        <v>42243</v>
      </c>
      <c r="O1133" s="183">
        <v>7022</v>
      </c>
      <c r="P1133" s="183" t="s">
        <v>1592</v>
      </c>
      <c r="Q1133" s="14" t="s">
        <v>148</v>
      </c>
      <c r="R1133" s="105">
        <v>4778.1000000000004</v>
      </c>
      <c r="S1133" s="23">
        <v>42243</v>
      </c>
      <c r="T1133" s="106">
        <v>4778.1000000000004</v>
      </c>
      <c r="U1133" s="31">
        <f t="shared" si="34"/>
        <v>0</v>
      </c>
      <c r="V1133" s="39" t="s">
        <v>9</v>
      </c>
    </row>
    <row r="1134" spans="1:22" x14ac:dyDescent="0.25">
      <c r="A1134" s="20">
        <v>42227</v>
      </c>
      <c r="B1134" s="183">
        <v>5342</v>
      </c>
      <c r="C1134" s="183" t="s">
        <v>1592</v>
      </c>
      <c r="D1134" s="14" t="s">
        <v>98</v>
      </c>
      <c r="E1134" s="105">
        <v>1331.5</v>
      </c>
      <c r="F1134" s="23">
        <v>42228</v>
      </c>
      <c r="G1134" s="106">
        <v>1331.5</v>
      </c>
      <c r="H1134" s="31">
        <f t="shared" si="35"/>
        <v>0</v>
      </c>
      <c r="I1134" s="39" t="s">
        <v>17</v>
      </c>
      <c r="N1134" s="20">
        <v>42244</v>
      </c>
      <c r="O1134" s="183">
        <v>7152</v>
      </c>
      <c r="P1134" s="183" t="s">
        <v>1592</v>
      </c>
      <c r="Q1134" s="14" t="s">
        <v>148</v>
      </c>
      <c r="R1134" s="105">
        <v>4544.8</v>
      </c>
      <c r="S1134" s="23">
        <v>42244</v>
      </c>
      <c r="T1134" s="106">
        <v>4544.8</v>
      </c>
      <c r="U1134" s="31">
        <f t="shared" si="34"/>
        <v>0</v>
      </c>
      <c r="V1134" s="39" t="s">
        <v>9</v>
      </c>
    </row>
    <row r="1135" spans="1:22" x14ac:dyDescent="0.25">
      <c r="A1135" s="20">
        <v>42227</v>
      </c>
      <c r="B1135" s="183">
        <v>5343</v>
      </c>
      <c r="C1135" s="183" t="s">
        <v>1592</v>
      </c>
      <c r="D1135" s="14" t="s">
        <v>104</v>
      </c>
      <c r="E1135" s="105">
        <v>5880.2</v>
      </c>
      <c r="F1135" s="234">
        <v>42228</v>
      </c>
      <c r="G1135" s="106">
        <v>5880.2</v>
      </c>
      <c r="H1135" s="31">
        <f t="shared" si="35"/>
        <v>0</v>
      </c>
      <c r="I1135" s="39" t="s">
        <v>17</v>
      </c>
      <c r="N1135" s="20">
        <v>42244</v>
      </c>
      <c r="O1135" s="183">
        <v>7179</v>
      </c>
      <c r="P1135" s="183" t="s">
        <v>1592</v>
      </c>
      <c r="Q1135" s="14" t="s">
        <v>148</v>
      </c>
      <c r="R1135" s="105">
        <v>4609.2</v>
      </c>
      <c r="S1135" s="23">
        <v>42244</v>
      </c>
      <c r="T1135" s="106">
        <v>4609.2</v>
      </c>
      <c r="U1135" s="31">
        <f t="shared" si="34"/>
        <v>0</v>
      </c>
      <c r="V1135" s="39" t="s">
        <v>59</v>
      </c>
    </row>
    <row r="1136" spans="1:22" x14ac:dyDescent="0.25">
      <c r="A1136" s="20">
        <v>42227</v>
      </c>
      <c r="B1136" s="183">
        <v>5344</v>
      </c>
      <c r="C1136" s="183" t="s">
        <v>1592</v>
      </c>
      <c r="D1136" s="14" t="s">
        <v>235</v>
      </c>
      <c r="E1136" s="105">
        <v>2304.8000000000002</v>
      </c>
      <c r="F1136" s="23">
        <v>42228</v>
      </c>
      <c r="G1136" s="106">
        <v>2304.8000000000002</v>
      </c>
      <c r="H1136" s="31">
        <f t="shared" si="35"/>
        <v>0</v>
      </c>
      <c r="I1136" s="39" t="s">
        <v>17</v>
      </c>
      <c r="N1136" s="20">
        <v>42245</v>
      </c>
      <c r="O1136" s="183">
        <v>7314</v>
      </c>
      <c r="P1136" s="183" t="s">
        <v>1592</v>
      </c>
      <c r="Q1136" s="14" t="s">
        <v>148</v>
      </c>
      <c r="R1136" s="105">
        <v>4692</v>
      </c>
      <c r="S1136" s="23">
        <v>42245</v>
      </c>
      <c r="T1136" s="106">
        <v>4692</v>
      </c>
      <c r="U1136" s="31">
        <f t="shared" si="34"/>
        <v>0</v>
      </c>
      <c r="V1136" s="39" t="s">
        <v>59</v>
      </c>
    </row>
    <row r="1137" spans="1:22" x14ac:dyDescent="0.25">
      <c r="A1137" s="20">
        <v>42227</v>
      </c>
      <c r="B1137" s="183">
        <v>5345</v>
      </c>
      <c r="C1137" s="183" t="s">
        <v>1592</v>
      </c>
      <c r="D1137" s="150" t="s">
        <v>252</v>
      </c>
      <c r="E1137" s="105">
        <v>8812.5</v>
      </c>
      <c r="F1137" s="23">
        <v>42227</v>
      </c>
      <c r="G1137" s="106">
        <v>8812.5</v>
      </c>
      <c r="H1137" s="31">
        <f t="shared" si="35"/>
        <v>0</v>
      </c>
      <c r="I1137" s="39" t="s">
        <v>9</v>
      </c>
      <c r="N1137" s="20">
        <v>42247</v>
      </c>
      <c r="O1137" s="183">
        <v>7524</v>
      </c>
      <c r="P1137" s="183" t="s">
        <v>1592</v>
      </c>
      <c r="Q1137" s="14" t="s">
        <v>148</v>
      </c>
      <c r="R1137" s="105">
        <v>3137.2</v>
      </c>
      <c r="S1137" s="23">
        <v>42247</v>
      </c>
      <c r="T1137" s="106">
        <v>3137.2</v>
      </c>
      <c r="U1137" s="31">
        <f t="shared" si="34"/>
        <v>0</v>
      </c>
      <c r="V1137" s="39" t="s">
        <v>59</v>
      </c>
    </row>
    <row r="1138" spans="1:22" x14ac:dyDescent="0.25">
      <c r="A1138" s="20">
        <v>42227</v>
      </c>
      <c r="B1138" s="183">
        <v>5346</v>
      </c>
      <c r="C1138" s="183" t="s">
        <v>1592</v>
      </c>
      <c r="D1138" s="14" t="s">
        <v>375</v>
      </c>
      <c r="E1138" s="105">
        <v>2752.8</v>
      </c>
      <c r="F1138" s="23">
        <v>42228</v>
      </c>
      <c r="G1138" s="106">
        <v>2752.8</v>
      </c>
      <c r="H1138" s="31">
        <f t="shared" si="35"/>
        <v>0</v>
      </c>
      <c r="I1138" s="39" t="s">
        <v>9</v>
      </c>
      <c r="N1138" s="20">
        <v>42246</v>
      </c>
      <c r="O1138" s="183">
        <v>7415</v>
      </c>
      <c r="P1138" s="183" t="s">
        <v>1592</v>
      </c>
      <c r="Q1138" s="14" t="s">
        <v>6279</v>
      </c>
      <c r="R1138" s="105">
        <v>4701.2</v>
      </c>
      <c r="S1138" s="23">
        <v>42246</v>
      </c>
      <c r="T1138" s="106">
        <v>4701.2</v>
      </c>
      <c r="U1138" s="31">
        <f t="shared" si="34"/>
        <v>0</v>
      </c>
      <c r="V1138" s="39" t="s">
        <v>59</v>
      </c>
    </row>
    <row r="1139" spans="1:22" x14ac:dyDescent="0.25">
      <c r="A1139" s="20">
        <v>42227</v>
      </c>
      <c r="B1139" s="183">
        <v>5347</v>
      </c>
      <c r="C1139" s="183" t="s">
        <v>1592</v>
      </c>
      <c r="D1139" s="14" t="s">
        <v>111</v>
      </c>
      <c r="E1139" s="105">
        <v>189088</v>
      </c>
      <c r="F1139" s="23">
        <v>42230</v>
      </c>
      <c r="G1139" s="106">
        <v>189088</v>
      </c>
      <c r="H1139" s="31">
        <f t="shared" si="35"/>
        <v>0</v>
      </c>
      <c r="I1139" s="39" t="s">
        <v>9</v>
      </c>
      <c r="N1139" s="20">
        <v>42218</v>
      </c>
      <c r="O1139" s="183">
        <v>4378</v>
      </c>
      <c r="P1139" s="183" t="s">
        <v>1592</v>
      </c>
      <c r="Q1139" s="40" t="s">
        <v>135</v>
      </c>
      <c r="R1139" s="105">
        <v>1467.4</v>
      </c>
      <c r="S1139" s="23">
        <v>42218</v>
      </c>
      <c r="T1139" s="106">
        <v>1467.4</v>
      </c>
      <c r="U1139" s="25">
        <f t="shared" si="34"/>
        <v>0</v>
      </c>
      <c r="V1139" s="68" t="s">
        <v>9</v>
      </c>
    </row>
    <row r="1140" spans="1:22" x14ac:dyDescent="0.25">
      <c r="A1140" s="20">
        <v>42227</v>
      </c>
      <c r="B1140" s="183">
        <v>5348</v>
      </c>
      <c r="C1140" s="183" t="s">
        <v>1592</v>
      </c>
      <c r="D1140" s="14" t="s">
        <v>111</v>
      </c>
      <c r="E1140" s="105">
        <v>144190</v>
      </c>
      <c r="F1140" s="23">
        <v>42230</v>
      </c>
      <c r="G1140" s="106">
        <v>144190</v>
      </c>
      <c r="H1140" s="31">
        <f t="shared" si="35"/>
        <v>0</v>
      </c>
      <c r="I1140" s="39" t="s">
        <v>9</v>
      </c>
      <c r="N1140" s="20">
        <v>42220</v>
      </c>
      <c r="O1140" s="183">
        <v>4564</v>
      </c>
      <c r="P1140" s="183" t="s">
        <v>1592</v>
      </c>
      <c r="Q1140" s="14" t="s">
        <v>135</v>
      </c>
      <c r="R1140" s="105">
        <v>1246.5999999999999</v>
      </c>
      <c r="S1140" s="23">
        <v>42220</v>
      </c>
      <c r="T1140" s="106">
        <v>1246.5999999999999</v>
      </c>
      <c r="U1140" s="31">
        <f t="shared" si="34"/>
        <v>0</v>
      </c>
      <c r="V1140" s="39" t="s">
        <v>9</v>
      </c>
    </row>
    <row r="1141" spans="1:22" x14ac:dyDescent="0.25">
      <c r="A1141" s="20">
        <v>42227</v>
      </c>
      <c r="B1141" s="183">
        <v>5349</v>
      </c>
      <c r="C1141" s="183" t="s">
        <v>1592</v>
      </c>
      <c r="D1141" s="14" t="s">
        <v>45</v>
      </c>
      <c r="E1141" s="105">
        <v>126877.4</v>
      </c>
      <c r="F1141" s="23">
        <v>42242</v>
      </c>
      <c r="G1141" s="106">
        <v>126877.4</v>
      </c>
      <c r="H1141" s="31">
        <f t="shared" si="35"/>
        <v>0</v>
      </c>
      <c r="I1141" s="39" t="s">
        <v>6124</v>
      </c>
      <c r="N1141" s="20">
        <v>42221</v>
      </c>
      <c r="O1141" s="183">
        <v>4664</v>
      </c>
      <c r="P1141" s="183" t="s">
        <v>1592</v>
      </c>
      <c r="Q1141" s="14" t="s">
        <v>135</v>
      </c>
      <c r="R1141" s="105">
        <v>1389.2</v>
      </c>
      <c r="S1141" s="23">
        <v>42221</v>
      </c>
      <c r="T1141" s="106">
        <v>1389.2</v>
      </c>
      <c r="U1141" s="31">
        <f t="shared" si="34"/>
        <v>0</v>
      </c>
      <c r="V1141" s="39" t="s">
        <v>9</v>
      </c>
    </row>
    <row r="1142" spans="1:22" x14ac:dyDescent="0.25">
      <c r="A1142" s="20">
        <v>42227</v>
      </c>
      <c r="B1142" s="183">
        <v>5350</v>
      </c>
      <c r="C1142" s="183" t="s">
        <v>1592</v>
      </c>
      <c r="D1142" s="14" t="s">
        <v>24</v>
      </c>
      <c r="E1142" s="105">
        <v>58991.4</v>
      </c>
      <c r="F1142" s="23">
        <v>42239</v>
      </c>
      <c r="G1142" s="106">
        <v>58991.4</v>
      </c>
      <c r="H1142" s="31">
        <f t="shared" si="35"/>
        <v>0</v>
      </c>
      <c r="I1142" s="39" t="s">
        <v>9</v>
      </c>
      <c r="N1142" s="20">
        <v>42223</v>
      </c>
      <c r="O1142" s="183">
        <v>4861</v>
      </c>
      <c r="P1142" s="183" t="s">
        <v>1592</v>
      </c>
      <c r="Q1142" s="14" t="s">
        <v>135</v>
      </c>
      <c r="R1142" s="105">
        <v>1462.8</v>
      </c>
      <c r="S1142" s="23">
        <v>42223</v>
      </c>
      <c r="T1142" s="106">
        <v>1462.8</v>
      </c>
      <c r="U1142" s="31">
        <f t="shared" si="34"/>
        <v>0</v>
      </c>
      <c r="V1142" s="39" t="s">
        <v>9</v>
      </c>
    </row>
    <row r="1143" spans="1:22" x14ac:dyDescent="0.25">
      <c r="A1143" s="20">
        <v>42227</v>
      </c>
      <c r="B1143" s="183">
        <v>5351</v>
      </c>
      <c r="C1143" s="183" t="s">
        <v>1592</v>
      </c>
      <c r="D1143" s="14" t="s">
        <v>24</v>
      </c>
      <c r="E1143" s="105">
        <v>19567.599999999999</v>
      </c>
      <c r="F1143" s="23">
        <v>42239</v>
      </c>
      <c r="G1143" s="106">
        <v>19567.599999999999</v>
      </c>
      <c r="H1143" s="31">
        <f t="shared" si="35"/>
        <v>0</v>
      </c>
      <c r="I1143" s="39" t="s">
        <v>9</v>
      </c>
      <c r="N1143" s="20">
        <v>42225</v>
      </c>
      <c r="O1143" s="183">
        <v>5097</v>
      </c>
      <c r="P1143" s="183" t="s">
        <v>1592</v>
      </c>
      <c r="Q1143" s="14" t="s">
        <v>135</v>
      </c>
      <c r="R1143" s="105">
        <v>1389.2</v>
      </c>
      <c r="S1143" s="23">
        <v>42225</v>
      </c>
      <c r="T1143" s="106">
        <v>1389.2</v>
      </c>
      <c r="U1143" s="31">
        <f t="shared" si="34"/>
        <v>0</v>
      </c>
      <c r="V1143" s="39" t="s">
        <v>9</v>
      </c>
    </row>
    <row r="1144" spans="1:22" x14ac:dyDescent="0.25">
      <c r="A1144" s="20">
        <v>42227</v>
      </c>
      <c r="B1144" s="183">
        <v>5352</v>
      </c>
      <c r="C1144" s="183" t="s">
        <v>1592</v>
      </c>
      <c r="D1144" s="14" t="s">
        <v>24</v>
      </c>
      <c r="E1144" s="105">
        <v>223688.1</v>
      </c>
      <c r="F1144" s="23">
        <v>42239</v>
      </c>
      <c r="G1144" s="106">
        <v>223688.1</v>
      </c>
      <c r="H1144" s="48">
        <f t="shared" si="35"/>
        <v>0</v>
      </c>
      <c r="I1144" s="39" t="s">
        <v>1013</v>
      </c>
      <c r="N1144" s="20">
        <v>42228</v>
      </c>
      <c r="O1144" s="183">
        <v>5388</v>
      </c>
      <c r="P1144" s="183" t="s">
        <v>1592</v>
      </c>
      <c r="Q1144" s="14" t="s">
        <v>135</v>
      </c>
      <c r="R1144" s="105">
        <v>1122.4000000000001</v>
      </c>
      <c r="S1144" s="23">
        <v>42228</v>
      </c>
      <c r="T1144" s="106">
        <v>1122.4000000000001</v>
      </c>
      <c r="U1144" s="31">
        <f t="shared" si="34"/>
        <v>0</v>
      </c>
      <c r="V1144" s="39" t="s">
        <v>9</v>
      </c>
    </row>
    <row r="1145" spans="1:22" x14ac:dyDescent="0.25">
      <c r="A1145" s="20">
        <v>42227</v>
      </c>
      <c r="B1145" s="183">
        <v>5353</v>
      </c>
      <c r="C1145" s="183" t="s">
        <v>1592</v>
      </c>
      <c r="D1145" s="14" t="s">
        <v>6178</v>
      </c>
      <c r="E1145" s="105">
        <v>27657</v>
      </c>
      <c r="F1145" s="23">
        <v>42228</v>
      </c>
      <c r="G1145" s="106">
        <v>27657</v>
      </c>
      <c r="H1145" s="31">
        <f t="shared" si="35"/>
        <v>0</v>
      </c>
      <c r="I1145" s="39" t="s">
        <v>6106</v>
      </c>
      <c r="N1145" s="20">
        <v>42230</v>
      </c>
      <c r="O1145" s="183">
        <v>5624</v>
      </c>
      <c r="P1145" s="183" t="s">
        <v>1592</v>
      </c>
      <c r="Q1145" s="14" t="s">
        <v>135</v>
      </c>
      <c r="R1145" s="105">
        <v>1177.5999999999999</v>
      </c>
      <c r="S1145" s="23">
        <v>42230</v>
      </c>
      <c r="T1145" s="106">
        <v>1177.5999999999999</v>
      </c>
      <c r="U1145" s="31">
        <f t="shared" si="34"/>
        <v>0</v>
      </c>
      <c r="V1145" s="39" t="s">
        <v>9</v>
      </c>
    </row>
    <row r="1146" spans="1:22" x14ac:dyDescent="0.25">
      <c r="A1146" s="20">
        <v>42227</v>
      </c>
      <c r="B1146" s="183">
        <v>5354</v>
      </c>
      <c r="C1146" s="183" t="s">
        <v>1592</v>
      </c>
      <c r="D1146" s="14" t="s">
        <v>80</v>
      </c>
      <c r="E1146" s="105">
        <v>5636.4</v>
      </c>
      <c r="F1146" s="23">
        <v>42227</v>
      </c>
      <c r="G1146" s="106">
        <v>5636.4</v>
      </c>
      <c r="H1146" s="31">
        <f t="shared" si="35"/>
        <v>0</v>
      </c>
      <c r="I1146" s="39" t="s">
        <v>9</v>
      </c>
      <c r="N1146" s="20">
        <v>42232</v>
      </c>
      <c r="O1146" s="183">
        <v>5870</v>
      </c>
      <c r="P1146" s="183" t="s">
        <v>1592</v>
      </c>
      <c r="Q1146" s="14" t="s">
        <v>135</v>
      </c>
      <c r="R1146" s="105">
        <v>1288</v>
      </c>
      <c r="S1146" s="23">
        <v>42232</v>
      </c>
      <c r="T1146" s="106">
        <v>1288</v>
      </c>
      <c r="U1146" s="48">
        <f t="shared" si="34"/>
        <v>0</v>
      </c>
      <c r="V1146" s="39" t="s">
        <v>9</v>
      </c>
    </row>
    <row r="1147" spans="1:22" x14ac:dyDescent="0.25">
      <c r="A1147" s="20">
        <v>42227</v>
      </c>
      <c r="B1147" s="183">
        <v>5355</v>
      </c>
      <c r="C1147" s="183" t="s">
        <v>1592</v>
      </c>
      <c r="D1147" s="14" t="s">
        <v>1182</v>
      </c>
      <c r="E1147" s="105">
        <v>38.4</v>
      </c>
      <c r="F1147" s="23">
        <v>42234</v>
      </c>
      <c r="G1147" s="106">
        <v>38.4</v>
      </c>
      <c r="H1147" s="31">
        <f t="shared" si="35"/>
        <v>0</v>
      </c>
      <c r="I1147" s="39" t="s">
        <v>9</v>
      </c>
      <c r="N1147" s="20">
        <v>42233</v>
      </c>
      <c r="O1147" s="183">
        <v>6015</v>
      </c>
      <c r="P1147" s="183" t="s">
        <v>1592</v>
      </c>
      <c r="Q1147" s="14" t="s">
        <v>135</v>
      </c>
      <c r="R1147" s="105">
        <v>1453.6</v>
      </c>
      <c r="S1147" s="23">
        <v>42233</v>
      </c>
      <c r="T1147" s="118">
        <v>1453.6</v>
      </c>
      <c r="U1147" s="31">
        <f t="shared" si="34"/>
        <v>0</v>
      </c>
      <c r="V1147" s="56" t="s">
        <v>9</v>
      </c>
    </row>
    <row r="1148" spans="1:22" x14ac:dyDescent="0.25">
      <c r="A1148" s="20">
        <v>42227</v>
      </c>
      <c r="B1148" s="183">
        <v>5356</v>
      </c>
      <c r="C1148" s="183" t="s">
        <v>1592</v>
      </c>
      <c r="D1148" s="14" t="s">
        <v>851</v>
      </c>
      <c r="E1148" s="105">
        <v>1652.3</v>
      </c>
      <c r="F1148" s="23">
        <v>42229</v>
      </c>
      <c r="G1148" s="106">
        <v>1652.3</v>
      </c>
      <c r="H1148" s="48">
        <f t="shared" si="35"/>
        <v>0</v>
      </c>
      <c r="I1148" s="39" t="s">
        <v>59</v>
      </c>
      <c r="N1148" s="20">
        <v>42234</v>
      </c>
      <c r="O1148" s="183">
        <v>6067</v>
      </c>
      <c r="P1148" s="183" t="s">
        <v>1592</v>
      </c>
      <c r="Q1148" s="14" t="s">
        <v>135</v>
      </c>
      <c r="R1148" s="105">
        <v>15407</v>
      </c>
      <c r="S1148" s="23">
        <v>42234</v>
      </c>
      <c r="T1148" s="118">
        <v>15407</v>
      </c>
      <c r="U1148" s="31">
        <f t="shared" si="34"/>
        <v>0</v>
      </c>
      <c r="V1148" s="56" t="s">
        <v>9</v>
      </c>
    </row>
    <row r="1149" spans="1:22" x14ac:dyDescent="0.25">
      <c r="A1149" s="20">
        <v>42227</v>
      </c>
      <c r="B1149" s="183">
        <v>5357</v>
      </c>
      <c r="C1149" s="183" t="s">
        <v>1592</v>
      </c>
      <c r="D1149" s="14" t="s">
        <v>454</v>
      </c>
      <c r="E1149" s="105">
        <v>1984.4</v>
      </c>
      <c r="F1149" s="23">
        <v>42229</v>
      </c>
      <c r="G1149" s="106">
        <v>1984.4</v>
      </c>
      <c r="H1149" s="31">
        <f t="shared" si="35"/>
        <v>0</v>
      </c>
      <c r="I1149" s="39" t="s">
        <v>59</v>
      </c>
      <c r="N1149" s="20">
        <v>42235</v>
      </c>
      <c r="O1149" s="183">
        <v>6225</v>
      </c>
      <c r="P1149" s="183" t="s">
        <v>1592</v>
      </c>
      <c r="Q1149" s="14" t="s">
        <v>135</v>
      </c>
      <c r="R1149" s="105">
        <v>4691.6400000000003</v>
      </c>
      <c r="S1149" s="23">
        <v>42235</v>
      </c>
      <c r="T1149" s="118">
        <v>4691.6400000000003</v>
      </c>
      <c r="U1149" s="31">
        <f t="shared" si="34"/>
        <v>0</v>
      </c>
      <c r="V1149" s="56" t="s">
        <v>9</v>
      </c>
    </row>
    <row r="1150" spans="1:22" x14ac:dyDescent="0.25">
      <c r="A1150" s="20">
        <v>42228</v>
      </c>
      <c r="B1150" s="183">
        <v>5358</v>
      </c>
      <c r="C1150" s="183" t="s">
        <v>1592</v>
      </c>
      <c r="D1150" s="14" t="s">
        <v>720</v>
      </c>
      <c r="E1150" s="105">
        <v>13459.2</v>
      </c>
      <c r="F1150" s="23">
        <v>42228</v>
      </c>
      <c r="G1150" s="106">
        <v>13459.2</v>
      </c>
      <c r="H1150" s="31">
        <f t="shared" si="35"/>
        <v>0</v>
      </c>
      <c r="I1150" s="39" t="s">
        <v>9</v>
      </c>
      <c r="N1150" s="20">
        <v>42236</v>
      </c>
      <c r="O1150" s="183">
        <v>6338</v>
      </c>
      <c r="P1150" s="183" t="s">
        <v>1592</v>
      </c>
      <c r="Q1150" s="14" t="s">
        <v>135</v>
      </c>
      <c r="R1150" s="105">
        <v>230.4</v>
      </c>
      <c r="S1150" s="23">
        <v>42236</v>
      </c>
      <c r="T1150" s="106">
        <v>230.4</v>
      </c>
      <c r="U1150" s="31">
        <f t="shared" si="34"/>
        <v>0</v>
      </c>
      <c r="V1150" s="39" t="s">
        <v>9</v>
      </c>
    </row>
    <row r="1151" spans="1:22" x14ac:dyDescent="0.25">
      <c r="A1151" s="20">
        <v>42228</v>
      </c>
      <c r="B1151" s="183">
        <v>5359</v>
      </c>
      <c r="C1151" s="183" t="s">
        <v>1592</v>
      </c>
      <c r="D1151" s="14" t="s">
        <v>1178</v>
      </c>
      <c r="E1151" s="105">
        <v>17791.45</v>
      </c>
      <c r="F1151" s="23">
        <v>42228</v>
      </c>
      <c r="G1151" s="106">
        <v>17791.45</v>
      </c>
      <c r="H1151" s="31">
        <f t="shared" si="35"/>
        <v>0</v>
      </c>
      <c r="I1151" s="39" t="s">
        <v>6106</v>
      </c>
      <c r="N1151" s="20">
        <v>42237</v>
      </c>
      <c r="O1151" s="183">
        <v>6465</v>
      </c>
      <c r="P1151" s="183" t="s">
        <v>1592</v>
      </c>
      <c r="Q1151" s="15" t="s">
        <v>135</v>
      </c>
      <c r="R1151" s="122">
        <v>5940</v>
      </c>
      <c r="S1151" s="23">
        <v>42237</v>
      </c>
      <c r="T1151" s="118">
        <v>5940</v>
      </c>
      <c r="U1151" s="31">
        <f t="shared" si="34"/>
        <v>0</v>
      </c>
      <c r="V1151" s="68" t="s">
        <v>9</v>
      </c>
    </row>
    <row r="1152" spans="1:22" x14ac:dyDescent="0.25">
      <c r="A1152" s="20">
        <v>42228</v>
      </c>
      <c r="B1152" s="183">
        <v>5360</v>
      </c>
      <c r="C1152" s="183" t="s">
        <v>1592</v>
      </c>
      <c r="D1152" s="14" t="s">
        <v>112</v>
      </c>
      <c r="E1152" s="105">
        <v>2854.2</v>
      </c>
      <c r="F1152" s="23">
        <v>42228</v>
      </c>
      <c r="G1152" s="106">
        <v>2854.2</v>
      </c>
      <c r="H1152" s="31">
        <f t="shared" si="35"/>
        <v>0</v>
      </c>
      <c r="I1152" s="39" t="s">
        <v>9</v>
      </c>
      <c r="N1152" s="20">
        <v>42237</v>
      </c>
      <c r="O1152" s="183">
        <v>6469</v>
      </c>
      <c r="P1152" s="183" t="s">
        <v>1592</v>
      </c>
      <c r="Q1152" s="15" t="s">
        <v>135</v>
      </c>
      <c r="R1152" s="122">
        <v>10017</v>
      </c>
      <c r="S1152" s="23">
        <v>42237</v>
      </c>
      <c r="T1152" s="118">
        <v>10017</v>
      </c>
      <c r="U1152" s="31">
        <f t="shared" si="34"/>
        <v>0</v>
      </c>
      <c r="V1152" s="68" t="s">
        <v>9</v>
      </c>
    </row>
    <row r="1153" spans="1:22" x14ac:dyDescent="0.25">
      <c r="A1153" s="20">
        <v>42228</v>
      </c>
      <c r="B1153" s="183">
        <v>5361</v>
      </c>
      <c r="C1153" s="183" t="s">
        <v>1592</v>
      </c>
      <c r="D1153" s="14" t="s">
        <v>218</v>
      </c>
      <c r="E1153" s="108">
        <v>0</v>
      </c>
      <c r="F1153" s="23"/>
      <c r="G1153" s="106"/>
      <c r="H1153" s="31">
        <f t="shared" si="35"/>
        <v>0</v>
      </c>
      <c r="I1153" s="39" t="s">
        <v>13</v>
      </c>
      <c r="N1153" s="20">
        <v>42238</v>
      </c>
      <c r="O1153" s="183">
        <v>6585</v>
      </c>
      <c r="P1153" s="183" t="s">
        <v>1592</v>
      </c>
      <c r="Q1153" s="14" t="s">
        <v>135</v>
      </c>
      <c r="R1153" s="105">
        <v>153.6</v>
      </c>
      <c r="S1153" s="23">
        <v>42238</v>
      </c>
      <c r="T1153" s="106">
        <v>153.6</v>
      </c>
      <c r="U1153" s="31">
        <f t="shared" si="34"/>
        <v>0</v>
      </c>
      <c r="V1153" s="39" t="s">
        <v>9</v>
      </c>
    </row>
    <row r="1154" spans="1:22" x14ac:dyDescent="0.25">
      <c r="A1154" s="20">
        <v>42228</v>
      </c>
      <c r="B1154" s="183">
        <v>5362</v>
      </c>
      <c r="C1154" s="183" t="s">
        <v>1592</v>
      </c>
      <c r="D1154" s="14" t="s">
        <v>383</v>
      </c>
      <c r="E1154" s="105">
        <v>5096.3999999999996</v>
      </c>
      <c r="F1154" s="23">
        <v>42228</v>
      </c>
      <c r="G1154" s="106">
        <v>5096.3999999999996</v>
      </c>
      <c r="H1154" s="48">
        <f t="shared" si="35"/>
        <v>0</v>
      </c>
      <c r="I1154" s="39" t="s">
        <v>9</v>
      </c>
      <c r="N1154" s="20">
        <v>42239</v>
      </c>
      <c r="O1154" s="183">
        <v>6680</v>
      </c>
      <c r="P1154" s="183" t="s">
        <v>1592</v>
      </c>
      <c r="Q1154" s="14" t="s">
        <v>135</v>
      </c>
      <c r="R1154" s="105">
        <v>1393.8</v>
      </c>
      <c r="S1154" s="65">
        <v>42239</v>
      </c>
      <c r="T1154" s="106">
        <v>1393.8</v>
      </c>
      <c r="U1154" s="31">
        <f t="shared" si="34"/>
        <v>0</v>
      </c>
      <c r="V1154" s="39" t="s">
        <v>9</v>
      </c>
    </row>
    <row r="1155" spans="1:22" x14ac:dyDescent="0.25">
      <c r="A1155" s="20">
        <v>42228</v>
      </c>
      <c r="B1155" s="183">
        <v>5363</v>
      </c>
      <c r="C1155" s="183" t="s">
        <v>1592</v>
      </c>
      <c r="D1155" s="14" t="s">
        <v>112</v>
      </c>
      <c r="E1155" s="105">
        <v>501.6</v>
      </c>
      <c r="F1155" s="23">
        <v>42228</v>
      </c>
      <c r="G1155" s="106">
        <v>501.6</v>
      </c>
      <c r="H1155" s="31">
        <f t="shared" si="35"/>
        <v>0</v>
      </c>
      <c r="I1155" s="39" t="s">
        <v>9</v>
      </c>
      <c r="N1155" s="20">
        <v>42241</v>
      </c>
      <c r="O1155" s="183">
        <v>6849</v>
      </c>
      <c r="P1155" s="183" t="s">
        <v>1592</v>
      </c>
      <c r="Q1155" s="14" t="s">
        <v>135</v>
      </c>
      <c r="R1155" s="105">
        <v>1435.2</v>
      </c>
      <c r="S1155" s="65">
        <v>42241</v>
      </c>
      <c r="T1155" s="106">
        <v>1435.2</v>
      </c>
      <c r="U1155" s="31">
        <f t="shared" ref="U1155:U1218" si="36">R1155-T1155</f>
        <v>0</v>
      </c>
      <c r="V1155" s="39" t="s">
        <v>9</v>
      </c>
    </row>
    <row r="1156" spans="1:22" x14ac:dyDescent="0.25">
      <c r="A1156" s="20">
        <v>42228</v>
      </c>
      <c r="B1156" s="183">
        <v>5364</v>
      </c>
      <c r="C1156" s="183" t="s">
        <v>1592</v>
      </c>
      <c r="D1156" s="14" t="s">
        <v>282</v>
      </c>
      <c r="E1156" s="105">
        <v>5130.6000000000004</v>
      </c>
      <c r="F1156" s="23">
        <v>42242</v>
      </c>
      <c r="G1156" s="106">
        <v>5130.6000000000004</v>
      </c>
      <c r="H1156" s="31">
        <f t="shared" ref="H1156:H1219" si="37">E1156-G1156</f>
        <v>0</v>
      </c>
      <c r="I1156" s="39" t="s">
        <v>94</v>
      </c>
      <c r="N1156" s="20">
        <v>42244</v>
      </c>
      <c r="O1156" s="183">
        <v>7154</v>
      </c>
      <c r="P1156" s="183" t="s">
        <v>1592</v>
      </c>
      <c r="Q1156" s="14" t="s">
        <v>135</v>
      </c>
      <c r="R1156" s="105">
        <v>18191.8</v>
      </c>
      <c r="S1156" s="23">
        <v>42244</v>
      </c>
      <c r="T1156" s="106">
        <v>18191.8</v>
      </c>
      <c r="U1156" s="31">
        <f t="shared" si="36"/>
        <v>0</v>
      </c>
      <c r="V1156" s="39" t="s">
        <v>9</v>
      </c>
    </row>
    <row r="1157" spans="1:22" x14ac:dyDescent="0.25">
      <c r="A1157" s="20">
        <v>42228</v>
      </c>
      <c r="B1157" s="183">
        <v>5365</v>
      </c>
      <c r="C1157" s="183" t="s">
        <v>1592</v>
      </c>
      <c r="D1157" s="14" t="s">
        <v>8</v>
      </c>
      <c r="E1157" s="105">
        <v>997.75</v>
      </c>
      <c r="F1157" s="23">
        <v>42228</v>
      </c>
      <c r="G1157" s="106">
        <v>997.75</v>
      </c>
      <c r="H1157" s="31">
        <f t="shared" si="37"/>
        <v>0</v>
      </c>
      <c r="I1157" s="39" t="s">
        <v>9</v>
      </c>
      <c r="N1157" s="20">
        <v>42246</v>
      </c>
      <c r="O1157" s="183">
        <v>7444</v>
      </c>
      <c r="P1157" s="183" t="s">
        <v>1592</v>
      </c>
      <c r="Q1157" s="14" t="s">
        <v>135</v>
      </c>
      <c r="R1157" s="105">
        <v>1458.2</v>
      </c>
      <c r="S1157" s="23">
        <v>42246</v>
      </c>
      <c r="T1157" s="106">
        <v>1458.2</v>
      </c>
      <c r="U1157" s="31">
        <f t="shared" si="36"/>
        <v>0</v>
      </c>
      <c r="V1157" s="39" t="s">
        <v>9</v>
      </c>
    </row>
    <row r="1158" spans="1:22" x14ac:dyDescent="0.25">
      <c r="A1158" s="20">
        <v>42228</v>
      </c>
      <c r="B1158" s="183">
        <v>5366</v>
      </c>
      <c r="C1158" s="183" t="s">
        <v>1592</v>
      </c>
      <c r="D1158" s="14" t="s">
        <v>14</v>
      </c>
      <c r="E1158" s="105">
        <v>14092.6</v>
      </c>
      <c r="F1158" s="23">
        <v>42239</v>
      </c>
      <c r="G1158" s="106">
        <v>14092.6</v>
      </c>
      <c r="H1158" s="31">
        <f t="shared" si="37"/>
        <v>0</v>
      </c>
      <c r="I1158" s="39" t="s">
        <v>9</v>
      </c>
      <c r="N1158" s="20">
        <v>42247</v>
      </c>
      <c r="O1158" s="183">
        <v>7505</v>
      </c>
      <c r="P1158" s="183" t="s">
        <v>1592</v>
      </c>
      <c r="Q1158" s="14" t="s">
        <v>135</v>
      </c>
      <c r="R1158" s="105">
        <v>616</v>
      </c>
      <c r="S1158" s="23">
        <v>42247</v>
      </c>
      <c r="T1158" s="106">
        <v>616</v>
      </c>
      <c r="U1158" s="31">
        <f t="shared" si="36"/>
        <v>0</v>
      </c>
      <c r="V1158" s="39" t="s">
        <v>9</v>
      </c>
    </row>
    <row r="1159" spans="1:22" x14ac:dyDescent="0.25">
      <c r="A1159" s="20">
        <v>42228</v>
      </c>
      <c r="B1159" s="183">
        <v>5367</v>
      </c>
      <c r="C1159" s="183" t="s">
        <v>1592</v>
      </c>
      <c r="D1159" s="14" t="s">
        <v>367</v>
      </c>
      <c r="E1159" s="105">
        <v>9984</v>
      </c>
      <c r="F1159" s="23">
        <v>42243</v>
      </c>
      <c r="G1159" s="106">
        <v>9984</v>
      </c>
      <c r="H1159" s="31">
        <f t="shared" si="37"/>
        <v>0</v>
      </c>
      <c r="I1159" s="39" t="s">
        <v>15</v>
      </c>
      <c r="N1159" s="20">
        <v>42228</v>
      </c>
      <c r="O1159" s="183">
        <v>5412</v>
      </c>
      <c r="P1159" s="183" t="s">
        <v>1592</v>
      </c>
      <c r="Q1159" s="14" t="s">
        <v>430</v>
      </c>
      <c r="R1159" s="105">
        <v>2523.4</v>
      </c>
      <c r="S1159" s="23">
        <v>42228</v>
      </c>
      <c r="T1159" s="106">
        <v>2523.4</v>
      </c>
      <c r="U1159" s="31">
        <f t="shared" si="36"/>
        <v>0</v>
      </c>
      <c r="V1159" s="39" t="s">
        <v>9</v>
      </c>
    </row>
    <row r="1160" spans="1:22" x14ac:dyDescent="0.25">
      <c r="A1160" s="20">
        <v>42228</v>
      </c>
      <c r="B1160" s="183">
        <v>5368</v>
      </c>
      <c r="C1160" s="183" t="s">
        <v>1592</v>
      </c>
      <c r="D1160" s="14" t="s">
        <v>60</v>
      </c>
      <c r="E1160" s="105">
        <v>8268</v>
      </c>
      <c r="F1160" s="23">
        <v>42228</v>
      </c>
      <c r="G1160" s="106">
        <v>8268</v>
      </c>
      <c r="H1160" s="31">
        <f t="shared" si="37"/>
        <v>0</v>
      </c>
      <c r="I1160" s="39" t="s">
        <v>6104</v>
      </c>
      <c r="N1160" s="20">
        <v>42233</v>
      </c>
      <c r="O1160" s="183">
        <v>5987</v>
      </c>
      <c r="P1160" s="183" t="s">
        <v>1592</v>
      </c>
      <c r="Q1160" s="14" t="s">
        <v>6209</v>
      </c>
      <c r="R1160" s="105">
        <v>7453.6</v>
      </c>
      <c r="S1160" s="23">
        <v>42233</v>
      </c>
      <c r="T1160" s="118">
        <v>7453.6</v>
      </c>
      <c r="U1160" s="31">
        <f t="shared" si="36"/>
        <v>0</v>
      </c>
      <c r="V1160" s="56" t="s">
        <v>9</v>
      </c>
    </row>
    <row r="1161" spans="1:22" x14ac:dyDescent="0.25">
      <c r="A1161" s="20">
        <v>42228</v>
      </c>
      <c r="B1161" s="183">
        <v>5369</v>
      </c>
      <c r="C1161" s="183" t="s">
        <v>1592</v>
      </c>
      <c r="D1161" s="14" t="s">
        <v>218</v>
      </c>
      <c r="E1161" s="108">
        <v>0</v>
      </c>
      <c r="F1161" s="23"/>
      <c r="G1161" s="106"/>
      <c r="H1161" s="31">
        <f t="shared" si="37"/>
        <v>0</v>
      </c>
      <c r="I1161" s="39" t="s">
        <v>13</v>
      </c>
      <c r="N1161" s="20">
        <v>42235</v>
      </c>
      <c r="O1161" s="183">
        <v>6208</v>
      </c>
      <c r="P1161" s="183" t="s">
        <v>1592</v>
      </c>
      <c r="Q1161" s="14" t="s">
        <v>6209</v>
      </c>
      <c r="R1161" s="105">
        <v>2731.1</v>
      </c>
      <c r="S1161" s="23">
        <v>42235</v>
      </c>
      <c r="T1161" s="118">
        <v>2731.1</v>
      </c>
      <c r="U1161" s="31">
        <f t="shared" si="36"/>
        <v>0</v>
      </c>
      <c r="V1161" s="56" t="s">
        <v>9</v>
      </c>
    </row>
    <row r="1162" spans="1:22" x14ac:dyDescent="0.25">
      <c r="A1162" s="20">
        <v>42228</v>
      </c>
      <c r="B1162" s="183">
        <v>5370</v>
      </c>
      <c r="C1162" s="183" t="s">
        <v>1592</v>
      </c>
      <c r="D1162" s="14" t="s">
        <v>20</v>
      </c>
      <c r="E1162" s="105">
        <v>9363.2999999999993</v>
      </c>
      <c r="F1162" s="23">
        <v>42228</v>
      </c>
      <c r="G1162" s="106">
        <v>9363.2999999999993</v>
      </c>
      <c r="H1162" s="31">
        <f t="shared" si="37"/>
        <v>0</v>
      </c>
      <c r="I1162" s="39" t="s">
        <v>94</v>
      </c>
      <c r="N1162" s="20">
        <v>42236</v>
      </c>
      <c r="O1162" s="183">
        <v>6322</v>
      </c>
      <c r="P1162" s="183" t="s">
        <v>1592</v>
      </c>
      <c r="Q1162" s="14" t="s">
        <v>6209</v>
      </c>
      <c r="R1162" s="105">
        <v>2445.9</v>
      </c>
      <c r="S1162" s="23">
        <v>42236</v>
      </c>
      <c r="T1162" s="106">
        <v>2445.9</v>
      </c>
      <c r="U1162" s="31">
        <f t="shared" si="36"/>
        <v>0</v>
      </c>
      <c r="V1162" s="39" t="s">
        <v>9</v>
      </c>
    </row>
    <row r="1163" spans="1:22" x14ac:dyDescent="0.25">
      <c r="A1163" s="20">
        <v>42228</v>
      </c>
      <c r="B1163" s="183">
        <v>5371</v>
      </c>
      <c r="C1163" s="183" t="s">
        <v>1592</v>
      </c>
      <c r="D1163" s="14" t="s">
        <v>125</v>
      </c>
      <c r="E1163" s="105">
        <v>11853.1</v>
      </c>
      <c r="F1163" s="23">
        <v>42230</v>
      </c>
      <c r="G1163" s="106">
        <v>11853.1</v>
      </c>
      <c r="H1163" s="31">
        <f t="shared" si="37"/>
        <v>0</v>
      </c>
      <c r="I1163" s="39" t="s">
        <v>94</v>
      </c>
      <c r="N1163" s="20">
        <v>42237</v>
      </c>
      <c r="O1163" s="183">
        <v>6451</v>
      </c>
      <c r="P1163" s="183" t="s">
        <v>1592</v>
      </c>
      <c r="Q1163" s="15" t="s">
        <v>6209</v>
      </c>
      <c r="R1163" s="122">
        <v>5033.7</v>
      </c>
      <c r="S1163" s="23">
        <v>42237</v>
      </c>
      <c r="T1163" s="118">
        <v>5033.7</v>
      </c>
      <c r="U1163" s="31">
        <f t="shared" si="36"/>
        <v>0</v>
      </c>
      <c r="V1163" s="68" t="s">
        <v>9</v>
      </c>
    </row>
    <row r="1164" spans="1:22" x14ac:dyDescent="0.25">
      <c r="A1164" s="20">
        <v>42228</v>
      </c>
      <c r="B1164" s="183">
        <v>5372</v>
      </c>
      <c r="C1164" s="183" t="s">
        <v>1592</v>
      </c>
      <c r="D1164" s="14" t="s">
        <v>21</v>
      </c>
      <c r="E1164" s="105">
        <v>4582.3999999999996</v>
      </c>
      <c r="F1164" s="23">
        <v>42228</v>
      </c>
      <c r="G1164" s="106">
        <v>4582.3999999999996</v>
      </c>
      <c r="H1164" s="31">
        <f t="shared" si="37"/>
        <v>0</v>
      </c>
      <c r="I1164" s="39" t="s">
        <v>9</v>
      </c>
      <c r="N1164" s="20">
        <v>42238</v>
      </c>
      <c r="O1164" s="183">
        <v>6579</v>
      </c>
      <c r="P1164" s="183" t="s">
        <v>1592</v>
      </c>
      <c r="Q1164" s="14" t="s">
        <v>6209</v>
      </c>
      <c r="R1164" s="105">
        <v>5288.85</v>
      </c>
      <c r="S1164" s="72">
        <v>42238</v>
      </c>
      <c r="T1164" s="106">
        <v>5288.85</v>
      </c>
      <c r="U1164" s="31">
        <f t="shared" si="36"/>
        <v>0</v>
      </c>
      <c r="V1164" s="39" t="s">
        <v>9</v>
      </c>
    </row>
    <row r="1165" spans="1:22" x14ac:dyDescent="0.25">
      <c r="A1165" s="20">
        <v>42228</v>
      </c>
      <c r="B1165" s="183">
        <v>5373</v>
      </c>
      <c r="C1165" s="183" t="s">
        <v>1592</v>
      </c>
      <c r="D1165" s="14" t="s">
        <v>18</v>
      </c>
      <c r="E1165" s="105">
        <v>1116.25</v>
      </c>
      <c r="F1165" s="23">
        <v>42228</v>
      </c>
      <c r="G1165" s="106">
        <v>1116.25</v>
      </c>
      <c r="H1165" s="31">
        <f t="shared" si="37"/>
        <v>0</v>
      </c>
      <c r="I1165" s="39" t="s">
        <v>9</v>
      </c>
      <c r="N1165" s="20">
        <v>42240</v>
      </c>
      <c r="O1165" s="183">
        <v>6754</v>
      </c>
      <c r="P1165" s="183" t="s">
        <v>1592</v>
      </c>
      <c r="Q1165" s="14" t="s">
        <v>6209</v>
      </c>
      <c r="R1165" s="105">
        <v>2515.1999999999998</v>
      </c>
      <c r="S1165" s="65">
        <v>42240</v>
      </c>
      <c r="T1165" s="106">
        <v>2515.1999999999998</v>
      </c>
      <c r="U1165" s="31">
        <f t="shared" si="36"/>
        <v>0</v>
      </c>
      <c r="V1165" s="39" t="s">
        <v>9</v>
      </c>
    </row>
    <row r="1166" spans="1:22" x14ac:dyDescent="0.25">
      <c r="A1166" s="20">
        <v>42228</v>
      </c>
      <c r="B1166" s="183">
        <v>5374</v>
      </c>
      <c r="C1166" s="183" t="s">
        <v>1592</v>
      </c>
      <c r="D1166" s="14" t="s">
        <v>16</v>
      </c>
      <c r="E1166" s="105">
        <v>4020.4</v>
      </c>
      <c r="F1166" s="23">
        <v>42228</v>
      </c>
      <c r="G1166" s="106">
        <v>4020.4</v>
      </c>
      <c r="H1166" s="31">
        <f t="shared" si="37"/>
        <v>0</v>
      </c>
      <c r="I1166" s="39" t="s">
        <v>17</v>
      </c>
      <c r="N1166" s="20">
        <v>42243</v>
      </c>
      <c r="O1166" s="183">
        <v>7080</v>
      </c>
      <c r="P1166" s="183" t="s">
        <v>1592</v>
      </c>
      <c r="Q1166" s="14" t="s">
        <v>6209</v>
      </c>
      <c r="R1166" s="105">
        <v>140.80000000000001</v>
      </c>
      <c r="S1166" s="23">
        <v>42243</v>
      </c>
      <c r="T1166" s="106">
        <v>140.80000000000001</v>
      </c>
      <c r="U1166" s="31">
        <f t="shared" si="36"/>
        <v>0</v>
      </c>
      <c r="V1166" s="39" t="s">
        <v>9</v>
      </c>
    </row>
    <row r="1167" spans="1:22" x14ac:dyDescent="0.25">
      <c r="A1167" s="20">
        <v>42228</v>
      </c>
      <c r="B1167" s="183">
        <v>5375</v>
      </c>
      <c r="C1167" s="183" t="s">
        <v>1592</v>
      </c>
      <c r="D1167" s="14" t="s">
        <v>173</v>
      </c>
      <c r="E1167" s="105">
        <v>30803.4</v>
      </c>
      <c r="F1167" s="30" t="s">
        <v>6330</v>
      </c>
      <c r="G1167" s="106">
        <v>30803.4</v>
      </c>
      <c r="H1167" s="31">
        <f t="shared" si="37"/>
        <v>0</v>
      </c>
      <c r="I1167" s="39" t="s">
        <v>6112</v>
      </c>
      <c r="N1167" s="20">
        <v>42244</v>
      </c>
      <c r="O1167" s="183">
        <v>7205</v>
      </c>
      <c r="P1167" s="183" t="s">
        <v>1592</v>
      </c>
      <c r="Q1167" s="14" t="s">
        <v>6209</v>
      </c>
      <c r="R1167" s="105">
        <v>1168.8</v>
      </c>
      <c r="S1167" s="23">
        <v>42245</v>
      </c>
      <c r="T1167" s="106">
        <v>1168.8</v>
      </c>
      <c r="U1167" s="31">
        <f t="shared" si="36"/>
        <v>0</v>
      </c>
      <c r="V1167" s="39" t="s">
        <v>9</v>
      </c>
    </row>
    <row r="1168" spans="1:22" x14ac:dyDescent="0.25">
      <c r="A1168" s="20">
        <v>42228</v>
      </c>
      <c r="B1168" s="183">
        <v>5376</v>
      </c>
      <c r="C1168" s="183" t="s">
        <v>1592</v>
      </c>
      <c r="D1168" s="14" t="s">
        <v>854</v>
      </c>
      <c r="E1168" s="105">
        <v>2632.4</v>
      </c>
      <c r="F1168" s="23">
        <v>42228</v>
      </c>
      <c r="G1168" s="106">
        <v>2632.4</v>
      </c>
      <c r="H1168" s="31">
        <f t="shared" si="37"/>
        <v>0</v>
      </c>
      <c r="I1168" s="39" t="s">
        <v>9</v>
      </c>
      <c r="N1168" s="20">
        <v>42247</v>
      </c>
      <c r="O1168" s="183">
        <v>7483</v>
      </c>
      <c r="P1168" s="183" t="s">
        <v>1592</v>
      </c>
      <c r="Q1168" s="14" t="s">
        <v>6209</v>
      </c>
      <c r="R1168" s="105">
        <v>13311.9</v>
      </c>
      <c r="S1168" s="23">
        <v>42247</v>
      </c>
      <c r="T1168" s="106">
        <v>13311.9</v>
      </c>
      <c r="U1168" s="31">
        <f t="shared" si="36"/>
        <v>0</v>
      </c>
      <c r="V1168" s="39" t="s">
        <v>9</v>
      </c>
    </row>
    <row r="1169" spans="1:22" x14ac:dyDescent="0.25">
      <c r="A1169" s="20">
        <v>42228</v>
      </c>
      <c r="B1169" s="183">
        <v>5377</v>
      </c>
      <c r="C1169" s="183" t="s">
        <v>1592</v>
      </c>
      <c r="D1169" s="14" t="s">
        <v>114</v>
      </c>
      <c r="E1169" s="105">
        <v>2489.5</v>
      </c>
      <c r="F1169" s="23">
        <v>42228</v>
      </c>
      <c r="G1169" s="106">
        <v>2489.5</v>
      </c>
      <c r="H1169" s="31">
        <f t="shared" si="37"/>
        <v>0</v>
      </c>
      <c r="I1169" s="39" t="s">
        <v>9</v>
      </c>
      <c r="N1169" s="20">
        <v>42217</v>
      </c>
      <c r="O1169" s="183">
        <v>4306</v>
      </c>
      <c r="P1169" s="183" t="s">
        <v>1592</v>
      </c>
      <c r="Q1169" s="14" t="s">
        <v>47</v>
      </c>
      <c r="R1169" s="105">
        <v>19559.2</v>
      </c>
      <c r="S1169" s="23">
        <v>42218</v>
      </c>
      <c r="T1169" s="106">
        <v>19559.2</v>
      </c>
      <c r="U1169" s="25">
        <f t="shared" si="36"/>
        <v>0</v>
      </c>
      <c r="V1169" s="39" t="s">
        <v>17</v>
      </c>
    </row>
    <row r="1170" spans="1:22" x14ac:dyDescent="0.25">
      <c r="A1170" s="20">
        <v>42228</v>
      </c>
      <c r="B1170" s="183">
        <v>5378</v>
      </c>
      <c r="C1170" s="183" t="s">
        <v>1592</v>
      </c>
      <c r="D1170" s="14" t="s">
        <v>912</v>
      </c>
      <c r="E1170" s="105">
        <v>30630.84</v>
      </c>
      <c r="F1170" s="23">
        <v>42228</v>
      </c>
      <c r="G1170" s="106">
        <v>30630.84</v>
      </c>
      <c r="H1170" s="31">
        <f t="shared" si="37"/>
        <v>0</v>
      </c>
      <c r="I1170" s="39" t="s">
        <v>9</v>
      </c>
      <c r="N1170" s="20">
        <v>42219</v>
      </c>
      <c r="O1170" s="183">
        <v>4481</v>
      </c>
      <c r="P1170" s="183" t="s">
        <v>1592</v>
      </c>
      <c r="Q1170" s="40" t="s">
        <v>47</v>
      </c>
      <c r="R1170" s="105">
        <v>5280</v>
      </c>
      <c r="S1170" s="23">
        <v>42225</v>
      </c>
      <c r="T1170" s="106">
        <v>5280</v>
      </c>
      <c r="U1170" s="31">
        <f t="shared" si="36"/>
        <v>0</v>
      </c>
      <c r="V1170" s="68" t="s">
        <v>9</v>
      </c>
    </row>
    <row r="1171" spans="1:22" x14ac:dyDescent="0.25">
      <c r="A1171" s="20">
        <v>42228</v>
      </c>
      <c r="B1171" s="183">
        <v>5379</v>
      </c>
      <c r="C1171" s="183" t="s">
        <v>1592</v>
      </c>
      <c r="D1171" s="14" t="s">
        <v>23</v>
      </c>
      <c r="E1171" s="105">
        <v>5490.04</v>
      </c>
      <c r="F1171" s="23">
        <v>42228</v>
      </c>
      <c r="G1171" s="106">
        <v>5490.04</v>
      </c>
      <c r="H1171" s="31">
        <f t="shared" si="37"/>
        <v>0</v>
      </c>
      <c r="I1171" s="39" t="s">
        <v>9</v>
      </c>
      <c r="N1171" s="20">
        <v>42221</v>
      </c>
      <c r="O1171" s="183">
        <v>4661</v>
      </c>
      <c r="P1171" s="183" t="s">
        <v>1592</v>
      </c>
      <c r="Q1171" s="14" t="s">
        <v>47</v>
      </c>
      <c r="R1171" s="105">
        <v>52492.9</v>
      </c>
      <c r="S1171" s="23">
        <v>42225</v>
      </c>
      <c r="T1171" s="106">
        <v>52492.9</v>
      </c>
      <c r="U1171" s="31">
        <f t="shared" si="36"/>
        <v>0</v>
      </c>
      <c r="V1171" s="39" t="s">
        <v>9</v>
      </c>
    </row>
    <row r="1172" spans="1:22" x14ac:dyDescent="0.25">
      <c r="A1172" s="20">
        <v>42228</v>
      </c>
      <c r="B1172" s="183">
        <v>5380</v>
      </c>
      <c r="C1172" s="183" t="s">
        <v>1592</v>
      </c>
      <c r="D1172" s="14" t="s">
        <v>91</v>
      </c>
      <c r="E1172" s="105">
        <v>18432.3</v>
      </c>
      <c r="F1172" s="23">
        <v>42229</v>
      </c>
      <c r="G1172" s="106">
        <v>18432.3</v>
      </c>
      <c r="H1172" s="31">
        <f t="shared" si="37"/>
        <v>0</v>
      </c>
      <c r="I1172" s="39" t="s">
        <v>6112</v>
      </c>
      <c r="N1172" s="20">
        <v>42222</v>
      </c>
      <c r="O1172" s="183">
        <v>4786</v>
      </c>
      <c r="P1172" s="183" t="s">
        <v>1592</v>
      </c>
      <c r="Q1172" s="150" t="s">
        <v>47</v>
      </c>
      <c r="R1172" s="105">
        <v>23510.799999999999</v>
      </c>
      <c r="S1172" s="23">
        <v>42225</v>
      </c>
      <c r="T1172" s="106">
        <v>23510.799999999999</v>
      </c>
      <c r="U1172" s="31">
        <f t="shared" si="36"/>
        <v>0</v>
      </c>
      <c r="V1172" s="39" t="s">
        <v>6104</v>
      </c>
    </row>
    <row r="1173" spans="1:22" x14ac:dyDescent="0.25">
      <c r="A1173" s="20">
        <v>42228</v>
      </c>
      <c r="B1173" s="183">
        <v>5381</v>
      </c>
      <c r="C1173" s="183" t="s">
        <v>1592</v>
      </c>
      <c r="D1173" s="14" t="s">
        <v>78</v>
      </c>
      <c r="E1173" s="105">
        <v>8164</v>
      </c>
      <c r="F1173" s="23">
        <v>42229</v>
      </c>
      <c r="G1173" s="106">
        <v>8164</v>
      </c>
      <c r="H1173" s="31">
        <f t="shared" si="37"/>
        <v>0</v>
      </c>
      <c r="I1173" s="39" t="s">
        <v>6112</v>
      </c>
      <c r="N1173" s="20">
        <v>42223</v>
      </c>
      <c r="O1173" s="183">
        <v>4933</v>
      </c>
      <c r="P1173" s="183" t="s">
        <v>1592</v>
      </c>
      <c r="Q1173" s="14" t="s">
        <v>47</v>
      </c>
      <c r="R1173" s="105">
        <v>14275.6</v>
      </c>
      <c r="S1173" s="23">
        <v>42225</v>
      </c>
      <c r="T1173" s="106">
        <v>14275.6</v>
      </c>
      <c r="U1173" s="31">
        <f t="shared" si="36"/>
        <v>0</v>
      </c>
      <c r="V1173" s="39" t="s">
        <v>19</v>
      </c>
    </row>
    <row r="1174" spans="1:22" x14ac:dyDescent="0.25">
      <c r="A1174" s="20">
        <v>42228</v>
      </c>
      <c r="B1174" s="183">
        <v>5382</v>
      </c>
      <c r="C1174" s="183" t="s">
        <v>1592</v>
      </c>
      <c r="D1174" s="14" t="s">
        <v>67</v>
      </c>
      <c r="E1174" s="105">
        <v>3240.4</v>
      </c>
      <c r="F1174" s="23">
        <v>42229</v>
      </c>
      <c r="G1174" s="106">
        <v>3240.4</v>
      </c>
      <c r="H1174" s="31">
        <f t="shared" si="37"/>
        <v>0</v>
      </c>
      <c r="I1174" s="39" t="s">
        <v>6112</v>
      </c>
      <c r="N1174" s="20">
        <v>42224</v>
      </c>
      <c r="O1174" s="183">
        <v>5037</v>
      </c>
      <c r="P1174" s="183" t="s">
        <v>1592</v>
      </c>
      <c r="Q1174" s="14" t="s">
        <v>47</v>
      </c>
      <c r="R1174" s="105">
        <v>21189.599999999999</v>
      </c>
      <c r="S1174" s="23">
        <v>42225</v>
      </c>
      <c r="T1174" s="106">
        <v>21189.599999999999</v>
      </c>
      <c r="U1174" s="31">
        <f t="shared" si="36"/>
        <v>0</v>
      </c>
      <c r="V1174" s="39" t="s">
        <v>6104</v>
      </c>
    </row>
    <row r="1175" spans="1:22" x14ac:dyDescent="0.25">
      <c r="A1175" s="20">
        <v>42228</v>
      </c>
      <c r="B1175" s="183">
        <v>5383</v>
      </c>
      <c r="C1175" s="183" t="s">
        <v>1592</v>
      </c>
      <c r="D1175" s="14" t="s">
        <v>5046</v>
      </c>
      <c r="E1175" s="105">
        <v>2015.2</v>
      </c>
      <c r="F1175" s="23">
        <v>42228</v>
      </c>
      <c r="G1175" s="106">
        <v>2015.2</v>
      </c>
      <c r="H1175" s="31">
        <f t="shared" si="37"/>
        <v>0</v>
      </c>
      <c r="I1175" s="39" t="s">
        <v>9</v>
      </c>
      <c r="N1175" s="20">
        <v>42226</v>
      </c>
      <c r="O1175" s="183">
        <v>5233</v>
      </c>
      <c r="P1175" s="183" t="s">
        <v>1592</v>
      </c>
      <c r="Q1175" s="14" t="s">
        <v>47</v>
      </c>
      <c r="R1175" s="105">
        <v>5271</v>
      </c>
      <c r="S1175" s="23">
        <v>42231</v>
      </c>
      <c r="T1175" s="106">
        <v>5271</v>
      </c>
      <c r="U1175" s="31">
        <f t="shared" si="36"/>
        <v>0</v>
      </c>
      <c r="V1175" s="56" t="s">
        <v>9</v>
      </c>
    </row>
    <row r="1176" spans="1:22" x14ac:dyDescent="0.25">
      <c r="A1176" s="20">
        <v>42228</v>
      </c>
      <c r="B1176" s="183">
        <v>5384</v>
      </c>
      <c r="C1176" s="183" t="s">
        <v>1592</v>
      </c>
      <c r="D1176" s="14" t="s">
        <v>912</v>
      </c>
      <c r="E1176" s="105">
        <v>2382.9</v>
      </c>
      <c r="F1176" s="23">
        <v>42228</v>
      </c>
      <c r="G1176" s="106">
        <v>2382.9</v>
      </c>
      <c r="H1176" s="31">
        <f t="shared" si="37"/>
        <v>0</v>
      </c>
      <c r="I1176" s="39" t="s">
        <v>9</v>
      </c>
      <c r="N1176" s="20">
        <v>42228</v>
      </c>
      <c r="O1176" s="183">
        <v>5416</v>
      </c>
      <c r="P1176" s="183" t="s">
        <v>1592</v>
      </c>
      <c r="Q1176" s="14" t="s">
        <v>47</v>
      </c>
      <c r="R1176" s="105">
        <v>51405.7</v>
      </c>
      <c r="S1176" s="23">
        <v>42231</v>
      </c>
      <c r="T1176" s="106">
        <v>51405.7</v>
      </c>
      <c r="U1176" s="31">
        <f t="shared" si="36"/>
        <v>0</v>
      </c>
      <c r="V1176" s="39" t="s">
        <v>9</v>
      </c>
    </row>
    <row r="1177" spans="1:22" x14ac:dyDescent="0.25">
      <c r="A1177" s="20">
        <v>42228</v>
      </c>
      <c r="B1177" s="183">
        <v>5385</v>
      </c>
      <c r="C1177" s="183" t="s">
        <v>1592</v>
      </c>
      <c r="D1177" s="14" t="s">
        <v>912</v>
      </c>
      <c r="E1177" s="105">
        <v>444.6</v>
      </c>
      <c r="F1177" s="23">
        <v>42228</v>
      </c>
      <c r="G1177" s="106">
        <v>444.6</v>
      </c>
      <c r="H1177" s="31">
        <f t="shared" si="37"/>
        <v>0</v>
      </c>
      <c r="I1177" s="39" t="s">
        <v>9</v>
      </c>
      <c r="N1177" s="20">
        <v>42229</v>
      </c>
      <c r="O1177" s="183">
        <v>5508</v>
      </c>
      <c r="P1177" s="183" t="s">
        <v>1592</v>
      </c>
      <c r="Q1177" s="14" t="s">
        <v>47</v>
      </c>
      <c r="R1177" s="105">
        <v>19858</v>
      </c>
      <c r="S1177" s="23">
        <v>42231</v>
      </c>
      <c r="T1177" s="106">
        <v>19858</v>
      </c>
      <c r="U1177" s="31">
        <f t="shared" si="36"/>
        <v>0</v>
      </c>
      <c r="V1177" s="39" t="s">
        <v>6104</v>
      </c>
    </row>
    <row r="1178" spans="1:22" x14ac:dyDescent="0.25">
      <c r="A1178" s="20">
        <v>42228</v>
      </c>
      <c r="B1178" s="183">
        <v>5386</v>
      </c>
      <c r="C1178" s="183" t="s">
        <v>1592</v>
      </c>
      <c r="D1178" s="14" t="s">
        <v>1182</v>
      </c>
      <c r="E1178" s="105">
        <v>66.5</v>
      </c>
      <c r="F1178" s="23">
        <v>42228</v>
      </c>
      <c r="G1178" s="106">
        <v>66.5</v>
      </c>
      <c r="H1178" s="31">
        <f t="shared" si="37"/>
        <v>0</v>
      </c>
      <c r="I1178" s="39" t="s">
        <v>9</v>
      </c>
      <c r="N1178" s="20">
        <v>42230</v>
      </c>
      <c r="O1178" s="183">
        <v>5645</v>
      </c>
      <c r="P1178" s="183" t="s">
        <v>1592</v>
      </c>
      <c r="Q1178" s="14" t="s">
        <v>47</v>
      </c>
      <c r="R1178" s="105">
        <v>18922</v>
      </c>
      <c r="S1178" s="23">
        <v>42231</v>
      </c>
      <c r="T1178" s="106">
        <v>18922</v>
      </c>
      <c r="U1178" s="48">
        <f t="shared" si="36"/>
        <v>0</v>
      </c>
      <c r="V1178" s="39" t="s">
        <v>94</v>
      </c>
    </row>
    <row r="1179" spans="1:22" x14ac:dyDescent="0.25">
      <c r="A1179" s="20">
        <v>42228</v>
      </c>
      <c r="B1179" s="183">
        <v>5387</v>
      </c>
      <c r="C1179" s="183" t="s">
        <v>1592</v>
      </c>
      <c r="D1179" s="14" t="s">
        <v>170</v>
      </c>
      <c r="E1179" s="105">
        <v>6535.4</v>
      </c>
      <c r="F1179" s="23">
        <v>42229</v>
      </c>
      <c r="G1179" s="106">
        <v>6535.4</v>
      </c>
      <c r="H1179" s="31">
        <f t="shared" si="37"/>
        <v>0</v>
      </c>
      <c r="I1179" s="39" t="s">
        <v>6112</v>
      </c>
      <c r="N1179" s="20">
        <v>42231</v>
      </c>
      <c r="O1179" s="183">
        <v>5789</v>
      </c>
      <c r="P1179" s="183" t="s">
        <v>1592</v>
      </c>
      <c r="Q1179" s="14" t="s">
        <v>47</v>
      </c>
      <c r="R1179" s="105">
        <v>19581.8</v>
      </c>
      <c r="S1179" s="23">
        <v>42231</v>
      </c>
      <c r="T1179" s="106">
        <v>19581.8</v>
      </c>
      <c r="U1179" s="48">
        <f t="shared" si="36"/>
        <v>0</v>
      </c>
      <c r="V1179" s="39" t="s">
        <v>6104</v>
      </c>
    </row>
    <row r="1180" spans="1:22" x14ac:dyDescent="0.25">
      <c r="A1180" s="20">
        <v>42228</v>
      </c>
      <c r="B1180" s="183">
        <v>5388</v>
      </c>
      <c r="C1180" s="183" t="s">
        <v>1592</v>
      </c>
      <c r="D1180" s="14" t="s">
        <v>135</v>
      </c>
      <c r="E1180" s="105">
        <v>1122.4000000000001</v>
      </c>
      <c r="F1180" s="23">
        <v>42228</v>
      </c>
      <c r="G1180" s="106">
        <v>1122.4000000000001</v>
      </c>
      <c r="H1180" s="31">
        <f t="shared" si="37"/>
        <v>0</v>
      </c>
      <c r="I1180" s="39" t="s">
        <v>9</v>
      </c>
      <c r="N1180" s="20">
        <v>42233</v>
      </c>
      <c r="O1180" s="183">
        <v>6027</v>
      </c>
      <c r="P1180" s="183" t="s">
        <v>1592</v>
      </c>
      <c r="Q1180" s="14" t="s">
        <v>47</v>
      </c>
      <c r="R1180" s="105">
        <v>5316</v>
      </c>
      <c r="S1180" s="23">
        <v>42238</v>
      </c>
      <c r="T1180" s="118">
        <v>5316</v>
      </c>
      <c r="U1180" s="31">
        <f t="shared" si="36"/>
        <v>0</v>
      </c>
      <c r="V1180" s="56" t="s">
        <v>9</v>
      </c>
    </row>
    <row r="1181" spans="1:22" x14ac:dyDescent="0.25">
      <c r="A1181" s="20">
        <v>42228</v>
      </c>
      <c r="B1181" s="183">
        <v>5389</v>
      </c>
      <c r="C1181" s="183" t="s">
        <v>1592</v>
      </c>
      <c r="D1181" s="14" t="s">
        <v>1174</v>
      </c>
      <c r="E1181" s="105">
        <v>6957</v>
      </c>
      <c r="F1181" s="23">
        <v>42228</v>
      </c>
      <c r="G1181" s="106">
        <v>6957</v>
      </c>
      <c r="H1181" s="31">
        <f t="shared" si="37"/>
        <v>0</v>
      </c>
      <c r="I1181" s="39" t="s">
        <v>587</v>
      </c>
      <c r="N1181" s="20">
        <v>42235</v>
      </c>
      <c r="O1181" s="183">
        <v>6216</v>
      </c>
      <c r="P1181" s="183" t="s">
        <v>1592</v>
      </c>
      <c r="Q1181" s="14" t="s">
        <v>47</v>
      </c>
      <c r="R1181" s="105">
        <v>50534.5</v>
      </c>
      <c r="S1181" s="23">
        <v>42238</v>
      </c>
      <c r="T1181" s="106">
        <v>50534.5</v>
      </c>
      <c r="U1181" s="31">
        <f t="shared" si="36"/>
        <v>0</v>
      </c>
      <c r="V1181" s="56" t="s">
        <v>9</v>
      </c>
    </row>
    <row r="1182" spans="1:22" x14ac:dyDescent="0.25">
      <c r="A1182" s="20">
        <v>42228</v>
      </c>
      <c r="B1182" s="183">
        <v>5390</v>
      </c>
      <c r="C1182" s="183" t="s">
        <v>1592</v>
      </c>
      <c r="D1182" s="14" t="s">
        <v>1290</v>
      </c>
      <c r="E1182" s="105">
        <v>1554.6</v>
      </c>
      <c r="F1182" s="23">
        <v>42228</v>
      </c>
      <c r="G1182" s="106">
        <v>1554.6</v>
      </c>
      <c r="H1182" s="31">
        <f t="shared" si="37"/>
        <v>0</v>
      </c>
      <c r="I1182" s="39" t="s">
        <v>587</v>
      </c>
      <c r="N1182" s="20">
        <v>42236</v>
      </c>
      <c r="O1182" s="183">
        <v>6324</v>
      </c>
      <c r="P1182" s="183" t="s">
        <v>1592</v>
      </c>
      <c r="Q1182" s="14" t="s">
        <v>47</v>
      </c>
      <c r="R1182" s="105">
        <v>17236.2</v>
      </c>
      <c r="S1182" s="23">
        <v>42238</v>
      </c>
      <c r="T1182" s="106">
        <v>17236.2</v>
      </c>
      <c r="U1182" s="31">
        <f t="shared" si="36"/>
        <v>0</v>
      </c>
      <c r="V1182" s="39" t="s">
        <v>6104</v>
      </c>
    </row>
    <row r="1183" spans="1:22" x14ac:dyDescent="0.25">
      <c r="A1183" s="20">
        <v>42228</v>
      </c>
      <c r="B1183" s="183">
        <v>5391</v>
      </c>
      <c r="C1183" s="183" t="s">
        <v>1592</v>
      </c>
      <c r="D1183" s="14" t="s">
        <v>1261</v>
      </c>
      <c r="E1183" s="105">
        <v>5178.1000000000004</v>
      </c>
      <c r="F1183" s="23">
        <v>42228</v>
      </c>
      <c r="G1183" s="106">
        <v>5178.1000000000004</v>
      </c>
      <c r="H1183" s="31">
        <f t="shared" si="37"/>
        <v>0</v>
      </c>
      <c r="I1183" s="39" t="s">
        <v>587</v>
      </c>
      <c r="N1183" s="20">
        <v>42237</v>
      </c>
      <c r="O1183" s="183">
        <v>6428</v>
      </c>
      <c r="P1183" s="183" t="s">
        <v>1592</v>
      </c>
      <c r="Q1183" s="15" t="s">
        <v>47</v>
      </c>
      <c r="R1183" s="122">
        <v>17258.919999999998</v>
      </c>
      <c r="S1183" s="23">
        <v>42238</v>
      </c>
      <c r="T1183" s="118">
        <v>17258.919999999998</v>
      </c>
      <c r="U1183" s="31">
        <f t="shared" si="36"/>
        <v>0</v>
      </c>
      <c r="V1183" s="68" t="s">
        <v>6104</v>
      </c>
    </row>
    <row r="1184" spans="1:22" x14ac:dyDescent="0.25">
      <c r="A1184" s="20">
        <v>42228</v>
      </c>
      <c r="B1184" s="183">
        <v>5392</v>
      </c>
      <c r="C1184" s="183" t="s">
        <v>1592</v>
      </c>
      <c r="D1184" s="14" t="s">
        <v>1193</v>
      </c>
      <c r="E1184" s="105">
        <v>1440.6</v>
      </c>
      <c r="F1184" s="23">
        <v>42228</v>
      </c>
      <c r="G1184" s="106">
        <v>1440.6</v>
      </c>
      <c r="H1184" s="31">
        <f t="shared" si="37"/>
        <v>0</v>
      </c>
      <c r="I1184" s="39" t="s">
        <v>587</v>
      </c>
      <c r="N1184" s="20">
        <v>42238</v>
      </c>
      <c r="O1184" s="183">
        <v>6587</v>
      </c>
      <c r="P1184" s="183" t="s">
        <v>1592</v>
      </c>
      <c r="Q1184" s="14" t="s">
        <v>47</v>
      </c>
      <c r="R1184" s="105">
        <v>21556.400000000001</v>
      </c>
      <c r="S1184" s="23">
        <v>42238</v>
      </c>
      <c r="T1184" s="106">
        <v>21556.400000000001</v>
      </c>
      <c r="U1184" s="31">
        <f t="shared" si="36"/>
        <v>0</v>
      </c>
      <c r="V1184" s="39" t="s">
        <v>773</v>
      </c>
    </row>
    <row r="1185" spans="1:22" x14ac:dyDescent="0.25">
      <c r="A1185" s="20">
        <v>42228</v>
      </c>
      <c r="B1185" s="183">
        <v>5393</v>
      </c>
      <c r="C1185" s="183" t="s">
        <v>1592</v>
      </c>
      <c r="D1185" s="14" t="s">
        <v>926</v>
      </c>
      <c r="E1185" s="105">
        <v>4776</v>
      </c>
      <c r="F1185" s="23">
        <v>42228</v>
      </c>
      <c r="G1185" s="106">
        <v>4776</v>
      </c>
      <c r="H1185" s="31">
        <f t="shared" si="37"/>
        <v>0</v>
      </c>
      <c r="I1185" s="39" t="s">
        <v>587</v>
      </c>
      <c r="N1185" s="20">
        <v>42240</v>
      </c>
      <c r="O1185" s="183">
        <v>6807</v>
      </c>
      <c r="P1185" s="183" t="s">
        <v>1592</v>
      </c>
      <c r="Q1185" s="14" t="s">
        <v>47</v>
      </c>
      <c r="R1185" s="105">
        <v>5689.6</v>
      </c>
      <c r="S1185" s="65">
        <v>42242</v>
      </c>
      <c r="T1185" s="106">
        <v>5689.6</v>
      </c>
      <c r="U1185" s="31">
        <f t="shared" si="36"/>
        <v>0</v>
      </c>
      <c r="V1185" s="39" t="s">
        <v>9</v>
      </c>
    </row>
    <row r="1186" spans="1:22" x14ac:dyDescent="0.25">
      <c r="A1186" s="20">
        <v>42228</v>
      </c>
      <c r="B1186" s="183">
        <v>5394</v>
      </c>
      <c r="C1186" s="183" t="s">
        <v>1592</v>
      </c>
      <c r="D1186" s="14" t="s">
        <v>549</v>
      </c>
      <c r="E1186" s="105">
        <v>18000</v>
      </c>
      <c r="F1186" s="23">
        <v>42229</v>
      </c>
      <c r="G1186" s="106">
        <v>18000</v>
      </c>
      <c r="H1186" s="31">
        <f t="shared" si="37"/>
        <v>0</v>
      </c>
      <c r="I1186" s="39" t="s">
        <v>6112</v>
      </c>
      <c r="N1186" s="20">
        <v>42242</v>
      </c>
      <c r="O1186" s="183">
        <v>6972</v>
      </c>
      <c r="P1186" s="183" t="s">
        <v>1592</v>
      </c>
      <c r="Q1186" s="14" t="s">
        <v>47</v>
      </c>
      <c r="R1186" s="105">
        <v>48809.3</v>
      </c>
      <c r="S1186" s="65">
        <v>42242</v>
      </c>
      <c r="T1186" s="106">
        <v>48809.3</v>
      </c>
      <c r="U1186" s="31">
        <f t="shared" si="36"/>
        <v>0</v>
      </c>
      <c r="V1186" s="39" t="s">
        <v>9</v>
      </c>
    </row>
    <row r="1187" spans="1:22" x14ac:dyDescent="0.25">
      <c r="A1187" s="20">
        <v>42228</v>
      </c>
      <c r="B1187" s="183">
        <v>5395</v>
      </c>
      <c r="C1187" s="183" t="s">
        <v>1592</v>
      </c>
      <c r="D1187" s="14" t="s">
        <v>24</v>
      </c>
      <c r="E1187" s="105">
        <v>1344</v>
      </c>
      <c r="F1187" s="23">
        <v>42238</v>
      </c>
      <c r="G1187" s="106">
        <v>1344</v>
      </c>
      <c r="H1187" s="31">
        <f t="shared" si="37"/>
        <v>0</v>
      </c>
      <c r="I1187" s="39" t="s">
        <v>9</v>
      </c>
      <c r="N1187" s="20">
        <v>42243</v>
      </c>
      <c r="O1187" s="183">
        <v>7033</v>
      </c>
      <c r="P1187" s="183" t="s">
        <v>1592</v>
      </c>
      <c r="Q1187" s="14" t="s">
        <v>47</v>
      </c>
      <c r="R1187" s="105">
        <v>18917.599999999999</v>
      </c>
      <c r="S1187" s="23">
        <v>42245</v>
      </c>
      <c r="T1187" s="106">
        <v>18917.599999999999</v>
      </c>
      <c r="U1187" s="31">
        <f t="shared" si="36"/>
        <v>0</v>
      </c>
      <c r="V1187" s="39" t="s">
        <v>773</v>
      </c>
    </row>
    <row r="1188" spans="1:22" x14ac:dyDescent="0.25">
      <c r="A1188" s="20">
        <v>42228</v>
      </c>
      <c r="B1188" s="183">
        <v>5396</v>
      </c>
      <c r="C1188" s="183" t="s">
        <v>1592</v>
      </c>
      <c r="D1188" s="14" t="s">
        <v>1262</v>
      </c>
      <c r="E1188" s="105">
        <v>32883.86</v>
      </c>
      <c r="F1188" s="23">
        <v>42239</v>
      </c>
      <c r="G1188" s="106">
        <v>32883.86</v>
      </c>
      <c r="H1188" s="31">
        <f t="shared" si="37"/>
        <v>0</v>
      </c>
      <c r="I1188" s="39" t="s">
        <v>6106</v>
      </c>
      <c r="N1188" s="20">
        <v>42244</v>
      </c>
      <c r="O1188" s="183">
        <v>7250</v>
      </c>
      <c r="P1188" s="183" t="s">
        <v>1592</v>
      </c>
      <c r="Q1188" s="14" t="s">
        <v>47</v>
      </c>
      <c r="R1188" s="105">
        <v>13205</v>
      </c>
      <c r="S1188" s="23">
        <v>42245</v>
      </c>
      <c r="T1188" s="106">
        <v>13205</v>
      </c>
      <c r="U1188" s="31">
        <f t="shared" si="36"/>
        <v>0</v>
      </c>
      <c r="V1188" s="39" t="s">
        <v>9</v>
      </c>
    </row>
    <row r="1189" spans="1:22" x14ac:dyDescent="0.25">
      <c r="A1189" s="20">
        <v>42228</v>
      </c>
      <c r="B1189" s="183">
        <v>5397</v>
      </c>
      <c r="C1189" s="183" t="s">
        <v>1592</v>
      </c>
      <c r="D1189" s="14" t="s">
        <v>375</v>
      </c>
      <c r="E1189" s="105">
        <v>2801.8</v>
      </c>
      <c r="F1189" s="23">
        <v>42228</v>
      </c>
      <c r="G1189" s="106">
        <v>2801.8</v>
      </c>
      <c r="H1189" s="31">
        <f t="shared" si="37"/>
        <v>0</v>
      </c>
      <c r="I1189" s="39" t="s">
        <v>9</v>
      </c>
      <c r="N1189" s="20">
        <v>42245</v>
      </c>
      <c r="O1189" s="183">
        <v>7341</v>
      </c>
      <c r="P1189" s="183" t="s">
        <v>1592</v>
      </c>
      <c r="Q1189" s="14" t="s">
        <v>47</v>
      </c>
      <c r="R1189" s="105">
        <v>20682</v>
      </c>
      <c r="S1189" s="23">
        <v>42245</v>
      </c>
      <c r="T1189" s="106">
        <v>20682</v>
      </c>
      <c r="U1189" s="31">
        <f t="shared" si="36"/>
        <v>0</v>
      </c>
      <c r="V1189" s="39" t="s">
        <v>773</v>
      </c>
    </row>
    <row r="1190" spans="1:22" x14ac:dyDescent="0.25">
      <c r="A1190" s="20">
        <v>42228</v>
      </c>
      <c r="B1190" s="183">
        <v>5398</v>
      </c>
      <c r="C1190" s="183" t="s">
        <v>1592</v>
      </c>
      <c r="D1190" s="14" t="s">
        <v>75</v>
      </c>
      <c r="E1190" s="105">
        <v>9241.4</v>
      </c>
      <c r="F1190" s="12" t="s">
        <v>6179</v>
      </c>
      <c r="G1190" s="106">
        <f>7241.4+2000</f>
        <v>9241.4</v>
      </c>
      <c r="H1190" s="31">
        <f t="shared" si="37"/>
        <v>0</v>
      </c>
      <c r="I1190" s="39" t="s">
        <v>6112</v>
      </c>
      <c r="N1190" s="20">
        <v>42247</v>
      </c>
      <c r="O1190" s="183">
        <v>7606</v>
      </c>
      <c r="P1190" s="183" t="s">
        <v>1592</v>
      </c>
      <c r="Q1190" s="14" t="s">
        <v>47</v>
      </c>
      <c r="R1190" s="105">
        <v>5619.2</v>
      </c>
      <c r="S1190" s="23"/>
      <c r="T1190" s="106"/>
      <c r="U1190" s="31">
        <f t="shared" si="36"/>
        <v>5619.2</v>
      </c>
      <c r="V1190" s="39" t="s">
        <v>9</v>
      </c>
    </row>
    <row r="1191" spans="1:22" x14ac:dyDescent="0.25">
      <c r="A1191" s="20">
        <v>42228</v>
      </c>
      <c r="B1191" s="183">
        <v>5399</v>
      </c>
      <c r="C1191" s="183" t="s">
        <v>1592</v>
      </c>
      <c r="D1191" s="14" t="s">
        <v>906</v>
      </c>
      <c r="E1191" s="105">
        <v>1310.4000000000001</v>
      </c>
      <c r="F1191" s="23">
        <v>42228</v>
      </c>
      <c r="G1191" s="106">
        <v>1310.4000000000001</v>
      </c>
      <c r="H1191" s="31">
        <f t="shared" si="37"/>
        <v>0</v>
      </c>
      <c r="I1191" s="39" t="s">
        <v>6124</v>
      </c>
      <c r="N1191" s="20">
        <v>42221</v>
      </c>
      <c r="O1191" s="183">
        <v>4686</v>
      </c>
      <c r="P1191" s="183" t="s">
        <v>1592</v>
      </c>
      <c r="Q1191" s="14" t="s">
        <v>252</v>
      </c>
      <c r="R1191" s="105">
        <v>8380.4</v>
      </c>
      <c r="S1191" s="23">
        <v>42221</v>
      </c>
      <c r="T1191" s="106">
        <v>8380.4</v>
      </c>
      <c r="U1191" s="31">
        <f t="shared" si="36"/>
        <v>0</v>
      </c>
      <c r="V1191" s="39" t="s">
        <v>9</v>
      </c>
    </row>
    <row r="1192" spans="1:22" x14ac:dyDescent="0.25">
      <c r="A1192" s="20">
        <v>42228</v>
      </c>
      <c r="B1192" s="183">
        <v>5400</v>
      </c>
      <c r="C1192" s="183" t="s">
        <v>1592</v>
      </c>
      <c r="D1192" s="14" t="s">
        <v>285</v>
      </c>
      <c r="E1192" s="105">
        <v>2226.65</v>
      </c>
      <c r="F1192" s="51">
        <v>42228</v>
      </c>
      <c r="G1192" s="106">
        <v>2226.65</v>
      </c>
      <c r="H1192" s="31">
        <f t="shared" si="37"/>
        <v>0</v>
      </c>
      <c r="I1192" s="39" t="s">
        <v>6124</v>
      </c>
      <c r="N1192" s="20">
        <v>42221</v>
      </c>
      <c r="O1192" s="183">
        <v>4691</v>
      </c>
      <c r="P1192" s="183" t="s">
        <v>1592</v>
      </c>
      <c r="Q1192" s="14" t="s">
        <v>252</v>
      </c>
      <c r="R1192" s="105">
        <v>2025.4</v>
      </c>
      <c r="S1192" s="23">
        <v>42221</v>
      </c>
      <c r="T1192" s="106">
        <v>2025.4</v>
      </c>
      <c r="U1192" s="31">
        <f t="shared" si="36"/>
        <v>0</v>
      </c>
      <c r="V1192" s="39" t="s">
        <v>9</v>
      </c>
    </row>
    <row r="1193" spans="1:22" x14ac:dyDescent="0.25">
      <c r="A1193" s="20">
        <v>42228</v>
      </c>
      <c r="B1193" s="183">
        <v>5401</v>
      </c>
      <c r="C1193" s="183" t="s">
        <v>1592</v>
      </c>
      <c r="D1193" s="14" t="s">
        <v>226</v>
      </c>
      <c r="E1193" s="105">
        <v>1985.1</v>
      </c>
      <c r="F1193" s="23">
        <v>42228</v>
      </c>
      <c r="G1193" s="106">
        <v>1985.1</v>
      </c>
      <c r="H1193" s="31">
        <f t="shared" si="37"/>
        <v>0</v>
      </c>
      <c r="I1193" s="39" t="s">
        <v>6124</v>
      </c>
      <c r="N1193" s="20">
        <v>42227</v>
      </c>
      <c r="O1193" s="183">
        <v>5345</v>
      </c>
      <c r="P1193" s="183" t="s">
        <v>1592</v>
      </c>
      <c r="Q1193" s="150" t="s">
        <v>252</v>
      </c>
      <c r="R1193" s="105">
        <v>8812.5</v>
      </c>
      <c r="S1193" s="23">
        <v>42227</v>
      </c>
      <c r="T1193" s="106">
        <v>8812.5</v>
      </c>
      <c r="U1193" s="31">
        <f t="shared" si="36"/>
        <v>0</v>
      </c>
      <c r="V1193" s="39" t="s">
        <v>9</v>
      </c>
    </row>
    <row r="1194" spans="1:22" x14ac:dyDescent="0.25">
      <c r="A1194" s="20">
        <v>42228</v>
      </c>
      <c r="B1194" s="183">
        <v>5402</v>
      </c>
      <c r="C1194" s="183" t="s">
        <v>1592</v>
      </c>
      <c r="D1194" s="150" t="s">
        <v>37</v>
      </c>
      <c r="E1194" s="105">
        <v>27028.18</v>
      </c>
      <c r="F1194" s="23">
        <v>42238</v>
      </c>
      <c r="G1194" s="106">
        <v>27028.18</v>
      </c>
      <c r="H1194" s="31">
        <f t="shared" si="37"/>
        <v>0</v>
      </c>
      <c r="I1194" s="39" t="s">
        <v>6104</v>
      </c>
      <c r="N1194" s="20">
        <v>42245</v>
      </c>
      <c r="O1194" s="183">
        <v>7371</v>
      </c>
      <c r="P1194" s="183" t="s">
        <v>1592</v>
      </c>
      <c r="Q1194" s="14" t="s">
        <v>252</v>
      </c>
      <c r="R1194" s="105">
        <v>805.5</v>
      </c>
      <c r="S1194" s="23">
        <v>42245</v>
      </c>
      <c r="T1194" s="106">
        <v>805.5</v>
      </c>
      <c r="U1194" s="31">
        <f t="shared" si="36"/>
        <v>0</v>
      </c>
      <c r="V1194" s="39" t="s">
        <v>9</v>
      </c>
    </row>
    <row r="1195" spans="1:22" x14ac:dyDescent="0.25">
      <c r="A1195" s="20">
        <v>42228</v>
      </c>
      <c r="B1195" s="183">
        <v>5403</v>
      </c>
      <c r="C1195" s="183" t="s">
        <v>1592</v>
      </c>
      <c r="D1195" s="14" t="s">
        <v>335</v>
      </c>
      <c r="E1195" s="105">
        <v>564.4</v>
      </c>
      <c r="F1195" s="23">
        <v>42228</v>
      </c>
      <c r="G1195" s="106">
        <v>564.4</v>
      </c>
      <c r="H1195" s="31">
        <f t="shared" si="37"/>
        <v>0</v>
      </c>
      <c r="I1195" s="39" t="s">
        <v>9</v>
      </c>
      <c r="N1195" s="20">
        <v>42217</v>
      </c>
      <c r="O1195" s="183">
        <v>4272</v>
      </c>
      <c r="P1195" s="183" t="s">
        <v>1592</v>
      </c>
      <c r="Q1195" s="14" t="s">
        <v>130</v>
      </c>
      <c r="R1195" s="105">
        <v>8488.7000000000007</v>
      </c>
      <c r="S1195" s="23">
        <v>42219</v>
      </c>
      <c r="T1195" s="106">
        <v>8488.7000000000007</v>
      </c>
      <c r="U1195" s="25">
        <f t="shared" si="36"/>
        <v>0</v>
      </c>
      <c r="V1195" s="39" t="s">
        <v>17</v>
      </c>
    </row>
    <row r="1196" spans="1:22" x14ac:dyDescent="0.25">
      <c r="A1196" s="20">
        <v>42228</v>
      </c>
      <c r="B1196" s="183">
        <v>5404</v>
      </c>
      <c r="C1196" s="183" t="s">
        <v>1592</v>
      </c>
      <c r="D1196" s="14" t="s">
        <v>256</v>
      </c>
      <c r="E1196" s="105">
        <v>4197</v>
      </c>
      <c r="F1196" s="23">
        <v>42228</v>
      </c>
      <c r="G1196" s="106">
        <v>4197</v>
      </c>
      <c r="H1196" s="31">
        <f t="shared" si="37"/>
        <v>0</v>
      </c>
      <c r="I1196" s="39" t="s">
        <v>6104</v>
      </c>
      <c r="N1196" s="20">
        <v>42218</v>
      </c>
      <c r="O1196" s="183">
        <v>4359</v>
      </c>
      <c r="P1196" s="183" t="s">
        <v>1592</v>
      </c>
      <c r="Q1196" s="40" t="s">
        <v>130</v>
      </c>
      <c r="R1196" s="105">
        <v>4147.3999999999996</v>
      </c>
      <c r="S1196" s="23">
        <v>42219</v>
      </c>
      <c r="T1196" s="106">
        <v>4147.3999999999996</v>
      </c>
      <c r="U1196" s="25">
        <f t="shared" si="36"/>
        <v>0</v>
      </c>
      <c r="V1196" s="68" t="s">
        <v>59</v>
      </c>
    </row>
    <row r="1197" spans="1:22" x14ac:dyDescent="0.25">
      <c r="A1197" s="20">
        <v>42228</v>
      </c>
      <c r="B1197" s="183">
        <v>5405</v>
      </c>
      <c r="C1197" s="183" t="s">
        <v>1592</v>
      </c>
      <c r="D1197" s="14" t="s">
        <v>55</v>
      </c>
      <c r="E1197" s="105">
        <v>27927.32</v>
      </c>
      <c r="F1197" s="23">
        <v>42228</v>
      </c>
      <c r="G1197" s="106">
        <v>27927.32</v>
      </c>
      <c r="H1197" s="31">
        <f t="shared" si="37"/>
        <v>0</v>
      </c>
      <c r="I1197" s="39" t="s">
        <v>6104</v>
      </c>
      <c r="N1197" s="20">
        <v>42218</v>
      </c>
      <c r="O1197" s="183">
        <v>4374</v>
      </c>
      <c r="P1197" s="183" t="s">
        <v>1592</v>
      </c>
      <c r="Q1197" s="40" t="s">
        <v>130</v>
      </c>
      <c r="R1197" s="105">
        <v>1161.5999999999999</v>
      </c>
      <c r="S1197" s="23">
        <v>42219</v>
      </c>
      <c r="T1197" s="106">
        <v>1161.5999999999999</v>
      </c>
      <c r="U1197" s="25">
        <f t="shared" si="36"/>
        <v>0</v>
      </c>
      <c r="V1197" s="68" t="s">
        <v>17</v>
      </c>
    </row>
    <row r="1198" spans="1:22" x14ac:dyDescent="0.25">
      <c r="A1198" s="20">
        <v>42228</v>
      </c>
      <c r="B1198" s="183">
        <v>5406</v>
      </c>
      <c r="C1198" s="183" t="s">
        <v>1592</v>
      </c>
      <c r="D1198" s="14" t="s">
        <v>6180</v>
      </c>
      <c r="E1198" s="105">
        <v>4290.6000000000004</v>
      </c>
      <c r="F1198" s="23">
        <v>42237</v>
      </c>
      <c r="G1198" s="106">
        <v>4290.6000000000004</v>
      </c>
      <c r="H1198" s="31">
        <f t="shared" si="37"/>
        <v>0</v>
      </c>
      <c r="I1198" s="39" t="s">
        <v>6104</v>
      </c>
      <c r="N1198" s="20">
        <v>42219</v>
      </c>
      <c r="O1198" s="183">
        <v>4445</v>
      </c>
      <c r="P1198" s="183" t="s">
        <v>1592</v>
      </c>
      <c r="Q1198" s="40" t="s">
        <v>130</v>
      </c>
      <c r="R1198" s="105">
        <v>5464.5</v>
      </c>
      <c r="S1198" s="23">
        <v>42220</v>
      </c>
      <c r="T1198" s="106">
        <v>5464.5</v>
      </c>
      <c r="U1198" s="31">
        <f t="shared" si="36"/>
        <v>0</v>
      </c>
      <c r="V1198" s="68" t="s">
        <v>17</v>
      </c>
    </row>
    <row r="1199" spans="1:22" x14ac:dyDescent="0.25">
      <c r="A1199" s="20">
        <v>42228</v>
      </c>
      <c r="B1199" s="183">
        <v>5407</v>
      </c>
      <c r="C1199" s="183" t="s">
        <v>1592</v>
      </c>
      <c r="D1199" s="14" t="s">
        <v>53</v>
      </c>
      <c r="E1199" s="105">
        <v>1216</v>
      </c>
      <c r="F1199" s="23">
        <v>42228</v>
      </c>
      <c r="G1199" s="106">
        <v>1216</v>
      </c>
      <c r="H1199" s="31">
        <f t="shared" si="37"/>
        <v>0</v>
      </c>
      <c r="I1199" s="39" t="s">
        <v>17</v>
      </c>
      <c r="N1199" s="20">
        <v>42220</v>
      </c>
      <c r="O1199" s="183">
        <v>4546</v>
      </c>
      <c r="P1199" s="183" t="s">
        <v>1592</v>
      </c>
      <c r="Q1199" s="14" t="s">
        <v>130</v>
      </c>
      <c r="R1199" s="105">
        <v>3616</v>
      </c>
      <c r="S1199" s="23">
        <v>42226</v>
      </c>
      <c r="T1199" s="106">
        <v>3616</v>
      </c>
      <c r="U1199" s="31">
        <f t="shared" si="36"/>
        <v>0</v>
      </c>
      <c r="V1199" s="39" t="s">
        <v>17</v>
      </c>
    </row>
    <row r="1200" spans="1:22" x14ac:dyDescent="0.25">
      <c r="A1200" s="20">
        <v>42228</v>
      </c>
      <c r="B1200" s="183">
        <v>5408</v>
      </c>
      <c r="C1200" s="183" t="s">
        <v>1592</v>
      </c>
      <c r="D1200" s="14" t="s">
        <v>1187</v>
      </c>
      <c r="E1200" s="105">
        <v>659.4</v>
      </c>
      <c r="F1200" s="23">
        <v>42228</v>
      </c>
      <c r="G1200" s="106">
        <v>659.4</v>
      </c>
      <c r="H1200" s="31">
        <f t="shared" si="37"/>
        <v>0</v>
      </c>
      <c r="I1200" s="39" t="s">
        <v>17</v>
      </c>
      <c r="N1200" s="20">
        <v>42221</v>
      </c>
      <c r="O1200" s="183">
        <v>4648</v>
      </c>
      <c r="P1200" s="183" t="s">
        <v>1592</v>
      </c>
      <c r="Q1200" s="253" t="s">
        <v>130</v>
      </c>
      <c r="R1200" s="254">
        <v>4155.1000000000004</v>
      </c>
      <c r="S1200" s="23">
        <v>42223</v>
      </c>
      <c r="T1200" s="106">
        <v>4155.1000000000004</v>
      </c>
      <c r="U1200" s="31">
        <f t="shared" si="36"/>
        <v>0</v>
      </c>
      <c r="V1200" s="255" t="s">
        <v>6127</v>
      </c>
    </row>
    <row r="1201" spans="1:22" x14ac:dyDescent="0.25">
      <c r="A1201" s="20">
        <v>42228</v>
      </c>
      <c r="B1201" s="183">
        <v>5409</v>
      </c>
      <c r="C1201" s="183" t="s">
        <v>1592</v>
      </c>
      <c r="D1201" s="14" t="s">
        <v>664</v>
      </c>
      <c r="E1201" s="105">
        <v>1327.2</v>
      </c>
      <c r="F1201" s="23">
        <v>42228</v>
      </c>
      <c r="G1201" s="106">
        <v>1327.2</v>
      </c>
      <c r="H1201" s="31">
        <f t="shared" si="37"/>
        <v>0</v>
      </c>
      <c r="I1201" s="39" t="s">
        <v>17</v>
      </c>
      <c r="N1201" s="20">
        <v>42222</v>
      </c>
      <c r="O1201" s="183">
        <v>4753</v>
      </c>
      <c r="P1201" s="183" t="s">
        <v>1592</v>
      </c>
      <c r="Q1201" s="14" t="s">
        <v>130</v>
      </c>
      <c r="R1201" s="105">
        <v>4989</v>
      </c>
      <c r="S1201" s="23">
        <v>42223</v>
      </c>
      <c r="T1201" s="106">
        <v>4989</v>
      </c>
      <c r="U1201" s="31">
        <f t="shared" si="36"/>
        <v>0</v>
      </c>
      <c r="V1201" s="39" t="s">
        <v>17</v>
      </c>
    </row>
    <row r="1202" spans="1:22" x14ac:dyDescent="0.25">
      <c r="A1202" s="20">
        <v>42228</v>
      </c>
      <c r="B1202" s="183">
        <v>5410</v>
      </c>
      <c r="C1202" s="183" t="s">
        <v>1592</v>
      </c>
      <c r="D1202" s="14" t="s">
        <v>169</v>
      </c>
      <c r="E1202" s="105">
        <v>2254.1999999999998</v>
      </c>
      <c r="F1202" s="23">
        <v>42228</v>
      </c>
      <c r="G1202" s="106">
        <v>2254.1999999999998</v>
      </c>
      <c r="H1202" s="31">
        <f t="shared" si="37"/>
        <v>0</v>
      </c>
      <c r="I1202" s="39" t="s">
        <v>17</v>
      </c>
      <c r="N1202" s="20">
        <v>42223</v>
      </c>
      <c r="O1202" s="183">
        <v>4877</v>
      </c>
      <c r="P1202" s="183" t="s">
        <v>1592</v>
      </c>
      <c r="Q1202" s="14" t="s">
        <v>130</v>
      </c>
      <c r="R1202" s="105">
        <v>3219.8</v>
      </c>
      <c r="S1202" s="23">
        <v>42226</v>
      </c>
      <c r="T1202" s="106">
        <v>3219.8</v>
      </c>
      <c r="U1202" s="31">
        <f t="shared" si="36"/>
        <v>0</v>
      </c>
      <c r="V1202" s="39" t="s">
        <v>17</v>
      </c>
    </row>
    <row r="1203" spans="1:22" x14ac:dyDescent="0.25">
      <c r="A1203" s="20">
        <v>42228</v>
      </c>
      <c r="B1203" s="183">
        <v>5411</v>
      </c>
      <c r="C1203" s="183" t="s">
        <v>1592</v>
      </c>
      <c r="D1203" s="14" t="s">
        <v>131</v>
      </c>
      <c r="E1203" s="105">
        <v>4550.3999999999996</v>
      </c>
      <c r="F1203" s="23">
        <v>42230</v>
      </c>
      <c r="G1203" s="106">
        <v>4550.3999999999996</v>
      </c>
      <c r="H1203" s="31">
        <f t="shared" si="37"/>
        <v>0</v>
      </c>
      <c r="I1203" s="39" t="s">
        <v>17</v>
      </c>
      <c r="N1203" s="20">
        <v>42224</v>
      </c>
      <c r="O1203" s="183">
        <v>5012</v>
      </c>
      <c r="P1203" s="183" t="s">
        <v>1592</v>
      </c>
      <c r="Q1203" s="14" t="s">
        <v>130</v>
      </c>
      <c r="R1203" s="105">
        <v>7560.2</v>
      </c>
      <c r="S1203" s="23">
        <v>42226</v>
      </c>
      <c r="T1203" s="106">
        <v>7560.2</v>
      </c>
      <c r="U1203" s="31">
        <f t="shared" si="36"/>
        <v>0</v>
      </c>
      <c r="V1203" s="39" t="s">
        <v>17</v>
      </c>
    </row>
    <row r="1204" spans="1:22" x14ac:dyDescent="0.25">
      <c r="A1204" s="20">
        <v>42228</v>
      </c>
      <c r="B1204" s="183">
        <v>5412</v>
      </c>
      <c r="C1204" s="183" t="s">
        <v>1592</v>
      </c>
      <c r="D1204" s="14" t="s">
        <v>430</v>
      </c>
      <c r="E1204" s="105">
        <v>2523.4</v>
      </c>
      <c r="F1204" s="23">
        <v>42228</v>
      </c>
      <c r="G1204" s="106">
        <v>2523.4</v>
      </c>
      <c r="H1204" s="31">
        <f t="shared" si="37"/>
        <v>0</v>
      </c>
      <c r="I1204" s="39" t="s">
        <v>9</v>
      </c>
      <c r="N1204" s="20">
        <v>42225</v>
      </c>
      <c r="O1204" s="183">
        <v>5110</v>
      </c>
      <c r="P1204" s="183" t="s">
        <v>1592</v>
      </c>
      <c r="Q1204" s="14" t="s">
        <v>130</v>
      </c>
      <c r="R1204" s="105">
        <v>7499.3</v>
      </c>
      <c r="S1204" s="23">
        <v>42226</v>
      </c>
      <c r="T1204" s="106">
        <v>7499.3</v>
      </c>
      <c r="U1204" s="31">
        <f t="shared" si="36"/>
        <v>0</v>
      </c>
      <c r="V1204" s="39" t="s">
        <v>17</v>
      </c>
    </row>
    <row r="1205" spans="1:22" x14ac:dyDescent="0.25">
      <c r="A1205" s="20">
        <v>42228</v>
      </c>
      <c r="B1205" s="183">
        <v>5413</v>
      </c>
      <c r="C1205" s="183" t="s">
        <v>1592</v>
      </c>
      <c r="D1205" s="14" t="s">
        <v>130</v>
      </c>
      <c r="E1205" s="105">
        <v>3120</v>
      </c>
      <c r="F1205" s="23">
        <v>42228</v>
      </c>
      <c r="G1205" s="106">
        <v>3120</v>
      </c>
      <c r="H1205" s="31">
        <f t="shared" si="37"/>
        <v>0</v>
      </c>
      <c r="I1205" s="39" t="s">
        <v>17</v>
      </c>
      <c r="N1205" s="20">
        <v>42226</v>
      </c>
      <c r="O1205" s="183">
        <v>5189</v>
      </c>
      <c r="P1205" s="183" t="s">
        <v>1592</v>
      </c>
      <c r="Q1205" s="14" t="s">
        <v>130</v>
      </c>
      <c r="R1205" s="105">
        <v>3134.8</v>
      </c>
      <c r="S1205" s="23">
        <v>42229</v>
      </c>
      <c r="T1205" s="106">
        <v>3134.8</v>
      </c>
      <c r="U1205" s="31">
        <f t="shared" si="36"/>
        <v>0</v>
      </c>
      <c r="V1205" s="39" t="s">
        <v>17</v>
      </c>
    </row>
    <row r="1206" spans="1:22" x14ac:dyDescent="0.25">
      <c r="A1206" s="20">
        <v>42228</v>
      </c>
      <c r="B1206" s="183">
        <v>5414</v>
      </c>
      <c r="C1206" s="183" t="s">
        <v>1592</v>
      </c>
      <c r="D1206" s="14" t="s">
        <v>238</v>
      </c>
      <c r="E1206" s="105">
        <v>334.54</v>
      </c>
      <c r="F1206" s="23">
        <v>42228</v>
      </c>
      <c r="G1206" s="106">
        <v>334.54</v>
      </c>
      <c r="H1206" s="31">
        <f t="shared" si="37"/>
        <v>0</v>
      </c>
      <c r="I1206" s="39" t="s">
        <v>17</v>
      </c>
      <c r="N1206" s="20">
        <v>42227</v>
      </c>
      <c r="O1206" s="183">
        <v>5306</v>
      </c>
      <c r="P1206" s="183" t="s">
        <v>1592</v>
      </c>
      <c r="Q1206" s="14" t="s">
        <v>130</v>
      </c>
      <c r="R1206" s="105">
        <v>3014.5</v>
      </c>
      <c r="S1206" s="23">
        <v>42229</v>
      </c>
      <c r="T1206" s="106">
        <v>3014.5</v>
      </c>
      <c r="U1206" s="31">
        <f t="shared" si="36"/>
        <v>0</v>
      </c>
      <c r="V1206" s="39" t="s">
        <v>17</v>
      </c>
    </row>
    <row r="1207" spans="1:22" x14ac:dyDescent="0.25">
      <c r="A1207" s="20">
        <v>42228</v>
      </c>
      <c r="B1207" s="183">
        <v>5415</v>
      </c>
      <c r="C1207" s="183" t="s">
        <v>1592</v>
      </c>
      <c r="D1207" s="14" t="s">
        <v>6180</v>
      </c>
      <c r="E1207" s="105">
        <v>13592.8</v>
      </c>
      <c r="F1207" s="23">
        <v>42237</v>
      </c>
      <c r="G1207" s="106">
        <v>13592.8</v>
      </c>
      <c r="H1207" s="31">
        <f t="shared" si="37"/>
        <v>0</v>
      </c>
      <c r="I1207" s="39" t="s">
        <v>6104</v>
      </c>
      <c r="N1207" s="20">
        <v>42228</v>
      </c>
      <c r="O1207" s="183">
        <v>5413</v>
      </c>
      <c r="P1207" s="183" t="s">
        <v>1592</v>
      </c>
      <c r="Q1207" s="14" t="s">
        <v>130</v>
      </c>
      <c r="R1207" s="105">
        <v>3120</v>
      </c>
      <c r="S1207" s="23">
        <v>42228</v>
      </c>
      <c r="T1207" s="106">
        <v>3120</v>
      </c>
      <c r="U1207" s="31">
        <f t="shared" si="36"/>
        <v>0</v>
      </c>
      <c r="V1207" s="39" t="s">
        <v>17</v>
      </c>
    </row>
    <row r="1208" spans="1:22" x14ac:dyDescent="0.25">
      <c r="A1208" s="20">
        <v>42228</v>
      </c>
      <c r="B1208" s="183">
        <v>5416</v>
      </c>
      <c r="C1208" s="183" t="s">
        <v>1592</v>
      </c>
      <c r="D1208" s="14" t="s">
        <v>47</v>
      </c>
      <c r="E1208" s="105">
        <v>51405.7</v>
      </c>
      <c r="F1208" s="23">
        <v>42231</v>
      </c>
      <c r="G1208" s="106">
        <v>51405.7</v>
      </c>
      <c r="H1208" s="31">
        <f t="shared" si="37"/>
        <v>0</v>
      </c>
      <c r="I1208" s="39" t="s">
        <v>9</v>
      </c>
      <c r="N1208" s="20">
        <v>42229</v>
      </c>
      <c r="O1208" s="183">
        <v>5510</v>
      </c>
      <c r="P1208" s="183" t="s">
        <v>1592</v>
      </c>
      <c r="Q1208" s="14" t="s">
        <v>130</v>
      </c>
      <c r="R1208" s="105">
        <v>3494.4</v>
      </c>
      <c r="S1208" s="72">
        <v>42231</v>
      </c>
      <c r="T1208" s="106">
        <v>3494.4</v>
      </c>
      <c r="U1208" s="31">
        <f t="shared" si="36"/>
        <v>0</v>
      </c>
      <c r="V1208" s="39" t="s">
        <v>17</v>
      </c>
    </row>
    <row r="1209" spans="1:22" x14ac:dyDescent="0.25">
      <c r="A1209" s="20">
        <v>42228</v>
      </c>
      <c r="B1209" s="183">
        <v>5417</v>
      </c>
      <c r="C1209" s="183" t="s">
        <v>1592</v>
      </c>
      <c r="D1209" s="150" t="s">
        <v>4420</v>
      </c>
      <c r="E1209" s="105">
        <v>4384.8</v>
      </c>
      <c r="F1209" s="23">
        <v>42228</v>
      </c>
      <c r="G1209" s="106">
        <v>4384.8</v>
      </c>
      <c r="H1209" s="31">
        <f t="shared" si="37"/>
        <v>0</v>
      </c>
      <c r="I1209" s="39" t="s">
        <v>6104</v>
      </c>
      <c r="N1209" s="20">
        <v>42230</v>
      </c>
      <c r="O1209" s="183">
        <v>5640</v>
      </c>
      <c r="P1209" s="183" t="s">
        <v>1592</v>
      </c>
      <c r="Q1209" s="14" t="s">
        <v>130</v>
      </c>
      <c r="R1209" s="105">
        <v>6028.3</v>
      </c>
      <c r="S1209" s="23">
        <v>42231</v>
      </c>
      <c r="T1209" s="106">
        <v>6028.3</v>
      </c>
      <c r="U1209" s="48">
        <f t="shared" si="36"/>
        <v>0</v>
      </c>
      <c r="V1209" s="39" t="s">
        <v>17</v>
      </c>
    </row>
    <row r="1210" spans="1:22" x14ac:dyDescent="0.25">
      <c r="A1210" s="20">
        <v>42228</v>
      </c>
      <c r="B1210" s="183">
        <v>5418</v>
      </c>
      <c r="C1210" s="183" t="s">
        <v>1592</v>
      </c>
      <c r="D1210" s="14" t="s">
        <v>218</v>
      </c>
      <c r="E1210" s="108">
        <v>0</v>
      </c>
      <c r="F1210" s="23"/>
      <c r="G1210" s="106"/>
      <c r="H1210" s="31">
        <f t="shared" si="37"/>
        <v>0</v>
      </c>
      <c r="I1210" s="39" t="s">
        <v>13</v>
      </c>
      <c r="N1210" s="20">
        <v>42231</v>
      </c>
      <c r="O1210" s="183">
        <v>5754</v>
      </c>
      <c r="P1210" s="183" t="s">
        <v>1592</v>
      </c>
      <c r="Q1210" s="14" t="s">
        <v>130</v>
      </c>
      <c r="R1210" s="105">
        <v>7449.1</v>
      </c>
      <c r="S1210" s="23">
        <v>42232</v>
      </c>
      <c r="T1210" s="106">
        <v>7449.1</v>
      </c>
      <c r="U1210" s="48">
        <f t="shared" si="36"/>
        <v>0</v>
      </c>
      <c r="V1210" s="39" t="s">
        <v>9</v>
      </c>
    </row>
    <row r="1211" spans="1:22" x14ac:dyDescent="0.25">
      <c r="A1211" s="20">
        <v>42228</v>
      </c>
      <c r="B1211" s="183">
        <v>5419</v>
      </c>
      <c r="C1211" s="183" t="s">
        <v>1592</v>
      </c>
      <c r="D1211" s="14" t="s">
        <v>651</v>
      </c>
      <c r="E1211" s="105">
        <v>2000</v>
      </c>
      <c r="F1211" s="23">
        <v>42229</v>
      </c>
      <c r="G1211" s="106">
        <v>2000</v>
      </c>
      <c r="H1211" s="31">
        <f t="shared" si="37"/>
        <v>0</v>
      </c>
      <c r="I1211" s="39" t="s">
        <v>6112</v>
      </c>
      <c r="N1211" s="20">
        <v>42231</v>
      </c>
      <c r="O1211" s="183">
        <v>5757</v>
      </c>
      <c r="P1211" s="183" t="s">
        <v>1592</v>
      </c>
      <c r="Q1211" s="14" t="s">
        <v>130</v>
      </c>
      <c r="R1211" s="105">
        <v>264</v>
      </c>
      <c r="S1211" s="23">
        <v>42232</v>
      </c>
      <c r="T1211" s="106">
        <v>264</v>
      </c>
      <c r="U1211" s="48">
        <f t="shared" si="36"/>
        <v>0</v>
      </c>
      <c r="V1211" s="39" t="s">
        <v>17</v>
      </c>
    </row>
    <row r="1212" spans="1:22" x14ac:dyDescent="0.25">
      <c r="A1212" s="20">
        <v>42228</v>
      </c>
      <c r="B1212" s="183">
        <v>5420</v>
      </c>
      <c r="C1212" s="183" t="s">
        <v>1592</v>
      </c>
      <c r="D1212" s="14" t="s">
        <v>151</v>
      </c>
      <c r="E1212" s="105">
        <v>2389.3000000000002</v>
      </c>
      <c r="F1212" s="23">
        <v>42229</v>
      </c>
      <c r="G1212" s="106">
        <v>2389.3000000000002</v>
      </c>
      <c r="H1212" s="31">
        <f t="shared" si="37"/>
        <v>0</v>
      </c>
      <c r="I1212" s="39" t="s">
        <v>9</v>
      </c>
      <c r="N1212" s="20">
        <v>42232</v>
      </c>
      <c r="O1212" s="183">
        <v>5879</v>
      </c>
      <c r="P1212" s="183" t="s">
        <v>1592</v>
      </c>
      <c r="Q1212" s="14" t="s">
        <v>130</v>
      </c>
      <c r="R1212" s="105">
        <v>7652.2</v>
      </c>
      <c r="S1212" s="23">
        <v>42233</v>
      </c>
      <c r="T1212" s="106">
        <v>7652.2</v>
      </c>
      <c r="U1212" s="48">
        <f t="shared" si="36"/>
        <v>0</v>
      </c>
      <c r="V1212" s="39" t="s">
        <v>59</v>
      </c>
    </row>
    <row r="1213" spans="1:22" x14ac:dyDescent="0.25">
      <c r="A1213" s="20">
        <v>42228</v>
      </c>
      <c r="B1213" s="183">
        <v>5421</v>
      </c>
      <c r="C1213" s="183" t="s">
        <v>1592</v>
      </c>
      <c r="D1213" s="14" t="s">
        <v>50</v>
      </c>
      <c r="E1213" s="105">
        <v>2125.5</v>
      </c>
      <c r="F1213" s="23">
        <v>42228</v>
      </c>
      <c r="G1213" s="106">
        <v>2125.5</v>
      </c>
      <c r="H1213" s="31">
        <f t="shared" si="37"/>
        <v>0</v>
      </c>
      <c r="I1213" s="39" t="s">
        <v>94</v>
      </c>
      <c r="N1213" s="20">
        <v>42232</v>
      </c>
      <c r="O1213" s="183">
        <v>5889</v>
      </c>
      <c r="P1213" s="183" t="s">
        <v>1592</v>
      </c>
      <c r="Q1213" s="14" t="s">
        <v>130</v>
      </c>
      <c r="R1213" s="105">
        <v>723.2</v>
      </c>
      <c r="S1213" s="23">
        <v>42238</v>
      </c>
      <c r="T1213" s="106">
        <v>723.2</v>
      </c>
      <c r="U1213" s="31">
        <f t="shared" si="36"/>
        <v>0</v>
      </c>
      <c r="V1213" s="39" t="s">
        <v>17</v>
      </c>
    </row>
    <row r="1214" spans="1:22" x14ac:dyDescent="0.25">
      <c r="A1214" s="20">
        <v>42228</v>
      </c>
      <c r="B1214" s="183">
        <v>5422</v>
      </c>
      <c r="C1214" s="183" t="s">
        <v>1592</v>
      </c>
      <c r="D1214" s="14" t="s">
        <v>2609</v>
      </c>
      <c r="E1214" s="105">
        <v>1369.4</v>
      </c>
      <c r="F1214" s="23">
        <v>42228</v>
      </c>
      <c r="G1214" s="106">
        <v>1369.4</v>
      </c>
      <c r="H1214" s="31">
        <f t="shared" si="37"/>
        <v>0</v>
      </c>
      <c r="I1214" s="39" t="s">
        <v>94</v>
      </c>
      <c r="N1214" s="20">
        <v>42233</v>
      </c>
      <c r="O1214" s="183">
        <v>5970</v>
      </c>
      <c r="P1214" s="183" t="s">
        <v>1592</v>
      </c>
      <c r="Q1214" s="14" t="s">
        <v>130</v>
      </c>
      <c r="R1214" s="105">
        <v>4729.2</v>
      </c>
      <c r="S1214" s="23">
        <v>42234</v>
      </c>
      <c r="T1214" s="118">
        <v>4729.2</v>
      </c>
      <c r="U1214" s="31">
        <f t="shared" si="36"/>
        <v>0</v>
      </c>
      <c r="V1214" s="56" t="s">
        <v>17</v>
      </c>
    </row>
    <row r="1215" spans="1:22" x14ac:dyDescent="0.25">
      <c r="A1215" s="20">
        <v>42228</v>
      </c>
      <c r="B1215" s="183">
        <v>5423</v>
      </c>
      <c r="C1215" s="183" t="s">
        <v>1592</v>
      </c>
      <c r="D1215" s="14" t="s">
        <v>111</v>
      </c>
      <c r="E1215" s="105">
        <v>3450</v>
      </c>
      <c r="F1215" s="23">
        <v>42230</v>
      </c>
      <c r="G1215" s="106">
        <v>3450</v>
      </c>
      <c r="H1215" s="31">
        <f t="shared" si="37"/>
        <v>0</v>
      </c>
      <c r="I1215" s="39" t="s">
        <v>9</v>
      </c>
      <c r="N1215" s="20">
        <v>42234</v>
      </c>
      <c r="O1215" s="183">
        <v>6096</v>
      </c>
      <c r="P1215" s="183" t="s">
        <v>1592</v>
      </c>
      <c r="Q1215" s="14" t="s">
        <v>130</v>
      </c>
      <c r="R1215" s="105">
        <v>1636.8</v>
      </c>
      <c r="S1215" s="65">
        <v>42234</v>
      </c>
      <c r="T1215" s="106">
        <v>1636.8</v>
      </c>
      <c r="U1215" s="31">
        <f t="shared" si="36"/>
        <v>0</v>
      </c>
      <c r="V1215" s="39" t="s">
        <v>17</v>
      </c>
    </row>
    <row r="1216" spans="1:22" x14ac:dyDescent="0.25">
      <c r="A1216" s="20">
        <v>42228</v>
      </c>
      <c r="B1216" s="183">
        <v>5424</v>
      </c>
      <c r="C1216" s="183" t="s">
        <v>1592</v>
      </c>
      <c r="D1216" s="14" t="s">
        <v>108</v>
      </c>
      <c r="E1216" s="105">
        <v>5581.4</v>
      </c>
      <c r="F1216" s="23" t="s">
        <v>6181</v>
      </c>
      <c r="G1216" s="106">
        <f>490.2+5091.2</f>
        <v>5581.4</v>
      </c>
      <c r="H1216" s="31">
        <f t="shared" si="37"/>
        <v>0</v>
      </c>
      <c r="I1216" s="39" t="s">
        <v>94</v>
      </c>
      <c r="N1216" s="20">
        <v>42236</v>
      </c>
      <c r="O1216" s="183">
        <v>6304</v>
      </c>
      <c r="P1216" s="183" t="s">
        <v>1592</v>
      </c>
      <c r="Q1216" s="150" t="s">
        <v>130</v>
      </c>
      <c r="R1216" s="105">
        <v>5153</v>
      </c>
      <c r="S1216" s="23">
        <v>42238</v>
      </c>
      <c r="T1216" s="118">
        <v>5153</v>
      </c>
      <c r="U1216" s="31">
        <f t="shared" si="36"/>
        <v>0</v>
      </c>
      <c r="V1216" s="56" t="s">
        <v>17</v>
      </c>
    </row>
    <row r="1217" spans="1:22" x14ac:dyDescent="0.25">
      <c r="A1217" s="20">
        <v>42228</v>
      </c>
      <c r="B1217" s="183">
        <v>5425</v>
      </c>
      <c r="C1217" s="183" t="s">
        <v>1592</v>
      </c>
      <c r="D1217" s="14" t="s">
        <v>251</v>
      </c>
      <c r="E1217" s="105">
        <v>25660.799999999999</v>
      </c>
      <c r="F1217" s="23">
        <v>42230</v>
      </c>
      <c r="G1217" s="106">
        <v>25660.799999999999</v>
      </c>
      <c r="H1217" s="31">
        <f t="shared" si="37"/>
        <v>0</v>
      </c>
      <c r="I1217" s="39" t="s">
        <v>312</v>
      </c>
      <c r="N1217" s="20">
        <v>42237</v>
      </c>
      <c r="O1217" s="183">
        <v>6431</v>
      </c>
      <c r="P1217" s="183" t="s">
        <v>1592</v>
      </c>
      <c r="Q1217" s="15" t="s">
        <v>130</v>
      </c>
      <c r="R1217" s="122">
        <v>4135.8999999999996</v>
      </c>
      <c r="S1217" s="23">
        <v>42238</v>
      </c>
      <c r="T1217" s="118">
        <v>4135.8999999999996</v>
      </c>
      <c r="U1217" s="31">
        <f t="shared" si="36"/>
        <v>0</v>
      </c>
      <c r="V1217" s="68" t="s">
        <v>17</v>
      </c>
    </row>
    <row r="1218" spans="1:22" x14ac:dyDescent="0.25">
      <c r="A1218" s="20">
        <v>42228</v>
      </c>
      <c r="B1218" s="183">
        <v>5426</v>
      </c>
      <c r="C1218" s="183" t="s">
        <v>1592</v>
      </c>
      <c r="D1218" s="14" t="s">
        <v>89</v>
      </c>
      <c r="E1218" s="105">
        <v>3335</v>
      </c>
      <c r="F1218" s="23">
        <v>42228</v>
      </c>
      <c r="G1218" s="106">
        <v>3335</v>
      </c>
      <c r="H1218" s="31">
        <f t="shared" si="37"/>
        <v>0</v>
      </c>
      <c r="I1218" s="39" t="s">
        <v>9</v>
      </c>
      <c r="N1218" s="20">
        <v>42238</v>
      </c>
      <c r="O1218" s="183">
        <v>6576</v>
      </c>
      <c r="P1218" s="183" t="s">
        <v>1592</v>
      </c>
      <c r="Q1218" s="14" t="s">
        <v>130</v>
      </c>
      <c r="R1218" s="105">
        <v>7557.15</v>
      </c>
      <c r="S1218" s="23">
        <v>42240</v>
      </c>
      <c r="T1218" s="106">
        <v>7557.15</v>
      </c>
      <c r="U1218" s="31">
        <f t="shared" si="36"/>
        <v>0</v>
      </c>
      <c r="V1218" s="39" t="s">
        <v>9</v>
      </c>
    </row>
    <row r="1219" spans="1:22" x14ac:dyDescent="0.25">
      <c r="A1219" s="20">
        <v>42228</v>
      </c>
      <c r="B1219" s="183">
        <v>5427</v>
      </c>
      <c r="C1219" s="183" t="s">
        <v>1592</v>
      </c>
      <c r="D1219" s="14" t="s">
        <v>103</v>
      </c>
      <c r="E1219" s="105">
        <v>73736.009999999995</v>
      </c>
      <c r="F1219" s="23">
        <v>42235</v>
      </c>
      <c r="G1219" s="106">
        <v>73736.009999999995</v>
      </c>
      <c r="H1219" s="31">
        <f t="shared" si="37"/>
        <v>0</v>
      </c>
      <c r="I1219" s="39" t="s">
        <v>1013</v>
      </c>
      <c r="N1219" s="20">
        <v>42239</v>
      </c>
      <c r="O1219" s="183">
        <v>6667</v>
      </c>
      <c r="P1219" s="183" t="s">
        <v>1592</v>
      </c>
      <c r="Q1219" s="14" t="s">
        <v>130</v>
      </c>
      <c r="R1219" s="105">
        <v>5792.55</v>
      </c>
      <c r="S1219" s="65">
        <v>42240</v>
      </c>
      <c r="T1219" s="106">
        <v>5792.55</v>
      </c>
      <c r="U1219" s="31">
        <f t="shared" ref="U1219:U1282" si="38">R1219-T1219</f>
        <v>0</v>
      </c>
      <c r="V1219" s="39" t="s">
        <v>17</v>
      </c>
    </row>
    <row r="1220" spans="1:22" x14ac:dyDescent="0.25">
      <c r="A1220" s="20">
        <v>42228</v>
      </c>
      <c r="B1220" s="183">
        <v>5428</v>
      </c>
      <c r="C1220" s="183" t="s">
        <v>1592</v>
      </c>
      <c r="D1220" s="14" t="s">
        <v>136</v>
      </c>
      <c r="E1220" s="105">
        <v>20024</v>
      </c>
      <c r="F1220" s="72" t="s">
        <v>6158</v>
      </c>
      <c r="G1220" s="106">
        <f>17500+2524</f>
        <v>20024</v>
      </c>
      <c r="H1220" s="31">
        <f t="shared" ref="H1220:H1283" si="39">E1220-G1220</f>
        <v>0</v>
      </c>
      <c r="I1220" s="39" t="s">
        <v>9</v>
      </c>
      <c r="N1220" s="20">
        <v>42240</v>
      </c>
      <c r="O1220" s="183">
        <v>6730</v>
      </c>
      <c r="P1220" s="183" t="s">
        <v>1592</v>
      </c>
      <c r="Q1220" s="14" t="s">
        <v>130</v>
      </c>
      <c r="R1220" s="105">
        <v>4694.1000000000004</v>
      </c>
      <c r="S1220" s="65">
        <v>42240</v>
      </c>
      <c r="T1220" s="106">
        <v>4694.1000000000004</v>
      </c>
      <c r="U1220" s="31">
        <f t="shared" si="38"/>
        <v>0</v>
      </c>
      <c r="V1220" s="39" t="s">
        <v>17</v>
      </c>
    </row>
    <row r="1221" spans="1:22" x14ac:dyDescent="0.25">
      <c r="A1221" s="20">
        <v>42228</v>
      </c>
      <c r="B1221" s="183">
        <v>5429</v>
      </c>
      <c r="C1221" s="183" t="s">
        <v>1592</v>
      </c>
      <c r="D1221" s="14" t="s">
        <v>1324</v>
      </c>
      <c r="E1221" s="105">
        <v>3912.52</v>
      </c>
      <c r="F1221" s="30" t="s">
        <v>6182</v>
      </c>
      <c r="G1221" s="106">
        <v>3912.52</v>
      </c>
      <c r="H1221" s="31">
        <f t="shared" si="39"/>
        <v>0</v>
      </c>
      <c r="I1221" s="39" t="s">
        <v>9</v>
      </c>
      <c r="N1221" s="20">
        <v>42241</v>
      </c>
      <c r="O1221" s="183">
        <v>6871</v>
      </c>
      <c r="P1221" s="183" t="s">
        <v>1592</v>
      </c>
      <c r="Q1221" s="14" t="s">
        <v>130</v>
      </c>
      <c r="R1221" s="105">
        <v>3337</v>
      </c>
      <c r="S1221" s="65">
        <v>42242</v>
      </c>
      <c r="T1221" s="106">
        <v>3337</v>
      </c>
      <c r="U1221" s="31">
        <f t="shared" si="38"/>
        <v>0</v>
      </c>
      <c r="V1221" s="39" t="s">
        <v>9</v>
      </c>
    </row>
    <row r="1222" spans="1:22" x14ac:dyDescent="0.25">
      <c r="A1222" s="20">
        <v>42228</v>
      </c>
      <c r="B1222" s="183">
        <v>5430</v>
      </c>
      <c r="C1222" s="183" t="s">
        <v>1592</v>
      </c>
      <c r="D1222" s="14" t="s">
        <v>218</v>
      </c>
      <c r="E1222" s="108">
        <v>0</v>
      </c>
      <c r="F1222" s="23"/>
      <c r="G1222" s="106"/>
      <c r="H1222" s="31">
        <f t="shared" si="39"/>
        <v>0</v>
      </c>
      <c r="I1222" s="39" t="s">
        <v>13</v>
      </c>
      <c r="N1222" s="20">
        <v>42242</v>
      </c>
      <c r="O1222" s="183">
        <v>6966</v>
      </c>
      <c r="P1222" s="183" t="s">
        <v>1592</v>
      </c>
      <c r="Q1222" s="14" t="s">
        <v>130</v>
      </c>
      <c r="R1222" s="105">
        <v>3804.6</v>
      </c>
      <c r="S1222" s="65">
        <v>42243</v>
      </c>
      <c r="T1222" s="106">
        <v>3804.6</v>
      </c>
      <c r="U1222" s="31">
        <f t="shared" si="38"/>
        <v>0</v>
      </c>
      <c r="V1222" s="39" t="s">
        <v>17</v>
      </c>
    </row>
    <row r="1223" spans="1:22" x14ac:dyDescent="0.25">
      <c r="A1223" s="20">
        <v>42228</v>
      </c>
      <c r="B1223" s="183">
        <v>5431</v>
      </c>
      <c r="C1223" s="183" t="s">
        <v>1592</v>
      </c>
      <c r="D1223" s="14" t="s">
        <v>375</v>
      </c>
      <c r="E1223" s="105">
        <v>1082.4000000000001</v>
      </c>
      <c r="F1223" s="23">
        <v>42228</v>
      </c>
      <c r="G1223" s="106">
        <v>1082.4000000000001</v>
      </c>
      <c r="H1223" s="31">
        <f t="shared" si="39"/>
        <v>0</v>
      </c>
      <c r="I1223" s="39" t="s">
        <v>9</v>
      </c>
      <c r="N1223" s="20">
        <v>42243</v>
      </c>
      <c r="O1223" s="183">
        <v>7083</v>
      </c>
      <c r="P1223" s="183" t="s">
        <v>1592</v>
      </c>
      <c r="Q1223" s="14" t="s">
        <v>130</v>
      </c>
      <c r="R1223" s="105">
        <v>4156.6000000000004</v>
      </c>
      <c r="S1223" s="23">
        <v>42246</v>
      </c>
      <c r="T1223" s="106">
        <v>4156.6000000000004</v>
      </c>
      <c r="U1223" s="31">
        <f t="shared" si="38"/>
        <v>0</v>
      </c>
      <c r="V1223" s="39" t="s">
        <v>17</v>
      </c>
    </row>
    <row r="1224" spans="1:22" x14ac:dyDescent="0.25">
      <c r="A1224" s="20">
        <v>42228</v>
      </c>
      <c r="B1224" s="183">
        <v>5432</v>
      </c>
      <c r="C1224" s="183" t="s">
        <v>1592</v>
      </c>
      <c r="D1224" s="14" t="s">
        <v>218</v>
      </c>
      <c r="E1224" s="108">
        <v>0</v>
      </c>
      <c r="F1224" s="23"/>
      <c r="G1224" s="106"/>
      <c r="H1224" s="31">
        <f t="shared" si="39"/>
        <v>0</v>
      </c>
      <c r="I1224" s="39" t="s">
        <v>13</v>
      </c>
      <c r="N1224" s="20">
        <v>42243</v>
      </c>
      <c r="O1224" s="183">
        <v>7085</v>
      </c>
      <c r="P1224" s="183" t="s">
        <v>1592</v>
      </c>
      <c r="Q1224" s="14" t="s">
        <v>130</v>
      </c>
      <c r="R1224" s="105">
        <v>594.70000000000005</v>
      </c>
      <c r="S1224" s="23">
        <v>42246</v>
      </c>
      <c r="T1224" s="106">
        <v>594.70000000000005</v>
      </c>
      <c r="U1224" s="31">
        <f t="shared" si="38"/>
        <v>0</v>
      </c>
      <c r="V1224" s="39" t="s">
        <v>17</v>
      </c>
    </row>
    <row r="1225" spans="1:22" x14ac:dyDescent="0.25">
      <c r="A1225" s="20">
        <v>42228</v>
      </c>
      <c r="B1225" s="183">
        <v>5433</v>
      </c>
      <c r="C1225" s="183" t="s">
        <v>1592</v>
      </c>
      <c r="D1225" s="14" t="s">
        <v>64</v>
      </c>
      <c r="E1225" s="105">
        <v>2041</v>
      </c>
      <c r="F1225" s="23">
        <v>42228</v>
      </c>
      <c r="G1225" s="106">
        <v>2041</v>
      </c>
      <c r="H1225" s="31">
        <f t="shared" si="39"/>
        <v>0</v>
      </c>
      <c r="I1225" s="39" t="s">
        <v>9</v>
      </c>
      <c r="N1225" s="20">
        <v>42244</v>
      </c>
      <c r="O1225" s="183">
        <v>7193</v>
      </c>
      <c r="P1225" s="183" t="s">
        <v>1592</v>
      </c>
      <c r="Q1225" s="14" t="s">
        <v>130</v>
      </c>
      <c r="R1225" s="105">
        <v>5182.2</v>
      </c>
      <c r="S1225" s="23">
        <v>42246</v>
      </c>
      <c r="T1225" s="106">
        <v>5182.2</v>
      </c>
      <c r="U1225" s="31">
        <f t="shared" si="38"/>
        <v>0</v>
      </c>
      <c r="V1225" s="39" t="s">
        <v>312</v>
      </c>
    </row>
    <row r="1226" spans="1:22" x14ac:dyDescent="0.25">
      <c r="A1226" s="20">
        <v>42228</v>
      </c>
      <c r="B1226" s="183">
        <v>5434</v>
      </c>
      <c r="C1226" s="183" t="s">
        <v>1592</v>
      </c>
      <c r="D1226" s="14" t="s">
        <v>6121</v>
      </c>
      <c r="E1226" s="105">
        <v>29234.95</v>
      </c>
      <c r="F1226" s="23" t="s">
        <v>6183</v>
      </c>
      <c r="G1226" s="106">
        <f>10000+19234.95</f>
        <v>29234.95</v>
      </c>
      <c r="H1226" s="31">
        <f t="shared" si="39"/>
        <v>0</v>
      </c>
      <c r="I1226" s="39" t="s">
        <v>19</v>
      </c>
      <c r="N1226" s="20">
        <v>42245</v>
      </c>
      <c r="O1226" s="183">
        <v>7342</v>
      </c>
      <c r="P1226" s="183" t="s">
        <v>1592</v>
      </c>
      <c r="Q1226" s="14" t="s">
        <v>130</v>
      </c>
      <c r="R1226" s="105">
        <v>5554.2</v>
      </c>
      <c r="S1226" s="23"/>
      <c r="T1226" s="106"/>
      <c r="U1226" s="31">
        <f t="shared" si="38"/>
        <v>5554.2</v>
      </c>
      <c r="V1226" s="39" t="s">
        <v>130</v>
      </c>
    </row>
    <row r="1227" spans="1:22" x14ac:dyDescent="0.25">
      <c r="A1227" s="20">
        <v>42228</v>
      </c>
      <c r="B1227" s="183">
        <v>5435</v>
      </c>
      <c r="C1227" s="183" t="s">
        <v>1592</v>
      </c>
      <c r="D1227" s="14" t="s">
        <v>218</v>
      </c>
      <c r="E1227" s="108">
        <v>0</v>
      </c>
      <c r="F1227" s="23"/>
      <c r="G1227" s="106"/>
      <c r="H1227" s="31">
        <f t="shared" si="39"/>
        <v>0</v>
      </c>
      <c r="I1227" s="39" t="s">
        <v>13</v>
      </c>
      <c r="N1227" s="20">
        <v>42246</v>
      </c>
      <c r="O1227" s="183">
        <v>7434</v>
      </c>
      <c r="P1227" s="183" t="s">
        <v>1592</v>
      </c>
      <c r="Q1227" s="14" t="s">
        <v>130</v>
      </c>
      <c r="R1227" s="105">
        <v>7498.9</v>
      </c>
      <c r="S1227" s="23">
        <v>42247</v>
      </c>
      <c r="T1227" s="106">
        <v>7498.9</v>
      </c>
      <c r="U1227" s="31">
        <f t="shared" si="38"/>
        <v>0</v>
      </c>
      <c r="V1227" s="39" t="s">
        <v>9</v>
      </c>
    </row>
    <row r="1228" spans="1:22" x14ac:dyDescent="0.25">
      <c r="A1228" s="20">
        <v>42228</v>
      </c>
      <c r="B1228" s="183">
        <v>5436</v>
      </c>
      <c r="C1228" s="183" t="s">
        <v>1592</v>
      </c>
      <c r="D1228" s="14" t="s">
        <v>363</v>
      </c>
      <c r="E1228" s="105">
        <v>2980.92</v>
      </c>
      <c r="F1228" s="23">
        <v>42229</v>
      </c>
      <c r="G1228" s="106">
        <v>2980.92</v>
      </c>
      <c r="H1228" s="31">
        <f t="shared" si="39"/>
        <v>0</v>
      </c>
      <c r="I1228" s="39" t="s">
        <v>19</v>
      </c>
      <c r="N1228" s="20">
        <v>42247</v>
      </c>
      <c r="O1228" s="183">
        <v>7521</v>
      </c>
      <c r="P1228" s="183" t="s">
        <v>1592</v>
      </c>
      <c r="Q1228" s="14" t="s">
        <v>130</v>
      </c>
      <c r="R1228" s="105">
        <v>5077.25</v>
      </c>
      <c r="S1228" s="23"/>
      <c r="T1228" s="106"/>
      <c r="U1228" s="31">
        <f t="shared" si="38"/>
        <v>5077.25</v>
      </c>
      <c r="V1228" s="39" t="s">
        <v>17</v>
      </c>
    </row>
    <row r="1229" spans="1:22" x14ac:dyDescent="0.25">
      <c r="A1229" s="20">
        <v>42228</v>
      </c>
      <c r="B1229" s="183">
        <v>5437</v>
      </c>
      <c r="C1229" s="183" t="s">
        <v>1592</v>
      </c>
      <c r="D1229" s="14" t="s">
        <v>95</v>
      </c>
      <c r="E1229" s="105">
        <v>2064</v>
      </c>
      <c r="F1229" s="23">
        <v>42229</v>
      </c>
      <c r="G1229" s="106">
        <v>2064</v>
      </c>
      <c r="H1229" s="31">
        <f t="shared" si="39"/>
        <v>0</v>
      </c>
      <c r="I1229" s="39" t="s">
        <v>19</v>
      </c>
      <c r="N1229" s="20">
        <v>42224</v>
      </c>
      <c r="O1229" s="183">
        <v>4990</v>
      </c>
      <c r="P1229" s="183" t="s">
        <v>1592</v>
      </c>
      <c r="Q1229" s="14" t="s">
        <v>83</v>
      </c>
      <c r="R1229" s="105">
        <v>5951.4</v>
      </c>
      <c r="S1229" s="23">
        <v>42225</v>
      </c>
      <c r="T1229" s="106">
        <v>5951.4</v>
      </c>
      <c r="U1229" s="31">
        <f t="shared" si="38"/>
        <v>0</v>
      </c>
      <c r="V1229" s="39" t="s">
        <v>9</v>
      </c>
    </row>
    <row r="1230" spans="1:22" x14ac:dyDescent="0.25">
      <c r="A1230" s="20">
        <v>42228</v>
      </c>
      <c r="B1230" s="183">
        <v>5438</v>
      </c>
      <c r="C1230" s="183" t="s">
        <v>1592</v>
      </c>
      <c r="D1230" s="14" t="s">
        <v>383</v>
      </c>
      <c r="E1230" s="105">
        <v>1767.1</v>
      </c>
      <c r="F1230" s="23">
        <v>42228</v>
      </c>
      <c r="G1230" s="106">
        <v>1767.1</v>
      </c>
      <c r="H1230" s="31">
        <f t="shared" si="39"/>
        <v>0</v>
      </c>
      <c r="I1230" s="39" t="s">
        <v>9</v>
      </c>
      <c r="N1230" s="20">
        <v>42226</v>
      </c>
      <c r="O1230" s="183">
        <v>5154</v>
      </c>
      <c r="P1230" s="183" t="s">
        <v>1592</v>
      </c>
      <c r="Q1230" s="14" t="s">
        <v>83</v>
      </c>
      <c r="R1230" s="105">
        <v>4160</v>
      </c>
      <c r="S1230" s="23">
        <v>42226</v>
      </c>
      <c r="T1230" s="106">
        <v>4160</v>
      </c>
      <c r="U1230" s="31">
        <f t="shared" si="38"/>
        <v>0</v>
      </c>
      <c r="V1230" s="39" t="s">
        <v>59</v>
      </c>
    </row>
    <row r="1231" spans="1:22" x14ac:dyDescent="0.25">
      <c r="A1231" s="20">
        <v>42228</v>
      </c>
      <c r="B1231" s="183">
        <v>5439</v>
      </c>
      <c r="C1231" s="183" t="s">
        <v>1592</v>
      </c>
      <c r="D1231" s="14" t="s">
        <v>361</v>
      </c>
      <c r="E1231" s="105">
        <v>1164.1600000000001</v>
      </c>
      <c r="F1231" s="23">
        <v>42229</v>
      </c>
      <c r="G1231" s="106">
        <v>1164.1600000000001</v>
      </c>
      <c r="H1231" s="31">
        <f t="shared" si="39"/>
        <v>0</v>
      </c>
      <c r="I1231" s="39" t="s">
        <v>19</v>
      </c>
      <c r="N1231" s="20">
        <v>42229</v>
      </c>
      <c r="O1231" s="183">
        <v>5494</v>
      </c>
      <c r="P1231" s="183" t="s">
        <v>1592</v>
      </c>
      <c r="Q1231" s="14" t="s">
        <v>83</v>
      </c>
      <c r="R1231" s="105">
        <v>7376</v>
      </c>
      <c r="S1231" s="23">
        <v>42229</v>
      </c>
      <c r="T1231" s="106">
        <v>7376</v>
      </c>
      <c r="U1231" s="31">
        <f t="shared" si="38"/>
        <v>0</v>
      </c>
      <c r="V1231" s="39" t="s">
        <v>59</v>
      </c>
    </row>
    <row r="1232" spans="1:22" x14ac:dyDescent="0.25">
      <c r="A1232" s="20">
        <v>42228</v>
      </c>
      <c r="B1232" s="183">
        <v>5440</v>
      </c>
      <c r="C1232" s="183" t="s">
        <v>1592</v>
      </c>
      <c r="D1232" s="14" t="s">
        <v>249</v>
      </c>
      <c r="E1232" s="105">
        <v>3072</v>
      </c>
      <c r="F1232" s="23" t="s">
        <v>6184</v>
      </c>
      <c r="G1232" s="106">
        <f>3000+72</f>
        <v>3072</v>
      </c>
      <c r="H1232" s="31">
        <f t="shared" si="39"/>
        <v>0</v>
      </c>
      <c r="I1232" s="39" t="s">
        <v>94</v>
      </c>
      <c r="N1232" s="20">
        <v>42230</v>
      </c>
      <c r="O1232" s="183">
        <v>5669</v>
      </c>
      <c r="P1232" s="183" t="s">
        <v>1592</v>
      </c>
      <c r="Q1232" s="14" t="s">
        <v>83</v>
      </c>
      <c r="R1232" s="105">
        <v>412</v>
      </c>
      <c r="S1232" s="23">
        <v>42230</v>
      </c>
      <c r="T1232" s="106">
        <v>412</v>
      </c>
      <c r="U1232" s="48">
        <f t="shared" si="38"/>
        <v>0</v>
      </c>
      <c r="V1232" s="39" t="s">
        <v>59</v>
      </c>
    </row>
    <row r="1233" spans="1:22" x14ac:dyDescent="0.25">
      <c r="A1233" s="20">
        <v>42228</v>
      </c>
      <c r="B1233" s="183">
        <v>5441</v>
      </c>
      <c r="C1233" s="183" t="s">
        <v>1592</v>
      </c>
      <c r="D1233" s="14" t="s">
        <v>111</v>
      </c>
      <c r="E1233" s="105">
        <v>181672</v>
      </c>
      <c r="F1233" s="23">
        <v>42231</v>
      </c>
      <c r="G1233" s="106">
        <v>181672</v>
      </c>
      <c r="H1233" s="31">
        <f t="shared" si="39"/>
        <v>0</v>
      </c>
      <c r="I1233" s="39" t="s">
        <v>9</v>
      </c>
      <c r="N1233" s="20">
        <v>42231</v>
      </c>
      <c r="O1233" s="183">
        <v>5768</v>
      </c>
      <c r="P1233" s="183" t="s">
        <v>1592</v>
      </c>
      <c r="Q1233" s="14" t="s">
        <v>83</v>
      </c>
      <c r="R1233" s="105">
        <v>7624</v>
      </c>
      <c r="S1233" s="23">
        <v>42232</v>
      </c>
      <c r="T1233" s="229">
        <v>7624</v>
      </c>
      <c r="U1233" s="48">
        <f t="shared" si="38"/>
        <v>0</v>
      </c>
      <c r="V1233" s="39" t="s">
        <v>59</v>
      </c>
    </row>
    <row r="1234" spans="1:22" x14ac:dyDescent="0.25">
      <c r="A1234" s="20">
        <v>42228</v>
      </c>
      <c r="B1234" s="183">
        <v>5442</v>
      </c>
      <c r="C1234" s="183" t="s">
        <v>1592</v>
      </c>
      <c r="D1234" s="14" t="s">
        <v>192</v>
      </c>
      <c r="E1234" s="105">
        <v>12109.6</v>
      </c>
      <c r="F1234" s="30">
        <v>42250</v>
      </c>
      <c r="G1234" s="144">
        <v>12109.6</v>
      </c>
      <c r="H1234" s="31">
        <f t="shared" si="39"/>
        <v>0</v>
      </c>
      <c r="I1234" s="39" t="s">
        <v>94</v>
      </c>
      <c r="N1234" s="20">
        <v>42233</v>
      </c>
      <c r="O1234" s="183">
        <v>5945</v>
      </c>
      <c r="P1234" s="183" t="s">
        <v>1592</v>
      </c>
      <c r="Q1234" s="14" t="s">
        <v>83</v>
      </c>
      <c r="R1234" s="105">
        <v>684</v>
      </c>
      <c r="S1234" s="23">
        <v>42233</v>
      </c>
      <c r="T1234" s="118">
        <v>684</v>
      </c>
      <c r="U1234" s="31">
        <f t="shared" si="38"/>
        <v>0</v>
      </c>
      <c r="V1234" s="56" t="s">
        <v>59</v>
      </c>
    </row>
    <row r="1235" spans="1:22" x14ac:dyDescent="0.25">
      <c r="A1235" s="20">
        <v>42228</v>
      </c>
      <c r="B1235" s="183">
        <v>5443</v>
      </c>
      <c r="C1235" s="183" t="s">
        <v>1592</v>
      </c>
      <c r="D1235" s="14" t="s">
        <v>1318</v>
      </c>
      <c r="E1235" s="105">
        <v>14112.8</v>
      </c>
      <c r="F1235" s="23">
        <v>42228</v>
      </c>
      <c r="G1235" s="106">
        <v>14112.8</v>
      </c>
      <c r="H1235" s="31">
        <f t="shared" si="39"/>
        <v>0</v>
      </c>
      <c r="I1235" s="39" t="s">
        <v>9</v>
      </c>
      <c r="N1235" s="20">
        <v>42234</v>
      </c>
      <c r="O1235" s="183">
        <v>6083</v>
      </c>
      <c r="P1235" s="183" t="s">
        <v>1592</v>
      </c>
      <c r="Q1235" s="14" t="s">
        <v>83</v>
      </c>
      <c r="R1235" s="105">
        <v>5376</v>
      </c>
      <c r="S1235" s="65">
        <v>42234</v>
      </c>
      <c r="T1235" s="106">
        <v>5376</v>
      </c>
      <c r="U1235" s="31">
        <f t="shared" si="38"/>
        <v>0</v>
      </c>
      <c r="V1235" s="39" t="s">
        <v>59</v>
      </c>
    </row>
    <row r="1236" spans="1:22" x14ac:dyDescent="0.25">
      <c r="A1236" s="20">
        <v>42228</v>
      </c>
      <c r="B1236" s="183">
        <v>5444</v>
      </c>
      <c r="C1236" s="183" t="s">
        <v>1592</v>
      </c>
      <c r="D1236" s="14" t="s">
        <v>24</v>
      </c>
      <c r="E1236" s="105">
        <v>18843.63</v>
      </c>
      <c r="F1236" s="23">
        <v>42236</v>
      </c>
      <c r="G1236" s="106">
        <v>18843.63</v>
      </c>
      <c r="H1236" s="31">
        <f t="shared" si="39"/>
        <v>0</v>
      </c>
      <c r="I1236" s="39" t="s">
        <v>94</v>
      </c>
      <c r="N1236" s="20">
        <v>42236</v>
      </c>
      <c r="O1236" s="183">
        <v>6278</v>
      </c>
      <c r="P1236" s="183" t="s">
        <v>1592</v>
      </c>
      <c r="Q1236" s="14" t="s">
        <v>83</v>
      </c>
      <c r="R1236" s="105">
        <v>8085.2</v>
      </c>
      <c r="S1236" s="23">
        <v>42236</v>
      </c>
      <c r="T1236" s="118">
        <v>8085.2</v>
      </c>
      <c r="U1236" s="31">
        <f t="shared" si="38"/>
        <v>0</v>
      </c>
      <c r="V1236" s="56" t="s">
        <v>59</v>
      </c>
    </row>
    <row r="1237" spans="1:22" x14ac:dyDescent="0.25">
      <c r="A1237" s="20">
        <v>42228</v>
      </c>
      <c r="B1237" s="183">
        <v>5445</v>
      </c>
      <c r="C1237" s="183" t="s">
        <v>1592</v>
      </c>
      <c r="D1237" s="14" t="s">
        <v>14</v>
      </c>
      <c r="E1237" s="105">
        <v>313191.14</v>
      </c>
      <c r="F1237" s="23">
        <v>42239</v>
      </c>
      <c r="G1237" s="106">
        <v>313191.14</v>
      </c>
      <c r="H1237" s="31">
        <f t="shared" si="39"/>
        <v>0</v>
      </c>
      <c r="I1237" s="39" t="s">
        <v>9</v>
      </c>
      <c r="N1237" s="20">
        <v>42238</v>
      </c>
      <c r="O1237" s="183">
        <v>6567</v>
      </c>
      <c r="P1237" s="183" t="s">
        <v>1592</v>
      </c>
      <c r="Q1237" s="14" t="s">
        <v>83</v>
      </c>
      <c r="R1237" s="105">
        <v>8446</v>
      </c>
      <c r="S1237" s="23">
        <v>42238</v>
      </c>
      <c r="T1237" s="106">
        <v>8446</v>
      </c>
      <c r="U1237" s="48">
        <f t="shared" si="38"/>
        <v>0</v>
      </c>
      <c r="V1237" s="39" t="s">
        <v>59</v>
      </c>
    </row>
    <row r="1238" spans="1:22" x14ac:dyDescent="0.25">
      <c r="A1238" s="20">
        <v>42228</v>
      </c>
      <c r="B1238" s="183">
        <v>5446</v>
      </c>
      <c r="C1238" s="183" t="s">
        <v>1592</v>
      </c>
      <c r="D1238" s="14" t="s">
        <v>14</v>
      </c>
      <c r="E1238" s="105">
        <v>259148.84</v>
      </c>
      <c r="F1238" s="23">
        <v>42239</v>
      </c>
      <c r="G1238" s="106">
        <v>259148.84</v>
      </c>
      <c r="H1238" s="31">
        <f t="shared" si="39"/>
        <v>0</v>
      </c>
      <c r="I1238" s="39" t="s">
        <v>9</v>
      </c>
      <c r="N1238" s="20">
        <v>42240</v>
      </c>
      <c r="O1238" s="183">
        <v>6751</v>
      </c>
      <c r="P1238" s="183" t="s">
        <v>1592</v>
      </c>
      <c r="Q1238" s="14" t="s">
        <v>83</v>
      </c>
      <c r="R1238" s="105">
        <v>6484.8</v>
      </c>
      <c r="S1238" s="65">
        <v>42240</v>
      </c>
      <c r="T1238" s="106">
        <v>6484.8</v>
      </c>
      <c r="U1238" s="31">
        <f t="shared" si="38"/>
        <v>0</v>
      </c>
      <c r="V1238" s="39" t="s">
        <v>59</v>
      </c>
    </row>
    <row r="1239" spans="1:22" x14ac:dyDescent="0.25">
      <c r="A1239" s="20">
        <v>42228</v>
      </c>
      <c r="B1239" s="183">
        <v>5447</v>
      </c>
      <c r="C1239" s="183" t="s">
        <v>1592</v>
      </c>
      <c r="D1239" s="76" t="s">
        <v>4933</v>
      </c>
      <c r="E1239" s="105">
        <v>18025.599999999999</v>
      </c>
      <c r="F1239" s="184" t="s">
        <v>6185</v>
      </c>
      <c r="G1239" s="106">
        <v>18025.599999999999</v>
      </c>
      <c r="H1239" s="31">
        <f t="shared" si="39"/>
        <v>0</v>
      </c>
      <c r="I1239" s="39" t="s">
        <v>6106</v>
      </c>
      <c r="N1239" s="20">
        <v>42244</v>
      </c>
      <c r="O1239" s="183">
        <v>7181</v>
      </c>
      <c r="P1239" s="183" t="s">
        <v>1592</v>
      </c>
      <c r="Q1239" s="14" t="s">
        <v>83</v>
      </c>
      <c r="R1239" s="105">
        <v>4936.3999999999996</v>
      </c>
      <c r="S1239" s="23">
        <v>42244</v>
      </c>
      <c r="T1239" s="106">
        <v>4936.3999999999996</v>
      </c>
      <c r="U1239" s="31">
        <f t="shared" si="38"/>
        <v>0</v>
      </c>
      <c r="V1239" s="39" t="s">
        <v>59</v>
      </c>
    </row>
    <row r="1240" spans="1:22" x14ac:dyDescent="0.25">
      <c r="A1240" s="20">
        <v>42228</v>
      </c>
      <c r="B1240" s="183">
        <v>5448</v>
      </c>
      <c r="C1240" s="183" t="s">
        <v>1592</v>
      </c>
      <c r="D1240" s="14" t="s">
        <v>112</v>
      </c>
      <c r="E1240" s="105">
        <v>16039.8</v>
      </c>
      <c r="F1240" s="23">
        <v>42228</v>
      </c>
      <c r="G1240" s="106">
        <v>16039.8</v>
      </c>
      <c r="H1240" s="31">
        <f t="shared" si="39"/>
        <v>0</v>
      </c>
      <c r="I1240" s="39" t="s">
        <v>9</v>
      </c>
      <c r="N1240" s="20">
        <v>42245</v>
      </c>
      <c r="O1240" s="183">
        <v>7322</v>
      </c>
      <c r="P1240" s="183" t="s">
        <v>1592</v>
      </c>
      <c r="Q1240" s="14" t="s">
        <v>83</v>
      </c>
      <c r="R1240" s="105">
        <v>10257.58</v>
      </c>
      <c r="S1240" s="23">
        <v>42245</v>
      </c>
      <c r="T1240" s="106">
        <v>10257.58</v>
      </c>
      <c r="U1240" s="31">
        <f t="shared" si="38"/>
        <v>0</v>
      </c>
      <c r="V1240" s="39" t="s">
        <v>59</v>
      </c>
    </row>
    <row r="1241" spans="1:22" x14ac:dyDescent="0.25">
      <c r="A1241" s="20">
        <v>42228</v>
      </c>
      <c r="B1241" s="183">
        <v>5449</v>
      </c>
      <c r="C1241" s="183" t="s">
        <v>1592</v>
      </c>
      <c r="D1241" s="14" t="s">
        <v>55</v>
      </c>
      <c r="E1241" s="105">
        <v>1252.8</v>
      </c>
      <c r="F1241" s="23">
        <v>42228</v>
      </c>
      <c r="G1241" s="106">
        <v>1252.8</v>
      </c>
      <c r="H1241" s="31">
        <f t="shared" si="39"/>
        <v>0</v>
      </c>
      <c r="I1241" s="39" t="s">
        <v>9</v>
      </c>
      <c r="N1241" s="20">
        <v>42247</v>
      </c>
      <c r="O1241" s="183">
        <v>7536</v>
      </c>
      <c r="P1241" s="183" t="s">
        <v>1592</v>
      </c>
      <c r="Q1241" s="14" t="s">
        <v>83</v>
      </c>
      <c r="R1241" s="105">
        <v>5022.3999999999996</v>
      </c>
      <c r="S1241" s="23">
        <v>42247</v>
      </c>
      <c r="T1241" s="106">
        <v>5022.3999999999996</v>
      </c>
      <c r="U1241" s="31">
        <f t="shared" si="38"/>
        <v>0</v>
      </c>
      <c r="V1241" s="39" t="s">
        <v>9</v>
      </c>
    </row>
    <row r="1242" spans="1:22" x14ac:dyDescent="0.25">
      <c r="A1242" s="20">
        <v>42228</v>
      </c>
      <c r="B1242" s="183">
        <v>5450</v>
      </c>
      <c r="C1242" s="183" t="s">
        <v>1592</v>
      </c>
      <c r="D1242" s="14" t="s">
        <v>1020</v>
      </c>
      <c r="E1242" s="105">
        <v>3092.7</v>
      </c>
      <c r="F1242" s="23">
        <v>42228</v>
      </c>
      <c r="G1242" s="106">
        <v>3092.7</v>
      </c>
      <c r="H1242" s="31">
        <f t="shared" si="39"/>
        <v>0</v>
      </c>
      <c r="I1242" s="39" t="s">
        <v>9</v>
      </c>
      <c r="N1242" s="20">
        <v>42217</v>
      </c>
      <c r="O1242" s="183">
        <v>4265</v>
      </c>
      <c r="P1242" s="183" t="s">
        <v>1592</v>
      </c>
      <c r="Q1242" s="14" t="s">
        <v>1387</v>
      </c>
      <c r="R1242" s="105">
        <v>8288</v>
      </c>
      <c r="S1242" s="23">
        <v>42218</v>
      </c>
      <c r="T1242" s="106">
        <v>8288</v>
      </c>
      <c r="U1242" s="25">
        <f t="shared" si="38"/>
        <v>0</v>
      </c>
      <c r="V1242" s="39" t="s">
        <v>59</v>
      </c>
    </row>
    <row r="1243" spans="1:22" x14ac:dyDescent="0.25">
      <c r="A1243" s="20">
        <v>42228</v>
      </c>
      <c r="B1243" s="183">
        <v>5451</v>
      </c>
      <c r="C1243" s="183" t="s">
        <v>1592</v>
      </c>
      <c r="D1243" s="14" t="s">
        <v>80</v>
      </c>
      <c r="E1243" s="105">
        <v>5454.4</v>
      </c>
      <c r="F1243" s="23">
        <v>42228</v>
      </c>
      <c r="G1243" s="106">
        <v>5454.4</v>
      </c>
      <c r="H1243" s="31">
        <f t="shared" si="39"/>
        <v>0</v>
      </c>
      <c r="I1243" s="39" t="s">
        <v>9</v>
      </c>
      <c r="N1243" s="20">
        <v>42219</v>
      </c>
      <c r="O1243" s="183">
        <v>4433</v>
      </c>
      <c r="P1243" s="183" t="s">
        <v>1592</v>
      </c>
      <c r="Q1243" s="40" t="s">
        <v>1387</v>
      </c>
      <c r="R1243" s="105">
        <v>3807.6</v>
      </c>
      <c r="S1243" s="23">
        <v>42219</v>
      </c>
      <c r="T1243" s="106">
        <v>3807.6</v>
      </c>
      <c r="U1243" s="31">
        <f t="shared" si="38"/>
        <v>0</v>
      </c>
      <c r="V1243" s="68" t="s">
        <v>59</v>
      </c>
    </row>
    <row r="1244" spans="1:22" x14ac:dyDescent="0.25">
      <c r="A1244" s="20">
        <v>42228</v>
      </c>
      <c r="B1244" s="183">
        <v>5452</v>
      </c>
      <c r="C1244" s="183" t="s">
        <v>1592</v>
      </c>
      <c r="D1244" s="14" t="s">
        <v>6129</v>
      </c>
      <c r="E1244" s="105">
        <v>3897.6</v>
      </c>
      <c r="F1244" s="23">
        <v>42228</v>
      </c>
      <c r="G1244" s="106">
        <v>3897.6</v>
      </c>
      <c r="H1244" s="31">
        <f t="shared" si="39"/>
        <v>0</v>
      </c>
      <c r="I1244" s="39" t="s">
        <v>9</v>
      </c>
      <c r="N1244" s="20">
        <v>42220</v>
      </c>
      <c r="O1244" s="183">
        <v>4538</v>
      </c>
      <c r="P1244" s="183" t="s">
        <v>1592</v>
      </c>
      <c r="Q1244" s="14" t="s">
        <v>1387</v>
      </c>
      <c r="R1244" s="105">
        <v>782.8</v>
      </c>
      <c r="S1244" s="23">
        <v>42220</v>
      </c>
      <c r="T1244" s="106">
        <v>782.8</v>
      </c>
      <c r="U1244" s="31">
        <f t="shared" si="38"/>
        <v>0</v>
      </c>
      <c r="V1244" s="39" t="s">
        <v>59</v>
      </c>
    </row>
    <row r="1245" spans="1:22" x14ac:dyDescent="0.25">
      <c r="A1245" s="20">
        <v>42228</v>
      </c>
      <c r="B1245" s="183">
        <v>5453</v>
      </c>
      <c r="C1245" s="183" t="s">
        <v>1592</v>
      </c>
      <c r="D1245" s="14" t="s">
        <v>24</v>
      </c>
      <c r="E1245" s="105">
        <v>118252.4</v>
      </c>
      <c r="F1245" s="23">
        <v>42236</v>
      </c>
      <c r="G1245" s="106">
        <v>118252.4</v>
      </c>
      <c r="H1245" s="31">
        <f t="shared" si="39"/>
        <v>0</v>
      </c>
      <c r="I1245" s="39" t="s">
        <v>149</v>
      </c>
      <c r="N1245" s="20">
        <v>42226</v>
      </c>
      <c r="O1245" s="183">
        <v>5219</v>
      </c>
      <c r="P1245" s="183" t="s">
        <v>1592</v>
      </c>
      <c r="Q1245" s="14" t="s">
        <v>42</v>
      </c>
      <c r="R1245" s="105">
        <v>998.7</v>
      </c>
      <c r="S1245" s="23">
        <v>42226</v>
      </c>
      <c r="T1245" s="106">
        <v>998.7</v>
      </c>
      <c r="U1245" s="31">
        <f t="shared" si="38"/>
        <v>0</v>
      </c>
      <c r="V1245" s="39" t="s">
        <v>9</v>
      </c>
    </row>
    <row r="1246" spans="1:22" x14ac:dyDescent="0.25">
      <c r="A1246" s="20">
        <v>42228</v>
      </c>
      <c r="B1246" s="183">
        <v>5454</v>
      </c>
      <c r="C1246" s="183" t="s">
        <v>1592</v>
      </c>
      <c r="D1246" s="14" t="s">
        <v>1182</v>
      </c>
      <c r="E1246" s="105">
        <v>52.8</v>
      </c>
      <c r="F1246" s="23">
        <v>42234</v>
      </c>
      <c r="G1246" s="106">
        <v>52.8</v>
      </c>
      <c r="H1246" s="31">
        <f t="shared" si="39"/>
        <v>0</v>
      </c>
      <c r="I1246" s="39" t="s">
        <v>9</v>
      </c>
      <c r="N1246" s="20">
        <v>42242</v>
      </c>
      <c r="O1246" s="183">
        <v>6982</v>
      </c>
      <c r="P1246" s="183" t="s">
        <v>1592</v>
      </c>
      <c r="Q1246" s="14" t="s">
        <v>6263</v>
      </c>
      <c r="R1246" s="105">
        <v>10156.799999999999</v>
      </c>
      <c r="S1246" s="65">
        <v>42243</v>
      </c>
      <c r="T1246" s="106">
        <v>10156.799999999999</v>
      </c>
      <c r="U1246" s="31">
        <f t="shared" si="38"/>
        <v>0</v>
      </c>
      <c r="V1246" s="39" t="s">
        <v>6112</v>
      </c>
    </row>
    <row r="1247" spans="1:22" x14ac:dyDescent="0.25">
      <c r="A1247" s="20">
        <v>42229</v>
      </c>
      <c r="B1247" s="183">
        <v>5455</v>
      </c>
      <c r="C1247" s="183" t="s">
        <v>1592</v>
      </c>
      <c r="D1247" s="14" t="s">
        <v>1178</v>
      </c>
      <c r="E1247" s="105">
        <v>24812.45</v>
      </c>
      <c r="F1247" s="23">
        <v>42230</v>
      </c>
      <c r="G1247" s="106">
        <v>24812.45</v>
      </c>
      <c r="H1247" s="31">
        <f t="shared" si="39"/>
        <v>0</v>
      </c>
      <c r="I1247" s="39" t="s">
        <v>6106</v>
      </c>
      <c r="N1247" s="20">
        <v>42217</v>
      </c>
      <c r="O1247" s="183">
        <v>4224</v>
      </c>
      <c r="P1247" s="183" t="s">
        <v>1592</v>
      </c>
      <c r="Q1247" s="14" t="s">
        <v>116</v>
      </c>
      <c r="R1247" s="105">
        <v>9508.2999999999993</v>
      </c>
      <c r="S1247" s="23">
        <v>42217</v>
      </c>
      <c r="T1247" s="106">
        <v>9508.2999999999993</v>
      </c>
      <c r="U1247" s="25">
        <f t="shared" si="38"/>
        <v>0</v>
      </c>
      <c r="V1247" s="39" t="s">
        <v>9</v>
      </c>
    </row>
    <row r="1248" spans="1:22" x14ac:dyDescent="0.25">
      <c r="A1248" s="20">
        <v>42229</v>
      </c>
      <c r="B1248" s="183">
        <v>5456</v>
      </c>
      <c r="C1248" s="183" t="s">
        <v>1592</v>
      </c>
      <c r="D1248" s="14" t="s">
        <v>720</v>
      </c>
      <c r="E1248" s="105">
        <v>12149.4</v>
      </c>
      <c r="F1248" s="23">
        <v>42229</v>
      </c>
      <c r="G1248" s="106">
        <v>12149.4</v>
      </c>
      <c r="H1248" s="31">
        <f t="shared" si="39"/>
        <v>0</v>
      </c>
      <c r="I1248" s="39" t="s">
        <v>9</v>
      </c>
      <c r="N1248" s="20">
        <v>42220</v>
      </c>
      <c r="O1248" s="183">
        <v>4544</v>
      </c>
      <c r="P1248" s="183" t="s">
        <v>1592</v>
      </c>
      <c r="Q1248" s="14" t="s">
        <v>116</v>
      </c>
      <c r="R1248" s="105">
        <v>2192.4</v>
      </c>
      <c r="S1248" s="23">
        <v>42220</v>
      </c>
      <c r="T1248" s="106">
        <v>2192.4</v>
      </c>
      <c r="U1248" s="31">
        <f t="shared" si="38"/>
        <v>0</v>
      </c>
      <c r="V1248" s="39" t="s">
        <v>59</v>
      </c>
    </row>
    <row r="1249" spans="1:22" x14ac:dyDescent="0.25">
      <c r="A1249" s="20">
        <v>42229</v>
      </c>
      <c r="B1249" s="183">
        <v>5457</v>
      </c>
      <c r="C1249" s="183" t="s">
        <v>1592</v>
      </c>
      <c r="D1249" s="14" t="s">
        <v>71</v>
      </c>
      <c r="E1249" s="105">
        <v>4438.3999999999996</v>
      </c>
      <c r="F1249" s="23">
        <v>42229</v>
      </c>
      <c r="G1249" s="106">
        <v>4438.3999999999996</v>
      </c>
      <c r="H1249" s="31">
        <f t="shared" si="39"/>
        <v>0</v>
      </c>
      <c r="I1249" s="39" t="s">
        <v>9</v>
      </c>
      <c r="N1249" s="20">
        <v>42223</v>
      </c>
      <c r="O1249" s="183">
        <v>4850</v>
      </c>
      <c r="P1249" s="183" t="s">
        <v>1592</v>
      </c>
      <c r="Q1249" s="14" t="s">
        <v>116</v>
      </c>
      <c r="R1249" s="105">
        <v>1438.2</v>
      </c>
      <c r="S1249" s="23">
        <v>42224</v>
      </c>
      <c r="T1249" s="106">
        <v>1438.2</v>
      </c>
      <c r="U1249" s="31">
        <f t="shared" si="38"/>
        <v>0</v>
      </c>
      <c r="V1249" s="39" t="s">
        <v>59</v>
      </c>
    </row>
    <row r="1250" spans="1:22" x14ac:dyDescent="0.25">
      <c r="A1250" s="20">
        <v>42229</v>
      </c>
      <c r="B1250" s="183">
        <v>5458</v>
      </c>
      <c r="C1250" s="183" t="s">
        <v>1592</v>
      </c>
      <c r="D1250" s="14" t="s">
        <v>270</v>
      </c>
      <c r="E1250" s="105">
        <v>374.1</v>
      </c>
      <c r="F1250" s="23">
        <v>42229</v>
      </c>
      <c r="G1250" s="106">
        <v>374.1</v>
      </c>
      <c r="H1250" s="31">
        <f t="shared" si="39"/>
        <v>0</v>
      </c>
      <c r="I1250" s="39" t="s">
        <v>9</v>
      </c>
      <c r="N1250" s="20">
        <v>42224</v>
      </c>
      <c r="O1250" s="183">
        <v>4971</v>
      </c>
      <c r="P1250" s="183" t="s">
        <v>1592</v>
      </c>
      <c r="Q1250" s="14" t="s">
        <v>116</v>
      </c>
      <c r="R1250" s="105">
        <v>11862.9</v>
      </c>
      <c r="S1250" s="23">
        <v>42224</v>
      </c>
      <c r="T1250" s="106">
        <v>11862.9</v>
      </c>
      <c r="U1250" s="31">
        <f t="shared" si="38"/>
        <v>0</v>
      </c>
      <c r="V1250" s="39" t="s">
        <v>9</v>
      </c>
    </row>
    <row r="1251" spans="1:22" x14ac:dyDescent="0.25">
      <c r="A1251" s="20">
        <v>42229</v>
      </c>
      <c r="B1251" s="183">
        <v>5459</v>
      </c>
      <c r="C1251" s="183" t="s">
        <v>1592</v>
      </c>
      <c r="D1251" s="14" t="s">
        <v>2607</v>
      </c>
      <c r="E1251" s="105">
        <v>5471.6</v>
      </c>
      <c r="F1251" s="23">
        <v>42229</v>
      </c>
      <c r="G1251" s="106">
        <v>5471.6</v>
      </c>
      <c r="H1251" s="31">
        <f t="shared" si="39"/>
        <v>0</v>
      </c>
      <c r="I1251" s="39" t="s">
        <v>9</v>
      </c>
      <c r="N1251" s="20">
        <v>42227</v>
      </c>
      <c r="O1251" s="183">
        <v>5293</v>
      </c>
      <c r="P1251" s="183" t="s">
        <v>1592</v>
      </c>
      <c r="Q1251" s="14" t="s">
        <v>116</v>
      </c>
      <c r="R1251" s="105">
        <v>1508.7</v>
      </c>
      <c r="S1251" s="23">
        <v>42227</v>
      </c>
      <c r="T1251" s="106">
        <v>1508.7</v>
      </c>
      <c r="U1251" s="31">
        <f t="shared" si="38"/>
        <v>0</v>
      </c>
      <c r="V1251" s="39" t="s">
        <v>59</v>
      </c>
    </row>
    <row r="1252" spans="1:22" x14ac:dyDescent="0.25">
      <c r="A1252" s="20">
        <v>42229</v>
      </c>
      <c r="B1252" s="183">
        <v>5460</v>
      </c>
      <c r="C1252" s="183" t="s">
        <v>1592</v>
      </c>
      <c r="D1252" s="14" t="s">
        <v>121</v>
      </c>
      <c r="E1252" s="105">
        <v>2393.6</v>
      </c>
      <c r="F1252" s="23">
        <v>42229</v>
      </c>
      <c r="G1252" s="106">
        <v>2393.6</v>
      </c>
      <c r="H1252" s="31">
        <f t="shared" si="39"/>
        <v>0</v>
      </c>
      <c r="I1252" s="39" t="s">
        <v>9</v>
      </c>
      <c r="N1252" s="20">
        <v>42231</v>
      </c>
      <c r="O1252" s="183">
        <v>5741</v>
      </c>
      <c r="P1252" s="183" t="s">
        <v>1592</v>
      </c>
      <c r="Q1252" s="14" t="s">
        <v>116</v>
      </c>
      <c r="R1252" s="105">
        <v>7723.2</v>
      </c>
      <c r="S1252" s="23">
        <v>42231</v>
      </c>
      <c r="T1252" s="106">
        <v>7723.2</v>
      </c>
      <c r="U1252" s="48">
        <f t="shared" si="38"/>
        <v>0</v>
      </c>
      <c r="V1252" s="39" t="s">
        <v>9</v>
      </c>
    </row>
    <row r="1253" spans="1:22" x14ac:dyDescent="0.25">
      <c r="A1253" s="20">
        <v>42229</v>
      </c>
      <c r="B1253" s="183">
        <v>5461</v>
      </c>
      <c r="C1253" s="183" t="s">
        <v>1592</v>
      </c>
      <c r="D1253" s="14" t="s">
        <v>383</v>
      </c>
      <c r="E1253" s="105">
        <v>7711.8</v>
      </c>
      <c r="F1253" s="23">
        <v>42229</v>
      </c>
      <c r="G1253" s="106">
        <v>7711.8</v>
      </c>
      <c r="H1253" s="31">
        <f t="shared" si="39"/>
        <v>0</v>
      </c>
      <c r="I1253" s="39" t="s">
        <v>9</v>
      </c>
      <c r="N1253" s="20">
        <v>42236</v>
      </c>
      <c r="O1253" s="183">
        <v>6318</v>
      </c>
      <c r="P1253" s="183" t="s">
        <v>1592</v>
      </c>
      <c r="Q1253" s="14" t="s">
        <v>116</v>
      </c>
      <c r="R1253" s="105">
        <v>2517.1999999999998</v>
      </c>
      <c r="S1253" s="23">
        <v>42236</v>
      </c>
      <c r="T1253" s="118">
        <v>2517.1999999999998</v>
      </c>
      <c r="U1253" s="31">
        <f t="shared" si="38"/>
        <v>0</v>
      </c>
      <c r="V1253" s="56" t="s">
        <v>9</v>
      </c>
    </row>
    <row r="1254" spans="1:22" x14ac:dyDescent="0.25">
      <c r="A1254" s="20">
        <v>42229</v>
      </c>
      <c r="B1254" s="183">
        <v>5462</v>
      </c>
      <c r="C1254" s="183" t="s">
        <v>1592</v>
      </c>
      <c r="D1254" s="14" t="s">
        <v>14</v>
      </c>
      <c r="E1254" s="105">
        <v>13166</v>
      </c>
      <c r="F1254" s="23">
        <v>42239</v>
      </c>
      <c r="G1254" s="106">
        <v>13166</v>
      </c>
      <c r="H1254" s="31">
        <f t="shared" si="39"/>
        <v>0</v>
      </c>
      <c r="I1254" s="39" t="s">
        <v>9</v>
      </c>
      <c r="N1254" s="20">
        <v>42237</v>
      </c>
      <c r="O1254" s="183">
        <v>6434</v>
      </c>
      <c r="P1254" s="183" t="s">
        <v>1592</v>
      </c>
      <c r="Q1254" s="15" t="s">
        <v>116</v>
      </c>
      <c r="R1254" s="122">
        <v>8604</v>
      </c>
      <c r="S1254" s="23">
        <v>42237</v>
      </c>
      <c r="T1254" s="118">
        <v>8604</v>
      </c>
      <c r="U1254" s="31">
        <f t="shared" si="38"/>
        <v>0</v>
      </c>
      <c r="V1254" s="68" t="s">
        <v>59</v>
      </c>
    </row>
    <row r="1255" spans="1:22" x14ac:dyDescent="0.25">
      <c r="A1255" s="20">
        <v>42229</v>
      </c>
      <c r="B1255" s="183">
        <v>5463</v>
      </c>
      <c r="C1255" s="183" t="s">
        <v>1592</v>
      </c>
      <c r="D1255" s="14" t="s">
        <v>6119</v>
      </c>
      <c r="E1255" s="105">
        <v>99350.5</v>
      </c>
      <c r="F1255" s="23">
        <v>42242</v>
      </c>
      <c r="G1255" s="106">
        <v>99350.5</v>
      </c>
      <c r="H1255" s="31">
        <f t="shared" si="39"/>
        <v>0</v>
      </c>
      <c r="I1255" s="39" t="s">
        <v>9</v>
      </c>
      <c r="N1255" s="20">
        <v>42238</v>
      </c>
      <c r="O1255" s="183">
        <v>6562</v>
      </c>
      <c r="P1255" s="183" t="s">
        <v>1592</v>
      </c>
      <c r="Q1255" s="14" t="s">
        <v>116</v>
      </c>
      <c r="R1255" s="105">
        <v>2862.9</v>
      </c>
      <c r="S1255" s="23">
        <v>42238</v>
      </c>
      <c r="T1255" s="106">
        <v>2862.9</v>
      </c>
      <c r="U1255" s="31">
        <f t="shared" si="38"/>
        <v>0</v>
      </c>
      <c r="V1255" s="39" t="s">
        <v>59</v>
      </c>
    </row>
    <row r="1256" spans="1:22" x14ac:dyDescent="0.25">
      <c r="A1256" s="20">
        <v>42229</v>
      </c>
      <c r="B1256" s="183">
        <v>5464</v>
      </c>
      <c r="C1256" s="183" t="s">
        <v>1592</v>
      </c>
      <c r="D1256" s="14" t="s">
        <v>20</v>
      </c>
      <c r="E1256" s="105">
        <v>9752.7000000000007</v>
      </c>
      <c r="F1256" s="23">
        <v>42231</v>
      </c>
      <c r="G1256" s="106">
        <v>9752.7000000000007</v>
      </c>
      <c r="H1256" s="31">
        <f t="shared" si="39"/>
        <v>0</v>
      </c>
      <c r="I1256" s="39" t="s">
        <v>94</v>
      </c>
      <c r="N1256" s="20">
        <v>42245</v>
      </c>
      <c r="O1256" s="183">
        <v>7280</v>
      </c>
      <c r="P1256" s="183" t="s">
        <v>1592</v>
      </c>
      <c r="Q1256" s="14" t="s">
        <v>116</v>
      </c>
      <c r="R1256" s="105">
        <v>10350</v>
      </c>
      <c r="S1256" s="23">
        <v>42245</v>
      </c>
      <c r="T1256" s="106">
        <v>10350</v>
      </c>
      <c r="U1256" s="31">
        <f t="shared" si="38"/>
        <v>0</v>
      </c>
      <c r="V1256" s="39" t="s">
        <v>9</v>
      </c>
    </row>
    <row r="1257" spans="1:22" x14ac:dyDescent="0.25">
      <c r="A1257" s="20">
        <v>42229</v>
      </c>
      <c r="B1257" s="183">
        <v>5465</v>
      </c>
      <c r="C1257" s="183" t="s">
        <v>1592</v>
      </c>
      <c r="D1257" s="14" t="s">
        <v>125</v>
      </c>
      <c r="E1257" s="105">
        <v>11664.3</v>
      </c>
      <c r="F1257" s="23">
        <v>42234</v>
      </c>
      <c r="G1257" s="106">
        <v>11664.3</v>
      </c>
      <c r="H1257" s="31">
        <f t="shared" si="39"/>
        <v>0</v>
      </c>
      <c r="I1257" s="39" t="s">
        <v>94</v>
      </c>
      <c r="N1257" s="20">
        <v>42223</v>
      </c>
      <c r="O1257" s="183">
        <v>4852</v>
      </c>
      <c r="P1257" s="183" t="s">
        <v>1592</v>
      </c>
      <c r="Q1257" s="14" t="s">
        <v>1197</v>
      </c>
      <c r="R1257" s="105">
        <v>725</v>
      </c>
      <c r="S1257" s="23">
        <v>42224</v>
      </c>
      <c r="T1257" s="106">
        <v>725</v>
      </c>
      <c r="U1257" s="31">
        <f t="shared" si="38"/>
        <v>0</v>
      </c>
      <c r="V1257" s="39" t="s">
        <v>59</v>
      </c>
    </row>
    <row r="1258" spans="1:22" x14ac:dyDescent="0.25">
      <c r="A1258" s="20">
        <v>42229</v>
      </c>
      <c r="B1258" s="183">
        <v>5466</v>
      </c>
      <c r="C1258" s="183" t="s">
        <v>1592</v>
      </c>
      <c r="D1258" s="14" t="s">
        <v>16</v>
      </c>
      <c r="E1258" s="105">
        <v>9895.2000000000007</v>
      </c>
      <c r="F1258" s="23">
        <v>42229</v>
      </c>
      <c r="G1258" s="106">
        <v>9895.2000000000007</v>
      </c>
      <c r="H1258" s="31">
        <f t="shared" si="39"/>
        <v>0</v>
      </c>
      <c r="I1258" s="39" t="s">
        <v>17</v>
      </c>
      <c r="N1258" s="20">
        <v>42232</v>
      </c>
      <c r="O1258" s="183">
        <v>5883</v>
      </c>
      <c r="P1258" s="183" t="s">
        <v>1592</v>
      </c>
      <c r="Q1258" s="14" t="s">
        <v>1197</v>
      </c>
      <c r="R1258" s="105">
        <v>1784.25</v>
      </c>
      <c r="S1258" s="23">
        <v>42232</v>
      </c>
      <c r="T1258" s="106">
        <v>1784.25</v>
      </c>
      <c r="U1258" s="48">
        <f t="shared" si="38"/>
        <v>0</v>
      </c>
      <c r="V1258" s="39" t="s">
        <v>59</v>
      </c>
    </row>
    <row r="1259" spans="1:22" x14ac:dyDescent="0.25">
      <c r="A1259" s="20">
        <v>42229</v>
      </c>
      <c r="B1259" s="183">
        <v>5467</v>
      </c>
      <c r="C1259" s="183" t="s">
        <v>1592</v>
      </c>
      <c r="D1259" s="14" t="s">
        <v>5046</v>
      </c>
      <c r="E1259" s="105">
        <v>10662.2</v>
      </c>
      <c r="F1259" s="23">
        <v>42229</v>
      </c>
      <c r="G1259" s="106">
        <v>10662.2</v>
      </c>
      <c r="H1259" s="31">
        <f t="shared" si="39"/>
        <v>0</v>
      </c>
      <c r="I1259" s="39" t="s">
        <v>9</v>
      </c>
      <c r="N1259" s="20">
        <v>42224</v>
      </c>
      <c r="O1259" s="183">
        <v>5054</v>
      </c>
      <c r="P1259" s="183" t="s">
        <v>1592</v>
      </c>
      <c r="Q1259" s="14" t="s">
        <v>284</v>
      </c>
      <c r="R1259" s="105">
        <v>860</v>
      </c>
      <c r="S1259" s="23">
        <v>42224</v>
      </c>
      <c r="T1259" s="106">
        <v>860</v>
      </c>
      <c r="U1259" s="31">
        <f t="shared" si="38"/>
        <v>0</v>
      </c>
      <c r="V1259" s="39" t="s">
        <v>17</v>
      </c>
    </row>
    <row r="1260" spans="1:22" x14ac:dyDescent="0.25">
      <c r="A1260" s="20">
        <v>42229</v>
      </c>
      <c r="B1260" s="183">
        <v>5468</v>
      </c>
      <c r="C1260" s="183" t="s">
        <v>1592</v>
      </c>
      <c r="D1260" s="14" t="s">
        <v>218</v>
      </c>
      <c r="E1260" s="108">
        <v>0</v>
      </c>
      <c r="F1260" s="23"/>
      <c r="G1260" s="106"/>
      <c r="H1260" s="31">
        <f t="shared" si="39"/>
        <v>0</v>
      </c>
      <c r="I1260" s="39" t="s">
        <v>13</v>
      </c>
      <c r="N1260" s="20">
        <v>42237</v>
      </c>
      <c r="O1260" s="183">
        <v>6500</v>
      </c>
      <c r="P1260" s="183" t="s">
        <v>1592</v>
      </c>
      <c r="Q1260" s="14" t="s">
        <v>284</v>
      </c>
      <c r="R1260" s="105">
        <v>1285.2</v>
      </c>
      <c r="S1260" s="23">
        <v>42237</v>
      </c>
      <c r="T1260" s="106">
        <v>1285.2</v>
      </c>
      <c r="U1260" s="31">
        <f t="shared" si="38"/>
        <v>0</v>
      </c>
      <c r="V1260" s="39" t="s">
        <v>9</v>
      </c>
    </row>
    <row r="1261" spans="1:22" x14ac:dyDescent="0.25">
      <c r="A1261" s="20">
        <v>42229</v>
      </c>
      <c r="B1261" s="183">
        <v>5469</v>
      </c>
      <c r="C1261" s="183" t="s">
        <v>1592</v>
      </c>
      <c r="D1261" s="14" t="s">
        <v>1262</v>
      </c>
      <c r="E1261" s="105">
        <v>86653.440000000002</v>
      </c>
      <c r="F1261" s="23">
        <v>42239</v>
      </c>
      <c r="G1261" s="106">
        <v>86653.440000000002</v>
      </c>
      <c r="H1261" s="31">
        <f t="shared" si="39"/>
        <v>0</v>
      </c>
      <c r="I1261" s="39" t="s">
        <v>6112</v>
      </c>
      <c r="N1261" s="20">
        <v>42226</v>
      </c>
      <c r="O1261" s="183">
        <v>5213</v>
      </c>
      <c r="P1261" s="183" t="s">
        <v>1592</v>
      </c>
      <c r="Q1261" s="14" t="s">
        <v>933</v>
      </c>
      <c r="R1261" s="105">
        <v>410</v>
      </c>
      <c r="S1261" s="23">
        <v>42226</v>
      </c>
      <c r="T1261" s="106">
        <v>410</v>
      </c>
      <c r="U1261" s="31">
        <f t="shared" si="38"/>
        <v>0</v>
      </c>
      <c r="V1261" s="39" t="s">
        <v>9</v>
      </c>
    </row>
    <row r="1262" spans="1:22" x14ac:dyDescent="0.25">
      <c r="A1262" s="20">
        <v>42229</v>
      </c>
      <c r="B1262" s="183">
        <v>5470</v>
      </c>
      <c r="C1262" s="183" t="s">
        <v>1592</v>
      </c>
      <c r="D1262" s="14" t="s">
        <v>2607</v>
      </c>
      <c r="E1262" s="105">
        <v>790.54</v>
      </c>
      <c r="F1262" s="23">
        <v>42229</v>
      </c>
      <c r="G1262" s="106">
        <v>790.54</v>
      </c>
      <c r="H1262" s="31">
        <f t="shared" si="39"/>
        <v>0</v>
      </c>
      <c r="I1262" s="39" t="s">
        <v>6112</v>
      </c>
      <c r="N1262" s="20">
        <v>42217</v>
      </c>
      <c r="O1262" s="183">
        <v>4287</v>
      </c>
      <c r="P1262" s="183" t="s">
        <v>1592</v>
      </c>
      <c r="Q1262" s="14" t="s">
        <v>1188</v>
      </c>
      <c r="R1262" s="105">
        <v>480</v>
      </c>
      <c r="S1262" s="23">
        <v>42217</v>
      </c>
      <c r="T1262" s="106">
        <v>480</v>
      </c>
      <c r="U1262" s="25">
        <f t="shared" si="38"/>
        <v>0</v>
      </c>
      <c r="V1262" s="39" t="s">
        <v>929</v>
      </c>
    </row>
    <row r="1263" spans="1:22" x14ac:dyDescent="0.25">
      <c r="A1263" s="20">
        <v>42229</v>
      </c>
      <c r="B1263" s="183">
        <v>5471</v>
      </c>
      <c r="C1263" s="183" t="s">
        <v>1592</v>
      </c>
      <c r="D1263" s="14" t="s">
        <v>114</v>
      </c>
      <c r="E1263" s="105">
        <v>2083.25</v>
      </c>
      <c r="F1263" s="51">
        <v>42229</v>
      </c>
      <c r="G1263" s="106">
        <v>2083.25</v>
      </c>
      <c r="H1263" s="31">
        <f t="shared" si="39"/>
        <v>0</v>
      </c>
      <c r="I1263" s="39" t="s">
        <v>9</v>
      </c>
      <c r="N1263" s="20">
        <v>42218</v>
      </c>
      <c r="O1263" s="183">
        <v>4385</v>
      </c>
      <c r="P1263" s="183" t="s">
        <v>1592</v>
      </c>
      <c r="Q1263" s="40" t="s">
        <v>1188</v>
      </c>
      <c r="R1263" s="105">
        <v>400</v>
      </c>
      <c r="S1263" s="23">
        <v>42218</v>
      </c>
      <c r="T1263" s="106">
        <v>400</v>
      </c>
      <c r="U1263" s="25">
        <f t="shared" si="38"/>
        <v>0</v>
      </c>
      <c r="V1263" s="68" t="s">
        <v>9</v>
      </c>
    </row>
    <row r="1264" spans="1:22" x14ac:dyDescent="0.25">
      <c r="A1264" s="20">
        <v>42229</v>
      </c>
      <c r="B1264" s="183">
        <v>5472</v>
      </c>
      <c r="C1264" s="183" t="s">
        <v>1592</v>
      </c>
      <c r="D1264" s="14" t="s">
        <v>18</v>
      </c>
      <c r="E1264" s="105">
        <v>2641.2</v>
      </c>
      <c r="F1264" s="23">
        <v>42229</v>
      </c>
      <c r="G1264" s="106">
        <v>2641.2</v>
      </c>
      <c r="H1264" s="31">
        <f t="shared" si="39"/>
        <v>0</v>
      </c>
      <c r="I1264" s="39" t="s">
        <v>9</v>
      </c>
      <c r="N1264" s="20">
        <v>42219</v>
      </c>
      <c r="O1264" s="183">
        <v>4465</v>
      </c>
      <c r="P1264" s="183" t="s">
        <v>1592</v>
      </c>
      <c r="Q1264" s="40" t="s">
        <v>1188</v>
      </c>
      <c r="R1264" s="105">
        <v>480</v>
      </c>
      <c r="S1264" s="23">
        <v>42219</v>
      </c>
      <c r="T1264" s="106">
        <v>480</v>
      </c>
      <c r="U1264" s="31">
        <f t="shared" si="38"/>
        <v>0</v>
      </c>
      <c r="V1264" s="68" t="s">
        <v>9</v>
      </c>
    </row>
    <row r="1265" spans="1:22" x14ac:dyDescent="0.25">
      <c r="A1265" s="20">
        <v>42229</v>
      </c>
      <c r="B1265" s="183">
        <v>5473</v>
      </c>
      <c r="C1265" s="183" t="s">
        <v>1592</v>
      </c>
      <c r="D1265" s="14" t="s">
        <v>818</v>
      </c>
      <c r="E1265" s="105">
        <v>5340.4</v>
      </c>
      <c r="F1265" s="23">
        <v>42229</v>
      </c>
      <c r="G1265" s="106">
        <v>5340.4</v>
      </c>
      <c r="H1265" s="31">
        <f t="shared" si="39"/>
        <v>0</v>
      </c>
      <c r="I1265" s="39" t="s">
        <v>9</v>
      </c>
      <c r="N1265" s="20">
        <v>42220</v>
      </c>
      <c r="O1265" s="183">
        <v>4568</v>
      </c>
      <c r="P1265" s="183" t="s">
        <v>1592</v>
      </c>
      <c r="Q1265" s="14" t="s">
        <v>1188</v>
      </c>
      <c r="R1265" s="105">
        <v>480</v>
      </c>
      <c r="S1265" s="23">
        <v>42220</v>
      </c>
      <c r="T1265" s="106">
        <v>480</v>
      </c>
      <c r="U1265" s="31">
        <f t="shared" si="38"/>
        <v>0</v>
      </c>
      <c r="V1265" s="39" t="s">
        <v>9</v>
      </c>
    </row>
    <row r="1266" spans="1:22" x14ac:dyDescent="0.25">
      <c r="A1266" s="20">
        <v>42229</v>
      </c>
      <c r="B1266" s="183">
        <v>5474</v>
      </c>
      <c r="C1266" s="183" t="s">
        <v>1592</v>
      </c>
      <c r="D1266" s="14" t="s">
        <v>218</v>
      </c>
      <c r="E1266" s="108">
        <v>0</v>
      </c>
      <c r="F1266" s="23"/>
      <c r="G1266" s="106"/>
      <c r="H1266" s="31">
        <f t="shared" si="39"/>
        <v>0</v>
      </c>
      <c r="I1266" s="39" t="s">
        <v>13</v>
      </c>
      <c r="N1266" s="20">
        <v>42222</v>
      </c>
      <c r="O1266" s="183">
        <v>4777</v>
      </c>
      <c r="P1266" s="183" t="s">
        <v>1592</v>
      </c>
      <c r="Q1266" s="14" t="s">
        <v>1188</v>
      </c>
      <c r="R1266" s="105">
        <v>400</v>
      </c>
      <c r="S1266" s="23">
        <v>42222</v>
      </c>
      <c r="T1266" s="106">
        <v>400</v>
      </c>
      <c r="U1266" s="31">
        <f t="shared" si="38"/>
        <v>0</v>
      </c>
      <c r="V1266" s="39" t="s">
        <v>9</v>
      </c>
    </row>
    <row r="1267" spans="1:22" x14ac:dyDescent="0.25">
      <c r="A1267" s="20">
        <v>42229</v>
      </c>
      <c r="B1267" s="183">
        <v>5475</v>
      </c>
      <c r="C1267" s="183" t="s">
        <v>1592</v>
      </c>
      <c r="D1267" s="14" t="s">
        <v>22</v>
      </c>
      <c r="E1267" s="105">
        <v>2865.2</v>
      </c>
      <c r="F1267" s="23">
        <v>42229</v>
      </c>
      <c r="G1267" s="106">
        <v>2865.2</v>
      </c>
      <c r="H1267" s="31">
        <f t="shared" si="39"/>
        <v>0</v>
      </c>
      <c r="I1267" s="39" t="s">
        <v>9</v>
      </c>
      <c r="N1267" s="20">
        <v>42223</v>
      </c>
      <c r="O1267" s="183">
        <v>4891</v>
      </c>
      <c r="P1267" s="183" t="s">
        <v>1592</v>
      </c>
      <c r="Q1267" s="14" t="s">
        <v>1188</v>
      </c>
      <c r="R1267" s="105">
        <v>400</v>
      </c>
      <c r="S1267" s="23">
        <v>42223</v>
      </c>
      <c r="T1267" s="106">
        <v>400</v>
      </c>
      <c r="U1267" s="31">
        <f t="shared" si="38"/>
        <v>0</v>
      </c>
      <c r="V1267" s="39" t="s">
        <v>9</v>
      </c>
    </row>
    <row r="1268" spans="1:22" x14ac:dyDescent="0.25">
      <c r="A1268" s="20">
        <v>42229</v>
      </c>
      <c r="B1268" s="183">
        <v>5476</v>
      </c>
      <c r="C1268" s="183" t="s">
        <v>1592</v>
      </c>
      <c r="D1268" s="14" t="s">
        <v>854</v>
      </c>
      <c r="E1268" s="105">
        <v>3587.1</v>
      </c>
      <c r="F1268" s="23">
        <v>42229</v>
      </c>
      <c r="G1268" s="106">
        <v>3587.1</v>
      </c>
      <c r="H1268" s="31">
        <f t="shared" si="39"/>
        <v>0</v>
      </c>
      <c r="I1268" s="39" t="s">
        <v>9</v>
      </c>
      <c r="N1268" s="20">
        <v>42224</v>
      </c>
      <c r="O1268" s="183">
        <v>5049</v>
      </c>
      <c r="P1268" s="183" t="s">
        <v>1592</v>
      </c>
      <c r="Q1268" s="14" t="s">
        <v>1188</v>
      </c>
      <c r="R1268" s="105">
        <v>400</v>
      </c>
      <c r="S1268" s="23">
        <v>42224</v>
      </c>
      <c r="T1268" s="106">
        <v>400</v>
      </c>
      <c r="U1268" s="31">
        <f t="shared" si="38"/>
        <v>0</v>
      </c>
      <c r="V1268" s="39" t="s">
        <v>9</v>
      </c>
    </row>
    <row r="1269" spans="1:22" x14ac:dyDescent="0.25">
      <c r="A1269" s="20">
        <v>42229</v>
      </c>
      <c r="B1269" s="183">
        <v>5477</v>
      </c>
      <c r="C1269" s="183" t="s">
        <v>1592</v>
      </c>
      <c r="D1269" s="150" t="s">
        <v>97</v>
      </c>
      <c r="E1269" s="105">
        <v>4863.6499999999996</v>
      </c>
      <c r="F1269" s="23">
        <v>42229</v>
      </c>
      <c r="G1269" s="106">
        <v>4863.6499999999996</v>
      </c>
      <c r="H1269" s="31">
        <f t="shared" si="39"/>
        <v>0</v>
      </c>
      <c r="I1269" s="39" t="s">
        <v>9</v>
      </c>
      <c r="N1269" s="20">
        <v>42225</v>
      </c>
      <c r="O1269" s="183">
        <v>5085</v>
      </c>
      <c r="P1269" s="183" t="s">
        <v>1592</v>
      </c>
      <c r="Q1269" s="14" t="s">
        <v>1188</v>
      </c>
      <c r="R1269" s="105">
        <v>492</v>
      </c>
      <c r="S1269" s="23">
        <v>42225</v>
      </c>
      <c r="T1269" s="106">
        <v>492</v>
      </c>
      <c r="U1269" s="31">
        <f t="shared" si="38"/>
        <v>0</v>
      </c>
      <c r="V1269" s="39" t="s">
        <v>9</v>
      </c>
    </row>
    <row r="1270" spans="1:22" x14ac:dyDescent="0.25">
      <c r="A1270" s="20">
        <v>42229</v>
      </c>
      <c r="B1270" s="183">
        <v>5478</v>
      </c>
      <c r="C1270" s="183" t="s">
        <v>1592</v>
      </c>
      <c r="D1270" s="14" t="s">
        <v>49</v>
      </c>
      <c r="E1270" s="105">
        <v>1201.2</v>
      </c>
      <c r="F1270" s="23">
        <v>42229</v>
      </c>
      <c r="G1270" s="106">
        <v>1201.2</v>
      </c>
      <c r="H1270" s="31">
        <f t="shared" si="39"/>
        <v>0</v>
      </c>
      <c r="I1270" s="39" t="s">
        <v>149</v>
      </c>
      <c r="N1270" s="20">
        <v>42227</v>
      </c>
      <c r="O1270" s="183">
        <v>5320</v>
      </c>
      <c r="P1270" s="183" t="s">
        <v>1592</v>
      </c>
      <c r="Q1270" s="14" t="s">
        <v>1188</v>
      </c>
      <c r="R1270" s="105">
        <v>410</v>
      </c>
      <c r="S1270" s="23">
        <v>42227</v>
      </c>
      <c r="T1270" s="106">
        <v>410</v>
      </c>
      <c r="U1270" s="31">
        <f t="shared" si="38"/>
        <v>0</v>
      </c>
      <c r="V1270" s="39" t="s">
        <v>9</v>
      </c>
    </row>
    <row r="1271" spans="1:22" x14ac:dyDescent="0.25">
      <c r="A1271" s="20">
        <v>42229</v>
      </c>
      <c r="B1271" s="183">
        <v>5479</v>
      </c>
      <c r="C1271" s="183" t="s">
        <v>1592</v>
      </c>
      <c r="D1271" s="14" t="s">
        <v>125</v>
      </c>
      <c r="E1271" s="105">
        <v>29078</v>
      </c>
      <c r="F1271" s="23">
        <v>42234</v>
      </c>
      <c r="G1271" s="106">
        <v>29078</v>
      </c>
      <c r="H1271" s="31">
        <f t="shared" si="39"/>
        <v>0</v>
      </c>
      <c r="I1271" s="39" t="s">
        <v>149</v>
      </c>
      <c r="N1271" s="20">
        <v>42229</v>
      </c>
      <c r="O1271" s="183">
        <v>5555</v>
      </c>
      <c r="P1271" s="183" t="s">
        <v>1592</v>
      </c>
      <c r="Q1271" s="14" t="s">
        <v>1188</v>
      </c>
      <c r="R1271" s="105">
        <v>410</v>
      </c>
      <c r="S1271" s="23">
        <v>42229</v>
      </c>
      <c r="T1271" s="106">
        <v>410</v>
      </c>
      <c r="U1271" s="31">
        <f t="shared" si="38"/>
        <v>0</v>
      </c>
      <c r="V1271" s="39" t="s">
        <v>9</v>
      </c>
    </row>
    <row r="1272" spans="1:22" x14ac:dyDescent="0.25">
      <c r="A1272" s="20">
        <v>42229</v>
      </c>
      <c r="B1272" s="183">
        <v>5480</v>
      </c>
      <c r="C1272" s="183" t="s">
        <v>1592</v>
      </c>
      <c r="D1272" s="14" t="s">
        <v>271</v>
      </c>
      <c r="E1272" s="105">
        <v>2550.6</v>
      </c>
      <c r="F1272" s="23">
        <v>42229</v>
      </c>
      <c r="G1272" s="106">
        <v>2550.6</v>
      </c>
      <c r="H1272" s="31">
        <f t="shared" si="39"/>
        <v>0</v>
      </c>
      <c r="I1272" s="39" t="s">
        <v>149</v>
      </c>
      <c r="N1272" s="20">
        <v>42230</v>
      </c>
      <c r="O1272" s="183">
        <v>5689</v>
      </c>
      <c r="P1272" s="183" t="s">
        <v>1592</v>
      </c>
      <c r="Q1272" s="14" t="s">
        <v>1188</v>
      </c>
      <c r="R1272" s="105">
        <v>410</v>
      </c>
      <c r="S1272" s="23">
        <v>42230</v>
      </c>
      <c r="T1272" s="106">
        <v>410</v>
      </c>
      <c r="U1272" s="48">
        <f t="shared" si="38"/>
        <v>0</v>
      </c>
      <c r="V1272" s="39" t="s">
        <v>9</v>
      </c>
    </row>
    <row r="1273" spans="1:22" x14ac:dyDescent="0.25">
      <c r="A1273" s="20">
        <v>42229</v>
      </c>
      <c r="B1273" s="183">
        <v>5481</v>
      </c>
      <c r="C1273" s="183" t="s">
        <v>1592</v>
      </c>
      <c r="D1273" s="14" t="s">
        <v>1193</v>
      </c>
      <c r="E1273" s="105">
        <v>4804.2</v>
      </c>
      <c r="F1273" s="23">
        <v>42229</v>
      </c>
      <c r="G1273" s="106">
        <v>4804.2</v>
      </c>
      <c r="H1273" s="31">
        <f t="shared" si="39"/>
        <v>0</v>
      </c>
      <c r="I1273" s="39" t="s">
        <v>587</v>
      </c>
      <c r="N1273" s="20">
        <v>42231</v>
      </c>
      <c r="O1273" s="183">
        <v>5809</v>
      </c>
      <c r="P1273" s="183" t="s">
        <v>1592</v>
      </c>
      <c r="Q1273" s="14" t="s">
        <v>1188</v>
      </c>
      <c r="R1273" s="105">
        <v>410</v>
      </c>
      <c r="S1273" s="23">
        <v>42231</v>
      </c>
      <c r="T1273" s="106">
        <v>410</v>
      </c>
      <c r="U1273" s="48">
        <f t="shared" si="38"/>
        <v>0</v>
      </c>
      <c r="V1273" s="39" t="s">
        <v>9</v>
      </c>
    </row>
    <row r="1274" spans="1:22" x14ac:dyDescent="0.25">
      <c r="A1274" s="20">
        <v>42229</v>
      </c>
      <c r="B1274" s="183">
        <v>5482</v>
      </c>
      <c r="C1274" s="183" t="s">
        <v>1592</v>
      </c>
      <c r="D1274" s="14" t="s">
        <v>1174</v>
      </c>
      <c r="E1274" s="105">
        <v>2655</v>
      </c>
      <c r="F1274" s="23">
        <v>42229</v>
      </c>
      <c r="G1274" s="106">
        <v>2655</v>
      </c>
      <c r="H1274" s="31">
        <f t="shared" si="39"/>
        <v>0</v>
      </c>
      <c r="I1274" s="39" t="s">
        <v>587</v>
      </c>
      <c r="N1274" s="20">
        <v>42232</v>
      </c>
      <c r="O1274" s="183">
        <v>5901</v>
      </c>
      <c r="P1274" s="183" t="s">
        <v>1592</v>
      </c>
      <c r="Q1274" s="14" t="s">
        <v>1188</v>
      </c>
      <c r="R1274" s="105">
        <v>410</v>
      </c>
      <c r="S1274" s="23">
        <v>42232</v>
      </c>
      <c r="T1274" s="106">
        <v>410</v>
      </c>
      <c r="U1274" s="31">
        <f t="shared" si="38"/>
        <v>0</v>
      </c>
      <c r="V1274" s="56" t="s">
        <v>9</v>
      </c>
    </row>
    <row r="1275" spans="1:22" x14ac:dyDescent="0.25">
      <c r="A1275" s="20">
        <v>42229</v>
      </c>
      <c r="B1275" s="183">
        <v>5483</v>
      </c>
      <c r="C1275" s="183" t="s">
        <v>1592</v>
      </c>
      <c r="D1275" s="14" t="s">
        <v>1290</v>
      </c>
      <c r="E1275" s="105">
        <v>2280</v>
      </c>
      <c r="F1275" s="23">
        <v>42229</v>
      </c>
      <c r="G1275" s="106">
        <v>2280</v>
      </c>
      <c r="H1275" s="31">
        <f t="shared" si="39"/>
        <v>0</v>
      </c>
      <c r="I1275" s="39" t="s">
        <v>587</v>
      </c>
      <c r="N1275" s="20">
        <v>42233</v>
      </c>
      <c r="O1275" s="183">
        <v>5976</v>
      </c>
      <c r="P1275" s="183" t="s">
        <v>1592</v>
      </c>
      <c r="Q1275" s="14" t="s">
        <v>1188</v>
      </c>
      <c r="R1275" s="105">
        <v>471.5</v>
      </c>
      <c r="S1275" s="23">
        <v>42233</v>
      </c>
      <c r="T1275" s="118">
        <v>471.5</v>
      </c>
      <c r="U1275" s="31">
        <f t="shared" si="38"/>
        <v>0</v>
      </c>
      <c r="V1275" s="56" t="s">
        <v>9</v>
      </c>
    </row>
    <row r="1276" spans="1:22" x14ac:dyDescent="0.25">
      <c r="A1276" s="20">
        <v>42229</v>
      </c>
      <c r="B1276" s="183">
        <v>5484</v>
      </c>
      <c r="C1276" s="183" t="s">
        <v>1592</v>
      </c>
      <c r="D1276" s="14" t="s">
        <v>940</v>
      </c>
      <c r="E1276" s="105">
        <v>4923</v>
      </c>
      <c r="F1276" s="23">
        <v>42229</v>
      </c>
      <c r="G1276" s="106">
        <v>4923</v>
      </c>
      <c r="H1276" s="31">
        <f t="shared" si="39"/>
        <v>0</v>
      </c>
      <c r="I1276" s="39" t="s">
        <v>587</v>
      </c>
      <c r="N1276" s="20">
        <v>42234</v>
      </c>
      <c r="O1276" s="183">
        <v>6108</v>
      </c>
      <c r="P1276" s="183" t="s">
        <v>1592</v>
      </c>
      <c r="Q1276" s="14" t="s">
        <v>1188</v>
      </c>
      <c r="R1276" s="105">
        <v>410</v>
      </c>
      <c r="S1276" s="65">
        <v>42234</v>
      </c>
      <c r="T1276" s="106">
        <v>410</v>
      </c>
      <c r="U1276" s="31">
        <f t="shared" si="38"/>
        <v>0</v>
      </c>
      <c r="V1276" s="39" t="s">
        <v>9</v>
      </c>
    </row>
    <row r="1277" spans="1:22" x14ac:dyDescent="0.25">
      <c r="A1277" s="20">
        <v>42229</v>
      </c>
      <c r="B1277" s="183">
        <v>5485</v>
      </c>
      <c r="C1277" s="183" t="s">
        <v>1592</v>
      </c>
      <c r="D1277" s="14" t="s">
        <v>169</v>
      </c>
      <c r="E1277" s="105">
        <v>2554.5</v>
      </c>
      <c r="F1277" s="23">
        <v>42229</v>
      </c>
      <c r="G1277" s="106">
        <v>2554.5</v>
      </c>
      <c r="H1277" s="31">
        <f t="shared" si="39"/>
        <v>0</v>
      </c>
      <c r="I1277" s="39" t="s">
        <v>59</v>
      </c>
      <c r="N1277" s="20">
        <v>42237</v>
      </c>
      <c r="O1277" s="183">
        <v>6472</v>
      </c>
      <c r="P1277" s="183" t="s">
        <v>1592</v>
      </c>
      <c r="Q1277" s="15" t="s">
        <v>1188</v>
      </c>
      <c r="R1277" s="122">
        <v>420</v>
      </c>
      <c r="S1277" s="23">
        <v>42237</v>
      </c>
      <c r="T1277" s="118">
        <v>420</v>
      </c>
      <c r="U1277" s="31">
        <f t="shared" si="38"/>
        <v>0</v>
      </c>
      <c r="V1277" s="68" t="s">
        <v>9</v>
      </c>
    </row>
    <row r="1278" spans="1:22" x14ac:dyDescent="0.25">
      <c r="A1278" s="20">
        <v>42229</v>
      </c>
      <c r="B1278" s="183">
        <v>5486</v>
      </c>
      <c r="C1278" s="183" t="s">
        <v>1592</v>
      </c>
      <c r="D1278" s="14" t="s">
        <v>14</v>
      </c>
      <c r="E1278" s="105">
        <v>60972.800000000003</v>
      </c>
      <c r="F1278" s="23">
        <v>42239</v>
      </c>
      <c r="G1278" s="106">
        <v>60972.800000000003</v>
      </c>
      <c r="H1278" s="31">
        <f t="shared" si="39"/>
        <v>0</v>
      </c>
      <c r="I1278" s="39" t="s">
        <v>1013</v>
      </c>
      <c r="N1278" s="20">
        <v>42238</v>
      </c>
      <c r="O1278" s="183">
        <v>6611</v>
      </c>
      <c r="P1278" s="183" t="s">
        <v>1592</v>
      </c>
      <c r="Q1278" s="14" t="s">
        <v>1188</v>
      </c>
      <c r="R1278" s="105">
        <v>420</v>
      </c>
      <c r="S1278" s="186">
        <v>42238</v>
      </c>
      <c r="T1278" s="106">
        <v>420</v>
      </c>
      <c r="U1278" s="31">
        <f t="shared" si="38"/>
        <v>0</v>
      </c>
      <c r="V1278" s="39" t="s">
        <v>9</v>
      </c>
    </row>
    <row r="1279" spans="1:22" x14ac:dyDescent="0.25">
      <c r="A1279" s="20">
        <v>42229</v>
      </c>
      <c r="B1279" s="183">
        <v>5487</v>
      </c>
      <c r="C1279" s="183" t="s">
        <v>1592</v>
      </c>
      <c r="D1279" s="14" t="s">
        <v>1261</v>
      </c>
      <c r="E1279" s="105">
        <v>3709.02</v>
      </c>
      <c r="F1279" s="23">
        <v>42229</v>
      </c>
      <c r="G1279" s="106">
        <v>3709.02</v>
      </c>
      <c r="H1279" s="31">
        <f t="shared" si="39"/>
        <v>0</v>
      </c>
      <c r="I1279" s="39" t="s">
        <v>587</v>
      </c>
      <c r="N1279" s="20">
        <v>42239</v>
      </c>
      <c r="O1279" s="183">
        <v>6687</v>
      </c>
      <c r="P1279" s="183" t="s">
        <v>1592</v>
      </c>
      <c r="Q1279" s="14" t="s">
        <v>1188</v>
      </c>
      <c r="R1279" s="105">
        <v>504</v>
      </c>
      <c r="S1279" s="65">
        <v>42239</v>
      </c>
      <c r="T1279" s="106">
        <v>504</v>
      </c>
      <c r="U1279" s="31">
        <f t="shared" si="38"/>
        <v>0</v>
      </c>
      <c r="V1279" s="39" t="s">
        <v>9</v>
      </c>
    </row>
    <row r="1280" spans="1:22" x14ac:dyDescent="0.25">
      <c r="A1280" s="20">
        <v>42229</v>
      </c>
      <c r="B1280" s="183">
        <v>5488</v>
      </c>
      <c r="C1280" s="183" t="s">
        <v>1592</v>
      </c>
      <c r="D1280" s="14" t="s">
        <v>320</v>
      </c>
      <c r="E1280" s="105">
        <v>8294.4</v>
      </c>
      <c r="F1280" s="23">
        <v>42229</v>
      </c>
      <c r="G1280" s="106">
        <v>8294.4</v>
      </c>
      <c r="H1280" s="31">
        <f t="shared" si="39"/>
        <v>0</v>
      </c>
      <c r="I1280" s="39" t="s">
        <v>587</v>
      </c>
      <c r="N1280" s="20">
        <v>42240</v>
      </c>
      <c r="O1280" s="183">
        <v>6794</v>
      </c>
      <c r="P1280" s="183" t="s">
        <v>1592</v>
      </c>
      <c r="Q1280" s="14" t="s">
        <v>1188</v>
      </c>
      <c r="R1280" s="105">
        <v>420</v>
      </c>
      <c r="S1280" s="65">
        <v>42240</v>
      </c>
      <c r="T1280" s="106">
        <v>420</v>
      </c>
      <c r="U1280" s="31">
        <f t="shared" si="38"/>
        <v>0</v>
      </c>
      <c r="V1280" s="39" t="s">
        <v>9</v>
      </c>
    </row>
    <row r="1281" spans="1:22" x14ac:dyDescent="0.25">
      <c r="A1281" s="20">
        <v>42229</v>
      </c>
      <c r="B1281" s="183">
        <v>5489</v>
      </c>
      <c r="C1281" s="183" t="s">
        <v>1592</v>
      </c>
      <c r="D1281" s="14" t="s">
        <v>367</v>
      </c>
      <c r="E1281" s="105">
        <v>15048</v>
      </c>
      <c r="F1281" s="30">
        <v>42255</v>
      </c>
      <c r="G1281" s="144">
        <v>15048</v>
      </c>
      <c r="H1281" s="31">
        <f t="shared" si="39"/>
        <v>0</v>
      </c>
      <c r="I1281" s="39" t="s">
        <v>6106</v>
      </c>
      <c r="N1281" s="20">
        <v>42241</v>
      </c>
      <c r="O1281" s="183">
        <v>6900</v>
      </c>
      <c r="P1281" s="183" t="s">
        <v>1592</v>
      </c>
      <c r="Q1281" s="14" t="s">
        <v>1188</v>
      </c>
      <c r="R1281" s="105">
        <v>430</v>
      </c>
      <c r="S1281" s="65">
        <v>42241</v>
      </c>
      <c r="T1281" s="106">
        <v>430</v>
      </c>
      <c r="U1281" s="31">
        <f t="shared" si="38"/>
        <v>0</v>
      </c>
      <c r="V1281" s="39" t="s">
        <v>9</v>
      </c>
    </row>
    <row r="1282" spans="1:22" x14ac:dyDescent="0.25">
      <c r="A1282" s="20">
        <v>42229</v>
      </c>
      <c r="B1282" s="183">
        <v>5490</v>
      </c>
      <c r="C1282" s="183" t="s">
        <v>1592</v>
      </c>
      <c r="D1282" s="14" t="s">
        <v>367</v>
      </c>
      <c r="E1282" s="105">
        <v>2373</v>
      </c>
      <c r="F1282" s="23">
        <v>42236</v>
      </c>
      <c r="G1282" s="106">
        <v>2373</v>
      </c>
      <c r="H1282" s="31">
        <f t="shared" si="39"/>
        <v>0</v>
      </c>
      <c r="I1282" s="39" t="s">
        <v>6106</v>
      </c>
      <c r="N1282" s="20">
        <v>42243</v>
      </c>
      <c r="O1282" s="183">
        <v>7097</v>
      </c>
      <c r="P1282" s="183" t="s">
        <v>1592</v>
      </c>
      <c r="Q1282" s="14" t="s">
        <v>1188</v>
      </c>
      <c r="R1282" s="105">
        <v>430</v>
      </c>
      <c r="S1282" s="23">
        <v>42243</v>
      </c>
      <c r="T1282" s="106">
        <v>430</v>
      </c>
      <c r="U1282" s="31">
        <f t="shared" si="38"/>
        <v>0</v>
      </c>
      <c r="V1282" s="39" t="s">
        <v>9</v>
      </c>
    </row>
    <row r="1283" spans="1:22" x14ac:dyDescent="0.25">
      <c r="A1283" s="20">
        <v>42229</v>
      </c>
      <c r="B1283" s="183">
        <v>5491</v>
      </c>
      <c r="C1283" s="183" t="s">
        <v>1592</v>
      </c>
      <c r="D1283" s="14" t="s">
        <v>21</v>
      </c>
      <c r="E1283" s="105">
        <v>4641.7</v>
      </c>
      <c r="F1283" s="23">
        <v>42229</v>
      </c>
      <c r="G1283" s="106">
        <v>4641.7</v>
      </c>
      <c r="H1283" s="31">
        <f t="shared" si="39"/>
        <v>0</v>
      </c>
      <c r="I1283" s="39" t="s">
        <v>9</v>
      </c>
      <c r="N1283" s="20">
        <v>42245</v>
      </c>
      <c r="O1283" s="183">
        <v>7352</v>
      </c>
      <c r="P1283" s="183" t="s">
        <v>1592</v>
      </c>
      <c r="Q1283" s="14" t="s">
        <v>1188</v>
      </c>
      <c r="R1283" s="105">
        <v>430</v>
      </c>
      <c r="S1283" s="23">
        <v>42245</v>
      </c>
      <c r="T1283" s="106">
        <v>430</v>
      </c>
      <c r="U1283" s="31">
        <f t="shared" ref="U1283:U1346" si="40">R1283-T1283</f>
        <v>0</v>
      </c>
      <c r="V1283" s="39" t="s">
        <v>9</v>
      </c>
    </row>
    <row r="1284" spans="1:22" x14ac:dyDescent="0.25">
      <c r="A1284" s="20">
        <v>42229</v>
      </c>
      <c r="B1284" s="183">
        <v>5492</v>
      </c>
      <c r="C1284" s="183" t="s">
        <v>1592</v>
      </c>
      <c r="D1284" s="14" t="s">
        <v>112</v>
      </c>
      <c r="E1284" s="105">
        <v>12040.4</v>
      </c>
      <c r="F1284" s="23">
        <v>42229</v>
      </c>
      <c r="G1284" s="106">
        <v>12040.4</v>
      </c>
      <c r="H1284" s="31">
        <f t="shared" ref="H1284:H1347" si="41">E1284-G1284</f>
        <v>0</v>
      </c>
      <c r="I1284" s="39" t="s">
        <v>6106</v>
      </c>
      <c r="N1284" s="20">
        <v>42246</v>
      </c>
      <c r="O1284" s="183">
        <v>7453</v>
      </c>
      <c r="P1284" s="183" t="s">
        <v>1592</v>
      </c>
      <c r="Q1284" s="14" t="s">
        <v>1188</v>
      </c>
      <c r="R1284" s="105">
        <v>430</v>
      </c>
      <c r="S1284" s="23">
        <v>42246</v>
      </c>
      <c r="T1284" s="106">
        <v>430</v>
      </c>
      <c r="U1284" s="31">
        <f t="shared" si="40"/>
        <v>0</v>
      </c>
      <c r="V1284" s="39" t="s">
        <v>9</v>
      </c>
    </row>
    <row r="1285" spans="1:22" x14ac:dyDescent="0.25">
      <c r="A1285" s="20">
        <v>42229</v>
      </c>
      <c r="B1285" s="183">
        <v>5493</v>
      </c>
      <c r="C1285" s="183" t="s">
        <v>1592</v>
      </c>
      <c r="D1285" s="14" t="s">
        <v>292</v>
      </c>
      <c r="E1285" s="105">
        <v>1935</v>
      </c>
      <c r="F1285" s="23">
        <v>42229</v>
      </c>
      <c r="G1285" s="106">
        <v>1935</v>
      </c>
      <c r="H1285" s="31">
        <f t="shared" si="41"/>
        <v>0</v>
      </c>
      <c r="I1285" s="39" t="s">
        <v>59</v>
      </c>
      <c r="N1285" s="20">
        <v>42247</v>
      </c>
      <c r="O1285" s="183">
        <v>7599</v>
      </c>
      <c r="P1285" s="183" t="s">
        <v>1592</v>
      </c>
      <c r="Q1285" s="14" t="s">
        <v>1188</v>
      </c>
      <c r="R1285" s="105">
        <v>430</v>
      </c>
      <c r="S1285" s="23">
        <v>42247</v>
      </c>
      <c r="T1285" s="106">
        <v>430</v>
      </c>
      <c r="U1285" s="31">
        <f t="shared" si="40"/>
        <v>0</v>
      </c>
      <c r="V1285" s="39" t="s">
        <v>9</v>
      </c>
    </row>
    <row r="1286" spans="1:22" x14ac:dyDescent="0.25">
      <c r="A1286" s="20">
        <v>42229</v>
      </c>
      <c r="B1286" s="183">
        <v>5494</v>
      </c>
      <c r="C1286" s="183" t="s">
        <v>1592</v>
      </c>
      <c r="D1286" s="14" t="s">
        <v>83</v>
      </c>
      <c r="E1286" s="105">
        <v>7376</v>
      </c>
      <c r="F1286" s="23">
        <v>42229</v>
      </c>
      <c r="G1286" s="106">
        <v>7376</v>
      </c>
      <c r="H1286" s="31">
        <f t="shared" si="41"/>
        <v>0</v>
      </c>
      <c r="I1286" s="39" t="s">
        <v>59</v>
      </c>
      <c r="N1286" s="20">
        <v>42224</v>
      </c>
      <c r="O1286" s="183">
        <v>5007</v>
      </c>
      <c r="P1286" s="183" t="s">
        <v>1592</v>
      </c>
      <c r="Q1286" s="14" t="s">
        <v>6150</v>
      </c>
      <c r="R1286" s="105">
        <v>1372.4</v>
      </c>
      <c r="S1286" s="23">
        <v>42225</v>
      </c>
      <c r="T1286" s="106">
        <v>1372.4</v>
      </c>
      <c r="U1286" s="31">
        <f t="shared" si="40"/>
        <v>0</v>
      </c>
      <c r="V1286" s="39" t="s">
        <v>59</v>
      </c>
    </row>
    <row r="1287" spans="1:22" x14ac:dyDescent="0.25">
      <c r="A1287" s="20">
        <v>42229</v>
      </c>
      <c r="B1287" s="183">
        <v>5495</v>
      </c>
      <c r="C1287" s="183" t="s">
        <v>1592</v>
      </c>
      <c r="D1287" s="14" t="s">
        <v>45</v>
      </c>
      <c r="E1287" s="105">
        <v>24040.9</v>
      </c>
      <c r="F1287" s="23">
        <v>42242</v>
      </c>
      <c r="G1287" s="106">
        <v>24040.9</v>
      </c>
      <c r="H1287" s="31">
        <f t="shared" si="41"/>
        <v>0</v>
      </c>
      <c r="I1287" s="39" t="s">
        <v>9</v>
      </c>
      <c r="N1287" s="20">
        <v>42227</v>
      </c>
      <c r="O1287" s="183">
        <v>5291</v>
      </c>
      <c r="P1287" s="183" t="s">
        <v>1592</v>
      </c>
      <c r="Q1287" s="14" t="s">
        <v>6150</v>
      </c>
      <c r="R1287" s="105">
        <v>1372.4</v>
      </c>
      <c r="S1287" s="23">
        <v>42227</v>
      </c>
      <c r="T1287" s="106">
        <v>1372.4</v>
      </c>
      <c r="U1287" s="31">
        <f t="shared" si="40"/>
        <v>0</v>
      </c>
      <c r="V1287" s="39" t="s">
        <v>59</v>
      </c>
    </row>
    <row r="1288" spans="1:22" x14ac:dyDescent="0.25">
      <c r="A1288" s="20">
        <v>42229</v>
      </c>
      <c r="B1288" s="183">
        <v>5496</v>
      </c>
      <c r="C1288" s="183" t="s">
        <v>1592</v>
      </c>
      <c r="D1288" s="14" t="s">
        <v>148</v>
      </c>
      <c r="E1288" s="105">
        <v>2520</v>
      </c>
      <c r="F1288" s="23">
        <v>42229</v>
      </c>
      <c r="G1288" s="106">
        <v>2520</v>
      </c>
      <c r="H1288" s="31">
        <f t="shared" si="41"/>
        <v>0</v>
      </c>
      <c r="I1288" s="39" t="s">
        <v>59</v>
      </c>
      <c r="N1288" s="20">
        <v>42229</v>
      </c>
      <c r="O1288" s="183">
        <v>5503</v>
      </c>
      <c r="P1288" s="183" t="s">
        <v>1592</v>
      </c>
      <c r="Q1288" s="14" t="s">
        <v>6150</v>
      </c>
      <c r="R1288" s="105">
        <v>1301.9000000000001</v>
      </c>
      <c r="S1288" s="23">
        <v>42229</v>
      </c>
      <c r="T1288" s="106">
        <v>1301.9000000000001</v>
      </c>
      <c r="U1288" s="31">
        <f t="shared" si="40"/>
        <v>0</v>
      </c>
      <c r="V1288" s="39" t="s">
        <v>59</v>
      </c>
    </row>
    <row r="1289" spans="1:22" x14ac:dyDescent="0.25">
      <c r="A1289" s="20">
        <v>42229</v>
      </c>
      <c r="B1289" s="183">
        <v>5497</v>
      </c>
      <c r="C1289" s="183" t="s">
        <v>1592</v>
      </c>
      <c r="D1289" s="14" t="s">
        <v>6186</v>
      </c>
      <c r="E1289" s="105">
        <v>1268.4000000000001</v>
      </c>
      <c r="F1289" s="23">
        <v>42229</v>
      </c>
      <c r="G1289" s="106">
        <v>1268.4000000000001</v>
      </c>
      <c r="H1289" s="31">
        <f t="shared" si="41"/>
        <v>0</v>
      </c>
      <c r="I1289" s="39" t="s">
        <v>59</v>
      </c>
      <c r="N1289" s="20">
        <v>42219</v>
      </c>
      <c r="O1289" s="183">
        <v>4428</v>
      </c>
      <c r="P1289" s="183" t="s">
        <v>1592</v>
      </c>
      <c r="Q1289" s="40" t="s">
        <v>155</v>
      </c>
      <c r="R1289" s="105">
        <v>1546.3</v>
      </c>
      <c r="S1289" s="23">
        <v>42219</v>
      </c>
      <c r="T1289" s="106">
        <v>1546.3</v>
      </c>
      <c r="U1289" s="31">
        <f t="shared" si="40"/>
        <v>0</v>
      </c>
      <c r="V1289" s="68" t="s">
        <v>59</v>
      </c>
    </row>
    <row r="1290" spans="1:22" x14ac:dyDescent="0.25">
      <c r="A1290" s="20">
        <v>42229</v>
      </c>
      <c r="B1290" s="183">
        <v>5498</v>
      </c>
      <c r="C1290" s="183" t="s">
        <v>1592</v>
      </c>
      <c r="D1290" s="14" t="s">
        <v>247</v>
      </c>
      <c r="E1290" s="105">
        <v>6484.8</v>
      </c>
      <c r="F1290" s="23">
        <v>42229</v>
      </c>
      <c r="G1290" s="106">
        <v>6484.8</v>
      </c>
      <c r="H1290" s="31">
        <f t="shared" si="41"/>
        <v>0</v>
      </c>
      <c r="I1290" s="39" t="s">
        <v>6106</v>
      </c>
      <c r="N1290" s="20">
        <v>42221</v>
      </c>
      <c r="O1290" s="183">
        <v>4646</v>
      </c>
      <c r="P1290" s="183" t="s">
        <v>1592</v>
      </c>
      <c r="Q1290" s="14" t="s">
        <v>155</v>
      </c>
      <c r="R1290" s="105">
        <v>1569.8</v>
      </c>
      <c r="S1290" s="23">
        <v>42221</v>
      </c>
      <c r="T1290" s="106">
        <v>1569.8</v>
      </c>
      <c r="U1290" s="31">
        <f t="shared" si="40"/>
        <v>0</v>
      </c>
      <c r="V1290" s="39" t="s">
        <v>17</v>
      </c>
    </row>
    <row r="1291" spans="1:22" x14ac:dyDescent="0.25">
      <c r="A1291" s="20">
        <v>42229</v>
      </c>
      <c r="B1291" s="183">
        <v>5499</v>
      </c>
      <c r="C1291" s="183" t="s">
        <v>1592</v>
      </c>
      <c r="D1291" s="14" t="s">
        <v>82</v>
      </c>
      <c r="E1291" s="105">
        <v>1320</v>
      </c>
      <c r="F1291" s="23">
        <v>42229</v>
      </c>
      <c r="G1291" s="106">
        <v>1320</v>
      </c>
      <c r="H1291" s="31">
        <f t="shared" si="41"/>
        <v>0</v>
      </c>
      <c r="I1291" s="39" t="s">
        <v>59</v>
      </c>
      <c r="N1291" s="20">
        <v>42235</v>
      </c>
      <c r="O1291" s="183">
        <v>6186</v>
      </c>
      <c r="P1291" s="183" t="s">
        <v>1592</v>
      </c>
      <c r="Q1291" s="14" t="s">
        <v>155</v>
      </c>
      <c r="R1291" s="105">
        <v>1574.9</v>
      </c>
      <c r="S1291" s="23">
        <v>42235</v>
      </c>
      <c r="T1291" s="118">
        <v>1574.9</v>
      </c>
      <c r="U1291" s="31">
        <f t="shared" si="40"/>
        <v>0</v>
      </c>
      <c r="V1291" s="56" t="s">
        <v>17</v>
      </c>
    </row>
    <row r="1292" spans="1:22" x14ac:dyDescent="0.25">
      <c r="A1292" s="20">
        <v>42229</v>
      </c>
      <c r="B1292" s="183">
        <v>5500</v>
      </c>
      <c r="C1292" s="183" t="s">
        <v>1592</v>
      </c>
      <c r="D1292" s="14" t="s">
        <v>118</v>
      </c>
      <c r="E1292" s="105">
        <v>6404.2</v>
      </c>
      <c r="F1292" s="30">
        <v>42249</v>
      </c>
      <c r="G1292" s="144">
        <v>6404.2</v>
      </c>
      <c r="H1292" s="31">
        <f t="shared" si="41"/>
        <v>0</v>
      </c>
      <c r="I1292" s="39" t="s">
        <v>59</v>
      </c>
      <c r="N1292" s="20">
        <v>42237</v>
      </c>
      <c r="O1292" s="183">
        <v>6441</v>
      </c>
      <c r="P1292" s="183" t="s">
        <v>1592</v>
      </c>
      <c r="Q1292" s="15" t="s">
        <v>155</v>
      </c>
      <c r="R1292" s="122">
        <v>1569.8</v>
      </c>
      <c r="S1292" s="23">
        <v>42237</v>
      </c>
      <c r="T1292" s="118">
        <v>1569.8</v>
      </c>
      <c r="U1292" s="31">
        <f t="shared" si="40"/>
        <v>0</v>
      </c>
      <c r="V1292" s="68" t="s">
        <v>59</v>
      </c>
    </row>
    <row r="1293" spans="1:22" x14ac:dyDescent="0.25">
      <c r="A1293" s="20">
        <v>42229</v>
      </c>
      <c r="B1293" s="183">
        <v>5501</v>
      </c>
      <c r="C1293" s="183" t="s">
        <v>1592</v>
      </c>
      <c r="D1293" s="14" t="s">
        <v>48</v>
      </c>
      <c r="E1293" s="105">
        <v>7965.5</v>
      </c>
      <c r="F1293" s="23">
        <v>42229</v>
      </c>
      <c r="G1293" s="106">
        <v>7965.5</v>
      </c>
      <c r="H1293" s="31">
        <f t="shared" si="41"/>
        <v>0</v>
      </c>
      <c r="I1293" s="39" t="s">
        <v>6106</v>
      </c>
      <c r="N1293" s="20">
        <v>42239</v>
      </c>
      <c r="O1293" s="183">
        <v>6668</v>
      </c>
      <c r="P1293" s="183" t="s">
        <v>1592</v>
      </c>
      <c r="Q1293" s="14" t="s">
        <v>155</v>
      </c>
      <c r="R1293" s="105">
        <v>3877.7</v>
      </c>
      <c r="S1293" s="65">
        <v>42239</v>
      </c>
      <c r="T1293" s="106">
        <v>3877.7</v>
      </c>
      <c r="U1293" s="31">
        <f t="shared" si="40"/>
        <v>0</v>
      </c>
      <c r="V1293" s="39" t="s">
        <v>17</v>
      </c>
    </row>
    <row r="1294" spans="1:22" x14ac:dyDescent="0.25">
      <c r="A1294" s="20">
        <v>42229</v>
      </c>
      <c r="B1294" s="183">
        <v>5502</v>
      </c>
      <c r="C1294" s="183" t="s">
        <v>1592</v>
      </c>
      <c r="D1294" s="14" t="s">
        <v>81</v>
      </c>
      <c r="E1294" s="105">
        <v>2202.8000000000002</v>
      </c>
      <c r="F1294" s="23">
        <v>42229</v>
      </c>
      <c r="G1294" s="106">
        <v>2202.8000000000002</v>
      </c>
      <c r="H1294" s="31">
        <f t="shared" si="41"/>
        <v>0</v>
      </c>
      <c r="I1294" s="39" t="s">
        <v>59</v>
      </c>
      <c r="N1294" s="20">
        <v>42243</v>
      </c>
      <c r="O1294" s="183">
        <v>7065</v>
      </c>
      <c r="P1294" s="183" t="s">
        <v>1592</v>
      </c>
      <c r="Q1294" s="14" t="s">
        <v>155</v>
      </c>
      <c r="R1294" s="105">
        <v>1316</v>
      </c>
      <c r="S1294" s="23">
        <v>42243</v>
      </c>
      <c r="T1294" s="106">
        <v>1316</v>
      </c>
      <c r="U1294" s="31">
        <f t="shared" si="40"/>
        <v>0</v>
      </c>
      <c r="V1294" s="39" t="s">
        <v>59</v>
      </c>
    </row>
    <row r="1295" spans="1:22" x14ac:dyDescent="0.25">
      <c r="A1295" s="20">
        <v>42229</v>
      </c>
      <c r="B1295" s="183">
        <v>5503</v>
      </c>
      <c r="C1295" s="183" t="s">
        <v>1592</v>
      </c>
      <c r="D1295" s="14" t="s">
        <v>6150</v>
      </c>
      <c r="E1295" s="105">
        <v>1301.9000000000001</v>
      </c>
      <c r="F1295" s="23">
        <v>42229</v>
      </c>
      <c r="G1295" s="106">
        <v>1301.9000000000001</v>
      </c>
      <c r="H1295" s="31">
        <f t="shared" si="41"/>
        <v>0</v>
      </c>
      <c r="I1295" s="39" t="s">
        <v>59</v>
      </c>
      <c r="N1295" s="20">
        <v>42245</v>
      </c>
      <c r="O1295" s="183">
        <v>7311</v>
      </c>
      <c r="P1295" s="183" t="s">
        <v>1592</v>
      </c>
      <c r="Q1295" s="14" t="s">
        <v>155</v>
      </c>
      <c r="R1295" s="105">
        <v>1334.8</v>
      </c>
      <c r="S1295" s="23">
        <v>42245</v>
      </c>
      <c r="T1295" s="106">
        <v>1334.8</v>
      </c>
      <c r="U1295" s="31">
        <f t="shared" si="40"/>
        <v>0</v>
      </c>
      <c r="V1295" s="39" t="s">
        <v>59</v>
      </c>
    </row>
    <row r="1296" spans="1:22" x14ac:dyDescent="0.25">
      <c r="A1296" s="20">
        <v>42229</v>
      </c>
      <c r="B1296" s="183">
        <v>5504</v>
      </c>
      <c r="C1296" s="183" t="s">
        <v>1592</v>
      </c>
      <c r="D1296" s="14" t="s">
        <v>53</v>
      </c>
      <c r="E1296" s="105">
        <v>816</v>
      </c>
      <c r="F1296" s="23">
        <v>42229</v>
      </c>
      <c r="G1296" s="106">
        <v>816</v>
      </c>
      <c r="H1296" s="31">
        <f t="shared" si="41"/>
        <v>0</v>
      </c>
      <c r="I1296" s="39" t="s">
        <v>59</v>
      </c>
      <c r="N1296" s="20">
        <v>42246</v>
      </c>
      <c r="O1296" s="183">
        <v>7424</v>
      </c>
      <c r="P1296" s="183" t="s">
        <v>1592</v>
      </c>
      <c r="Q1296" s="14" t="s">
        <v>155</v>
      </c>
      <c r="R1296" s="105">
        <v>4233.6000000000004</v>
      </c>
      <c r="S1296" s="23">
        <v>42246</v>
      </c>
      <c r="T1296" s="106">
        <v>4233.6000000000004</v>
      </c>
      <c r="U1296" s="31">
        <f t="shared" si="40"/>
        <v>0</v>
      </c>
      <c r="V1296" s="39" t="s">
        <v>9</v>
      </c>
    </row>
    <row r="1297" spans="1:22" x14ac:dyDescent="0.25">
      <c r="A1297" s="20">
        <v>42229</v>
      </c>
      <c r="B1297" s="183">
        <v>5505</v>
      </c>
      <c r="C1297" s="183" t="s">
        <v>1592</v>
      </c>
      <c r="D1297" s="14" t="s">
        <v>591</v>
      </c>
      <c r="E1297" s="105">
        <v>9587.2000000000007</v>
      </c>
      <c r="F1297" s="23">
        <v>42229</v>
      </c>
      <c r="G1297" s="106">
        <v>9587.2000000000007</v>
      </c>
      <c r="H1297" s="31">
        <f t="shared" si="41"/>
        <v>0</v>
      </c>
      <c r="I1297" s="39" t="s">
        <v>6104</v>
      </c>
      <c r="N1297" s="20">
        <v>42217</v>
      </c>
      <c r="O1297" s="183">
        <v>4282</v>
      </c>
      <c r="P1297" s="183" t="s">
        <v>1592</v>
      </c>
      <c r="Q1297" s="14" t="s">
        <v>191</v>
      </c>
      <c r="R1297" s="105">
        <v>12320</v>
      </c>
      <c r="S1297" s="23">
        <v>42217</v>
      </c>
      <c r="T1297" s="106">
        <v>12320</v>
      </c>
      <c r="U1297" s="25">
        <f t="shared" si="40"/>
        <v>0</v>
      </c>
      <c r="V1297" s="39" t="s">
        <v>9</v>
      </c>
    </row>
    <row r="1298" spans="1:22" x14ac:dyDescent="0.25">
      <c r="A1298" s="20">
        <v>42229</v>
      </c>
      <c r="B1298" s="183">
        <v>5506</v>
      </c>
      <c r="C1298" s="183" t="s">
        <v>1592</v>
      </c>
      <c r="D1298" s="14" t="s">
        <v>6187</v>
      </c>
      <c r="E1298" s="105">
        <v>3837.6</v>
      </c>
      <c r="F1298" s="23">
        <v>42229</v>
      </c>
      <c r="G1298" s="106">
        <v>3837.6</v>
      </c>
      <c r="H1298" s="31">
        <f t="shared" si="41"/>
        <v>0</v>
      </c>
      <c r="I1298" s="39" t="s">
        <v>9</v>
      </c>
      <c r="N1298" s="20">
        <v>42224</v>
      </c>
      <c r="O1298" s="183">
        <v>5029</v>
      </c>
      <c r="P1298" s="183" t="s">
        <v>1592</v>
      </c>
      <c r="Q1298" s="14" t="s">
        <v>191</v>
      </c>
      <c r="R1298" s="105">
        <v>15152.8</v>
      </c>
      <c r="S1298" s="23">
        <v>42224</v>
      </c>
      <c r="T1298" s="106">
        <v>15152.8</v>
      </c>
      <c r="U1298" s="31">
        <f t="shared" si="40"/>
        <v>0</v>
      </c>
      <c r="V1298" s="39" t="s">
        <v>9</v>
      </c>
    </row>
    <row r="1299" spans="1:22" x14ac:dyDescent="0.25">
      <c r="A1299" s="20">
        <v>42229</v>
      </c>
      <c r="B1299" s="183">
        <v>5507</v>
      </c>
      <c r="C1299" s="183" t="s">
        <v>1592</v>
      </c>
      <c r="D1299" s="14" t="s">
        <v>1515</v>
      </c>
      <c r="E1299" s="105">
        <v>2476.9</v>
      </c>
      <c r="F1299" s="51">
        <v>42229</v>
      </c>
      <c r="G1299" s="106">
        <v>2476.9</v>
      </c>
      <c r="H1299" s="31">
        <f t="shared" si="41"/>
        <v>0</v>
      </c>
      <c r="I1299" s="39" t="s">
        <v>17</v>
      </c>
      <c r="N1299" s="20">
        <v>42224</v>
      </c>
      <c r="O1299" s="183">
        <v>5033</v>
      </c>
      <c r="P1299" s="183" t="s">
        <v>1592</v>
      </c>
      <c r="Q1299" s="14" t="s">
        <v>191</v>
      </c>
      <c r="R1299" s="105">
        <v>280</v>
      </c>
      <c r="S1299" s="23">
        <v>42224</v>
      </c>
      <c r="T1299" s="106">
        <v>280</v>
      </c>
      <c r="U1299" s="31">
        <f t="shared" si="40"/>
        <v>0</v>
      </c>
      <c r="V1299" s="39" t="s">
        <v>9</v>
      </c>
    </row>
    <row r="1300" spans="1:22" x14ac:dyDescent="0.25">
      <c r="A1300" s="20">
        <v>42229</v>
      </c>
      <c r="B1300" s="183">
        <v>5508</v>
      </c>
      <c r="C1300" s="183" t="s">
        <v>1592</v>
      </c>
      <c r="D1300" s="14" t="s">
        <v>47</v>
      </c>
      <c r="E1300" s="105">
        <v>19858</v>
      </c>
      <c r="F1300" s="23">
        <v>42231</v>
      </c>
      <c r="G1300" s="106">
        <v>19858</v>
      </c>
      <c r="H1300" s="31">
        <f t="shared" si="41"/>
        <v>0</v>
      </c>
      <c r="I1300" s="39" t="s">
        <v>6104</v>
      </c>
      <c r="N1300" s="20">
        <v>42231</v>
      </c>
      <c r="O1300" s="183">
        <v>5785</v>
      </c>
      <c r="P1300" s="183" t="s">
        <v>1592</v>
      </c>
      <c r="Q1300" s="14" t="s">
        <v>191</v>
      </c>
      <c r="R1300" s="105">
        <v>15926.4</v>
      </c>
      <c r="S1300" s="23">
        <v>42231</v>
      </c>
      <c r="T1300" s="106">
        <v>15926.4</v>
      </c>
      <c r="U1300" s="48">
        <f t="shared" si="40"/>
        <v>0</v>
      </c>
      <c r="V1300" s="39" t="s">
        <v>9</v>
      </c>
    </row>
    <row r="1301" spans="1:22" x14ac:dyDescent="0.25">
      <c r="A1301" s="20">
        <v>42229</v>
      </c>
      <c r="B1301" s="183">
        <v>5509</v>
      </c>
      <c r="C1301" s="183" t="s">
        <v>1592</v>
      </c>
      <c r="D1301" s="14" t="s">
        <v>56</v>
      </c>
      <c r="E1301" s="105">
        <v>11047.8</v>
      </c>
      <c r="F1301" s="23">
        <v>42229</v>
      </c>
      <c r="G1301" s="106">
        <v>11047.8</v>
      </c>
      <c r="H1301" s="31">
        <f t="shared" si="41"/>
        <v>0</v>
      </c>
      <c r="I1301" s="39" t="s">
        <v>6104</v>
      </c>
      <c r="N1301" s="20">
        <v>42238</v>
      </c>
      <c r="O1301" s="183">
        <v>6583</v>
      </c>
      <c r="P1301" s="183" t="s">
        <v>1592</v>
      </c>
      <c r="Q1301" s="150" t="s">
        <v>191</v>
      </c>
      <c r="R1301" s="105">
        <v>13991.6</v>
      </c>
      <c r="S1301" s="23">
        <v>42238</v>
      </c>
      <c r="T1301" s="106">
        <v>13991.6</v>
      </c>
      <c r="U1301" s="31">
        <f t="shared" si="40"/>
        <v>0</v>
      </c>
      <c r="V1301" s="39" t="s">
        <v>9</v>
      </c>
    </row>
    <row r="1302" spans="1:22" x14ac:dyDescent="0.25">
      <c r="A1302" s="20">
        <v>42229</v>
      </c>
      <c r="B1302" s="183">
        <v>5510</v>
      </c>
      <c r="C1302" s="183" t="s">
        <v>1592</v>
      </c>
      <c r="D1302" s="14" t="s">
        <v>130</v>
      </c>
      <c r="E1302" s="105">
        <v>3494.4</v>
      </c>
      <c r="F1302" s="72">
        <v>42231</v>
      </c>
      <c r="G1302" s="106">
        <v>3494.4</v>
      </c>
      <c r="H1302" s="31">
        <f t="shared" si="41"/>
        <v>0</v>
      </c>
      <c r="I1302" s="39" t="s">
        <v>17</v>
      </c>
      <c r="N1302" s="20">
        <v>42238</v>
      </c>
      <c r="O1302" s="183">
        <v>6586</v>
      </c>
      <c r="P1302" s="183" t="s">
        <v>1592</v>
      </c>
      <c r="Q1302" s="14" t="s">
        <v>191</v>
      </c>
      <c r="R1302" s="105">
        <v>120</v>
      </c>
      <c r="S1302" s="23">
        <v>42238</v>
      </c>
      <c r="T1302" s="106">
        <v>120</v>
      </c>
      <c r="U1302" s="31">
        <f t="shared" si="40"/>
        <v>0</v>
      </c>
      <c r="V1302" s="39" t="s">
        <v>9</v>
      </c>
    </row>
    <row r="1303" spans="1:22" x14ac:dyDescent="0.25">
      <c r="A1303" s="20">
        <v>42229</v>
      </c>
      <c r="B1303" s="183">
        <v>5511</v>
      </c>
      <c r="C1303" s="183" t="s">
        <v>1592</v>
      </c>
      <c r="D1303" s="14" t="s">
        <v>375</v>
      </c>
      <c r="E1303" s="105">
        <v>2676.4</v>
      </c>
      <c r="F1303" s="23">
        <v>42229</v>
      </c>
      <c r="G1303" s="106">
        <v>2676.4</v>
      </c>
      <c r="H1303" s="31">
        <f t="shared" si="41"/>
        <v>0</v>
      </c>
      <c r="I1303" s="39" t="s">
        <v>9</v>
      </c>
      <c r="N1303" s="20">
        <v>42244</v>
      </c>
      <c r="O1303" s="183">
        <v>7267</v>
      </c>
      <c r="P1303" s="183" t="s">
        <v>1592</v>
      </c>
      <c r="Q1303" s="14" t="s">
        <v>191</v>
      </c>
      <c r="R1303" s="105">
        <v>13003.6</v>
      </c>
      <c r="S1303" s="23">
        <v>42244</v>
      </c>
      <c r="T1303" s="106">
        <v>13003.6</v>
      </c>
      <c r="U1303" s="31">
        <f t="shared" si="40"/>
        <v>0</v>
      </c>
      <c r="V1303" s="39" t="s">
        <v>9</v>
      </c>
    </row>
    <row r="1304" spans="1:22" x14ac:dyDescent="0.25">
      <c r="A1304" s="20">
        <v>42229</v>
      </c>
      <c r="B1304" s="183">
        <v>5512</v>
      </c>
      <c r="C1304" s="183" t="s">
        <v>1592</v>
      </c>
      <c r="D1304" s="14" t="s">
        <v>60</v>
      </c>
      <c r="E1304" s="105">
        <v>4176</v>
      </c>
      <c r="F1304" s="23">
        <v>42229</v>
      </c>
      <c r="G1304" s="106">
        <v>4176</v>
      </c>
      <c r="H1304" s="31">
        <f t="shared" si="41"/>
        <v>0</v>
      </c>
      <c r="I1304" s="39" t="s">
        <v>6104</v>
      </c>
      <c r="N1304" s="20">
        <v>42219</v>
      </c>
      <c r="O1304" s="183">
        <v>4436</v>
      </c>
      <c r="P1304" s="183" t="s">
        <v>1592</v>
      </c>
      <c r="Q1304" s="40" t="s">
        <v>43</v>
      </c>
      <c r="R1304" s="105">
        <v>5286.4</v>
      </c>
      <c r="S1304" s="23">
        <v>42220</v>
      </c>
      <c r="T1304" s="106">
        <v>5286.4</v>
      </c>
      <c r="U1304" s="31">
        <f t="shared" si="40"/>
        <v>0</v>
      </c>
      <c r="V1304" s="68">
        <v>5286.4</v>
      </c>
    </row>
    <row r="1305" spans="1:22" x14ac:dyDescent="0.25">
      <c r="A1305" s="20">
        <v>42229</v>
      </c>
      <c r="B1305" s="183">
        <v>5513</v>
      </c>
      <c r="C1305" s="183" t="s">
        <v>1592</v>
      </c>
      <c r="D1305" s="14" t="s">
        <v>1515</v>
      </c>
      <c r="E1305" s="105">
        <v>755.2</v>
      </c>
      <c r="F1305" s="23">
        <v>42229</v>
      </c>
      <c r="G1305" s="106">
        <v>755.2</v>
      </c>
      <c r="H1305" s="31">
        <f t="shared" si="41"/>
        <v>0</v>
      </c>
      <c r="I1305" s="39" t="s">
        <v>17</v>
      </c>
      <c r="N1305" s="20">
        <v>42221</v>
      </c>
      <c r="O1305" s="183">
        <v>4626</v>
      </c>
      <c r="P1305" s="183" t="s">
        <v>1592</v>
      </c>
      <c r="Q1305" s="14" t="s">
        <v>43</v>
      </c>
      <c r="R1305" s="105">
        <v>7961.04</v>
      </c>
      <c r="S1305" s="23">
        <v>42221</v>
      </c>
      <c r="T1305" s="106">
        <v>7961.04</v>
      </c>
      <c r="U1305" s="31">
        <f t="shared" si="40"/>
        <v>0</v>
      </c>
      <c r="V1305" s="39" t="s">
        <v>9</v>
      </c>
    </row>
    <row r="1306" spans="1:22" x14ac:dyDescent="0.25">
      <c r="A1306" s="20">
        <v>42229</v>
      </c>
      <c r="B1306" s="183">
        <v>5514</v>
      </c>
      <c r="C1306" s="183" t="s">
        <v>1592</v>
      </c>
      <c r="D1306" s="14" t="s">
        <v>131</v>
      </c>
      <c r="E1306" s="105">
        <v>5547</v>
      </c>
      <c r="F1306" s="23">
        <v>42230</v>
      </c>
      <c r="G1306" s="106">
        <v>5547</v>
      </c>
      <c r="H1306" s="31">
        <f t="shared" si="41"/>
        <v>0</v>
      </c>
      <c r="I1306" s="39" t="s">
        <v>17</v>
      </c>
      <c r="N1306" s="20">
        <v>42223</v>
      </c>
      <c r="O1306" s="183">
        <v>4871</v>
      </c>
      <c r="P1306" s="183" t="s">
        <v>1592</v>
      </c>
      <c r="Q1306" s="14" t="s">
        <v>43</v>
      </c>
      <c r="R1306" s="105">
        <v>5555.2</v>
      </c>
      <c r="S1306" s="23">
        <v>42223</v>
      </c>
      <c r="T1306" s="106">
        <v>5555.2</v>
      </c>
      <c r="U1306" s="31">
        <f t="shared" si="40"/>
        <v>0</v>
      </c>
      <c r="V1306" s="39" t="s">
        <v>6106</v>
      </c>
    </row>
    <row r="1307" spans="1:22" x14ac:dyDescent="0.25">
      <c r="A1307" s="20">
        <v>42229</v>
      </c>
      <c r="B1307" s="183">
        <v>5515</v>
      </c>
      <c r="C1307" s="183" t="s">
        <v>1592</v>
      </c>
      <c r="D1307" s="14" t="s">
        <v>256</v>
      </c>
      <c r="E1307" s="105">
        <v>6358.2</v>
      </c>
      <c r="F1307" s="23">
        <v>42229</v>
      </c>
      <c r="G1307" s="106">
        <v>6358.2</v>
      </c>
      <c r="H1307" s="31">
        <f t="shared" si="41"/>
        <v>0</v>
      </c>
      <c r="I1307" s="39" t="s">
        <v>6104</v>
      </c>
      <c r="N1307" s="20">
        <v>42223</v>
      </c>
      <c r="O1307" s="183">
        <v>4936</v>
      </c>
      <c r="P1307" s="183" t="s">
        <v>1592</v>
      </c>
      <c r="Q1307" s="14" t="s">
        <v>43</v>
      </c>
      <c r="R1307" s="105">
        <v>464.4</v>
      </c>
      <c r="S1307" s="23">
        <v>42224</v>
      </c>
      <c r="T1307" s="106">
        <v>464.4</v>
      </c>
      <c r="U1307" s="31">
        <f t="shared" si="40"/>
        <v>0</v>
      </c>
      <c r="V1307" s="39" t="s">
        <v>19</v>
      </c>
    </row>
    <row r="1308" spans="1:22" x14ac:dyDescent="0.25">
      <c r="A1308" s="20">
        <v>42229</v>
      </c>
      <c r="B1308" s="183">
        <v>5516</v>
      </c>
      <c r="C1308" s="183" t="s">
        <v>1592</v>
      </c>
      <c r="D1308" s="14" t="s">
        <v>294</v>
      </c>
      <c r="E1308" s="105">
        <v>7067.4</v>
      </c>
      <c r="F1308" s="72">
        <v>42229</v>
      </c>
      <c r="G1308" s="106">
        <v>7067.4</v>
      </c>
      <c r="H1308" s="31">
        <f t="shared" si="41"/>
        <v>0</v>
      </c>
      <c r="I1308" s="39" t="s">
        <v>9</v>
      </c>
      <c r="N1308" s="20">
        <v>42227</v>
      </c>
      <c r="O1308" s="183">
        <v>5300</v>
      </c>
      <c r="P1308" s="183" t="s">
        <v>1592</v>
      </c>
      <c r="Q1308" s="150" t="s">
        <v>43</v>
      </c>
      <c r="R1308" s="105">
        <v>7450</v>
      </c>
      <c r="S1308" s="23">
        <v>42227</v>
      </c>
      <c r="T1308" s="106">
        <v>7450</v>
      </c>
      <c r="U1308" s="31">
        <f t="shared" si="40"/>
        <v>0</v>
      </c>
      <c r="V1308" s="39" t="s">
        <v>9</v>
      </c>
    </row>
    <row r="1309" spans="1:22" x14ac:dyDescent="0.25">
      <c r="A1309" s="20">
        <v>42229</v>
      </c>
      <c r="B1309" s="183">
        <v>5517</v>
      </c>
      <c r="C1309" s="183" t="s">
        <v>1592</v>
      </c>
      <c r="D1309" s="14" t="s">
        <v>28</v>
      </c>
      <c r="E1309" s="105">
        <v>2912</v>
      </c>
      <c r="F1309" s="23">
        <v>42229</v>
      </c>
      <c r="G1309" s="106">
        <v>2912</v>
      </c>
      <c r="H1309" s="31">
        <f t="shared" si="41"/>
        <v>0</v>
      </c>
      <c r="I1309" s="39" t="s">
        <v>6104</v>
      </c>
      <c r="N1309" s="20">
        <v>42227</v>
      </c>
      <c r="O1309" s="183">
        <v>5307</v>
      </c>
      <c r="P1309" s="183" t="s">
        <v>1592</v>
      </c>
      <c r="Q1309" s="14" t="s">
        <v>43</v>
      </c>
      <c r="R1309" s="105">
        <v>1999.34</v>
      </c>
      <c r="S1309" s="23">
        <v>42227</v>
      </c>
      <c r="T1309" s="106">
        <v>1999.34</v>
      </c>
      <c r="U1309" s="31">
        <f t="shared" si="40"/>
        <v>0</v>
      </c>
      <c r="V1309" s="39" t="s">
        <v>9</v>
      </c>
    </row>
    <row r="1310" spans="1:22" x14ac:dyDescent="0.25">
      <c r="A1310" s="20">
        <v>42229</v>
      </c>
      <c r="B1310" s="183">
        <v>5518</v>
      </c>
      <c r="C1310" s="183" t="s">
        <v>1592</v>
      </c>
      <c r="D1310" s="14" t="s">
        <v>55</v>
      </c>
      <c r="E1310" s="105">
        <v>307.5</v>
      </c>
      <c r="F1310" s="23">
        <v>42229</v>
      </c>
      <c r="G1310" s="106">
        <v>307.5</v>
      </c>
      <c r="H1310" s="31">
        <f t="shared" si="41"/>
        <v>0</v>
      </c>
      <c r="I1310" s="39" t="s">
        <v>6104</v>
      </c>
      <c r="N1310" s="20">
        <v>42230</v>
      </c>
      <c r="O1310" s="183">
        <v>5618</v>
      </c>
      <c r="P1310" s="183" t="s">
        <v>1592</v>
      </c>
      <c r="Q1310" s="14" t="s">
        <v>43</v>
      </c>
      <c r="R1310" s="105">
        <v>12511.76</v>
      </c>
      <c r="S1310" s="23">
        <v>42230</v>
      </c>
      <c r="T1310" s="106">
        <v>12511.76</v>
      </c>
      <c r="U1310" s="31">
        <f t="shared" si="40"/>
        <v>0</v>
      </c>
      <c r="V1310" s="39" t="s">
        <v>9</v>
      </c>
    </row>
    <row r="1311" spans="1:22" x14ac:dyDescent="0.25">
      <c r="A1311" s="20">
        <v>42229</v>
      </c>
      <c r="B1311" s="183">
        <v>5519</v>
      </c>
      <c r="C1311" s="183" t="s">
        <v>1592</v>
      </c>
      <c r="D1311" s="14" t="s">
        <v>133</v>
      </c>
      <c r="E1311" s="105">
        <v>1750.6</v>
      </c>
      <c r="F1311" s="23">
        <v>42229</v>
      </c>
      <c r="G1311" s="106">
        <v>1750.6</v>
      </c>
      <c r="H1311" s="31">
        <f t="shared" si="41"/>
        <v>0</v>
      </c>
      <c r="I1311" s="221" t="s">
        <v>9</v>
      </c>
      <c r="N1311" s="20">
        <v>42230</v>
      </c>
      <c r="O1311" s="183">
        <v>5717</v>
      </c>
      <c r="P1311" s="183" t="s">
        <v>1592</v>
      </c>
      <c r="Q1311" s="14" t="s">
        <v>43</v>
      </c>
      <c r="R1311" s="105">
        <v>13322.4</v>
      </c>
      <c r="S1311" s="23">
        <v>42232</v>
      </c>
      <c r="T1311" s="106">
        <v>13322.4</v>
      </c>
      <c r="U1311" s="48">
        <f t="shared" si="40"/>
        <v>0</v>
      </c>
      <c r="V1311" s="39" t="s">
        <v>59</v>
      </c>
    </row>
    <row r="1312" spans="1:22" x14ac:dyDescent="0.25">
      <c r="A1312" s="20">
        <v>42229</v>
      </c>
      <c r="B1312" s="183">
        <v>5520</v>
      </c>
      <c r="C1312" s="183" t="s">
        <v>1592</v>
      </c>
      <c r="D1312" s="14" t="s">
        <v>334</v>
      </c>
      <c r="E1312" s="105">
        <v>2164</v>
      </c>
      <c r="F1312" s="23">
        <v>42229</v>
      </c>
      <c r="G1312" s="106">
        <v>2164</v>
      </c>
      <c r="H1312" s="31">
        <f t="shared" si="41"/>
        <v>0</v>
      </c>
      <c r="I1312" s="39" t="s">
        <v>6104</v>
      </c>
      <c r="N1312" s="20">
        <v>42233</v>
      </c>
      <c r="O1312" s="183">
        <v>5979</v>
      </c>
      <c r="P1312" s="183" t="s">
        <v>1592</v>
      </c>
      <c r="Q1312" s="14" t="s">
        <v>43</v>
      </c>
      <c r="R1312" s="105">
        <v>4748.8</v>
      </c>
      <c r="S1312" s="23">
        <v>42233</v>
      </c>
      <c r="T1312" s="118">
        <v>4748.8</v>
      </c>
      <c r="U1312" s="31">
        <f t="shared" si="40"/>
        <v>0</v>
      </c>
      <c r="V1312" s="56" t="s">
        <v>17</v>
      </c>
    </row>
    <row r="1313" spans="1:22" x14ac:dyDescent="0.25">
      <c r="A1313" s="20">
        <v>42229</v>
      </c>
      <c r="B1313" s="183">
        <v>5521</v>
      </c>
      <c r="C1313" s="183" t="s">
        <v>1592</v>
      </c>
      <c r="D1313" s="14" t="s">
        <v>25</v>
      </c>
      <c r="E1313" s="105">
        <v>540</v>
      </c>
      <c r="F1313" s="23">
        <v>42229</v>
      </c>
      <c r="G1313" s="106">
        <v>540</v>
      </c>
      <c r="H1313" s="31">
        <f t="shared" si="41"/>
        <v>0</v>
      </c>
      <c r="I1313" s="39" t="s">
        <v>9</v>
      </c>
      <c r="N1313" s="20">
        <v>42235</v>
      </c>
      <c r="O1313" s="183">
        <v>6190</v>
      </c>
      <c r="P1313" s="183" t="s">
        <v>1592</v>
      </c>
      <c r="Q1313" s="14" t="s">
        <v>43</v>
      </c>
      <c r="R1313" s="105">
        <v>5291</v>
      </c>
      <c r="S1313" s="23">
        <v>42236</v>
      </c>
      <c r="T1313" s="118">
        <v>5291</v>
      </c>
      <c r="U1313" s="31">
        <f t="shared" si="40"/>
        <v>0</v>
      </c>
      <c r="V1313" s="56" t="s">
        <v>6104</v>
      </c>
    </row>
    <row r="1314" spans="1:22" x14ac:dyDescent="0.25">
      <c r="A1314" s="20">
        <v>42229</v>
      </c>
      <c r="B1314" s="183">
        <v>5522</v>
      </c>
      <c r="C1314" s="183" t="s">
        <v>1592</v>
      </c>
      <c r="D1314" s="14" t="s">
        <v>151</v>
      </c>
      <c r="E1314" s="105">
        <v>3268.5</v>
      </c>
      <c r="F1314" s="23">
        <v>42231</v>
      </c>
      <c r="G1314" s="106">
        <v>3268.5</v>
      </c>
      <c r="H1314" s="31">
        <f t="shared" si="41"/>
        <v>0</v>
      </c>
      <c r="I1314" s="39" t="s">
        <v>9</v>
      </c>
      <c r="N1314" s="20">
        <v>42237</v>
      </c>
      <c r="O1314" s="183">
        <v>6394</v>
      </c>
      <c r="P1314" s="183" t="s">
        <v>1592</v>
      </c>
      <c r="Q1314" s="15" t="s">
        <v>43</v>
      </c>
      <c r="R1314" s="122">
        <v>7927.92</v>
      </c>
      <c r="S1314" s="23">
        <v>42237</v>
      </c>
      <c r="T1314" s="118">
        <v>7927.92</v>
      </c>
      <c r="U1314" s="31">
        <f t="shared" si="40"/>
        <v>0</v>
      </c>
      <c r="V1314" s="68" t="s">
        <v>9</v>
      </c>
    </row>
    <row r="1315" spans="1:22" x14ac:dyDescent="0.25">
      <c r="A1315" s="20">
        <v>42229</v>
      </c>
      <c r="B1315" s="183">
        <v>5523</v>
      </c>
      <c r="C1315" s="183" t="s">
        <v>1592</v>
      </c>
      <c r="D1315" s="14" t="s">
        <v>32</v>
      </c>
      <c r="E1315" s="105">
        <v>69089.600000000006</v>
      </c>
      <c r="F1315" s="23">
        <v>42235</v>
      </c>
      <c r="G1315" s="106">
        <v>69089.600000000006</v>
      </c>
      <c r="H1315" s="31">
        <f t="shared" si="41"/>
        <v>0</v>
      </c>
      <c r="I1315" s="39" t="s">
        <v>19</v>
      </c>
      <c r="N1315" s="20">
        <v>42237</v>
      </c>
      <c r="O1315" s="183">
        <v>6507</v>
      </c>
      <c r="P1315" s="183" t="s">
        <v>1592</v>
      </c>
      <c r="Q1315" s="14" t="s">
        <v>43</v>
      </c>
      <c r="R1315" s="105">
        <v>12828.3</v>
      </c>
      <c r="S1315" s="23">
        <v>42238</v>
      </c>
      <c r="T1315" s="106">
        <v>12828.3</v>
      </c>
      <c r="U1315" s="31">
        <f t="shared" si="40"/>
        <v>0</v>
      </c>
      <c r="V1315" s="39" t="s">
        <v>312</v>
      </c>
    </row>
    <row r="1316" spans="1:22" x14ac:dyDescent="0.25">
      <c r="A1316" s="20">
        <v>42229</v>
      </c>
      <c r="B1316" s="183">
        <v>5524</v>
      </c>
      <c r="C1316" s="183" t="s">
        <v>1592</v>
      </c>
      <c r="D1316" s="14" t="s">
        <v>106</v>
      </c>
      <c r="E1316" s="105">
        <v>23385.4</v>
      </c>
      <c r="F1316" s="23">
        <v>42229</v>
      </c>
      <c r="G1316" s="106">
        <v>23385.4</v>
      </c>
      <c r="H1316" s="31">
        <f t="shared" si="41"/>
        <v>0</v>
      </c>
      <c r="I1316" s="39" t="s">
        <v>19</v>
      </c>
      <c r="N1316" s="20">
        <v>42240</v>
      </c>
      <c r="O1316" s="183">
        <v>6728</v>
      </c>
      <c r="P1316" s="183" t="s">
        <v>1592</v>
      </c>
      <c r="Q1316" s="14" t="s">
        <v>43</v>
      </c>
      <c r="R1316" s="105">
        <v>9434.56</v>
      </c>
      <c r="S1316" s="65">
        <v>42240</v>
      </c>
      <c r="T1316" s="106">
        <v>9434.56</v>
      </c>
      <c r="U1316" s="31">
        <f t="shared" si="40"/>
        <v>0</v>
      </c>
      <c r="V1316" s="39" t="s">
        <v>9</v>
      </c>
    </row>
    <row r="1317" spans="1:22" x14ac:dyDescent="0.25">
      <c r="A1317" s="20">
        <v>42229</v>
      </c>
      <c r="B1317" s="183">
        <v>5525</v>
      </c>
      <c r="C1317" s="183" t="s">
        <v>1592</v>
      </c>
      <c r="D1317" s="14" t="s">
        <v>218</v>
      </c>
      <c r="E1317" s="108">
        <v>0</v>
      </c>
      <c r="F1317" s="23"/>
      <c r="G1317" s="106"/>
      <c r="H1317" s="31">
        <f t="shared" si="41"/>
        <v>0</v>
      </c>
      <c r="I1317" s="39" t="s">
        <v>13</v>
      </c>
      <c r="N1317" s="20">
        <v>42241</v>
      </c>
      <c r="O1317" s="183">
        <v>6851</v>
      </c>
      <c r="P1317" s="183" t="s">
        <v>1592</v>
      </c>
      <c r="Q1317" s="14" t="s">
        <v>43</v>
      </c>
      <c r="R1317" s="105">
        <v>8726.5</v>
      </c>
      <c r="S1317" s="65">
        <v>42241</v>
      </c>
      <c r="T1317" s="106">
        <v>8726.5</v>
      </c>
      <c r="U1317" s="31">
        <f t="shared" si="40"/>
        <v>0</v>
      </c>
      <c r="V1317" s="39" t="s">
        <v>6106</v>
      </c>
    </row>
    <row r="1318" spans="1:22" x14ac:dyDescent="0.25">
      <c r="A1318" s="20">
        <v>42229</v>
      </c>
      <c r="B1318" s="183">
        <v>5526</v>
      </c>
      <c r="C1318" s="183" t="s">
        <v>1592</v>
      </c>
      <c r="D1318" s="14" t="s">
        <v>225</v>
      </c>
      <c r="E1318" s="105">
        <v>3481</v>
      </c>
      <c r="F1318" s="23">
        <v>42229</v>
      </c>
      <c r="G1318" s="106">
        <v>3481</v>
      </c>
      <c r="H1318" s="31">
        <f t="shared" si="41"/>
        <v>0</v>
      </c>
      <c r="I1318" s="39" t="s">
        <v>9</v>
      </c>
      <c r="N1318" s="20">
        <v>42242</v>
      </c>
      <c r="O1318" s="183">
        <v>7008</v>
      </c>
      <c r="P1318" s="183" t="s">
        <v>1592</v>
      </c>
      <c r="Q1318" s="14" t="s">
        <v>43</v>
      </c>
      <c r="R1318" s="105">
        <v>6293</v>
      </c>
      <c r="S1318" s="65">
        <v>42243</v>
      </c>
      <c r="T1318" s="106">
        <v>6293</v>
      </c>
      <c r="U1318" s="31">
        <f t="shared" si="40"/>
        <v>0</v>
      </c>
      <c r="V1318" s="39" t="s">
        <v>9</v>
      </c>
    </row>
    <row r="1319" spans="1:22" x14ac:dyDescent="0.25">
      <c r="A1319" s="20">
        <v>42229</v>
      </c>
      <c r="B1319" s="183">
        <v>5527</v>
      </c>
      <c r="C1319" s="183" t="s">
        <v>1592</v>
      </c>
      <c r="D1319" s="14" t="s">
        <v>863</v>
      </c>
      <c r="E1319" s="105">
        <v>10527</v>
      </c>
      <c r="F1319" s="23">
        <v>42229</v>
      </c>
      <c r="G1319" s="106">
        <v>10527</v>
      </c>
      <c r="H1319" s="31">
        <f t="shared" si="41"/>
        <v>0</v>
      </c>
      <c r="I1319" s="39" t="s">
        <v>9</v>
      </c>
      <c r="N1319" s="20">
        <v>42243</v>
      </c>
      <c r="O1319" s="183">
        <v>7011</v>
      </c>
      <c r="P1319" s="183" t="s">
        <v>1592</v>
      </c>
      <c r="Q1319" s="14" t="s">
        <v>43</v>
      </c>
      <c r="R1319" s="105">
        <v>6594.86</v>
      </c>
      <c r="S1319" s="23">
        <v>42243</v>
      </c>
      <c r="T1319" s="106">
        <v>6594.86</v>
      </c>
      <c r="U1319" s="31">
        <f t="shared" si="40"/>
        <v>0</v>
      </c>
      <c r="V1319" s="39" t="s">
        <v>9</v>
      </c>
    </row>
    <row r="1320" spans="1:22" x14ac:dyDescent="0.25">
      <c r="A1320" s="20">
        <v>42229</v>
      </c>
      <c r="B1320" s="183">
        <v>5528</v>
      </c>
      <c r="C1320" s="183" t="s">
        <v>1592</v>
      </c>
      <c r="D1320" s="14" t="s">
        <v>1059</v>
      </c>
      <c r="E1320" s="105">
        <v>16441</v>
      </c>
      <c r="F1320" s="23">
        <v>42229</v>
      </c>
      <c r="G1320" s="106">
        <v>16441</v>
      </c>
      <c r="H1320" s="31">
        <f t="shared" si="41"/>
        <v>0</v>
      </c>
      <c r="I1320" s="39" t="s">
        <v>94</v>
      </c>
      <c r="N1320" s="20">
        <v>42247</v>
      </c>
      <c r="O1320" s="183">
        <v>7514</v>
      </c>
      <c r="P1320" s="183" t="s">
        <v>1592</v>
      </c>
      <c r="Q1320" s="14" t="s">
        <v>43</v>
      </c>
      <c r="R1320" s="105">
        <v>6276.6</v>
      </c>
      <c r="S1320" s="23">
        <v>42247</v>
      </c>
      <c r="T1320" s="106">
        <v>6276.6</v>
      </c>
      <c r="U1320" s="31">
        <f t="shared" si="40"/>
        <v>0</v>
      </c>
      <c r="V1320" s="39" t="s">
        <v>9</v>
      </c>
    </row>
    <row r="1321" spans="1:22" x14ac:dyDescent="0.25">
      <c r="A1321" s="20">
        <v>42229</v>
      </c>
      <c r="B1321" s="183">
        <v>5529</v>
      </c>
      <c r="C1321" s="183" t="s">
        <v>1592</v>
      </c>
      <c r="D1321" s="14" t="s">
        <v>229</v>
      </c>
      <c r="E1321" s="105">
        <v>5250.52</v>
      </c>
      <c r="F1321" s="23">
        <v>42229</v>
      </c>
      <c r="G1321" s="106">
        <v>5250.52</v>
      </c>
      <c r="H1321" s="31">
        <f t="shared" si="41"/>
        <v>0</v>
      </c>
      <c r="I1321" s="39" t="s">
        <v>9</v>
      </c>
      <c r="N1321" s="20">
        <v>42231</v>
      </c>
      <c r="O1321" s="183">
        <v>5783</v>
      </c>
      <c r="P1321" s="183" t="s">
        <v>1592</v>
      </c>
      <c r="Q1321" s="14" t="s">
        <v>641</v>
      </c>
      <c r="R1321" s="105">
        <v>5858.8</v>
      </c>
      <c r="S1321" s="23">
        <v>42232</v>
      </c>
      <c r="T1321" s="106">
        <v>5858.8</v>
      </c>
      <c r="U1321" s="48">
        <f t="shared" si="40"/>
        <v>0</v>
      </c>
      <c r="V1321" s="39" t="s">
        <v>6104</v>
      </c>
    </row>
    <row r="1322" spans="1:22" x14ac:dyDescent="0.25">
      <c r="A1322" s="20">
        <v>42229</v>
      </c>
      <c r="B1322" s="183">
        <v>5530</v>
      </c>
      <c r="C1322" s="183" t="s">
        <v>1592</v>
      </c>
      <c r="D1322" s="14" t="s">
        <v>32</v>
      </c>
      <c r="E1322" s="105">
        <v>66688.399999999994</v>
      </c>
      <c r="F1322" s="23">
        <v>42235</v>
      </c>
      <c r="G1322" s="106">
        <v>66688.399999999994</v>
      </c>
      <c r="H1322" s="31">
        <f t="shared" si="41"/>
        <v>0</v>
      </c>
      <c r="I1322" s="39" t="s">
        <v>19</v>
      </c>
      <c r="N1322" s="20">
        <v>42233</v>
      </c>
      <c r="O1322" s="183">
        <v>6046</v>
      </c>
      <c r="P1322" s="183" t="s">
        <v>1592</v>
      </c>
      <c r="Q1322" s="14" t="s">
        <v>1140</v>
      </c>
      <c r="R1322" s="105">
        <v>2929.5</v>
      </c>
      <c r="S1322" s="23">
        <v>42235</v>
      </c>
      <c r="T1322" s="118">
        <v>2929.5</v>
      </c>
      <c r="U1322" s="31">
        <f t="shared" si="40"/>
        <v>0</v>
      </c>
      <c r="V1322" s="56" t="s">
        <v>149</v>
      </c>
    </row>
    <row r="1323" spans="1:22" x14ac:dyDescent="0.25">
      <c r="A1323" s="20">
        <v>42229</v>
      </c>
      <c r="B1323" s="183">
        <v>5531</v>
      </c>
      <c r="C1323" s="183" t="s">
        <v>1592</v>
      </c>
      <c r="D1323" s="14" t="s">
        <v>218</v>
      </c>
      <c r="E1323" s="108">
        <v>0</v>
      </c>
      <c r="F1323" s="23"/>
      <c r="G1323" s="106"/>
      <c r="H1323" s="31">
        <f t="shared" si="41"/>
        <v>0</v>
      </c>
      <c r="I1323" s="39" t="s">
        <v>13</v>
      </c>
      <c r="N1323" s="20">
        <v>42240</v>
      </c>
      <c r="O1323" s="183">
        <v>6825</v>
      </c>
      <c r="P1323" s="183" t="s">
        <v>1592</v>
      </c>
      <c r="Q1323" s="14" t="s">
        <v>1198</v>
      </c>
      <c r="R1323" s="105">
        <v>6563.7</v>
      </c>
      <c r="S1323" s="65">
        <v>42242</v>
      </c>
      <c r="T1323" s="106">
        <v>6563.7</v>
      </c>
      <c r="U1323" s="31">
        <f t="shared" si="40"/>
        <v>0</v>
      </c>
      <c r="V1323" s="39" t="s">
        <v>149</v>
      </c>
    </row>
    <row r="1324" spans="1:22" x14ac:dyDescent="0.25">
      <c r="A1324" s="20">
        <v>42229</v>
      </c>
      <c r="B1324" s="183">
        <v>5532</v>
      </c>
      <c r="C1324" s="183" t="s">
        <v>1592</v>
      </c>
      <c r="D1324" s="14" t="s">
        <v>237</v>
      </c>
      <c r="E1324" s="105">
        <v>270</v>
      </c>
      <c r="F1324" s="23">
        <v>42229</v>
      </c>
      <c r="G1324" s="106">
        <v>270</v>
      </c>
      <c r="H1324" s="31">
        <f t="shared" si="41"/>
        <v>0</v>
      </c>
      <c r="I1324" s="39" t="s">
        <v>9</v>
      </c>
      <c r="N1324" s="20">
        <v>42247</v>
      </c>
      <c r="O1324" s="183">
        <v>7622</v>
      </c>
      <c r="P1324" s="183" t="s">
        <v>1592</v>
      </c>
      <c r="Q1324" s="14" t="s">
        <v>1198</v>
      </c>
      <c r="R1324" s="105">
        <v>5008.25</v>
      </c>
      <c r="S1324" s="23"/>
      <c r="T1324" s="106"/>
      <c r="U1324" s="31">
        <f t="shared" si="40"/>
        <v>5008.25</v>
      </c>
      <c r="V1324" s="39" t="s">
        <v>149</v>
      </c>
    </row>
    <row r="1325" spans="1:22" x14ac:dyDescent="0.25">
      <c r="A1325" s="20">
        <v>42229</v>
      </c>
      <c r="B1325" s="183">
        <v>5533</v>
      </c>
      <c r="C1325" s="183" t="s">
        <v>1592</v>
      </c>
      <c r="D1325" s="14" t="s">
        <v>99</v>
      </c>
      <c r="E1325" s="105">
        <v>1950.3</v>
      </c>
      <c r="F1325" s="23">
        <v>42229</v>
      </c>
      <c r="G1325" s="106">
        <v>1950.3</v>
      </c>
      <c r="H1325" s="31">
        <f t="shared" si="41"/>
        <v>0</v>
      </c>
      <c r="I1325" s="39" t="s">
        <v>94</v>
      </c>
      <c r="N1325" s="20">
        <v>42217</v>
      </c>
      <c r="O1325" s="183">
        <v>4301</v>
      </c>
      <c r="P1325" s="183" t="s">
        <v>1592</v>
      </c>
      <c r="Q1325" s="14" t="s">
        <v>56</v>
      </c>
      <c r="R1325" s="105">
        <v>8384.7999999999993</v>
      </c>
      <c r="S1325" s="23">
        <v>42218</v>
      </c>
      <c r="T1325" s="106">
        <v>8384.7999999999993</v>
      </c>
      <c r="U1325" s="25">
        <f t="shared" si="40"/>
        <v>0</v>
      </c>
      <c r="V1325" s="39" t="s">
        <v>17</v>
      </c>
    </row>
    <row r="1326" spans="1:22" x14ac:dyDescent="0.25">
      <c r="A1326" s="20">
        <v>42229</v>
      </c>
      <c r="B1326" s="183">
        <v>5534</v>
      </c>
      <c r="C1326" s="183" t="s">
        <v>1592</v>
      </c>
      <c r="D1326" s="14" t="s">
        <v>24</v>
      </c>
      <c r="E1326" s="105">
        <v>18459</v>
      </c>
      <c r="F1326" s="23">
        <v>42236</v>
      </c>
      <c r="G1326" s="106">
        <v>18459</v>
      </c>
      <c r="H1326" s="31">
        <f t="shared" si="41"/>
        <v>0</v>
      </c>
      <c r="I1326" s="39" t="s">
        <v>6112</v>
      </c>
      <c r="N1326" s="20">
        <v>42218</v>
      </c>
      <c r="O1326" s="183">
        <v>4370</v>
      </c>
      <c r="P1326" s="183" t="s">
        <v>1592</v>
      </c>
      <c r="Q1326" s="40" t="s">
        <v>56</v>
      </c>
      <c r="R1326" s="105">
        <v>9036.6</v>
      </c>
      <c r="S1326" s="23">
        <v>42220</v>
      </c>
      <c r="T1326" s="106">
        <v>9036.6</v>
      </c>
      <c r="U1326" s="25">
        <f t="shared" si="40"/>
        <v>0</v>
      </c>
      <c r="V1326" s="68" t="s">
        <v>6104</v>
      </c>
    </row>
    <row r="1327" spans="1:22" x14ac:dyDescent="0.25">
      <c r="A1327" s="20">
        <v>42229</v>
      </c>
      <c r="B1327" s="183">
        <v>5535</v>
      </c>
      <c r="C1327" s="183" t="s">
        <v>1592</v>
      </c>
      <c r="D1327" s="14" t="s">
        <v>6188</v>
      </c>
      <c r="E1327" s="108">
        <v>33768</v>
      </c>
      <c r="F1327" s="23">
        <v>42229</v>
      </c>
      <c r="G1327" s="106">
        <v>33768</v>
      </c>
      <c r="H1327" s="31">
        <f t="shared" si="41"/>
        <v>0</v>
      </c>
      <c r="I1327" s="39" t="s">
        <v>9</v>
      </c>
      <c r="N1327" s="20">
        <v>42219</v>
      </c>
      <c r="O1327" s="183">
        <v>4420</v>
      </c>
      <c r="P1327" s="183" t="s">
        <v>1592</v>
      </c>
      <c r="Q1327" s="40" t="s">
        <v>56</v>
      </c>
      <c r="R1327" s="105">
        <v>9885.2000000000007</v>
      </c>
      <c r="S1327" s="30">
        <v>42220</v>
      </c>
      <c r="T1327" s="106">
        <v>9885.2000000000007</v>
      </c>
      <c r="U1327" s="31">
        <f t="shared" si="40"/>
        <v>0</v>
      </c>
      <c r="V1327" s="68" t="s">
        <v>6104</v>
      </c>
    </row>
    <row r="1328" spans="1:22" x14ac:dyDescent="0.25">
      <c r="A1328" s="20">
        <v>42229</v>
      </c>
      <c r="B1328" s="183">
        <v>5536</v>
      </c>
      <c r="C1328" s="183" t="s">
        <v>1592</v>
      </c>
      <c r="D1328" s="14" t="s">
        <v>285</v>
      </c>
      <c r="E1328" s="105">
        <v>1307.4000000000001</v>
      </c>
      <c r="F1328" s="23">
        <v>42229</v>
      </c>
      <c r="G1328" s="106">
        <v>1307.4000000000001</v>
      </c>
      <c r="H1328" s="31">
        <f t="shared" si="41"/>
        <v>0</v>
      </c>
      <c r="I1328" s="39" t="s">
        <v>19</v>
      </c>
      <c r="N1328" s="20">
        <v>42221</v>
      </c>
      <c r="O1328" s="183">
        <v>4630</v>
      </c>
      <c r="P1328" s="183" t="s">
        <v>1592</v>
      </c>
      <c r="Q1328" s="14" t="s">
        <v>56</v>
      </c>
      <c r="R1328" s="105">
        <v>9955.7999999999993</v>
      </c>
      <c r="S1328" s="23">
        <v>42221</v>
      </c>
      <c r="T1328" s="106">
        <v>9955.7999999999993</v>
      </c>
      <c r="U1328" s="31">
        <f t="shared" si="40"/>
        <v>0</v>
      </c>
      <c r="V1328" s="39" t="s">
        <v>6104</v>
      </c>
    </row>
    <row r="1329" spans="1:22" x14ac:dyDescent="0.25">
      <c r="A1329" s="20">
        <v>42229</v>
      </c>
      <c r="B1329" s="183">
        <v>5537</v>
      </c>
      <c r="C1329" s="183" t="s">
        <v>1592</v>
      </c>
      <c r="D1329" s="14" t="s">
        <v>1182</v>
      </c>
      <c r="E1329" s="105">
        <v>2604</v>
      </c>
      <c r="F1329" s="23">
        <v>42229</v>
      </c>
      <c r="G1329" s="106">
        <v>2604</v>
      </c>
      <c r="H1329" s="31">
        <f t="shared" si="41"/>
        <v>0</v>
      </c>
      <c r="I1329" s="39" t="s">
        <v>9</v>
      </c>
      <c r="N1329" s="20">
        <v>42222</v>
      </c>
      <c r="O1329" s="183">
        <v>4783</v>
      </c>
      <c r="P1329" s="183" t="s">
        <v>1592</v>
      </c>
      <c r="Q1329" s="14" t="s">
        <v>56</v>
      </c>
      <c r="R1329" s="105">
        <v>8761.2000000000007</v>
      </c>
      <c r="S1329" s="23">
        <v>42223</v>
      </c>
      <c r="T1329" s="106">
        <v>8761.2000000000007</v>
      </c>
      <c r="U1329" s="31">
        <f t="shared" si="40"/>
        <v>0</v>
      </c>
      <c r="V1329" s="39" t="s">
        <v>6104</v>
      </c>
    </row>
    <row r="1330" spans="1:22" x14ac:dyDescent="0.25">
      <c r="A1330" s="20">
        <v>42229</v>
      </c>
      <c r="B1330" s="183">
        <v>5538</v>
      </c>
      <c r="C1330" s="183" t="s">
        <v>1592</v>
      </c>
      <c r="D1330" s="14" t="s">
        <v>6188</v>
      </c>
      <c r="E1330" s="105">
        <v>343.2</v>
      </c>
      <c r="F1330" s="23">
        <v>42229</v>
      </c>
      <c r="G1330" s="106">
        <v>343.2</v>
      </c>
      <c r="H1330" s="31">
        <f t="shared" si="41"/>
        <v>0</v>
      </c>
      <c r="I1330" s="39" t="s">
        <v>9</v>
      </c>
      <c r="N1330" s="20">
        <v>42224</v>
      </c>
      <c r="O1330" s="183">
        <v>5034</v>
      </c>
      <c r="P1330" s="183" t="s">
        <v>1592</v>
      </c>
      <c r="Q1330" s="14" t="s">
        <v>56</v>
      </c>
      <c r="R1330" s="105">
        <v>10634.4</v>
      </c>
      <c r="S1330" s="23">
        <v>42225</v>
      </c>
      <c r="T1330" s="106">
        <v>10634.4</v>
      </c>
      <c r="U1330" s="31">
        <f t="shared" si="40"/>
        <v>0</v>
      </c>
      <c r="V1330" s="39" t="s">
        <v>6104</v>
      </c>
    </row>
    <row r="1331" spans="1:22" x14ac:dyDescent="0.25">
      <c r="A1331" s="20">
        <v>42229</v>
      </c>
      <c r="B1331" s="183">
        <v>5539</v>
      </c>
      <c r="C1331" s="183" t="s">
        <v>1592</v>
      </c>
      <c r="D1331" s="14" t="s">
        <v>332</v>
      </c>
      <c r="E1331" s="105">
        <v>2470.4</v>
      </c>
      <c r="F1331" s="23">
        <v>42229</v>
      </c>
      <c r="G1331" s="106">
        <v>2470.4</v>
      </c>
      <c r="H1331" s="31">
        <f t="shared" si="41"/>
        <v>0</v>
      </c>
      <c r="I1331" s="39" t="s">
        <v>9</v>
      </c>
      <c r="N1331" s="20">
        <v>42225</v>
      </c>
      <c r="O1331" s="183">
        <v>5091</v>
      </c>
      <c r="P1331" s="183" t="s">
        <v>1592</v>
      </c>
      <c r="Q1331" s="14" t="s">
        <v>56</v>
      </c>
      <c r="R1331" s="105">
        <v>10107.6</v>
      </c>
      <c r="S1331" s="23">
        <v>42225</v>
      </c>
      <c r="T1331" s="106">
        <v>10107.6</v>
      </c>
      <c r="U1331" s="31">
        <f t="shared" si="40"/>
        <v>0</v>
      </c>
      <c r="V1331" s="39" t="s">
        <v>6104</v>
      </c>
    </row>
    <row r="1332" spans="1:22" x14ac:dyDescent="0.25">
      <c r="A1332" s="20">
        <v>42229</v>
      </c>
      <c r="B1332" s="183">
        <v>5540</v>
      </c>
      <c r="C1332" s="183" t="s">
        <v>1592</v>
      </c>
      <c r="D1332" s="14" t="s">
        <v>89</v>
      </c>
      <c r="E1332" s="105">
        <v>3533.4</v>
      </c>
      <c r="F1332" s="23">
        <v>42229</v>
      </c>
      <c r="G1332" s="106">
        <v>3533.4</v>
      </c>
      <c r="H1332" s="31">
        <f t="shared" si="41"/>
        <v>0</v>
      </c>
      <c r="I1332" s="39" t="s">
        <v>9</v>
      </c>
      <c r="N1332" s="20">
        <v>42227</v>
      </c>
      <c r="O1332" s="183">
        <v>5318</v>
      </c>
      <c r="P1332" s="183" t="s">
        <v>1592</v>
      </c>
      <c r="Q1332" s="14" t="s">
        <v>56</v>
      </c>
      <c r="R1332" s="105">
        <v>11006.8</v>
      </c>
      <c r="S1332" s="23">
        <v>42227</v>
      </c>
      <c r="T1332" s="106">
        <v>11006.8</v>
      </c>
      <c r="U1332" s="31">
        <f t="shared" si="40"/>
        <v>0</v>
      </c>
      <c r="V1332" s="39" t="s">
        <v>9</v>
      </c>
    </row>
    <row r="1333" spans="1:22" x14ac:dyDescent="0.25">
      <c r="A1333" s="20">
        <v>42229</v>
      </c>
      <c r="B1333" s="183">
        <v>5541</v>
      </c>
      <c r="C1333" s="183" t="s">
        <v>1592</v>
      </c>
      <c r="D1333" s="14" t="s">
        <v>335</v>
      </c>
      <c r="E1333" s="105">
        <v>462.6</v>
      </c>
      <c r="F1333" s="23">
        <v>42229</v>
      </c>
      <c r="G1333" s="106">
        <v>462.6</v>
      </c>
      <c r="H1333" s="31">
        <f t="shared" si="41"/>
        <v>0</v>
      </c>
      <c r="I1333" s="39" t="s">
        <v>9</v>
      </c>
      <c r="N1333" s="20">
        <v>42229</v>
      </c>
      <c r="O1333" s="183">
        <v>5509</v>
      </c>
      <c r="P1333" s="183" t="s">
        <v>1592</v>
      </c>
      <c r="Q1333" s="14" t="s">
        <v>56</v>
      </c>
      <c r="R1333" s="105">
        <v>11047.8</v>
      </c>
      <c r="S1333" s="23">
        <v>42229</v>
      </c>
      <c r="T1333" s="106">
        <v>11047.8</v>
      </c>
      <c r="U1333" s="31">
        <f t="shared" si="40"/>
        <v>0</v>
      </c>
      <c r="V1333" s="39" t="s">
        <v>6104</v>
      </c>
    </row>
    <row r="1334" spans="1:22" x14ac:dyDescent="0.25">
      <c r="A1334" s="20">
        <v>42229</v>
      </c>
      <c r="B1334" s="183">
        <v>5542</v>
      </c>
      <c r="C1334" s="183" t="s">
        <v>1592</v>
      </c>
      <c r="D1334" s="14" t="s">
        <v>66</v>
      </c>
      <c r="E1334" s="105">
        <v>2081.1999999999998</v>
      </c>
      <c r="F1334" s="23">
        <v>42229</v>
      </c>
      <c r="G1334" s="106">
        <v>2081.1999999999998</v>
      </c>
      <c r="H1334" s="31">
        <f t="shared" si="41"/>
        <v>0</v>
      </c>
      <c r="I1334" s="39" t="s">
        <v>9</v>
      </c>
      <c r="N1334" s="20">
        <v>42230</v>
      </c>
      <c r="O1334" s="183">
        <v>5635</v>
      </c>
      <c r="P1334" s="183" t="s">
        <v>1592</v>
      </c>
      <c r="Q1334" s="14" t="s">
        <v>56</v>
      </c>
      <c r="R1334" s="105">
        <v>6594</v>
      </c>
      <c r="S1334" s="23">
        <v>42231</v>
      </c>
      <c r="T1334" s="106">
        <v>6594</v>
      </c>
      <c r="U1334" s="48">
        <f t="shared" si="40"/>
        <v>0</v>
      </c>
      <c r="V1334" s="39" t="s">
        <v>6104</v>
      </c>
    </row>
    <row r="1335" spans="1:22" x14ac:dyDescent="0.25">
      <c r="A1335" s="20">
        <v>42229</v>
      </c>
      <c r="B1335" s="183">
        <v>5543</v>
      </c>
      <c r="C1335" s="183" t="s">
        <v>1592</v>
      </c>
      <c r="D1335" s="14" t="s">
        <v>1182</v>
      </c>
      <c r="E1335" s="105">
        <v>628</v>
      </c>
      <c r="F1335" s="23">
        <v>42229</v>
      </c>
      <c r="G1335" s="106">
        <v>628</v>
      </c>
      <c r="H1335" s="31">
        <f t="shared" si="41"/>
        <v>0</v>
      </c>
      <c r="I1335" s="39" t="s">
        <v>9</v>
      </c>
      <c r="N1335" s="20">
        <v>42233</v>
      </c>
      <c r="O1335" s="183">
        <v>5988</v>
      </c>
      <c r="P1335" s="183" t="s">
        <v>1592</v>
      </c>
      <c r="Q1335" s="14" t="s">
        <v>56</v>
      </c>
      <c r="R1335" s="105">
        <v>15490.8</v>
      </c>
      <c r="S1335" s="23">
        <v>42233</v>
      </c>
      <c r="T1335" s="118">
        <v>15490.8</v>
      </c>
      <c r="U1335" s="31">
        <f t="shared" si="40"/>
        <v>0</v>
      </c>
      <c r="V1335" s="56" t="s">
        <v>94</v>
      </c>
    </row>
    <row r="1336" spans="1:22" x14ac:dyDescent="0.25">
      <c r="A1336" s="20">
        <v>42229</v>
      </c>
      <c r="B1336" s="183">
        <v>5544</v>
      </c>
      <c r="C1336" s="183" t="s">
        <v>1592</v>
      </c>
      <c r="D1336" s="14" t="s">
        <v>107</v>
      </c>
      <c r="E1336" s="105">
        <v>3136</v>
      </c>
      <c r="F1336" s="23">
        <v>42229</v>
      </c>
      <c r="G1336" s="106">
        <v>3136</v>
      </c>
      <c r="H1336" s="31">
        <f t="shared" si="41"/>
        <v>0</v>
      </c>
      <c r="I1336" s="39" t="s">
        <v>9</v>
      </c>
      <c r="N1336" s="20">
        <v>42235</v>
      </c>
      <c r="O1336" s="183">
        <v>6200</v>
      </c>
      <c r="P1336" s="183" t="s">
        <v>1592</v>
      </c>
      <c r="Q1336" s="14" t="s">
        <v>56</v>
      </c>
      <c r="R1336" s="105">
        <v>14514.6</v>
      </c>
      <c r="S1336" s="23">
        <v>42236</v>
      </c>
      <c r="T1336" s="118">
        <v>14514.6</v>
      </c>
      <c r="U1336" s="31">
        <f t="shared" si="40"/>
        <v>0</v>
      </c>
      <c r="V1336" s="56" t="s">
        <v>17</v>
      </c>
    </row>
    <row r="1337" spans="1:22" x14ac:dyDescent="0.25">
      <c r="A1337" s="20">
        <v>42229</v>
      </c>
      <c r="B1337" s="183">
        <v>5545</v>
      </c>
      <c r="C1337" s="183" t="s">
        <v>1592</v>
      </c>
      <c r="D1337" s="14" t="s">
        <v>136</v>
      </c>
      <c r="E1337" s="105">
        <v>20204</v>
      </c>
      <c r="F1337" s="23">
        <v>42230</v>
      </c>
      <c r="G1337" s="106">
        <v>20204</v>
      </c>
      <c r="H1337" s="31">
        <f t="shared" si="41"/>
        <v>0</v>
      </c>
      <c r="I1337" s="39" t="s">
        <v>9</v>
      </c>
      <c r="N1337" s="20">
        <v>42236</v>
      </c>
      <c r="O1337" s="183">
        <v>6332</v>
      </c>
      <c r="P1337" s="183" t="s">
        <v>1592</v>
      </c>
      <c r="Q1337" s="14" t="s">
        <v>56</v>
      </c>
      <c r="R1337" s="105">
        <v>4257</v>
      </c>
      <c r="S1337" s="23">
        <v>42238</v>
      </c>
      <c r="T1337" s="106">
        <v>4257</v>
      </c>
      <c r="U1337" s="31">
        <f t="shared" si="40"/>
        <v>0</v>
      </c>
      <c r="V1337" s="39" t="s">
        <v>6104</v>
      </c>
    </row>
    <row r="1338" spans="1:22" x14ac:dyDescent="0.25">
      <c r="A1338" s="20">
        <v>42229</v>
      </c>
      <c r="B1338" s="183">
        <v>5546</v>
      </c>
      <c r="C1338" s="183" t="s">
        <v>1592</v>
      </c>
      <c r="D1338" s="14" t="s">
        <v>361</v>
      </c>
      <c r="E1338" s="105">
        <v>5473.2</v>
      </c>
      <c r="F1338" s="23">
        <v>42230</v>
      </c>
      <c r="G1338" s="106">
        <v>5473.2</v>
      </c>
      <c r="H1338" s="31">
        <f t="shared" si="41"/>
        <v>0</v>
      </c>
      <c r="I1338" s="39" t="s">
        <v>17</v>
      </c>
      <c r="N1338" s="20">
        <v>42237</v>
      </c>
      <c r="O1338" s="183">
        <v>6430</v>
      </c>
      <c r="P1338" s="183" t="s">
        <v>1592</v>
      </c>
      <c r="Q1338" s="15" t="s">
        <v>56</v>
      </c>
      <c r="R1338" s="122">
        <v>4816</v>
      </c>
      <c r="S1338" s="23">
        <v>42238</v>
      </c>
      <c r="T1338" s="118">
        <v>4816</v>
      </c>
      <c r="U1338" s="31">
        <f t="shared" si="40"/>
        <v>0</v>
      </c>
      <c r="V1338" s="68" t="s">
        <v>6104</v>
      </c>
    </row>
    <row r="1339" spans="1:22" x14ac:dyDescent="0.25">
      <c r="A1339" s="20">
        <v>42229</v>
      </c>
      <c r="B1339" s="183">
        <v>5547</v>
      </c>
      <c r="C1339" s="183" t="s">
        <v>1592</v>
      </c>
      <c r="D1339" s="14" t="s">
        <v>93</v>
      </c>
      <c r="E1339" s="105">
        <v>1600</v>
      </c>
      <c r="F1339" s="23">
        <v>42230</v>
      </c>
      <c r="G1339" s="106">
        <v>1600</v>
      </c>
      <c r="H1339" s="31">
        <f t="shared" si="41"/>
        <v>0</v>
      </c>
      <c r="I1339" s="39" t="s">
        <v>17</v>
      </c>
      <c r="N1339" s="20">
        <v>42238</v>
      </c>
      <c r="O1339" s="183">
        <v>6594</v>
      </c>
      <c r="P1339" s="183" t="s">
        <v>1592</v>
      </c>
      <c r="Q1339" s="14" t="s">
        <v>56</v>
      </c>
      <c r="R1339" s="105">
        <v>8210.4</v>
      </c>
      <c r="S1339" s="65">
        <v>42238</v>
      </c>
      <c r="T1339" s="106">
        <v>8210.4</v>
      </c>
      <c r="U1339" s="31">
        <f t="shared" si="40"/>
        <v>0</v>
      </c>
      <c r="V1339" s="39" t="s">
        <v>773</v>
      </c>
    </row>
    <row r="1340" spans="1:22" x14ac:dyDescent="0.25">
      <c r="A1340" s="20">
        <v>42229</v>
      </c>
      <c r="B1340" s="183">
        <v>5548</v>
      </c>
      <c r="C1340" s="183" t="s">
        <v>1592</v>
      </c>
      <c r="D1340" s="14" t="s">
        <v>104</v>
      </c>
      <c r="E1340" s="105">
        <v>7078.8</v>
      </c>
      <c r="F1340" s="23">
        <v>42230</v>
      </c>
      <c r="G1340" s="106">
        <v>7078.8</v>
      </c>
      <c r="H1340" s="31">
        <f t="shared" si="41"/>
        <v>0</v>
      </c>
      <c r="I1340" s="39" t="s">
        <v>17</v>
      </c>
      <c r="N1340" s="20">
        <v>42239</v>
      </c>
      <c r="O1340" s="183">
        <v>6671</v>
      </c>
      <c r="P1340" s="183" t="s">
        <v>1592</v>
      </c>
      <c r="Q1340" s="14" t="s">
        <v>56</v>
      </c>
      <c r="R1340" s="105">
        <v>7268</v>
      </c>
      <c r="S1340" s="65">
        <v>42240</v>
      </c>
      <c r="T1340" s="106">
        <v>7268</v>
      </c>
      <c r="U1340" s="31">
        <f t="shared" si="40"/>
        <v>0</v>
      </c>
      <c r="V1340" s="39" t="s">
        <v>773</v>
      </c>
    </row>
    <row r="1341" spans="1:22" x14ac:dyDescent="0.25">
      <c r="A1341" s="20">
        <v>42229</v>
      </c>
      <c r="B1341" s="183">
        <v>5549</v>
      </c>
      <c r="C1341" s="183" t="s">
        <v>1592</v>
      </c>
      <c r="D1341" s="14" t="s">
        <v>95</v>
      </c>
      <c r="E1341" s="105">
        <v>2024</v>
      </c>
      <c r="F1341" s="23">
        <v>42230</v>
      </c>
      <c r="G1341" s="106">
        <v>2024</v>
      </c>
      <c r="H1341" s="31">
        <f t="shared" si="41"/>
        <v>0</v>
      </c>
      <c r="I1341" s="39" t="s">
        <v>19</v>
      </c>
      <c r="N1341" s="20">
        <v>42241</v>
      </c>
      <c r="O1341" s="183">
        <v>6842</v>
      </c>
      <c r="P1341" s="183" t="s">
        <v>1592</v>
      </c>
      <c r="Q1341" s="14" t="s">
        <v>56</v>
      </c>
      <c r="R1341" s="105">
        <v>15054.8</v>
      </c>
      <c r="S1341" s="65" t="s">
        <v>6258</v>
      </c>
      <c r="T1341" s="106">
        <f>14000+1054.8</f>
        <v>15054.8</v>
      </c>
      <c r="U1341" s="31">
        <f t="shared" si="40"/>
        <v>0</v>
      </c>
      <c r="V1341" s="39" t="s">
        <v>6106</v>
      </c>
    </row>
    <row r="1342" spans="1:22" x14ac:dyDescent="0.25">
      <c r="A1342" s="20">
        <v>42229</v>
      </c>
      <c r="B1342" s="183">
        <v>5550</v>
      </c>
      <c r="C1342" s="183" t="s">
        <v>1592</v>
      </c>
      <c r="D1342" s="14" t="s">
        <v>250</v>
      </c>
      <c r="E1342" s="105">
        <v>1127</v>
      </c>
      <c r="F1342" s="23">
        <v>42230</v>
      </c>
      <c r="G1342" s="106">
        <v>1127</v>
      </c>
      <c r="H1342" s="31">
        <f t="shared" si="41"/>
        <v>0</v>
      </c>
      <c r="I1342" s="39" t="s">
        <v>17</v>
      </c>
      <c r="N1342" s="20">
        <v>42243</v>
      </c>
      <c r="O1342" s="183">
        <v>7036</v>
      </c>
      <c r="P1342" s="183" t="s">
        <v>1592</v>
      </c>
      <c r="Q1342" s="14" t="s">
        <v>56</v>
      </c>
      <c r="R1342" s="105">
        <v>4514.3999999999996</v>
      </c>
      <c r="S1342" s="23">
        <v>42243</v>
      </c>
      <c r="T1342" s="106">
        <v>4514.3999999999996</v>
      </c>
      <c r="U1342" s="31">
        <f t="shared" si="40"/>
        <v>0</v>
      </c>
      <c r="V1342" s="39" t="s">
        <v>773</v>
      </c>
    </row>
    <row r="1343" spans="1:22" x14ac:dyDescent="0.25">
      <c r="A1343" s="20">
        <v>42229</v>
      </c>
      <c r="B1343" s="183">
        <v>5551</v>
      </c>
      <c r="C1343" s="183" t="s">
        <v>1592</v>
      </c>
      <c r="D1343" s="14" t="s">
        <v>185</v>
      </c>
      <c r="E1343" s="105">
        <v>56053.8</v>
      </c>
      <c r="F1343" s="23">
        <v>42230</v>
      </c>
      <c r="G1343" s="106">
        <v>56053.8</v>
      </c>
      <c r="H1343" s="31">
        <f t="shared" si="41"/>
        <v>0</v>
      </c>
      <c r="I1343" s="39" t="s">
        <v>6112</v>
      </c>
      <c r="N1343" s="20">
        <v>42243</v>
      </c>
      <c r="O1343" s="183">
        <v>7037</v>
      </c>
      <c r="P1343" s="183" t="s">
        <v>1592</v>
      </c>
      <c r="Q1343" s="14" t="s">
        <v>56</v>
      </c>
      <c r="R1343" s="105">
        <v>627.20000000000005</v>
      </c>
      <c r="S1343" s="23">
        <v>42243</v>
      </c>
      <c r="T1343" s="106">
        <v>627.20000000000005</v>
      </c>
      <c r="U1343" s="31">
        <f t="shared" si="40"/>
        <v>0</v>
      </c>
      <c r="V1343" s="39" t="s">
        <v>773</v>
      </c>
    </row>
    <row r="1344" spans="1:22" x14ac:dyDescent="0.25">
      <c r="A1344" s="20">
        <v>42229</v>
      </c>
      <c r="B1344" s="183">
        <v>5552</v>
      </c>
      <c r="C1344" s="183" t="s">
        <v>1592</v>
      </c>
      <c r="D1344" s="14" t="s">
        <v>108</v>
      </c>
      <c r="E1344" s="105">
        <v>7060.8</v>
      </c>
      <c r="F1344" s="23" t="s">
        <v>6189</v>
      </c>
      <c r="G1344" s="106">
        <f>903+6157.8</f>
        <v>7060.8</v>
      </c>
      <c r="H1344" s="31">
        <f t="shared" si="41"/>
        <v>0</v>
      </c>
      <c r="I1344" s="39" t="s">
        <v>6106</v>
      </c>
      <c r="N1344" s="20">
        <v>42244</v>
      </c>
      <c r="O1344" s="183">
        <v>7253</v>
      </c>
      <c r="P1344" s="183" t="s">
        <v>1592</v>
      </c>
      <c r="Q1344" s="14" t="s">
        <v>56</v>
      </c>
      <c r="R1344" s="105">
        <v>8712</v>
      </c>
      <c r="S1344" s="23">
        <v>42244</v>
      </c>
      <c r="T1344" s="106">
        <v>8712</v>
      </c>
      <c r="U1344" s="31">
        <f t="shared" si="40"/>
        <v>0</v>
      </c>
      <c r="V1344" s="39" t="s">
        <v>94</v>
      </c>
    </row>
    <row r="1345" spans="1:22" x14ac:dyDescent="0.25">
      <c r="A1345" s="20">
        <v>42229</v>
      </c>
      <c r="B1345" s="183">
        <v>5553</v>
      </c>
      <c r="C1345" s="183" t="s">
        <v>1592</v>
      </c>
      <c r="D1345" s="14" t="s">
        <v>375</v>
      </c>
      <c r="E1345" s="105">
        <v>1918.8</v>
      </c>
      <c r="F1345" s="23">
        <v>42229</v>
      </c>
      <c r="G1345" s="106">
        <v>1918.8</v>
      </c>
      <c r="H1345" s="31">
        <f t="shared" si="41"/>
        <v>0</v>
      </c>
      <c r="I1345" s="39" t="s">
        <v>9</v>
      </c>
      <c r="N1345" s="20">
        <v>42245</v>
      </c>
      <c r="O1345" s="183">
        <v>7336</v>
      </c>
      <c r="P1345" s="183" t="s">
        <v>1592</v>
      </c>
      <c r="Q1345" s="14" t="s">
        <v>56</v>
      </c>
      <c r="R1345" s="105">
        <v>7896</v>
      </c>
      <c r="S1345" s="23">
        <v>42245</v>
      </c>
      <c r="T1345" s="106">
        <v>7896</v>
      </c>
      <c r="U1345" s="31">
        <f t="shared" si="40"/>
        <v>0</v>
      </c>
      <c r="V1345" s="39" t="s">
        <v>773</v>
      </c>
    </row>
    <row r="1346" spans="1:22" x14ac:dyDescent="0.25">
      <c r="A1346" s="20">
        <v>42229</v>
      </c>
      <c r="B1346" s="183">
        <v>5554</v>
      </c>
      <c r="C1346" s="183" t="s">
        <v>1592</v>
      </c>
      <c r="D1346" s="14" t="s">
        <v>207</v>
      </c>
      <c r="E1346" s="105">
        <v>28461.1</v>
      </c>
      <c r="F1346" s="23">
        <v>42235</v>
      </c>
      <c r="G1346" s="106">
        <v>28461.1</v>
      </c>
      <c r="H1346" s="48">
        <f t="shared" si="41"/>
        <v>0</v>
      </c>
      <c r="I1346" s="39" t="s">
        <v>149</v>
      </c>
      <c r="N1346" s="20">
        <v>42246</v>
      </c>
      <c r="O1346" s="183">
        <v>7423</v>
      </c>
      <c r="P1346" s="183" t="s">
        <v>1592</v>
      </c>
      <c r="Q1346" s="14" t="s">
        <v>56</v>
      </c>
      <c r="R1346" s="105">
        <v>7164</v>
      </c>
      <c r="S1346" s="23">
        <v>42246</v>
      </c>
      <c r="T1346" s="106">
        <v>7164</v>
      </c>
      <c r="U1346" s="31">
        <f t="shared" si="40"/>
        <v>0</v>
      </c>
      <c r="V1346" s="39" t="s">
        <v>773</v>
      </c>
    </row>
    <row r="1347" spans="1:22" x14ac:dyDescent="0.25">
      <c r="A1347" s="20">
        <v>42229</v>
      </c>
      <c r="B1347" s="183">
        <v>5555</v>
      </c>
      <c r="C1347" s="183" t="s">
        <v>1592</v>
      </c>
      <c r="D1347" s="14" t="s">
        <v>1188</v>
      </c>
      <c r="E1347" s="105">
        <v>410</v>
      </c>
      <c r="F1347" s="23">
        <v>42229</v>
      </c>
      <c r="G1347" s="106">
        <v>410</v>
      </c>
      <c r="H1347" s="31">
        <f t="shared" si="41"/>
        <v>0</v>
      </c>
      <c r="I1347" s="39" t="s">
        <v>9</v>
      </c>
      <c r="N1347" s="20">
        <v>42247</v>
      </c>
      <c r="O1347" s="183">
        <v>7509</v>
      </c>
      <c r="P1347" s="183" t="s">
        <v>1592</v>
      </c>
      <c r="Q1347" s="14" t="s">
        <v>56</v>
      </c>
      <c r="R1347" s="105">
        <v>8108.4</v>
      </c>
      <c r="S1347" s="23">
        <v>42247</v>
      </c>
      <c r="T1347" s="106">
        <v>8108.4</v>
      </c>
      <c r="U1347" s="31">
        <f t="shared" ref="U1347:U1410" si="42">R1347-T1347</f>
        <v>0</v>
      </c>
      <c r="V1347" s="39" t="s">
        <v>773</v>
      </c>
    </row>
    <row r="1348" spans="1:22" x14ac:dyDescent="0.25">
      <c r="A1348" s="20">
        <v>42229</v>
      </c>
      <c r="B1348" s="183">
        <v>5556</v>
      </c>
      <c r="C1348" s="183" t="s">
        <v>1592</v>
      </c>
      <c r="D1348" s="14" t="s">
        <v>1275</v>
      </c>
      <c r="E1348" s="105">
        <v>1520</v>
      </c>
      <c r="F1348" s="23">
        <v>42231</v>
      </c>
      <c r="G1348" s="106">
        <v>1520</v>
      </c>
      <c r="H1348" s="31">
        <f t="shared" ref="H1348:H1411" si="43">E1348-G1348</f>
        <v>0</v>
      </c>
      <c r="I1348" s="39" t="s">
        <v>149</v>
      </c>
      <c r="N1348" s="20">
        <v>42218</v>
      </c>
      <c r="O1348" s="183">
        <v>4339</v>
      </c>
      <c r="P1348" s="183" t="s">
        <v>1592</v>
      </c>
      <c r="Q1348" s="40" t="s">
        <v>103</v>
      </c>
      <c r="R1348" s="105">
        <v>45252.6</v>
      </c>
      <c r="S1348" s="23">
        <v>42221</v>
      </c>
      <c r="T1348" s="106">
        <v>45252.6</v>
      </c>
      <c r="U1348" s="25">
        <f t="shared" si="42"/>
        <v>0</v>
      </c>
      <c r="V1348" s="68" t="s">
        <v>9</v>
      </c>
    </row>
    <row r="1349" spans="1:22" x14ac:dyDescent="0.25">
      <c r="A1349" s="20">
        <v>42229</v>
      </c>
      <c r="B1349" s="183">
        <v>5557</v>
      </c>
      <c r="C1349" s="183" t="s">
        <v>1592</v>
      </c>
      <c r="D1349" s="14" t="s">
        <v>732</v>
      </c>
      <c r="E1349" s="105">
        <v>24739</v>
      </c>
      <c r="F1349" s="23">
        <v>42231</v>
      </c>
      <c r="G1349" s="106">
        <v>24739</v>
      </c>
      <c r="H1349" s="31">
        <f t="shared" si="43"/>
        <v>0</v>
      </c>
      <c r="I1349" s="39" t="s">
        <v>149</v>
      </c>
      <c r="N1349" s="20">
        <v>42219</v>
      </c>
      <c r="O1349" s="183">
        <v>4477</v>
      </c>
      <c r="P1349" s="183" t="s">
        <v>1592</v>
      </c>
      <c r="Q1349" s="40" t="s">
        <v>103</v>
      </c>
      <c r="R1349" s="105">
        <v>19500</v>
      </c>
      <c r="S1349" s="23">
        <v>42222</v>
      </c>
      <c r="T1349" s="106">
        <v>19500</v>
      </c>
      <c r="U1349" s="31">
        <f t="shared" si="42"/>
        <v>0</v>
      </c>
      <c r="V1349" s="68" t="s">
        <v>312</v>
      </c>
    </row>
    <row r="1350" spans="1:22" x14ac:dyDescent="0.25">
      <c r="A1350" s="20">
        <v>42229</v>
      </c>
      <c r="B1350" s="183">
        <v>5558</v>
      </c>
      <c r="C1350" s="183" t="s">
        <v>1592</v>
      </c>
      <c r="D1350" s="14" t="s">
        <v>98</v>
      </c>
      <c r="E1350" s="105">
        <v>3691.9</v>
      </c>
      <c r="F1350" s="23">
        <v>42229</v>
      </c>
      <c r="G1350" s="106">
        <v>3691.9</v>
      </c>
      <c r="H1350" s="31">
        <f t="shared" si="43"/>
        <v>0</v>
      </c>
      <c r="I1350" s="39" t="s">
        <v>9</v>
      </c>
      <c r="N1350" s="20">
        <v>42220</v>
      </c>
      <c r="O1350" s="183">
        <v>4521</v>
      </c>
      <c r="P1350" s="183" t="s">
        <v>1592</v>
      </c>
      <c r="Q1350" s="14" t="s">
        <v>103</v>
      </c>
      <c r="R1350" s="105">
        <v>27627.040000000001</v>
      </c>
      <c r="S1350" s="23">
        <v>42222</v>
      </c>
      <c r="T1350" s="106">
        <v>27627.040000000001</v>
      </c>
      <c r="U1350" s="31">
        <f t="shared" si="42"/>
        <v>0</v>
      </c>
      <c r="V1350" s="39" t="s">
        <v>6112</v>
      </c>
    </row>
    <row r="1351" spans="1:22" x14ac:dyDescent="0.25">
      <c r="A1351" s="20">
        <v>42229</v>
      </c>
      <c r="B1351" s="183">
        <v>5559</v>
      </c>
      <c r="C1351" s="183" t="s">
        <v>1592</v>
      </c>
      <c r="D1351" s="14" t="s">
        <v>213</v>
      </c>
      <c r="E1351" s="105">
        <v>564212.6</v>
      </c>
      <c r="F1351" s="30">
        <v>42254</v>
      </c>
      <c r="G1351" s="144">
        <v>564212.6</v>
      </c>
      <c r="H1351" s="31">
        <f t="shared" si="43"/>
        <v>0</v>
      </c>
      <c r="I1351" s="39" t="s">
        <v>9</v>
      </c>
      <c r="N1351" s="20">
        <v>42222</v>
      </c>
      <c r="O1351" s="183">
        <v>4732</v>
      </c>
      <c r="P1351" s="183" t="s">
        <v>1592</v>
      </c>
      <c r="Q1351" s="14" t="s">
        <v>103</v>
      </c>
      <c r="R1351" s="105">
        <v>67400.05</v>
      </c>
      <c r="S1351" s="23">
        <v>42223</v>
      </c>
      <c r="T1351" s="106">
        <v>67400.05</v>
      </c>
      <c r="U1351" s="31">
        <f t="shared" si="42"/>
        <v>0</v>
      </c>
      <c r="V1351" s="39" t="s">
        <v>6104</v>
      </c>
    </row>
    <row r="1352" spans="1:22" x14ac:dyDescent="0.25">
      <c r="A1352" s="20">
        <v>42229</v>
      </c>
      <c r="B1352" s="183">
        <v>5560</v>
      </c>
      <c r="C1352" s="183" t="s">
        <v>1592</v>
      </c>
      <c r="D1352" s="14" t="s">
        <v>200</v>
      </c>
      <c r="E1352" s="105">
        <v>1092</v>
      </c>
      <c r="F1352" s="23">
        <v>42231</v>
      </c>
      <c r="G1352" s="106">
        <v>1092</v>
      </c>
      <c r="H1352" s="31">
        <f t="shared" si="43"/>
        <v>0</v>
      </c>
      <c r="I1352" s="39" t="s">
        <v>149</v>
      </c>
      <c r="N1352" s="20">
        <v>42224</v>
      </c>
      <c r="O1352" s="183">
        <v>4966</v>
      </c>
      <c r="P1352" s="183" t="s">
        <v>1592</v>
      </c>
      <c r="Q1352" s="14" t="s">
        <v>103</v>
      </c>
      <c r="R1352" s="105">
        <v>43296.5</v>
      </c>
      <c r="S1352" s="23">
        <v>42235</v>
      </c>
      <c r="T1352" s="106">
        <v>43296.5</v>
      </c>
      <c r="U1352" s="31">
        <f t="shared" si="42"/>
        <v>0</v>
      </c>
      <c r="V1352" s="39" t="s">
        <v>6104</v>
      </c>
    </row>
    <row r="1353" spans="1:22" x14ac:dyDescent="0.25">
      <c r="A1353" s="20">
        <v>42229</v>
      </c>
      <c r="B1353" s="183">
        <v>5561</v>
      </c>
      <c r="C1353" s="183" t="s">
        <v>1592</v>
      </c>
      <c r="D1353" s="14" t="s">
        <v>449</v>
      </c>
      <c r="E1353" s="105">
        <v>19044.8</v>
      </c>
      <c r="F1353" s="23">
        <v>42231</v>
      </c>
      <c r="G1353" s="106">
        <v>19044.8</v>
      </c>
      <c r="H1353" s="31">
        <f t="shared" si="43"/>
        <v>0</v>
      </c>
      <c r="I1353" s="39" t="s">
        <v>149</v>
      </c>
      <c r="N1353" s="20">
        <v>42225</v>
      </c>
      <c r="O1353" s="183">
        <v>5086</v>
      </c>
      <c r="P1353" s="183" t="s">
        <v>1592</v>
      </c>
      <c r="Q1353" s="14" t="s">
        <v>103</v>
      </c>
      <c r="R1353" s="105">
        <v>32208.400000000001</v>
      </c>
      <c r="S1353" s="23">
        <v>42235</v>
      </c>
      <c r="T1353" s="106">
        <v>32208.400000000001</v>
      </c>
      <c r="U1353" s="31">
        <f t="shared" si="42"/>
        <v>0</v>
      </c>
      <c r="V1353" s="39" t="s">
        <v>6104</v>
      </c>
    </row>
    <row r="1354" spans="1:22" x14ac:dyDescent="0.25">
      <c r="A1354" s="20">
        <v>42229</v>
      </c>
      <c r="B1354" s="183">
        <v>5562</v>
      </c>
      <c r="C1354" s="183" t="s">
        <v>1592</v>
      </c>
      <c r="D1354" s="150" t="s">
        <v>25</v>
      </c>
      <c r="E1354" s="105">
        <v>958</v>
      </c>
      <c r="F1354" s="23">
        <v>42229</v>
      </c>
      <c r="G1354" s="106">
        <v>958</v>
      </c>
      <c r="H1354" s="31">
        <f t="shared" si="43"/>
        <v>0</v>
      </c>
      <c r="I1354" s="39" t="s">
        <v>9</v>
      </c>
      <c r="N1354" s="20">
        <v>42226</v>
      </c>
      <c r="O1354" s="183">
        <v>5147</v>
      </c>
      <c r="P1354" s="183" t="s">
        <v>1592</v>
      </c>
      <c r="Q1354" s="14" t="s">
        <v>103</v>
      </c>
      <c r="R1354" s="105">
        <v>41000</v>
      </c>
      <c r="S1354" s="23">
        <v>42235</v>
      </c>
      <c r="T1354" s="106">
        <v>41000</v>
      </c>
      <c r="U1354" s="31">
        <f t="shared" si="42"/>
        <v>0</v>
      </c>
      <c r="V1354" s="39" t="s">
        <v>6106</v>
      </c>
    </row>
    <row r="1355" spans="1:22" x14ac:dyDescent="0.25">
      <c r="A1355" s="20">
        <v>42229</v>
      </c>
      <c r="B1355" s="183">
        <v>5563</v>
      </c>
      <c r="C1355" s="183" t="s">
        <v>1592</v>
      </c>
      <c r="D1355" s="14" t="s">
        <v>454</v>
      </c>
      <c r="E1355" s="105">
        <v>2033.6</v>
      </c>
      <c r="F1355" s="23">
        <v>42230</v>
      </c>
      <c r="G1355" s="106">
        <v>2033.6</v>
      </c>
      <c r="H1355" s="31">
        <f t="shared" si="43"/>
        <v>0</v>
      </c>
      <c r="I1355" s="39" t="s">
        <v>6106</v>
      </c>
      <c r="N1355" s="20">
        <v>42228</v>
      </c>
      <c r="O1355" s="183">
        <v>5427</v>
      </c>
      <c r="P1355" s="183" t="s">
        <v>1592</v>
      </c>
      <c r="Q1355" s="14" t="s">
        <v>103</v>
      </c>
      <c r="R1355" s="105">
        <v>73736.009999999995</v>
      </c>
      <c r="S1355" s="23">
        <v>42235</v>
      </c>
      <c r="T1355" s="106">
        <v>73736.009999999995</v>
      </c>
      <c r="U1355" s="31">
        <f t="shared" si="42"/>
        <v>0</v>
      </c>
      <c r="V1355" s="39" t="s">
        <v>1013</v>
      </c>
    </row>
    <row r="1356" spans="1:22" x14ac:dyDescent="0.25">
      <c r="A1356" s="20">
        <v>42229</v>
      </c>
      <c r="B1356" s="183">
        <v>5564</v>
      </c>
      <c r="C1356" s="183" t="s">
        <v>1592</v>
      </c>
      <c r="D1356" s="14" t="s">
        <v>106</v>
      </c>
      <c r="E1356" s="105">
        <v>45356.5</v>
      </c>
      <c r="F1356" s="23">
        <v>42231</v>
      </c>
      <c r="G1356" s="106">
        <v>45356.5</v>
      </c>
      <c r="H1356" s="31">
        <f t="shared" si="43"/>
        <v>0</v>
      </c>
      <c r="I1356" s="39" t="s">
        <v>19</v>
      </c>
      <c r="N1356" s="20">
        <v>42229</v>
      </c>
      <c r="O1356" s="183">
        <v>5573</v>
      </c>
      <c r="P1356" s="183" t="s">
        <v>1592</v>
      </c>
      <c r="Q1356" s="14" t="s">
        <v>103</v>
      </c>
      <c r="R1356" s="105">
        <v>115050.68</v>
      </c>
      <c r="S1356" s="23">
        <v>42235</v>
      </c>
      <c r="T1356" s="106">
        <v>115050.68</v>
      </c>
      <c r="U1356" s="31">
        <f t="shared" si="42"/>
        <v>0</v>
      </c>
      <c r="V1356" s="39" t="s">
        <v>6124</v>
      </c>
    </row>
    <row r="1357" spans="1:22" x14ac:dyDescent="0.25">
      <c r="A1357" s="20">
        <v>42229</v>
      </c>
      <c r="B1357" s="183">
        <v>5565</v>
      </c>
      <c r="C1357" s="183" t="s">
        <v>1592</v>
      </c>
      <c r="D1357" s="14" t="s">
        <v>218</v>
      </c>
      <c r="E1357" s="108">
        <v>0</v>
      </c>
      <c r="F1357" s="23"/>
      <c r="G1357" s="106"/>
      <c r="H1357" s="31">
        <f t="shared" si="43"/>
        <v>0</v>
      </c>
      <c r="I1357" s="39" t="s">
        <v>13</v>
      </c>
      <c r="N1357" s="20">
        <v>42233</v>
      </c>
      <c r="O1357" s="183">
        <v>6031</v>
      </c>
      <c r="P1357" s="183" t="s">
        <v>1592</v>
      </c>
      <c r="Q1357" s="14" t="s">
        <v>103</v>
      </c>
      <c r="R1357" s="105">
        <v>8078.4</v>
      </c>
      <c r="S1357" s="23"/>
      <c r="T1357" s="118"/>
      <c r="U1357" s="31">
        <f t="shared" si="42"/>
        <v>8078.4</v>
      </c>
      <c r="V1357" s="56" t="s">
        <v>94</v>
      </c>
    </row>
    <row r="1358" spans="1:22" x14ac:dyDescent="0.25">
      <c r="A1358" s="20">
        <v>42229</v>
      </c>
      <c r="B1358" s="183">
        <v>5566</v>
      </c>
      <c r="C1358" s="183" t="s">
        <v>1592</v>
      </c>
      <c r="D1358" s="14" t="s">
        <v>464</v>
      </c>
      <c r="E1358" s="105">
        <v>3906.5</v>
      </c>
      <c r="F1358" s="23">
        <v>42229</v>
      </c>
      <c r="G1358" s="106">
        <v>3906.5</v>
      </c>
      <c r="H1358" s="31">
        <f t="shared" si="43"/>
        <v>0</v>
      </c>
      <c r="I1358" s="39" t="s">
        <v>9</v>
      </c>
      <c r="N1358" s="20">
        <v>42234</v>
      </c>
      <c r="O1358" s="183">
        <v>6090</v>
      </c>
      <c r="P1358" s="183" t="s">
        <v>1592</v>
      </c>
      <c r="Q1358" s="14" t="s">
        <v>103</v>
      </c>
      <c r="R1358" s="105">
        <v>114744.05</v>
      </c>
      <c r="S1358" s="65"/>
      <c r="T1358" s="106"/>
      <c r="U1358" s="31">
        <f t="shared" si="42"/>
        <v>114744.05</v>
      </c>
      <c r="V1358" s="39" t="s">
        <v>6112</v>
      </c>
    </row>
    <row r="1359" spans="1:22" x14ac:dyDescent="0.25">
      <c r="A1359" s="20">
        <v>42229</v>
      </c>
      <c r="B1359" s="183">
        <v>5567</v>
      </c>
      <c r="C1359" s="183" t="s">
        <v>1592</v>
      </c>
      <c r="D1359" s="14" t="s">
        <v>1103</v>
      </c>
      <c r="E1359" s="105">
        <v>17881.2</v>
      </c>
      <c r="F1359" s="23">
        <v>42231</v>
      </c>
      <c r="G1359" s="106">
        <v>17881.2</v>
      </c>
      <c r="H1359" s="31">
        <f t="shared" si="43"/>
        <v>0</v>
      </c>
      <c r="I1359" s="39" t="s">
        <v>149</v>
      </c>
      <c r="N1359" s="20">
        <v>42237</v>
      </c>
      <c r="O1359" s="183">
        <v>6498</v>
      </c>
      <c r="P1359" s="183" t="s">
        <v>1592</v>
      </c>
      <c r="Q1359" s="14" t="s">
        <v>103</v>
      </c>
      <c r="R1359" s="105">
        <v>88352</v>
      </c>
      <c r="S1359" s="23"/>
      <c r="T1359" s="106"/>
      <c r="U1359" s="31">
        <f t="shared" si="42"/>
        <v>88352</v>
      </c>
      <c r="V1359" s="39" t="s">
        <v>1013</v>
      </c>
    </row>
    <row r="1360" spans="1:22" x14ac:dyDescent="0.25">
      <c r="A1360" s="20">
        <v>42229</v>
      </c>
      <c r="B1360" s="183">
        <v>5568</v>
      </c>
      <c r="C1360" s="183" t="s">
        <v>1592</v>
      </c>
      <c r="D1360" s="14" t="s">
        <v>198</v>
      </c>
      <c r="E1360" s="105">
        <v>32716.9</v>
      </c>
      <c r="F1360" s="23">
        <v>42231</v>
      </c>
      <c r="G1360" s="106">
        <v>32716.9</v>
      </c>
      <c r="H1360" s="31">
        <f t="shared" si="43"/>
        <v>0</v>
      </c>
      <c r="I1360" s="39" t="s">
        <v>149</v>
      </c>
      <c r="N1360" s="20">
        <v>42243</v>
      </c>
      <c r="O1360" s="183">
        <v>7101</v>
      </c>
      <c r="P1360" s="183" t="s">
        <v>1592</v>
      </c>
      <c r="Q1360" s="14" t="s">
        <v>103</v>
      </c>
      <c r="R1360" s="105">
        <v>97691.58</v>
      </c>
      <c r="S1360" s="23">
        <v>42243</v>
      </c>
      <c r="T1360" s="114">
        <v>30127.22</v>
      </c>
      <c r="U1360" s="55">
        <f t="shared" si="42"/>
        <v>67564.36</v>
      </c>
      <c r="V1360" s="39" t="s">
        <v>6124</v>
      </c>
    </row>
    <row r="1361" spans="1:22" x14ac:dyDescent="0.25">
      <c r="A1361" s="20">
        <v>42229</v>
      </c>
      <c r="B1361" s="183">
        <v>5569</v>
      </c>
      <c r="C1361" s="183" t="s">
        <v>1592</v>
      </c>
      <c r="D1361" s="14" t="s">
        <v>877</v>
      </c>
      <c r="E1361" s="105">
        <v>6114.46</v>
      </c>
      <c r="F1361" s="23">
        <v>42231</v>
      </c>
      <c r="G1361" s="106">
        <v>6114.46</v>
      </c>
      <c r="H1361" s="31">
        <f t="shared" si="43"/>
        <v>0</v>
      </c>
      <c r="I1361" s="39" t="s">
        <v>149</v>
      </c>
      <c r="N1361" s="20">
        <v>42246</v>
      </c>
      <c r="O1361" s="183">
        <v>7439</v>
      </c>
      <c r="P1361" s="183" t="s">
        <v>1592</v>
      </c>
      <c r="Q1361" s="14" t="s">
        <v>103</v>
      </c>
      <c r="R1361" s="105">
        <v>31054.32</v>
      </c>
      <c r="S1361" s="23"/>
      <c r="T1361" s="106"/>
      <c r="U1361" s="31">
        <f t="shared" si="42"/>
        <v>31054.32</v>
      </c>
      <c r="V1361" s="39" t="s">
        <v>6106</v>
      </c>
    </row>
    <row r="1362" spans="1:22" x14ac:dyDescent="0.25">
      <c r="A1362" s="20">
        <v>42229</v>
      </c>
      <c r="B1362" s="183">
        <v>5570</v>
      </c>
      <c r="C1362" s="183" t="s">
        <v>1592</v>
      </c>
      <c r="D1362" s="14" t="s">
        <v>197</v>
      </c>
      <c r="E1362" s="105">
        <v>9186</v>
      </c>
      <c r="F1362" s="23">
        <v>42231</v>
      </c>
      <c r="G1362" s="106">
        <v>9186</v>
      </c>
      <c r="H1362" s="31">
        <f t="shared" si="43"/>
        <v>0</v>
      </c>
      <c r="I1362" s="39" t="s">
        <v>149</v>
      </c>
      <c r="N1362" s="20">
        <v>42219</v>
      </c>
      <c r="O1362" s="183">
        <v>4494</v>
      </c>
      <c r="P1362" s="183" t="s">
        <v>1592</v>
      </c>
      <c r="Q1362" s="40" t="s">
        <v>733</v>
      </c>
      <c r="R1362" s="105">
        <v>20006</v>
      </c>
      <c r="S1362" s="23">
        <v>42221</v>
      </c>
      <c r="T1362" s="106">
        <v>20006</v>
      </c>
      <c r="U1362" s="31">
        <f t="shared" si="42"/>
        <v>0</v>
      </c>
      <c r="V1362" s="68" t="s">
        <v>149</v>
      </c>
    </row>
    <row r="1363" spans="1:22" x14ac:dyDescent="0.25">
      <c r="A1363" s="20">
        <v>42229</v>
      </c>
      <c r="B1363" s="183">
        <v>5571</v>
      </c>
      <c r="C1363" s="183" t="s">
        <v>1592</v>
      </c>
      <c r="D1363" s="14" t="s">
        <v>1275</v>
      </c>
      <c r="E1363" s="105">
        <v>7866.9</v>
      </c>
      <c r="F1363" s="23">
        <v>42231</v>
      </c>
      <c r="G1363" s="106">
        <v>7866.9</v>
      </c>
      <c r="H1363" s="31">
        <f t="shared" si="43"/>
        <v>0</v>
      </c>
      <c r="I1363" s="39" t="s">
        <v>149</v>
      </c>
      <c r="N1363" s="20">
        <v>42222</v>
      </c>
      <c r="O1363" s="183">
        <v>4809</v>
      </c>
      <c r="P1363" s="183" t="s">
        <v>1592</v>
      </c>
      <c r="Q1363" s="14" t="s">
        <v>733</v>
      </c>
      <c r="R1363" s="105">
        <v>4706.8</v>
      </c>
      <c r="S1363" s="23">
        <v>42224</v>
      </c>
      <c r="T1363" s="106">
        <v>4706.8</v>
      </c>
      <c r="U1363" s="31">
        <f t="shared" si="42"/>
        <v>0</v>
      </c>
      <c r="V1363" s="39" t="s">
        <v>149</v>
      </c>
    </row>
    <row r="1364" spans="1:22" x14ac:dyDescent="0.25">
      <c r="A1364" s="20">
        <v>42229</v>
      </c>
      <c r="B1364" s="183">
        <v>5572</v>
      </c>
      <c r="C1364" s="183" t="s">
        <v>1592</v>
      </c>
      <c r="D1364" s="14" t="s">
        <v>420</v>
      </c>
      <c r="E1364" s="105">
        <v>3107</v>
      </c>
      <c r="F1364" s="23">
        <v>42231</v>
      </c>
      <c r="G1364" s="106">
        <v>3107</v>
      </c>
      <c r="H1364" s="31">
        <f t="shared" si="43"/>
        <v>0</v>
      </c>
      <c r="I1364" s="39" t="s">
        <v>6112</v>
      </c>
      <c r="N1364" s="20">
        <v>42226</v>
      </c>
      <c r="O1364" s="183">
        <v>5245</v>
      </c>
      <c r="P1364" s="183" t="s">
        <v>1592</v>
      </c>
      <c r="Q1364" s="14" t="s">
        <v>733</v>
      </c>
      <c r="R1364" s="105">
        <v>14514.3</v>
      </c>
      <c r="S1364" s="23">
        <v>42228</v>
      </c>
      <c r="T1364" s="118">
        <v>14514.3</v>
      </c>
      <c r="U1364" s="31">
        <f t="shared" si="42"/>
        <v>0</v>
      </c>
      <c r="V1364" s="56" t="s">
        <v>149</v>
      </c>
    </row>
    <row r="1365" spans="1:22" x14ac:dyDescent="0.25">
      <c r="A1365" s="20">
        <v>42229</v>
      </c>
      <c r="B1365" s="183">
        <v>5573</v>
      </c>
      <c r="C1365" s="183" t="s">
        <v>1592</v>
      </c>
      <c r="D1365" s="14" t="s">
        <v>103</v>
      </c>
      <c r="E1365" s="105">
        <v>115050.68</v>
      </c>
      <c r="F1365" s="23">
        <v>42235</v>
      </c>
      <c r="G1365" s="106">
        <v>115050.68</v>
      </c>
      <c r="H1365" s="31">
        <f t="shared" si="43"/>
        <v>0</v>
      </c>
      <c r="I1365" s="39" t="s">
        <v>6124</v>
      </c>
      <c r="N1365" s="20">
        <v>42233</v>
      </c>
      <c r="O1365" s="183">
        <v>6051</v>
      </c>
      <c r="P1365" s="183" t="s">
        <v>1592</v>
      </c>
      <c r="Q1365" s="14" t="s">
        <v>733</v>
      </c>
      <c r="R1365" s="105">
        <v>20495.45</v>
      </c>
      <c r="S1365" s="23">
        <v>42235</v>
      </c>
      <c r="T1365" s="118">
        <v>20495.45</v>
      </c>
      <c r="U1365" s="31">
        <f t="shared" si="42"/>
        <v>0</v>
      </c>
      <c r="V1365" s="56" t="s">
        <v>149</v>
      </c>
    </row>
    <row r="1366" spans="1:22" x14ac:dyDescent="0.25">
      <c r="A1366" s="20">
        <v>42229</v>
      </c>
      <c r="B1366" s="183">
        <v>5574</v>
      </c>
      <c r="C1366" s="183" t="s">
        <v>1592</v>
      </c>
      <c r="D1366" s="14" t="s">
        <v>1020</v>
      </c>
      <c r="E1366" s="105">
        <v>4000.62</v>
      </c>
      <c r="F1366" s="23">
        <v>42229</v>
      </c>
      <c r="G1366" s="106">
        <v>4000.62</v>
      </c>
      <c r="H1366" s="31">
        <f t="shared" si="43"/>
        <v>0</v>
      </c>
      <c r="I1366" s="39" t="s">
        <v>9</v>
      </c>
      <c r="N1366" s="20">
        <v>42236</v>
      </c>
      <c r="O1366" s="183">
        <v>6384</v>
      </c>
      <c r="P1366" s="183" t="s">
        <v>1592</v>
      </c>
      <c r="Q1366" s="15" t="s">
        <v>733</v>
      </c>
      <c r="R1366" s="122">
        <v>7057.8</v>
      </c>
      <c r="S1366" s="23">
        <v>42238</v>
      </c>
      <c r="T1366" s="118">
        <v>7057.8</v>
      </c>
      <c r="U1366" s="31">
        <f t="shared" si="42"/>
        <v>0</v>
      </c>
      <c r="V1366" s="68" t="s">
        <v>149</v>
      </c>
    </row>
    <row r="1367" spans="1:22" x14ac:dyDescent="0.25">
      <c r="A1367" s="20">
        <v>42229</v>
      </c>
      <c r="B1367" s="183">
        <v>5575</v>
      </c>
      <c r="C1367" s="183" t="s">
        <v>1592</v>
      </c>
      <c r="D1367" s="14" t="s">
        <v>24</v>
      </c>
      <c r="E1367" s="105">
        <v>39554.400000000001</v>
      </c>
      <c r="F1367" s="23">
        <v>42242</v>
      </c>
      <c r="G1367" s="106">
        <v>39554.400000000001</v>
      </c>
      <c r="H1367" s="31">
        <f t="shared" si="43"/>
        <v>0</v>
      </c>
      <c r="I1367" s="39" t="s">
        <v>1013</v>
      </c>
      <c r="N1367" s="20">
        <v>42240</v>
      </c>
      <c r="O1367" s="183">
        <v>6820</v>
      </c>
      <c r="P1367" s="183" t="s">
        <v>1592</v>
      </c>
      <c r="Q1367" s="14" t="s">
        <v>733</v>
      </c>
      <c r="R1367" s="105">
        <v>17583.8</v>
      </c>
      <c r="S1367" s="65">
        <v>42242</v>
      </c>
      <c r="T1367" s="106">
        <v>17583.8</v>
      </c>
      <c r="U1367" s="31">
        <f t="shared" si="42"/>
        <v>0</v>
      </c>
      <c r="V1367" s="39" t="s">
        <v>149</v>
      </c>
    </row>
    <row r="1368" spans="1:22" x14ac:dyDescent="0.25">
      <c r="A1368" s="20">
        <v>42229</v>
      </c>
      <c r="B1368" s="183">
        <v>5576</v>
      </c>
      <c r="C1368" s="183" t="s">
        <v>1592</v>
      </c>
      <c r="D1368" s="14" t="s">
        <v>24</v>
      </c>
      <c r="E1368" s="105">
        <v>227383.47</v>
      </c>
      <c r="F1368" s="23">
        <v>42243</v>
      </c>
      <c r="G1368" s="106">
        <v>227383.47</v>
      </c>
      <c r="H1368" s="31">
        <f t="shared" si="43"/>
        <v>0</v>
      </c>
      <c r="I1368" s="39" t="s">
        <v>1013</v>
      </c>
      <c r="N1368" s="20">
        <v>42247</v>
      </c>
      <c r="O1368" s="183">
        <v>7616</v>
      </c>
      <c r="P1368" s="183" t="s">
        <v>1592</v>
      </c>
      <c r="Q1368" s="14" t="s">
        <v>733</v>
      </c>
      <c r="R1368" s="105">
        <v>13330</v>
      </c>
      <c r="S1368" s="23"/>
      <c r="T1368" s="106"/>
      <c r="U1368" s="31">
        <f t="shared" si="42"/>
        <v>13330</v>
      </c>
      <c r="V1368" s="39" t="s">
        <v>149</v>
      </c>
    </row>
    <row r="1369" spans="1:22" x14ac:dyDescent="0.25">
      <c r="A1369" s="20">
        <v>42229</v>
      </c>
      <c r="B1369" s="183">
        <v>5577</v>
      </c>
      <c r="C1369" s="183" t="s">
        <v>1592</v>
      </c>
      <c r="D1369" s="14" t="s">
        <v>24</v>
      </c>
      <c r="E1369" s="105">
        <v>16961</v>
      </c>
      <c r="F1369" s="23">
        <v>42243</v>
      </c>
      <c r="G1369" s="106">
        <v>16961</v>
      </c>
      <c r="H1369" s="31">
        <f t="shared" si="43"/>
        <v>0</v>
      </c>
      <c r="I1369" s="39" t="s">
        <v>1013</v>
      </c>
      <c r="N1369" s="20">
        <v>42245</v>
      </c>
      <c r="O1369" s="183">
        <v>7390</v>
      </c>
      <c r="P1369" s="183" t="s">
        <v>1592</v>
      </c>
      <c r="Q1369" s="14" t="s">
        <v>145</v>
      </c>
      <c r="R1369" s="105">
        <v>2166.1999999999998</v>
      </c>
      <c r="S1369" s="23">
        <v>42245</v>
      </c>
      <c r="T1369" s="106">
        <v>2166.1999999999998</v>
      </c>
      <c r="U1369" s="31">
        <f t="shared" si="42"/>
        <v>0</v>
      </c>
      <c r="V1369" s="39" t="s">
        <v>9</v>
      </c>
    </row>
    <row r="1370" spans="1:22" x14ac:dyDescent="0.25">
      <c r="A1370" s="20">
        <v>42229</v>
      </c>
      <c r="B1370" s="183">
        <v>5578</v>
      </c>
      <c r="C1370" s="183" t="s">
        <v>1592</v>
      </c>
      <c r="D1370" s="14" t="s">
        <v>440</v>
      </c>
      <c r="E1370" s="105">
        <v>4743.3999999999996</v>
      </c>
      <c r="F1370" s="23">
        <v>42229</v>
      </c>
      <c r="G1370" s="106">
        <v>4743.3999999999996</v>
      </c>
      <c r="H1370" s="31">
        <f t="shared" si="43"/>
        <v>0</v>
      </c>
      <c r="I1370" s="39" t="s">
        <v>9</v>
      </c>
      <c r="N1370" s="20">
        <v>42217</v>
      </c>
      <c r="O1370" s="183">
        <v>4215</v>
      </c>
      <c r="P1370" s="183" t="s">
        <v>1592</v>
      </c>
      <c r="Q1370" s="14" t="s">
        <v>2607</v>
      </c>
      <c r="R1370" s="105">
        <v>5038.6000000000004</v>
      </c>
      <c r="S1370" s="23">
        <v>42217</v>
      </c>
      <c r="T1370" s="106">
        <v>5038.6000000000004</v>
      </c>
      <c r="U1370" s="25">
        <f t="shared" si="42"/>
        <v>0</v>
      </c>
      <c r="V1370" s="39" t="s">
        <v>9</v>
      </c>
    </row>
    <row r="1371" spans="1:22" x14ac:dyDescent="0.25">
      <c r="A1371" s="20">
        <v>42229</v>
      </c>
      <c r="B1371" s="183">
        <v>5579</v>
      </c>
      <c r="C1371" s="183" t="s">
        <v>1592</v>
      </c>
      <c r="D1371" s="14" t="s">
        <v>80</v>
      </c>
      <c r="E1371" s="105">
        <v>6151.6</v>
      </c>
      <c r="F1371" s="23">
        <v>42229</v>
      </c>
      <c r="G1371" s="106">
        <v>6151.6</v>
      </c>
      <c r="H1371" s="31">
        <f t="shared" si="43"/>
        <v>0</v>
      </c>
      <c r="I1371" s="39" t="s">
        <v>9</v>
      </c>
      <c r="N1371" s="20">
        <v>42218</v>
      </c>
      <c r="O1371" s="183">
        <v>4330</v>
      </c>
      <c r="P1371" s="183" t="s">
        <v>1592</v>
      </c>
      <c r="Q1371" s="14" t="s">
        <v>2607</v>
      </c>
      <c r="R1371" s="105">
        <v>2587.1999999999998</v>
      </c>
      <c r="S1371" s="23">
        <v>42218</v>
      </c>
      <c r="T1371" s="106">
        <v>2587.1999999999998</v>
      </c>
      <c r="U1371" s="25">
        <f t="shared" si="42"/>
        <v>0</v>
      </c>
      <c r="V1371" s="39" t="s">
        <v>9</v>
      </c>
    </row>
    <row r="1372" spans="1:22" x14ac:dyDescent="0.25">
      <c r="A1372" s="20">
        <v>42229</v>
      </c>
      <c r="B1372" s="183">
        <v>5580</v>
      </c>
      <c r="C1372" s="183" t="s">
        <v>1592</v>
      </c>
      <c r="D1372" s="14" t="s">
        <v>440</v>
      </c>
      <c r="E1372" s="105">
        <v>148</v>
      </c>
      <c r="F1372" s="23">
        <v>42229</v>
      </c>
      <c r="G1372" s="106">
        <v>148</v>
      </c>
      <c r="H1372" s="31">
        <f t="shared" si="43"/>
        <v>0</v>
      </c>
      <c r="I1372" s="39" t="s">
        <v>9</v>
      </c>
      <c r="N1372" s="20">
        <v>42220</v>
      </c>
      <c r="O1372" s="183">
        <v>4504</v>
      </c>
      <c r="P1372" s="183" t="s">
        <v>1592</v>
      </c>
      <c r="Q1372" s="14" t="s">
        <v>2607</v>
      </c>
      <c r="R1372" s="105">
        <v>8966.9</v>
      </c>
      <c r="S1372" s="23">
        <v>42220</v>
      </c>
      <c r="T1372" s="106">
        <v>8966.9</v>
      </c>
      <c r="U1372" s="31">
        <f t="shared" si="42"/>
        <v>0</v>
      </c>
      <c r="V1372" s="39" t="s">
        <v>9</v>
      </c>
    </row>
    <row r="1373" spans="1:22" x14ac:dyDescent="0.25">
      <c r="A1373" s="20">
        <v>42229</v>
      </c>
      <c r="B1373" s="183">
        <v>5581</v>
      </c>
      <c r="C1373" s="183" t="s">
        <v>1592</v>
      </c>
      <c r="D1373" s="14" t="s">
        <v>1182</v>
      </c>
      <c r="E1373" s="105">
        <v>52.8</v>
      </c>
      <c r="F1373" s="23">
        <v>42229</v>
      </c>
      <c r="G1373" s="106">
        <v>52.8</v>
      </c>
      <c r="H1373" s="31">
        <f t="shared" si="43"/>
        <v>0</v>
      </c>
      <c r="I1373" s="39" t="s">
        <v>9</v>
      </c>
      <c r="N1373" s="20">
        <v>42222</v>
      </c>
      <c r="O1373" s="183">
        <v>4697</v>
      </c>
      <c r="P1373" s="183" t="s">
        <v>1592</v>
      </c>
      <c r="Q1373" s="14" t="s">
        <v>2607</v>
      </c>
      <c r="R1373" s="105">
        <v>4961.6000000000004</v>
      </c>
      <c r="S1373" s="23">
        <v>42222</v>
      </c>
      <c r="T1373" s="106">
        <v>4961.6000000000004</v>
      </c>
      <c r="U1373" s="31">
        <f t="shared" si="42"/>
        <v>0</v>
      </c>
      <c r="V1373" s="39" t="s">
        <v>9</v>
      </c>
    </row>
    <row r="1374" spans="1:22" x14ac:dyDescent="0.25">
      <c r="A1374" s="20">
        <v>42229</v>
      </c>
      <c r="B1374" s="183">
        <v>5582</v>
      </c>
      <c r="C1374" s="183" t="s">
        <v>1592</v>
      </c>
      <c r="D1374" s="14" t="s">
        <v>305</v>
      </c>
      <c r="E1374" s="105">
        <v>434.6</v>
      </c>
      <c r="F1374" s="23">
        <v>42229</v>
      </c>
      <c r="G1374" s="106">
        <v>434.6</v>
      </c>
      <c r="H1374" s="31">
        <f t="shared" si="43"/>
        <v>0</v>
      </c>
      <c r="I1374" s="39" t="s">
        <v>9</v>
      </c>
      <c r="N1374" s="20">
        <v>42224</v>
      </c>
      <c r="O1374" s="183">
        <v>4955</v>
      </c>
      <c r="P1374" s="183" t="s">
        <v>1592</v>
      </c>
      <c r="Q1374" s="14" t="s">
        <v>2607</v>
      </c>
      <c r="R1374" s="105">
        <v>8215.7999999999993</v>
      </c>
      <c r="S1374" s="23">
        <v>42224</v>
      </c>
      <c r="T1374" s="106">
        <v>8215.7999999999993</v>
      </c>
      <c r="U1374" s="31">
        <f t="shared" si="42"/>
        <v>0</v>
      </c>
      <c r="V1374" s="39" t="s">
        <v>9</v>
      </c>
    </row>
    <row r="1375" spans="1:22" x14ac:dyDescent="0.25">
      <c r="A1375" s="20">
        <v>42229</v>
      </c>
      <c r="B1375" s="183">
        <v>5583</v>
      </c>
      <c r="C1375" s="183" t="s">
        <v>1592</v>
      </c>
      <c r="D1375" s="14" t="s">
        <v>195</v>
      </c>
      <c r="E1375" s="105">
        <v>136683.84</v>
      </c>
      <c r="F1375" s="30" t="s">
        <v>6190</v>
      </c>
      <c r="G1375" s="106">
        <v>136683.84</v>
      </c>
      <c r="H1375" s="31">
        <f t="shared" si="43"/>
        <v>0</v>
      </c>
      <c r="I1375" s="39" t="s">
        <v>149</v>
      </c>
      <c r="N1375" s="20">
        <v>42225</v>
      </c>
      <c r="O1375" s="183">
        <v>5067</v>
      </c>
      <c r="P1375" s="183" t="s">
        <v>1592</v>
      </c>
      <c r="Q1375" s="14" t="s">
        <v>2607</v>
      </c>
      <c r="R1375" s="105">
        <v>3718.4</v>
      </c>
      <c r="S1375" s="23">
        <v>42225</v>
      </c>
      <c r="T1375" s="106">
        <v>3718.4</v>
      </c>
      <c r="U1375" s="31">
        <f t="shared" si="42"/>
        <v>0</v>
      </c>
      <c r="V1375" s="39" t="s">
        <v>9</v>
      </c>
    </row>
    <row r="1376" spans="1:22" x14ac:dyDescent="0.25">
      <c r="A1376" s="20">
        <v>42229</v>
      </c>
      <c r="B1376" s="183">
        <v>5584</v>
      </c>
      <c r="C1376" s="183" t="s">
        <v>1592</v>
      </c>
      <c r="D1376" s="14" t="s">
        <v>420</v>
      </c>
      <c r="E1376" s="105">
        <v>2484.6</v>
      </c>
      <c r="F1376" s="23">
        <v>42231</v>
      </c>
      <c r="G1376" s="106">
        <v>2484.6</v>
      </c>
      <c r="H1376" s="31">
        <f t="shared" si="43"/>
        <v>0</v>
      </c>
      <c r="I1376" s="39" t="s">
        <v>149</v>
      </c>
      <c r="N1376" s="20">
        <v>42225</v>
      </c>
      <c r="O1376" s="183">
        <v>5073</v>
      </c>
      <c r="P1376" s="183" t="s">
        <v>1592</v>
      </c>
      <c r="Q1376" s="14" t="s">
        <v>2607</v>
      </c>
      <c r="R1376" s="105">
        <v>2978.08</v>
      </c>
      <c r="S1376" s="23" t="s">
        <v>1395</v>
      </c>
      <c r="T1376" s="106">
        <v>2978.08</v>
      </c>
      <c r="U1376" s="31">
        <f t="shared" si="42"/>
        <v>0</v>
      </c>
      <c r="V1376" s="39" t="s">
        <v>6112</v>
      </c>
    </row>
    <row r="1377" spans="1:22" x14ac:dyDescent="0.25">
      <c r="A1377" s="20">
        <v>42229</v>
      </c>
      <c r="B1377" s="183">
        <v>5585</v>
      </c>
      <c r="C1377" s="183" t="s">
        <v>1592</v>
      </c>
      <c r="D1377" s="14" t="s">
        <v>1103</v>
      </c>
      <c r="E1377" s="105">
        <v>317.39999999999998</v>
      </c>
      <c r="F1377" s="23">
        <v>42231</v>
      </c>
      <c r="G1377" s="106">
        <v>317.39999999999998</v>
      </c>
      <c r="H1377" s="31">
        <f t="shared" si="43"/>
        <v>0</v>
      </c>
      <c r="I1377" s="39" t="s">
        <v>149</v>
      </c>
      <c r="N1377" s="20">
        <v>42227</v>
      </c>
      <c r="O1377" s="183">
        <v>5255</v>
      </c>
      <c r="P1377" s="183" t="s">
        <v>1592</v>
      </c>
      <c r="Q1377" s="14" t="s">
        <v>2607</v>
      </c>
      <c r="R1377" s="105">
        <v>2060.8000000000002</v>
      </c>
      <c r="S1377" s="23">
        <v>42227</v>
      </c>
      <c r="T1377" s="118">
        <v>2060.8000000000002</v>
      </c>
      <c r="U1377" s="31">
        <f t="shared" si="42"/>
        <v>0</v>
      </c>
      <c r="V1377" s="56" t="s">
        <v>9</v>
      </c>
    </row>
    <row r="1378" spans="1:22" x14ac:dyDescent="0.25">
      <c r="A1378" s="20">
        <v>42230</v>
      </c>
      <c r="B1378" s="183">
        <v>5586</v>
      </c>
      <c r="C1378" s="183" t="s">
        <v>1592</v>
      </c>
      <c r="D1378" s="14" t="s">
        <v>1178</v>
      </c>
      <c r="E1378" s="105">
        <v>20673.599999999999</v>
      </c>
      <c r="F1378" s="23">
        <v>42230</v>
      </c>
      <c r="G1378" s="106">
        <v>20673.599999999999</v>
      </c>
      <c r="H1378" s="31">
        <f t="shared" si="43"/>
        <v>0</v>
      </c>
      <c r="I1378" s="39" t="s">
        <v>6106</v>
      </c>
      <c r="N1378" s="20">
        <v>42229</v>
      </c>
      <c r="O1378" s="183">
        <v>5459</v>
      </c>
      <c r="P1378" s="183" t="s">
        <v>1592</v>
      </c>
      <c r="Q1378" s="14" t="s">
        <v>2607</v>
      </c>
      <c r="R1378" s="105">
        <v>5471.6</v>
      </c>
      <c r="S1378" s="23">
        <v>42229</v>
      </c>
      <c r="T1378" s="106">
        <v>5471.6</v>
      </c>
      <c r="U1378" s="31">
        <f t="shared" si="42"/>
        <v>0</v>
      </c>
      <c r="V1378" s="39" t="s">
        <v>9</v>
      </c>
    </row>
    <row r="1379" spans="1:22" x14ac:dyDescent="0.25">
      <c r="A1379" s="20">
        <v>42230</v>
      </c>
      <c r="B1379" s="183">
        <v>5587</v>
      </c>
      <c r="C1379" s="183" t="s">
        <v>1592</v>
      </c>
      <c r="D1379" s="14" t="s">
        <v>720</v>
      </c>
      <c r="E1379" s="105">
        <v>16162.8</v>
      </c>
      <c r="F1379" s="23">
        <v>42230</v>
      </c>
      <c r="G1379" s="106">
        <v>16162.8</v>
      </c>
      <c r="H1379" s="31">
        <f t="shared" si="43"/>
        <v>0</v>
      </c>
      <c r="I1379" s="39" t="s">
        <v>9</v>
      </c>
      <c r="N1379" s="20">
        <v>42229</v>
      </c>
      <c r="O1379" s="183">
        <v>5470</v>
      </c>
      <c r="P1379" s="183" t="s">
        <v>1592</v>
      </c>
      <c r="Q1379" s="14" t="s">
        <v>2607</v>
      </c>
      <c r="R1379" s="105">
        <v>790.54</v>
      </c>
      <c r="S1379" s="23">
        <v>42229</v>
      </c>
      <c r="T1379" s="106">
        <v>790.54</v>
      </c>
      <c r="U1379" s="31">
        <f t="shared" si="42"/>
        <v>0</v>
      </c>
      <c r="V1379" s="39" t="s">
        <v>6112</v>
      </c>
    </row>
    <row r="1380" spans="1:22" x14ac:dyDescent="0.25">
      <c r="A1380" s="20">
        <v>42230</v>
      </c>
      <c r="B1380" s="183">
        <v>5588</v>
      </c>
      <c r="C1380" s="183" t="s">
        <v>1592</v>
      </c>
      <c r="D1380" s="14" t="s">
        <v>215</v>
      </c>
      <c r="E1380" s="105">
        <v>40835.800000000003</v>
      </c>
      <c r="F1380" s="23">
        <v>42230</v>
      </c>
      <c r="G1380" s="106">
        <v>40835.800000000003</v>
      </c>
      <c r="H1380" s="31">
        <f t="shared" si="43"/>
        <v>0</v>
      </c>
      <c r="I1380" s="39" t="s">
        <v>9</v>
      </c>
      <c r="N1380" s="20">
        <v>42231</v>
      </c>
      <c r="O1380" s="183">
        <v>5725</v>
      </c>
      <c r="P1380" s="183" t="s">
        <v>1592</v>
      </c>
      <c r="Q1380" s="14" t="s">
        <v>2607</v>
      </c>
      <c r="R1380" s="105">
        <v>8380.4</v>
      </c>
      <c r="S1380" s="23">
        <v>42231</v>
      </c>
      <c r="T1380" s="106">
        <v>8340.4</v>
      </c>
      <c r="U1380" s="48">
        <f t="shared" si="42"/>
        <v>40</v>
      </c>
      <c r="V1380" s="39" t="s">
        <v>9</v>
      </c>
    </row>
    <row r="1381" spans="1:22" x14ac:dyDescent="0.25">
      <c r="A1381" s="20">
        <v>42230</v>
      </c>
      <c r="B1381" s="183">
        <v>5589</v>
      </c>
      <c r="C1381" s="183" t="s">
        <v>1592</v>
      </c>
      <c r="D1381" s="14" t="s">
        <v>383</v>
      </c>
      <c r="E1381" s="105">
        <v>7071.1</v>
      </c>
      <c r="F1381" s="23" t="s">
        <v>6191</v>
      </c>
      <c r="G1381" s="106">
        <f>6071.1+1000</f>
        <v>7071.1</v>
      </c>
      <c r="H1381" s="31">
        <f t="shared" si="43"/>
        <v>0</v>
      </c>
      <c r="I1381" s="39" t="s">
        <v>9</v>
      </c>
      <c r="N1381" s="20">
        <v>42231</v>
      </c>
      <c r="O1381" s="183">
        <v>5726</v>
      </c>
      <c r="P1381" s="183" t="s">
        <v>1592</v>
      </c>
      <c r="Q1381" s="14" t="s">
        <v>2607</v>
      </c>
      <c r="R1381" s="105">
        <v>228.8</v>
      </c>
      <c r="S1381" s="23">
        <v>42231</v>
      </c>
      <c r="T1381" s="106">
        <v>228.8</v>
      </c>
      <c r="U1381" s="48">
        <f t="shared" si="42"/>
        <v>0</v>
      </c>
      <c r="V1381" s="39" t="s">
        <v>9</v>
      </c>
    </row>
    <row r="1382" spans="1:22" x14ac:dyDescent="0.25">
      <c r="A1382" s="20">
        <v>42230</v>
      </c>
      <c r="B1382" s="183">
        <v>5590</v>
      </c>
      <c r="C1382" s="183" t="s">
        <v>1592</v>
      </c>
      <c r="D1382" s="14" t="s">
        <v>91</v>
      </c>
      <c r="E1382" s="105">
        <v>28318.5</v>
      </c>
      <c r="F1382" s="23">
        <v>42230</v>
      </c>
      <c r="G1382" s="106">
        <v>28318.5</v>
      </c>
      <c r="H1382" s="31">
        <f t="shared" si="43"/>
        <v>0</v>
      </c>
      <c r="I1382" s="39" t="s">
        <v>59</v>
      </c>
      <c r="N1382" s="20">
        <v>42233</v>
      </c>
      <c r="O1382" s="183">
        <v>5923</v>
      </c>
      <c r="P1382" s="183" t="s">
        <v>1592</v>
      </c>
      <c r="Q1382" s="14" t="s">
        <v>2607</v>
      </c>
      <c r="R1382" s="105">
        <v>4999.6000000000004</v>
      </c>
      <c r="S1382" s="23">
        <v>42233</v>
      </c>
      <c r="T1382" s="118">
        <v>4999.6000000000004</v>
      </c>
      <c r="U1382" s="31">
        <f t="shared" si="42"/>
        <v>0</v>
      </c>
      <c r="V1382" s="56" t="s">
        <v>9</v>
      </c>
    </row>
    <row r="1383" spans="1:22" x14ac:dyDescent="0.25">
      <c r="A1383" s="20">
        <v>42230</v>
      </c>
      <c r="B1383" s="183">
        <v>5591</v>
      </c>
      <c r="C1383" s="183" t="s">
        <v>1592</v>
      </c>
      <c r="D1383" s="14" t="s">
        <v>8</v>
      </c>
      <c r="E1383" s="105">
        <v>1432.8</v>
      </c>
      <c r="F1383" s="23" t="s">
        <v>6192</v>
      </c>
      <c r="G1383" s="106">
        <f>1350+82.8</f>
        <v>1432.8</v>
      </c>
      <c r="H1383" s="31">
        <f t="shared" si="43"/>
        <v>0</v>
      </c>
      <c r="I1383" s="39" t="s">
        <v>9</v>
      </c>
      <c r="N1383" s="20">
        <v>42235</v>
      </c>
      <c r="O1383" s="183">
        <v>6144</v>
      </c>
      <c r="P1383" s="183" t="s">
        <v>1592</v>
      </c>
      <c r="Q1383" s="14" t="s">
        <v>2607</v>
      </c>
      <c r="R1383" s="105">
        <v>8391.5</v>
      </c>
      <c r="S1383" s="23">
        <v>42235</v>
      </c>
      <c r="T1383" s="106">
        <v>8391.5</v>
      </c>
      <c r="U1383" s="31">
        <f t="shared" si="42"/>
        <v>0</v>
      </c>
      <c r="V1383" s="39" t="s">
        <v>9</v>
      </c>
    </row>
    <row r="1384" spans="1:22" x14ac:dyDescent="0.25">
      <c r="A1384" s="20">
        <v>42230</v>
      </c>
      <c r="B1384" s="183">
        <v>5592</v>
      </c>
      <c r="C1384" s="183" t="s">
        <v>1592</v>
      </c>
      <c r="D1384" s="14" t="s">
        <v>125</v>
      </c>
      <c r="E1384" s="105">
        <v>18107.099999999999</v>
      </c>
      <c r="F1384" s="23">
        <v>42234</v>
      </c>
      <c r="G1384" s="106">
        <v>18107.099999999999</v>
      </c>
      <c r="H1384" s="31">
        <f t="shared" si="43"/>
        <v>0</v>
      </c>
      <c r="I1384" s="39" t="s">
        <v>94</v>
      </c>
      <c r="N1384" s="20">
        <v>42236</v>
      </c>
      <c r="O1384" s="183">
        <v>6380</v>
      </c>
      <c r="P1384" s="183" t="s">
        <v>1592</v>
      </c>
      <c r="Q1384" s="15" t="s">
        <v>2607</v>
      </c>
      <c r="R1384" s="122">
        <v>6590.1</v>
      </c>
      <c r="S1384" s="23">
        <v>42236</v>
      </c>
      <c r="T1384" s="106">
        <v>6590.1</v>
      </c>
      <c r="U1384" s="31">
        <f t="shared" si="42"/>
        <v>0</v>
      </c>
      <c r="V1384" s="68" t="s">
        <v>9</v>
      </c>
    </row>
    <row r="1385" spans="1:22" x14ac:dyDescent="0.25">
      <c r="A1385" s="20">
        <v>42230</v>
      </c>
      <c r="B1385" s="183">
        <v>5593</v>
      </c>
      <c r="C1385" s="183" t="s">
        <v>1592</v>
      </c>
      <c r="D1385" s="14" t="s">
        <v>20</v>
      </c>
      <c r="E1385" s="105">
        <v>8614</v>
      </c>
      <c r="F1385" s="23">
        <v>42230</v>
      </c>
      <c r="G1385" s="106">
        <v>8614</v>
      </c>
      <c r="H1385" s="31">
        <f t="shared" si="43"/>
        <v>0</v>
      </c>
      <c r="I1385" s="39" t="s">
        <v>94</v>
      </c>
      <c r="N1385" s="20">
        <v>42237</v>
      </c>
      <c r="O1385" s="183">
        <v>6514</v>
      </c>
      <c r="P1385" s="183" t="s">
        <v>1592</v>
      </c>
      <c r="Q1385" s="14" t="s">
        <v>2607</v>
      </c>
      <c r="R1385" s="105">
        <v>3152.35</v>
      </c>
      <c r="S1385" s="23">
        <v>42237</v>
      </c>
      <c r="T1385" s="106">
        <v>3152.35</v>
      </c>
      <c r="U1385" s="31">
        <f t="shared" si="42"/>
        <v>0</v>
      </c>
      <c r="V1385" s="39" t="s">
        <v>9</v>
      </c>
    </row>
    <row r="1386" spans="1:22" x14ac:dyDescent="0.25">
      <c r="A1386" s="20">
        <v>42230</v>
      </c>
      <c r="B1386" s="183">
        <v>5594</v>
      </c>
      <c r="C1386" s="183" t="s">
        <v>1592</v>
      </c>
      <c r="D1386" s="14" t="s">
        <v>16</v>
      </c>
      <c r="E1386" s="105">
        <v>20755.599999999999</v>
      </c>
      <c r="F1386" s="23">
        <v>42230</v>
      </c>
      <c r="G1386" s="106">
        <v>20755.599999999999</v>
      </c>
      <c r="H1386" s="31">
        <f t="shared" si="43"/>
        <v>0</v>
      </c>
      <c r="I1386" s="39" t="s">
        <v>17</v>
      </c>
      <c r="N1386" s="20">
        <v>42238</v>
      </c>
      <c r="O1386" s="183">
        <v>6627</v>
      </c>
      <c r="P1386" s="183" t="s">
        <v>1592</v>
      </c>
      <c r="Q1386" s="14" t="s">
        <v>2607</v>
      </c>
      <c r="R1386" s="105">
        <v>5253.6</v>
      </c>
      <c r="S1386" s="65">
        <v>42238</v>
      </c>
      <c r="T1386" s="106">
        <v>5253.6</v>
      </c>
      <c r="U1386" s="31">
        <f t="shared" si="42"/>
        <v>0</v>
      </c>
      <c r="V1386" s="39" t="s">
        <v>9</v>
      </c>
    </row>
    <row r="1387" spans="1:22" x14ac:dyDescent="0.25">
      <c r="A1387" s="20">
        <v>42230</v>
      </c>
      <c r="B1387" s="183">
        <v>5595</v>
      </c>
      <c r="C1387" s="183" t="s">
        <v>1592</v>
      </c>
      <c r="D1387" s="14" t="s">
        <v>161</v>
      </c>
      <c r="E1387" s="105">
        <v>2556</v>
      </c>
      <c r="F1387" s="23">
        <v>42230</v>
      </c>
      <c r="G1387" s="106">
        <v>2556</v>
      </c>
      <c r="H1387" s="31">
        <f t="shared" si="43"/>
        <v>0</v>
      </c>
      <c r="I1387" s="39" t="s">
        <v>9</v>
      </c>
      <c r="N1387" s="20">
        <v>42240</v>
      </c>
      <c r="O1387" s="183">
        <v>6699</v>
      </c>
      <c r="P1387" s="183" t="s">
        <v>1592</v>
      </c>
      <c r="Q1387" s="14" t="s">
        <v>2607</v>
      </c>
      <c r="R1387" s="105">
        <v>4992.6000000000004</v>
      </c>
      <c r="S1387" s="65">
        <v>42240</v>
      </c>
      <c r="T1387" s="106">
        <v>4992.6000000000004</v>
      </c>
      <c r="U1387" s="31">
        <f t="shared" si="42"/>
        <v>0</v>
      </c>
      <c r="V1387" s="39" t="s">
        <v>9</v>
      </c>
    </row>
    <row r="1388" spans="1:22" x14ac:dyDescent="0.25">
      <c r="A1388" s="20">
        <v>42230</v>
      </c>
      <c r="B1388" s="183">
        <v>5596</v>
      </c>
      <c r="C1388" s="183" t="s">
        <v>1592</v>
      </c>
      <c r="D1388" s="14" t="s">
        <v>14</v>
      </c>
      <c r="E1388" s="105">
        <v>17756.8</v>
      </c>
      <c r="F1388" s="23">
        <v>42239</v>
      </c>
      <c r="G1388" s="106">
        <v>17756.8</v>
      </c>
      <c r="H1388" s="31">
        <f t="shared" si="43"/>
        <v>0</v>
      </c>
      <c r="I1388" s="39" t="s">
        <v>15</v>
      </c>
      <c r="N1388" s="20">
        <v>42241</v>
      </c>
      <c r="O1388" s="183">
        <v>6829</v>
      </c>
      <c r="P1388" s="183" t="s">
        <v>1592</v>
      </c>
      <c r="Q1388" s="14" t="s">
        <v>2607</v>
      </c>
      <c r="R1388" s="105">
        <v>2988.8</v>
      </c>
      <c r="S1388" s="65">
        <v>42241</v>
      </c>
      <c r="T1388" s="106">
        <v>2988.8</v>
      </c>
      <c r="U1388" s="31">
        <f t="shared" si="42"/>
        <v>0</v>
      </c>
      <c r="V1388" s="39" t="s">
        <v>9</v>
      </c>
    </row>
    <row r="1389" spans="1:22" x14ac:dyDescent="0.25">
      <c r="A1389" s="20">
        <v>42230</v>
      </c>
      <c r="B1389" s="183">
        <v>5597</v>
      </c>
      <c r="C1389" s="183" t="s">
        <v>1592</v>
      </c>
      <c r="D1389" s="14" t="s">
        <v>16</v>
      </c>
      <c r="E1389" s="105">
        <v>365.4</v>
      </c>
      <c r="F1389" s="23">
        <v>42230</v>
      </c>
      <c r="G1389" s="106">
        <v>365.4</v>
      </c>
      <c r="H1389" s="31">
        <f t="shared" si="43"/>
        <v>0</v>
      </c>
      <c r="I1389" s="39" t="s">
        <v>9</v>
      </c>
      <c r="N1389" s="20">
        <v>42244</v>
      </c>
      <c r="O1389" s="183">
        <v>7141</v>
      </c>
      <c r="P1389" s="183" t="s">
        <v>1592</v>
      </c>
      <c r="Q1389" s="14" t="s">
        <v>2607</v>
      </c>
      <c r="R1389" s="105">
        <v>4242</v>
      </c>
      <c r="S1389" s="23">
        <v>42244</v>
      </c>
      <c r="T1389" s="106">
        <v>4242</v>
      </c>
      <c r="U1389" s="31">
        <f t="shared" si="42"/>
        <v>0</v>
      </c>
      <c r="V1389" s="39" t="s">
        <v>9</v>
      </c>
    </row>
    <row r="1390" spans="1:22" x14ac:dyDescent="0.25">
      <c r="A1390" s="20">
        <v>42230</v>
      </c>
      <c r="B1390" s="183">
        <v>5598</v>
      </c>
      <c r="C1390" s="183" t="s">
        <v>1592</v>
      </c>
      <c r="D1390" s="14" t="s">
        <v>320</v>
      </c>
      <c r="E1390" s="105">
        <v>18438.68</v>
      </c>
      <c r="F1390" s="23">
        <v>42230</v>
      </c>
      <c r="G1390" s="106">
        <v>18438.68</v>
      </c>
      <c r="H1390" s="31">
        <f t="shared" si="43"/>
        <v>0</v>
      </c>
      <c r="I1390" s="39" t="s">
        <v>587</v>
      </c>
      <c r="N1390" s="20">
        <v>42245</v>
      </c>
      <c r="O1390" s="183">
        <v>7276</v>
      </c>
      <c r="P1390" s="183" t="s">
        <v>1592</v>
      </c>
      <c r="Q1390" s="14" t="s">
        <v>2607</v>
      </c>
      <c r="R1390" s="105">
        <v>6842.6</v>
      </c>
      <c r="S1390" s="23">
        <v>42245</v>
      </c>
      <c r="T1390" s="106">
        <v>6842.6</v>
      </c>
      <c r="U1390" s="31">
        <f t="shared" si="42"/>
        <v>0</v>
      </c>
      <c r="V1390" s="39" t="s">
        <v>6106</v>
      </c>
    </row>
    <row r="1391" spans="1:22" x14ac:dyDescent="0.25">
      <c r="A1391" s="20">
        <v>42230</v>
      </c>
      <c r="B1391" s="183">
        <v>5599</v>
      </c>
      <c r="C1391" s="183" t="s">
        <v>1592</v>
      </c>
      <c r="D1391" s="14" t="s">
        <v>1174</v>
      </c>
      <c r="E1391" s="105">
        <v>12210</v>
      </c>
      <c r="F1391" s="23">
        <v>42231</v>
      </c>
      <c r="G1391" s="106">
        <v>12210</v>
      </c>
      <c r="H1391" s="31">
        <f t="shared" si="43"/>
        <v>0</v>
      </c>
      <c r="I1391" s="39" t="s">
        <v>587</v>
      </c>
      <c r="N1391" s="20">
        <v>42246</v>
      </c>
      <c r="O1391" s="183">
        <v>7397</v>
      </c>
      <c r="P1391" s="183" t="s">
        <v>1592</v>
      </c>
      <c r="Q1391" s="14" t="s">
        <v>2607</v>
      </c>
      <c r="R1391" s="105">
        <v>4623.3</v>
      </c>
      <c r="S1391" s="23">
        <v>42246</v>
      </c>
      <c r="T1391" s="106">
        <v>4623.3</v>
      </c>
      <c r="U1391" s="31">
        <f t="shared" si="42"/>
        <v>0</v>
      </c>
      <c r="V1391" s="39" t="s">
        <v>9</v>
      </c>
    </row>
    <row r="1392" spans="1:22" x14ac:dyDescent="0.25">
      <c r="A1392" s="20">
        <v>42230</v>
      </c>
      <c r="B1392" s="183">
        <v>5600</v>
      </c>
      <c r="C1392" s="183" t="s">
        <v>1592</v>
      </c>
      <c r="D1392" s="14" t="s">
        <v>1261</v>
      </c>
      <c r="E1392" s="105">
        <v>9863.1</v>
      </c>
      <c r="F1392" s="23">
        <v>42230</v>
      </c>
      <c r="G1392" s="106">
        <v>9863.1</v>
      </c>
      <c r="H1392" s="31">
        <f t="shared" si="43"/>
        <v>0</v>
      </c>
      <c r="I1392" s="39" t="s">
        <v>587</v>
      </c>
      <c r="N1392" s="20">
        <v>42247</v>
      </c>
      <c r="O1392" s="183">
        <v>7533</v>
      </c>
      <c r="P1392" s="183" t="s">
        <v>1592</v>
      </c>
      <c r="Q1392" s="14" t="s">
        <v>2607</v>
      </c>
      <c r="R1392" s="105">
        <v>2608.1999999999998</v>
      </c>
      <c r="S1392" s="23">
        <v>42247</v>
      </c>
      <c r="T1392" s="106">
        <v>2608.1999999999998</v>
      </c>
      <c r="U1392" s="31">
        <f t="shared" si="42"/>
        <v>0</v>
      </c>
      <c r="V1392" s="39" t="s">
        <v>312</v>
      </c>
    </row>
    <row r="1393" spans="1:22" x14ac:dyDescent="0.25">
      <c r="A1393" s="20">
        <v>42230</v>
      </c>
      <c r="B1393" s="183">
        <v>5601</v>
      </c>
      <c r="C1393" s="183" t="s">
        <v>1592</v>
      </c>
      <c r="D1393" s="14" t="s">
        <v>1175</v>
      </c>
      <c r="E1393" s="105">
        <v>29742.6</v>
      </c>
      <c r="F1393" s="23" t="s">
        <v>6193</v>
      </c>
      <c r="G1393" s="106">
        <f>17791+11951.6</f>
        <v>29742.6</v>
      </c>
      <c r="H1393" s="31">
        <f t="shared" si="43"/>
        <v>0</v>
      </c>
      <c r="I1393" s="39" t="s">
        <v>587</v>
      </c>
      <c r="N1393" s="20">
        <v>42223</v>
      </c>
      <c r="O1393" s="183">
        <v>4845</v>
      </c>
      <c r="P1393" s="183" t="s">
        <v>1592</v>
      </c>
      <c r="Q1393" s="14" t="s">
        <v>334</v>
      </c>
      <c r="R1393" s="105">
        <v>2019</v>
      </c>
      <c r="S1393" s="23">
        <v>42223</v>
      </c>
      <c r="T1393" s="106">
        <v>2019</v>
      </c>
      <c r="U1393" s="31">
        <f t="shared" si="42"/>
        <v>0</v>
      </c>
      <c r="V1393" s="39" t="s">
        <v>6106</v>
      </c>
    </row>
    <row r="1394" spans="1:22" x14ac:dyDescent="0.25">
      <c r="A1394" s="20">
        <v>42230</v>
      </c>
      <c r="B1394" s="183">
        <v>5602</v>
      </c>
      <c r="C1394" s="183" t="s">
        <v>1592</v>
      </c>
      <c r="D1394" s="14" t="s">
        <v>218</v>
      </c>
      <c r="E1394" s="108">
        <v>0</v>
      </c>
      <c r="F1394" s="23"/>
      <c r="G1394" s="106"/>
      <c r="H1394" s="31">
        <f t="shared" si="43"/>
        <v>0</v>
      </c>
      <c r="I1394" s="39" t="s">
        <v>13</v>
      </c>
      <c r="N1394" s="20">
        <v>42229</v>
      </c>
      <c r="O1394" s="183">
        <v>5520</v>
      </c>
      <c r="P1394" s="183" t="s">
        <v>1592</v>
      </c>
      <c r="Q1394" s="14" t="s">
        <v>334</v>
      </c>
      <c r="R1394" s="105">
        <v>2164</v>
      </c>
      <c r="S1394" s="23">
        <v>42229</v>
      </c>
      <c r="T1394" s="106">
        <v>2164</v>
      </c>
      <c r="U1394" s="31">
        <f t="shared" si="42"/>
        <v>0</v>
      </c>
      <c r="V1394" s="39" t="s">
        <v>6104</v>
      </c>
    </row>
    <row r="1395" spans="1:22" x14ac:dyDescent="0.25">
      <c r="A1395" s="20">
        <v>42230</v>
      </c>
      <c r="B1395" s="183">
        <v>5603</v>
      </c>
      <c r="C1395" s="183" t="s">
        <v>1592</v>
      </c>
      <c r="D1395" s="14" t="s">
        <v>1290</v>
      </c>
      <c r="E1395" s="105">
        <v>6201.6</v>
      </c>
      <c r="F1395" s="23">
        <v>42230</v>
      </c>
      <c r="G1395" s="106">
        <v>6201.6</v>
      </c>
      <c r="H1395" s="31">
        <f t="shared" si="43"/>
        <v>0</v>
      </c>
      <c r="I1395" s="39" t="s">
        <v>587</v>
      </c>
      <c r="N1395" s="20">
        <v>42236</v>
      </c>
      <c r="O1395" s="183">
        <v>6334</v>
      </c>
      <c r="P1395" s="183" t="s">
        <v>1592</v>
      </c>
      <c r="Q1395" s="14" t="s">
        <v>334</v>
      </c>
      <c r="R1395" s="105">
        <v>3180.8</v>
      </c>
      <c r="S1395" s="23">
        <v>42238</v>
      </c>
      <c r="T1395" s="106">
        <v>3180.8</v>
      </c>
      <c r="U1395" s="31">
        <f t="shared" si="42"/>
        <v>0</v>
      </c>
      <c r="V1395" s="39" t="s">
        <v>6104</v>
      </c>
    </row>
    <row r="1396" spans="1:22" x14ac:dyDescent="0.25">
      <c r="A1396" s="20">
        <v>42230</v>
      </c>
      <c r="B1396" s="183">
        <v>5604</v>
      </c>
      <c r="C1396" s="183" t="s">
        <v>1592</v>
      </c>
      <c r="D1396" s="14" t="s">
        <v>1172</v>
      </c>
      <c r="E1396" s="105">
        <v>2712</v>
      </c>
      <c r="F1396" s="23">
        <v>42230</v>
      </c>
      <c r="G1396" s="106">
        <v>2712</v>
      </c>
      <c r="H1396" s="31">
        <f t="shared" si="43"/>
        <v>0</v>
      </c>
      <c r="I1396" s="39" t="s">
        <v>587</v>
      </c>
      <c r="N1396" s="20">
        <v>42243</v>
      </c>
      <c r="O1396" s="183">
        <v>7041</v>
      </c>
      <c r="P1396" s="183" t="s">
        <v>1592</v>
      </c>
      <c r="Q1396" s="14" t="s">
        <v>334</v>
      </c>
      <c r="R1396" s="105">
        <v>3769.2</v>
      </c>
      <c r="S1396" s="23">
        <v>42243</v>
      </c>
      <c r="T1396" s="106">
        <v>3769.2</v>
      </c>
      <c r="U1396" s="31">
        <f t="shared" si="42"/>
        <v>0</v>
      </c>
      <c r="V1396" s="39" t="s">
        <v>773</v>
      </c>
    </row>
    <row r="1397" spans="1:22" x14ac:dyDescent="0.25">
      <c r="A1397" s="20">
        <v>42230</v>
      </c>
      <c r="B1397" s="183">
        <v>5605</v>
      </c>
      <c r="C1397" s="183" t="s">
        <v>1592</v>
      </c>
      <c r="D1397" s="14" t="s">
        <v>604</v>
      </c>
      <c r="E1397" s="105">
        <v>2256.8000000000002</v>
      </c>
      <c r="F1397" s="23">
        <v>42230</v>
      </c>
      <c r="G1397" s="106">
        <v>2256.8000000000002</v>
      </c>
      <c r="H1397" s="31">
        <f t="shared" si="43"/>
        <v>0</v>
      </c>
      <c r="I1397" s="39" t="s">
        <v>9</v>
      </c>
      <c r="N1397" s="20">
        <v>42244</v>
      </c>
      <c r="O1397" s="183">
        <v>7208</v>
      </c>
      <c r="P1397" s="183" t="s">
        <v>1592</v>
      </c>
      <c r="Q1397" s="14" t="s">
        <v>334</v>
      </c>
      <c r="R1397" s="105">
        <v>322</v>
      </c>
      <c r="S1397" s="23">
        <v>42244</v>
      </c>
      <c r="T1397" s="106">
        <v>322</v>
      </c>
      <c r="U1397" s="31">
        <f t="shared" si="42"/>
        <v>0</v>
      </c>
      <c r="V1397" s="39" t="s">
        <v>773</v>
      </c>
    </row>
    <row r="1398" spans="1:22" x14ac:dyDescent="0.25">
      <c r="A1398" s="20">
        <v>42230</v>
      </c>
      <c r="B1398" s="183">
        <v>5606</v>
      </c>
      <c r="C1398" s="183" t="s">
        <v>1592</v>
      </c>
      <c r="D1398" s="14" t="s">
        <v>121</v>
      </c>
      <c r="E1398" s="105">
        <v>2502</v>
      </c>
      <c r="F1398" s="23">
        <v>42230</v>
      </c>
      <c r="G1398" s="106">
        <v>2502</v>
      </c>
      <c r="H1398" s="31">
        <f t="shared" si="43"/>
        <v>0</v>
      </c>
      <c r="I1398" s="39" t="s">
        <v>9</v>
      </c>
      <c r="N1398" s="20">
        <v>42226</v>
      </c>
      <c r="O1398" s="183">
        <v>5227</v>
      </c>
      <c r="P1398" s="183" t="s">
        <v>1592</v>
      </c>
      <c r="Q1398" s="14" t="s">
        <v>303</v>
      </c>
      <c r="R1398" s="105">
        <v>55</v>
      </c>
      <c r="S1398" s="23">
        <v>42227</v>
      </c>
      <c r="T1398" s="106">
        <v>55</v>
      </c>
      <c r="U1398" s="31">
        <f t="shared" si="42"/>
        <v>0</v>
      </c>
      <c r="V1398" s="39" t="s">
        <v>19</v>
      </c>
    </row>
    <row r="1399" spans="1:22" x14ac:dyDescent="0.25">
      <c r="A1399" s="20">
        <v>42230</v>
      </c>
      <c r="B1399" s="183">
        <v>5607</v>
      </c>
      <c r="C1399" s="183" t="s">
        <v>1592</v>
      </c>
      <c r="D1399" s="14" t="s">
        <v>1290</v>
      </c>
      <c r="E1399" s="105">
        <v>1311.3</v>
      </c>
      <c r="F1399" s="23">
        <v>42230</v>
      </c>
      <c r="G1399" s="106">
        <v>1311.3</v>
      </c>
      <c r="H1399" s="31">
        <f t="shared" si="43"/>
        <v>0</v>
      </c>
      <c r="I1399" s="39" t="s">
        <v>587</v>
      </c>
      <c r="N1399" s="20">
        <v>42227</v>
      </c>
      <c r="O1399" s="183">
        <v>5340</v>
      </c>
      <c r="P1399" s="183" t="s">
        <v>1592</v>
      </c>
      <c r="Q1399" s="14" t="s">
        <v>303</v>
      </c>
      <c r="R1399" s="105">
        <v>72348.2</v>
      </c>
      <c r="S1399" s="23">
        <v>42239</v>
      </c>
      <c r="T1399" s="106">
        <v>72348.2</v>
      </c>
      <c r="U1399" s="31">
        <f t="shared" si="42"/>
        <v>0</v>
      </c>
      <c r="V1399" s="39" t="s">
        <v>19</v>
      </c>
    </row>
    <row r="1400" spans="1:22" x14ac:dyDescent="0.25">
      <c r="A1400" s="20">
        <v>42230</v>
      </c>
      <c r="B1400" s="183">
        <v>5608</v>
      </c>
      <c r="C1400" s="183" t="s">
        <v>1592</v>
      </c>
      <c r="D1400" s="14" t="s">
        <v>158</v>
      </c>
      <c r="E1400" s="105">
        <v>2376</v>
      </c>
      <c r="F1400" s="23">
        <v>42230</v>
      </c>
      <c r="G1400" s="106">
        <v>2376</v>
      </c>
      <c r="H1400" s="31">
        <f t="shared" si="43"/>
        <v>0</v>
      </c>
      <c r="I1400" s="39" t="s">
        <v>9</v>
      </c>
      <c r="N1400" s="20">
        <v>42233</v>
      </c>
      <c r="O1400" s="183">
        <v>5929</v>
      </c>
      <c r="P1400" s="183" t="s">
        <v>1592</v>
      </c>
      <c r="Q1400" s="14" t="s">
        <v>303</v>
      </c>
      <c r="R1400" s="105">
        <v>35445.599999999999</v>
      </c>
      <c r="S1400" s="23">
        <v>42233</v>
      </c>
      <c r="T1400" s="118">
        <v>35445.599999999999</v>
      </c>
      <c r="U1400" s="31">
        <f t="shared" si="42"/>
        <v>0</v>
      </c>
      <c r="V1400" s="56" t="s">
        <v>6104</v>
      </c>
    </row>
    <row r="1401" spans="1:22" x14ac:dyDescent="0.25">
      <c r="A1401" s="20">
        <v>42230</v>
      </c>
      <c r="B1401" s="183">
        <v>5609</v>
      </c>
      <c r="C1401" s="183" t="s">
        <v>1592</v>
      </c>
      <c r="D1401" s="14" t="s">
        <v>114</v>
      </c>
      <c r="E1401" s="105">
        <v>5819.8</v>
      </c>
      <c r="F1401" s="23">
        <v>42230</v>
      </c>
      <c r="G1401" s="106">
        <v>5819.8</v>
      </c>
      <c r="H1401" s="31">
        <f t="shared" si="43"/>
        <v>0</v>
      </c>
      <c r="I1401" s="39" t="s">
        <v>9</v>
      </c>
      <c r="N1401" s="20">
        <v>42244</v>
      </c>
      <c r="O1401" s="183">
        <v>7270</v>
      </c>
      <c r="P1401" s="183" t="s">
        <v>1592</v>
      </c>
      <c r="Q1401" s="14" t="s">
        <v>303</v>
      </c>
      <c r="R1401" s="105">
        <v>30500</v>
      </c>
      <c r="S1401" s="23">
        <v>42245</v>
      </c>
      <c r="T1401" s="106">
        <v>30500</v>
      </c>
      <c r="U1401" s="31">
        <f t="shared" si="42"/>
        <v>0</v>
      </c>
      <c r="V1401" s="39" t="s">
        <v>9</v>
      </c>
    </row>
    <row r="1402" spans="1:22" x14ac:dyDescent="0.25">
      <c r="A1402" s="20">
        <v>42230</v>
      </c>
      <c r="B1402" s="183">
        <v>5610</v>
      </c>
      <c r="C1402" s="183" t="s">
        <v>1592</v>
      </c>
      <c r="D1402" s="150" t="s">
        <v>215</v>
      </c>
      <c r="E1402" s="105">
        <v>2539.1999999999998</v>
      </c>
      <c r="F1402" s="23">
        <v>42230</v>
      </c>
      <c r="G1402" s="106">
        <v>2539.1999999999998</v>
      </c>
      <c r="H1402" s="31">
        <f t="shared" si="43"/>
        <v>0</v>
      </c>
      <c r="I1402" s="39" t="s">
        <v>6106</v>
      </c>
      <c r="N1402" s="20">
        <v>42238</v>
      </c>
      <c r="O1402" s="183">
        <v>6624</v>
      </c>
      <c r="P1402" s="183" t="s">
        <v>1592</v>
      </c>
      <c r="Q1402" s="14" t="s">
        <v>1053</v>
      </c>
      <c r="R1402" s="105">
        <v>66484.800000000003</v>
      </c>
      <c r="S1402" s="65"/>
      <c r="T1402" s="106"/>
      <c r="U1402" s="31">
        <f t="shared" si="42"/>
        <v>66484.800000000003</v>
      </c>
      <c r="V1402" s="39" t="s">
        <v>19</v>
      </c>
    </row>
    <row r="1403" spans="1:22" x14ac:dyDescent="0.25">
      <c r="A1403" s="20">
        <v>42230</v>
      </c>
      <c r="B1403" s="183">
        <v>5611</v>
      </c>
      <c r="C1403" s="183" t="s">
        <v>1592</v>
      </c>
      <c r="D1403" s="14" t="s">
        <v>1128</v>
      </c>
      <c r="E1403" s="105">
        <v>2808.6</v>
      </c>
      <c r="F1403" s="23">
        <v>42230</v>
      </c>
      <c r="G1403" s="106">
        <v>2808.6</v>
      </c>
      <c r="H1403" s="48">
        <f t="shared" si="43"/>
        <v>0</v>
      </c>
      <c r="I1403" s="39" t="s">
        <v>9</v>
      </c>
      <c r="N1403" s="20">
        <v>42220</v>
      </c>
      <c r="O1403" s="183">
        <v>4505</v>
      </c>
      <c r="P1403" s="183" t="s">
        <v>1592</v>
      </c>
      <c r="Q1403" s="14" t="s">
        <v>6119</v>
      </c>
      <c r="R1403" s="105">
        <v>87705.600000000006</v>
      </c>
      <c r="S1403" s="23">
        <v>42234</v>
      </c>
      <c r="T1403" s="106">
        <v>87705.600000000006</v>
      </c>
      <c r="U1403" s="31">
        <f t="shared" si="42"/>
        <v>0</v>
      </c>
      <c r="V1403" s="39" t="s">
        <v>9</v>
      </c>
    </row>
    <row r="1404" spans="1:22" x14ac:dyDescent="0.25">
      <c r="A1404" s="20">
        <v>42230</v>
      </c>
      <c r="B1404" s="183">
        <v>5612</v>
      </c>
      <c r="C1404" s="183" t="s">
        <v>1592</v>
      </c>
      <c r="D1404" s="14" t="s">
        <v>1190</v>
      </c>
      <c r="E1404" s="105">
        <v>4774.3999999999996</v>
      </c>
      <c r="F1404" s="23">
        <v>42230</v>
      </c>
      <c r="G1404" s="106">
        <v>4774.3999999999996</v>
      </c>
      <c r="H1404" s="31">
        <f t="shared" si="43"/>
        <v>0</v>
      </c>
      <c r="I1404" s="39" t="s">
        <v>587</v>
      </c>
      <c r="N1404" s="20">
        <v>42222</v>
      </c>
      <c r="O1404" s="183">
        <v>4695</v>
      </c>
      <c r="P1404" s="183" t="s">
        <v>1592</v>
      </c>
      <c r="Q1404" s="14" t="s">
        <v>6119</v>
      </c>
      <c r="R1404" s="105">
        <v>108743.8</v>
      </c>
      <c r="S1404" s="23">
        <v>42234</v>
      </c>
      <c r="T1404" s="106">
        <v>108743.8</v>
      </c>
      <c r="U1404" s="31">
        <f t="shared" si="42"/>
        <v>0</v>
      </c>
      <c r="V1404" s="39" t="s">
        <v>9</v>
      </c>
    </row>
    <row r="1405" spans="1:22" x14ac:dyDescent="0.25">
      <c r="A1405" s="20">
        <v>42230</v>
      </c>
      <c r="B1405" s="183">
        <v>5613</v>
      </c>
      <c r="C1405" s="183" t="s">
        <v>1592</v>
      </c>
      <c r="D1405" s="14" t="s">
        <v>829</v>
      </c>
      <c r="E1405" s="105">
        <v>3718.6</v>
      </c>
      <c r="F1405" s="23">
        <v>42230</v>
      </c>
      <c r="G1405" s="106">
        <v>3718.6</v>
      </c>
      <c r="H1405" s="31">
        <f t="shared" si="43"/>
        <v>0</v>
      </c>
      <c r="I1405" s="39" t="s">
        <v>9</v>
      </c>
      <c r="N1405" s="20">
        <v>42227</v>
      </c>
      <c r="O1405" s="183">
        <v>5260</v>
      </c>
      <c r="P1405" s="183" t="s">
        <v>1592</v>
      </c>
      <c r="Q1405" s="14" t="s">
        <v>6119</v>
      </c>
      <c r="R1405" s="105">
        <v>77502.899999999994</v>
      </c>
      <c r="S1405" s="23">
        <v>42234</v>
      </c>
      <c r="T1405" s="118">
        <v>77502.899999999994</v>
      </c>
      <c r="U1405" s="31">
        <f t="shared" si="42"/>
        <v>0</v>
      </c>
      <c r="V1405" s="56" t="s">
        <v>9</v>
      </c>
    </row>
    <row r="1406" spans="1:22" x14ac:dyDescent="0.25">
      <c r="A1406" s="20">
        <v>42230</v>
      </c>
      <c r="B1406" s="183">
        <v>5614</v>
      </c>
      <c r="C1406" s="183" t="s">
        <v>1592</v>
      </c>
      <c r="D1406" s="14" t="s">
        <v>1182</v>
      </c>
      <c r="E1406" s="105">
        <v>3537.6</v>
      </c>
      <c r="F1406" s="23">
        <v>42230</v>
      </c>
      <c r="G1406" s="106">
        <v>3537.6</v>
      </c>
      <c r="H1406" s="31">
        <f t="shared" si="43"/>
        <v>0</v>
      </c>
      <c r="I1406" s="39" t="s">
        <v>9</v>
      </c>
      <c r="N1406" s="20">
        <v>42229</v>
      </c>
      <c r="O1406" s="183">
        <v>5463</v>
      </c>
      <c r="P1406" s="183" t="s">
        <v>1592</v>
      </c>
      <c r="Q1406" s="14" t="s">
        <v>6119</v>
      </c>
      <c r="R1406" s="105">
        <v>99350.5</v>
      </c>
      <c r="S1406" s="23">
        <v>42242</v>
      </c>
      <c r="T1406" s="106">
        <v>99350.5</v>
      </c>
      <c r="U1406" s="31">
        <f t="shared" si="42"/>
        <v>0</v>
      </c>
      <c r="V1406" s="39" t="s">
        <v>9</v>
      </c>
    </row>
    <row r="1407" spans="1:22" x14ac:dyDescent="0.25">
      <c r="A1407" s="20">
        <v>42230</v>
      </c>
      <c r="B1407" s="183">
        <v>5615</v>
      </c>
      <c r="C1407" s="183" t="s">
        <v>1592</v>
      </c>
      <c r="D1407" s="14" t="s">
        <v>829</v>
      </c>
      <c r="E1407" s="105">
        <v>155.19999999999999</v>
      </c>
      <c r="F1407" s="23">
        <v>42230</v>
      </c>
      <c r="G1407" s="106">
        <v>155.19999999999999</v>
      </c>
      <c r="H1407" s="31">
        <f t="shared" si="43"/>
        <v>0</v>
      </c>
      <c r="I1407" s="39" t="s">
        <v>9</v>
      </c>
      <c r="N1407" s="20">
        <v>42234</v>
      </c>
      <c r="O1407" s="183">
        <v>6059</v>
      </c>
      <c r="P1407" s="183" t="s">
        <v>1592</v>
      </c>
      <c r="Q1407" s="14" t="s">
        <v>6216</v>
      </c>
      <c r="R1407" s="105">
        <v>93137.5</v>
      </c>
      <c r="S1407" s="23">
        <v>42242</v>
      </c>
      <c r="T1407" s="118">
        <v>93137.5</v>
      </c>
      <c r="U1407" s="31">
        <f t="shared" si="42"/>
        <v>0</v>
      </c>
      <c r="V1407" s="56" t="s">
        <v>9</v>
      </c>
    </row>
    <row r="1408" spans="1:22" x14ac:dyDescent="0.25">
      <c r="A1408" s="20">
        <v>42230</v>
      </c>
      <c r="B1408" s="183">
        <v>5616</v>
      </c>
      <c r="C1408" s="183" t="s">
        <v>1592</v>
      </c>
      <c r="D1408" s="14" t="s">
        <v>854</v>
      </c>
      <c r="E1408" s="105">
        <v>2309.6999999999998</v>
      </c>
      <c r="F1408" s="23">
        <v>42230</v>
      </c>
      <c r="G1408" s="106">
        <v>2309.6999999999998</v>
      </c>
      <c r="H1408" s="31">
        <f t="shared" si="43"/>
        <v>0</v>
      </c>
      <c r="I1408" s="39" t="s">
        <v>9</v>
      </c>
      <c r="N1408" s="20">
        <v>42234</v>
      </c>
      <c r="O1408" s="183">
        <v>6139</v>
      </c>
      <c r="P1408" s="183" t="s">
        <v>1592</v>
      </c>
      <c r="Q1408" s="14" t="s">
        <v>6216</v>
      </c>
      <c r="R1408" s="105">
        <v>98534.8</v>
      </c>
      <c r="S1408" s="23"/>
      <c r="T1408" s="106"/>
      <c r="U1408" s="31">
        <f t="shared" si="42"/>
        <v>98534.8</v>
      </c>
      <c r="V1408" s="39" t="s">
        <v>6112</v>
      </c>
    </row>
    <row r="1409" spans="1:22" x14ac:dyDescent="0.25">
      <c r="A1409" s="20">
        <v>42230</v>
      </c>
      <c r="B1409" s="183">
        <v>5617</v>
      </c>
      <c r="C1409" s="183" t="s">
        <v>1592</v>
      </c>
      <c r="D1409" s="14" t="s">
        <v>21</v>
      </c>
      <c r="E1409" s="105">
        <v>7438.4</v>
      </c>
      <c r="F1409" s="23">
        <v>42230</v>
      </c>
      <c r="G1409" s="106">
        <v>7438.4</v>
      </c>
      <c r="H1409" s="31">
        <f t="shared" si="43"/>
        <v>0</v>
      </c>
      <c r="I1409" s="39" t="s">
        <v>9</v>
      </c>
      <c r="N1409" s="20">
        <v>42236</v>
      </c>
      <c r="O1409" s="183">
        <v>6373</v>
      </c>
      <c r="P1409" s="183" t="s">
        <v>1592</v>
      </c>
      <c r="Q1409" s="15" t="s">
        <v>6216</v>
      </c>
      <c r="R1409" s="122">
        <v>46117.8</v>
      </c>
      <c r="S1409" s="23">
        <v>42238</v>
      </c>
      <c r="T1409" s="106">
        <v>46117.8</v>
      </c>
      <c r="U1409" s="31">
        <f t="shared" si="42"/>
        <v>0</v>
      </c>
      <c r="V1409" s="68" t="s">
        <v>149</v>
      </c>
    </row>
    <row r="1410" spans="1:22" x14ac:dyDescent="0.25">
      <c r="A1410" s="20">
        <v>42230</v>
      </c>
      <c r="B1410" s="183">
        <v>5618</v>
      </c>
      <c r="C1410" s="183" t="s">
        <v>1592</v>
      </c>
      <c r="D1410" s="14" t="s">
        <v>43</v>
      </c>
      <c r="E1410" s="105">
        <v>12511.76</v>
      </c>
      <c r="F1410" s="23">
        <v>42230</v>
      </c>
      <c r="G1410" s="106">
        <v>12511.76</v>
      </c>
      <c r="H1410" s="31">
        <f t="shared" si="43"/>
        <v>0</v>
      </c>
      <c r="I1410" s="39" t="s">
        <v>9</v>
      </c>
      <c r="N1410" s="20">
        <v>42244</v>
      </c>
      <c r="O1410" s="183">
        <v>7269</v>
      </c>
      <c r="P1410" s="183" t="s">
        <v>1592</v>
      </c>
      <c r="Q1410" s="14" t="s">
        <v>6216</v>
      </c>
      <c r="R1410" s="105">
        <v>80377.95</v>
      </c>
      <c r="S1410" s="23"/>
      <c r="T1410" s="106"/>
      <c r="U1410" s="31">
        <f t="shared" si="42"/>
        <v>80377.95</v>
      </c>
      <c r="V1410" s="39" t="s">
        <v>9</v>
      </c>
    </row>
    <row r="1411" spans="1:22" x14ac:dyDescent="0.25">
      <c r="A1411" s="20">
        <v>42230</v>
      </c>
      <c r="B1411" s="183">
        <v>5619</v>
      </c>
      <c r="C1411" s="183" t="s">
        <v>1592</v>
      </c>
      <c r="D1411" s="14" t="s">
        <v>226</v>
      </c>
      <c r="E1411" s="105">
        <v>2464.8000000000002</v>
      </c>
      <c r="F1411" s="23">
        <v>42230</v>
      </c>
      <c r="G1411" s="106">
        <v>2464.8000000000002</v>
      </c>
      <c r="H1411" s="31">
        <f t="shared" si="43"/>
        <v>0</v>
      </c>
      <c r="I1411" s="39" t="s">
        <v>312</v>
      </c>
      <c r="N1411" s="20">
        <v>42241</v>
      </c>
      <c r="O1411" s="183">
        <v>6844</v>
      </c>
      <c r="P1411" s="183" t="s">
        <v>1592</v>
      </c>
      <c r="Q1411" s="14" t="s">
        <v>1029</v>
      </c>
      <c r="R1411" s="105">
        <v>97013.6</v>
      </c>
      <c r="S1411" s="65"/>
      <c r="T1411" s="106"/>
      <c r="U1411" s="31">
        <f t="shared" ref="U1411:U1474" si="44">R1411-T1411</f>
        <v>97013.6</v>
      </c>
      <c r="V1411" s="39" t="s">
        <v>9</v>
      </c>
    </row>
    <row r="1412" spans="1:22" x14ac:dyDescent="0.25">
      <c r="A1412" s="20">
        <v>42230</v>
      </c>
      <c r="B1412" s="183">
        <v>5620</v>
      </c>
      <c r="C1412" s="183" t="s">
        <v>1592</v>
      </c>
      <c r="D1412" s="14" t="s">
        <v>99</v>
      </c>
      <c r="E1412" s="105">
        <v>2717</v>
      </c>
      <c r="F1412" s="23">
        <v>42230</v>
      </c>
      <c r="G1412" s="106">
        <v>2717</v>
      </c>
      <c r="H1412" s="31">
        <f t="shared" ref="H1412:H1475" si="45">E1412-G1412</f>
        <v>0</v>
      </c>
      <c r="I1412" s="39" t="s">
        <v>312</v>
      </c>
      <c r="N1412" s="20">
        <v>42243</v>
      </c>
      <c r="O1412" s="183">
        <v>7016</v>
      </c>
      <c r="P1412" s="183" t="s">
        <v>1592</v>
      </c>
      <c r="Q1412" s="14" t="s">
        <v>1029</v>
      </c>
      <c r="R1412" s="105">
        <v>107553.1</v>
      </c>
      <c r="S1412" s="23"/>
      <c r="T1412" s="106"/>
      <c r="U1412" s="31">
        <f t="shared" si="44"/>
        <v>107553.1</v>
      </c>
      <c r="V1412" s="39" t="s">
        <v>9</v>
      </c>
    </row>
    <row r="1413" spans="1:22" x14ac:dyDescent="0.25">
      <c r="A1413" s="20">
        <v>42230</v>
      </c>
      <c r="B1413" s="183">
        <v>5621</v>
      </c>
      <c r="C1413" s="183" t="s">
        <v>1592</v>
      </c>
      <c r="D1413" s="14" t="s">
        <v>32</v>
      </c>
      <c r="E1413" s="105">
        <v>96042.2</v>
      </c>
      <c r="F1413" s="23">
        <v>42235</v>
      </c>
      <c r="G1413" s="106">
        <v>96042.2</v>
      </c>
      <c r="H1413" s="31">
        <f t="shared" si="45"/>
        <v>0</v>
      </c>
      <c r="I1413" s="39" t="s">
        <v>19</v>
      </c>
      <c r="N1413" s="20">
        <v>42226</v>
      </c>
      <c r="O1413" s="183">
        <v>5210</v>
      </c>
      <c r="P1413" s="183" t="s">
        <v>1592</v>
      </c>
      <c r="Q1413" s="14" t="s">
        <v>1576</v>
      </c>
      <c r="R1413" s="105">
        <v>12570.6</v>
      </c>
      <c r="S1413" s="23">
        <v>42227</v>
      </c>
      <c r="T1413" s="106">
        <v>12570.6</v>
      </c>
      <c r="U1413" s="31">
        <f t="shared" si="44"/>
        <v>0</v>
      </c>
      <c r="V1413" s="39" t="s">
        <v>6112</v>
      </c>
    </row>
    <row r="1414" spans="1:22" x14ac:dyDescent="0.25">
      <c r="A1414" s="20">
        <v>42230</v>
      </c>
      <c r="B1414" s="183">
        <v>5622</v>
      </c>
      <c r="C1414" s="183" t="s">
        <v>1592</v>
      </c>
      <c r="D1414" s="14" t="s">
        <v>24</v>
      </c>
      <c r="E1414" s="105">
        <v>150.80000000000001</v>
      </c>
      <c r="F1414" s="23">
        <v>42236</v>
      </c>
      <c r="G1414" s="106">
        <v>150.80000000000001</v>
      </c>
      <c r="H1414" s="31">
        <f t="shared" si="45"/>
        <v>0</v>
      </c>
      <c r="I1414" s="39" t="s">
        <v>9</v>
      </c>
      <c r="N1414" s="20">
        <v>42237</v>
      </c>
      <c r="O1414" s="183">
        <v>6462</v>
      </c>
      <c r="P1414" s="183" t="s">
        <v>1592</v>
      </c>
      <c r="Q1414" s="15" t="s">
        <v>1576</v>
      </c>
      <c r="R1414" s="122">
        <v>11778.6</v>
      </c>
      <c r="S1414" s="23">
        <v>42240</v>
      </c>
      <c r="T1414" s="118">
        <v>11778.6</v>
      </c>
      <c r="U1414" s="31">
        <f t="shared" si="44"/>
        <v>0</v>
      </c>
      <c r="V1414" s="68" t="s">
        <v>6112</v>
      </c>
    </row>
    <row r="1415" spans="1:22" x14ac:dyDescent="0.25">
      <c r="A1415" s="20">
        <v>42230</v>
      </c>
      <c r="B1415" s="183">
        <v>5623</v>
      </c>
      <c r="C1415" s="183" t="s">
        <v>1592</v>
      </c>
      <c r="D1415" s="14" t="s">
        <v>270</v>
      </c>
      <c r="E1415" s="105">
        <v>296.7</v>
      </c>
      <c r="F1415" s="23">
        <v>42230</v>
      </c>
      <c r="G1415" s="106">
        <v>296.7</v>
      </c>
      <c r="H1415" s="31">
        <f t="shared" si="45"/>
        <v>0</v>
      </c>
      <c r="I1415" s="39" t="s">
        <v>9</v>
      </c>
      <c r="N1415" s="20">
        <v>42244</v>
      </c>
      <c r="O1415" s="183">
        <v>7211</v>
      </c>
      <c r="P1415" s="183" t="s">
        <v>1592</v>
      </c>
      <c r="Q1415" s="14" t="s">
        <v>1576</v>
      </c>
      <c r="R1415" s="105">
        <v>14405.9</v>
      </c>
      <c r="S1415" s="23">
        <v>42246</v>
      </c>
      <c r="T1415" s="106">
        <v>14405.9</v>
      </c>
      <c r="U1415" s="31">
        <f t="shared" si="44"/>
        <v>0</v>
      </c>
      <c r="V1415" s="39" t="s">
        <v>6112</v>
      </c>
    </row>
    <row r="1416" spans="1:22" x14ac:dyDescent="0.25">
      <c r="A1416" s="20">
        <v>42230</v>
      </c>
      <c r="B1416" s="183">
        <v>5624</v>
      </c>
      <c r="C1416" s="183" t="s">
        <v>1592</v>
      </c>
      <c r="D1416" s="14" t="s">
        <v>135</v>
      </c>
      <c r="E1416" s="105">
        <v>1177.5999999999999</v>
      </c>
      <c r="F1416" s="23">
        <v>42230</v>
      </c>
      <c r="G1416" s="106">
        <v>1177.5999999999999</v>
      </c>
      <c r="H1416" s="31">
        <f t="shared" si="45"/>
        <v>0</v>
      </c>
      <c r="I1416" s="39" t="s">
        <v>9</v>
      </c>
      <c r="N1416" s="20">
        <v>42217</v>
      </c>
      <c r="O1416" s="183">
        <v>4230</v>
      </c>
      <c r="P1416" s="183" t="s">
        <v>1592</v>
      </c>
      <c r="Q1416" s="14" t="s">
        <v>20</v>
      </c>
      <c r="R1416" s="105">
        <v>13377.8</v>
      </c>
      <c r="S1416" s="23">
        <v>42217</v>
      </c>
      <c r="T1416" s="106">
        <v>13377.8</v>
      </c>
      <c r="U1416" s="25">
        <f t="shared" si="44"/>
        <v>0</v>
      </c>
      <c r="V1416" s="39" t="s">
        <v>94</v>
      </c>
    </row>
    <row r="1417" spans="1:22" x14ac:dyDescent="0.25">
      <c r="A1417" s="20">
        <v>42230</v>
      </c>
      <c r="B1417" s="183">
        <v>5625</v>
      </c>
      <c r="C1417" s="183" t="s">
        <v>1592</v>
      </c>
      <c r="D1417" s="14" t="s">
        <v>66</v>
      </c>
      <c r="E1417" s="105">
        <v>370.8</v>
      </c>
      <c r="F1417" s="23">
        <v>42230</v>
      </c>
      <c r="G1417" s="106">
        <v>370.8</v>
      </c>
      <c r="H1417" s="31">
        <f t="shared" si="45"/>
        <v>0</v>
      </c>
      <c r="I1417" s="39" t="s">
        <v>9</v>
      </c>
      <c r="N1417" s="20">
        <v>42217</v>
      </c>
      <c r="O1417" s="183">
        <v>4253</v>
      </c>
      <c r="P1417" s="183" t="s">
        <v>1592</v>
      </c>
      <c r="Q1417" s="14" t="s">
        <v>20</v>
      </c>
      <c r="R1417" s="105">
        <v>1944.2</v>
      </c>
      <c r="S1417" s="23">
        <v>42217</v>
      </c>
      <c r="T1417" s="106">
        <v>1944.2</v>
      </c>
      <c r="U1417" s="25">
        <f t="shared" si="44"/>
        <v>0</v>
      </c>
      <c r="V1417" s="39" t="s">
        <v>9</v>
      </c>
    </row>
    <row r="1418" spans="1:22" x14ac:dyDescent="0.25">
      <c r="A1418" s="20">
        <v>42230</v>
      </c>
      <c r="B1418" s="183">
        <v>5626</v>
      </c>
      <c r="C1418" s="183" t="s">
        <v>1592</v>
      </c>
      <c r="D1418" s="14" t="s">
        <v>621</v>
      </c>
      <c r="E1418" s="105">
        <v>7395.9</v>
      </c>
      <c r="F1418" s="23">
        <v>42230</v>
      </c>
      <c r="G1418" s="106">
        <v>7395.9</v>
      </c>
      <c r="H1418" s="31">
        <f t="shared" si="45"/>
        <v>0</v>
      </c>
      <c r="I1418" s="39" t="s">
        <v>6112</v>
      </c>
      <c r="N1418" s="20">
        <v>42217</v>
      </c>
      <c r="O1418" s="183">
        <v>4314</v>
      </c>
      <c r="P1418" s="183" t="s">
        <v>1592</v>
      </c>
      <c r="Q1418" s="14" t="s">
        <v>20</v>
      </c>
      <c r="R1418" s="105">
        <v>10233.799999999999</v>
      </c>
      <c r="S1418" s="23">
        <v>42217</v>
      </c>
      <c r="T1418" s="106">
        <v>10233.799999999999</v>
      </c>
      <c r="U1418" s="25">
        <f t="shared" si="44"/>
        <v>0</v>
      </c>
      <c r="V1418" s="39" t="s">
        <v>94</v>
      </c>
    </row>
    <row r="1419" spans="1:22" x14ac:dyDescent="0.25">
      <c r="A1419" s="20">
        <v>42230</v>
      </c>
      <c r="B1419" s="183">
        <v>5627</v>
      </c>
      <c r="C1419" s="183" t="s">
        <v>1592</v>
      </c>
      <c r="D1419" s="14" t="s">
        <v>112</v>
      </c>
      <c r="E1419" s="105">
        <v>17736.8</v>
      </c>
      <c r="F1419" s="23" t="s">
        <v>6191</v>
      </c>
      <c r="G1419" s="106">
        <f>10500+7236.8</f>
        <v>17736.8</v>
      </c>
      <c r="H1419" s="31">
        <f t="shared" si="45"/>
        <v>0</v>
      </c>
      <c r="I1419" s="39" t="s">
        <v>9</v>
      </c>
      <c r="N1419" s="20">
        <v>42218</v>
      </c>
      <c r="O1419" s="183">
        <v>4349</v>
      </c>
      <c r="P1419" s="183" t="s">
        <v>1592</v>
      </c>
      <c r="Q1419" s="40" t="s">
        <v>20</v>
      </c>
      <c r="R1419" s="105">
        <v>5410.4</v>
      </c>
      <c r="S1419" s="23">
        <v>42219</v>
      </c>
      <c r="T1419" s="106">
        <v>5410.4</v>
      </c>
      <c r="U1419" s="25">
        <f t="shared" si="44"/>
        <v>0</v>
      </c>
      <c r="V1419" s="68" t="s">
        <v>312</v>
      </c>
    </row>
    <row r="1420" spans="1:22" x14ac:dyDescent="0.25">
      <c r="A1420" s="20">
        <v>42230</v>
      </c>
      <c r="B1420" s="183">
        <v>5628</v>
      </c>
      <c r="C1420" s="183" t="s">
        <v>1592</v>
      </c>
      <c r="D1420" s="14" t="s">
        <v>294</v>
      </c>
      <c r="E1420" s="105">
        <v>5059.1000000000004</v>
      </c>
      <c r="F1420" s="23">
        <v>42230</v>
      </c>
      <c r="G1420" s="106">
        <v>5059.1000000000004</v>
      </c>
      <c r="H1420" s="31">
        <f t="shared" si="45"/>
        <v>0</v>
      </c>
      <c r="I1420" s="39" t="s">
        <v>9</v>
      </c>
      <c r="N1420" s="20">
        <v>42219</v>
      </c>
      <c r="O1420" s="183">
        <v>4409</v>
      </c>
      <c r="P1420" s="183" t="s">
        <v>1592</v>
      </c>
      <c r="Q1420" s="40" t="s">
        <v>20</v>
      </c>
      <c r="R1420" s="105">
        <v>10618.35</v>
      </c>
      <c r="S1420" s="12">
        <v>42220</v>
      </c>
      <c r="T1420" s="106">
        <v>10618.35</v>
      </c>
      <c r="U1420" s="25">
        <f t="shared" si="44"/>
        <v>0</v>
      </c>
      <c r="V1420" s="68" t="s">
        <v>94</v>
      </c>
    </row>
    <row r="1421" spans="1:22" x14ac:dyDescent="0.25">
      <c r="A1421" s="20">
        <v>42230</v>
      </c>
      <c r="B1421" s="183">
        <v>5629</v>
      </c>
      <c r="C1421" s="183" t="s">
        <v>1592</v>
      </c>
      <c r="D1421" s="14" t="s">
        <v>375</v>
      </c>
      <c r="E1421" s="105">
        <v>4518.2</v>
      </c>
      <c r="F1421" s="23">
        <v>42230</v>
      </c>
      <c r="G1421" s="106">
        <v>4518.2</v>
      </c>
      <c r="H1421" s="31">
        <f t="shared" si="45"/>
        <v>0</v>
      </c>
      <c r="I1421" s="39" t="s">
        <v>9</v>
      </c>
      <c r="N1421" s="20">
        <v>42219</v>
      </c>
      <c r="O1421" s="183">
        <v>4463</v>
      </c>
      <c r="P1421" s="183" t="s">
        <v>1592</v>
      </c>
      <c r="Q1421" s="40" t="s">
        <v>20</v>
      </c>
      <c r="R1421" s="105">
        <v>2773</v>
      </c>
      <c r="S1421" s="23">
        <v>42220</v>
      </c>
      <c r="T1421" s="106">
        <v>2773</v>
      </c>
      <c r="U1421" s="31">
        <f t="shared" si="44"/>
        <v>0</v>
      </c>
      <c r="V1421" s="68" t="s">
        <v>94</v>
      </c>
    </row>
    <row r="1422" spans="1:22" x14ac:dyDescent="0.25">
      <c r="A1422" s="20">
        <v>42230</v>
      </c>
      <c r="B1422" s="183">
        <v>5630</v>
      </c>
      <c r="C1422" s="183" t="s">
        <v>1592</v>
      </c>
      <c r="D1422" s="14" t="s">
        <v>6194</v>
      </c>
      <c r="E1422" s="105">
        <v>31416.35</v>
      </c>
      <c r="F1422" s="23">
        <v>42238</v>
      </c>
      <c r="G1422" s="106">
        <v>31416.35</v>
      </c>
      <c r="H1422" s="31">
        <f t="shared" si="45"/>
        <v>0</v>
      </c>
      <c r="I1422" s="39" t="s">
        <v>6104</v>
      </c>
      <c r="N1422" s="20">
        <v>42220</v>
      </c>
      <c r="O1422" s="183">
        <v>4517</v>
      </c>
      <c r="P1422" s="183" t="s">
        <v>1592</v>
      </c>
      <c r="Q1422" s="14" t="s">
        <v>20</v>
      </c>
      <c r="R1422" s="105">
        <v>4082.8</v>
      </c>
      <c r="S1422" s="23">
        <v>42220</v>
      </c>
      <c r="T1422" s="106">
        <v>4082.8</v>
      </c>
      <c r="U1422" s="31">
        <f t="shared" si="44"/>
        <v>0</v>
      </c>
      <c r="V1422" s="39" t="s">
        <v>94</v>
      </c>
    </row>
    <row r="1423" spans="1:22" x14ac:dyDescent="0.25">
      <c r="A1423" s="20">
        <v>42230</v>
      </c>
      <c r="B1423" s="183">
        <v>5631</v>
      </c>
      <c r="C1423" s="183" t="s">
        <v>1592</v>
      </c>
      <c r="D1423" s="14" t="s">
        <v>118</v>
      </c>
      <c r="E1423" s="105">
        <v>40</v>
      </c>
      <c r="F1423" s="23">
        <v>42230</v>
      </c>
      <c r="G1423" s="106">
        <v>40</v>
      </c>
      <c r="H1423" s="31">
        <f t="shared" si="45"/>
        <v>0</v>
      </c>
      <c r="I1423" s="39" t="s">
        <v>9</v>
      </c>
      <c r="N1423" s="20">
        <v>42221</v>
      </c>
      <c r="O1423" s="183">
        <v>4598</v>
      </c>
      <c r="P1423" s="183" t="s">
        <v>1592</v>
      </c>
      <c r="Q1423" s="14" t="s">
        <v>20</v>
      </c>
      <c r="R1423" s="105">
        <v>10137</v>
      </c>
      <c r="S1423" s="23">
        <v>42221</v>
      </c>
      <c r="T1423" s="106">
        <v>10137</v>
      </c>
      <c r="U1423" s="31">
        <f t="shared" si="44"/>
        <v>0</v>
      </c>
      <c r="V1423" s="39" t="s">
        <v>94</v>
      </c>
    </row>
    <row r="1424" spans="1:22" x14ac:dyDescent="0.25">
      <c r="A1424" s="20">
        <v>42230</v>
      </c>
      <c r="B1424" s="183">
        <v>5632</v>
      </c>
      <c r="C1424" s="183" t="s">
        <v>1592</v>
      </c>
      <c r="D1424" s="14" t="s">
        <v>55</v>
      </c>
      <c r="E1424" s="105">
        <v>28151.1</v>
      </c>
      <c r="F1424" s="23">
        <v>42231</v>
      </c>
      <c r="G1424" s="106">
        <v>28151.1</v>
      </c>
      <c r="H1424" s="48">
        <f t="shared" si="45"/>
        <v>0</v>
      </c>
      <c r="I1424" s="39" t="s">
        <v>6104</v>
      </c>
      <c r="N1424" s="20">
        <v>42222</v>
      </c>
      <c r="O1424" s="183">
        <v>4706</v>
      </c>
      <c r="P1424" s="183" t="s">
        <v>1592</v>
      </c>
      <c r="Q1424" s="14" t="s">
        <v>20</v>
      </c>
      <c r="R1424" s="105">
        <v>9800.2999999999993</v>
      </c>
      <c r="S1424" s="23">
        <v>42222</v>
      </c>
      <c r="T1424" s="106">
        <v>9800.2999999999993</v>
      </c>
      <c r="U1424" s="31">
        <f t="shared" si="44"/>
        <v>0</v>
      </c>
      <c r="V1424" s="39" t="s">
        <v>94</v>
      </c>
    </row>
    <row r="1425" spans="1:22" x14ac:dyDescent="0.25">
      <c r="A1425" s="20">
        <v>42230</v>
      </c>
      <c r="B1425" s="183">
        <v>5633</v>
      </c>
      <c r="C1425" s="183" t="s">
        <v>1592</v>
      </c>
      <c r="D1425" s="14" t="s">
        <v>133</v>
      </c>
      <c r="E1425" s="105">
        <v>30132.400000000001</v>
      </c>
      <c r="F1425" s="23">
        <v>42230</v>
      </c>
      <c r="G1425" s="106">
        <v>30132.400000000001</v>
      </c>
      <c r="H1425" s="48">
        <f t="shared" si="45"/>
        <v>0</v>
      </c>
      <c r="I1425" s="39" t="s">
        <v>9</v>
      </c>
      <c r="N1425" s="20">
        <v>42223</v>
      </c>
      <c r="O1425" s="183">
        <v>4840</v>
      </c>
      <c r="P1425" s="183" t="s">
        <v>1592</v>
      </c>
      <c r="Q1425" s="150" t="s">
        <v>20</v>
      </c>
      <c r="R1425" s="105">
        <v>7688</v>
      </c>
      <c r="S1425" s="23">
        <v>42223</v>
      </c>
      <c r="T1425" s="106">
        <v>7688</v>
      </c>
      <c r="U1425" s="31">
        <f t="shared" si="44"/>
        <v>0</v>
      </c>
      <c r="V1425" s="39" t="s">
        <v>94</v>
      </c>
    </row>
    <row r="1426" spans="1:22" x14ac:dyDescent="0.25">
      <c r="A1426" s="20">
        <v>42230</v>
      </c>
      <c r="B1426" s="183">
        <v>5634</v>
      </c>
      <c r="C1426" s="183" t="s">
        <v>1592</v>
      </c>
      <c r="D1426" s="150" t="s">
        <v>35</v>
      </c>
      <c r="E1426" s="105">
        <v>28878.1</v>
      </c>
      <c r="F1426" s="23">
        <v>42231</v>
      </c>
      <c r="G1426" s="106">
        <v>28878.1</v>
      </c>
      <c r="H1426" s="48">
        <f t="shared" si="45"/>
        <v>0</v>
      </c>
      <c r="I1426" s="39" t="s">
        <v>6104</v>
      </c>
      <c r="N1426" s="20">
        <v>42224</v>
      </c>
      <c r="O1426" s="183">
        <v>4963</v>
      </c>
      <c r="P1426" s="183" t="s">
        <v>1592</v>
      </c>
      <c r="Q1426" s="14" t="s">
        <v>20</v>
      </c>
      <c r="R1426" s="105">
        <v>12379.6</v>
      </c>
      <c r="S1426" s="23">
        <v>42224</v>
      </c>
      <c r="T1426" s="106">
        <v>12379.6</v>
      </c>
      <c r="U1426" s="31">
        <f t="shared" si="44"/>
        <v>0</v>
      </c>
      <c r="V1426" s="39" t="s">
        <v>94</v>
      </c>
    </row>
    <row r="1427" spans="1:22" x14ac:dyDescent="0.25">
      <c r="A1427" s="20">
        <v>42230</v>
      </c>
      <c r="B1427" s="183">
        <v>5635</v>
      </c>
      <c r="C1427" s="183" t="s">
        <v>1592</v>
      </c>
      <c r="D1427" s="14" t="s">
        <v>56</v>
      </c>
      <c r="E1427" s="105">
        <v>6594</v>
      </c>
      <c r="F1427" s="23">
        <v>42231</v>
      </c>
      <c r="G1427" s="106">
        <v>6594</v>
      </c>
      <c r="H1427" s="48">
        <f t="shared" si="45"/>
        <v>0</v>
      </c>
      <c r="I1427" s="39" t="s">
        <v>6104</v>
      </c>
      <c r="N1427" s="20">
        <v>42225</v>
      </c>
      <c r="O1427" s="183">
        <v>5082</v>
      </c>
      <c r="P1427" s="183" t="s">
        <v>1592</v>
      </c>
      <c r="Q1427" s="14" t="s">
        <v>20</v>
      </c>
      <c r="R1427" s="105">
        <v>3532.8</v>
      </c>
      <c r="S1427" s="23">
        <v>42225</v>
      </c>
      <c r="T1427" s="106">
        <v>3532.8</v>
      </c>
      <c r="U1427" s="31">
        <f t="shared" si="44"/>
        <v>0</v>
      </c>
      <c r="V1427" s="39" t="s">
        <v>9</v>
      </c>
    </row>
    <row r="1428" spans="1:22" x14ac:dyDescent="0.25">
      <c r="A1428" s="20">
        <v>42230</v>
      </c>
      <c r="B1428" s="183">
        <v>5636</v>
      </c>
      <c r="C1428" s="183" t="s">
        <v>1592</v>
      </c>
      <c r="D1428" s="14" t="s">
        <v>137</v>
      </c>
      <c r="E1428" s="105">
        <v>2954.6</v>
      </c>
      <c r="F1428" s="23">
        <v>42230</v>
      </c>
      <c r="G1428" s="106">
        <v>2954.6</v>
      </c>
      <c r="H1428" s="48">
        <f t="shared" si="45"/>
        <v>0</v>
      </c>
      <c r="I1428" s="39" t="s">
        <v>9</v>
      </c>
      <c r="N1428" s="20">
        <v>42226</v>
      </c>
      <c r="O1428" s="183">
        <v>5145</v>
      </c>
      <c r="P1428" s="183" t="s">
        <v>1592</v>
      </c>
      <c r="Q1428" s="14" t="s">
        <v>20</v>
      </c>
      <c r="R1428" s="105">
        <v>9508</v>
      </c>
      <c r="S1428" s="23">
        <v>42226</v>
      </c>
      <c r="T1428" s="106">
        <v>9508</v>
      </c>
      <c r="U1428" s="31">
        <f t="shared" si="44"/>
        <v>0</v>
      </c>
      <c r="V1428" s="39" t="s">
        <v>94</v>
      </c>
    </row>
    <row r="1429" spans="1:22" x14ac:dyDescent="0.25">
      <c r="A1429" s="20">
        <v>42230</v>
      </c>
      <c r="B1429" s="183">
        <v>5637</v>
      </c>
      <c r="C1429" s="183" t="s">
        <v>1592</v>
      </c>
      <c r="D1429" s="14" t="s">
        <v>137</v>
      </c>
      <c r="E1429" s="105">
        <v>396.5</v>
      </c>
      <c r="F1429" s="23">
        <v>42230</v>
      </c>
      <c r="G1429" s="106">
        <v>396.5</v>
      </c>
      <c r="H1429" s="48">
        <f t="shared" si="45"/>
        <v>0</v>
      </c>
      <c r="I1429" s="39" t="s">
        <v>9</v>
      </c>
      <c r="N1429" s="20">
        <v>42227</v>
      </c>
      <c r="O1429" s="183">
        <v>5263</v>
      </c>
      <c r="P1429" s="183" t="s">
        <v>1592</v>
      </c>
      <c r="Q1429" s="14" t="s">
        <v>20</v>
      </c>
      <c r="R1429" s="105">
        <v>9054</v>
      </c>
      <c r="S1429" s="23">
        <v>42227</v>
      </c>
      <c r="T1429" s="118">
        <v>9054</v>
      </c>
      <c r="U1429" s="31">
        <f t="shared" si="44"/>
        <v>0</v>
      </c>
      <c r="V1429" s="56" t="s">
        <v>94</v>
      </c>
    </row>
    <row r="1430" spans="1:22" x14ac:dyDescent="0.25">
      <c r="A1430" s="20">
        <v>42230</v>
      </c>
      <c r="B1430" s="183">
        <v>5638</v>
      </c>
      <c r="C1430" s="183" t="s">
        <v>1592</v>
      </c>
      <c r="D1430" s="14" t="s">
        <v>882</v>
      </c>
      <c r="E1430" s="105">
        <v>28973.56</v>
      </c>
      <c r="F1430" s="23">
        <v>42230</v>
      </c>
      <c r="G1430" s="106">
        <v>28973.56</v>
      </c>
      <c r="H1430" s="48">
        <f t="shared" si="45"/>
        <v>0</v>
      </c>
      <c r="I1430" s="39" t="s">
        <v>9</v>
      </c>
      <c r="N1430" s="20">
        <v>42228</v>
      </c>
      <c r="O1430" s="183">
        <v>5370</v>
      </c>
      <c r="P1430" s="183" t="s">
        <v>1592</v>
      </c>
      <c r="Q1430" s="14" t="s">
        <v>20</v>
      </c>
      <c r="R1430" s="105">
        <v>9363.2999999999993</v>
      </c>
      <c r="S1430" s="23">
        <v>42228</v>
      </c>
      <c r="T1430" s="106">
        <v>9363.2999999999993</v>
      </c>
      <c r="U1430" s="31">
        <f t="shared" si="44"/>
        <v>0</v>
      </c>
      <c r="V1430" s="39" t="s">
        <v>94</v>
      </c>
    </row>
    <row r="1431" spans="1:22" x14ac:dyDescent="0.25">
      <c r="A1431" s="20">
        <v>42230</v>
      </c>
      <c r="B1431" s="183">
        <v>5639</v>
      </c>
      <c r="C1431" s="183" t="s">
        <v>1592</v>
      </c>
      <c r="D1431" s="14" t="s">
        <v>105</v>
      </c>
      <c r="E1431" s="105">
        <v>5447.6</v>
      </c>
      <c r="F1431" s="23">
        <v>42230</v>
      </c>
      <c r="G1431" s="106">
        <v>5447.6</v>
      </c>
      <c r="H1431" s="48">
        <f t="shared" si="45"/>
        <v>0</v>
      </c>
      <c r="I1431" s="39" t="s">
        <v>9</v>
      </c>
      <c r="N1431" s="20">
        <v>42229</v>
      </c>
      <c r="O1431" s="183">
        <v>5464</v>
      </c>
      <c r="P1431" s="183" t="s">
        <v>1592</v>
      </c>
      <c r="Q1431" s="14" t="s">
        <v>20</v>
      </c>
      <c r="R1431" s="105">
        <v>9752.7000000000007</v>
      </c>
      <c r="S1431" s="23">
        <v>42231</v>
      </c>
      <c r="T1431" s="106">
        <v>9752.7000000000007</v>
      </c>
      <c r="U1431" s="31">
        <f t="shared" si="44"/>
        <v>0</v>
      </c>
      <c r="V1431" s="39" t="s">
        <v>94</v>
      </c>
    </row>
    <row r="1432" spans="1:22" x14ac:dyDescent="0.25">
      <c r="A1432" s="20">
        <v>42230</v>
      </c>
      <c r="B1432" s="183">
        <v>5640</v>
      </c>
      <c r="C1432" s="183" t="s">
        <v>1592</v>
      </c>
      <c r="D1432" s="14" t="s">
        <v>130</v>
      </c>
      <c r="E1432" s="105">
        <v>6028.3</v>
      </c>
      <c r="F1432" s="23">
        <v>42231</v>
      </c>
      <c r="G1432" s="106">
        <v>6028.3</v>
      </c>
      <c r="H1432" s="48">
        <f t="shared" si="45"/>
        <v>0</v>
      </c>
      <c r="I1432" s="39" t="s">
        <v>17</v>
      </c>
      <c r="N1432" s="20">
        <v>42230</v>
      </c>
      <c r="O1432" s="183">
        <v>5593</v>
      </c>
      <c r="P1432" s="183" t="s">
        <v>1592</v>
      </c>
      <c r="Q1432" s="14" t="s">
        <v>20</v>
      </c>
      <c r="R1432" s="105">
        <v>8614</v>
      </c>
      <c r="S1432" s="23">
        <v>42230</v>
      </c>
      <c r="T1432" s="106">
        <v>8614</v>
      </c>
      <c r="U1432" s="31">
        <f t="shared" si="44"/>
        <v>0</v>
      </c>
      <c r="V1432" s="39" t="s">
        <v>94</v>
      </c>
    </row>
    <row r="1433" spans="1:22" x14ac:dyDescent="0.25">
      <c r="A1433" s="20">
        <v>42230</v>
      </c>
      <c r="B1433" s="183">
        <v>5641</v>
      </c>
      <c r="C1433" s="183" t="s">
        <v>1592</v>
      </c>
      <c r="D1433" s="14" t="s">
        <v>1515</v>
      </c>
      <c r="E1433" s="105">
        <v>2430.4</v>
      </c>
      <c r="F1433" s="23">
        <v>42230</v>
      </c>
      <c r="G1433" s="106">
        <v>2430.4</v>
      </c>
      <c r="H1433" s="48">
        <f t="shared" si="45"/>
        <v>0</v>
      </c>
      <c r="I1433" s="39" t="s">
        <v>17</v>
      </c>
      <c r="N1433" s="20">
        <v>42231</v>
      </c>
      <c r="O1433" s="183">
        <v>5746</v>
      </c>
      <c r="P1433" s="183" t="s">
        <v>1592</v>
      </c>
      <c r="Q1433" s="14" t="s">
        <v>20</v>
      </c>
      <c r="R1433" s="105">
        <v>14885.37</v>
      </c>
      <c r="S1433" s="23">
        <v>42231</v>
      </c>
      <c r="T1433" s="106">
        <v>14885.37</v>
      </c>
      <c r="U1433" s="48">
        <f t="shared" si="44"/>
        <v>0</v>
      </c>
      <c r="V1433" s="39" t="s">
        <v>9</v>
      </c>
    </row>
    <row r="1434" spans="1:22" x14ac:dyDescent="0.25">
      <c r="A1434" s="20">
        <v>42230</v>
      </c>
      <c r="B1434" s="183">
        <v>5642</v>
      </c>
      <c r="C1434" s="183" t="s">
        <v>1592</v>
      </c>
      <c r="D1434" s="14" t="s">
        <v>131</v>
      </c>
      <c r="E1434" s="105">
        <v>15420.9</v>
      </c>
      <c r="F1434" s="23">
        <v>42232</v>
      </c>
      <c r="G1434" s="106">
        <v>15420.9</v>
      </c>
      <c r="H1434" s="48">
        <f t="shared" si="45"/>
        <v>0</v>
      </c>
      <c r="I1434" s="39" t="s">
        <v>17</v>
      </c>
      <c r="N1434" s="20">
        <v>42233</v>
      </c>
      <c r="O1434" s="183">
        <v>5933</v>
      </c>
      <c r="P1434" s="183" t="s">
        <v>1592</v>
      </c>
      <c r="Q1434" s="14" t="s">
        <v>20</v>
      </c>
      <c r="R1434" s="105">
        <v>6861.37</v>
      </c>
      <c r="S1434" s="23">
        <v>42233</v>
      </c>
      <c r="T1434" s="118">
        <v>6861.37</v>
      </c>
      <c r="U1434" s="31">
        <f t="shared" si="44"/>
        <v>0</v>
      </c>
      <c r="V1434" s="56" t="s">
        <v>94</v>
      </c>
    </row>
    <row r="1435" spans="1:22" x14ac:dyDescent="0.25">
      <c r="A1435" s="20">
        <v>42230</v>
      </c>
      <c r="B1435" s="183">
        <v>5643</v>
      </c>
      <c r="C1435" s="183" t="s">
        <v>1592</v>
      </c>
      <c r="D1435" s="14" t="s">
        <v>105</v>
      </c>
      <c r="E1435" s="105">
        <v>633.75</v>
      </c>
      <c r="F1435" s="23">
        <v>42230</v>
      </c>
      <c r="G1435" s="106">
        <v>633.75</v>
      </c>
      <c r="H1435" s="48">
        <f t="shared" si="45"/>
        <v>0</v>
      </c>
      <c r="I1435" s="39" t="s">
        <v>9</v>
      </c>
      <c r="N1435" s="20">
        <v>42234</v>
      </c>
      <c r="O1435" s="183">
        <v>6064</v>
      </c>
      <c r="P1435" s="183" t="s">
        <v>1592</v>
      </c>
      <c r="Q1435" s="14" t="s">
        <v>20</v>
      </c>
      <c r="R1435" s="105">
        <v>7158</v>
      </c>
      <c r="S1435" s="23">
        <v>42234</v>
      </c>
      <c r="T1435" s="118">
        <v>7158</v>
      </c>
      <c r="U1435" s="31">
        <f t="shared" si="44"/>
        <v>0</v>
      </c>
      <c r="V1435" s="56" t="s">
        <v>94</v>
      </c>
    </row>
    <row r="1436" spans="1:22" x14ac:dyDescent="0.25">
      <c r="A1436" s="20">
        <v>42230</v>
      </c>
      <c r="B1436" s="183">
        <v>5644</v>
      </c>
      <c r="C1436" s="183" t="s">
        <v>1592</v>
      </c>
      <c r="D1436" s="14" t="s">
        <v>50</v>
      </c>
      <c r="E1436" s="105">
        <v>3959.6</v>
      </c>
      <c r="F1436" s="23">
        <v>42230</v>
      </c>
      <c r="G1436" s="106">
        <v>3959.6</v>
      </c>
      <c r="H1436" s="48">
        <f t="shared" si="45"/>
        <v>0</v>
      </c>
      <c r="I1436" s="39" t="s">
        <v>17</v>
      </c>
      <c r="N1436" s="20">
        <v>42235</v>
      </c>
      <c r="O1436" s="183">
        <v>6148</v>
      </c>
      <c r="P1436" s="183" t="s">
        <v>1592</v>
      </c>
      <c r="Q1436" s="14" t="s">
        <v>20</v>
      </c>
      <c r="R1436" s="105">
        <v>7722</v>
      </c>
      <c r="S1436" s="72">
        <v>42235</v>
      </c>
      <c r="T1436" s="106">
        <v>7722</v>
      </c>
      <c r="U1436" s="31">
        <f t="shared" si="44"/>
        <v>0</v>
      </c>
      <c r="V1436" s="56" t="s">
        <v>94</v>
      </c>
    </row>
    <row r="1437" spans="1:22" x14ac:dyDescent="0.25">
      <c r="A1437" s="20">
        <v>42230</v>
      </c>
      <c r="B1437" s="183">
        <v>5645</v>
      </c>
      <c r="C1437" s="183" t="s">
        <v>1592</v>
      </c>
      <c r="D1437" s="14" t="s">
        <v>47</v>
      </c>
      <c r="E1437" s="105">
        <v>18922</v>
      </c>
      <c r="F1437" s="23">
        <v>42231</v>
      </c>
      <c r="G1437" s="106">
        <v>18922</v>
      </c>
      <c r="H1437" s="48">
        <f t="shared" si="45"/>
        <v>0</v>
      </c>
      <c r="I1437" s="39" t="s">
        <v>94</v>
      </c>
      <c r="N1437" s="20">
        <v>42236</v>
      </c>
      <c r="O1437" s="183">
        <v>6259</v>
      </c>
      <c r="P1437" s="183" t="s">
        <v>1592</v>
      </c>
      <c r="Q1437" s="14" t="s">
        <v>20</v>
      </c>
      <c r="R1437" s="105">
        <v>6714</v>
      </c>
      <c r="S1437" s="23">
        <v>42236</v>
      </c>
      <c r="T1437" s="118">
        <v>6714</v>
      </c>
      <c r="U1437" s="31">
        <f t="shared" si="44"/>
        <v>0</v>
      </c>
      <c r="V1437" s="56" t="s">
        <v>94</v>
      </c>
    </row>
    <row r="1438" spans="1:22" x14ac:dyDescent="0.25">
      <c r="A1438" s="20">
        <v>42230</v>
      </c>
      <c r="B1438" s="183">
        <v>5646</v>
      </c>
      <c r="C1438" s="183" t="s">
        <v>1592</v>
      </c>
      <c r="D1438" s="14" t="s">
        <v>621</v>
      </c>
      <c r="E1438" s="105">
        <v>1036.8</v>
      </c>
      <c r="F1438" s="23">
        <v>42230</v>
      </c>
      <c r="G1438" s="106">
        <v>1036.8</v>
      </c>
      <c r="H1438" s="48">
        <f t="shared" si="45"/>
        <v>0</v>
      </c>
      <c r="I1438" s="39" t="s">
        <v>9</v>
      </c>
      <c r="N1438" s="20">
        <v>42237</v>
      </c>
      <c r="O1438" s="183">
        <v>6398</v>
      </c>
      <c r="P1438" s="183" t="s">
        <v>1592</v>
      </c>
      <c r="Q1438" s="15" t="s">
        <v>20</v>
      </c>
      <c r="R1438" s="122">
        <v>14802</v>
      </c>
      <c r="S1438" s="69">
        <v>42237</v>
      </c>
      <c r="T1438" s="118">
        <v>14802</v>
      </c>
      <c r="U1438" s="31">
        <f t="shared" si="44"/>
        <v>0</v>
      </c>
      <c r="V1438" s="68" t="s">
        <v>94</v>
      </c>
    </row>
    <row r="1439" spans="1:22" x14ac:dyDescent="0.25">
      <c r="A1439" s="20">
        <v>42230</v>
      </c>
      <c r="B1439" s="183">
        <v>5647</v>
      </c>
      <c r="C1439" s="183" t="s">
        <v>1592</v>
      </c>
      <c r="D1439" s="14" t="s">
        <v>422</v>
      </c>
      <c r="E1439" s="105">
        <v>156.4</v>
      </c>
      <c r="F1439" s="23">
        <v>42230</v>
      </c>
      <c r="G1439" s="106">
        <v>156.4</v>
      </c>
      <c r="H1439" s="48">
        <f t="shared" si="45"/>
        <v>0</v>
      </c>
      <c r="I1439" s="39" t="s">
        <v>9</v>
      </c>
      <c r="N1439" s="20">
        <v>42238</v>
      </c>
      <c r="O1439" s="183">
        <v>6531</v>
      </c>
      <c r="P1439" s="183" t="s">
        <v>1592</v>
      </c>
      <c r="Q1439" s="14" t="s">
        <v>20</v>
      </c>
      <c r="R1439" s="105">
        <v>9503.7999999999993</v>
      </c>
      <c r="S1439" s="23">
        <v>42241</v>
      </c>
      <c r="T1439" s="106">
        <v>9503.7999999999993</v>
      </c>
      <c r="U1439" s="31">
        <f t="shared" si="44"/>
        <v>0</v>
      </c>
      <c r="V1439" s="39" t="s">
        <v>94</v>
      </c>
    </row>
    <row r="1440" spans="1:22" x14ac:dyDescent="0.25">
      <c r="A1440" s="20">
        <v>42230</v>
      </c>
      <c r="B1440" s="183">
        <v>5648</v>
      </c>
      <c r="C1440" s="183" t="s">
        <v>1592</v>
      </c>
      <c r="D1440" s="14" t="s">
        <v>60</v>
      </c>
      <c r="E1440" s="105">
        <v>8059.2</v>
      </c>
      <c r="F1440" s="23">
        <v>42231</v>
      </c>
      <c r="G1440" s="106">
        <v>8059.2</v>
      </c>
      <c r="H1440" s="48">
        <f t="shared" si="45"/>
        <v>0</v>
      </c>
      <c r="I1440" s="39" t="s">
        <v>6104</v>
      </c>
      <c r="N1440" s="20">
        <v>42241</v>
      </c>
      <c r="O1440" s="183">
        <v>6840</v>
      </c>
      <c r="P1440" s="183" t="s">
        <v>1592</v>
      </c>
      <c r="Q1440" s="14" t="s">
        <v>20</v>
      </c>
      <c r="R1440" s="105">
        <v>5152.2</v>
      </c>
      <c r="S1440" s="65">
        <v>42241</v>
      </c>
      <c r="T1440" s="106">
        <v>5152.2</v>
      </c>
      <c r="U1440" s="31">
        <f t="shared" si="44"/>
        <v>0</v>
      </c>
      <c r="V1440" s="39" t="s">
        <v>94</v>
      </c>
    </row>
    <row r="1441" spans="1:22" x14ac:dyDescent="0.25">
      <c r="A1441" s="20">
        <v>42230</v>
      </c>
      <c r="B1441" s="183">
        <v>5649</v>
      </c>
      <c r="C1441" s="183" t="s">
        <v>1592</v>
      </c>
      <c r="D1441" s="14" t="s">
        <v>133</v>
      </c>
      <c r="E1441" s="105">
        <v>11974.4</v>
      </c>
      <c r="F1441" s="23">
        <v>42230</v>
      </c>
      <c r="G1441" s="106">
        <v>11974.4</v>
      </c>
      <c r="H1441" s="48">
        <f t="shared" si="45"/>
        <v>0</v>
      </c>
      <c r="I1441" s="39" t="s">
        <v>9</v>
      </c>
      <c r="N1441" s="20">
        <v>42242</v>
      </c>
      <c r="O1441" s="183">
        <v>6922</v>
      </c>
      <c r="P1441" s="183" t="s">
        <v>1592</v>
      </c>
      <c r="Q1441" s="14" t="s">
        <v>20</v>
      </c>
      <c r="R1441" s="105">
        <v>8469.2000000000007</v>
      </c>
      <c r="S1441" s="65">
        <v>42243</v>
      </c>
      <c r="T1441" s="106">
        <v>8469.2000000000007</v>
      </c>
      <c r="U1441" s="31">
        <f t="shared" si="44"/>
        <v>0</v>
      </c>
      <c r="V1441" s="39" t="s">
        <v>94</v>
      </c>
    </row>
    <row r="1442" spans="1:22" x14ac:dyDescent="0.25">
      <c r="A1442" s="20">
        <v>42230</v>
      </c>
      <c r="B1442" s="183">
        <v>5650</v>
      </c>
      <c r="C1442" s="183" t="s">
        <v>1592</v>
      </c>
      <c r="D1442" s="14" t="s">
        <v>48</v>
      </c>
      <c r="E1442" s="105">
        <v>8488.7000000000007</v>
      </c>
      <c r="F1442" s="23">
        <v>42230</v>
      </c>
      <c r="G1442" s="106">
        <v>8488.7000000000007</v>
      </c>
      <c r="H1442" s="48">
        <f t="shared" si="45"/>
        <v>0</v>
      </c>
      <c r="I1442" s="39" t="s">
        <v>94</v>
      </c>
      <c r="N1442" s="20">
        <v>42243</v>
      </c>
      <c r="O1442" s="183">
        <v>7024</v>
      </c>
      <c r="P1442" s="183" t="s">
        <v>1592</v>
      </c>
      <c r="Q1442" s="14" t="s">
        <v>20</v>
      </c>
      <c r="R1442" s="105">
        <v>2948.2</v>
      </c>
      <c r="S1442" s="23">
        <v>42243</v>
      </c>
      <c r="T1442" s="106">
        <v>2948.2</v>
      </c>
      <c r="U1442" s="31">
        <f t="shared" si="44"/>
        <v>0</v>
      </c>
      <c r="V1442" s="39" t="s">
        <v>9</v>
      </c>
    </row>
    <row r="1443" spans="1:22" x14ac:dyDescent="0.25">
      <c r="A1443" s="20">
        <v>42230</v>
      </c>
      <c r="B1443" s="183">
        <v>5651</v>
      </c>
      <c r="C1443" s="183" t="s">
        <v>1592</v>
      </c>
      <c r="D1443" s="14" t="s">
        <v>125</v>
      </c>
      <c r="E1443" s="105">
        <v>13157</v>
      </c>
      <c r="F1443" s="23">
        <v>42234</v>
      </c>
      <c r="G1443" s="106">
        <v>13157</v>
      </c>
      <c r="H1443" s="48">
        <f t="shared" si="45"/>
        <v>0</v>
      </c>
      <c r="I1443" s="39" t="s">
        <v>17</v>
      </c>
      <c r="N1443" s="20">
        <v>42243</v>
      </c>
      <c r="O1443" s="183">
        <v>7091</v>
      </c>
      <c r="P1443" s="183" t="s">
        <v>1592</v>
      </c>
      <c r="Q1443" s="14" t="s">
        <v>20</v>
      </c>
      <c r="R1443" s="105">
        <v>2858.7</v>
      </c>
      <c r="S1443" s="23">
        <v>42243</v>
      </c>
      <c r="T1443" s="106">
        <v>2858.7</v>
      </c>
      <c r="U1443" s="31">
        <f t="shared" si="44"/>
        <v>0</v>
      </c>
      <c r="V1443" s="39" t="s">
        <v>94</v>
      </c>
    </row>
    <row r="1444" spans="1:22" x14ac:dyDescent="0.25">
      <c r="A1444" s="20">
        <v>42230</v>
      </c>
      <c r="B1444" s="183">
        <v>5652</v>
      </c>
      <c r="C1444" s="183" t="s">
        <v>1592</v>
      </c>
      <c r="D1444" s="14" t="s">
        <v>136</v>
      </c>
      <c r="E1444" s="105">
        <v>3776</v>
      </c>
      <c r="F1444" s="23">
        <v>42230</v>
      </c>
      <c r="G1444" s="106">
        <v>3776</v>
      </c>
      <c r="H1444" s="48">
        <f t="shared" si="45"/>
        <v>0</v>
      </c>
      <c r="I1444" s="39" t="s">
        <v>9</v>
      </c>
      <c r="N1444" s="20">
        <v>42244</v>
      </c>
      <c r="O1444" s="183">
        <v>7147</v>
      </c>
      <c r="P1444" s="183" t="s">
        <v>1592</v>
      </c>
      <c r="Q1444" s="14" t="s">
        <v>20</v>
      </c>
      <c r="R1444" s="105">
        <v>7780</v>
      </c>
      <c r="S1444" s="23">
        <v>42244</v>
      </c>
      <c r="T1444" s="106">
        <v>7780</v>
      </c>
      <c r="U1444" s="31">
        <f t="shared" si="44"/>
        <v>0</v>
      </c>
      <c r="V1444" s="39" t="s">
        <v>94</v>
      </c>
    </row>
    <row r="1445" spans="1:22" x14ac:dyDescent="0.25">
      <c r="A1445" s="20">
        <v>42230</v>
      </c>
      <c r="B1445" s="183">
        <v>5653</v>
      </c>
      <c r="C1445" s="183" t="s">
        <v>1592</v>
      </c>
      <c r="D1445" s="14" t="s">
        <v>256</v>
      </c>
      <c r="E1445" s="105">
        <v>8733</v>
      </c>
      <c r="F1445" s="23">
        <v>42231</v>
      </c>
      <c r="G1445" s="106">
        <v>8733</v>
      </c>
      <c r="H1445" s="48">
        <f t="shared" si="45"/>
        <v>0</v>
      </c>
      <c r="I1445" s="39" t="s">
        <v>6104</v>
      </c>
      <c r="N1445" s="20">
        <v>42245</v>
      </c>
      <c r="O1445" s="183">
        <v>7282</v>
      </c>
      <c r="P1445" s="183" t="s">
        <v>1592</v>
      </c>
      <c r="Q1445" s="14" t="s">
        <v>20</v>
      </c>
      <c r="R1445" s="105">
        <v>10789.2</v>
      </c>
      <c r="S1445" s="23">
        <v>42245</v>
      </c>
      <c r="T1445" s="106">
        <v>10789.2</v>
      </c>
      <c r="U1445" s="31">
        <f t="shared" si="44"/>
        <v>0</v>
      </c>
      <c r="V1445" s="39" t="s">
        <v>94</v>
      </c>
    </row>
    <row r="1446" spans="1:22" x14ac:dyDescent="0.25">
      <c r="A1446" s="20">
        <v>42230</v>
      </c>
      <c r="B1446" s="183">
        <v>5654</v>
      </c>
      <c r="C1446" s="183" t="s">
        <v>1592</v>
      </c>
      <c r="D1446" s="14" t="s">
        <v>78</v>
      </c>
      <c r="E1446" s="105">
        <v>10571.2</v>
      </c>
      <c r="F1446" s="23">
        <v>42231</v>
      </c>
      <c r="G1446" s="106">
        <v>10571.2</v>
      </c>
      <c r="H1446" s="48">
        <f t="shared" si="45"/>
        <v>0</v>
      </c>
      <c r="I1446" s="39" t="s">
        <v>6112</v>
      </c>
      <c r="N1446" s="20">
        <v>42245</v>
      </c>
      <c r="O1446" s="183">
        <v>7309</v>
      </c>
      <c r="P1446" s="183" t="s">
        <v>1592</v>
      </c>
      <c r="Q1446" s="14" t="s">
        <v>20</v>
      </c>
      <c r="R1446" s="105">
        <v>9686.4</v>
      </c>
      <c r="S1446" s="23">
        <v>42245</v>
      </c>
      <c r="T1446" s="106">
        <v>9686.4</v>
      </c>
      <c r="U1446" s="31">
        <f t="shared" si="44"/>
        <v>0</v>
      </c>
      <c r="V1446" s="39" t="s">
        <v>94</v>
      </c>
    </row>
    <row r="1447" spans="1:22" x14ac:dyDescent="0.25">
      <c r="A1447" s="20">
        <v>42230</v>
      </c>
      <c r="B1447" s="183">
        <v>5655</v>
      </c>
      <c r="C1447" s="183" t="s">
        <v>1592</v>
      </c>
      <c r="D1447" s="14" t="s">
        <v>4420</v>
      </c>
      <c r="E1447" s="105">
        <v>4873.2</v>
      </c>
      <c r="F1447" s="23">
        <v>42231</v>
      </c>
      <c r="G1447" s="106">
        <v>4873.2</v>
      </c>
      <c r="H1447" s="48">
        <f t="shared" si="45"/>
        <v>0</v>
      </c>
      <c r="I1447" s="39" t="s">
        <v>6104</v>
      </c>
      <c r="N1447" s="20">
        <v>42247</v>
      </c>
      <c r="O1447" s="183">
        <v>7492</v>
      </c>
      <c r="P1447" s="183" t="s">
        <v>1592</v>
      </c>
      <c r="Q1447" s="14" t="s">
        <v>20</v>
      </c>
      <c r="R1447" s="105">
        <v>4945.5</v>
      </c>
      <c r="S1447" s="23">
        <v>42247</v>
      </c>
      <c r="T1447" s="106">
        <v>4945.5</v>
      </c>
      <c r="U1447" s="31">
        <f t="shared" si="44"/>
        <v>0</v>
      </c>
      <c r="V1447" s="39" t="s">
        <v>94</v>
      </c>
    </row>
    <row r="1448" spans="1:22" x14ac:dyDescent="0.25">
      <c r="A1448" s="20">
        <v>42230</v>
      </c>
      <c r="B1448" s="183">
        <v>5656</v>
      </c>
      <c r="C1448" s="183" t="s">
        <v>1592</v>
      </c>
      <c r="D1448" s="14" t="s">
        <v>67</v>
      </c>
      <c r="E1448" s="105">
        <v>4853.6000000000004</v>
      </c>
      <c r="F1448" s="23">
        <v>42231</v>
      </c>
      <c r="G1448" s="106">
        <v>4853.6000000000004</v>
      </c>
      <c r="H1448" s="48">
        <f t="shared" si="45"/>
        <v>0</v>
      </c>
      <c r="I1448" s="39" t="s">
        <v>6112</v>
      </c>
      <c r="N1448" s="20">
        <v>42219</v>
      </c>
      <c r="O1448" s="183">
        <v>4491</v>
      </c>
      <c r="P1448" s="183" t="s">
        <v>1592</v>
      </c>
      <c r="Q1448" s="40" t="s">
        <v>197</v>
      </c>
      <c r="R1448" s="105">
        <v>5740</v>
      </c>
      <c r="S1448" s="23">
        <v>42221</v>
      </c>
      <c r="T1448" s="106">
        <v>5740</v>
      </c>
      <c r="U1448" s="31">
        <f t="shared" si="44"/>
        <v>0</v>
      </c>
      <c r="V1448" s="68" t="s">
        <v>149</v>
      </c>
    </row>
    <row r="1449" spans="1:22" x14ac:dyDescent="0.25">
      <c r="A1449" s="20">
        <v>42230</v>
      </c>
      <c r="B1449" s="183">
        <v>5657</v>
      </c>
      <c r="C1449" s="183" t="s">
        <v>1592</v>
      </c>
      <c r="D1449" s="14" t="s">
        <v>426</v>
      </c>
      <c r="E1449" s="105">
        <v>3876</v>
      </c>
      <c r="F1449" s="23">
        <v>42231</v>
      </c>
      <c r="G1449" s="106">
        <v>3876</v>
      </c>
      <c r="H1449" s="48">
        <f t="shared" si="45"/>
        <v>0</v>
      </c>
      <c r="I1449" s="39" t="s">
        <v>6112</v>
      </c>
      <c r="N1449" s="20">
        <v>42222</v>
      </c>
      <c r="O1449" s="183">
        <v>4813</v>
      </c>
      <c r="P1449" s="183" t="s">
        <v>1592</v>
      </c>
      <c r="Q1449" s="14" t="s">
        <v>197</v>
      </c>
      <c r="R1449" s="105">
        <v>6045</v>
      </c>
      <c r="S1449" s="23">
        <v>42224</v>
      </c>
      <c r="T1449" s="106">
        <v>6045</v>
      </c>
      <c r="U1449" s="31">
        <f t="shared" si="44"/>
        <v>0</v>
      </c>
      <c r="V1449" s="39" t="s">
        <v>149</v>
      </c>
    </row>
    <row r="1450" spans="1:22" x14ac:dyDescent="0.25">
      <c r="A1450" s="20">
        <v>42230</v>
      </c>
      <c r="B1450" s="183">
        <v>5658</v>
      </c>
      <c r="C1450" s="183" t="s">
        <v>1592</v>
      </c>
      <c r="D1450" s="14" t="s">
        <v>170</v>
      </c>
      <c r="E1450" s="105">
        <v>9151.2000000000007</v>
      </c>
      <c r="F1450" s="23" t="s">
        <v>6195</v>
      </c>
      <c r="G1450" s="106">
        <f>7572.7+1578.5</f>
        <v>9151.2000000000007</v>
      </c>
      <c r="H1450" s="48">
        <f t="shared" si="45"/>
        <v>0</v>
      </c>
      <c r="I1450" s="39" t="s">
        <v>6112</v>
      </c>
      <c r="N1450" s="20">
        <v>42226</v>
      </c>
      <c r="O1450" s="183">
        <v>5247</v>
      </c>
      <c r="P1450" s="183" t="s">
        <v>1592</v>
      </c>
      <c r="Q1450" s="14" t="s">
        <v>197</v>
      </c>
      <c r="R1450" s="105">
        <v>5084</v>
      </c>
      <c r="S1450" s="23">
        <v>42228</v>
      </c>
      <c r="T1450" s="118">
        <v>5084</v>
      </c>
      <c r="U1450" s="31">
        <f t="shared" si="44"/>
        <v>0</v>
      </c>
      <c r="V1450" s="56" t="s">
        <v>149</v>
      </c>
    </row>
    <row r="1451" spans="1:22" x14ac:dyDescent="0.25">
      <c r="A1451" s="20">
        <v>42230</v>
      </c>
      <c r="B1451" s="183">
        <v>5659</v>
      </c>
      <c r="C1451" s="183" t="s">
        <v>1592</v>
      </c>
      <c r="D1451" s="14" t="s">
        <v>173</v>
      </c>
      <c r="E1451" s="105">
        <v>30369.7</v>
      </c>
      <c r="F1451" s="30">
        <v>42252</v>
      </c>
      <c r="G1451" s="144">
        <v>30369.7</v>
      </c>
      <c r="H1451" s="48">
        <f t="shared" si="45"/>
        <v>0</v>
      </c>
      <c r="I1451" s="39" t="s">
        <v>6112</v>
      </c>
      <c r="N1451" s="20">
        <v>42229</v>
      </c>
      <c r="O1451" s="183">
        <v>5570</v>
      </c>
      <c r="P1451" s="183" t="s">
        <v>1592</v>
      </c>
      <c r="Q1451" s="14" t="s">
        <v>197</v>
      </c>
      <c r="R1451" s="105">
        <v>9186</v>
      </c>
      <c r="S1451" s="23">
        <v>42231</v>
      </c>
      <c r="T1451" s="106">
        <v>9186</v>
      </c>
      <c r="U1451" s="31">
        <f t="shared" si="44"/>
        <v>0</v>
      </c>
      <c r="V1451" s="39" t="s">
        <v>149</v>
      </c>
    </row>
    <row r="1452" spans="1:22" x14ac:dyDescent="0.25">
      <c r="A1452" s="20">
        <v>42230</v>
      </c>
      <c r="B1452" s="183">
        <v>5660</v>
      </c>
      <c r="C1452" s="183" t="s">
        <v>1592</v>
      </c>
      <c r="D1452" s="14" t="s">
        <v>332</v>
      </c>
      <c r="E1452" s="105">
        <v>2300.8000000000002</v>
      </c>
      <c r="F1452" s="23">
        <v>42230</v>
      </c>
      <c r="G1452" s="106">
        <v>2300.8000000000002</v>
      </c>
      <c r="H1452" s="48">
        <f t="shared" si="45"/>
        <v>0</v>
      </c>
      <c r="I1452" s="39" t="s">
        <v>9</v>
      </c>
      <c r="N1452" s="20">
        <v>42233</v>
      </c>
      <c r="O1452" s="183">
        <v>6050</v>
      </c>
      <c r="P1452" s="183" t="s">
        <v>1592</v>
      </c>
      <c r="Q1452" s="14" t="s">
        <v>197</v>
      </c>
      <c r="R1452" s="105">
        <v>8355.7999999999993</v>
      </c>
      <c r="S1452" s="23">
        <v>42235</v>
      </c>
      <c r="T1452" s="118">
        <v>8355.7999999999993</v>
      </c>
      <c r="U1452" s="31">
        <f t="shared" si="44"/>
        <v>0</v>
      </c>
      <c r="V1452" s="56" t="s">
        <v>149</v>
      </c>
    </row>
    <row r="1453" spans="1:22" x14ac:dyDescent="0.25">
      <c r="A1453" s="20">
        <v>42230</v>
      </c>
      <c r="B1453" s="183">
        <v>5661</v>
      </c>
      <c r="C1453" s="183" t="s">
        <v>1592</v>
      </c>
      <c r="D1453" s="14" t="s">
        <v>88</v>
      </c>
      <c r="E1453" s="105">
        <v>248.4</v>
      </c>
      <c r="F1453" s="23">
        <v>42230</v>
      </c>
      <c r="G1453" s="106">
        <v>248.4</v>
      </c>
      <c r="H1453" s="48">
        <f t="shared" si="45"/>
        <v>0</v>
      </c>
      <c r="I1453" s="39" t="s">
        <v>9</v>
      </c>
      <c r="N1453" s="20">
        <v>42236</v>
      </c>
      <c r="O1453" s="183">
        <v>6366</v>
      </c>
      <c r="P1453" s="183" t="s">
        <v>1592</v>
      </c>
      <c r="Q1453" s="14" t="s">
        <v>197</v>
      </c>
      <c r="R1453" s="105">
        <v>13407.3</v>
      </c>
      <c r="S1453" s="23">
        <v>42238</v>
      </c>
      <c r="T1453" s="106">
        <v>13407.3</v>
      </c>
      <c r="U1453" s="31">
        <f t="shared" si="44"/>
        <v>0</v>
      </c>
      <c r="V1453" s="39" t="s">
        <v>149</v>
      </c>
    </row>
    <row r="1454" spans="1:22" x14ac:dyDescent="0.25">
      <c r="A1454" s="20">
        <v>42230</v>
      </c>
      <c r="B1454" s="183">
        <v>5662</v>
      </c>
      <c r="C1454" s="183" t="s">
        <v>1592</v>
      </c>
      <c r="D1454" s="14" t="s">
        <v>65</v>
      </c>
      <c r="E1454" s="105">
        <v>26020.400000000001</v>
      </c>
      <c r="F1454" s="23">
        <v>42231</v>
      </c>
      <c r="G1454" s="106">
        <v>26020.400000000001</v>
      </c>
      <c r="H1454" s="48">
        <f t="shared" si="45"/>
        <v>0</v>
      </c>
      <c r="I1454" s="39" t="s">
        <v>6112</v>
      </c>
      <c r="N1454" s="20">
        <v>42240</v>
      </c>
      <c r="O1454" s="183">
        <v>6821</v>
      </c>
      <c r="P1454" s="183" t="s">
        <v>1592</v>
      </c>
      <c r="Q1454" s="14" t="s">
        <v>197</v>
      </c>
      <c r="R1454" s="105">
        <v>4147.3</v>
      </c>
      <c r="S1454" s="65">
        <v>42242</v>
      </c>
      <c r="T1454" s="106">
        <v>4147.3</v>
      </c>
      <c r="U1454" s="31">
        <f t="shared" si="44"/>
        <v>0</v>
      </c>
      <c r="V1454" s="39" t="s">
        <v>149</v>
      </c>
    </row>
    <row r="1455" spans="1:22" x14ac:dyDescent="0.25">
      <c r="A1455" s="20">
        <v>42230</v>
      </c>
      <c r="B1455" s="183">
        <v>5663</v>
      </c>
      <c r="C1455" s="183" t="s">
        <v>1592</v>
      </c>
      <c r="D1455" s="14" t="s">
        <v>84</v>
      </c>
      <c r="E1455" s="105">
        <v>46644.1</v>
      </c>
      <c r="F1455" s="30" t="s">
        <v>6196</v>
      </c>
      <c r="G1455" s="106">
        <v>46644.1</v>
      </c>
      <c r="H1455" s="48">
        <f t="shared" si="45"/>
        <v>0</v>
      </c>
      <c r="I1455" s="39" t="s">
        <v>6112</v>
      </c>
      <c r="N1455" s="20">
        <v>42243</v>
      </c>
      <c r="O1455" s="183">
        <v>7113</v>
      </c>
      <c r="P1455" s="183" t="s">
        <v>1592</v>
      </c>
      <c r="Q1455" s="14" t="s">
        <v>197</v>
      </c>
      <c r="R1455" s="105">
        <v>15595.5</v>
      </c>
      <c r="S1455" s="23">
        <v>42245</v>
      </c>
      <c r="T1455" s="106">
        <v>15595.5</v>
      </c>
      <c r="U1455" s="31">
        <f t="shared" si="44"/>
        <v>0</v>
      </c>
      <c r="V1455" s="39" t="s">
        <v>149</v>
      </c>
    </row>
    <row r="1456" spans="1:22" x14ac:dyDescent="0.25">
      <c r="A1456" s="20">
        <v>42230</v>
      </c>
      <c r="B1456" s="183">
        <v>5664</v>
      </c>
      <c r="C1456" s="183" t="s">
        <v>1592</v>
      </c>
      <c r="D1456" s="14" t="s">
        <v>127</v>
      </c>
      <c r="E1456" s="105">
        <v>14375</v>
      </c>
      <c r="F1456" s="23">
        <v>42230</v>
      </c>
      <c r="G1456" s="106">
        <v>14375</v>
      </c>
      <c r="H1456" s="48">
        <f t="shared" si="45"/>
        <v>0</v>
      </c>
      <c r="I1456" s="39" t="s">
        <v>9</v>
      </c>
      <c r="N1456" s="20">
        <v>42247</v>
      </c>
      <c r="O1456" s="183">
        <v>7613</v>
      </c>
      <c r="P1456" s="183" t="s">
        <v>1592</v>
      </c>
      <c r="Q1456" s="14" t="s">
        <v>197</v>
      </c>
      <c r="R1456" s="105">
        <v>8898.1</v>
      </c>
      <c r="S1456" s="23"/>
      <c r="T1456" s="106"/>
      <c r="U1456" s="31">
        <f t="shared" si="44"/>
        <v>8898.1</v>
      </c>
      <c r="V1456" s="39" t="s">
        <v>9</v>
      </c>
    </row>
    <row r="1457" spans="1:22" x14ac:dyDescent="0.25">
      <c r="A1457" s="20">
        <v>42230</v>
      </c>
      <c r="B1457" s="183">
        <v>5665</v>
      </c>
      <c r="C1457" s="183" t="s">
        <v>1592</v>
      </c>
      <c r="D1457" s="14" t="s">
        <v>88</v>
      </c>
      <c r="E1457" s="105">
        <v>1184.9000000000001</v>
      </c>
      <c r="F1457" s="23">
        <v>42230</v>
      </c>
      <c r="G1457" s="106">
        <v>1184.9000000000001</v>
      </c>
      <c r="H1457" s="48">
        <f t="shared" si="45"/>
        <v>0</v>
      </c>
      <c r="I1457" s="39" t="s">
        <v>9</v>
      </c>
      <c r="N1457" s="20">
        <v>42217</v>
      </c>
      <c r="O1457" s="183">
        <v>4238</v>
      </c>
      <c r="P1457" s="183" t="s">
        <v>1592</v>
      </c>
      <c r="Q1457" s="14" t="s">
        <v>32</v>
      </c>
      <c r="R1457" s="105">
        <v>53712</v>
      </c>
      <c r="S1457" s="23">
        <v>42230</v>
      </c>
      <c r="T1457" s="106">
        <v>53712</v>
      </c>
      <c r="U1457" s="25">
        <f t="shared" si="44"/>
        <v>0</v>
      </c>
      <c r="V1457" s="39" t="s">
        <v>19</v>
      </c>
    </row>
    <row r="1458" spans="1:22" x14ac:dyDescent="0.25">
      <c r="A1458" s="20">
        <v>42230</v>
      </c>
      <c r="B1458" s="183">
        <v>5666</v>
      </c>
      <c r="C1458" s="183" t="s">
        <v>1592</v>
      </c>
      <c r="D1458" s="14" t="s">
        <v>5046</v>
      </c>
      <c r="E1458" s="105">
        <v>15667.1</v>
      </c>
      <c r="F1458" s="23">
        <v>42230</v>
      </c>
      <c r="G1458" s="106">
        <v>15667.1</v>
      </c>
      <c r="H1458" s="48">
        <f t="shared" si="45"/>
        <v>0</v>
      </c>
      <c r="I1458" s="39" t="s">
        <v>9</v>
      </c>
      <c r="N1458" s="20">
        <v>42217</v>
      </c>
      <c r="O1458" s="183">
        <v>4239</v>
      </c>
      <c r="P1458" s="183" t="s">
        <v>1592</v>
      </c>
      <c r="Q1458" s="14" t="s">
        <v>32</v>
      </c>
      <c r="R1458" s="105">
        <v>81590.399999999994</v>
      </c>
      <c r="S1458" s="23">
        <v>42230</v>
      </c>
      <c r="T1458" s="106">
        <v>81590.399999999994</v>
      </c>
      <c r="U1458" s="25">
        <f t="shared" si="44"/>
        <v>0</v>
      </c>
      <c r="V1458" s="39" t="s">
        <v>1013</v>
      </c>
    </row>
    <row r="1459" spans="1:22" x14ac:dyDescent="0.25">
      <c r="A1459" s="20">
        <v>42230</v>
      </c>
      <c r="B1459" s="183">
        <v>5667</v>
      </c>
      <c r="C1459" s="183" t="s">
        <v>1592</v>
      </c>
      <c r="D1459" s="14" t="s">
        <v>82</v>
      </c>
      <c r="E1459" s="105">
        <v>4067.8</v>
      </c>
      <c r="F1459" s="23">
        <v>42230</v>
      </c>
      <c r="G1459" s="106">
        <v>4067.8</v>
      </c>
      <c r="H1459" s="48">
        <f t="shared" si="45"/>
        <v>0</v>
      </c>
      <c r="I1459" s="39" t="s">
        <v>59</v>
      </c>
      <c r="N1459" s="20">
        <v>42219</v>
      </c>
      <c r="O1459" s="183">
        <v>4405</v>
      </c>
      <c r="P1459" s="183" t="s">
        <v>1592</v>
      </c>
      <c r="Q1459" s="40" t="s">
        <v>32</v>
      </c>
      <c r="R1459" s="105">
        <v>74322.5</v>
      </c>
      <c r="S1459" s="23">
        <v>42230</v>
      </c>
      <c r="T1459" s="106">
        <v>74322.5</v>
      </c>
      <c r="U1459" s="25">
        <f t="shared" si="44"/>
        <v>0</v>
      </c>
      <c r="V1459" s="68" t="s">
        <v>9</v>
      </c>
    </row>
    <row r="1460" spans="1:22" x14ac:dyDescent="0.25">
      <c r="A1460" s="20">
        <v>42230</v>
      </c>
      <c r="B1460" s="183">
        <v>5668</v>
      </c>
      <c r="C1460" s="183" t="s">
        <v>1592</v>
      </c>
      <c r="D1460" s="150" t="s">
        <v>664</v>
      </c>
      <c r="E1460" s="105">
        <v>1356.6</v>
      </c>
      <c r="F1460" s="23">
        <v>42230</v>
      </c>
      <c r="G1460" s="106">
        <v>1356.6</v>
      </c>
      <c r="H1460" s="48">
        <f t="shared" si="45"/>
        <v>0</v>
      </c>
      <c r="I1460" s="39" t="s">
        <v>59</v>
      </c>
      <c r="N1460" s="20">
        <v>42220</v>
      </c>
      <c r="O1460" s="183">
        <v>4510</v>
      </c>
      <c r="P1460" s="183" t="s">
        <v>1592</v>
      </c>
      <c r="Q1460" s="14" t="s">
        <v>32</v>
      </c>
      <c r="R1460" s="105">
        <v>76035.960000000006</v>
      </c>
      <c r="S1460" s="23">
        <v>42230</v>
      </c>
      <c r="T1460" s="106">
        <v>76035.960000000006</v>
      </c>
      <c r="U1460" s="31">
        <f t="shared" si="44"/>
        <v>0</v>
      </c>
      <c r="V1460" s="39" t="s">
        <v>19</v>
      </c>
    </row>
    <row r="1461" spans="1:22" x14ac:dyDescent="0.25">
      <c r="A1461" s="20">
        <v>42230</v>
      </c>
      <c r="B1461" s="183">
        <v>5669</v>
      </c>
      <c r="C1461" s="183" t="s">
        <v>1592</v>
      </c>
      <c r="D1461" s="14" t="s">
        <v>83</v>
      </c>
      <c r="E1461" s="105">
        <v>412</v>
      </c>
      <c r="F1461" s="23">
        <v>42230</v>
      </c>
      <c r="G1461" s="106">
        <v>412</v>
      </c>
      <c r="H1461" s="48">
        <f t="shared" si="45"/>
        <v>0</v>
      </c>
      <c r="I1461" s="39" t="s">
        <v>59</v>
      </c>
      <c r="N1461" s="20">
        <v>42221</v>
      </c>
      <c r="O1461" s="183">
        <v>4607</v>
      </c>
      <c r="P1461" s="183" t="s">
        <v>1592</v>
      </c>
      <c r="Q1461" s="14" t="s">
        <v>32</v>
      </c>
      <c r="R1461" s="105">
        <v>75148.92</v>
      </c>
      <c r="S1461" s="23">
        <v>42230</v>
      </c>
      <c r="T1461" s="106">
        <v>75148.92</v>
      </c>
      <c r="U1461" s="31">
        <f t="shared" si="44"/>
        <v>0</v>
      </c>
      <c r="V1461" s="39" t="s">
        <v>19</v>
      </c>
    </row>
    <row r="1462" spans="1:22" x14ac:dyDescent="0.25">
      <c r="A1462" s="20">
        <v>42230</v>
      </c>
      <c r="B1462" s="183">
        <v>5670</v>
      </c>
      <c r="C1462" s="183" t="s">
        <v>1592</v>
      </c>
      <c r="D1462" s="14" t="s">
        <v>53</v>
      </c>
      <c r="E1462" s="105">
        <v>1484</v>
      </c>
      <c r="F1462" s="23">
        <v>42230</v>
      </c>
      <c r="G1462" s="106">
        <v>1484</v>
      </c>
      <c r="H1462" s="48">
        <f t="shared" si="45"/>
        <v>0</v>
      </c>
      <c r="I1462" s="39" t="s">
        <v>59</v>
      </c>
      <c r="N1462" s="20">
        <v>42221</v>
      </c>
      <c r="O1462" s="183">
        <v>4685</v>
      </c>
      <c r="P1462" s="183" t="s">
        <v>1592</v>
      </c>
      <c r="Q1462" s="14" t="s">
        <v>32</v>
      </c>
      <c r="R1462" s="105">
        <v>11176</v>
      </c>
      <c r="S1462" s="23">
        <v>42230</v>
      </c>
      <c r="T1462" s="106">
        <v>11176</v>
      </c>
      <c r="U1462" s="31">
        <f t="shared" si="44"/>
        <v>0</v>
      </c>
      <c r="V1462" s="39" t="s">
        <v>6106</v>
      </c>
    </row>
    <row r="1463" spans="1:22" x14ac:dyDescent="0.25">
      <c r="A1463" s="20">
        <v>42230</v>
      </c>
      <c r="B1463" s="183">
        <v>5671</v>
      </c>
      <c r="C1463" s="183" t="s">
        <v>1592</v>
      </c>
      <c r="D1463" s="14" t="s">
        <v>167</v>
      </c>
      <c r="E1463" s="105">
        <v>347.3</v>
      </c>
      <c r="F1463" s="23">
        <v>42230</v>
      </c>
      <c r="G1463" s="106">
        <v>347.3</v>
      </c>
      <c r="H1463" s="48">
        <f t="shared" si="45"/>
        <v>0</v>
      </c>
      <c r="I1463" s="39" t="s">
        <v>59</v>
      </c>
      <c r="N1463" s="20">
        <v>42222</v>
      </c>
      <c r="O1463" s="183">
        <v>4744</v>
      </c>
      <c r="P1463" s="183" t="s">
        <v>1592</v>
      </c>
      <c r="Q1463" s="14" t="s">
        <v>32</v>
      </c>
      <c r="R1463" s="105">
        <v>62262.2</v>
      </c>
      <c r="S1463" s="23">
        <v>42230</v>
      </c>
      <c r="T1463" s="106">
        <v>62262.2</v>
      </c>
      <c r="U1463" s="31">
        <f t="shared" si="44"/>
        <v>0</v>
      </c>
      <c r="V1463" s="39" t="s">
        <v>6112</v>
      </c>
    </row>
    <row r="1464" spans="1:22" x14ac:dyDescent="0.25">
      <c r="A1464" s="20">
        <v>42230</v>
      </c>
      <c r="B1464" s="183">
        <v>5672</v>
      </c>
      <c r="C1464" s="183" t="s">
        <v>1592</v>
      </c>
      <c r="D1464" s="14" t="s">
        <v>81</v>
      </c>
      <c r="E1464" s="105">
        <v>3288.8</v>
      </c>
      <c r="F1464" s="23">
        <v>42230</v>
      </c>
      <c r="G1464" s="106">
        <v>3288.8</v>
      </c>
      <c r="H1464" s="48">
        <f t="shared" si="45"/>
        <v>0</v>
      </c>
      <c r="I1464" s="39" t="s">
        <v>59</v>
      </c>
      <c r="N1464" s="20">
        <v>42222</v>
      </c>
      <c r="O1464" s="183">
        <v>4767</v>
      </c>
      <c r="P1464" s="183" t="s">
        <v>1592</v>
      </c>
      <c r="Q1464" s="14" t="s">
        <v>32</v>
      </c>
      <c r="R1464" s="105">
        <v>10468.799999999999</v>
      </c>
      <c r="S1464" s="23">
        <v>42230</v>
      </c>
      <c r="T1464" s="106">
        <v>10468.799999999999</v>
      </c>
      <c r="U1464" s="31">
        <f t="shared" si="44"/>
        <v>0</v>
      </c>
      <c r="V1464" s="39" t="s">
        <v>9</v>
      </c>
    </row>
    <row r="1465" spans="1:22" x14ac:dyDescent="0.25">
      <c r="A1465" s="20">
        <v>42230</v>
      </c>
      <c r="B1465" s="183">
        <v>5673</v>
      </c>
      <c r="C1465" s="183" t="s">
        <v>1592</v>
      </c>
      <c r="D1465" s="14" t="s">
        <v>89</v>
      </c>
      <c r="E1465" s="105">
        <v>3643.5</v>
      </c>
      <c r="F1465" s="23">
        <v>42230</v>
      </c>
      <c r="G1465" s="106">
        <v>3643.5</v>
      </c>
      <c r="H1465" s="48">
        <f t="shared" si="45"/>
        <v>0</v>
      </c>
      <c r="I1465" s="39" t="s">
        <v>9</v>
      </c>
      <c r="N1465" s="20">
        <v>42223</v>
      </c>
      <c r="O1465" s="183">
        <v>4882</v>
      </c>
      <c r="P1465" s="183" t="s">
        <v>1592</v>
      </c>
      <c r="Q1465" s="14" t="s">
        <v>32</v>
      </c>
      <c r="R1465" s="105">
        <v>108705</v>
      </c>
      <c r="S1465" s="23">
        <v>42230</v>
      </c>
      <c r="T1465" s="106">
        <v>108705</v>
      </c>
      <c r="U1465" s="31">
        <f t="shared" si="44"/>
        <v>0</v>
      </c>
      <c r="V1465" s="39" t="s">
        <v>19</v>
      </c>
    </row>
    <row r="1466" spans="1:22" x14ac:dyDescent="0.25">
      <c r="A1466" s="20">
        <v>42230</v>
      </c>
      <c r="B1466" s="183">
        <v>5674</v>
      </c>
      <c r="C1466" s="183" t="s">
        <v>1592</v>
      </c>
      <c r="D1466" s="14" t="s">
        <v>1187</v>
      </c>
      <c r="E1466" s="105">
        <v>2460.9</v>
      </c>
      <c r="F1466" s="23">
        <v>42230</v>
      </c>
      <c r="G1466" s="106">
        <v>2460.9</v>
      </c>
      <c r="H1466" s="48">
        <f t="shared" si="45"/>
        <v>0</v>
      </c>
      <c r="I1466" s="39" t="s">
        <v>59</v>
      </c>
      <c r="N1466" s="20">
        <v>42224</v>
      </c>
      <c r="O1466" s="183">
        <v>5027</v>
      </c>
      <c r="P1466" s="183" t="s">
        <v>1592</v>
      </c>
      <c r="Q1466" s="14" t="s">
        <v>32</v>
      </c>
      <c r="R1466" s="105">
        <v>75525</v>
      </c>
      <c r="S1466" s="23">
        <v>42230</v>
      </c>
      <c r="T1466" s="106">
        <v>75525</v>
      </c>
      <c r="U1466" s="31">
        <f t="shared" si="44"/>
        <v>0</v>
      </c>
      <c r="V1466" s="39" t="s">
        <v>19</v>
      </c>
    </row>
    <row r="1467" spans="1:22" x14ac:dyDescent="0.25">
      <c r="A1467" s="20">
        <v>42230</v>
      </c>
      <c r="B1467" s="183">
        <v>5675</v>
      </c>
      <c r="C1467" s="183" t="s">
        <v>1592</v>
      </c>
      <c r="D1467" s="14" t="s">
        <v>127</v>
      </c>
      <c r="E1467" s="105">
        <v>3591.2</v>
      </c>
      <c r="F1467" s="51">
        <v>42230</v>
      </c>
      <c r="G1467" s="106">
        <v>3591.2</v>
      </c>
      <c r="H1467" s="48">
        <f t="shared" si="45"/>
        <v>0</v>
      </c>
      <c r="I1467" s="39" t="s">
        <v>9</v>
      </c>
      <c r="N1467" s="20">
        <v>42225</v>
      </c>
      <c r="O1467" s="183">
        <v>5099</v>
      </c>
      <c r="P1467" s="183" t="s">
        <v>1592</v>
      </c>
      <c r="Q1467" s="14" t="s">
        <v>32</v>
      </c>
      <c r="R1467" s="105">
        <v>38655.800000000003</v>
      </c>
      <c r="S1467" s="23">
        <v>42230</v>
      </c>
      <c r="T1467" s="106">
        <v>38655.800000000003</v>
      </c>
      <c r="U1467" s="31">
        <f t="shared" si="44"/>
        <v>0</v>
      </c>
      <c r="V1467" s="39" t="s">
        <v>6106</v>
      </c>
    </row>
    <row r="1468" spans="1:22" x14ac:dyDescent="0.25">
      <c r="A1468" s="20">
        <v>42230</v>
      </c>
      <c r="B1468" s="183">
        <v>5676</v>
      </c>
      <c r="C1468" s="183" t="s">
        <v>1592</v>
      </c>
      <c r="D1468" s="14" t="s">
        <v>5046</v>
      </c>
      <c r="E1468" s="105">
        <v>2001</v>
      </c>
      <c r="F1468" s="23">
        <v>42230</v>
      </c>
      <c r="G1468" s="106">
        <v>2001</v>
      </c>
      <c r="H1468" s="48">
        <f t="shared" si="45"/>
        <v>0</v>
      </c>
      <c r="I1468" s="39" t="s">
        <v>9</v>
      </c>
      <c r="N1468" s="20">
        <v>42226</v>
      </c>
      <c r="O1468" s="183">
        <v>5194</v>
      </c>
      <c r="P1468" s="183" t="s">
        <v>1592</v>
      </c>
      <c r="Q1468" s="14" t="s">
        <v>32</v>
      </c>
      <c r="R1468" s="105">
        <v>72318</v>
      </c>
      <c r="S1468" s="23">
        <v>42230</v>
      </c>
      <c r="T1468" s="106">
        <v>72318</v>
      </c>
      <c r="U1468" s="31">
        <f t="shared" si="44"/>
        <v>0</v>
      </c>
      <c r="V1468" s="39" t="s">
        <v>19</v>
      </c>
    </row>
    <row r="1469" spans="1:22" x14ac:dyDescent="0.25">
      <c r="A1469" s="20">
        <v>42230</v>
      </c>
      <c r="B1469" s="183">
        <v>5677</v>
      </c>
      <c r="C1469" s="183" t="s">
        <v>1592</v>
      </c>
      <c r="D1469" s="14" t="s">
        <v>5046</v>
      </c>
      <c r="E1469" s="105">
        <v>181.8</v>
      </c>
      <c r="F1469" s="23">
        <v>42230</v>
      </c>
      <c r="G1469" s="106">
        <v>181.8</v>
      </c>
      <c r="H1469" s="48">
        <f t="shared" si="45"/>
        <v>0</v>
      </c>
      <c r="I1469" s="39" t="s">
        <v>9</v>
      </c>
      <c r="N1469" s="20">
        <v>42227</v>
      </c>
      <c r="O1469" s="183">
        <v>5292</v>
      </c>
      <c r="P1469" s="183" t="s">
        <v>1592</v>
      </c>
      <c r="Q1469" s="14" t="s">
        <v>32</v>
      </c>
      <c r="R1469" s="105">
        <v>70525.100000000006</v>
      </c>
      <c r="S1469" s="23">
        <v>42230</v>
      </c>
      <c r="T1469" s="106">
        <v>70525.100000000006</v>
      </c>
      <c r="U1469" s="31">
        <f t="shared" si="44"/>
        <v>0</v>
      </c>
      <c r="V1469" s="39" t="s">
        <v>19</v>
      </c>
    </row>
    <row r="1470" spans="1:22" x14ac:dyDescent="0.25">
      <c r="A1470" s="20">
        <v>42230</v>
      </c>
      <c r="B1470" s="183">
        <v>5678</v>
      </c>
      <c r="C1470" s="183" t="s">
        <v>1592</v>
      </c>
      <c r="D1470" s="14" t="s">
        <v>161</v>
      </c>
      <c r="E1470" s="105">
        <v>28640.92</v>
      </c>
      <c r="F1470" s="23">
        <v>42230</v>
      </c>
      <c r="G1470" s="106">
        <v>28640.92</v>
      </c>
      <c r="H1470" s="48">
        <f t="shared" si="45"/>
        <v>0</v>
      </c>
      <c r="I1470" s="39" t="s">
        <v>9</v>
      </c>
      <c r="N1470" s="20">
        <v>42229</v>
      </c>
      <c r="O1470" s="183">
        <v>5523</v>
      </c>
      <c r="P1470" s="183" t="s">
        <v>1592</v>
      </c>
      <c r="Q1470" s="14" t="s">
        <v>32</v>
      </c>
      <c r="R1470" s="105">
        <v>69089.600000000006</v>
      </c>
      <c r="S1470" s="23">
        <v>42235</v>
      </c>
      <c r="T1470" s="106">
        <v>69089.600000000006</v>
      </c>
      <c r="U1470" s="31">
        <f t="shared" si="44"/>
        <v>0</v>
      </c>
      <c r="V1470" s="39" t="s">
        <v>19</v>
      </c>
    </row>
    <row r="1471" spans="1:22" x14ac:dyDescent="0.25">
      <c r="A1471" s="20">
        <v>42230</v>
      </c>
      <c r="B1471" s="183">
        <v>5679</v>
      </c>
      <c r="C1471" s="183" t="s">
        <v>1592</v>
      </c>
      <c r="D1471" s="14" t="s">
        <v>45</v>
      </c>
      <c r="E1471" s="105">
        <v>110494.27</v>
      </c>
      <c r="F1471" s="23">
        <v>42242</v>
      </c>
      <c r="G1471" s="106">
        <v>110494.27</v>
      </c>
      <c r="H1471" s="48">
        <f t="shared" si="45"/>
        <v>0</v>
      </c>
      <c r="I1471" s="39" t="s">
        <v>1013</v>
      </c>
      <c r="N1471" s="20">
        <v>42229</v>
      </c>
      <c r="O1471" s="183">
        <v>5530</v>
      </c>
      <c r="P1471" s="183" t="s">
        <v>1592</v>
      </c>
      <c r="Q1471" s="14" t="s">
        <v>32</v>
      </c>
      <c r="R1471" s="105">
        <v>66688.399999999994</v>
      </c>
      <c r="S1471" s="23">
        <v>42235</v>
      </c>
      <c r="T1471" s="106">
        <v>66688.399999999994</v>
      </c>
      <c r="U1471" s="31">
        <f t="shared" si="44"/>
        <v>0</v>
      </c>
      <c r="V1471" s="39" t="s">
        <v>19</v>
      </c>
    </row>
    <row r="1472" spans="1:22" x14ac:dyDescent="0.25">
      <c r="A1472" s="20">
        <v>42230</v>
      </c>
      <c r="B1472" s="183">
        <v>5680</v>
      </c>
      <c r="C1472" s="183" t="s">
        <v>1592</v>
      </c>
      <c r="D1472" s="14" t="s">
        <v>72</v>
      </c>
      <c r="E1472" s="105">
        <v>21903.200000000001</v>
      </c>
      <c r="F1472" s="30" t="s">
        <v>6197</v>
      </c>
      <c r="G1472" s="106">
        <v>21903.200000000001</v>
      </c>
      <c r="H1472" s="48">
        <f t="shared" si="45"/>
        <v>0</v>
      </c>
      <c r="I1472" s="39" t="s">
        <v>6112</v>
      </c>
      <c r="N1472" s="20">
        <v>42230</v>
      </c>
      <c r="O1472" s="183">
        <v>5621</v>
      </c>
      <c r="P1472" s="183" t="s">
        <v>1592</v>
      </c>
      <c r="Q1472" s="14" t="s">
        <v>32</v>
      </c>
      <c r="R1472" s="105">
        <v>96042.2</v>
      </c>
      <c r="S1472" s="23">
        <v>42235</v>
      </c>
      <c r="T1472" s="106">
        <v>96042.2</v>
      </c>
      <c r="U1472" s="31">
        <f t="shared" si="44"/>
        <v>0</v>
      </c>
      <c r="V1472" s="39" t="s">
        <v>19</v>
      </c>
    </row>
    <row r="1473" spans="1:22" x14ac:dyDescent="0.25">
      <c r="A1473" s="20">
        <v>42230</v>
      </c>
      <c r="B1473" s="183">
        <v>5681</v>
      </c>
      <c r="C1473" s="183" t="s">
        <v>1592</v>
      </c>
      <c r="D1473" s="14" t="s">
        <v>178</v>
      </c>
      <c r="E1473" s="105">
        <v>2957.34</v>
      </c>
      <c r="F1473" s="23">
        <v>42231</v>
      </c>
      <c r="G1473" s="106">
        <v>2957.34</v>
      </c>
      <c r="H1473" s="48">
        <f t="shared" si="45"/>
        <v>0</v>
      </c>
      <c r="I1473" s="39" t="s">
        <v>6112</v>
      </c>
      <c r="N1473" s="20">
        <v>42231</v>
      </c>
      <c r="O1473" s="183">
        <v>5733</v>
      </c>
      <c r="P1473" s="183" t="s">
        <v>1592</v>
      </c>
      <c r="Q1473" s="14" t="s">
        <v>32</v>
      </c>
      <c r="R1473" s="105">
        <v>44944.2</v>
      </c>
      <c r="S1473" s="23">
        <v>42235</v>
      </c>
      <c r="T1473" s="106">
        <v>44944.2</v>
      </c>
      <c r="U1473" s="48">
        <f t="shared" si="44"/>
        <v>0</v>
      </c>
      <c r="V1473" s="39" t="s">
        <v>19</v>
      </c>
    </row>
    <row r="1474" spans="1:22" x14ac:dyDescent="0.25">
      <c r="A1474" s="20">
        <v>42230</v>
      </c>
      <c r="B1474" s="183">
        <v>5682</v>
      </c>
      <c r="C1474" s="183" t="s">
        <v>1592</v>
      </c>
      <c r="D1474" s="14" t="s">
        <v>176</v>
      </c>
      <c r="E1474" s="105">
        <v>10228.6</v>
      </c>
      <c r="F1474" s="30" t="s">
        <v>6198</v>
      </c>
      <c r="G1474" s="106">
        <v>10228.6</v>
      </c>
      <c r="H1474" s="48">
        <f t="shared" si="45"/>
        <v>0</v>
      </c>
      <c r="I1474" s="39" t="s">
        <v>6112</v>
      </c>
      <c r="N1474" s="20">
        <v>42231</v>
      </c>
      <c r="O1474" s="183">
        <v>5751</v>
      </c>
      <c r="P1474" s="183" t="s">
        <v>1592</v>
      </c>
      <c r="Q1474" s="14" t="s">
        <v>32</v>
      </c>
      <c r="R1474" s="105">
        <v>157766.5</v>
      </c>
      <c r="S1474" s="23">
        <v>42235</v>
      </c>
      <c r="T1474" s="106">
        <v>157766.5</v>
      </c>
      <c r="U1474" s="48">
        <f t="shared" si="44"/>
        <v>0</v>
      </c>
      <c r="V1474" s="39" t="s">
        <v>9</v>
      </c>
    </row>
    <row r="1475" spans="1:22" x14ac:dyDescent="0.25">
      <c r="A1475" s="20">
        <v>42230</v>
      </c>
      <c r="B1475" s="183">
        <v>5683</v>
      </c>
      <c r="C1475" s="183" t="s">
        <v>1592</v>
      </c>
      <c r="D1475" s="14" t="s">
        <v>3346</v>
      </c>
      <c r="E1475" s="105">
        <v>573</v>
      </c>
      <c r="F1475" s="23">
        <v>42231</v>
      </c>
      <c r="G1475" s="106">
        <v>573</v>
      </c>
      <c r="H1475" s="48">
        <f t="shared" si="45"/>
        <v>0</v>
      </c>
      <c r="I1475" s="39" t="s">
        <v>6112</v>
      </c>
      <c r="N1475" s="20">
        <v>42231</v>
      </c>
      <c r="O1475" s="183">
        <v>5805</v>
      </c>
      <c r="P1475" s="183" t="s">
        <v>1592</v>
      </c>
      <c r="Q1475" s="14" t="s">
        <v>32</v>
      </c>
      <c r="R1475" s="105">
        <v>11646</v>
      </c>
      <c r="S1475" s="23">
        <v>42235</v>
      </c>
      <c r="T1475" s="106">
        <v>11646</v>
      </c>
      <c r="U1475" s="48">
        <f t="shared" ref="U1475:U1538" si="46">R1475-T1475</f>
        <v>0</v>
      </c>
      <c r="V1475" s="39" t="s">
        <v>9</v>
      </c>
    </row>
    <row r="1476" spans="1:22" x14ac:dyDescent="0.25">
      <c r="A1476" s="20">
        <v>42230</v>
      </c>
      <c r="B1476" s="183">
        <v>5684</v>
      </c>
      <c r="C1476" s="183" t="s">
        <v>1592</v>
      </c>
      <c r="D1476" s="14" t="s">
        <v>24</v>
      </c>
      <c r="E1476" s="105">
        <v>369919.18</v>
      </c>
      <c r="F1476" s="23">
        <v>42236</v>
      </c>
      <c r="G1476" s="106">
        <v>369919.18</v>
      </c>
      <c r="H1476" s="48">
        <f t="shared" ref="H1476:H1539" si="47">E1476-G1476</f>
        <v>0</v>
      </c>
      <c r="I1476" s="39" t="s">
        <v>9</v>
      </c>
      <c r="N1476" s="20">
        <v>42231</v>
      </c>
      <c r="O1476" s="183">
        <v>5820</v>
      </c>
      <c r="P1476" s="183" t="s">
        <v>1592</v>
      </c>
      <c r="Q1476" s="14" t="s">
        <v>32</v>
      </c>
      <c r="R1476" s="105">
        <v>11296.8</v>
      </c>
      <c r="S1476" s="23">
        <v>42235</v>
      </c>
      <c r="T1476" s="106">
        <v>11296.8</v>
      </c>
      <c r="U1476" s="48">
        <f t="shared" si="46"/>
        <v>0</v>
      </c>
      <c r="V1476" s="39" t="s">
        <v>149</v>
      </c>
    </row>
    <row r="1477" spans="1:22" x14ac:dyDescent="0.25">
      <c r="A1477" s="20">
        <v>42230</v>
      </c>
      <c r="B1477" s="183">
        <v>5685</v>
      </c>
      <c r="C1477" s="183" t="s">
        <v>1592</v>
      </c>
      <c r="D1477" s="14" t="s">
        <v>75</v>
      </c>
      <c r="E1477" s="105">
        <v>33929</v>
      </c>
      <c r="F1477" s="23">
        <v>42231</v>
      </c>
      <c r="G1477" s="106">
        <v>33929</v>
      </c>
      <c r="H1477" s="48">
        <f t="shared" si="47"/>
        <v>0</v>
      </c>
      <c r="I1477" s="39" t="s">
        <v>6112</v>
      </c>
      <c r="N1477" s="20">
        <v>42231</v>
      </c>
      <c r="O1477" s="183">
        <v>5842</v>
      </c>
      <c r="P1477" s="183" t="s">
        <v>1592</v>
      </c>
      <c r="Q1477" s="14" t="s">
        <v>32</v>
      </c>
      <c r="R1477" s="105">
        <v>8164.8</v>
      </c>
      <c r="S1477" s="23">
        <v>42235</v>
      </c>
      <c r="T1477" s="106">
        <v>8164.8</v>
      </c>
      <c r="U1477" s="48">
        <f t="shared" si="46"/>
        <v>0</v>
      </c>
      <c r="V1477" s="39" t="s">
        <v>9</v>
      </c>
    </row>
    <row r="1478" spans="1:22" x14ac:dyDescent="0.25">
      <c r="A1478" s="20">
        <v>42230</v>
      </c>
      <c r="B1478" s="183">
        <v>5686</v>
      </c>
      <c r="C1478" s="183" t="s">
        <v>1592</v>
      </c>
      <c r="D1478" s="14" t="s">
        <v>435</v>
      </c>
      <c r="E1478" s="105">
        <v>1039.5999999999999</v>
      </c>
      <c r="F1478" s="23">
        <v>42230</v>
      </c>
      <c r="G1478" s="106">
        <v>1039.5999999999999</v>
      </c>
      <c r="H1478" s="48">
        <f t="shared" si="47"/>
        <v>0</v>
      </c>
      <c r="I1478" s="39" t="s">
        <v>9</v>
      </c>
      <c r="N1478" s="20">
        <v>42232</v>
      </c>
      <c r="O1478" s="183">
        <v>5866</v>
      </c>
      <c r="P1478" s="183" t="s">
        <v>1592</v>
      </c>
      <c r="Q1478" s="14" t="s">
        <v>32</v>
      </c>
      <c r="R1478" s="105">
        <v>48580.800000000003</v>
      </c>
      <c r="S1478" s="23">
        <v>42235</v>
      </c>
      <c r="T1478" s="106">
        <v>48580.800000000003</v>
      </c>
      <c r="U1478" s="48">
        <f t="shared" si="46"/>
        <v>0</v>
      </c>
      <c r="V1478" s="39" t="s">
        <v>9</v>
      </c>
    </row>
    <row r="1479" spans="1:22" x14ac:dyDescent="0.25">
      <c r="A1479" s="20">
        <v>42230</v>
      </c>
      <c r="B1479" s="183">
        <v>5687</v>
      </c>
      <c r="C1479" s="183" t="s">
        <v>1592</v>
      </c>
      <c r="D1479" s="14" t="s">
        <v>906</v>
      </c>
      <c r="E1479" s="105">
        <v>1220</v>
      </c>
      <c r="F1479" s="23">
        <v>42230</v>
      </c>
      <c r="G1479" s="106">
        <v>1220</v>
      </c>
      <c r="H1479" s="48">
        <f t="shared" si="47"/>
        <v>0</v>
      </c>
      <c r="I1479" s="39" t="s">
        <v>9</v>
      </c>
      <c r="N1479" s="20">
        <v>42232</v>
      </c>
      <c r="O1479" s="183">
        <v>5911</v>
      </c>
      <c r="P1479" s="183" t="s">
        <v>1592</v>
      </c>
      <c r="Q1479" s="14" t="s">
        <v>32</v>
      </c>
      <c r="R1479" s="105">
        <v>8853.7000000000007</v>
      </c>
      <c r="S1479" s="23">
        <v>42235</v>
      </c>
      <c r="T1479" s="118">
        <v>8853.7000000000007</v>
      </c>
      <c r="U1479" s="31">
        <f t="shared" si="46"/>
        <v>0</v>
      </c>
      <c r="V1479" s="56" t="s">
        <v>6106</v>
      </c>
    </row>
    <row r="1480" spans="1:22" x14ac:dyDescent="0.25">
      <c r="A1480" s="20">
        <v>42230</v>
      </c>
      <c r="B1480" s="183">
        <v>5688</v>
      </c>
      <c r="C1480" s="183" t="s">
        <v>1592</v>
      </c>
      <c r="D1480" s="14" t="s">
        <v>86</v>
      </c>
      <c r="E1480" s="105">
        <v>571.9</v>
      </c>
      <c r="F1480" s="23">
        <v>42230</v>
      </c>
      <c r="G1480" s="106">
        <v>571.9</v>
      </c>
      <c r="H1480" s="48">
        <f t="shared" si="47"/>
        <v>0</v>
      </c>
      <c r="I1480" s="39" t="s">
        <v>9</v>
      </c>
      <c r="N1480" s="20">
        <v>42233</v>
      </c>
      <c r="O1480" s="183">
        <v>5930</v>
      </c>
      <c r="P1480" s="183" t="s">
        <v>1592</v>
      </c>
      <c r="Q1480" s="14" t="s">
        <v>32</v>
      </c>
      <c r="R1480" s="105">
        <v>35945.5</v>
      </c>
      <c r="S1480" s="23">
        <v>42235</v>
      </c>
      <c r="T1480" s="118">
        <v>35945.5</v>
      </c>
      <c r="U1480" s="31">
        <f t="shared" si="46"/>
        <v>0</v>
      </c>
      <c r="V1480" s="56" t="s">
        <v>19</v>
      </c>
    </row>
    <row r="1481" spans="1:22" x14ac:dyDescent="0.25">
      <c r="A1481" s="20">
        <v>42230</v>
      </c>
      <c r="B1481" s="183">
        <v>5689</v>
      </c>
      <c r="C1481" s="183" t="s">
        <v>1592</v>
      </c>
      <c r="D1481" s="14" t="s">
        <v>1188</v>
      </c>
      <c r="E1481" s="105">
        <v>410</v>
      </c>
      <c r="F1481" s="23">
        <v>42230</v>
      </c>
      <c r="G1481" s="106">
        <v>410</v>
      </c>
      <c r="H1481" s="48">
        <f t="shared" si="47"/>
        <v>0</v>
      </c>
      <c r="I1481" s="39" t="s">
        <v>9</v>
      </c>
      <c r="N1481" s="20">
        <v>42233</v>
      </c>
      <c r="O1481" s="183">
        <v>5982</v>
      </c>
      <c r="P1481" s="183" t="s">
        <v>1592</v>
      </c>
      <c r="Q1481" s="14" t="s">
        <v>32</v>
      </c>
      <c r="R1481" s="105">
        <v>36650.199999999997</v>
      </c>
      <c r="S1481" s="23">
        <v>42235</v>
      </c>
      <c r="T1481" s="118">
        <v>36650.199999999997</v>
      </c>
      <c r="U1481" s="31">
        <f t="shared" si="46"/>
        <v>0</v>
      </c>
      <c r="V1481" s="56" t="s">
        <v>19</v>
      </c>
    </row>
    <row r="1482" spans="1:22" x14ac:dyDescent="0.25">
      <c r="A1482" s="20">
        <v>42230</v>
      </c>
      <c r="B1482" s="183">
        <v>5690</v>
      </c>
      <c r="C1482" s="183" t="s">
        <v>1592</v>
      </c>
      <c r="D1482" s="14" t="s">
        <v>104</v>
      </c>
      <c r="E1482" s="105">
        <v>9019.6</v>
      </c>
      <c r="F1482" s="23">
        <v>42231</v>
      </c>
      <c r="G1482" s="106">
        <v>9019.6</v>
      </c>
      <c r="H1482" s="48">
        <f t="shared" si="47"/>
        <v>0</v>
      </c>
      <c r="I1482" s="39" t="s">
        <v>9</v>
      </c>
      <c r="N1482" s="20">
        <v>42234</v>
      </c>
      <c r="O1482" s="183">
        <v>6089</v>
      </c>
      <c r="P1482" s="183" t="s">
        <v>1592</v>
      </c>
      <c r="Q1482" s="14" t="s">
        <v>32</v>
      </c>
      <c r="R1482" s="105">
        <v>117719.2</v>
      </c>
      <c r="S1482" s="65">
        <v>42235</v>
      </c>
      <c r="T1482" s="106">
        <v>117719.2</v>
      </c>
      <c r="U1482" s="31">
        <f t="shared" si="46"/>
        <v>0</v>
      </c>
      <c r="V1482" s="39" t="s">
        <v>9</v>
      </c>
    </row>
    <row r="1483" spans="1:22" x14ac:dyDescent="0.25">
      <c r="A1483" s="20">
        <v>42230</v>
      </c>
      <c r="B1483" s="183">
        <v>5691</v>
      </c>
      <c r="C1483" s="183" t="s">
        <v>1592</v>
      </c>
      <c r="D1483" s="14" t="s">
        <v>361</v>
      </c>
      <c r="E1483" s="105">
        <v>7195.5</v>
      </c>
      <c r="F1483" s="23">
        <v>42231</v>
      </c>
      <c r="G1483" s="106">
        <v>7195.5</v>
      </c>
      <c r="H1483" s="48">
        <f t="shared" si="47"/>
        <v>0</v>
      </c>
      <c r="I1483" s="39" t="s">
        <v>19</v>
      </c>
      <c r="N1483" s="20">
        <v>42235</v>
      </c>
      <c r="O1483" s="183">
        <v>6150</v>
      </c>
      <c r="P1483" s="183" t="s">
        <v>1592</v>
      </c>
      <c r="Q1483" s="14" t="s">
        <v>32</v>
      </c>
      <c r="R1483" s="105">
        <v>38521.1</v>
      </c>
      <c r="S1483" s="23"/>
      <c r="T1483" s="118"/>
      <c r="U1483" s="31">
        <f t="shared" si="46"/>
        <v>38521.1</v>
      </c>
      <c r="V1483" s="56" t="s">
        <v>19</v>
      </c>
    </row>
    <row r="1484" spans="1:22" x14ac:dyDescent="0.25">
      <c r="A1484" s="20">
        <v>42230</v>
      </c>
      <c r="B1484" s="183">
        <v>5692</v>
      </c>
      <c r="C1484" s="183" t="s">
        <v>1592</v>
      </c>
      <c r="D1484" s="150" t="s">
        <v>24</v>
      </c>
      <c r="E1484" s="105">
        <v>27880.400000000001</v>
      </c>
      <c r="F1484" s="23">
        <v>42236</v>
      </c>
      <c r="G1484" s="106">
        <v>27880.400000000001</v>
      </c>
      <c r="H1484" s="48">
        <f t="shared" si="47"/>
        <v>0</v>
      </c>
      <c r="I1484" s="39" t="s">
        <v>9</v>
      </c>
      <c r="N1484" s="20">
        <v>42235</v>
      </c>
      <c r="O1484" s="183">
        <v>6187</v>
      </c>
      <c r="P1484" s="183" t="s">
        <v>1592</v>
      </c>
      <c r="Q1484" s="14" t="s">
        <v>32</v>
      </c>
      <c r="R1484" s="105">
        <v>31476.5</v>
      </c>
      <c r="S1484" s="23"/>
      <c r="T1484" s="118"/>
      <c r="U1484" s="31">
        <f t="shared" si="46"/>
        <v>31476.5</v>
      </c>
      <c r="V1484" s="56" t="s">
        <v>19</v>
      </c>
    </row>
    <row r="1485" spans="1:22" x14ac:dyDescent="0.25">
      <c r="A1485" s="20">
        <v>42230</v>
      </c>
      <c r="B1485" s="183">
        <v>5693</v>
      </c>
      <c r="C1485" s="183" t="s">
        <v>1592</v>
      </c>
      <c r="D1485" s="14" t="s">
        <v>93</v>
      </c>
      <c r="E1485" s="105">
        <v>3128</v>
      </c>
      <c r="F1485" s="51">
        <v>42231</v>
      </c>
      <c r="G1485" s="106">
        <v>3128</v>
      </c>
      <c r="H1485" s="48">
        <f t="shared" si="47"/>
        <v>0</v>
      </c>
      <c r="I1485" s="39" t="s">
        <v>19</v>
      </c>
      <c r="N1485" s="20">
        <v>42236</v>
      </c>
      <c r="O1485" s="183">
        <v>6268</v>
      </c>
      <c r="P1485" s="183" t="s">
        <v>1592</v>
      </c>
      <c r="Q1485" s="14" t="s">
        <v>32</v>
      </c>
      <c r="R1485" s="105">
        <v>44545</v>
      </c>
      <c r="S1485" s="23"/>
      <c r="T1485" s="118"/>
      <c r="U1485" s="31">
        <f t="shared" si="46"/>
        <v>44545</v>
      </c>
      <c r="V1485" s="56" t="s">
        <v>19</v>
      </c>
    </row>
    <row r="1486" spans="1:22" x14ac:dyDescent="0.25">
      <c r="A1486" s="20">
        <v>42230</v>
      </c>
      <c r="B1486" s="183">
        <v>5694</v>
      </c>
      <c r="C1486" s="183" t="s">
        <v>1592</v>
      </c>
      <c r="D1486" s="14" t="s">
        <v>95</v>
      </c>
      <c r="E1486" s="105">
        <v>3376</v>
      </c>
      <c r="F1486" s="23">
        <v>42231</v>
      </c>
      <c r="G1486" s="106">
        <v>3376</v>
      </c>
      <c r="H1486" s="48">
        <f t="shared" si="47"/>
        <v>0</v>
      </c>
      <c r="I1486" s="39" t="s">
        <v>19</v>
      </c>
      <c r="N1486" s="20">
        <v>42236</v>
      </c>
      <c r="O1486" s="183">
        <v>6303</v>
      </c>
      <c r="P1486" s="183" t="s">
        <v>1592</v>
      </c>
      <c r="Q1486" s="14" t="s">
        <v>32</v>
      </c>
      <c r="R1486" s="105">
        <v>23077.85</v>
      </c>
      <c r="S1486" s="23"/>
      <c r="T1486" s="118"/>
      <c r="U1486" s="31">
        <f t="shared" si="46"/>
        <v>23077.85</v>
      </c>
      <c r="V1486" s="56" t="s">
        <v>19</v>
      </c>
    </row>
    <row r="1487" spans="1:22" x14ac:dyDescent="0.25">
      <c r="A1487" s="20">
        <v>42230</v>
      </c>
      <c r="B1487" s="183">
        <v>5695</v>
      </c>
      <c r="C1487" s="183" t="s">
        <v>1592</v>
      </c>
      <c r="D1487" s="14" t="s">
        <v>250</v>
      </c>
      <c r="E1487" s="105">
        <v>4581</v>
      </c>
      <c r="F1487" s="23">
        <v>42231</v>
      </c>
      <c r="G1487" s="106">
        <v>4581</v>
      </c>
      <c r="H1487" s="48">
        <f t="shared" si="47"/>
        <v>0</v>
      </c>
      <c r="I1487" s="39" t="s">
        <v>19</v>
      </c>
      <c r="N1487" s="20">
        <v>42237</v>
      </c>
      <c r="O1487" s="183">
        <v>6410</v>
      </c>
      <c r="P1487" s="183" t="s">
        <v>1592</v>
      </c>
      <c r="Q1487" s="15" t="s">
        <v>32</v>
      </c>
      <c r="R1487" s="122">
        <v>38493</v>
      </c>
      <c r="S1487" s="23"/>
      <c r="T1487" s="118"/>
      <c r="U1487" s="31">
        <f t="shared" si="46"/>
        <v>38493</v>
      </c>
      <c r="V1487" s="68" t="s">
        <v>9</v>
      </c>
    </row>
    <row r="1488" spans="1:22" x14ac:dyDescent="0.25">
      <c r="A1488" s="20">
        <v>42230</v>
      </c>
      <c r="B1488" s="183">
        <v>5696</v>
      </c>
      <c r="C1488" s="183" t="s">
        <v>1592</v>
      </c>
      <c r="D1488" s="14" t="s">
        <v>102</v>
      </c>
      <c r="E1488" s="105">
        <v>2212</v>
      </c>
      <c r="F1488" s="23">
        <v>42230</v>
      </c>
      <c r="G1488" s="106">
        <v>2212</v>
      </c>
      <c r="H1488" s="48">
        <f t="shared" si="47"/>
        <v>0</v>
      </c>
      <c r="I1488" s="39" t="s">
        <v>9</v>
      </c>
      <c r="N1488" s="20">
        <v>42237</v>
      </c>
      <c r="O1488" s="183">
        <v>6419</v>
      </c>
      <c r="P1488" s="183" t="s">
        <v>1592</v>
      </c>
      <c r="Q1488" s="15" t="s">
        <v>32</v>
      </c>
      <c r="R1488" s="122">
        <v>82803.100000000006</v>
      </c>
      <c r="S1488" s="23"/>
      <c r="T1488" s="118"/>
      <c r="U1488" s="31">
        <f t="shared" si="46"/>
        <v>82803.100000000006</v>
      </c>
      <c r="V1488" s="68" t="s">
        <v>1013</v>
      </c>
    </row>
    <row r="1489" spans="1:22" x14ac:dyDescent="0.25">
      <c r="A1489" s="20">
        <v>42230</v>
      </c>
      <c r="B1489" s="183">
        <v>5697</v>
      </c>
      <c r="C1489" s="183" t="s">
        <v>1592</v>
      </c>
      <c r="D1489" s="14" t="s">
        <v>192</v>
      </c>
      <c r="E1489" s="105">
        <v>8144</v>
      </c>
      <c r="F1489" s="30">
        <v>42250</v>
      </c>
      <c r="G1489" s="144">
        <v>8144</v>
      </c>
      <c r="H1489" s="48">
        <f t="shared" si="47"/>
        <v>0</v>
      </c>
      <c r="I1489" s="39" t="s">
        <v>94</v>
      </c>
      <c r="N1489" s="20">
        <v>42238</v>
      </c>
      <c r="O1489" s="183">
        <v>6561</v>
      </c>
      <c r="P1489" s="183" t="s">
        <v>1592</v>
      </c>
      <c r="Q1489" s="14" t="s">
        <v>32</v>
      </c>
      <c r="R1489" s="105">
        <v>96897</v>
      </c>
      <c r="S1489" s="23"/>
      <c r="T1489" s="106"/>
      <c r="U1489" s="31">
        <f t="shared" si="46"/>
        <v>96897</v>
      </c>
      <c r="V1489" s="39" t="s">
        <v>19</v>
      </c>
    </row>
    <row r="1490" spans="1:22" x14ac:dyDescent="0.25">
      <c r="A1490" s="20">
        <v>42230</v>
      </c>
      <c r="B1490" s="183">
        <v>5698</v>
      </c>
      <c r="C1490" s="183" t="s">
        <v>1592</v>
      </c>
      <c r="D1490" s="14" t="s">
        <v>143</v>
      </c>
      <c r="E1490" s="105">
        <v>4910.6000000000004</v>
      </c>
      <c r="F1490" s="23">
        <v>42230</v>
      </c>
      <c r="G1490" s="106">
        <v>4910.6000000000004</v>
      </c>
      <c r="H1490" s="48">
        <f t="shared" si="47"/>
        <v>0</v>
      </c>
      <c r="I1490" s="39" t="s">
        <v>94</v>
      </c>
      <c r="N1490" s="20">
        <v>42240</v>
      </c>
      <c r="O1490" s="183">
        <v>6707</v>
      </c>
      <c r="P1490" s="183" t="s">
        <v>1592</v>
      </c>
      <c r="Q1490" s="14" t="s">
        <v>32</v>
      </c>
      <c r="R1490" s="105">
        <v>75194.7</v>
      </c>
      <c r="S1490" s="65">
        <v>42240</v>
      </c>
      <c r="T1490" s="106">
        <v>1232.7</v>
      </c>
      <c r="U1490" s="31">
        <f t="shared" si="46"/>
        <v>73962</v>
      </c>
      <c r="V1490" s="39" t="s">
        <v>19</v>
      </c>
    </row>
    <row r="1491" spans="1:22" x14ac:dyDescent="0.25">
      <c r="A1491" s="20">
        <v>42230</v>
      </c>
      <c r="B1491" s="183">
        <v>5699</v>
      </c>
      <c r="C1491" s="183" t="s">
        <v>1592</v>
      </c>
      <c r="D1491" s="14" t="s">
        <v>90</v>
      </c>
      <c r="E1491" s="105">
        <v>1562.65</v>
      </c>
      <c r="F1491" s="23">
        <v>42230</v>
      </c>
      <c r="G1491" s="106">
        <v>1562.65</v>
      </c>
      <c r="H1491" s="48">
        <f t="shared" si="47"/>
        <v>0</v>
      </c>
      <c r="I1491" s="39" t="s">
        <v>9</v>
      </c>
      <c r="N1491" s="20">
        <v>42240</v>
      </c>
      <c r="O1491" s="183">
        <v>6806</v>
      </c>
      <c r="P1491" s="183" t="s">
        <v>1592</v>
      </c>
      <c r="Q1491" s="150" t="s">
        <v>32</v>
      </c>
      <c r="R1491" s="105">
        <v>7681.2</v>
      </c>
      <c r="S1491" s="65"/>
      <c r="T1491" s="106"/>
      <c r="U1491" s="31">
        <f t="shared" si="46"/>
        <v>7681.2</v>
      </c>
      <c r="V1491" s="39" t="s">
        <v>94</v>
      </c>
    </row>
    <row r="1492" spans="1:22" x14ac:dyDescent="0.25">
      <c r="A1492" s="20">
        <v>42230</v>
      </c>
      <c r="B1492" s="183">
        <v>5700</v>
      </c>
      <c r="C1492" s="183" t="s">
        <v>1592</v>
      </c>
      <c r="D1492" s="14" t="s">
        <v>106</v>
      </c>
      <c r="E1492" s="105">
        <v>14895</v>
      </c>
      <c r="F1492" s="23">
        <v>42231</v>
      </c>
      <c r="G1492" s="106">
        <v>14895</v>
      </c>
      <c r="H1492" s="48">
        <f t="shared" si="47"/>
        <v>0</v>
      </c>
      <c r="I1492" s="39" t="s">
        <v>9</v>
      </c>
      <c r="N1492" s="20">
        <v>42241</v>
      </c>
      <c r="O1492" s="183">
        <v>6852</v>
      </c>
      <c r="P1492" s="183" t="s">
        <v>1592</v>
      </c>
      <c r="Q1492" s="14" t="s">
        <v>32</v>
      </c>
      <c r="R1492" s="105">
        <v>46750.400000000001</v>
      </c>
      <c r="S1492" s="65"/>
      <c r="T1492" s="106"/>
      <c r="U1492" s="31">
        <f t="shared" si="46"/>
        <v>46750.400000000001</v>
      </c>
      <c r="V1492" s="39" t="s">
        <v>19</v>
      </c>
    </row>
    <row r="1493" spans="1:22" x14ac:dyDescent="0.25">
      <c r="A1493" s="20">
        <v>42230</v>
      </c>
      <c r="B1493" s="183">
        <v>5701</v>
      </c>
      <c r="C1493" s="183" t="s">
        <v>1592</v>
      </c>
      <c r="D1493" s="14" t="s">
        <v>131</v>
      </c>
      <c r="E1493" s="105">
        <v>2764.8</v>
      </c>
      <c r="F1493" s="23">
        <v>42230</v>
      </c>
      <c r="G1493" s="106">
        <v>2764.8</v>
      </c>
      <c r="H1493" s="48">
        <f t="shared" si="47"/>
        <v>0</v>
      </c>
      <c r="I1493" s="39" t="s">
        <v>9</v>
      </c>
      <c r="N1493" s="20">
        <v>42241</v>
      </c>
      <c r="O1493" s="183">
        <v>6899</v>
      </c>
      <c r="P1493" s="183" t="s">
        <v>1592</v>
      </c>
      <c r="Q1493" s="14" t="s">
        <v>32</v>
      </c>
      <c r="R1493" s="105">
        <v>74169.600000000006</v>
      </c>
      <c r="S1493" s="65"/>
      <c r="T1493" s="106"/>
      <c r="U1493" s="31">
        <f t="shared" si="46"/>
        <v>74169.600000000006</v>
      </c>
      <c r="V1493" s="39" t="s">
        <v>1013</v>
      </c>
    </row>
    <row r="1494" spans="1:22" x14ac:dyDescent="0.25">
      <c r="A1494" s="20">
        <v>42230</v>
      </c>
      <c r="B1494" s="183">
        <v>5702</v>
      </c>
      <c r="C1494" s="183" t="s">
        <v>1592</v>
      </c>
      <c r="D1494" s="14" t="s">
        <v>136</v>
      </c>
      <c r="E1494" s="105">
        <v>39904</v>
      </c>
      <c r="F1494" s="23" t="s">
        <v>6199</v>
      </c>
      <c r="G1494" s="106">
        <f>4000+25800+10104</f>
        <v>39904</v>
      </c>
      <c r="H1494" s="48">
        <f t="shared" si="47"/>
        <v>0</v>
      </c>
      <c r="I1494" s="39" t="s">
        <v>9</v>
      </c>
      <c r="N1494" s="20">
        <v>42242</v>
      </c>
      <c r="O1494" s="183">
        <v>6933</v>
      </c>
      <c r="P1494" s="183" t="s">
        <v>1592</v>
      </c>
      <c r="Q1494" s="14" t="s">
        <v>32</v>
      </c>
      <c r="R1494" s="105">
        <v>49974.25</v>
      </c>
      <c r="S1494" s="65"/>
      <c r="T1494" s="106"/>
      <c r="U1494" s="31">
        <f t="shared" si="46"/>
        <v>49974.25</v>
      </c>
      <c r="V1494" s="39" t="s">
        <v>19</v>
      </c>
    </row>
    <row r="1495" spans="1:22" x14ac:dyDescent="0.25">
      <c r="A1495" s="20">
        <v>42230</v>
      </c>
      <c r="B1495" s="183">
        <v>5703</v>
      </c>
      <c r="C1495" s="183" t="s">
        <v>1592</v>
      </c>
      <c r="D1495" s="14" t="s">
        <v>305</v>
      </c>
      <c r="E1495" s="105">
        <v>3466.8</v>
      </c>
      <c r="F1495" s="23">
        <v>42230</v>
      </c>
      <c r="G1495" s="106">
        <v>3466.8</v>
      </c>
      <c r="H1495" s="48">
        <f t="shared" si="47"/>
        <v>0</v>
      </c>
      <c r="I1495" s="39" t="s">
        <v>9</v>
      </c>
      <c r="N1495" s="20">
        <v>42242</v>
      </c>
      <c r="O1495" s="183">
        <v>6971</v>
      </c>
      <c r="P1495" s="183" t="s">
        <v>1592</v>
      </c>
      <c r="Q1495" s="14" t="s">
        <v>32</v>
      </c>
      <c r="R1495" s="105">
        <v>25964.65</v>
      </c>
      <c r="S1495" s="65"/>
      <c r="T1495" s="106"/>
      <c r="U1495" s="31">
        <f t="shared" si="46"/>
        <v>25964.65</v>
      </c>
      <c r="V1495" s="39" t="s">
        <v>19</v>
      </c>
    </row>
    <row r="1496" spans="1:22" x14ac:dyDescent="0.25">
      <c r="A1496" s="20">
        <v>42230</v>
      </c>
      <c r="B1496" s="183">
        <v>5704</v>
      </c>
      <c r="C1496" s="183" t="s">
        <v>1592</v>
      </c>
      <c r="D1496" s="14" t="s">
        <v>136</v>
      </c>
      <c r="E1496" s="105">
        <v>9333</v>
      </c>
      <c r="F1496" s="23">
        <v>42234</v>
      </c>
      <c r="G1496" s="106">
        <v>9333</v>
      </c>
      <c r="H1496" s="48">
        <f t="shared" si="47"/>
        <v>0</v>
      </c>
      <c r="I1496" s="39" t="s">
        <v>9</v>
      </c>
      <c r="N1496" s="20">
        <v>42243</v>
      </c>
      <c r="O1496" s="183">
        <v>7093</v>
      </c>
      <c r="P1496" s="183" t="s">
        <v>1592</v>
      </c>
      <c r="Q1496" s="14" t="s">
        <v>32</v>
      </c>
      <c r="R1496" s="105">
        <v>92075.1</v>
      </c>
      <c r="S1496" s="23"/>
      <c r="T1496" s="106"/>
      <c r="U1496" s="31">
        <f t="shared" si="46"/>
        <v>92075.1</v>
      </c>
      <c r="V1496" s="39" t="s">
        <v>9</v>
      </c>
    </row>
    <row r="1497" spans="1:22" x14ac:dyDescent="0.25">
      <c r="A1497" s="20">
        <v>42230</v>
      </c>
      <c r="B1497" s="183">
        <v>5705</v>
      </c>
      <c r="C1497" s="183" t="s">
        <v>1592</v>
      </c>
      <c r="D1497" s="14" t="s">
        <v>1172</v>
      </c>
      <c r="E1497" s="105">
        <v>55879.05</v>
      </c>
      <c r="F1497" s="23">
        <v>42231</v>
      </c>
      <c r="G1497" s="106">
        <v>55879.05</v>
      </c>
      <c r="H1497" s="48">
        <f t="shared" si="47"/>
        <v>0</v>
      </c>
      <c r="I1497" s="39" t="s">
        <v>587</v>
      </c>
      <c r="N1497" s="20">
        <v>42244</v>
      </c>
      <c r="O1497" s="183">
        <v>7145</v>
      </c>
      <c r="P1497" s="183" t="s">
        <v>1592</v>
      </c>
      <c r="Q1497" s="14" t="s">
        <v>32</v>
      </c>
      <c r="R1497" s="105">
        <v>80184.600000000006</v>
      </c>
      <c r="S1497" s="23"/>
      <c r="T1497" s="106"/>
      <c r="U1497" s="31">
        <f t="shared" si="46"/>
        <v>80184.600000000006</v>
      </c>
      <c r="V1497" s="39" t="s">
        <v>19</v>
      </c>
    </row>
    <row r="1498" spans="1:22" x14ac:dyDescent="0.25">
      <c r="A1498" s="20">
        <v>42230</v>
      </c>
      <c r="B1498" s="183">
        <v>5706</v>
      </c>
      <c r="C1498" s="183" t="s">
        <v>1592</v>
      </c>
      <c r="D1498" s="14" t="s">
        <v>294</v>
      </c>
      <c r="E1498" s="105">
        <v>2361.6</v>
      </c>
      <c r="F1498" s="23">
        <v>42230</v>
      </c>
      <c r="G1498" s="106">
        <v>2361.6</v>
      </c>
      <c r="H1498" s="48">
        <f t="shared" si="47"/>
        <v>0</v>
      </c>
      <c r="I1498" s="39" t="s">
        <v>9</v>
      </c>
      <c r="N1498" s="20">
        <v>42245</v>
      </c>
      <c r="O1498" s="183">
        <v>7306</v>
      </c>
      <c r="P1498" s="183" t="s">
        <v>1592</v>
      </c>
      <c r="Q1498" s="14" t="s">
        <v>32</v>
      </c>
      <c r="R1498" s="105">
        <v>121520</v>
      </c>
      <c r="S1498" s="23"/>
      <c r="T1498" s="106"/>
      <c r="U1498" s="31">
        <f t="shared" si="46"/>
        <v>121520</v>
      </c>
      <c r="V1498" s="39" t="s">
        <v>19</v>
      </c>
    </row>
    <row r="1499" spans="1:22" x14ac:dyDescent="0.25">
      <c r="A1499" s="20">
        <v>42230</v>
      </c>
      <c r="B1499" s="183">
        <v>5707</v>
      </c>
      <c r="C1499" s="183" t="s">
        <v>1592</v>
      </c>
      <c r="D1499" s="14" t="s">
        <v>235</v>
      </c>
      <c r="E1499" s="105">
        <v>2356.4</v>
      </c>
      <c r="F1499" s="23">
        <v>42232</v>
      </c>
      <c r="G1499" s="106">
        <v>2356.4</v>
      </c>
      <c r="H1499" s="48">
        <f t="shared" si="47"/>
        <v>0</v>
      </c>
      <c r="I1499" s="39" t="s">
        <v>9</v>
      </c>
      <c r="N1499" s="20">
        <v>42245</v>
      </c>
      <c r="O1499" s="183">
        <v>7377</v>
      </c>
      <c r="P1499" s="183" t="s">
        <v>1592</v>
      </c>
      <c r="Q1499" s="14" t="s">
        <v>32</v>
      </c>
      <c r="R1499" s="105">
        <v>30132.3</v>
      </c>
      <c r="S1499" s="23"/>
      <c r="T1499" s="106"/>
      <c r="U1499" s="31">
        <f t="shared" si="46"/>
        <v>30132.3</v>
      </c>
      <c r="V1499" s="39" t="s">
        <v>312</v>
      </c>
    </row>
    <row r="1500" spans="1:22" x14ac:dyDescent="0.25">
      <c r="A1500" s="20">
        <v>42230</v>
      </c>
      <c r="B1500" s="183">
        <v>5708</v>
      </c>
      <c r="C1500" s="183" t="s">
        <v>1592</v>
      </c>
      <c r="D1500" s="14" t="s">
        <v>1020</v>
      </c>
      <c r="E1500" s="105">
        <v>4493.58</v>
      </c>
      <c r="F1500" s="23">
        <v>42230</v>
      </c>
      <c r="G1500" s="106">
        <v>4493.58</v>
      </c>
      <c r="H1500" s="48">
        <f t="shared" si="47"/>
        <v>0</v>
      </c>
      <c r="I1500" s="39" t="s">
        <v>9</v>
      </c>
      <c r="N1500" s="20">
        <v>42246</v>
      </c>
      <c r="O1500" s="183">
        <v>7440</v>
      </c>
      <c r="P1500" s="183" t="s">
        <v>1592</v>
      </c>
      <c r="Q1500" s="14" t="s">
        <v>32</v>
      </c>
      <c r="R1500" s="105">
        <v>2425.5</v>
      </c>
      <c r="S1500" s="23"/>
      <c r="T1500" s="106"/>
      <c r="U1500" s="31">
        <f t="shared" si="46"/>
        <v>2425.5</v>
      </c>
      <c r="V1500" s="39" t="s">
        <v>9</v>
      </c>
    </row>
    <row r="1501" spans="1:22" x14ac:dyDescent="0.25">
      <c r="A1501" s="20">
        <v>42230</v>
      </c>
      <c r="B1501" s="183">
        <v>5709</v>
      </c>
      <c r="C1501" s="183" t="s">
        <v>1592</v>
      </c>
      <c r="D1501" s="14" t="s">
        <v>851</v>
      </c>
      <c r="E1501" s="105">
        <v>1697.4</v>
      </c>
      <c r="F1501" s="23">
        <v>42231</v>
      </c>
      <c r="G1501" s="106">
        <v>1697.4</v>
      </c>
      <c r="H1501" s="48">
        <f t="shared" si="47"/>
        <v>0</v>
      </c>
      <c r="I1501" s="39" t="s">
        <v>94</v>
      </c>
      <c r="N1501" s="20">
        <v>42247</v>
      </c>
      <c r="O1501" s="183">
        <v>7473</v>
      </c>
      <c r="P1501" s="183" t="s">
        <v>1592</v>
      </c>
      <c r="Q1501" s="14" t="s">
        <v>32</v>
      </c>
      <c r="R1501" s="105">
        <v>71811.5</v>
      </c>
      <c r="S1501" s="23"/>
      <c r="T1501" s="106"/>
      <c r="U1501" s="31">
        <f t="shared" si="46"/>
        <v>71811.5</v>
      </c>
      <c r="V1501" s="39" t="s">
        <v>149</v>
      </c>
    </row>
    <row r="1502" spans="1:22" x14ac:dyDescent="0.25">
      <c r="A1502" s="20">
        <v>42230</v>
      </c>
      <c r="B1502" s="183">
        <v>5710</v>
      </c>
      <c r="C1502" s="183" t="s">
        <v>1592</v>
      </c>
      <c r="D1502" s="14" t="s">
        <v>282</v>
      </c>
      <c r="E1502" s="105">
        <v>9046.7999999999993</v>
      </c>
      <c r="F1502" s="23">
        <v>42242</v>
      </c>
      <c r="G1502" s="106">
        <v>9046.7999999999993</v>
      </c>
      <c r="H1502" s="48">
        <f t="shared" si="47"/>
        <v>0</v>
      </c>
      <c r="I1502" s="39" t="s">
        <v>9</v>
      </c>
      <c r="N1502" s="20">
        <v>42219</v>
      </c>
      <c r="O1502" s="183">
        <v>4487</v>
      </c>
      <c r="P1502" s="183" t="s">
        <v>1592</v>
      </c>
      <c r="Q1502" s="40" t="s">
        <v>420</v>
      </c>
      <c r="R1502" s="105">
        <v>4660.3999999999996</v>
      </c>
      <c r="S1502" s="23">
        <v>42221</v>
      </c>
      <c r="T1502" s="106">
        <v>4660.3999999999996</v>
      </c>
      <c r="U1502" s="31">
        <f t="shared" si="46"/>
        <v>0</v>
      </c>
      <c r="V1502" s="68" t="s">
        <v>149</v>
      </c>
    </row>
    <row r="1503" spans="1:22" x14ac:dyDescent="0.25">
      <c r="A1503" s="20">
        <v>42230</v>
      </c>
      <c r="B1503" s="183">
        <v>5711</v>
      </c>
      <c r="C1503" s="183" t="s">
        <v>1592</v>
      </c>
      <c r="D1503" s="14" t="s">
        <v>80</v>
      </c>
      <c r="E1503" s="105">
        <v>5552.4</v>
      </c>
      <c r="F1503" s="23">
        <v>42230</v>
      </c>
      <c r="G1503" s="106">
        <v>5552.4</v>
      </c>
      <c r="H1503" s="48">
        <f t="shared" si="47"/>
        <v>0</v>
      </c>
      <c r="I1503" s="39" t="s">
        <v>9</v>
      </c>
      <c r="N1503" s="20">
        <v>42222</v>
      </c>
      <c r="O1503" s="183">
        <v>4812</v>
      </c>
      <c r="P1503" s="183" t="s">
        <v>1592</v>
      </c>
      <c r="Q1503" s="14" t="s">
        <v>420</v>
      </c>
      <c r="R1503" s="105">
        <v>13603.2</v>
      </c>
      <c r="S1503" s="23">
        <v>42224</v>
      </c>
      <c r="T1503" s="106">
        <v>13603.2</v>
      </c>
      <c r="U1503" s="31">
        <f t="shared" si="46"/>
        <v>0</v>
      </c>
      <c r="V1503" s="39" t="s">
        <v>149</v>
      </c>
    </row>
    <row r="1504" spans="1:22" x14ac:dyDescent="0.25">
      <c r="A1504" s="20">
        <v>42230</v>
      </c>
      <c r="B1504" s="183">
        <v>5712</v>
      </c>
      <c r="C1504" s="183" t="s">
        <v>1592</v>
      </c>
      <c r="D1504" s="14" t="s">
        <v>1262</v>
      </c>
      <c r="E1504" s="105">
        <v>59585.62</v>
      </c>
      <c r="F1504" s="23">
        <v>42239</v>
      </c>
      <c r="G1504" s="106">
        <v>59585.62</v>
      </c>
      <c r="H1504" s="48">
        <f t="shared" si="47"/>
        <v>0</v>
      </c>
      <c r="I1504" s="39" t="s">
        <v>1013</v>
      </c>
      <c r="N1504" s="20">
        <v>42226</v>
      </c>
      <c r="O1504" s="183">
        <v>5243</v>
      </c>
      <c r="P1504" s="183" t="s">
        <v>1592</v>
      </c>
      <c r="Q1504" s="14" t="s">
        <v>420</v>
      </c>
      <c r="R1504" s="105">
        <v>6895.2</v>
      </c>
      <c r="S1504" s="23">
        <v>42228</v>
      </c>
      <c r="T1504" s="118">
        <v>6895.2</v>
      </c>
      <c r="U1504" s="31">
        <f t="shared" si="46"/>
        <v>0</v>
      </c>
      <c r="V1504" s="56" t="s">
        <v>149</v>
      </c>
    </row>
    <row r="1505" spans="1:22" x14ac:dyDescent="0.25">
      <c r="A1505" s="20">
        <v>42230</v>
      </c>
      <c r="B1505" s="183">
        <v>5713</v>
      </c>
      <c r="C1505" s="183" t="s">
        <v>1592</v>
      </c>
      <c r="D1505" s="14" t="s">
        <v>59</v>
      </c>
      <c r="E1505" s="105">
        <v>1220</v>
      </c>
      <c r="F1505" s="23">
        <v>42230</v>
      </c>
      <c r="G1505" s="106">
        <v>1220</v>
      </c>
      <c r="H1505" s="48">
        <f t="shared" si="47"/>
        <v>0</v>
      </c>
      <c r="I1505" s="39" t="s">
        <v>9</v>
      </c>
      <c r="N1505" s="20">
        <v>42229</v>
      </c>
      <c r="O1505" s="183">
        <v>5572</v>
      </c>
      <c r="P1505" s="183" t="s">
        <v>1592</v>
      </c>
      <c r="Q1505" s="14" t="s">
        <v>420</v>
      </c>
      <c r="R1505" s="105">
        <v>3107</v>
      </c>
      <c r="S1505" s="23">
        <v>42231</v>
      </c>
      <c r="T1505" s="106">
        <v>3107</v>
      </c>
      <c r="U1505" s="31">
        <f t="shared" si="46"/>
        <v>0</v>
      </c>
      <c r="V1505" s="39" t="s">
        <v>6112</v>
      </c>
    </row>
    <row r="1506" spans="1:22" x14ac:dyDescent="0.25">
      <c r="A1506" s="20">
        <v>42230</v>
      </c>
      <c r="B1506" s="183">
        <v>5714</v>
      </c>
      <c r="C1506" s="183" t="s">
        <v>1592</v>
      </c>
      <c r="D1506" s="14" t="s">
        <v>282</v>
      </c>
      <c r="E1506" s="105">
        <v>3174.24</v>
      </c>
      <c r="F1506" s="23">
        <v>42242</v>
      </c>
      <c r="G1506" s="106">
        <v>3174.24</v>
      </c>
      <c r="H1506" s="48">
        <f t="shared" si="47"/>
        <v>0</v>
      </c>
      <c r="I1506" s="39" t="s">
        <v>9</v>
      </c>
      <c r="N1506" s="20">
        <v>42229</v>
      </c>
      <c r="O1506" s="183">
        <v>5584</v>
      </c>
      <c r="P1506" s="183" t="s">
        <v>1592</v>
      </c>
      <c r="Q1506" s="14" t="s">
        <v>420</v>
      </c>
      <c r="R1506" s="105">
        <v>2484.6</v>
      </c>
      <c r="S1506" s="23">
        <v>42231</v>
      </c>
      <c r="T1506" s="106">
        <v>2484.6</v>
      </c>
      <c r="U1506" s="31">
        <f t="shared" si="46"/>
        <v>0</v>
      </c>
      <c r="V1506" s="39" t="s">
        <v>149</v>
      </c>
    </row>
    <row r="1507" spans="1:22" x14ac:dyDescent="0.25">
      <c r="A1507" s="20">
        <v>42230</v>
      </c>
      <c r="B1507" s="183">
        <v>5715</v>
      </c>
      <c r="C1507" s="183" t="s">
        <v>1592</v>
      </c>
      <c r="D1507" s="14" t="s">
        <v>286</v>
      </c>
      <c r="E1507" s="105">
        <v>323</v>
      </c>
      <c r="F1507" s="23">
        <v>42230</v>
      </c>
      <c r="G1507" s="106">
        <v>323</v>
      </c>
      <c r="H1507" s="48">
        <f t="shared" si="47"/>
        <v>0</v>
      </c>
      <c r="I1507" s="39" t="s">
        <v>9</v>
      </c>
      <c r="N1507" s="20">
        <v>42233</v>
      </c>
      <c r="O1507" s="183">
        <v>6040</v>
      </c>
      <c r="P1507" s="183" t="s">
        <v>1592</v>
      </c>
      <c r="Q1507" s="14" t="s">
        <v>420</v>
      </c>
      <c r="R1507" s="105">
        <v>3841.5</v>
      </c>
      <c r="S1507" s="23">
        <v>42235</v>
      </c>
      <c r="T1507" s="118">
        <v>3841.5</v>
      </c>
      <c r="U1507" s="31">
        <f t="shared" si="46"/>
        <v>0</v>
      </c>
      <c r="V1507" s="56" t="s">
        <v>149</v>
      </c>
    </row>
    <row r="1508" spans="1:22" x14ac:dyDescent="0.25">
      <c r="A1508" s="20">
        <v>42230</v>
      </c>
      <c r="B1508" s="183">
        <v>5716</v>
      </c>
      <c r="C1508" s="183" t="s">
        <v>1592</v>
      </c>
      <c r="D1508" s="14" t="s">
        <v>286</v>
      </c>
      <c r="E1508" s="105">
        <v>275</v>
      </c>
      <c r="F1508" s="23">
        <v>42230</v>
      </c>
      <c r="G1508" s="106">
        <v>275</v>
      </c>
      <c r="H1508" s="48">
        <f t="shared" si="47"/>
        <v>0</v>
      </c>
      <c r="I1508" s="39" t="s">
        <v>9</v>
      </c>
      <c r="N1508" s="20">
        <v>42236</v>
      </c>
      <c r="O1508" s="183">
        <v>6379</v>
      </c>
      <c r="P1508" s="183" t="s">
        <v>1592</v>
      </c>
      <c r="Q1508" s="15" t="s">
        <v>420</v>
      </c>
      <c r="R1508" s="122">
        <v>13028.5</v>
      </c>
      <c r="S1508" s="23">
        <v>42238</v>
      </c>
      <c r="T1508" s="106">
        <v>13028.5</v>
      </c>
      <c r="U1508" s="31">
        <f t="shared" si="46"/>
        <v>0</v>
      </c>
      <c r="V1508" s="68" t="s">
        <v>149</v>
      </c>
    </row>
    <row r="1509" spans="1:22" x14ac:dyDescent="0.25">
      <c r="A1509" s="20">
        <v>42230</v>
      </c>
      <c r="B1509" s="183">
        <v>5717</v>
      </c>
      <c r="C1509" s="183" t="s">
        <v>1592</v>
      </c>
      <c r="D1509" s="14" t="s">
        <v>43</v>
      </c>
      <c r="E1509" s="105">
        <v>13322.4</v>
      </c>
      <c r="F1509" s="23">
        <v>42232</v>
      </c>
      <c r="G1509" s="106">
        <v>13322.4</v>
      </c>
      <c r="H1509" s="48">
        <f t="shared" si="47"/>
        <v>0</v>
      </c>
      <c r="I1509" s="39" t="s">
        <v>59</v>
      </c>
      <c r="N1509" s="20">
        <v>42240</v>
      </c>
      <c r="O1509" s="183">
        <v>6823</v>
      </c>
      <c r="P1509" s="183" t="s">
        <v>1592</v>
      </c>
      <c r="Q1509" s="14" t="s">
        <v>420</v>
      </c>
      <c r="R1509" s="105">
        <v>5863</v>
      </c>
      <c r="S1509" s="65">
        <v>42242</v>
      </c>
      <c r="T1509" s="106">
        <v>5863</v>
      </c>
      <c r="U1509" s="31">
        <f t="shared" si="46"/>
        <v>0</v>
      </c>
      <c r="V1509" s="39" t="s">
        <v>149</v>
      </c>
    </row>
    <row r="1510" spans="1:22" x14ac:dyDescent="0.25">
      <c r="A1510" s="20">
        <v>42230</v>
      </c>
      <c r="B1510" s="183">
        <v>5718</v>
      </c>
      <c r="C1510" s="183" t="s">
        <v>1592</v>
      </c>
      <c r="D1510" s="14" t="s">
        <v>375</v>
      </c>
      <c r="E1510" s="105">
        <v>2622.6</v>
      </c>
      <c r="F1510" s="23">
        <v>42230</v>
      </c>
      <c r="G1510" s="106">
        <v>2622.6</v>
      </c>
      <c r="H1510" s="48">
        <f t="shared" si="47"/>
        <v>0</v>
      </c>
      <c r="I1510" s="39" t="s">
        <v>9</v>
      </c>
      <c r="N1510" s="20">
        <v>42243</v>
      </c>
      <c r="O1510" s="183">
        <v>7138</v>
      </c>
      <c r="P1510" s="183" t="s">
        <v>1592</v>
      </c>
      <c r="Q1510" s="14" t="s">
        <v>420</v>
      </c>
      <c r="R1510" s="105">
        <v>14095.1</v>
      </c>
      <c r="S1510" s="23">
        <v>42245</v>
      </c>
      <c r="T1510" s="106">
        <v>14095.1</v>
      </c>
      <c r="U1510" s="31">
        <f t="shared" si="46"/>
        <v>0</v>
      </c>
      <c r="V1510" s="39" t="s">
        <v>149</v>
      </c>
    </row>
    <row r="1511" spans="1:22" x14ac:dyDescent="0.25">
      <c r="A1511" s="20">
        <v>42230</v>
      </c>
      <c r="B1511" s="183">
        <v>5719</v>
      </c>
      <c r="C1511" s="183" t="s">
        <v>1592</v>
      </c>
      <c r="D1511" s="14" t="s">
        <v>375</v>
      </c>
      <c r="E1511" s="105">
        <v>528</v>
      </c>
      <c r="F1511" s="23">
        <v>42230</v>
      </c>
      <c r="G1511" s="106">
        <v>528</v>
      </c>
      <c r="H1511" s="48">
        <f t="shared" si="47"/>
        <v>0</v>
      </c>
      <c r="I1511" s="39" t="s">
        <v>9</v>
      </c>
      <c r="N1511" s="20">
        <v>42217</v>
      </c>
      <c r="O1511" s="183">
        <v>4311</v>
      </c>
      <c r="P1511" s="183" t="s">
        <v>1592</v>
      </c>
      <c r="Q1511" s="14" t="s">
        <v>65</v>
      </c>
      <c r="R1511" s="105">
        <v>20700</v>
      </c>
      <c r="S1511" s="23">
        <v>42219</v>
      </c>
      <c r="T1511" s="106">
        <v>20700</v>
      </c>
      <c r="U1511" s="25">
        <f t="shared" si="46"/>
        <v>0</v>
      </c>
      <c r="V1511" s="39" t="s">
        <v>149</v>
      </c>
    </row>
    <row r="1512" spans="1:22" x14ac:dyDescent="0.25">
      <c r="A1512" s="20">
        <v>42230</v>
      </c>
      <c r="B1512" s="183">
        <v>5720</v>
      </c>
      <c r="C1512" s="183" t="s">
        <v>1592</v>
      </c>
      <c r="D1512" s="14" t="s">
        <v>24</v>
      </c>
      <c r="E1512" s="105">
        <v>56070.400000000001</v>
      </c>
      <c r="F1512" s="23">
        <v>42236</v>
      </c>
      <c r="G1512" s="106">
        <v>56070.400000000001</v>
      </c>
      <c r="H1512" s="48">
        <f t="shared" si="47"/>
        <v>0</v>
      </c>
      <c r="I1512" s="39" t="s">
        <v>6106</v>
      </c>
      <c r="N1512" s="20">
        <v>42219</v>
      </c>
      <c r="O1512" s="183">
        <v>4455</v>
      </c>
      <c r="P1512" s="183" t="s">
        <v>1592</v>
      </c>
      <c r="Q1512" s="40" t="s">
        <v>65</v>
      </c>
      <c r="R1512" s="105">
        <v>31094</v>
      </c>
      <c r="S1512" s="23">
        <v>42220</v>
      </c>
      <c r="T1512" s="106">
        <v>31094</v>
      </c>
      <c r="U1512" s="31">
        <f t="shared" si="46"/>
        <v>0</v>
      </c>
      <c r="V1512" s="68" t="s">
        <v>6112</v>
      </c>
    </row>
    <row r="1513" spans="1:22" x14ac:dyDescent="0.25">
      <c r="A1513" s="20">
        <v>42230</v>
      </c>
      <c r="B1513" s="183">
        <v>5721</v>
      </c>
      <c r="C1513" s="183" t="s">
        <v>1592</v>
      </c>
      <c r="D1513" s="14" t="s">
        <v>111</v>
      </c>
      <c r="E1513" s="105">
        <v>144190</v>
      </c>
      <c r="F1513" s="23">
        <v>42231</v>
      </c>
      <c r="G1513" s="106">
        <v>144190</v>
      </c>
      <c r="H1513" s="48">
        <f t="shared" si="47"/>
        <v>0</v>
      </c>
      <c r="I1513" s="39" t="s">
        <v>9</v>
      </c>
      <c r="N1513" s="20">
        <v>42223</v>
      </c>
      <c r="O1513" s="183">
        <v>4865</v>
      </c>
      <c r="P1513" s="183" t="s">
        <v>1592</v>
      </c>
      <c r="Q1513" s="14" t="s">
        <v>65</v>
      </c>
      <c r="R1513" s="105">
        <v>29860</v>
      </c>
      <c r="S1513" s="23">
        <v>42224</v>
      </c>
      <c r="T1513" s="106">
        <v>29860</v>
      </c>
      <c r="U1513" s="31">
        <f t="shared" si="46"/>
        <v>0</v>
      </c>
      <c r="V1513" s="39" t="s">
        <v>6112</v>
      </c>
    </row>
    <row r="1514" spans="1:22" x14ac:dyDescent="0.25">
      <c r="A1514" s="20">
        <v>42230</v>
      </c>
      <c r="B1514" s="183">
        <v>5722</v>
      </c>
      <c r="C1514" s="183" t="s">
        <v>1592</v>
      </c>
      <c r="D1514" s="14" t="s">
        <v>111</v>
      </c>
      <c r="E1514" s="105">
        <v>184088</v>
      </c>
      <c r="F1514" s="23">
        <v>42231</v>
      </c>
      <c r="G1514" s="106">
        <v>184088</v>
      </c>
      <c r="H1514" s="48">
        <f t="shared" si="47"/>
        <v>0</v>
      </c>
      <c r="I1514" s="39" t="s">
        <v>9</v>
      </c>
      <c r="N1514" s="20">
        <v>42223</v>
      </c>
      <c r="O1514" s="183">
        <v>4866</v>
      </c>
      <c r="P1514" s="183" t="s">
        <v>1592</v>
      </c>
      <c r="Q1514" s="14" t="s">
        <v>65</v>
      </c>
      <c r="R1514" s="105">
        <v>368.9</v>
      </c>
      <c r="S1514" s="23">
        <v>42224</v>
      </c>
      <c r="T1514" s="106">
        <v>368.9</v>
      </c>
      <c r="U1514" s="31">
        <f t="shared" si="46"/>
        <v>0</v>
      </c>
      <c r="V1514" s="39" t="s">
        <v>6112</v>
      </c>
    </row>
    <row r="1515" spans="1:22" x14ac:dyDescent="0.25">
      <c r="A1515" s="20">
        <v>42231</v>
      </c>
      <c r="B1515" s="183">
        <v>5723</v>
      </c>
      <c r="C1515" s="183" t="s">
        <v>1592</v>
      </c>
      <c r="D1515" s="14" t="s">
        <v>1178</v>
      </c>
      <c r="E1515" s="105">
        <v>29529.5</v>
      </c>
      <c r="F1515" s="23">
        <v>42233</v>
      </c>
      <c r="G1515" s="106">
        <v>29529.5</v>
      </c>
      <c r="H1515" s="48">
        <f t="shared" si="47"/>
        <v>0</v>
      </c>
      <c r="I1515" s="39" t="s">
        <v>6106</v>
      </c>
      <c r="N1515" s="20">
        <v>42226</v>
      </c>
      <c r="O1515" s="183">
        <v>5177</v>
      </c>
      <c r="P1515" s="183" t="s">
        <v>1592</v>
      </c>
      <c r="Q1515" s="14" t="s">
        <v>65</v>
      </c>
      <c r="R1515" s="105">
        <v>23055.8</v>
      </c>
      <c r="S1515" s="23">
        <v>42227</v>
      </c>
      <c r="T1515" s="106">
        <v>23055.8</v>
      </c>
      <c r="U1515" s="31">
        <f t="shared" si="46"/>
        <v>0</v>
      </c>
      <c r="V1515" s="39" t="s">
        <v>6112</v>
      </c>
    </row>
    <row r="1516" spans="1:22" x14ac:dyDescent="0.25">
      <c r="A1516" s="20">
        <v>42231</v>
      </c>
      <c r="B1516" s="183">
        <v>5724</v>
      </c>
      <c r="C1516" s="183" t="s">
        <v>1592</v>
      </c>
      <c r="D1516" s="14" t="s">
        <v>8</v>
      </c>
      <c r="E1516" s="105">
        <v>2564.25</v>
      </c>
      <c r="F1516" s="23">
        <v>42231</v>
      </c>
      <c r="G1516" s="106">
        <v>2564.25</v>
      </c>
      <c r="H1516" s="48">
        <f t="shared" si="47"/>
        <v>0</v>
      </c>
      <c r="I1516" s="39" t="s">
        <v>9</v>
      </c>
      <c r="N1516" s="20">
        <v>42227</v>
      </c>
      <c r="O1516" s="183">
        <v>5336</v>
      </c>
      <c r="P1516" s="183" t="s">
        <v>1592</v>
      </c>
      <c r="Q1516" s="14" t="s">
        <v>65</v>
      </c>
      <c r="R1516" s="105">
        <v>31656.400000000001</v>
      </c>
      <c r="S1516" s="23">
        <v>42228</v>
      </c>
      <c r="T1516" s="106">
        <v>31656.400000000001</v>
      </c>
      <c r="U1516" s="31">
        <f t="shared" si="46"/>
        <v>0</v>
      </c>
      <c r="V1516" s="39" t="s">
        <v>9</v>
      </c>
    </row>
    <row r="1517" spans="1:22" x14ac:dyDescent="0.25">
      <c r="A1517" s="20">
        <v>42231</v>
      </c>
      <c r="B1517" s="183">
        <v>5725</v>
      </c>
      <c r="C1517" s="183" t="s">
        <v>1592</v>
      </c>
      <c r="D1517" s="14" t="s">
        <v>2607</v>
      </c>
      <c r="E1517" s="105">
        <v>8380.4</v>
      </c>
      <c r="F1517" s="23">
        <v>42231</v>
      </c>
      <c r="G1517" s="106">
        <v>8340.4</v>
      </c>
      <c r="H1517" s="48">
        <f t="shared" si="47"/>
        <v>40</v>
      </c>
      <c r="I1517" s="39" t="s">
        <v>9</v>
      </c>
      <c r="N1517" s="20">
        <v>42230</v>
      </c>
      <c r="O1517" s="183">
        <v>5662</v>
      </c>
      <c r="P1517" s="183" t="s">
        <v>1592</v>
      </c>
      <c r="Q1517" s="14" t="s">
        <v>65</v>
      </c>
      <c r="R1517" s="105">
        <v>26020.400000000001</v>
      </c>
      <c r="S1517" s="23">
        <v>42231</v>
      </c>
      <c r="T1517" s="106">
        <v>26020.400000000001</v>
      </c>
      <c r="U1517" s="48">
        <f t="shared" si="46"/>
        <v>0</v>
      </c>
      <c r="V1517" s="39" t="s">
        <v>6112</v>
      </c>
    </row>
    <row r="1518" spans="1:22" x14ac:dyDescent="0.25">
      <c r="A1518" s="20">
        <v>42231</v>
      </c>
      <c r="B1518" s="183">
        <v>5726</v>
      </c>
      <c r="C1518" s="183" t="s">
        <v>1592</v>
      </c>
      <c r="D1518" s="14" t="s">
        <v>2607</v>
      </c>
      <c r="E1518" s="105">
        <v>228.8</v>
      </c>
      <c r="F1518" s="23">
        <v>42231</v>
      </c>
      <c r="G1518" s="106">
        <v>228.8</v>
      </c>
      <c r="H1518" s="48">
        <f t="shared" si="47"/>
        <v>0</v>
      </c>
      <c r="I1518" s="39" t="s">
        <v>9</v>
      </c>
      <c r="N1518" s="20">
        <v>42233</v>
      </c>
      <c r="O1518" s="183">
        <v>5992</v>
      </c>
      <c r="P1518" s="183" t="s">
        <v>1592</v>
      </c>
      <c r="Q1518" s="14" t="s">
        <v>65</v>
      </c>
      <c r="R1518" s="122">
        <v>21705.4</v>
      </c>
      <c r="S1518" s="23">
        <v>42234</v>
      </c>
      <c r="T1518" s="118">
        <v>21705.4</v>
      </c>
      <c r="U1518" s="31">
        <f t="shared" si="46"/>
        <v>0</v>
      </c>
      <c r="V1518" s="56" t="s">
        <v>6112</v>
      </c>
    </row>
    <row r="1519" spans="1:22" x14ac:dyDescent="0.25">
      <c r="A1519" s="20">
        <v>42231</v>
      </c>
      <c r="B1519" s="183">
        <v>5727</v>
      </c>
      <c r="C1519" s="183" t="s">
        <v>1592</v>
      </c>
      <c r="D1519" s="14" t="s">
        <v>121</v>
      </c>
      <c r="E1519" s="105">
        <v>2796.8</v>
      </c>
      <c r="F1519" s="23">
        <v>42231</v>
      </c>
      <c r="G1519" s="106">
        <v>2796.38</v>
      </c>
      <c r="H1519" s="48">
        <f t="shared" si="47"/>
        <v>0.42000000000007276</v>
      </c>
      <c r="I1519" s="39" t="s">
        <v>9</v>
      </c>
      <c r="N1519" s="20">
        <v>42233</v>
      </c>
      <c r="O1519" s="183">
        <v>6005</v>
      </c>
      <c r="P1519" s="183" t="s">
        <v>1592</v>
      </c>
      <c r="Q1519" s="14" t="s">
        <v>65</v>
      </c>
      <c r="R1519" s="105">
        <v>2192.4</v>
      </c>
      <c r="S1519" s="23">
        <v>42234</v>
      </c>
      <c r="T1519" s="118">
        <v>2192.4</v>
      </c>
      <c r="U1519" s="31">
        <f t="shared" si="46"/>
        <v>0</v>
      </c>
      <c r="V1519" s="56" t="s">
        <v>6112</v>
      </c>
    </row>
    <row r="1520" spans="1:22" x14ac:dyDescent="0.25">
      <c r="A1520" s="20">
        <v>42231</v>
      </c>
      <c r="B1520" s="183">
        <v>5728</v>
      </c>
      <c r="C1520" s="183" t="s">
        <v>1592</v>
      </c>
      <c r="D1520" s="14" t="s">
        <v>137</v>
      </c>
      <c r="E1520" s="105">
        <v>624</v>
      </c>
      <c r="F1520" s="23">
        <v>42231</v>
      </c>
      <c r="G1520" s="106">
        <v>624</v>
      </c>
      <c r="H1520" s="48">
        <f t="shared" si="47"/>
        <v>0</v>
      </c>
      <c r="I1520" s="39" t="s">
        <v>9</v>
      </c>
      <c r="N1520" s="20">
        <v>42237</v>
      </c>
      <c r="O1520" s="183">
        <v>6467</v>
      </c>
      <c r="P1520" s="183" t="s">
        <v>1592</v>
      </c>
      <c r="Q1520" s="15" t="s">
        <v>65</v>
      </c>
      <c r="R1520" s="122">
        <v>29205.599999999999</v>
      </c>
      <c r="S1520" s="23">
        <v>42240</v>
      </c>
      <c r="T1520" s="118">
        <v>29205.599999999999</v>
      </c>
      <c r="U1520" s="31">
        <f t="shared" si="46"/>
        <v>0</v>
      </c>
      <c r="V1520" s="68" t="s">
        <v>6112</v>
      </c>
    </row>
    <row r="1521" spans="1:22" x14ac:dyDescent="0.25">
      <c r="A1521" s="20">
        <v>42231</v>
      </c>
      <c r="B1521" s="183">
        <v>5729</v>
      </c>
      <c r="C1521" s="183" t="s">
        <v>1592</v>
      </c>
      <c r="D1521" s="14" t="s">
        <v>16</v>
      </c>
      <c r="E1521" s="105">
        <v>19912</v>
      </c>
      <c r="F1521" s="23">
        <v>42231</v>
      </c>
      <c r="G1521" s="106">
        <v>19912</v>
      </c>
      <c r="H1521" s="48">
        <f t="shared" si="47"/>
        <v>0</v>
      </c>
      <c r="I1521" s="39" t="s">
        <v>17</v>
      </c>
      <c r="N1521" s="20">
        <v>42240</v>
      </c>
      <c r="O1521" s="183">
        <v>6778</v>
      </c>
      <c r="P1521" s="183" t="s">
        <v>1592</v>
      </c>
      <c r="Q1521" s="14" t="s">
        <v>65</v>
      </c>
      <c r="R1521" s="105">
        <v>34692.400000000001</v>
      </c>
      <c r="S1521" s="65">
        <v>42241</v>
      </c>
      <c r="T1521" s="106">
        <v>34692.400000000001</v>
      </c>
      <c r="U1521" s="31">
        <f t="shared" si="46"/>
        <v>0</v>
      </c>
      <c r="V1521" s="39" t="s">
        <v>6112</v>
      </c>
    </row>
    <row r="1522" spans="1:22" x14ac:dyDescent="0.25">
      <c r="A1522" s="20">
        <v>42231</v>
      </c>
      <c r="B1522" s="183">
        <v>5730</v>
      </c>
      <c r="C1522" s="183" t="s">
        <v>1592</v>
      </c>
      <c r="D1522" s="14" t="s">
        <v>270</v>
      </c>
      <c r="E1522" s="105">
        <v>326.8</v>
      </c>
      <c r="F1522" s="23">
        <v>42231</v>
      </c>
      <c r="G1522" s="106">
        <v>326.8</v>
      </c>
      <c r="H1522" s="48">
        <f t="shared" si="47"/>
        <v>0</v>
      </c>
      <c r="I1522" s="39" t="s">
        <v>9</v>
      </c>
      <c r="N1522" s="20">
        <v>42242</v>
      </c>
      <c r="O1522" s="183">
        <v>6977</v>
      </c>
      <c r="P1522" s="183" t="s">
        <v>1592</v>
      </c>
      <c r="Q1522" s="14" t="s">
        <v>65</v>
      </c>
      <c r="R1522" s="105">
        <v>26725.599999999999</v>
      </c>
      <c r="S1522" s="65">
        <v>42243</v>
      </c>
      <c r="T1522" s="106">
        <v>26725.599999999999</v>
      </c>
      <c r="U1522" s="31">
        <f t="shared" si="46"/>
        <v>0</v>
      </c>
      <c r="V1522" s="39" t="s">
        <v>6112</v>
      </c>
    </row>
    <row r="1523" spans="1:22" x14ac:dyDescent="0.25">
      <c r="A1523" s="20">
        <v>42231</v>
      </c>
      <c r="B1523" s="183">
        <v>5731</v>
      </c>
      <c r="C1523" s="183" t="s">
        <v>1592</v>
      </c>
      <c r="D1523" s="14" t="s">
        <v>18</v>
      </c>
      <c r="E1523" s="105">
        <v>2907.8</v>
      </c>
      <c r="F1523" s="23">
        <v>42231</v>
      </c>
      <c r="G1523" s="106">
        <v>2907.8</v>
      </c>
      <c r="H1523" s="48">
        <f t="shared" si="47"/>
        <v>0</v>
      </c>
      <c r="I1523" s="39" t="s">
        <v>9</v>
      </c>
      <c r="N1523" s="20">
        <v>42244</v>
      </c>
      <c r="O1523" s="183">
        <v>7209</v>
      </c>
      <c r="P1523" s="183" t="s">
        <v>1592</v>
      </c>
      <c r="Q1523" s="14" t="s">
        <v>65</v>
      </c>
      <c r="R1523" s="105">
        <v>17144.599999999999</v>
      </c>
      <c r="S1523" s="23">
        <v>42246</v>
      </c>
      <c r="T1523" s="106">
        <v>17144.599999999999</v>
      </c>
      <c r="U1523" s="31">
        <f t="shared" si="46"/>
        <v>0</v>
      </c>
      <c r="V1523" s="39" t="s">
        <v>6112</v>
      </c>
    </row>
    <row r="1524" spans="1:22" x14ac:dyDescent="0.25">
      <c r="A1524" s="20">
        <v>42231</v>
      </c>
      <c r="B1524" s="183">
        <v>5732</v>
      </c>
      <c r="C1524" s="183" t="s">
        <v>1592</v>
      </c>
      <c r="D1524" s="14" t="s">
        <v>14</v>
      </c>
      <c r="E1524" s="105">
        <v>12152</v>
      </c>
      <c r="F1524" s="12">
        <v>42239</v>
      </c>
      <c r="G1524" s="106">
        <v>12152</v>
      </c>
      <c r="H1524" s="48">
        <f t="shared" si="47"/>
        <v>0</v>
      </c>
      <c r="I1524" s="39" t="s">
        <v>15</v>
      </c>
      <c r="N1524" s="20">
        <v>42247</v>
      </c>
      <c r="O1524" s="183">
        <v>7565</v>
      </c>
      <c r="P1524" s="183" t="s">
        <v>1592</v>
      </c>
      <c r="Q1524" s="14" t="s">
        <v>65</v>
      </c>
      <c r="R1524" s="105">
        <v>28177</v>
      </c>
      <c r="S1524" s="23"/>
      <c r="T1524" s="106"/>
      <c r="U1524" s="31">
        <f t="shared" si="46"/>
        <v>28177</v>
      </c>
      <c r="V1524" s="39" t="s">
        <v>6112</v>
      </c>
    </row>
    <row r="1525" spans="1:22" x14ac:dyDescent="0.25">
      <c r="A1525" s="20">
        <v>42231</v>
      </c>
      <c r="B1525" s="183">
        <v>5733</v>
      </c>
      <c r="C1525" s="183" t="s">
        <v>1592</v>
      </c>
      <c r="D1525" s="14" t="s">
        <v>32</v>
      </c>
      <c r="E1525" s="105">
        <v>44944.2</v>
      </c>
      <c r="F1525" s="23">
        <v>42235</v>
      </c>
      <c r="G1525" s="106">
        <v>44944.2</v>
      </c>
      <c r="H1525" s="48">
        <f t="shared" si="47"/>
        <v>0</v>
      </c>
      <c r="I1525" s="39" t="s">
        <v>19</v>
      </c>
      <c r="N1525" s="20">
        <v>42219</v>
      </c>
      <c r="O1525" s="183">
        <v>4452</v>
      </c>
      <c r="P1525" s="183" t="s">
        <v>1592</v>
      </c>
      <c r="Q1525" s="40" t="s">
        <v>67</v>
      </c>
      <c r="R1525" s="105">
        <v>3663.6</v>
      </c>
      <c r="S1525" s="23">
        <v>42220</v>
      </c>
      <c r="T1525" s="106">
        <v>3663.6</v>
      </c>
      <c r="U1525" s="31">
        <f t="shared" si="46"/>
        <v>0</v>
      </c>
      <c r="V1525" s="68" t="s">
        <v>6112</v>
      </c>
    </row>
    <row r="1526" spans="1:22" x14ac:dyDescent="0.25">
      <c r="A1526" s="20">
        <v>42231</v>
      </c>
      <c r="B1526" s="183">
        <v>5734</v>
      </c>
      <c r="C1526" s="183" t="s">
        <v>1592</v>
      </c>
      <c r="D1526" s="14" t="s">
        <v>125</v>
      </c>
      <c r="E1526" s="105">
        <v>24538.1</v>
      </c>
      <c r="F1526" s="23">
        <v>42234</v>
      </c>
      <c r="G1526" s="106">
        <v>24538.1</v>
      </c>
      <c r="H1526" s="48">
        <f t="shared" si="47"/>
        <v>0</v>
      </c>
      <c r="I1526" s="39" t="s">
        <v>6106</v>
      </c>
      <c r="N1526" s="20">
        <v>42221</v>
      </c>
      <c r="O1526" s="183">
        <v>4631</v>
      </c>
      <c r="P1526" s="183" t="s">
        <v>1592</v>
      </c>
      <c r="Q1526" s="14" t="s">
        <v>67</v>
      </c>
      <c r="R1526" s="105">
        <v>3934.8</v>
      </c>
      <c r="S1526" s="23">
        <v>42222</v>
      </c>
      <c r="T1526" s="106">
        <v>3934.8</v>
      </c>
      <c r="U1526" s="31">
        <f t="shared" si="46"/>
        <v>0</v>
      </c>
      <c r="V1526" s="39" t="s">
        <v>6112</v>
      </c>
    </row>
    <row r="1527" spans="1:22" x14ac:dyDescent="0.25">
      <c r="A1527" s="20">
        <v>42231</v>
      </c>
      <c r="B1527" s="183">
        <v>5735</v>
      </c>
      <c r="C1527" s="183" t="s">
        <v>1592</v>
      </c>
      <c r="D1527" s="14" t="s">
        <v>114</v>
      </c>
      <c r="E1527" s="105">
        <v>2658.5</v>
      </c>
      <c r="F1527" s="23">
        <v>42231</v>
      </c>
      <c r="G1527" s="106">
        <v>2658.5</v>
      </c>
      <c r="H1527" s="48">
        <f t="shared" si="47"/>
        <v>0</v>
      </c>
      <c r="I1527" s="39" t="s">
        <v>9</v>
      </c>
      <c r="N1527" s="20">
        <v>42221</v>
      </c>
      <c r="O1527" s="183">
        <v>4641</v>
      </c>
      <c r="P1527" s="183" t="s">
        <v>1592</v>
      </c>
      <c r="Q1527" s="14" t="s">
        <v>67</v>
      </c>
      <c r="R1527" s="105">
        <v>963.3</v>
      </c>
      <c r="S1527" s="23">
        <v>42222</v>
      </c>
      <c r="T1527" s="106">
        <v>963.3</v>
      </c>
      <c r="U1527" s="31">
        <f t="shared" si="46"/>
        <v>0</v>
      </c>
      <c r="V1527" s="39" t="s">
        <v>6112</v>
      </c>
    </row>
    <row r="1528" spans="1:22" x14ac:dyDescent="0.25">
      <c r="A1528" s="20">
        <v>42231</v>
      </c>
      <c r="B1528" s="183">
        <v>5736</v>
      </c>
      <c r="C1528" s="183" t="s">
        <v>1592</v>
      </c>
      <c r="D1528" s="14" t="s">
        <v>24</v>
      </c>
      <c r="E1528" s="105">
        <v>14214.2</v>
      </c>
      <c r="F1528" s="23">
        <v>42236</v>
      </c>
      <c r="G1528" s="106">
        <v>14214.2</v>
      </c>
      <c r="H1528" s="48">
        <f t="shared" si="47"/>
        <v>0</v>
      </c>
      <c r="I1528" s="39" t="s">
        <v>9</v>
      </c>
      <c r="N1528" s="20">
        <v>42223</v>
      </c>
      <c r="O1528" s="183">
        <v>4860</v>
      </c>
      <c r="P1528" s="183" t="s">
        <v>1592</v>
      </c>
      <c r="Q1528" s="14" t="s">
        <v>67</v>
      </c>
      <c r="R1528" s="105">
        <v>4493.6000000000004</v>
      </c>
      <c r="S1528" s="23">
        <v>42224</v>
      </c>
      <c r="T1528" s="106">
        <v>4493.6000000000004</v>
      </c>
      <c r="U1528" s="31">
        <f t="shared" si="46"/>
        <v>0</v>
      </c>
      <c r="V1528" s="39" t="s">
        <v>6112</v>
      </c>
    </row>
    <row r="1529" spans="1:22" x14ac:dyDescent="0.25">
      <c r="A1529" s="20">
        <v>42231</v>
      </c>
      <c r="B1529" s="183">
        <v>5737</v>
      </c>
      <c r="C1529" s="183" t="s">
        <v>1592</v>
      </c>
      <c r="D1529" s="14" t="s">
        <v>88</v>
      </c>
      <c r="E1529" s="105">
        <v>332</v>
      </c>
      <c r="F1529" s="23">
        <v>42231</v>
      </c>
      <c r="G1529" s="106">
        <v>332</v>
      </c>
      <c r="H1529" s="48">
        <f t="shared" si="47"/>
        <v>0</v>
      </c>
      <c r="I1529" s="39" t="s">
        <v>9</v>
      </c>
      <c r="N1529" s="20">
        <v>42223</v>
      </c>
      <c r="O1529" s="183">
        <v>4890</v>
      </c>
      <c r="P1529" s="183" t="s">
        <v>1592</v>
      </c>
      <c r="Q1529" s="14" t="s">
        <v>67</v>
      </c>
      <c r="R1529" s="105">
        <v>1209.4000000000001</v>
      </c>
      <c r="S1529" s="23">
        <v>42224</v>
      </c>
      <c r="T1529" s="106">
        <v>1209.4000000000001</v>
      </c>
      <c r="U1529" s="31">
        <f t="shared" si="46"/>
        <v>0</v>
      </c>
      <c r="V1529" s="39" t="s">
        <v>6112</v>
      </c>
    </row>
    <row r="1530" spans="1:22" x14ac:dyDescent="0.25">
      <c r="A1530" s="20">
        <v>42231</v>
      </c>
      <c r="B1530" s="183">
        <v>5738</v>
      </c>
      <c r="C1530" s="183" t="s">
        <v>1592</v>
      </c>
      <c r="D1530" s="14" t="s">
        <v>1182</v>
      </c>
      <c r="E1530" s="105">
        <v>793</v>
      </c>
      <c r="F1530" s="23">
        <v>42231</v>
      </c>
      <c r="G1530" s="106">
        <v>793</v>
      </c>
      <c r="H1530" s="48">
        <f t="shared" si="47"/>
        <v>0</v>
      </c>
      <c r="I1530" s="39" t="s">
        <v>9</v>
      </c>
      <c r="N1530" s="20">
        <v>42226</v>
      </c>
      <c r="O1530" s="183">
        <v>5159</v>
      </c>
      <c r="P1530" s="183" t="s">
        <v>1592</v>
      </c>
      <c r="Q1530" s="14" t="s">
        <v>67</v>
      </c>
      <c r="R1530" s="105">
        <v>3664.4</v>
      </c>
      <c r="S1530" s="23">
        <v>42227</v>
      </c>
      <c r="T1530" s="106">
        <v>3664.4</v>
      </c>
      <c r="U1530" s="31">
        <f t="shared" si="46"/>
        <v>0</v>
      </c>
      <c r="V1530" s="39" t="s">
        <v>6112</v>
      </c>
    </row>
    <row r="1531" spans="1:22" x14ac:dyDescent="0.25">
      <c r="A1531" s="20">
        <v>42231</v>
      </c>
      <c r="B1531" s="183">
        <v>5739</v>
      </c>
      <c r="C1531" s="183" t="s">
        <v>1592</v>
      </c>
      <c r="D1531" s="14" t="s">
        <v>114</v>
      </c>
      <c r="E1531" s="105">
        <v>3867.5</v>
      </c>
      <c r="F1531" s="23">
        <v>42231</v>
      </c>
      <c r="G1531" s="106">
        <v>3867.5</v>
      </c>
      <c r="H1531" s="48">
        <f t="shared" si="47"/>
        <v>0</v>
      </c>
      <c r="I1531" s="39" t="s">
        <v>9</v>
      </c>
      <c r="N1531" s="20">
        <v>42228</v>
      </c>
      <c r="O1531" s="183">
        <v>5382</v>
      </c>
      <c r="P1531" s="183" t="s">
        <v>1592</v>
      </c>
      <c r="Q1531" s="14" t="s">
        <v>67</v>
      </c>
      <c r="R1531" s="105">
        <v>3240.4</v>
      </c>
      <c r="S1531" s="23">
        <v>42229</v>
      </c>
      <c r="T1531" s="106">
        <v>3240.4</v>
      </c>
      <c r="U1531" s="31">
        <f t="shared" si="46"/>
        <v>0</v>
      </c>
      <c r="V1531" s="39" t="s">
        <v>6112</v>
      </c>
    </row>
    <row r="1532" spans="1:22" x14ac:dyDescent="0.25">
      <c r="A1532" s="20">
        <v>42231</v>
      </c>
      <c r="B1532" s="183">
        <v>5740</v>
      </c>
      <c r="C1532" s="183" t="s">
        <v>1592</v>
      </c>
      <c r="D1532" s="14" t="s">
        <v>71</v>
      </c>
      <c r="E1532" s="105">
        <v>3605.4</v>
      </c>
      <c r="F1532" s="23">
        <v>42231</v>
      </c>
      <c r="G1532" s="106">
        <v>3605.4</v>
      </c>
      <c r="H1532" s="48">
        <f t="shared" si="47"/>
        <v>0</v>
      </c>
      <c r="I1532" s="39" t="s">
        <v>9</v>
      </c>
      <c r="N1532" s="20">
        <v>42230</v>
      </c>
      <c r="O1532" s="183">
        <v>5656</v>
      </c>
      <c r="P1532" s="183" t="s">
        <v>1592</v>
      </c>
      <c r="Q1532" s="14" t="s">
        <v>67</v>
      </c>
      <c r="R1532" s="105">
        <v>4853.6000000000004</v>
      </c>
      <c r="S1532" s="23">
        <v>42231</v>
      </c>
      <c r="T1532" s="106">
        <v>4853.6000000000004</v>
      </c>
      <c r="U1532" s="48">
        <f t="shared" si="46"/>
        <v>0</v>
      </c>
      <c r="V1532" s="39" t="s">
        <v>6112</v>
      </c>
    </row>
    <row r="1533" spans="1:22" x14ac:dyDescent="0.25">
      <c r="A1533" s="20">
        <v>42231</v>
      </c>
      <c r="B1533" s="183">
        <v>5741</v>
      </c>
      <c r="C1533" s="183" t="s">
        <v>1592</v>
      </c>
      <c r="D1533" s="14" t="s">
        <v>116</v>
      </c>
      <c r="E1533" s="105">
        <v>7723.2</v>
      </c>
      <c r="F1533" s="23">
        <v>42231</v>
      </c>
      <c r="G1533" s="106">
        <v>7723.2</v>
      </c>
      <c r="H1533" s="48">
        <f t="shared" si="47"/>
        <v>0</v>
      </c>
      <c r="I1533" s="39" t="s">
        <v>9</v>
      </c>
      <c r="N1533" s="20">
        <v>42233</v>
      </c>
      <c r="O1533" s="183">
        <v>5964</v>
      </c>
      <c r="P1533" s="183" t="s">
        <v>1592</v>
      </c>
      <c r="Q1533" s="14" t="s">
        <v>67</v>
      </c>
      <c r="R1533" s="105">
        <v>3791</v>
      </c>
      <c r="S1533" s="23">
        <v>42234</v>
      </c>
      <c r="T1533" s="118">
        <v>3791</v>
      </c>
      <c r="U1533" s="31">
        <f t="shared" si="46"/>
        <v>0</v>
      </c>
      <c r="V1533" s="56" t="s">
        <v>6112</v>
      </c>
    </row>
    <row r="1534" spans="1:22" x14ac:dyDescent="0.25">
      <c r="A1534" s="20">
        <v>42231</v>
      </c>
      <c r="B1534" s="183">
        <v>5742</v>
      </c>
      <c r="C1534" s="183" t="s">
        <v>1592</v>
      </c>
      <c r="D1534" s="14" t="s">
        <v>24</v>
      </c>
      <c r="E1534" s="105">
        <v>4208</v>
      </c>
      <c r="F1534" s="23">
        <v>42236</v>
      </c>
      <c r="G1534" s="106">
        <v>4208</v>
      </c>
      <c r="H1534" s="48">
        <f t="shared" si="47"/>
        <v>0</v>
      </c>
      <c r="I1534" s="39" t="s">
        <v>9</v>
      </c>
      <c r="N1534" s="20">
        <v>42235</v>
      </c>
      <c r="O1534" s="183">
        <v>6176</v>
      </c>
      <c r="P1534" s="183" t="s">
        <v>1592</v>
      </c>
      <c r="Q1534" s="14" t="s">
        <v>67</v>
      </c>
      <c r="R1534" s="105">
        <v>3553.2</v>
      </c>
      <c r="S1534" s="23">
        <v>42236</v>
      </c>
      <c r="T1534" s="118">
        <v>3553.2</v>
      </c>
      <c r="U1534" s="31">
        <f t="shared" si="46"/>
        <v>0</v>
      </c>
      <c r="V1534" s="56" t="s">
        <v>6112</v>
      </c>
    </row>
    <row r="1535" spans="1:22" x14ac:dyDescent="0.25">
      <c r="A1535" s="20">
        <v>42231</v>
      </c>
      <c r="B1535" s="183">
        <v>5743</v>
      </c>
      <c r="C1535" s="183" t="s">
        <v>1592</v>
      </c>
      <c r="D1535" s="14" t="s">
        <v>24</v>
      </c>
      <c r="E1535" s="105">
        <v>1389.5</v>
      </c>
      <c r="F1535" s="23">
        <v>42236</v>
      </c>
      <c r="G1535" s="106">
        <v>1389.5</v>
      </c>
      <c r="H1535" s="48">
        <f t="shared" si="47"/>
        <v>0</v>
      </c>
      <c r="I1535" s="39" t="s">
        <v>9</v>
      </c>
      <c r="N1535" s="20">
        <v>42237</v>
      </c>
      <c r="O1535" s="183">
        <v>6457</v>
      </c>
      <c r="P1535" s="183" t="s">
        <v>1592</v>
      </c>
      <c r="Q1535" s="15" t="s">
        <v>67</v>
      </c>
      <c r="R1535" s="122">
        <v>5251.2</v>
      </c>
      <c r="S1535" s="23">
        <v>42240</v>
      </c>
      <c r="T1535" s="118">
        <v>5251.2</v>
      </c>
      <c r="U1535" s="31">
        <f t="shared" si="46"/>
        <v>0</v>
      </c>
      <c r="V1535" s="68" t="s">
        <v>6112</v>
      </c>
    </row>
    <row r="1536" spans="1:22" x14ac:dyDescent="0.25">
      <c r="A1536" s="20">
        <v>42231</v>
      </c>
      <c r="B1536" s="183">
        <v>5744</v>
      </c>
      <c r="C1536" s="183" t="s">
        <v>1592</v>
      </c>
      <c r="D1536" s="14" t="s">
        <v>49</v>
      </c>
      <c r="E1536" s="105">
        <v>1272.5999999999999</v>
      </c>
      <c r="F1536" s="23">
        <v>42231</v>
      </c>
      <c r="G1536" s="106">
        <v>1272.5999999999999</v>
      </c>
      <c r="H1536" s="48">
        <f t="shared" si="47"/>
        <v>0</v>
      </c>
      <c r="I1536" s="39" t="s">
        <v>9</v>
      </c>
      <c r="N1536" s="20">
        <v>42237</v>
      </c>
      <c r="O1536" s="183">
        <v>6487</v>
      </c>
      <c r="P1536" s="183" t="s">
        <v>1592</v>
      </c>
      <c r="Q1536" s="14" t="s">
        <v>67</v>
      </c>
      <c r="R1536" s="105">
        <v>1990.8</v>
      </c>
      <c r="S1536" s="23">
        <v>42240</v>
      </c>
      <c r="T1536" s="106">
        <v>1990.8</v>
      </c>
      <c r="U1536" s="31">
        <f t="shared" si="46"/>
        <v>0</v>
      </c>
      <c r="V1536" s="39" t="s">
        <v>6112</v>
      </c>
    </row>
    <row r="1537" spans="1:22" x14ac:dyDescent="0.25">
      <c r="A1537" s="20">
        <v>42231</v>
      </c>
      <c r="B1537" s="183">
        <v>5745</v>
      </c>
      <c r="C1537" s="183" t="s">
        <v>1592</v>
      </c>
      <c r="D1537" s="14" t="s">
        <v>6200</v>
      </c>
      <c r="E1537" s="105">
        <v>1495.85</v>
      </c>
      <c r="F1537" s="23">
        <v>42231</v>
      </c>
      <c r="G1537" s="106">
        <v>1495.85</v>
      </c>
      <c r="H1537" s="48">
        <f t="shared" si="47"/>
        <v>0</v>
      </c>
      <c r="I1537" s="39" t="s">
        <v>9</v>
      </c>
      <c r="N1537" s="20">
        <v>42240</v>
      </c>
      <c r="O1537" s="183">
        <v>6770</v>
      </c>
      <c r="P1537" s="183" t="s">
        <v>1592</v>
      </c>
      <c r="Q1537" s="14" t="s">
        <v>67</v>
      </c>
      <c r="R1537" s="105">
        <v>3319.2</v>
      </c>
      <c r="S1537" s="65">
        <v>42241</v>
      </c>
      <c r="T1537" s="106">
        <v>3319.2</v>
      </c>
      <c r="U1537" s="31">
        <f t="shared" si="46"/>
        <v>0</v>
      </c>
      <c r="V1537" s="39" t="s">
        <v>6112</v>
      </c>
    </row>
    <row r="1538" spans="1:22" x14ac:dyDescent="0.25">
      <c r="A1538" s="20">
        <v>42231</v>
      </c>
      <c r="B1538" s="183">
        <v>5746</v>
      </c>
      <c r="C1538" s="183" t="s">
        <v>1592</v>
      </c>
      <c r="D1538" s="14" t="s">
        <v>20</v>
      </c>
      <c r="E1538" s="105">
        <v>14885.37</v>
      </c>
      <c r="F1538" s="23">
        <v>42231</v>
      </c>
      <c r="G1538" s="106">
        <v>14885.37</v>
      </c>
      <c r="H1538" s="48">
        <f t="shared" si="47"/>
        <v>0</v>
      </c>
      <c r="I1538" s="39" t="s">
        <v>9</v>
      </c>
      <c r="N1538" s="20">
        <v>42240</v>
      </c>
      <c r="O1538" s="183">
        <v>6800</v>
      </c>
      <c r="P1538" s="183" t="s">
        <v>1592</v>
      </c>
      <c r="Q1538" s="14" t="s">
        <v>67</v>
      </c>
      <c r="R1538" s="105">
        <v>1161</v>
      </c>
      <c r="S1538" s="65">
        <v>42241</v>
      </c>
      <c r="T1538" s="106">
        <v>1161</v>
      </c>
      <c r="U1538" s="31">
        <f t="shared" si="46"/>
        <v>0</v>
      </c>
      <c r="V1538" s="39" t="s">
        <v>6112</v>
      </c>
    </row>
    <row r="1539" spans="1:22" x14ac:dyDescent="0.25">
      <c r="A1539" s="20">
        <v>42231</v>
      </c>
      <c r="B1539" s="183">
        <v>5747</v>
      </c>
      <c r="C1539" s="183" t="s">
        <v>1592</v>
      </c>
      <c r="D1539" s="14" t="s">
        <v>829</v>
      </c>
      <c r="E1539" s="105">
        <v>11278.8</v>
      </c>
      <c r="F1539" s="23">
        <v>42231</v>
      </c>
      <c r="G1539" s="106">
        <v>11278.8</v>
      </c>
      <c r="H1539" s="48">
        <f t="shared" si="47"/>
        <v>0</v>
      </c>
      <c r="I1539" s="39" t="s">
        <v>9</v>
      </c>
      <c r="N1539" s="20">
        <v>42242</v>
      </c>
      <c r="O1539" s="183">
        <v>6975</v>
      </c>
      <c r="P1539" s="183" t="s">
        <v>1592</v>
      </c>
      <c r="Q1539" s="14" t="s">
        <v>67</v>
      </c>
      <c r="R1539" s="105">
        <v>3983.6</v>
      </c>
      <c r="S1539" s="65">
        <v>42243</v>
      </c>
      <c r="T1539" s="106">
        <v>3983.6</v>
      </c>
      <c r="U1539" s="31">
        <f t="shared" ref="U1539:U1602" si="48">R1539-T1539</f>
        <v>0</v>
      </c>
      <c r="V1539" s="39" t="s">
        <v>6112</v>
      </c>
    </row>
    <row r="1540" spans="1:22" x14ac:dyDescent="0.25">
      <c r="A1540" s="20">
        <v>42231</v>
      </c>
      <c r="B1540" s="183">
        <v>5748</v>
      </c>
      <c r="C1540" s="183" t="s">
        <v>1592</v>
      </c>
      <c r="D1540" s="14" t="s">
        <v>1058</v>
      </c>
      <c r="E1540" s="105">
        <v>7183.8</v>
      </c>
      <c r="F1540" s="23">
        <v>42231</v>
      </c>
      <c r="G1540" s="106">
        <v>7183.8</v>
      </c>
      <c r="H1540" s="48">
        <f t="shared" ref="H1540:H1603" si="49">E1540-G1540</f>
        <v>0</v>
      </c>
      <c r="I1540" s="39" t="s">
        <v>9</v>
      </c>
      <c r="N1540" s="20">
        <v>42244</v>
      </c>
      <c r="O1540" s="183">
        <v>7202</v>
      </c>
      <c r="P1540" s="183" t="s">
        <v>1592</v>
      </c>
      <c r="Q1540" s="14" t="s">
        <v>67</v>
      </c>
      <c r="R1540" s="105">
        <v>4326.8</v>
      </c>
      <c r="S1540" s="23">
        <v>42246</v>
      </c>
      <c r="T1540" s="106">
        <v>4326.8</v>
      </c>
      <c r="U1540" s="31">
        <f t="shared" si="48"/>
        <v>0</v>
      </c>
      <c r="V1540" s="39" t="s">
        <v>6112</v>
      </c>
    </row>
    <row r="1541" spans="1:22" x14ac:dyDescent="0.25">
      <c r="A1541" s="20">
        <v>42231</v>
      </c>
      <c r="B1541" s="183">
        <v>5749</v>
      </c>
      <c r="C1541" s="183" t="s">
        <v>1592</v>
      </c>
      <c r="D1541" s="14" t="s">
        <v>328</v>
      </c>
      <c r="E1541" s="105">
        <v>3938</v>
      </c>
      <c r="F1541" s="23">
        <v>42231</v>
      </c>
      <c r="G1541" s="106">
        <v>3938</v>
      </c>
      <c r="H1541" s="48">
        <f t="shared" si="49"/>
        <v>0</v>
      </c>
      <c r="I1541" s="39" t="s">
        <v>9</v>
      </c>
      <c r="N1541" s="20">
        <v>42247</v>
      </c>
      <c r="O1541" s="183">
        <v>7564</v>
      </c>
      <c r="P1541" s="183" t="s">
        <v>1592</v>
      </c>
      <c r="Q1541" s="14" t="s">
        <v>67</v>
      </c>
      <c r="R1541" s="105">
        <v>3948</v>
      </c>
      <c r="S1541" s="23"/>
      <c r="T1541" s="106"/>
      <c r="U1541" s="31">
        <f t="shared" si="48"/>
        <v>3948</v>
      </c>
      <c r="V1541" s="39" t="s">
        <v>6112</v>
      </c>
    </row>
    <row r="1542" spans="1:22" x14ac:dyDescent="0.25">
      <c r="A1542" s="20">
        <v>42231</v>
      </c>
      <c r="B1542" s="183">
        <v>5750</v>
      </c>
      <c r="C1542" s="183" t="s">
        <v>1592</v>
      </c>
      <c r="D1542" s="14" t="s">
        <v>1515</v>
      </c>
      <c r="E1542" s="105">
        <v>2325</v>
      </c>
      <c r="F1542" s="23">
        <v>42231</v>
      </c>
      <c r="G1542" s="106">
        <v>2325</v>
      </c>
      <c r="H1542" s="48">
        <f t="shared" si="49"/>
        <v>0</v>
      </c>
      <c r="I1542" s="39" t="s">
        <v>17</v>
      </c>
      <c r="N1542" s="20">
        <v>42220</v>
      </c>
      <c r="O1542" s="183">
        <v>4577</v>
      </c>
      <c r="P1542" s="183" t="s">
        <v>1592</v>
      </c>
      <c r="Q1542" s="14" t="s">
        <v>818</v>
      </c>
      <c r="R1542" s="105">
        <v>5345.6</v>
      </c>
      <c r="S1542" s="23">
        <v>42220</v>
      </c>
      <c r="T1542" s="106">
        <v>5345.6</v>
      </c>
      <c r="U1542" s="31">
        <f t="shared" si="48"/>
        <v>0</v>
      </c>
      <c r="V1542" s="39" t="s">
        <v>9</v>
      </c>
    </row>
    <row r="1543" spans="1:22" x14ac:dyDescent="0.25">
      <c r="A1543" s="20">
        <v>42231</v>
      </c>
      <c r="B1543" s="183">
        <v>5751</v>
      </c>
      <c r="C1543" s="183" t="s">
        <v>1592</v>
      </c>
      <c r="D1543" s="14" t="s">
        <v>32</v>
      </c>
      <c r="E1543" s="105">
        <v>157766.5</v>
      </c>
      <c r="F1543" s="23">
        <v>42235</v>
      </c>
      <c r="G1543" s="106">
        <v>157766.5</v>
      </c>
      <c r="H1543" s="48">
        <f t="shared" si="49"/>
        <v>0</v>
      </c>
      <c r="I1543" s="39" t="s">
        <v>9</v>
      </c>
      <c r="N1543" s="20">
        <v>42223</v>
      </c>
      <c r="O1543" s="183">
        <v>4862</v>
      </c>
      <c r="P1543" s="183" t="s">
        <v>1592</v>
      </c>
      <c r="Q1543" s="14" t="s">
        <v>818</v>
      </c>
      <c r="R1543" s="105">
        <v>6596.2</v>
      </c>
      <c r="S1543" s="23">
        <v>42223</v>
      </c>
      <c r="T1543" s="106">
        <v>6596.2</v>
      </c>
      <c r="U1543" s="31">
        <f t="shared" si="48"/>
        <v>0</v>
      </c>
      <c r="V1543" s="39" t="s">
        <v>9</v>
      </c>
    </row>
    <row r="1544" spans="1:22" x14ac:dyDescent="0.25">
      <c r="A1544" s="20">
        <v>42231</v>
      </c>
      <c r="B1544" s="183">
        <v>5752</v>
      </c>
      <c r="C1544" s="183" t="s">
        <v>1592</v>
      </c>
      <c r="D1544" s="14" t="s">
        <v>151</v>
      </c>
      <c r="E1544" s="105">
        <v>2465.6</v>
      </c>
      <c r="F1544" s="23">
        <v>42232</v>
      </c>
      <c r="G1544" s="106">
        <v>2465.6</v>
      </c>
      <c r="H1544" s="48">
        <f t="shared" si="49"/>
        <v>0</v>
      </c>
      <c r="I1544" s="39" t="s">
        <v>9</v>
      </c>
      <c r="N1544" s="20">
        <v>42229</v>
      </c>
      <c r="O1544" s="183">
        <v>5473</v>
      </c>
      <c r="P1544" s="183" t="s">
        <v>1592</v>
      </c>
      <c r="Q1544" s="14" t="s">
        <v>818</v>
      </c>
      <c r="R1544" s="105">
        <v>5340.4</v>
      </c>
      <c r="S1544" s="23">
        <v>42229</v>
      </c>
      <c r="T1544" s="106">
        <v>5340.4</v>
      </c>
      <c r="U1544" s="31">
        <f t="shared" si="48"/>
        <v>0</v>
      </c>
      <c r="V1544" s="39" t="s">
        <v>9</v>
      </c>
    </row>
    <row r="1545" spans="1:22" x14ac:dyDescent="0.25">
      <c r="A1545" s="20">
        <v>42231</v>
      </c>
      <c r="B1545" s="183">
        <v>5753</v>
      </c>
      <c r="C1545" s="183" t="s">
        <v>1592</v>
      </c>
      <c r="D1545" s="14" t="s">
        <v>131</v>
      </c>
      <c r="E1545" s="105">
        <v>13524.8</v>
      </c>
      <c r="F1545" s="23">
        <v>42233</v>
      </c>
      <c r="G1545" s="106">
        <v>13524.8</v>
      </c>
      <c r="H1545" s="48">
        <f t="shared" si="49"/>
        <v>0</v>
      </c>
      <c r="I1545" s="39" t="s">
        <v>17</v>
      </c>
      <c r="N1545" s="20">
        <v>42236</v>
      </c>
      <c r="O1545" s="183">
        <v>6256</v>
      </c>
      <c r="P1545" s="183" t="s">
        <v>1592</v>
      </c>
      <c r="Q1545" s="14" t="s">
        <v>818</v>
      </c>
      <c r="R1545" s="105">
        <v>5145.3999999999996</v>
      </c>
      <c r="S1545" s="23">
        <v>42236</v>
      </c>
      <c r="T1545" s="118">
        <v>5145.3999999999996</v>
      </c>
      <c r="U1545" s="31">
        <f t="shared" si="48"/>
        <v>0</v>
      </c>
      <c r="V1545" s="56" t="s">
        <v>9</v>
      </c>
    </row>
    <row r="1546" spans="1:22" x14ac:dyDescent="0.25">
      <c r="A1546" s="20">
        <v>42231</v>
      </c>
      <c r="B1546" s="183">
        <v>5754</v>
      </c>
      <c r="C1546" s="183" t="s">
        <v>1592</v>
      </c>
      <c r="D1546" s="14" t="s">
        <v>130</v>
      </c>
      <c r="E1546" s="105">
        <v>7449.1</v>
      </c>
      <c r="F1546" s="23">
        <v>42232</v>
      </c>
      <c r="G1546" s="106">
        <v>7449.1</v>
      </c>
      <c r="H1546" s="48">
        <f t="shared" si="49"/>
        <v>0</v>
      </c>
      <c r="I1546" s="39" t="s">
        <v>9</v>
      </c>
      <c r="N1546" s="20">
        <v>42240</v>
      </c>
      <c r="O1546" s="183">
        <v>6805</v>
      </c>
      <c r="P1546" s="183" t="s">
        <v>1592</v>
      </c>
      <c r="Q1546" s="14" t="s">
        <v>818</v>
      </c>
      <c r="R1546" s="105">
        <v>16812.900000000001</v>
      </c>
      <c r="S1546" s="65">
        <v>42240</v>
      </c>
      <c r="T1546" s="106">
        <v>16812.900000000001</v>
      </c>
      <c r="U1546" s="31">
        <f t="shared" si="48"/>
        <v>0</v>
      </c>
      <c r="V1546" s="39" t="s">
        <v>9</v>
      </c>
    </row>
    <row r="1547" spans="1:22" x14ac:dyDescent="0.25">
      <c r="A1547" s="20">
        <v>42231</v>
      </c>
      <c r="B1547" s="183">
        <v>5755</v>
      </c>
      <c r="C1547" s="183" t="s">
        <v>1592</v>
      </c>
      <c r="D1547" s="14" t="s">
        <v>5046</v>
      </c>
      <c r="E1547" s="105">
        <v>21669.8</v>
      </c>
      <c r="F1547" s="23">
        <v>42231</v>
      </c>
      <c r="G1547" s="106">
        <v>21669.8</v>
      </c>
      <c r="H1547" s="48">
        <f t="shared" si="49"/>
        <v>0</v>
      </c>
      <c r="I1547" s="39" t="s">
        <v>9</v>
      </c>
      <c r="N1547" s="20">
        <v>42223</v>
      </c>
      <c r="O1547" s="183">
        <v>4939</v>
      </c>
      <c r="P1547" s="183" t="s">
        <v>1592</v>
      </c>
      <c r="Q1547" s="14" t="s">
        <v>1397</v>
      </c>
      <c r="R1547" s="105">
        <v>6816</v>
      </c>
      <c r="S1547" s="23">
        <v>42223</v>
      </c>
      <c r="T1547" s="106">
        <v>6816</v>
      </c>
      <c r="U1547" s="31">
        <f t="shared" si="48"/>
        <v>0</v>
      </c>
      <c r="V1547" s="39" t="s">
        <v>9</v>
      </c>
    </row>
    <row r="1548" spans="1:22" x14ac:dyDescent="0.25">
      <c r="A1548" s="20">
        <v>42231</v>
      </c>
      <c r="B1548" s="183">
        <v>5756</v>
      </c>
      <c r="C1548" s="183" t="s">
        <v>1592</v>
      </c>
      <c r="D1548" s="14" t="s">
        <v>699</v>
      </c>
      <c r="E1548" s="105">
        <v>365.5</v>
      </c>
      <c r="F1548" s="23">
        <v>42231</v>
      </c>
      <c r="G1548" s="106">
        <v>365.5</v>
      </c>
      <c r="H1548" s="48">
        <f t="shared" si="49"/>
        <v>0</v>
      </c>
      <c r="I1548" s="39" t="s">
        <v>9</v>
      </c>
      <c r="N1548" s="20">
        <v>42217</v>
      </c>
      <c r="O1548" s="183">
        <v>4225</v>
      </c>
      <c r="P1548" s="183" t="s">
        <v>1592</v>
      </c>
      <c r="Q1548" s="14" t="s">
        <v>296</v>
      </c>
      <c r="R1548" s="105">
        <v>1567.1</v>
      </c>
      <c r="S1548" s="23">
        <v>42217</v>
      </c>
      <c r="T1548" s="106">
        <v>1567.1</v>
      </c>
      <c r="U1548" s="25">
        <f t="shared" si="48"/>
        <v>0</v>
      </c>
      <c r="V1548" s="39" t="s">
        <v>9</v>
      </c>
    </row>
    <row r="1549" spans="1:22" x14ac:dyDescent="0.25">
      <c r="A1549" s="20">
        <v>42231</v>
      </c>
      <c r="B1549" s="183">
        <v>5757</v>
      </c>
      <c r="C1549" s="183" t="s">
        <v>1592</v>
      </c>
      <c r="D1549" s="14" t="s">
        <v>130</v>
      </c>
      <c r="E1549" s="105">
        <v>264</v>
      </c>
      <c r="F1549" s="23">
        <v>42232</v>
      </c>
      <c r="G1549" s="106">
        <v>264</v>
      </c>
      <c r="H1549" s="48">
        <f t="shared" si="49"/>
        <v>0</v>
      </c>
      <c r="I1549" s="39" t="s">
        <v>17</v>
      </c>
      <c r="N1549" s="20">
        <v>42224</v>
      </c>
      <c r="O1549" s="183">
        <v>4979</v>
      </c>
      <c r="P1549" s="183" t="s">
        <v>1592</v>
      </c>
      <c r="Q1549" s="14" t="s">
        <v>296</v>
      </c>
      <c r="R1549" s="105">
        <v>1965.54</v>
      </c>
      <c r="S1549" s="23">
        <v>42224</v>
      </c>
      <c r="T1549" s="106">
        <v>1965.54</v>
      </c>
      <c r="U1549" s="31">
        <f t="shared" si="48"/>
        <v>0</v>
      </c>
      <c r="V1549" s="39" t="s">
        <v>9</v>
      </c>
    </row>
    <row r="1550" spans="1:22" x14ac:dyDescent="0.25">
      <c r="A1550" s="20">
        <v>42231</v>
      </c>
      <c r="B1550" s="183">
        <v>5758</v>
      </c>
      <c r="C1550" s="183" t="s">
        <v>1592</v>
      </c>
      <c r="D1550" s="14" t="s">
        <v>294</v>
      </c>
      <c r="E1550" s="105">
        <v>6915.8</v>
      </c>
      <c r="F1550" s="23">
        <v>42231</v>
      </c>
      <c r="G1550" s="106">
        <v>6915.8</v>
      </c>
      <c r="H1550" s="48">
        <f t="shared" si="49"/>
        <v>0</v>
      </c>
      <c r="I1550" s="39" t="s">
        <v>9</v>
      </c>
      <c r="N1550" s="20">
        <v>42238</v>
      </c>
      <c r="O1550" s="183">
        <v>6540</v>
      </c>
      <c r="P1550" s="183" t="s">
        <v>1592</v>
      </c>
      <c r="Q1550" s="14" t="s">
        <v>296</v>
      </c>
      <c r="R1550" s="105">
        <v>1133.5999999999999</v>
      </c>
      <c r="S1550" s="23">
        <v>42238</v>
      </c>
      <c r="T1550" s="106">
        <v>1133.5999999999999</v>
      </c>
      <c r="U1550" s="31">
        <f t="shared" si="48"/>
        <v>0</v>
      </c>
      <c r="V1550" s="39" t="s">
        <v>9</v>
      </c>
    </row>
    <row r="1551" spans="1:22" x14ac:dyDescent="0.25">
      <c r="A1551" s="20">
        <v>42231</v>
      </c>
      <c r="B1551" s="183">
        <v>5759</v>
      </c>
      <c r="C1551" s="183" t="s">
        <v>1592</v>
      </c>
      <c r="D1551" s="14" t="s">
        <v>1186</v>
      </c>
      <c r="E1551" s="105">
        <v>21887.4</v>
      </c>
      <c r="F1551" s="23">
        <v>42232</v>
      </c>
      <c r="G1551" s="106">
        <v>21887.4</v>
      </c>
      <c r="H1551" s="48">
        <f t="shared" si="49"/>
        <v>0</v>
      </c>
      <c r="I1551" s="39" t="s">
        <v>587</v>
      </c>
      <c r="N1551" s="20">
        <v>42245</v>
      </c>
      <c r="O1551" s="183">
        <v>7296</v>
      </c>
      <c r="P1551" s="183" t="s">
        <v>1592</v>
      </c>
      <c r="Q1551" s="14" t="s">
        <v>296</v>
      </c>
      <c r="R1551" s="105">
        <v>1862</v>
      </c>
      <c r="S1551" s="23">
        <v>42245</v>
      </c>
      <c r="T1551" s="106">
        <v>1862</v>
      </c>
      <c r="U1551" s="31">
        <f t="shared" si="48"/>
        <v>0</v>
      </c>
      <c r="V1551" s="39" t="s">
        <v>9</v>
      </c>
    </row>
    <row r="1552" spans="1:22" x14ac:dyDescent="0.25">
      <c r="A1552" s="20">
        <v>42231</v>
      </c>
      <c r="B1552" s="183">
        <v>5760</v>
      </c>
      <c r="C1552" s="183" t="s">
        <v>1592</v>
      </c>
      <c r="D1552" s="14" t="s">
        <v>255</v>
      </c>
      <c r="E1552" s="105">
        <v>8623.4</v>
      </c>
      <c r="F1552" s="23">
        <v>42232</v>
      </c>
      <c r="G1552" s="106">
        <v>8623.4</v>
      </c>
      <c r="H1552" s="48">
        <f t="shared" si="49"/>
        <v>0</v>
      </c>
      <c r="I1552" s="39" t="s">
        <v>587</v>
      </c>
      <c r="N1552" s="20">
        <v>42217</v>
      </c>
      <c r="O1552" s="183">
        <v>4228</v>
      </c>
      <c r="P1552" s="183" t="s">
        <v>1592</v>
      </c>
      <c r="Q1552" s="14" t="s">
        <v>114</v>
      </c>
      <c r="R1552" s="105">
        <v>2919</v>
      </c>
      <c r="S1552" s="23">
        <v>42217</v>
      </c>
      <c r="T1552" s="106">
        <v>2919</v>
      </c>
      <c r="U1552" s="25">
        <f t="shared" si="48"/>
        <v>0</v>
      </c>
      <c r="V1552" s="39" t="s">
        <v>9</v>
      </c>
    </row>
    <row r="1553" spans="1:22" x14ac:dyDescent="0.25">
      <c r="A1553" s="20">
        <v>42231</v>
      </c>
      <c r="B1553" s="183">
        <v>5761</v>
      </c>
      <c r="C1553" s="183" t="s">
        <v>1592</v>
      </c>
      <c r="D1553" s="14" t="s">
        <v>1175</v>
      </c>
      <c r="E1553" s="105">
        <v>18558</v>
      </c>
      <c r="F1553" s="23">
        <v>42232</v>
      </c>
      <c r="G1553" s="106">
        <v>18558</v>
      </c>
      <c r="H1553" s="48">
        <f t="shared" si="49"/>
        <v>0</v>
      </c>
      <c r="I1553" s="39" t="s">
        <v>587</v>
      </c>
      <c r="N1553" s="20">
        <v>42218</v>
      </c>
      <c r="O1553" s="183">
        <v>4335</v>
      </c>
      <c r="P1553" s="183" t="s">
        <v>1592</v>
      </c>
      <c r="Q1553" s="40" t="s">
        <v>114</v>
      </c>
      <c r="R1553" s="105">
        <v>3709.2</v>
      </c>
      <c r="S1553" s="23">
        <v>42218</v>
      </c>
      <c r="T1553" s="106">
        <v>3709.2</v>
      </c>
      <c r="U1553" s="25">
        <f t="shared" si="48"/>
        <v>0</v>
      </c>
      <c r="V1553" s="68" t="s">
        <v>9</v>
      </c>
    </row>
    <row r="1554" spans="1:22" x14ac:dyDescent="0.25">
      <c r="A1554" s="20">
        <v>42231</v>
      </c>
      <c r="B1554" s="183">
        <v>5762</v>
      </c>
      <c r="C1554" s="183" t="s">
        <v>1592</v>
      </c>
      <c r="D1554" s="14" t="s">
        <v>1173</v>
      </c>
      <c r="E1554" s="105">
        <v>5182.7</v>
      </c>
      <c r="F1554" s="23">
        <v>42232</v>
      </c>
      <c r="G1554" s="106">
        <v>5182.7</v>
      </c>
      <c r="H1554" s="48">
        <f t="shared" si="49"/>
        <v>0</v>
      </c>
      <c r="I1554" s="39" t="s">
        <v>587</v>
      </c>
      <c r="N1554" s="20">
        <v>42219</v>
      </c>
      <c r="O1554" s="183">
        <v>4404</v>
      </c>
      <c r="P1554" s="183" t="s">
        <v>1592</v>
      </c>
      <c r="Q1554" s="217" t="s">
        <v>114</v>
      </c>
      <c r="R1554" s="105">
        <v>1773</v>
      </c>
      <c r="S1554" s="23">
        <v>42219</v>
      </c>
      <c r="T1554" s="106">
        <v>1773</v>
      </c>
      <c r="U1554" s="25">
        <f t="shared" si="48"/>
        <v>0</v>
      </c>
      <c r="V1554" s="68" t="s">
        <v>9</v>
      </c>
    </row>
    <row r="1555" spans="1:22" x14ac:dyDescent="0.25">
      <c r="A1555" s="20">
        <v>42231</v>
      </c>
      <c r="B1555" s="183">
        <v>5763</v>
      </c>
      <c r="C1555" s="183" t="s">
        <v>1592</v>
      </c>
      <c r="D1555" s="150" t="s">
        <v>1190</v>
      </c>
      <c r="E1555" s="105">
        <v>7008</v>
      </c>
      <c r="F1555" s="23">
        <v>42232</v>
      </c>
      <c r="G1555" s="106">
        <v>7008</v>
      </c>
      <c r="H1555" s="48">
        <f t="shared" si="49"/>
        <v>0</v>
      </c>
      <c r="I1555" s="39" t="s">
        <v>587</v>
      </c>
      <c r="N1555" s="20">
        <v>42220</v>
      </c>
      <c r="O1555" s="183">
        <v>4512</v>
      </c>
      <c r="P1555" s="183" t="s">
        <v>1592</v>
      </c>
      <c r="Q1555" s="14" t="s">
        <v>114</v>
      </c>
      <c r="R1555" s="105">
        <v>1095</v>
      </c>
      <c r="S1555" s="23">
        <v>42220</v>
      </c>
      <c r="T1555" s="106">
        <v>1095</v>
      </c>
      <c r="U1555" s="31">
        <f t="shared" si="48"/>
        <v>0</v>
      </c>
      <c r="V1555" s="39" t="s">
        <v>9</v>
      </c>
    </row>
    <row r="1556" spans="1:22" x14ac:dyDescent="0.25">
      <c r="A1556" s="20">
        <v>42231</v>
      </c>
      <c r="B1556" s="183">
        <v>5764</v>
      </c>
      <c r="C1556" s="183" t="s">
        <v>1592</v>
      </c>
      <c r="D1556" s="14" t="s">
        <v>1290</v>
      </c>
      <c r="E1556" s="105">
        <v>4285.8999999999996</v>
      </c>
      <c r="F1556" s="23">
        <v>42232</v>
      </c>
      <c r="G1556" s="106">
        <v>4285.8999999999996</v>
      </c>
      <c r="H1556" s="48">
        <f t="shared" si="49"/>
        <v>0</v>
      </c>
      <c r="I1556" s="39" t="s">
        <v>587</v>
      </c>
      <c r="N1556" s="20">
        <v>42221</v>
      </c>
      <c r="O1556" s="183">
        <v>4601</v>
      </c>
      <c r="P1556" s="183" t="s">
        <v>1592</v>
      </c>
      <c r="Q1556" s="14" t="s">
        <v>114</v>
      </c>
      <c r="R1556" s="105">
        <v>1545</v>
      </c>
      <c r="S1556" s="23">
        <v>42221</v>
      </c>
      <c r="T1556" s="106">
        <v>1545</v>
      </c>
      <c r="U1556" s="31">
        <f t="shared" si="48"/>
        <v>0</v>
      </c>
      <c r="V1556" s="39" t="s">
        <v>9</v>
      </c>
    </row>
    <row r="1557" spans="1:22" x14ac:dyDescent="0.25">
      <c r="A1557" s="20">
        <v>42231</v>
      </c>
      <c r="B1557" s="183">
        <v>5765</v>
      </c>
      <c r="C1557" s="183" t="s">
        <v>1592</v>
      </c>
      <c r="D1557" s="14" t="s">
        <v>1172</v>
      </c>
      <c r="E1557" s="105">
        <v>4445</v>
      </c>
      <c r="F1557" s="23">
        <v>42232</v>
      </c>
      <c r="G1557" s="106">
        <v>4445</v>
      </c>
      <c r="H1557" s="48">
        <f t="shared" si="49"/>
        <v>0</v>
      </c>
      <c r="I1557" s="39" t="s">
        <v>587</v>
      </c>
      <c r="N1557" s="20">
        <v>42222</v>
      </c>
      <c r="O1557" s="183">
        <v>4707</v>
      </c>
      <c r="P1557" s="183" t="s">
        <v>1592</v>
      </c>
      <c r="Q1557" s="14" t="s">
        <v>114</v>
      </c>
      <c r="R1557" s="105">
        <v>4672.2</v>
      </c>
      <c r="S1557" s="23">
        <v>42222</v>
      </c>
      <c r="T1557" s="106">
        <v>4672.2</v>
      </c>
      <c r="U1557" s="31">
        <f t="shared" si="48"/>
        <v>0</v>
      </c>
      <c r="V1557" s="39" t="s">
        <v>9</v>
      </c>
    </row>
    <row r="1558" spans="1:22" x14ac:dyDescent="0.25">
      <c r="A1558" s="20">
        <v>42231</v>
      </c>
      <c r="B1558" s="183">
        <v>5766</v>
      </c>
      <c r="C1558" s="183" t="s">
        <v>1592</v>
      </c>
      <c r="D1558" s="14" t="s">
        <v>133</v>
      </c>
      <c r="E1558" s="105">
        <v>544</v>
      </c>
      <c r="F1558" s="23">
        <v>42231</v>
      </c>
      <c r="G1558" s="106">
        <v>544</v>
      </c>
      <c r="H1558" s="48">
        <f t="shared" si="49"/>
        <v>0</v>
      </c>
      <c r="I1558" s="39" t="s">
        <v>9</v>
      </c>
      <c r="N1558" s="20">
        <v>42223</v>
      </c>
      <c r="O1558" s="183">
        <v>4836</v>
      </c>
      <c r="P1558" s="183" t="s">
        <v>1592</v>
      </c>
      <c r="Q1558" s="14" t="s">
        <v>114</v>
      </c>
      <c r="R1558" s="105">
        <v>2284.8000000000002</v>
      </c>
      <c r="S1558" s="23">
        <v>42223</v>
      </c>
      <c r="T1558" s="106">
        <v>2284.8000000000002</v>
      </c>
      <c r="U1558" s="31">
        <f t="shared" si="48"/>
        <v>0</v>
      </c>
      <c r="V1558" s="39" t="s">
        <v>9</v>
      </c>
    </row>
    <row r="1559" spans="1:22" x14ac:dyDescent="0.25">
      <c r="A1559" s="20">
        <v>42231</v>
      </c>
      <c r="B1559" s="183">
        <v>5767</v>
      </c>
      <c r="C1559" s="183" t="s">
        <v>1592</v>
      </c>
      <c r="D1559" s="14" t="s">
        <v>215</v>
      </c>
      <c r="E1559" s="105">
        <v>37617.68</v>
      </c>
      <c r="F1559" s="23">
        <v>42231</v>
      </c>
      <c r="G1559" s="106">
        <v>37617.68</v>
      </c>
      <c r="H1559" s="48">
        <f t="shared" si="49"/>
        <v>0</v>
      </c>
      <c r="I1559" s="39" t="s">
        <v>6106</v>
      </c>
      <c r="N1559" s="20">
        <v>42224</v>
      </c>
      <c r="O1559" s="183">
        <v>4976</v>
      </c>
      <c r="P1559" s="183" t="s">
        <v>1592</v>
      </c>
      <c r="Q1559" s="14" t="s">
        <v>114</v>
      </c>
      <c r="R1559" s="105">
        <v>3302.4</v>
      </c>
      <c r="S1559" s="23">
        <v>42224</v>
      </c>
      <c r="T1559" s="106">
        <v>3302.4</v>
      </c>
      <c r="U1559" s="31">
        <f t="shared" si="48"/>
        <v>0</v>
      </c>
      <c r="V1559" s="39" t="s">
        <v>9</v>
      </c>
    </row>
    <row r="1560" spans="1:22" x14ac:dyDescent="0.25">
      <c r="A1560" s="20">
        <v>42231</v>
      </c>
      <c r="B1560" s="183">
        <v>5768</v>
      </c>
      <c r="C1560" s="183" t="s">
        <v>1592</v>
      </c>
      <c r="D1560" s="14" t="s">
        <v>83</v>
      </c>
      <c r="E1560" s="105">
        <v>7624</v>
      </c>
      <c r="F1560" s="23">
        <v>42232</v>
      </c>
      <c r="G1560" s="229">
        <v>7624</v>
      </c>
      <c r="H1560" s="48">
        <f t="shared" si="49"/>
        <v>0</v>
      </c>
      <c r="I1560" s="39" t="s">
        <v>59</v>
      </c>
      <c r="N1560" s="20">
        <v>42225</v>
      </c>
      <c r="O1560" s="183">
        <v>5074</v>
      </c>
      <c r="P1560" s="183" t="s">
        <v>1592</v>
      </c>
      <c r="Q1560" s="14" t="s">
        <v>114</v>
      </c>
      <c r="R1560" s="105">
        <v>3173.2</v>
      </c>
      <c r="S1560" s="23">
        <v>42225</v>
      </c>
      <c r="T1560" s="106">
        <v>3173.2</v>
      </c>
      <c r="U1560" s="31">
        <f t="shared" si="48"/>
        <v>0</v>
      </c>
      <c r="V1560" s="39" t="s">
        <v>9</v>
      </c>
    </row>
    <row r="1561" spans="1:22" x14ac:dyDescent="0.25">
      <c r="A1561" s="20">
        <v>42231</v>
      </c>
      <c r="B1561" s="183">
        <v>5769</v>
      </c>
      <c r="C1561" s="183" t="s">
        <v>1592</v>
      </c>
      <c r="D1561" s="14" t="s">
        <v>91</v>
      </c>
      <c r="E1561" s="105">
        <v>29471.7</v>
      </c>
      <c r="F1561" s="23">
        <v>42232</v>
      </c>
      <c r="G1561" s="229">
        <v>29471.7</v>
      </c>
      <c r="H1561" s="48">
        <f t="shared" si="49"/>
        <v>0</v>
      </c>
      <c r="I1561" s="39" t="s">
        <v>59</v>
      </c>
      <c r="N1561" s="20">
        <v>42226</v>
      </c>
      <c r="O1561" s="183">
        <v>5161</v>
      </c>
      <c r="P1561" s="183" t="s">
        <v>1592</v>
      </c>
      <c r="Q1561" s="14" t="s">
        <v>114</v>
      </c>
      <c r="R1561" s="105">
        <v>2219.75</v>
      </c>
      <c r="S1561" s="23">
        <v>42226</v>
      </c>
      <c r="T1561" s="106">
        <v>2219.75</v>
      </c>
      <c r="U1561" s="31">
        <f t="shared" si="48"/>
        <v>0</v>
      </c>
      <c r="V1561" s="39" t="s">
        <v>9</v>
      </c>
    </row>
    <row r="1562" spans="1:22" x14ac:dyDescent="0.25">
      <c r="A1562" s="20">
        <v>42231</v>
      </c>
      <c r="B1562" s="183">
        <v>5770</v>
      </c>
      <c r="C1562" s="183" t="s">
        <v>1592</v>
      </c>
      <c r="D1562" s="14" t="s">
        <v>31</v>
      </c>
      <c r="E1562" s="105">
        <v>2442.4</v>
      </c>
      <c r="F1562" s="23">
        <v>42232</v>
      </c>
      <c r="G1562" s="229">
        <v>2442.4</v>
      </c>
      <c r="H1562" s="48">
        <f t="shared" si="49"/>
        <v>0</v>
      </c>
      <c r="I1562" s="39" t="s">
        <v>59</v>
      </c>
      <c r="N1562" s="20">
        <v>42227</v>
      </c>
      <c r="O1562" s="183">
        <v>5265</v>
      </c>
      <c r="P1562" s="183" t="s">
        <v>1592</v>
      </c>
      <c r="Q1562" s="14" t="s">
        <v>114</v>
      </c>
      <c r="R1562" s="105">
        <v>1703</v>
      </c>
      <c r="S1562" s="23">
        <v>42227</v>
      </c>
      <c r="T1562" s="118">
        <v>1703</v>
      </c>
      <c r="U1562" s="31">
        <f t="shared" si="48"/>
        <v>0</v>
      </c>
      <c r="V1562" s="56" t="s">
        <v>9</v>
      </c>
    </row>
    <row r="1563" spans="1:22" x14ac:dyDescent="0.25">
      <c r="A1563" s="20">
        <v>42231</v>
      </c>
      <c r="B1563" s="183">
        <v>5771</v>
      </c>
      <c r="C1563" s="183" t="s">
        <v>1592</v>
      </c>
      <c r="D1563" s="14" t="s">
        <v>148</v>
      </c>
      <c r="E1563" s="105">
        <v>2532</v>
      </c>
      <c r="F1563" s="23">
        <v>42232</v>
      </c>
      <c r="G1563" s="229">
        <v>2532</v>
      </c>
      <c r="H1563" s="48">
        <f t="shared" si="49"/>
        <v>0</v>
      </c>
      <c r="I1563" s="39" t="s">
        <v>59</v>
      </c>
      <c r="N1563" s="20">
        <v>42228</v>
      </c>
      <c r="O1563" s="183">
        <v>5377</v>
      </c>
      <c r="P1563" s="183" t="s">
        <v>1592</v>
      </c>
      <c r="Q1563" s="14" t="s">
        <v>114</v>
      </c>
      <c r="R1563" s="105">
        <v>2489.5</v>
      </c>
      <c r="S1563" s="23">
        <v>42228</v>
      </c>
      <c r="T1563" s="106">
        <v>2489.5</v>
      </c>
      <c r="U1563" s="31">
        <f t="shared" si="48"/>
        <v>0</v>
      </c>
      <c r="V1563" s="39" t="s">
        <v>9</v>
      </c>
    </row>
    <row r="1564" spans="1:22" x14ac:dyDescent="0.25">
      <c r="A1564" s="20">
        <v>42231</v>
      </c>
      <c r="B1564" s="183">
        <v>5772</v>
      </c>
      <c r="C1564" s="183" t="s">
        <v>1592</v>
      </c>
      <c r="D1564" s="14" t="s">
        <v>169</v>
      </c>
      <c r="E1564" s="105">
        <v>2550.6</v>
      </c>
      <c r="F1564" s="23">
        <v>42232</v>
      </c>
      <c r="G1564" s="229">
        <v>2550.6</v>
      </c>
      <c r="H1564" s="48">
        <f t="shared" si="49"/>
        <v>0</v>
      </c>
      <c r="I1564" s="39" t="s">
        <v>59</v>
      </c>
      <c r="N1564" s="20">
        <v>42229</v>
      </c>
      <c r="O1564" s="183">
        <v>5471</v>
      </c>
      <c r="P1564" s="183" t="s">
        <v>1592</v>
      </c>
      <c r="Q1564" s="14" t="s">
        <v>114</v>
      </c>
      <c r="R1564" s="105">
        <v>2083.25</v>
      </c>
      <c r="S1564" s="51">
        <v>42229</v>
      </c>
      <c r="T1564" s="106">
        <v>2083.25</v>
      </c>
      <c r="U1564" s="31">
        <f t="shared" si="48"/>
        <v>0</v>
      </c>
      <c r="V1564" s="39" t="s">
        <v>9</v>
      </c>
    </row>
    <row r="1565" spans="1:22" x14ac:dyDescent="0.25">
      <c r="A1565" s="20">
        <v>42231</v>
      </c>
      <c r="B1565" s="183">
        <v>5773</v>
      </c>
      <c r="C1565" s="183" t="s">
        <v>1592</v>
      </c>
      <c r="D1565" s="14" t="s">
        <v>1261</v>
      </c>
      <c r="E1565" s="105">
        <v>22012.400000000001</v>
      </c>
      <c r="F1565" s="23">
        <v>42232</v>
      </c>
      <c r="G1565" s="229">
        <v>22012.400000000001</v>
      </c>
      <c r="H1565" s="48">
        <f t="shared" si="49"/>
        <v>0</v>
      </c>
      <c r="I1565" s="39" t="s">
        <v>587</v>
      </c>
      <c r="N1565" s="20">
        <v>42230</v>
      </c>
      <c r="O1565" s="183">
        <v>5609</v>
      </c>
      <c r="P1565" s="183" t="s">
        <v>1592</v>
      </c>
      <c r="Q1565" s="14" t="s">
        <v>114</v>
      </c>
      <c r="R1565" s="105">
        <v>5819.8</v>
      </c>
      <c r="S1565" s="23">
        <v>42230</v>
      </c>
      <c r="T1565" s="106">
        <v>5819.8</v>
      </c>
      <c r="U1565" s="31">
        <f t="shared" si="48"/>
        <v>0</v>
      </c>
      <c r="V1565" s="39" t="s">
        <v>9</v>
      </c>
    </row>
    <row r="1566" spans="1:22" x14ac:dyDescent="0.25">
      <c r="A1566" s="20">
        <v>42231</v>
      </c>
      <c r="B1566" s="183">
        <v>5774</v>
      </c>
      <c r="C1566" s="183" t="s">
        <v>1592</v>
      </c>
      <c r="D1566" s="14" t="s">
        <v>167</v>
      </c>
      <c r="E1566" s="105">
        <v>325.60000000000002</v>
      </c>
      <c r="F1566" s="23">
        <v>42232</v>
      </c>
      <c r="G1566" s="229">
        <v>325.60000000000002</v>
      </c>
      <c r="H1566" s="48">
        <f t="shared" si="49"/>
        <v>0</v>
      </c>
      <c r="I1566" s="39" t="s">
        <v>59</v>
      </c>
      <c r="N1566" s="20">
        <v>42231</v>
      </c>
      <c r="O1566" s="183">
        <v>5735</v>
      </c>
      <c r="P1566" s="183" t="s">
        <v>1592</v>
      </c>
      <c r="Q1566" s="14" t="s">
        <v>114</v>
      </c>
      <c r="R1566" s="105">
        <v>2658.5</v>
      </c>
      <c r="S1566" s="23">
        <v>42231</v>
      </c>
      <c r="T1566" s="106">
        <v>2658.5</v>
      </c>
      <c r="U1566" s="48">
        <f t="shared" si="48"/>
        <v>0</v>
      </c>
      <c r="V1566" s="39" t="s">
        <v>9</v>
      </c>
    </row>
    <row r="1567" spans="1:22" x14ac:dyDescent="0.25">
      <c r="A1567" s="20">
        <v>42231</v>
      </c>
      <c r="B1567" s="183">
        <v>5775</v>
      </c>
      <c r="C1567" s="183" t="s">
        <v>1592</v>
      </c>
      <c r="D1567" s="14" t="s">
        <v>81</v>
      </c>
      <c r="E1567" s="105">
        <v>3724.4</v>
      </c>
      <c r="F1567" s="23">
        <v>42232</v>
      </c>
      <c r="G1567" s="229">
        <v>3724.4</v>
      </c>
      <c r="H1567" s="48">
        <f t="shared" si="49"/>
        <v>0</v>
      </c>
      <c r="I1567" s="39" t="s">
        <v>59</v>
      </c>
      <c r="N1567" s="20">
        <v>42231</v>
      </c>
      <c r="O1567" s="183">
        <v>5739</v>
      </c>
      <c r="P1567" s="183" t="s">
        <v>1592</v>
      </c>
      <c r="Q1567" s="14" t="s">
        <v>114</v>
      </c>
      <c r="R1567" s="105">
        <v>3867.5</v>
      </c>
      <c r="S1567" s="23">
        <v>42231</v>
      </c>
      <c r="T1567" s="106">
        <v>3867.5</v>
      </c>
      <c r="U1567" s="48">
        <f t="shared" si="48"/>
        <v>0</v>
      </c>
      <c r="V1567" s="39" t="s">
        <v>9</v>
      </c>
    </row>
    <row r="1568" spans="1:22" x14ac:dyDescent="0.25">
      <c r="A1568" s="20">
        <v>42231</v>
      </c>
      <c r="B1568" s="183">
        <v>5776</v>
      </c>
      <c r="C1568" s="183" t="s">
        <v>1592</v>
      </c>
      <c r="D1568" s="14" t="s">
        <v>120</v>
      </c>
      <c r="E1568" s="105">
        <v>1694.2</v>
      </c>
      <c r="F1568" s="23">
        <v>42232</v>
      </c>
      <c r="G1568" s="229">
        <v>1694.2</v>
      </c>
      <c r="H1568" s="48">
        <f t="shared" si="49"/>
        <v>0</v>
      </c>
      <c r="I1568" s="39" t="s">
        <v>59</v>
      </c>
      <c r="N1568" s="20">
        <v>42232</v>
      </c>
      <c r="O1568" s="183">
        <v>5852</v>
      </c>
      <c r="P1568" s="183" t="s">
        <v>1592</v>
      </c>
      <c r="Q1568" s="14" t="s">
        <v>114</v>
      </c>
      <c r="R1568" s="105">
        <v>4056</v>
      </c>
      <c r="S1568" s="23">
        <v>42232</v>
      </c>
      <c r="T1568" s="106">
        <v>4056</v>
      </c>
      <c r="U1568" s="48">
        <f t="shared" si="48"/>
        <v>0</v>
      </c>
      <c r="V1568" s="39" t="s">
        <v>9</v>
      </c>
    </row>
    <row r="1569" spans="1:22" x14ac:dyDescent="0.25">
      <c r="A1569" s="20">
        <v>42231</v>
      </c>
      <c r="B1569" s="183">
        <v>5777</v>
      </c>
      <c r="C1569" s="183" t="s">
        <v>1592</v>
      </c>
      <c r="D1569" s="14" t="s">
        <v>4432</v>
      </c>
      <c r="E1569" s="105">
        <v>2329.6</v>
      </c>
      <c r="F1569" s="23">
        <v>42232</v>
      </c>
      <c r="G1569" s="229">
        <v>2329.6</v>
      </c>
      <c r="H1569" s="48">
        <f t="shared" si="49"/>
        <v>0</v>
      </c>
      <c r="I1569" s="39" t="s">
        <v>59</v>
      </c>
      <c r="N1569" s="20">
        <v>42232</v>
      </c>
      <c r="O1569" s="183">
        <v>5861</v>
      </c>
      <c r="P1569" s="183" t="s">
        <v>1592</v>
      </c>
      <c r="Q1569" s="14" t="s">
        <v>114</v>
      </c>
      <c r="R1569" s="105">
        <v>4036.5</v>
      </c>
      <c r="S1569" s="23">
        <v>42232</v>
      </c>
      <c r="T1569" s="106">
        <v>4036.5</v>
      </c>
      <c r="U1569" s="48">
        <f t="shared" si="48"/>
        <v>0</v>
      </c>
      <c r="V1569" s="39" t="s">
        <v>9</v>
      </c>
    </row>
    <row r="1570" spans="1:22" x14ac:dyDescent="0.25">
      <c r="A1570" s="20">
        <v>42231</v>
      </c>
      <c r="B1570" s="183">
        <v>5778</v>
      </c>
      <c r="C1570" s="183" t="s">
        <v>1592</v>
      </c>
      <c r="D1570" s="14" t="s">
        <v>82</v>
      </c>
      <c r="E1570" s="105">
        <v>6328.4</v>
      </c>
      <c r="F1570" s="23">
        <v>42232</v>
      </c>
      <c r="G1570" s="229">
        <v>6328.4</v>
      </c>
      <c r="H1570" s="48">
        <f t="shared" si="49"/>
        <v>0</v>
      </c>
      <c r="I1570" s="39" t="s">
        <v>59</v>
      </c>
      <c r="N1570" s="20">
        <v>42232</v>
      </c>
      <c r="O1570" s="183">
        <v>5862</v>
      </c>
      <c r="P1570" s="183" t="s">
        <v>1592</v>
      </c>
      <c r="Q1570" s="14" t="s">
        <v>114</v>
      </c>
      <c r="R1570" s="105">
        <v>663</v>
      </c>
      <c r="S1570" s="23">
        <v>42232</v>
      </c>
      <c r="T1570" s="106">
        <v>663</v>
      </c>
      <c r="U1570" s="48">
        <f t="shared" si="48"/>
        <v>0</v>
      </c>
      <c r="V1570" s="39" t="s">
        <v>9</v>
      </c>
    </row>
    <row r="1571" spans="1:22" x14ac:dyDescent="0.25">
      <c r="A1571" s="20">
        <v>42231</v>
      </c>
      <c r="B1571" s="183">
        <v>5779</v>
      </c>
      <c r="C1571" s="183" t="s">
        <v>1592</v>
      </c>
      <c r="D1571" s="14" t="s">
        <v>335</v>
      </c>
      <c r="E1571" s="105">
        <v>136.4</v>
      </c>
      <c r="F1571" s="23">
        <v>42231</v>
      </c>
      <c r="G1571" s="106">
        <v>136.4</v>
      </c>
      <c r="H1571" s="48">
        <f t="shared" si="49"/>
        <v>0</v>
      </c>
      <c r="I1571" s="39" t="s">
        <v>9</v>
      </c>
      <c r="N1571" s="20">
        <v>42232</v>
      </c>
      <c r="O1571" s="183">
        <v>5918</v>
      </c>
      <c r="P1571" s="183" t="s">
        <v>1592</v>
      </c>
      <c r="Q1571" s="14" t="s">
        <v>114</v>
      </c>
      <c r="R1571" s="105">
        <v>3516.5</v>
      </c>
      <c r="S1571" s="23">
        <v>42232</v>
      </c>
      <c r="T1571" s="118">
        <v>3516.5</v>
      </c>
      <c r="U1571" s="31">
        <f t="shared" si="48"/>
        <v>0</v>
      </c>
      <c r="V1571" s="56" t="s">
        <v>9</v>
      </c>
    </row>
    <row r="1572" spans="1:22" x14ac:dyDescent="0.25">
      <c r="A1572" s="20">
        <v>42231</v>
      </c>
      <c r="B1572" s="183">
        <v>5780</v>
      </c>
      <c r="C1572" s="183" t="s">
        <v>1592</v>
      </c>
      <c r="D1572" s="14" t="s">
        <v>164</v>
      </c>
      <c r="E1572" s="105">
        <v>2032.3</v>
      </c>
      <c r="F1572" s="23">
        <v>42231</v>
      </c>
      <c r="G1572" s="106">
        <v>2032.3</v>
      </c>
      <c r="H1572" s="48">
        <f t="shared" si="49"/>
        <v>0</v>
      </c>
      <c r="I1572" s="39" t="s">
        <v>9</v>
      </c>
      <c r="N1572" s="20">
        <v>42233</v>
      </c>
      <c r="O1572" s="183">
        <v>5931</v>
      </c>
      <c r="P1572" s="183" t="s">
        <v>1592</v>
      </c>
      <c r="Q1572" s="14" t="s">
        <v>114</v>
      </c>
      <c r="R1572" s="105">
        <v>2827.5</v>
      </c>
      <c r="S1572" s="23">
        <v>42233</v>
      </c>
      <c r="T1572" s="118">
        <v>2827.5</v>
      </c>
      <c r="U1572" s="48">
        <f t="shared" si="48"/>
        <v>0</v>
      </c>
      <c r="V1572" s="56" t="s">
        <v>9</v>
      </c>
    </row>
    <row r="1573" spans="1:22" x14ac:dyDescent="0.25">
      <c r="A1573" s="20">
        <v>42231</v>
      </c>
      <c r="B1573" s="183">
        <v>5781</v>
      </c>
      <c r="C1573" s="183" t="s">
        <v>1592</v>
      </c>
      <c r="D1573" s="14" t="s">
        <v>1182</v>
      </c>
      <c r="E1573" s="105">
        <v>2824.1</v>
      </c>
      <c r="F1573" s="23">
        <v>42231</v>
      </c>
      <c r="G1573" s="106">
        <v>2824.1</v>
      </c>
      <c r="H1573" s="48">
        <f t="shared" si="49"/>
        <v>0</v>
      </c>
      <c r="I1573" s="39" t="s">
        <v>9</v>
      </c>
      <c r="N1573" s="20">
        <v>42234</v>
      </c>
      <c r="O1573" s="183">
        <v>6062</v>
      </c>
      <c r="P1573" s="183" t="s">
        <v>1592</v>
      </c>
      <c r="Q1573" s="14" t="s">
        <v>114</v>
      </c>
      <c r="R1573" s="105">
        <v>2997.8</v>
      </c>
      <c r="S1573" s="23"/>
      <c r="T1573" s="118"/>
      <c r="U1573" s="31">
        <f t="shared" si="48"/>
        <v>2997.8</v>
      </c>
      <c r="V1573" s="56" t="s">
        <v>9</v>
      </c>
    </row>
    <row r="1574" spans="1:22" x14ac:dyDescent="0.25">
      <c r="A1574" s="20">
        <v>42231</v>
      </c>
      <c r="B1574" s="183">
        <v>5782</v>
      </c>
      <c r="C1574" s="183" t="s">
        <v>1592</v>
      </c>
      <c r="D1574" s="14" t="s">
        <v>406</v>
      </c>
      <c r="E1574" s="105">
        <v>1861.2</v>
      </c>
      <c r="F1574" s="23">
        <v>42232</v>
      </c>
      <c r="G1574" s="106">
        <v>1861.2</v>
      </c>
      <c r="H1574" s="48">
        <f t="shared" si="49"/>
        <v>0</v>
      </c>
      <c r="I1574" s="39" t="s">
        <v>9</v>
      </c>
      <c r="N1574" s="20">
        <v>42235</v>
      </c>
      <c r="O1574" s="183">
        <v>6154</v>
      </c>
      <c r="P1574" s="183" t="s">
        <v>1592</v>
      </c>
      <c r="Q1574" s="14" t="s">
        <v>114</v>
      </c>
      <c r="R1574" s="105">
        <v>2246.6</v>
      </c>
      <c r="S1574" s="23">
        <v>42235</v>
      </c>
      <c r="T1574" s="118">
        <v>2246.6</v>
      </c>
      <c r="U1574" s="31">
        <f t="shared" si="48"/>
        <v>0</v>
      </c>
      <c r="V1574" s="56" t="s">
        <v>9</v>
      </c>
    </row>
    <row r="1575" spans="1:22" x14ac:dyDescent="0.25">
      <c r="A1575" s="20">
        <v>42231</v>
      </c>
      <c r="B1575" s="183">
        <v>5783</v>
      </c>
      <c r="C1575" s="183" t="s">
        <v>1592</v>
      </c>
      <c r="D1575" s="14" t="s">
        <v>641</v>
      </c>
      <c r="E1575" s="105">
        <v>5858.8</v>
      </c>
      <c r="F1575" s="23">
        <v>42232</v>
      </c>
      <c r="G1575" s="106">
        <v>5858.8</v>
      </c>
      <c r="H1575" s="48">
        <f t="shared" si="49"/>
        <v>0</v>
      </c>
      <c r="I1575" s="39" t="s">
        <v>6104</v>
      </c>
      <c r="N1575" s="20">
        <v>42236</v>
      </c>
      <c r="O1575" s="183">
        <v>6267</v>
      </c>
      <c r="P1575" s="183" t="s">
        <v>1592</v>
      </c>
      <c r="Q1575" s="14" t="s">
        <v>114</v>
      </c>
      <c r="R1575" s="105">
        <v>1554.3</v>
      </c>
      <c r="S1575" s="23">
        <v>42236</v>
      </c>
      <c r="T1575" s="118">
        <v>1554.3</v>
      </c>
      <c r="U1575" s="31">
        <f t="shared" si="48"/>
        <v>0</v>
      </c>
      <c r="V1575" s="56" t="s">
        <v>9</v>
      </c>
    </row>
    <row r="1576" spans="1:22" x14ac:dyDescent="0.25">
      <c r="A1576" s="20">
        <v>42231</v>
      </c>
      <c r="B1576" s="183">
        <v>5784</v>
      </c>
      <c r="C1576" s="183" t="s">
        <v>1592</v>
      </c>
      <c r="D1576" s="14" t="s">
        <v>882</v>
      </c>
      <c r="E1576" s="105">
        <v>30206.44</v>
      </c>
      <c r="F1576" s="23">
        <v>42231</v>
      </c>
      <c r="G1576" s="106">
        <v>30206.44</v>
      </c>
      <c r="H1576" s="48">
        <f t="shared" si="49"/>
        <v>0</v>
      </c>
      <c r="I1576" s="39" t="s">
        <v>94</v>
      </c>
      <c r="N1576" s="20">
        <v>42237</v>
      </c>
      <c r="O1576" s="183">
        <v>6396</v>
      </c>
      <c r="P1576" s="183" t="s">
        <v>1592</v>
      </c>
      <c r="Q1576" s="15" t="s">
        <v>114</v>
      </c>
      <c r="R1576" s="122">
        <v>7271.6</v>
      </c>
      <c r="S1576" s="23">
        <v>42237</v>
      </c>
      <c r="T1576" s="118">
        <v>7271.6</v>
      </c>
      <c r="U1576" s="31">
        <f t="shared" si="48"/>
        <v>0</v>
      </c>
      <c r="V1576" s="68" t="s">
        <v>9</v>
      </c>
    </row>
    <row r="1577" spans="1:22" x14ac:dyDescent="0.25">
      <c r="A1577" s="20">
        <v>42231</v>
      </c>
      <c r="B1577" s="183">
        <v>5785</v>
      </c>
      <c r="C1577" s="183" t="s">
        <v>1592</v>
      </c>
      <c r="D1577" s="14" t="s">
        <v>191</v>
      </c>
      <c r="E1577" s="105">
        <v>15926.4</v>
      </c>
      <c r="F1577" s="23">
        <v>42231</v>
      </c>
      <c r="G1577" s="106">
        <v>15926.4</v>
      </c>
      <c r="H1577" s="48">
        <f t="shared" si="49"/>
        <v>0</v>
      </c>
      <c r="I1577" s="39" t="s">
        <v>9</v>
      </c>
      <c r="N1577" s="20">
        <v>42238</v>
      </c>
      <c r="O1577" s="183">
        <v>6521</v>
      </c>
      <c r="P1577" s="183" t="s">
        <v>1592</v>
      </c>
      <c r="Q1577" s="14" t="s">
        <v>114</v>
      </c>
      <c r="R1577" s="105">
        <v>3018.35</v>
      </c>
      <c r="S1577" s="23">
        <v>42238</v>
      </c>
      <c r="T1577" s="106">
        <v>3018.35</v>
      </c>
      <c r="U1577" s="31">
        <f t="shared" si="48"/>
        <v>0</v>
      </c>
      <c r="V1577" s="39" t="s">
        <v>9</v>
      </c>
    </row>
    <row r="1578" spans="1:22" x14ac:dyDescent="0.25">
      <c r="A1578" s="20">
        <v>42231</v>
      </c>
      <c r="B1578" s="183">
        <v>5786</v>
      </c>
      <c r="C1578" s="183" t="s">
        <v>1592</v>
      </c>
      <c r="D1578" s="14" t="s">
        <v>35</v>
      </c>
      <c r="E1578" s="105">
        <v>28867.200000000001</v>
      </c>
      <c r="F1578" s="23">
        <v>42232</v>
      </c>
      <c r="G1578" s="106">
        <v>28867.200000000001</v>
      </c>
      <c r="H1578" s="48">
        <f t="shared" si="49"/>
        <v>0</v>
      </c>
      <c r="I1578" s="39" t="s">
        <v>6104</v>
      </c>
      <c r="N1578" s="20">
        <v>42239</v>
      </c>
      <c r="O1578" s="183">
        <v>6633</v>
      </c>
      <c r="P1578" s="183" t="s">
        <v>1592</v>
      </c>
      <c r="Q1578" s="14" t="s">
        <v>114</v>
      </c>
      <c r="R1578" s="105">
        <v>3223.2</v>
      </c>
      <c r="S1578" s="65">
        <v>42239</v>
      </c>
      <c r="T1578" s="106">
        <v>3223.2</v>
      </c>
      <c r="U1578" s="31">
        <f t="shared" si="48"/>
        <v>0</v>
      </c>
      <c r="V1578" s="39" t="s">
        <v>9</v>
      </c>
    </row>
    <row r="1579" spans="1:22" x14ac:dyDescent="0.25">
      <c r="A1579" s="20">
        <v>42231</v>
      </c>
      <c r="B1579" s="183">
        <v>5787</v>
      </c>
      <c r="C1579" s="183" t="s">
        <v>1592</v>
      </c>
      <c r="D1579" s="14" t="s">
        <v>1182</v>
      </c>
      <c r="E1579" s="105">
        <v>644.5</v>
      </c>
      <c r="F1579" s="23">
        <v>42231</v>
      </c>
      <c r="G1579" s="106">
        <v>644.5</v>
      </c>
      <c r="H1579" s="48">
        <f t="shared" si="49"/>
        <v>0</v>
      </c>
      <c r="I1579" s="39" t="s">
        <v>9</v>
      </c>
      <c r="N1579" s="20">
        <v>42240</v>
      </c>
      <c r="O1579" s="183">
        <v>6716</v>
      </c>
      <c r="P1579" s="183" t="s">
        <v>1592</v>
      </c>
      <c r="Q1579" s="14" t="s">
        <v>114</v>
      </c>
      <c r="R1579" s="105">
        <v>3306.8</v>
      </c>
      <c r="S1579" s="65">
        <v>42240</v>
      </c>
      <c r="T1579" s="106">
        <v>3306.8</v>
      </c>
      <c r="U1579" s="31">
        <f t="shared" si="48"/>
        <v>0</v>
      </c>
      <c r="V1579" s="39" t="s">
        <v>9</v>
      </c>
    </row>
    <row r="1580" spans="1:22" x14ac:dyDescent="0.25">
      <c r="A1580" s="20">
        <v>42231</v>
      </c>
      <c r="B1580" s="183">
        <v>5788</v>
      </c>
      <c r="C1580" s="183" t="s">
        <v>1592</v>
      </c>
      <c r="D1580" s="14" t="s">
        <v>60</v>
      </c>
      <c r="E1580" s="105">
        <v>7360</v>
      </c>
      <c r="F1580" s="30">
        <v>42232</v>
      </c>
      <c r="G1580" s="106">
        <v>7360</v>
      </c>
      <c r="H1580" s="48">
        <f t="shared" si="49"/>
        <v>0</v>
      </c>
      <c r="I1580" s="39" t="s">
        <v>6104</v>
      </c>
      <c r="N1580" s="20">
        <v>42241</v>
      </c>
      <c r="O1580" s="183">
        <v>6845</v>
      </c>
      <c r="P1580" s="183" t="s">
        <v>1592</v>
      </c>
      <c r="Q1580" s="14" t="s">
        <v>114</v>
      </c>
      <c r="R1580" s="105">
        <v>1899.5</v>
      </c>
      <c r="S1580" s="65">
        <v>42241</v>
      </c>
      <c r="T1580" s="106">
        <v>1899.5</v>
      </c>
      <c r="U1580" s="31">
        <f t="shared" si="48"/>
        <v>0</v>
      </c>
      <c r="V1580" s="39" t="s">
        <v>9</v>
      </c>
    </row>
    <row r="1581" spans="1:22" x14ac:dyDescent="0.25">
      <c r="A1581" s="20">
        <v>42231</v>
      </c>
      <c r="B1581" s="183">
        <v>5789</v>
      </c>
      <c r="C1581" s="183" t="s">
        <v>1592</v>
      </c>
      <c r="D1581" s="14" t="s">
        <v>47</v>
      </c>
      <c r="E1581" s="105">
        <v>19581.8</v>
      </c>
      <c r="F1581" s="23">
        <v>42231</v>
      </c>
      <c r="G1581" s="106">
        <v>19581.8</v>
      </c>
      <c r="H1581" s="48">
        <f t="shared" si="49"/>
        <v>0</v>
      </c>
      <c r="I1581" s="39" t="s">
        <v>6104</v>
      </c>
      <c r="N1581" s="20">
        <v>42242</v>
      </c>
      <c r="O1581" s="183">
        <v>6932</v>
      </c>
      <c r="P1581" s="183" t="s">
        <v>1592</v>
      </c>
      <c r="Q1581" s="14" t="s">
        <v>114</v>
      </c>
      <c r="R1581" s="105">
        <v>2159.5</v>
      </c>
      <c r="S1581" s="65">
        <v>42242</v>
      </c>
      <c r="T1581" s="106">
        <v>2159.5</v>
      </c>
      <c r="U1581" s="31">
        <f t="shared" si="48"/>
        <v>0</v>
      </c>
      <c r="V1581" s="39" t="s">
        <v>9</v>
      </c>
    </row>
    <row r="1582" spans="1:22" x14ac:dyDescent="0.25">
      <c r="A1582" s="20">
        <v>42231</v>
      </c>
      <c r="B1582" s="183">
        <v>5790</v>
      </c>
      <c r="C1582" s="183" t="s">
        <v>1592</v>
      </c>
      <c r="D1582" s="14" t="s">
        <v>233</v>
      </c>
      <c r="E1582" s="105">
        <v>18012.8</v>
      </c>
      <c r="F1582" s="23">
        <v>42232</v>
      </c>
      <c r="G1582" s="106">
        <v>18012.8</v>
      </c>
      <c r="H1582" s="48">
        <f t="shared" si="49"/>
        <v>0</v>
      </c>
      <c r="I1582" s="39" t="s">
        <v>6104</v>
      </c>
      <c r="N1582" s="20">
        <v>42243</v>
      </c>
      <c r="O1582" s="183">
        <v>7021</v>
      </c>
      <c r="P1582" s="183" t="s">
        <v>1592</v>
      </c>
      <c r="Q1582" s="14" t="s">
        <v>114</v>
      </c>
      <c r="R1582" s="105">
        <v>2107</v>
      </c>
      <c r="S1582" s="23">
        <v>42243</v>
      </c>
      <c r="T1582" s="106">
        <v>2107</v>
      </c>
      <c r="U1582" s="31">
        <f t="shared" si="48"/>
        <v>0</v>
      </c>
      <c r="V1582" s="39" t="s">
        <v>9</v>
      </c>
    </row>
    <row r="1583" spans="1:22" x14ac:dyDescent="0.25">
      <c r="A1583" s="20">
        <v>42231</v>
      </c>
      <c r="B1583" s="183">
        <v>5791</v>
      </c>
      <c r="C1583" s="183" t="s">
        <v>1592</v>
      </c>
      <c r="D1583" s="14" t="s">
        <v>256</v>
      </c>
      <c r="E1583" s="105">
        <v>9900</v>
      </c>
      <c r="F1583" s="23">
        <v>42232</v>
      </c>
      <c r="G1583" s="106">
        <v>9900</v>
      </c>
      <c r="H1583" s="48">
        <f t="shared" si="49"/>
        <v>0</v>
      </c>
      <c r="I1583" s="39" t="s">
        <v>6104</v>
      </c>
      <c r="N1583" s="20">
        <v>42244</v>
      </c>
      <c r="O1583" s="183">
        <v>7150</v>
      </c>
      <c r="P1583" s="183" t="s">
        <v>1592</v>
      </c>
      <c r="Q1583" s="14" t="s">
        <v>114</v>
      </c>
      <c r="R1583" s="105">
        <v>2639</v>
      </c>
      <c r="S1583" s="23">
        <v>42244</v>
      </c>
      <c r="T1583" s="106">
        <v>2639</v>
      </c>
      <c r="U1583" s="31">
        <f t="shared" si="48"/>
        <v>0</v>
      </c>
      <c r="V1583" s="39" t="s">
        <v>9</v>
      </c>
    </row>
    <row r="1584" spans="1:22" x14ac:dyDescent="0.25">
      <c r="A1584" s="20">
        <v>42231</v>
      </c>
      <c r="B1584" s="183">
        <v>5792</v>
      </c>
      <c r="C1584" s="183" t="s">
        <v>1592</v>
      </c>
      <c r="D1584" s="14" t="s">
        <v>24</v>
      </c>
      <c r="E1584" s="105">
        <v>2674</v>
      </c>
      <c r="F1584" s="23">
        <v>42236</v>
      </c>
      <c r="G1584" s="106">
        <v>2674</v>
      </c>
      <c r="H1584" s="48">
        <f t="shared" si="49"/>
        <v>0</v>
      </c>
      <c r="I1584" s="39" t="s">
        <v>9</v>
      </c>
      <c r="N1584" s="20">
        <v>42245</v>
      </c>
      <c r="O1584" s="183">
        <v>7291</v>
      </c>
      <c r="P1584" s="183" t="s">
        <v>1592</v>
      </c>
      <c r="Q1584" s="14" t="s">
        <v>114</v>
      </c>
      <c r="R1584" s="105">
        <v>2569</v>
      </c>
      <c r="S1584" s="23">
        <v>42245</v>
      </c>
      <c r="T1584" s="106">
        <v>2569</v>
      </c>
      <c r="U1584" s="31">
        <f t="shared" si="48"/>
        <v>0</v>
      </c>
      <c r="V1584" s="39" t="s">
        <v>9</v>
      </c>
    </row>
    <row r="1585" spans="1:22" x14ac:dyDescent="0.25">
      <c r="A1585" s="20">
        <v>42231</v>
      </c>
      <c r="B1585" s="183">
        <v>5793</v>
      </c>
      <c r="C1585" s="183" t="s">
        <v>1592</v>
      </c>
      <c r="D1585" s="14" t="s">
        <v>218</v>
      </c>
      <c r="E1585" s="108">
        <v>0</v>
      </c>
      <c r="F1585" s="23"/>
      <c r="G1585" s="106"/>
      <c r="H1585" s="48">
        <f t="shared" si="49"/>
        <v>0</v>
      </c>
      <c r="I1585" s="39" t="s">
        <v>13</v>
      </c>
      <c r="N1585" s="20">
        <v>42246</v>
      </c>
      <c r="O1585" s="183">
        <v>7402</v>
      </c>
      <c r="P1585" s="183" t="s">
        <v>1592</v>
      </c>
      <c r="Q1585" s="14" t="s">
        <v>114</v>
      </c>
      <c r="R1585" s="105">
        <v>4137</v>
      </c>
      <c r="S1585" s="23">
        <v>42246</v>
      </c>
      <c r="T1585" s="106">
        <v>4137</v>
      </c>
      <c r="U1585" s="31">
        <f t="shared" si="48"/>
        <v>0</v>
      </c>
      <c r="V1585" s="39" t="s">
        <v>9</v>
      </c>
    </row>
    <row r="1586" spans="1:22" x14ac:dyDescent="0.25">
      <c r="A1586" s="20">
        <v>42231</v>
      </c>
      <c r="B1586" s="183">
        <v>5794</v>
      </c>
      <c r="C1586" s="183" t="s">
        <v>1592</v>
      </c>
      <c r="D1586" s="14" t="s">
        <v>158</v>
      </c>
      <c r="E1586" s="105">
        <v>570.20000000000005</v>
      </c>
      <c r="F1586" s="23">
        <v>42231</v>
      </c>
      <c r="G1586" s="106">
        <v>570.20000000000005</v>
      </c>
      <c r="H1586" s="48">
        <f t="shared" si="49"/>
        <v>0</v>
      </c>
      <c r="I1586" s="39" t="s">
        <v>9</v>
      </c>
      <c r="N1586" s="20">
        <v>42247</v>
      </c>
      <c r="O1586" s="183">
        <v>7482</v>
      </c>
      <c r="P1586" s="183" t="s">
        <v>1592</v>
      </c>
      <c r="Q1586" s="14" t="s">
        <v>114</v>
      </c>
      <c r="R1586" s="105">
        <v>1722</v>
      </c>
      <c r="S1586" s="23">
        <v>42247</v>
      </c>
      <c r="T1586" s="106">
        <v>1722</v>
      </c>
      <c r="U1586" s="31">
        <f t="shared" si="48"/>
        <v>0</v>
      </c>
      <c r="V1586" s="39" t="s">
        <v>9</v>
      </c>
    </row>
    <row r="1587" spans="1:22" x14ac:dyDescent="0.25">
      <c r="A1587" s="20">
        <v>42231</v>
      </c>
      <c r="B1587" s="183">
        <v>5795</v>
      </c>
      <c r="C1587" s="183" t="s">
        <v>1592</v>
      </c>
      <c r="D1587" s="14" t="s">
        <v>285</v>
      </c>
      <c r="E1587" s="105">
        <v>1337.5</v>
      </c>
      <c r="F1587" s="23">
        <v>42233</v>
      </c>
      <c r="G1587" s="106">
        <v>1337.5</v>
      </c>
      <c r="H1587" s="48">
        <f t="shared" si="49"/>
        <v>0</v>
      </c>
      <c r="I1587" s="39" t="s">
        <v>9</v>
      </c>
      <c r="N1587" s="20">
        <v>42222</v>
      </c>
      <c r="O1587" s="183">
        <v>4792</v>
      </c>
      <c r="P1587" s="183" t="s">
        <v>1592</v>
      </c>
      <c r="Q1587" s="14" t="s">
        <v>6136</v>
      </c>
      <c r="R1587" s="105">
        <v>4949.6000000000004</v>
      </c>
      <c r="S1587" s="23">
        <v>42222</v>
      </c>
      <c r="T1587" s="106">
        <v>4949.6000000000004</v>
      </c>
      <c r="U1587" s="31">
        <f t="shared" si="48"/>
        <v>0</v>
      </c>
      <c r="V1587" s="39" t="s">
        <v>9</v>
      </c>
    </row>
    <row r="1588" spans="1:22" x14ac:dyDescent="0.25">
      <c r="A1588" s="20">
        <v>42231</v>
      </c>
      <c r="B1588" s="183">
        <v>5796</v>
      </c>
      <c r="C1588" s="183" t="s">
        <v>1592</v>
      </c>
      <c r="D1588" s="14" t="s">
        <v>106</v>
      </c>
      <c r="E1588" s="105">
        <v>1488</v>
      </c>
      <c r="F1588" s="23">
        <v>42233</v>
      </c>
      <c r="G1588" s="106">
        <v>1488</v>
      </c>
      <c r="H1588" s="48">
        <f t="shared" si="49"/>
        <v>0</v>
      </c>
      <c r="I1588" s="39" t="s">
        <v>9</v>
      </c>
      <c r="N1588" s="20">
        <v>42222</v>
      </c>
      <c r="O1588" s="183">
        <v>4737</v>
      </c>
      <c r="P1588" s="183" t="s">
        <v>1592</v>
      </c>
      <c r="Q1588" s="14" t="s">
        <v>6132</v>
      </c>
      <c r="R1588" s="105">
        <v>380.8</v>
      </c>
      <c r="S1588" s="23">
        <v>42222</v>
      </c>
      <c r="T1588" s="106">
        <v>380.8</v>
      </c>
      <c r="U1588" s="31">
        <f t="shared" si="48"/>
        <v>0</v>
      </c>
      <c r="V1588" s="39" t="s">
        <v>9</v>
      </c>
    </row>
    <row r="1589" spans="1:22" x14ac:dyDescent="0.25">
      <c r="A1589" s="20">
        <v>42231</v>
      </c>
      <c r="B1589" s="183">
        <v>5797</v>
      </c>
      <c r="C1589" s="183" t="s">
        <v>1592</v>
      </c>
      <c r="D1589" s="14" t="s">
        <v>218</v>
      </c>
      <c r="E1589" s="108">
        <v>0</v>
      </c>
      <c r="F1589" s="23"/>
      <c r="G1589" s="106"/>
      <c r="H1589" s="48">
        <f t="shared" si="49"/>
        <v>0</v>
      </c>
      <c r="I1589" s="39" t="s">
        <v>13</v>
      </c>
      <c r="N1589" s="20">
        <v>42218</v>
      </c>
      <c r="O1589" s="183">
        <v>4362</v>
      </c>
      <c r="P1589" s="183" t="s">
        <v>1592</v>
      </c>
      <c r="Q1589" s="40" t="s">
        <v>66</v>
      </c>
      <c r="R1589" s="105">
        <v>2494</v>
      </c>
      <c r="S1589" s="23" t="s">
        <v>6069</v>
      </c>
      <c r="T1589" s="106">
        <f>2000+494</f>
        <v>2494</v>
      </c>
      <c r="U1589" s="25">
        <f t="shared" si="48"/>
        <v>0</v>
      </c>
      <c r="V1589" s="68" t="s">
        <v>9</v>
      </c>
    </row>
    <row r="1590" spans="1:22" x14ac:dyDescent="0.25">
      <c r="A1590" s="20">
        <v>42231</v>
      </c>
      <c r="B1590" s="183">
        <v>5798</v>
      </c>
      <c r="C1590" s="183" t="s">
        <v>1592</v>
      </c>
      <c r="D1590" s="14" t="s">
        <v>285</v>
      </c>
      <c r="E1590" s="105">
        <v>400</v>
      </c>
      <c r="F1590" s="23">
        <v>42233</v>
      </c>
      <c r="G1590" s="106">
        <v>400</v>
      </c>
      <c r="H1590" s="48">
        <f t="shared" si="49"/>
        <v>0</v>
      </c>
      <c r="I1590" s="39" t="s">
        <v>9</v>
      </c>
      <c r="N1590" s="20">
        <v>42220</v>
      </c>
      <c r="O1590" s="183">
        <v>4554</v>
      </c>
      <c r="P1590" s="183" t="s">
        <v>1592</v>
      </c>
      <c r="Q1590" s="14" t="s">
        <v>66</v>
      </c>
      <c r="R1590" s="105">
        <v>1454.4</v>
      </c>
      <c r="S1590" s="23">
        <v>42220</v>
      </c>
      <c r="T1590" s="106">
        <v>1454.4</v>
      </c>
      <c r="U1590" s="31">
        <f t="shared" si="48"/>
        <v>0</v>
      </c>
      <c r="V1590" s="39" t="s">
        <v>9</v>
      </c>
    </row>
    <row r="1591" spans="1:22" x14ac:dyDescent="0.25">
      <c r="A1591" s="20">
        <v>42231</v>
      </c>
      <c r="B1591" s="183">
        <v>5799</v>
      </c>
      <c r="C1591" s="183" t="s">
        <v>1592</v>
      </c>
      <c r="D1591" s="14" t="s">
        <v>93</v>
      </c>
      <c r="E1591" s="105">
        <v>2132</v>
      </c>
      <c r="F1591" s="23">
        <v>42233</v>
      </c>
      <c r="G1591" s="106">
        <v>2132</v>
      </c>
      <c r="H1591" s="48">
        <f t="shared" si="49"/>
        <v>0</v>
      </c>
      <c r="I1591" s="39" t="s">
        <v>19</v>
      </c>
      <c r="N1591" s="20">
        <v>42221</v>
      </c>
      <c r="O1591" s="183">
        <v>4677</v>
      </c>
      <c r="P1591" s="183" t="s">
        <v>1592</v>
      </c>
      <c r="Q1591" s="14" t="s">
        <v>66</v>
      </c>
      <c r="R1591" s="105">
        <v>450.4</v>
      </c>
      <c r="S1591" s="23">
        <v>42221</v>
      </c>
      <c r="T1591" s="106">
        <v>450.4</v>
      </c>
      <c r="U1591" s="31">
        <f t="shared" si="48"/>
        <v>0</v>
      </c>
      <c r="V1591" s="39" t="s">
        <v>9</v>
      </c>
    </row>
    <row r="1592" spans="1:22" x14ac:dyDescent="0.25">
      <c r="A1592" s="20">
        <v>42231</v>
      </c>
      <c r="B1592" s="183">
        <v>5800</v>
      </c>
      <c r="C1592" s="183" t="s">
        <v>1592</v>
      </c>
      <c r="D1592" s="14" t="s">
        <v>48</v>
      </c>
      <c r="E1592" s="105">
        <v>7000.5</v>
      </c>
      <c r="F1592" s="23">
        <v>42231</v>
      </c>
      <c r="G1592" s="106">
        <v>7000.5</v>
      </c>
      <c r="H1592" s="48">
        <f t="shared" si="49"/>
        <v>0</v>
      </c>
      <c r="I1592" s="39" t="s">
        <v>9</v>
      </c>
      <c r="N1592" s="20">
        <v>42222</v>
      </c>
      <c r="O1592" s="183">
        <v>4765</v>
      </c>
      <c r="P1592" s="183" t="s">
        <v>1592</v>
      </c>
      <c r="Q1592" s="14" t="s">
        <v>66</v>
      </c>
      <c r="R1592" s="105">
        <v>1472.2</v>
      </c>
      <c r="S1592" s="23">
        <v>42222</v>
      </c>
      <c r="T1592" s="106">
        <v>1472.2</v>
      </c>
      <c r="U1592" s="31">
        <f t="shared" si="48"/>
        <v>0</v>
      </c>
      <c r="V1592" s="39" t="s">
        <v>9</v>
      </c>
    </row>
    <row r="1593" spans="1:22" x14ac:dyDescent="0.25">
      <c r="A1593" s="20">
        <v>42231</v>
      </c>
      <c r="B1593" s="183">
        <v>5801</v>
      </c>
      <c r="C1593" s="183" t="s">
        <v>1592</v>
      </c>
      <c r="D1593" s="14" t="s">
        <v>89</v>
      </c>
      <c r="E1593" s="105">
        <v>2868.6</v>
      </c>
      <c r="F1593" s="23">
        <v>42231</v>
      </c>
      <c r="G1593" s="106">
        <v>2868.6</v>
      </c>
      <c r="H1593" s="48">
        <f t="shared" si="49"/>
        <v>0</v>
      </c>
      <c r="I1593" s="39" t="s">
        <v>9</v>
      </c>
      <c r="N1593" s="20">
        <v>42223</v>
      </c>
      <c r="O1593" s="183">
        <v>4926</v>
      </c>
      <c r="P1593" s="183" t="s">
        <v>1592</v>
      </c>
      <c r="Q1593" s="14" t="s">
        <v>66</v>
      </c>
      <c r="R1593" s="105">
        <v>497.3</v>
      </c>
      <c r="S1593" s="23">
        <v>42223</v>
      </c>
      <c r="T1593" s="106">
        <v>497.3</v>
      </c>
      <c r="U1593" s="31">
        <f t="shared" si="48"/>
        <v>0</v>
      </c>
      <c r="V1593" s="39" t="s">
        <v>9</v>
      </c>
    </row>
    <row r="1594" spans="1:22" x14ac:dyDescent="0.25">
      <c r="A1594" s="20">
        <v>42231</v>
      </c>
      <c r="B1594" s="183">
        <v>5802</v>
      </c>
      <c r="C1594" s="183" t="s">
        <v>1592</v>
      </c>
      <c r="D1594" s="14" t="s">
        <v>50</v>
      </c>
      <c r="E1594" s="105">
        <v>3892.1</v>
      </c>
      <c r="F1594" s="23">
        <v>42231</v>
      </c>
      <c r="G1594" s="106">
        <v>3892.1</v>
      </c>
      <c r="H1594" s="48">
        <f t="shared" si="49"/>
        <v>0</v>
      </c>
      <c r="I1594" s="39" t="s">
        <v>9</v>
      </c>
      <c r="N1594" s="20">
        <v>42224</v>
      </c>
      <c r="O1594" s="183">
        <v>5024</v>
      </c>
      <c r="P1594" s="183" t="s">
        <v>1592</v>
      </c>
      <c r="Q1594" s="14" t="s">
        <v>66</v>
      </c>
      <c r="R1594" s="105">
        <v>2601</v>
      </c>
      <c r="S1594" s="23">
        <v>42224</v>
      </c>
      <c r="T1594" s="106">
        <v>2601</v>
      </c>
      <c r="U1594" s="31">
        <f t="shared" si="48"/>
        <v>0</v>
      </c>
      <c r="V1594" s="39" t="s">
        <v>9</v>
      </c>
    </row>
    <row r="1595" spans="1:22" x14ac:dyDescent="0.25">
      <c r="A1595" s="20">
        <v>42231</v>
      </c>
      <c r="B1595" s="183">
        <v>5803</v>
      </c>
      <c r="C1595" s="183" t="s">
        <v>1592</v>
      </c>
      <c r="D1595" s="14" t="s">
        <v>1182</v>
      </c>
      <c r="E1595" s="105">
        <v>2796.8</v>
      </c>
      <c r="F1595" s="23">
        <v>42231</v>
      </c>
      <c r="G1595" s="106">
        <v>2796.8</v>
      </c>
      <c r="H1595" s="48">
        <f t="shared" si="49"/>
        <v>0</v>
      </c>
      <c r="I1595" s="39" t="s">
        <v>9</v>
      </c>
      <c r="N1595" s="20">
        <v>42225</v>
      </c>
      <c r="O1595" s="183">
        <v>5121</v>
      </c>
      <c r="P1595" s="183" t="s">
        <v>1592</v>
      </c>
      <c r="Q1595" s="14" t="s">
        <v>66</v>
      </c>
      <c r="R1595" s="105">
        <v>309.39999999999998</v>
      </c>
      <c r="S1595" s="23">
        <v>42225</v>
      </c>
      <c r="T1595" s="106">
        <v>309.39999999999998</v>
      </c>
      <c r="U1595" s="31">
        <f t="shared" si="48"/>
        <v>0</v>
      </c>
      <c r="V1595" s="39" t="s">
        <v>9</v>
      </c>
    </row>
    <row r="1596" spans="1:22" x14ac:dyDescent="0.25">
      <c r="A1596" s="20">
        <v>42231</v>
      </c>
      <c r="B1596" s="183">
        <v>5804</v>
      </c>
      <c r="C1596" s="183" t="s">
        <v>1592</v>
      </c>
      <c r="D1596" s="150" t="s">
        <v>95</v>
      </c>
      <c r="E1596" s="105">
        <v>4872</v>
      </c>
      <c r="F1596" s="23">
        <v>42233</v>
      </c>
      <c r="G1596" s="106">
        <v>4872</v>
      </c>
      <c r="H1596" s="48">
        <f t="shared" si="49"/>
        <v>0</v>
      </c>
      <c r="I1596" s="39" t="s">
        <v>19</v>
      </c>
      <c r="N1596" s="20">
        <v>42226</v>
      </c>
      <c r="O1596" s="183">
        <v>5221</v>
      </c>
      <c r="P1596" s="183" t="s">
        <v>1592</v>
      </c>
      <c r="Q1596" s="14" t="s">
        <v>66</v>
      </c>
      <c r="R1596" s="105">
        <v>1111.4000000000001</v>
      </c>
      <c r="S1596" s="23">
        <v>42226</v>
      </c>
      <c r="T1596" s="106">
        <v>1111.4000000000001</v>
      </c>
      <c r="U1596" s="31">
        <f t="shared" si="48"/>
        <v>0</v>
      </c>
      <c r="V1596" s="39" t="s">
        <v>9</v>
      </c>
    </row>
    <row r="1597" spans="1:22" x14ac:dyDescent="0.25">
      <c r="A1597" s="20">
        <v>42231</v>
      </c>
      <c r="B1597" s="183">
        <v>5805</v>
      </c>
      <c r="C1597" s="183" t="s">
        <v>1592</v>
      </c>
      <c r="D1597" s="14" t="s">
        <v>32</v>
      </c>
      <c r="E1597" s="105">
        <v>11646</v>
      </c>
      <c r="F1597" s="23">
        <v>42235</v>
      </c>
      <c r="G1597" s="106">
        <v>11646</v>
      </c>
      <c r="H1597" s="48">
        <f t="shared" si="49"/>
        <v>0</v>
      </c>
      <c r="I1597" s="39" t="s">
        <v>9</v>
      </c>
      <c r="N1597" s="20">
        <v>42227</v>
      </c>
      <c r="O1597" s="183">
        <v>5329</v>
      </c>
      <c r="P1597" s="183" t="s">
        <v>1592</v>
      </c>
      <c r="Q1597" s="14" t="s">
        <v>66</v>
      </c>
      <c r="R1597" s="105">
        <v>1340.2</v>
      </c>
      <c r="S1597" s="23">
        <v>42227</v>
      </c>
      <c r="T1597" s="106">
        <v>1340.2</v>
      </c>
      <c r="U1597" s="31">
        <f t="shared" si="48"/>
        <v>0</v>
      </c>
      <c r="V1597" s="39" t="s">
        <v>9</v>
      </c>
    </row>
    <row r="1598" spans="1:22" x14ac:dyDescent="0.25">
      <c r="A1598" s="20">
        <v>42231</v>
      </c>
      <c r="B1598" s="183">
        <v>5806</v>
      </c>
      <c r="C1598" s="183" t="s">
        <v>1592</v>
      </c>
      <c r="D1598" s="14" t="s">
        <v>101</v>
      </c>
      <c r="E1598" s="105">
        <v>907</v>
      </c>
      <c r="F1598" s="23">
        <v>42233</v>
      </c>
      <c r="G1598" s="106">
        <v>907</v>
      </c>
      <c r="H1598" s="48">
        <f t="shared" si="49"/>
        <v>0</v>
      </c>
      <c r="I1598" s="39" t="s">
        <v>19</v>
      </c>
      <c r="N1598" s="20">
        <v>42229</v>
      </c>
      <c r="O1598" s="183">
        <v>5542</v>
      </c>
      <c r="P1598" s="183" t="s">
        <v>1592</v>
      </c>
      <c r="Q1598" s="14" t="s">
        <v>66</v>
      </c>
      <c r="R1598" s="105">
        <v>2081.1999999999998</v>
      </c>
      <c r="S1598" s="23">
        <v>42229</v>
      </c>
      <c r="T1598" s="106">
        <v>2081.1999999999998</v>
      </c>
      <c r="U1598" s="31">
        <f t="shared" si="48"/>
        <v>0</v>
      </c>
      <c r="V1598" s="39" t="s">
        <v>9</v>
      </c>
    </row>
    <row r="1599" spans="1:22" x14ac:dyDescent="0.25">
      <c r="A1599" s="20">
        <v>42231</v>
      </c>
      <c r="B1599" s="183">
        <v>5807</v>
      </c>
      <c r="C1599" s="183" t="s">
        <v>1592</v>
      </c>
      <c r="D1599" s="14" t="s">
        <v>332</v>
      </c>
      <c r="E1599" s="105">
        <v>1860</v>
      </c>
      <c r="F1599" s="23">
        <v>42231</v>
      </c>
      <c r="G1599" s="106">
        <v>1860</v>
      </c>
      <c r="H1599" s="48">
        <f t="shared" si="49"/>
        <v>0</v>
      </c>
      <c r="I1599" s="39" t="s">
        <v>9</v>
      </c>
      <c r="N1599" s="20">
        <v>42230</v>
      </c>
      <c r="O1599" s="183">
        <v>5625</v>
      </c>
      <c r="P1599" s="183" t="s">
        <v>1592</v>
      </c>
      <c r="Q1599" s="14" t="s">
        <v>66</v>
      </c>
      <c r="R1599" s="105">
        <v>370.8</v>
      </c>
      <c r="S1599" s="23">
        <v>42230</v>
      </c>
      <c r="T1599" s="106">
        <v>370.8</v>
      </c>
      <c r="U1599" s="31">
        <f t="shared" si="48"/>
        <v>0</v>
      </c>
      <c r="V1599" s="39" t="s">
        <v>9</v>
      </c>
    </row>
    <row r="1600" spans="1:22" x14ac:dyDescent="0.25">
      <c r="A1600" s="20">
        <v>42231</v>
      </c>
      <c r="B1600" s="183">
        <v>5808</v>
      </c>
      <c r="C1600" s="183" t="s">
        <v>1592</v>
      </c>
      <c r="D1600" s="14" t="s">
        <v>24</v>
      </c>
      <c r="E1600" s="105">
        <v>282744.8</v>
      </c>
      <c r="F1600" s="23" t="s">
        <v>6201</v>
      </c>
      <c r="G1600" s="106">
        <f>14599.8+268145</f>
        <v>282744.8</v>
      </c>
      <c r="H1600" s="48">
        <f t="shared" si="49"/>
        <v>0</v>
      </c>
      <c r="I1600" s="39" t="s">
        <v>6124</v>
      </c>
      <c r="N1600" s="20">
        <v>42231</v>
      </c>
      <c r="O1600" s="183">
        <v>5822</v>
      </c>
      <c r="P1600" s="183" t="s">
        <v>1592</v>
      </c>
      <c r="Q1600" s="14" t="s">
        <v>66</v>
      </c>
      <c r="R1600" s="105">
        <v>169.7</v>
      </c>
      <c r="S1600" s="23">
        <v>42231</v>
      </c>
      <c r="T1600" s="106">
        <v>169.7</v>
      </c>
      <c r="U1600" s="48">
        <f t="shared" si="48"/>
        <v>0</v>
      </c>
      <c r="V1600" s="39" t="s">
        <v>9</v>
      </c>
    </row>
    <row r="1601" spans="1:22" x14ac:dyDescent="0.25">
      <c r="A1601" s="20">
        <v>42231</v>
      </c>
      <c r="B1601" s="183">
        <v>5809</v>
      </c>
      <c r="C1601" s="183" t="s">
        <v>1592</v>
      </c>
      <c r="D1601" s="14" t="s">
        <v>1188</v>
      </c>
      <c r="E1601" s="105">
        <v>410</v>
      </c>
      <c r="F1601" s="23">
        <v>42231</v>
      </c>
      <c r="G1601" s="106">
        <v>410</v>
      </c>
      <c r="H1601" s="48">
        <f t="shared" si="49"/>
        <v>0</v>
      </c>
      <c r="I1601" s="39" t="s">
        <v>9</v>
      </c>
      <c r="N1601" s="20">
        <v>42231</v>
      </c>
      <c r="O1601" s="183">
        <v>5825</v>
      </c>
      <c r="P1601" s="183" t="s">
        <v>1592</v>
      </c>
      <c r="Q1601" s="14" t="s">
        <v>66</v>
      </c>
      <c r="R1601" s="105">
        <v>1496</v>
      </c>
      <c r="S1601" s="23">
        <v>42231</v>
      </c>
      <c r="T1601" s="106">
        <v>1496</v>
      </c>
      <c r="U1601" s="48">
        <f t="shared" si="48"/>
        <v>0</v>
      </c>
      <c r="V1601" s="39" t="s">
        <v>9</v>
      </c>
    </row>
    <row r="1602" spans="1:22" x14ac:dyDescent="0.25">
      <c r="A1602" s="20">
        <v>42231</v>
      </c>
      <c r="B1602" s="183">
        <v>5810</v>
      </c>
      <c r="C1602" s="183" t="s">
        <v>1592</v>
      </c>
      <c r="D1602" s="14" t="s">
        <v>136</v>
      </c>
      <c r="E1602" s="105">
        <v>24088</v>
      </c>
      <c r="F1602" s="23">
        <v>42231</v>
      </c>
      <c r="G1602" s="106">
        <v>24088</v>
      </c>
      <c r="H1602" s="48">
        <f t="shared" si="49"/>
        <v>0</v>
      </c>
      <c r="I1602" s="39" t="s">
        <v>9</v>
      </c>
      <c r="N1602" s="20">
        <v>42232</v>
      </c>
      <c r="O1602" s="183">
        <v>5894</v>
      </c>
      <c r="P1602" s="183" t="s">
        <v>1592</v>
      </c>
      <c r="Q1602" s="14" t="s">
        <v>66</v>
      </c>
      <c r="R1602" s="105">
        <v>2462.35</v>
      </c>
      <c r="S1602" s="23">
        <v>42232</v>
      </c>
      <c r="T1602" s="106">
        <v>2462.35</v>
      </c>
      <c r="U1602" s="31">
        <f t="shared" si="48"/>
        <v>0</v>
      </c>
      <c r="V1602" s="56" t="s">
        <v>9</v>
      </c>
    </row>
    <row r="1603" spans="1:22" x14ac:dyDescent="0.25">
      <c r="A1603" s="20">
        <v>42231</v>
      </c>
      <c r="B1603" s="183">
        <v>5811</v>
      </c>
      <c r="C1603" s="183" t="s">
        <v>1592</v>
      </c>
      <c r="D1603" s="14" t="s">
        <v>361</v>
      </c>
      <c r="E1603" s="105">
        <v>10184.700000000001</v>
      </c>
      <c r="F1603" s="23">
        <v>42233</v>
      </c>
      <c r="G1603" s="106">
        <v>10184.700000000001</v>
      </c>
      <c r="H1603" s="48">
        <f t="shared" si="49"/>
        <v>0</v>
      </c>
      <c r="I1603" s="39" t="s">
        <v>19</v>
      </c>
      <c r="N1603" s="20">
        <v>42235</v>
      </c>
      <c r="O1603" s="183">
        <v>6235</v>
      </c>
      <c r="P1603" s="183" t="s">
        <v>1592</v>
      </c>
      <c r="Q1603" s="14" t="s">
        <v>66</v>
      </c>
      <c r="R1603" s="105">
        <v>1564.8</v>
      </c>
      <c r="S1603" s="23">
        <v>42235</v>
      </c>
      <c r="T1603" s="118">
        <v>1564.8</v>
      </c>
      <c r="U1603" s="31">
        <f t="shared" ref="U1603:U1666" si="50">R1603-T1603</f>
        <v>0</v>
      </c>
      <c r="V1603" s="56" t="s">
        <v>9</v>
      </c>
    </row>
    <row r="1604" spans="1:22" x14ac:dyDescent="0.25">
      <c r="A1604" s="20">
        <v>42231</v>
      </c>
      <c r="B1604" s="183">
        <v>5812</v>
      </c>
      <c r="C1604" s="183" t="s">
        <v>1592</v>
      </c>
      <c r="D1604" s="14" t="s">
        <v>104</v>
      </c>
      <c r="E1604" s="105">
        <v>11436.2</v>
      </c>
      <c r="F1604" s="23">
        <v>42233</v>
      </c>
      <c r="G1604" s="106">
        <v>11436.2</v>
      </c>
      <c r="H1604" s="48">
        <f t="shared" ref="H1604:H1667" si="51">E1604-G1604</f>
        <v>0</v>
      </c>
      <c r="I1604" s="39" t="s">
        <v>9</v>
      </c>
      <c r="N1604" s="20">
        <v>42237</v>
      </c>
      <c r="O1604" s="183">
        <v>6459</v>
      </c>
      <c r="P1604" s="183" t="s">
        <v>1592</v>
      </c>
      <c r="Q1604" s="15" t="s">
        <v>66</v>
      </c>
      <c r="R1604" s="122">
        <v>1541.9</v>
      </c>
      <c r="S1604" s="23">
        <v>42237</v>
      </c>
      <c r="T1604" s="118">
        <v>1541.9</v>
      </c>
      <c r="U1604" s="31">
        <f t="shared" si="50"/>
        <v>0</v>
      </c>
      <c r="V1604" s="68" t="s">
        <v>9</v>
      </c>
    </row>
    <row r="1605" spans="1:22" x14ac:dyDescent="0.25">
      <c r="A1605" s="20">
        <v>42231</v>
      </c>
      <c r="B1605" s="183">
        <v>5813</v>
      </c>
      <c r="C1605" s="183" t="s">
        <v>1592</v>
      </c>
      <c r="D1605" s="14" t="s">
        <v>48</v>
      </c>
      <c r="E1605" s="105">
        <v>1432.2</v>
      </c>
      <c r="F1605" s="23">
        <v>42231</v>
      </c>
      <c r="G1605" s="106">
        <v>1432.2</v>
      </c>
      <c r="H1605" s="48">
        <f t="shared" si="51"/>
        <v>0</v>
      </c>
      <c r="I1605" s="39" t="s">
        <v>9</v>
      </c>
      <c r="N1605" s="20">
        <v>42238</v>
      </c>
      <c r="O1605" s="183">
        <v>6584</v>
      </c>
      <c r="P1605" s="183" t="s">
        <v>1592</v>
      </c>
      <c r="Q1605" s="14" t="s">
        <v>66</v>
      </c>
      <c r="R1605" s="105">
        <v>3391.2</v>
      </c>
      <c r="S1605" s="23">
        <v>42238</v>
      </c>
      <c r="T1605" s="106">
        <v>3391.2</v>
      </c>
      <c r="U1605" s="31">
        <f t="shared" si="50"/>
        <v>0</v>
      </c>
      <c r="V1605" s="39" t="s">
        <v>9</v>
      </c>
    </row>
    <row r="1606" spans="1:22" x14ac:dyDescent="0.25">
      <c r="A1606" s="20">
        <v>42231</v>
      </c>
      <c r="B1606" s="183">
        <v>5814</v>
      </c>
      <c r="C1606" s="183" t="s">
        <v>1592</v>
      </c>
      <c r="D1606" s="14" t="s">
        <v>1182</v>
      </c>
      <c r="E1606" s="105">
        <v>2016</v>
      </c>
      <c r="F1606" s="23">
        <v>42231</v>
      </c>
      <c r="G1606" s="106">
        <v>2016</v>
      </c>
      <c r="H1606" s="48">
        <f t="shared" si="51"/>
        <v>0</v>
      </c>
      <c r="I1606" s="39" t="s">
        <v>9</v>
      </c>
      <c r="N1606" s="20">
        <v>42239</v>
      </c>
      <c r="O1606" s="183">
        <v>6652</v>
      </c>
      <c r="P1606" s="183" t="s">
        <v>1592</v>
      </c>
      <c r="Q1606" s="14" t="s">
        <v>66</v>
      </c>
      <c r="R1606" s="105">
        <v>1413.6</v>
      </c>
      <c r="S1606" s="65">
        <v>42239</v>
      </c>
      <c r="T1606" s="106">
        <v>1413.6</v>
      </c>
      <c r="U1606" s="31">
        <f t="shared" si="50"/>
        <v>0</v>
      </c>
      <c r="V1606" s="39" t="s">
        <v>9</v>
      </c>
    </row>
    <row r="1607" spans="1:22" x14ac:dyDescent="0.25">
      <c r="A1607" s="20">
        <v>42231</v>
      </c>
      <c r="B1607" s="183">
        <v>5815</v>
      </c>
      <c r="C1607" s="183" t="s">
        <v>1592</v>
      </c>
      <c r="D1607" s="14" t="s">
        <v>689</v>
      </c>
      <c r="E1607" s="105">
        <v>9493.2000000000007</v>
      </c>
      <c r="F1607" s="23">
        <v>42233</v>
      </c>
      <c r="G1607" s="106">
        <v>9493.2000000000007</v>
      </c>
      <c r="H1607" s="48">
        <f t="shared" si="51"/>
        <v>0</v>
      </c>
      <c r="I1607" s="39" t="s">
        <v>19</v>
      </c>
      <c r="N1607" s="20">
        <v>42240</v>
      </c>
      <c r="O1607" s="183">
        <v>6769</v>
      </c>
      <c r="P1607" s="183" t="s">
        <v>1592</v>
      </c>
      <c r="Q1607" s="14" t="s">
        <v>66</v>
      </c>
      <c r="R1607" s="105">
        <v>1251.05</v>
      </c>
      <c r="S1607" s="65">
        <v>42240</v>
      </c>
      <c r="T1607" s="106">
        <v>1251.05</v>
      </c>
      <c r="U1607" s="31">
        <f t="shared" si="50"/>
        <v>0</v>
      </c>
      <c r="V1607" s="39" t="s">
        <v>9</v>
      </c>
    </row>
    <row r="1608" spans="1:22" x14ac:dyDescent="0.25">
      <c r="A1608" s="20">
        <v>42231</v>
      </c>
      <c r="B1608" s="183">
        <v>5816</v>
      </c>
      <c r="C1608" s="183" t="s">
        <v>1592</v>
      </c>
      <c r="D1608" s="14" t="s">
        <v>237</v>
      </c>
      <c r="E1608" s="105">
        <v>339.9</v>
      </c>
      <c r="F1608" s="23">
        <v>42231</v>
      </c>
      <c r="G1608" s="106">
        <v>339.9</v>
      </c>
      <c r="H1608" s="48">
        <f t="shared" si="51"/>
        <v>0</v>
      </c>
      <c r="I1608" s="39" t="s">
        <v>9</v>
      </c>
      <c r="N1608" s="20">
        <v>42241</v>
      </c>
      <c r="O1608" s="183">
        <v>6901</v>
      </c>
      <c r="P1608" s="183" t="s">
        <v>1592</v>
      </c>
      <c r="Q1608" s="14" t="s">
        <v>66</v>
      </c>
      <c r="R1608" s="105">
        <v>460</v>
      </c>
      <c r="S1608" s="65">
        <v>42241</v>
      </c>
      <c r="T1608" s="106">
        <v>460</v>
      </c>
      <c r="U1608" s="31">
        <f t="shared" si="50"/>
        <v>0</v>
      </c>
      <c r="V1608" s="39" t="s">
        <v>9</v>
      </c>
    </row>
    <row r="1609" spans="1:22" x14ac:dyDescent="0.25">
      <c r="A1609" s="20">
        <v>42231</v>
      </c>
      <c r="B1609" s="183">
        <v>5817</v>
      </c>
      <c r="C1609" s="183" t="s">
        <v>1592</v>
      </c>
      <c r="D1609" s="150" t="s">
        <v>218</v>
      </c>
      <c r="E1609" s="108">
        <v>0</v>
      </c>
      <c r="F1609" s="23"/>
      <c r="G1609" s="106"/>
      <c r="H1609" s="48">
        <f t="shared" si="51"/>
        <v>0</v>
      </c>
      <c r="I1609" s="39" t="s">
        <v>13</v>
      </c>
      <c r="N1609" s="20">
        <v>42242</v>
      </c>
      <c r="O1609" s="183">
        <v>6978</v>
      </c>
      <c r="P1609" s="183" t="s">
        <v>1592</v>
      </c>
      <c r="Q1609" s="14" t="s">
        <v>66</v>
      </c>
      <c r="R1609" s="105">
        <v>2655.2</v>
      </c>
      <c r="S1609" s="65" t="s">
        <v>6261</v>
      </c>
      <c r="T1609" s="106">
        <f>1500+1155.2</f>
        <v>2655.2</v>
      </c>
      <c r="U1609" s="31">
        <f t="shared" si="50"/>
        <v>0</v>
      </c>
      <c r="V1609" s="39" t="s">
        <v>9</v>
      </c>
    </row>
    <row r="1610" spans="1:22" x14ac:dyDescent="0.25">
      <c r="A1610" s="20">
        <v>42231</v>
      </c>
      <c r="B1610" s="183">
        <v>5818</v>
      </c>
      <c r="C1610" s="183" t="s">
        <v>1592</v>
      </c>
      <c r="D1610" s="50" t="s">
        <v>1262</v>
      </c>
      <c r="E1610" s="105">
        <v>124562.4</v>
      </c>
      <c r="F1610" s="23">
        <v>42239</v>
      </c>
      <c r="G1610" s="106">
        <v>124562.4</v>
      </c>
      <c r="H1610" s="48">
        <f t="shared" si="51"/>
        <v>0</v>
      </c>
      <c r="I1610" s="39" t="s">
        <v>1013</v>
      </c>
      <c r="N1610" s="20">
        <v>42245</v>
      </c>
      <c r="O1610" s="183">
        <v>7332</v>
      </c>
      <c r="P1610" s="183" t="s">
        <v>1592</v>
      </c>
      <c r="Q1610" s="14" t="s">
        <v>66</v>
      </c>
      <c r="R1610" s="105">
        <v>2496.6</v>
      </c>
      <c r="S1610" s="23" t="s">
        <v>6277</v>
      </c>
      <c r="T1610" s="106">
        <f>2000+496.6</f>
        <v>2496.6</v>
      </c>
      <c r="U1610" s="31">
        <f t="shared" si="50"/>
        <v>0</v>
      </c>
      <c r="V1610" s="39" t="s">
        <v>9</v>
      </c>
    </row>
    <row r="1611" spans="1:22" x14ac:dyDescent="0.25">
      <c r="A1611" s="20">
        <v>42231</v>
      </c>
      <c r="B1611" s="183">
        <v>5819</v>
      </c>
      <c r="C1611" s="183" t="s">
        <v>1592</v>
      </c>
      <c r="D1611" s="14" t="s">
        <v>218</v>
      </c>
      <c r="E1611" s="108">
        <v>0</v>
      </c>
      <c r="F1611" s="23"/>
      <c r="G1611" s="106"/>
      <c r="H1611" s="48">
        <f t="shared" si="51"/>
        <v>0</v>
      </c>
      <c r="I1611" s="39" t="s">
        <v>13</v>
      </c>
      <c r="N1611" s="20">
        <v>42246</v>
      </c>
      <c r="O1611" s="183">
        <v>7433</v>
      </c>
      <c r="P1611" s="183" t="s">
        <v>1592</v>
      </c>
      <c r="Q1611" s="14" t="s">
        <v>66</v>
      </c>
      <c r="R1611" s="105">
        <v>159</v>
      </c>
      <c r="S1611" s="23">
        <v>42246</v>
      </c>
      <c r="T1611" s="106">
        <v>159</v>
      </c>
      <c r="U1611" s="31">
        <f t="shared" si="50"/>
        <v>0</v>
      </c>
      <c r="V1611" s="39" t="s">
        <v>9</v>
      </c>
    </row>
    <row r="1612" spans="1:22" x14ac:dyDescent="0.25">
      <c r="A1612" s="20">
        <v>42231</v>
      </c>
      <c r="B1612" s="183">
        <v>5820</v>
      </c>
      <c r="C1612" s="183" t="s">
        <v>1592</v>
      </c>
      <c r="D1612" s="14" t="s">
        <v>32</v>
      </c>
      <c r="E1612" s="105">
        <v>11296.8</v>
      </c>
      <c r="F1612" s="23">
        <v>42235</v>
      </c>
      <c r="G1612" s="106">
        <v>11296.8</v>
      </c>
      <c r="H1612" s="48">
        <f t="shared" si="51"/>
        <v>0</v>
      </c>
      <c r="I1612" s="39" t="s">
        <v>149</v>
      </c>
      <c r="N1612" s="20">
        <v>42247</v>
      </c>
      <c r="O1612" s="183">
        <v>7502</v>
      </c>
      <c r="P1612" s="183" t="s">
        <v>1592</v>
      </c>
      <c r="Q1612" s="14" t="s">
        <v>66</v>
      </c>
      <c r="R1612" s="105">
        <v>2368.4499999999998</v>
      </c>
      <c r="S1612" s="23">
        <v>42247</v>
      </c>
      <c r="T1612" s="114">
        <v>1500</v>
      </c>
      <c r="U1612" s="55">
        <f t="shared" si="50"/>
        <v>868.44999999999982</v>
      </c>
      <c r="V1612" s="39" t="s">
        <v>9</v>
      </c>
    </row>
    <row r="1613" spans="1:22" x14ac:dyDescent="0.25">
      <c r="A1613" s="20">
        <v>42231</v>
      </c>
      <c r="B1613" s="183">
        <v>5821</v>
      </c>
      <c r="C1613" s="183" t="s">
        <v>1592</v>
      </c>
      <c r="D1613" s="14" t="s">
        <v>111</v>
      </c>
      <c r="E1613" s="105">
        <v>304280</v>
      </c>
      <c r="F1613" s="23">
        <v>42231</v>
      </c>
      <c r="G1613" s="106">
        <v>304280</v>
      </c>
      <c r="H1613" s="48">
        <f t="shared" si="51"/>
        <v>0</v>
      </c>
      <c r="I1613" s="39" t="s">
        <v>9</v>
      </c>
      <c r="N1613" s="20">
        <v>42247</v>
      </c>
      <c r="O1613" s="183">
        <v>7624</v>
      </c>
      <c r="P1613" s="183" t="s">
        <v>1592</v>
      </c>
      <c r="Q1613" s="14" t="s">
        <v>66</v>
      </c>
      <c r="R1613" s="105">
        <v>1445.8</v>
      </c>
      <c r="S1613" s="23">
        <v>42247</v>
      </c>
      <c r="T1613" s="106">
        <v>1445.8</v>
      </c>
      <c r="U1613" s="31">
        <f t="shared" si="50"/>
        <v>0</v>
      </c>
      <c r="V1613" s="39" t="s">
        <v>9</v>
      </c>
    </row>
    <row r="1614" spans="1:22" x14ac:dyDescent="0.25">
      <c r="A1614" s="20">
        <v>42231</v>
      </c>
      <c r="B1614" s="183">
        <v>5822</v>
      </c>
      <c r="C1614" s="183" t="s">
        <v>1592</v>
      </c>
      <c r="D1614" s="14" t="s">
        <v>66</v>
      </c>
      <c r="E1614" s="105">
        <v>169.7</v>
      </c>
      <c r="F1614" s="23">
        <v>42231</v>
      </c>
      <c r="G1614" s="106">
        <v>169.7</v>
      </c>
      <c r="H1614" s="48">
        <f t="shared" si="51"/>
        <v>0</v>
      </c>
      <c r="I1614" s="39" t="s">
        <v>9</v>
      </c>
      <c r="N1614" s="20">
        <v>42222</v>
      </c>
      <c r="O1614" s="183">
        <v>4740</v>
      </c>
      <c r="P1614" s="183" t="s">
        <v>1592</v>
      </c>
      <c r="Q1614" s="14" t="s">
        <v>127</v>
      </c>
      <c r="R1614" s="105">
        <v>16984.7</v>
      </c>
      <c r="S1614" s="23">
        <v>42222</v>
      </c>
      <c r="T1614" s="106">
        <v>16984.7</v>
      </c>
      <c r="U1614" s="31">
        <f t="shared" si="50"/>
        <v>0</v>
      </c>
      <c r="V1614" s="39" t="s">
        <v>9</v>
      </c>
    </row>
    <row r="1615" spans="1:22" x14ac:dyDescent="0.25">
      <c r="A1615" s="20">
        <v>42231</v>
      </c>
      <c r="B1615" s="183">
        <v>5823</v>
      </c>
      <c r="C1615" s="183" t="s">
        <v>1592</v>
      </c>
      <c r="D1615" s="14" t="s">
        <v>484</v>
      </c>
      <c r="E1615" s="105">
        <v>12673</v>
      </c>
      <c r="F1615" s="23">
        <v>42238</v>
      </c>
      <c r="G1615" s="106">
        <v>12673</v>
      </c>
      <c r="H1615" s="48">
        <f t="shared" si="51"/>
        <v>0</v>
      </c>
      <c r="I1615" s="39" t="s">
        <v>9</v>
      </c>
      <c r="N1615" s="20">
        <v>42227</v>
      </c>
      <c r="O1615" s="183">
        <v>5298</v>
      </c>
      <c r="P1615" s="183" t="s">
        <v>1592</v>
      </c>
      <c r="Q1615" s="14" t="s">
        <v>127</v>
      </c>
      <c r="R1615" s="105">
        <v>10850.6</v>
      </c>
      <c r="S1615" s="23">
        <v>42227</v>
      </c>
      <c r="T1615" s="229">
        <v>10850.6</v>
      </c>
      <c r="U1615" s="31">
        <f t="shared" si="50"/>
        <v>0</v>
      </c>
      <c r="V1615" s="39" t="s">
        <v>9</v>
      </c>
    </row>
    <row r="1616" spans="1:22" x14ac:dyDescent="0.25">
      <c r="A1616" s="20">
        <v>42231</v>
      </c>
      <c r="B1616" s="183">
        <v>5824</v>
      </c>
      <c r="C1616" s="183" t="s">
        <v>1592</v>
      </c>
      <c r="D1616" s="14" t="s">
        <v>484</v>
      </c>
      <c r="E1616" s="105">
        <v>175</v>
      </c>
      <c r="F1616" s="30">
        <v>42231</v>
      </c>
      <c r="G1616" s="106">
        <v>175</v>
      </c>
      <c r="H1616" s="48">
        <f t="shared" si="51"/>
        <v>0</v>
      </c>
      <c r="I1616" s="39" t="s">
        <v>9</v>
      </c>
      <c r="N1616" s="20">
        <v>42227</v>
      </c>
      <c r="O1616" s="183">
        <v>5299</v>
      </c>
      <c r="P1616" s="183" t="s">
        <v>1592</v>
      </c>
      <c r="Q1616" s="14" t="s">
        <v>127</v>
      </c>
      <c r="R1616" s="105">
        <v>1360.8</v>
      </c>
      <c r="S1616" s="23">
        <v>42227</v>
      </c>
      <c r="T1616" s="106">
        <v>1360.8</v>
      </c>
      <c r="U1616" s="31">
        <f t="shared" si="50"/>
        <v>0</v>
      </c>
      <c r="V1616" s="39" t="s">
        <v>9</v>
      </c>
    </row>
    <row r="1617" spans="1:22" x14ac:dyDescent="0.25">
      <c r="A1617" s="20">
        <v>42231</v>
      </c>
      <c r="B1617" s="183">
        <v>5825</v>
      </c>
      <c r="C1617" s="183" t="s">
        <v>1592</v>
      </c>
      <c r="D1617" s="14" t="s">
        <v>66</v>
      </c>
      <c r="E1617" s="105">
        <v>1496</v>
      </c>
      <c r="F1617" s="23">
        <v>42231</v>
      </c>
      <c r="G1617" s="106">
        <v>1496</v>
      </c>
      <c r="H1617" s="48">
        <f t="shared" si="51"/>
        <v>0</v>
      </c>
      <c r="I1617" s="39" t="s">
        <v>9</v>
      </c>
      <c r="N1617" s="20">
        <v>42230</v>
      </c>
      <c r="O1617" s="183">
        <v>5664</v>
      </c>
      <c r="P1617" s="183" t="s">
        <v>1592</v>
      </c>
      <c r="Q1617" s="14" t="s">
        <v>127</v>
      </c>
      <c r="R1617" s="105">
        <v>14375</v>
      </c>
      <c r="S1617" s="23">
        <v>42230</v>
      </c>
      <c r="T1617" s="106">
        <v>14375</v>
      </c>
      <c r="U1617" s="48">
        <f t="shared" si="50"/>
        <v>0</v>
      </c>
      <c r="V1617" s="39" t="s">
        <v>9</v>
      </c>
    </row>
    <row r="1618" spans="1:22" x14ac:dyDescent="0.25">
      <c r="A1618" s="20">
        <v>42231</v>
      </c>
      <c r="B1618" s="183">
        <v>5826</v>
      </c>
      <c r="C1618" s="183" t="s">
        <v>1592</v>
      </c>
      <c r="D1618" s="14" t="s">
        <v>45</v>
      </c>
      <c r="E1618" s="105">
        <v>53622.3</v>
      </c>
      <c r="F1618" s="23">
        <v>42242</v>
      </c>
      <c r="G1618" s="106">
        <v>53622.3</v>
      </c>
      <c r="H1618" s="48">
        <f t="shared" si="51"/>
        <v>0</v>
      </c>
      <c r="I1618" s="39" t="s">
        <v>9</v>
      </c>
      <c r="N1618" s="20">
        <v>42230</v>
      </c>
      <c r="O1618" s="183">
        <v>5675</v>
      </c>
      <c r="P1618" s="183" t="s">
        <v>1592</v>
      </c>
      <c r="Q1618" s="14" t="s">
        <v>127</v>
      </c>
      <c r="R1618" s="105">
        <v>3591.2</v>
      </c>
      <c r="S1618" s="51">
        <v>42230</v>
      </c>
      <c r="T1618" s="106">
        <v>3591.2</v>
      </c>
      <c r="U1618" s="48">
        <f t="shared" si="50"/>
        <v>0</v>
      </c>
      <c r="V1618" s="39" t="s">
        <v>9</v>
      </c>
    </row>
    <row r="1619" spans="1:22" x14ac:dyDescent="0.25">
      <c r="A1619" s="20">
        <v>42231</v>
      </c>
      <c r="B1619" s="183">
        <v>5827</v>
      </c>
      <c r="C1619" s="183" t="s">
        <v>1592</v>
      </c>
      <c r="D1619" s="14" t="s">
        <v>102</v>
      </c>
      <c r="E1619" s="105">
        <v>2256</v>
      </c>
      <c r="F1619" s="23">
        <v>42231</v>
      </c>
      <c r="G1619" s="106">
        <v>2256</v>
      </c>
      <c r="H1619" s="48">
        <f t="shared" si="51"/>
        <v>0</v>
      </c>
      <c r="I1619" s="39" t="s">
        <v>9</v>
      </c>
      <c r="N1619" s="20">
        <v>42235</v>
      </c>
      <c r="O1619" s="183">
        <v>6203</v>
      </c>
      <c r="P1619" s="183" t="s">
        <v>1592</v>
      </c>
      <c r="Q1619" s="14" t="s">
        <v>127</v>
      </c>
      <c r="R1619" s="105">
        <v>16116.28</v>
      </c>
      <c r="S1619" s="23">
        <v>42235</v>
      </c>
      <c r="T1619" s="118">
        <v>16116.28</v>
      </c>
      <c r="U1619" s="31">
        <f t="shared" si="50"/>
        <v>0</v>
      </c>
      <c r="V1619" s="56" t="s">
        <v>9</v>
      </c>
    </row>
    <row r="1620" spans="1:22" x14ac:dyDescent="0.25">
      <c r="A1620" s="20">
        <v>42231</v>
      </c>
      <c r="B1620" s="183">
        <v>5828</v>
      </c>
      <c r="C1620" s="183" t="s">
        <v>1592</v>
      </c>
      <c r="D1620" s="14" t="s">
        <v>192</v>
      </c>
      <c r="E1620" s="105">
        <v>26409.599999999999</v>
      </c>
      <c r="F1620" s="30">
        <v>42250</v>
      </c>
      <c r="G1620" s="144">
        <v>26409.599999999999</v>
      </c>
      <c r="H1620" s="48">
        <f t="shared" si="51"/>
        <v>0</v>
      </c>
      <c r="I1620" s="39" t="s">
        <v>9</v>
      </c>
      <c r="N1620" s="20">
        <v>42240</v>
      </c>
      <c r="O1620" s="183">
        <v>6732</v>
      </c>
      <c r="P1620" s="183" t="s">
        <v>1592</v>
      </c>
      <c r="Q1620" s="14" t="s">
        <v>127</v>
      </c>
      <c r="R1620" s="105">
        <v>6800.4</v>
      </c>
      <c r="S1620" s="65">
        <v>42240</v>
      </c>
      <c r="T1620" s="106">
        <v>6800.4</v>
      </c>
      <c r="U1620" s="31">
        <f t="shared" si="50"/>
        <v>0</v>
      </c>
      <c r="V1620" s="39" t="s">
        <v>9</v>
      </c>
    </row>
    <row r="1621" spans="1:22" x14ac:dyDescent="0.25">
      <c r="A1621" s="20">
        <v>42231</v>
      </c>
      <c r="B1621" s="183">
        <v>5829</v>
      </c>
      <c r="C1621" s="183" t="s">
        <v>1592</v>
      </c>
      <c r="D1621" s="14" t="s">
        <v>6202</v>
      </c>
      <c r="E1621" s="105">
        <v>72</v>
      </c>
      <c r="F1621" s="23">
        <v>42231</v>
      </c>
      <c r="G1621" s="106">
        <v>72</v>
      </c>
      <c r="H1621" s="48">
        <f t="shared" si="51"/>
        <v>0</v>
      </c>
      <c r="I1621" s="39" t="s">
        <v>9</v>
      </c>
      <c r="N1621" s="20">
        <v>42244</v>
      </c>
      <c r="O1621" s="183">
        <v>7227</v>
      </c>
      <c r="P1621" s="183" t="s">
        <v>1592</v>
      </c>
      <c r="Q1621" s="14" t="s">
        <v>127</v>
      </c>
      <c r="R1621" s="105">
        <v>13711.3</v>
      </c>
      <c r="S1621" s="23">
        <v>42244</v>
      </c>
      <c r="T1621" s="106">
        <v>13711.3</v>
      </c>
      <c r="U1621" s="31">
        <f t="shared" si="50"/>
        <v>0</v>
      </c>
      <c r="V1621" s="39" t="s">
        <v>9</v>
      </c>
    </row>
    <row r="1622" spans="1:22" x14ac:dyDescent="0.25">
      <c r="A1622" s="20">
        <v>42231</v>
      </c>
      <c r="B1622" s="183">
        <v>5830</v>
      </c>
      <c r="C1622" s="183" t="s">
        <v>1592</v>
      </c>
      <c r="D1622" s="14" t="s">
        <v>286</v>
      </c>
      <c r="E1622" s="105">
        <v>280.8</v>
      </c>
      <c r="F1622" s="23">
        <v>42231</v>
      </c>
      <c r="G1622" s="106">
        <v>280.8</v>
      </c>
      <c r="H1622" s="48">
        <f t="shared" si="51"/>
        <v>0</v>
      </c>
      <c r="I1622" s="39" t="s">
        <v>9</v>
      </c>
      <c r="N1622" s="20">
        <v>42247</v>
      </c>
      <c r="O1622" s="183">
        <v>7543</v>
      </c>
      <c r="P1622" s="183" t="s">
        <v>1592</v>
      </c>
      <c r="Q1622" s="14" t="s">
        <v>127</v>
      </c>
      <c r="R1622" s="105">
        <v>7155.4</v>
      </c>
      <c r="S1622" s="23">
        <v>42247</v>
      </c>
      <c r="T1622" s="106">
        <v>7155.4</v>
      </c>
      <c r="U1622" s="31">
        <f t="shared" si="50"/>
        <v>0</v>
      </c>
      <c r="V1622" s="39" t="s">
        <v>9</v>
      </c>
    </row>
    <row r="1623" spans="1:22" x14ac:dyDescent="0.25">
      <c r="A1623" s="20">
        <v>42231</v>
      </c>
      <c r="B1623" s="183">
        <v>5831</v>
      </c>
      <c r="C1623" s="183" t="s">
        <v>1592</v>
      </c>
      <c r="D1623" s="14" t="s">
        <v>14</v>
      </c>
      <c r="E1623" s="105">
        <v>173277.6</v>
      </c>
      <c r="F1623" s="23" t="s">
        <v>6203</v>
      </c>
      <c r="G1623" s="106">
        <f>157594.86+15682.74</f>
        <v>173277.59999999998</v>
      </c>
      <c r="H1623" s="48">
        <f t="shared" si="51"/>
        <v>0</v>
      </c>
      <c r="I1623" s="39" t="s">
        <v>6124</v>
      </c>
      <c r="N1623" s="20">
        <v>42218</v>
      </c>
      <c r="O1623" s="183">
        <v>4342</v>
      </c>
      <c r="P1623" s="183" t="s">
        <v>1592</v>
      </c>
      <c r="Q1623" s="40" t="s">
        <v>90</v>
      </c>
      <c r="R1623" s="105">
        <v>521.6</v>
      </c>
      <c r="S1623" s="23">
        <v>42218</v>
      </c>
      <c r="T1623" s="106">
        <v>521.6</v>
      </c>
      <c r="U1623" s="25">
        <f t="shared" si="50"/>
        <v>0</v>
      </c>
      <c r="V1623" s="68" t="s">
        <v>9</v>
      </c>
    </row>
    <row r="1624" spans="1:22" x14ac:dyDescent="0.25">
      <c r="A1624" s="20">
        <v>42231</v>
      </c>
      <c r="B1624" s="183">
        <v>5832</v>
      </c>
      <c r="C1624" s="183" t="s">
        <v>1592</v>
      </c>
      <c r="D1624" s="14" t="s">
        <v>24</v>
      </c>
      <c r="E1624" s="105">
        <v>67241.600000000006</v>
      </c>
      <c r="F1624" s="23">
        <v>42243</v>
      </c>
      <c r="G1624" s="106">
        <v>67241.600000000006</v>
      </c>
      <c r="H1624" s="48">
        <f t="shared" si="51"/>
        <v>0</v>
      </c>
      <c r="I1624" s="39" t="s">
        <v>17</v>
      </c>
      <c r="N1624" s="20">
        <v>42219</v>
      </c>
      <c r="O1624" s="183">
        <v>4478</v>
      </c>
      <c r="P1624" s="183" t="s">
        <v>1592</v>
      </c>
      <c r="Q1624" s="40" t="s">
        <v>90</v>
      </c>
      <c r="R1624" s="105">
        <v>1050.8</v>
      </c>
      <c r="S1624" s="23">
        <v>42219</v>
      </c>
      <c r="T1624" s="106">
        <v>1050.8</v>
      </c>
      <c r="U1624" s="31">
        <f t="shared" si="50"/>
        <v>0</v>
      </c>
      <c r="V1624" s="68" t="s">
        <v>9</v>
      </c>
    </row>
    <row r="1625" spans="1:22" x14ac:dyDescent="0.25">
      <c r="A1625" s="20">
        <v>42231</v>
      </c>
      <c r="B1625" s="183">
        <v>5833</v>
      </c>
      <c r="C1625" s="183" t="s">
        <v>1592</v>
      </c>
      <c r="D1625" s="14" t="s">
        <v>118</v>
      </c>
      <c r="E1625" s="105">
        <v>800</v>
      </c>
      <c r="F1625" s="23">
        <v>42231</v>
      </c>
      <c r="G1625" s="106">
        <v>800</v>
      </c>
      <c r="H1625" s="48">
        <f t="shared" si="51"/>
        <v>0</v>
      </c>
      <c r="I1625" s="39" t="s">
        <v>9</v>
      </c>
      <c r="N1625" s="20">
        <v>42222</v>
      </c>
      <c r="O1625" s="183">
        <v>4789</v>
      </c>
      <c r="P1625" s="183" t="s">
        <v>1592</v>
      </c>
      <c r="Q1625" s="14" t="s">
        <v>90</v>
      </c>
      <c r="R1625" s="105">
        <v>1673.6</v>
      </c>
      <c r="S1625" s="23">
        <v>42222</v>
      </c>
      <c r="T1625" s="106">
        <v>1673.6</v>
      </c>
      <c r="U1625" s="31">
        <f t="shared" si="50"/>
        <v>0</v>
      </c>
      <c r="V1625" s="39" t="s">
        <v>9</v>
      </c>
    </row>
    <row r="1626" spans="1:22" x14ac:dyDescent="0.25">
      <c r="A1626" s="20">
        <v>42231</v>
      </c>
      <c r="B1626" s="183">
        <v>5834</v>
      </c>
      <c r="C1626" s="183" t="s">
        <v>1592</v>
      </c>
      <c r="D1626" s="14" t="s">
        <v>6121</v>
      </c>
      <c r="E1626" s="105">
        <v>175366.13</v>
      </c>
      <c r="F1626" s="30" t="s">
        <v>6338</v>
      </c>
      <c r="G1626" s="144">
        <f>1004.4+76845.6+67350+30166.13</f>
        <v>175366.13</v>
      </c>
      <c r="H1626" s="48">
        <f t="shared" si="51"/>
        <v>0</v>
      </c>
      <c r="I1626" s="39" t="s">
        <v>6124</v>
      </c>
      <c r="N1626" s="20">
        <v>42223</v>
      </c>
      <c r="O1626" s="183">
        <v>4942</v>
      </c>
      <c r="P1626" s="183" t="s">
        <v>1592</v>
      </c>
      <c r="Q1626" s="14" t="s">
        <v>90</v>
      </c>
      <c r="R1626" s="105">
        <v>1187</v>
      </c>
      <c r="S1626" s="23">
        <v>42223</v>
      </c>
      <c r="T1626" s="106">
        <v>1187</v>
      </c>
      <c r="U1626" s="31">
        <f t="shared" si="50"/>
        <v>0</v>
      </c>
      <c r="V1626" s="39" t="s">
        <v>9</v>
      </c>
    </row>
    <row r="1627" spans="1:22" x14ac:dyDescent="0.25">
      <c r="A1627" s="20">
        <v>42231</v>
      </c>
      <c r="B1627" s="183">
        <v>5835</v>
      </c>
      <c r="C1627" s="183" t="s">
        <v>1592</v>
      </c>
      <c r="D1627" s="14" t="s">
        <v>1127</v>
      </c>
      <c r="E1627" s="105">
        <v>2495</v>
      </c>
      <c r="F1627" s="12">
        <v>42231</v>
      </c>
      <c r="G1627" s="106">
        <v>2495</v>
      </c>
      <c r="H1627" s="48">
        <f t="shared" si="51"/>
        <v>0</v>
      </c>
      <c r="I1627" s="39" t="s">
        <v>9</v>
      </c>
      <c r="N1627" s="20">
        <v>42226</v>
      </c>
      <c r="O1627" s="183">
        <v>5250</v>
      </c>
      <c r="P1627" s="183" t="s">
        <v>1592</v>
      </c>
      <c r="Q1627" s="14" t="s">
        <v>90</v>
      </c>
      <c r="R1627" s="105">
        <v>859.2</v>
      </c>
      <c r="S1627" s="23">
        <v>42226</v>
      </c>
      <c r="T1627" s="118">
        <v>859.2</v>
      </c>
      <c r="U1627" s="31">
        <f t="shared" si="50"/>
        <v>0</v>
      </c>
      <c r="V1627" s="56" t="s">
        <v>9</v>
      </c>
    </row>
    <row r="1628" spans="1:22" x14ac:dyDescent="0.25">
      <c r="A1628" s="20">
        <v>42231</v>
      </c>
      <c r="B1628" s="183">
        <v>5836</v>
      </c>
      <c r="C1628" s="183" t="s">
        <v>1592</v>
      </c>
      <c r="D1628" s="14" t="s">
        <v>1020</v>
      </c>
      <c r="E1628" s="105">
        <v>4593.6899999999996</v>
      </c>
      <c r="F1628" s="23">
        <v>42231</v>
      </c>
      <c r="G1628" s="106">
        <v>4593.6899999999996</v>
      </c>
      <c r="H1628" s="48">
        <f t="shared" si="51"/>
        <v>0</v>
      </c>
      <c r="I1628" s="39" t="s">
        <v>9</v>
      </c>
      <c r="N1628" s="20">
        <v>42230</v>
      </c>
      <c r="O1628" s="183">
        <v>5699</v>
      </c>
      <c r="P1628" s="183" t="s">
        <v>1592</v>
      </c>
      <c r="Q1628" s="14" t="s">
        <v>90</v>
      </c>
      <c r="R1628" s="105">
        <v>1562.65</v>
      </c>
      <c r="S1628" s="23">
        <v>42230</v>
      </c>
      <c r="T1628" s="106">
        <v>1562.65</v>
      </c>
      <c r="U1628" s="48">
        <f t="shared" si="50"/>
        <v>0</v>
      </c>
      <c r="V1628" s="39" t="s">
        <v>9</v>
      </c>
    </row>
    <row r="1629" spans="1:22" x14ac:dyDescent="0.25">
      <c r="A1629" s="20">
        <v>42231</v>
      </c>
      <c r="B1629" s="183">
        <v>5837</v>
      </c>
      <c r="C1629" s="183" t="s">
        <v>1592</v>
      </c>
      <c r="D1629" s="150" t="s">
        <v>6121</v>
      </c>
      <c r="E1629" s="105">
        <v>146898</v>
      </c>
      <c r="F1629" s="23">
        <v>42240</v>
      </c>
      <c r="G1629" s="106">
        <v>146898</v>
      </c>
      <c r="H1629" s="48">
        <f t="shared" si="51"/>
        <v>0</v>
      </c>
      <c r="I1629" s="39" t="s">
        <v>1013</v>
      </c>
      <c r="N1629" s="20">
        <v>42233</v>
      </c>
      <c r="O1629" s="183">
        <v>6052</v>
      </c>
      <c r="P1629" s="183" t="s">
        <v>1592</v>
      </c>
      <c r="Q1629" s="14" t="s">
        <v>90</v>
      </c>
      <c r="R1629" s="105">
        <v>997.8</v>
      </c>
      <c r="S1629" s="23">
        <v>42233</v>
      </c>
      <c r="T1629" s="118">
        <v>997.8</v>
      </c>
      <c r="U1629" s="31">
        <f t="shared" si="50"/>
        <v>0</v>
      </c>
      <c r="V1629" s="56" t="s">
        <v>9</v>
      </c>
    </row>
    <row r="1630" spans="1:22" x14ac:dyDescent="0.25">
      <c r="A1630" s="20">
        <v>42231</v>
      </c>
      <c r="B1630" s="183">
        <v>5838</v>
      </c>
      <c r="C1630" s="183" t="s">
        <v>1592</v>
      </c>
      <c r="D1630" s="14" t="s">
        <v>294</v>
      </c>
      <c r="E1630" s="105">
        <v>2328.8000000000002</v>
      </c>
      <c r="F1630" s="23">
        <v>42231</v>
      </c>
      <c r="G1630" s="106">
        <v>2328.8000000000002</v>
      </c>
      <c r="H1630" s="48">
        <f t="shared" si="51"/>
        <v>0</v>
      </c>
      <c r="I1630" s="39" t="s">
        <v>9</v>
      </c>
      <c r="N1630" s="20">
        <v>42236</v>
      </c>
      <c r="O1630" s="183">
        <v>6370</v>
      </c>
      <c r="P1630" s="183" t="s">
        <v>1592</v>
      </c>
      <c r="Q1630" s="15" t="s">
        <v>90</v>
      </c>
      <c r="R1630" s="122">
        <v>1597</v>
      </c>
      <c r="S1630" s="23">
        <v>42236</v>
      </c>
      <c r="T1630" s="106">
        <v>1597</v>
      </c>
      <c r="U1630" s="31">
        <f t="shared" si="50"/>
        <v>0</v>
      </c>
      <c r="V1630" s="68" t="s">
        <v>9</v>
      </c>
    </row>
    <row r="1631" spans="1:22" x14ac:dyDescent="0.25">
      <c r="A1631" s="20">
        <v>42231</v>
      </c>
      <c r="B1631" s="183">
        <v>5839</v>
      </c>
      <c r="C1631" s="183" t="s">
        <v>1592</v>
      </c>
      <c r="D1631" s="14" t="s">
        <v>31</v>
      </c>
      <c r="E1631" s="105">
        <v>6174.6</v>
      </c>
      <c r="F1631" s="23">
        <v>42233</v>
      </c>
      <c r="G1631" s="106">
        <v>6174.6</v>
      </c>
      <c r="H1631" s="48">
        <f t="shared" si="51"/>
        <v>0</v>
      </c>
      <c r="I1631" s="39" t="s">
        <v>149</v>
      </c>
      <c r="N1631" s="20">
        <v>42237</v>
      </c>
      <c r="O1631" s="183">
        <v>6506</v>
      </c>
      <c r="P1631" s="183" t="s">
        <v>1592</v>
      </c>
      <c r="Q1631" s="14" t="s">
        <v>90</v>
      </c>
      <c r="R1631" s="105">
        <v>1070.3</v>
      </c>
      <c r="S1631" s="23">
        <v>42237</v>
      </c>
      <c r="T1631" s="106">
        <v>1070.3</v>
      </c>
      <c r="U1631" s="31">
        <f t="shared" si="50"/>
        <v>0</v>
      </c>
      <c r="V1631" s="39" t="s">
        <v>9</v>
      </c>
    </row>
    <row r="1632" spans="1:22" x14ac:dyDescent="0.25">
      <c r="A1632" s="20">
        <v>42231</v>
      </c>
      <c r="B1632" s="183">
        <v>5840</v>
      </c>
      <c r="C1632" s="183" t="s">
        <v>1592</v>
      </c>
      <c r="D1632" s="14" t="s">
        <v>111</v>
      </c>
      <c r="E1632" s="105">
        <v>17256.900000000001</v>
      </c>
      <c r="F1632" s="23">
        <v>42236</v>
      </c>
      <c r="G1632" s="106">
        <v>17256.900000000001</v>
      </c>
      <c r="H1632" s="48">
        <f t="shared" si="51"/>
        <v>0</v>
      </c>
      <c r="I1632" s="39" t="s">
        <v>149</v>
      </c>
      <c r="N1632" s="20">
        <v>42240</v>
      </c>
      <c r="O1632" s="183">
        <v>6822</v>
      </c>
      <c r="P1632" s="183" t="s">
        <v>1592</v>
      </c>
      <c r="Q1632" s="14" t="s">
        <v>90</v>
      </c>
      <c r="R1632" s="105">
        <v>556.4</v>
      </c>
      <c r="S1632" s="65">
        <v>42240</v>
      </c>
      <c r="T1632" s="106">
        <v>556.4</v>
      </c>
      <c r="U1632" s="31">
        <f t="shared" si="50"/>
        <v>0</v>
      </c>
      <c r="V1632" s="39" t="s">
        <v>9</v>
      </c>
    </row>
    <row r="1633" spans="1:22" x14ac:dyDescent="0.25">
      <c r="A1633" s="20">
        <v>42231</v>
      </c>
      <c r="B1633" s="183">
        <v>5841</v>
      </c>
      <c r="C1633" s="183" t="s">
        <v>1592</v>
      </c>
      <c r="D1633" s="14" t="s">
        <v>1058</v>
      </c>
      <c r="E1633" s="105">
        <v>3061</v>
      </c>
      <c r="F1633" s="23">
        <v>42231</v>
      </c>
      <c r="G1633" s="106">
        <v>3061</v>
      </c>
      <c r="H1633" s="48">
        <f t="shared" si="51"/>
        <v>0</v>
      </c>
      <c r="I1633" s="39" t="s">
        <v>9</v>
      </c>
      <c r="N1633" s="20">
        <v>42241</v>
      </c>
      <c r="O1633" s="183">
        <v>6907</v>
      </c>
      <c r="P1633" s="183" t="s">
        <v>1592</v>
      </c>
      <c r="Q1633" s="14" t="s">
        <v>90</v>
      </c>
      <c r="R1633" s="105">
        <v>352.8</v>
      </c>
      <c r="S1633" s="65">
        <v>42241</v>
      </c>
      <c r="T1633" s="106">
        <v>352.8</v>
      </c>
      <c r="U1633" s="31">
        <f t="shared" si="50"/>
        <v>0</v>
      </c>
      <c r="V1633" s="39" t="s">
        <v>9</v>
      </c>
    </row>
    <row r="1634" spans="1:22" x14ac:dyDescent="0.25">
      <c r="A1634" s="20">
        <v>42231</v>
      </c>
      <c r="B1634" s="183">
        <v>5842</v>
      </c>
      <c r="C1634" s="183" t="s">
        <v>1592</v>
      </c>
      <c r="D1634" s="14" t="s">
        <v>32</v>
      </c>
      <c r="E1634" s="105">
        <v>8164.8</v>
      </c>
      <c r="F1634" s="23">
        <v>42235</v>
      </c>
      <c r="G1634" s="106">
        <v>8164.8</v>
      </c>
      <c r="H1634" s="48">
        <f t="shared" si="51"/>
        <v>0</v>
      </c>
      <c r="I1634" s="39" t="s">
        <v>9</v>
      </c>
      <c r="N1634" s="20">
        <v>42243</v>
      </c>
      <c r="O1634" s="183">
        <v>7122</v>
      </c>
      <c r="P1634" s="183" t="s">
        <v>1592</v>
      </c>
      <c r="Q1634" s="14" t="s">
        <v>90</v>
      </c>
      <c r="R1634" s="105">
        <v>548.36</v>
      </c>
      <c r="S1634" s="23">
        <v>42243</v>
      </c>
      <c r="T1634" s="106">
        <v>548.36</v>
      </c>
      <c r="U1634" s="31">
        <f t="shared" si="50"/>
        <v>0</v>
      </c>
      <c r="V1634" s="39" t="s">
        <v>9</v>
      </c>
    </row>
    <row r="1635" spans="1:22" x14ac:dyDescent="0.25">
      <c r="A1635" s="20">
        <v>42231</v>
      </c>
      <c r="B1635" s="183">
        <v>5843</v>
      </c>
      <c r="C1635" s="183" t="s">
        <v>1592</v>
      </c>
      <c r="D1635" s="14" t="s">
        <v>1127</v>
      </c>
      <c r="E1635" s="105">
        <v>955</v>
      </c>
      <c r="F1635" s="23">
        <v>42231</v>
      </c>
      <c r="G1635" s="106">
        <v>955</v>
      </c>
      <c r="H1635" s="48">
        <f t="shared" si="51"/>
        <v>0</v>
      </c>
      <c r="I1635" s="39" t="s">
        <v>9</v>
      </c>
      <c r="N1635" s="20">
        <v>42243</v>
      </c>
      <c r="O1635" s="183">
        <v>7123</v>
      </c>
      <c r="P1635" s="183" t="s">
        <v>1592</v>
      </c>
      <c r="Q1635" s="14" t="s">
        <v>90</v>
      </c>
      <c r="R1635" s="105">
        <v>1026</v>
      </c>
      <c r="S1635" s="23">
        <v>42243</v>
      </c>
      <c r="T1635" s="106">
        <v>1026</v>
      </c>
      <c r="U1635" s="31">
        <f t="shared" si="50"/>
        <v>0</v>
      </c>
      <c r="V1635" s="39" t="s">
        <v>9</v>
      </c>
    </row>
    <row r="1636" spans="1:22" x14ac:dyDescent="0.25">
      <c r="A1636" s="20">
        <v>42231</v>
      </c>
      <c r="B1636" s="183">
        <v>5844</v>
      </c>
      <c r="C1636" s="183" t="s">
        <v>1592</v>
      </c>
      <c r="D1636" s="14" t="s">
        <v>1182</v>
      </c>
      <c r="E1636" s="105">
        <v>2857.8</v>
      </c>
      <c r="F1636" s="23">
        <v>42231</v>
      </c>
      <c r="G1636" s="106">
        <v>2857.8</v>
      </c>
      <c r="H1636" s="48">
        <f t="shared" si="51"/>
        <v>0</v>
      </c>
      <c r="I1636" s="39" t="s">
        <v>9</v>
      </c>
      <c r="N1636" s="20">
        <v>42244</v>
      </c>
      <c r="O1636" s="183">
        <v>7262</v>
      </c>
      <c r="P1636" s="183" t="s">
        <v>1592</v>
      </c>
      <c r="Q1636" s="14" t="s">
        <v>90</v>
      </c>
      <c r="R1636" s="105">
        <v>1052.5</v>
      </c>
      <c r="S1636" s="23">
        <v>42244</v>
      </c>
      <c r="T1636" s="106">
        <v>1052.5</v>
      </c>
      <c r="U1636" s="31">
        <f t="shared" si="50"/>
        <v>0</v>
      </c>
      <c r="V1636" s="39" t="s">
        <v>9</v>
      </c>
    </row>
    <row r="1637" spans="1:22" x14ac:dyDescent="0.25">
      <c r="A1637" s="20">
        <v>42231</v>
      </c>
      <c r="B1637" s="183">
        <v>5845</v>
      </c>
      <c r="C1637" s="183" t="s">
        <v>1592</v>
      </c>
      <c r="D1637" s="14" t="s">
        <v>86</v>
      </c>
      <c r="E1637" s="105">
        <v>491.2</v>
      </c>
      <c r="F1637" s="23">
        <v>42231</v>
      </c>
      <c r="G1637" s="106">
        <v>491.2</v>
      </c>
      <c r="H1637" s="48">
        <f t="shared" si="51"/>
        <v>0</v>
      </c>
      <c r="I1637" s="39" t="s">
        <v>9</v>
      </c>
      <c r="N1637" s="20">
        <v>42224</v>
      </c>
      <c r="O1637" s="183">
        <v>4970</v>
      </c>
      <c r="P1637" s="183" t="s">
        <v>1592</v>
      </c>
      <c r="Q1637" s="14" t="s">
        <v>1190</v>
      </c>
      <c r="R1637" s="105">
        <v>7690</v>
      </c>
      <c r="S1637" s="23">
        <v>42224</v>
      </c>
      <c r="T1637" s="106">
        <v>7690</v>
      </c>
      <c r="U1637" s="31">
        <f t="shared" si="50"/>
        <v>0</v>
      </c>
      <c r="V1637" s="39" t="s">
        <v>46</v>
      </c>
    </row>
    <row r="1638" spans="1:22" x14ac:dyDescent="0.25">
      <c r="A1638" s="20">
        <v>42232</v>
      </c>
      <c r="B1638" s="183">
        <v>5846</v>
      </c>
      <c r="C1638" s="183" t="s">
        <v>1592</v>
      </c>
      <c r="D1638" s="14" t="s">
        <v>464</v>
      </c>
      <c r="E1638" s="105">
        <v>2600</v>
      </c>
      <c r="F1638" s="23">
        <v>42232</v>
      </c>
      <c r="G1638" s="106">
        <v>2600</v>
      </c>
      <c r="H1638" s="48">
        <f t="shared" si="51"/>
        <v>0</v>
      </c>
      <c r="I1638" s="39" t="s">
        <v>9</v>
      </c>
      <c r="N1638" s="20">
        <v>42230</v>
      </c>
      <c r="O1638" s="183">
        <v>5612</v>
      </c>
      <c r="P1638" s="183" t="s">
        <v>1592</v>
      </c>
      <c r="Q1638" s="14" t="s">
        <v>1190</v>
      </c>
      <c r="R1638" s="105">
        <v>4774.3999999999996</v>
      </c>
      <c r="S1638" s="23">
        <v>42230</v>
      </c>
      <c r="T1638" s="106">
        <v>4774.3999999999996</v>
      </c>
      <c r="U1638" s="31">
        <f t="shared" si="50"/>
        <v>0</v>
      </c>
      <c r="V1638" s="39" t="s">
        <v>587</v>
      </c>
    </row>
    <row r="1639" spans="1:22" x14ac:dyDescent="0.25">
      <c r="A1639" s="20">
        <v>42232</v>
      </c>
      <c r="B1639" s="183">
        <v>5847</v>
      </c>
      <c r="C1639" s="183" t="s">
        <v>1592</v>
      </c>
      <c r="D1639" s="14" t="s">
        <v>16</v>
      </c>
      <c r="E1639" s="105">
        <v>9690</v>
      </c>
      <c r="F1639" s="23">
        <v>42233</v>
      </c>
      <c r="G1639" s="106">
        <v>9690</v>
      </c>
      <c r="H1639" s="48">
        <f t="shared" si="51"/>
        <v>0</v>
      </c>
      <c r="I1639" s="39" t="s">
        <v>9</v>
      </c>
      <c r="N1639" s="20">
        <v>42231</v>
      </c>
      <c r="O1639" s="183">
        <v>5763</v>
      </c>
      <c r="P1639" s="183" t="s">
        <v>1592</v>
      </c>
      <c r="Q1639" s="150" t="s">
        <v>1190</v>
      </c>
      <c r="R1639" s="105">
        <v>7008</v>
      </c>
      <c r="S1639" s="23">
        <v>42232</v>
      </c>
      <c r="T1639" s="106">
        <v>7008</v>
      </c>
      <c r="U1639" s="48">
        <f t="shared" si="50"/>
        <v>0</v>
      </c>
      <c r="V1639" s="39" t="s">
        <v>587</v>
      </c>
    </row>
    <row r="1640" spans="1:22" x14ac:dyDescent="0.25">
      <c r="A1640" s="20">
        <v>42232</v>
      </c>
      <c r="B1640" s="183">
        <v>5848</v>
      </c>
      <c r="C1640" s="183" t="s">
        <v>1592</v>
      </c>
      <c r="D1640" s="14" t="s">
        <v>6200</v>
      </c>
      <c r="E1640" s="105">
        <v>17947.8</v>
      </c>
      <c r="F1640" s="23">
        <v>42233</v>
      </c>
      <c r="G1640" s="106">
        <v>17947.8</v>
      </c>
      <c r="H1640" s="48">
        <f t="shared" si="51"/>
        <v>0</v>
      </c>
      <c r="I1640" s="39" t="s">
        <v>9</v>
      </c>
      <c r="N1640" s="20">
        <v>42233</v>
      </c>
      <c r="O1640" s="183">
        <v>5951</v>
      </c>
      <c r="P1640" s="183" t="s">
        <v>1592</v>
      </c>
      <c r="Q1640" s="14" t="s">
        <v>1190</v>
      </c>
      <c r="R1640" s="105">
        <v>3357</v>
      </c>
      <c r="S1640" s="23">
        <v>42233</v>
      </c>
      <c r="T1640" s="118">
        <v>3357</v>
      </c>
      <c r="U1640" s="31">
        <f t="shared" si="50"/>
        <v>0</v>
      </c>
      <c r="V1640" s="56" t="s">
        <v>587</v>
      </c>
    </row>
    <row r="1641" spans="1:22" x14ac:dyDescent="0.25">
      <c r="A1641" s="20">
        <v>42232</v>
      </c>
      <c r="B1641" s="183">
        <v>5849</v>
      </c>
      <c r="C1641" s="183" t="s">
        <v>1592</v>
      </c>
      <c r="D1641" s="14" t="s">
        <v>218</v>
      </c>
      <c r="E1641" s="108">
        <v>0</v>
      </c>
      <c r="F1641" s="23"/>
      <c r="G1641" s="106"/>
      <c r="H1641" s="48">
        <f t="shared" si="51"/>
        <v>0</v>
      </c>
      <c r="I1641" s="39" t="s">
        <v>13</v>
      </c>
      <c r="N1641" s="20">
        <v>42233</v>
      </c>
      <c r="O1641" s="183">
        <v>5952</v>
      </c>
      <c r="P1641" s="183" t="s">
        <v>1592</v>
      </c>
      <c r="Q1641" s="14" t="s">
        <v>1190</v>
      </c>
      <c r="R1641" s="105">
        <v>2511.6</v>
      </c>
      <c r="S1641" s="23">
        <v>42233</v>
      </c>
      <c r="T1641" s="118">
        <v>2511.6</v>
      </c>
      <c r="U1641" s="31">
        <f t="shared" si="50"/>
        <v>0</v>
      </c>
      <c r="V1641" s="56" t="s">
        <v>587</v>
      </c>
    </row>
    <row r="1642" spans="1:22" x14ac:dyDescent="0.25">
      <c r="A1642" s="20">
        <v>42232</v>
      </c>
      <c r="B1642" s="183">
        <v>5850</v>
      </c>
      <c r="C1642" s="183" t="s">
        <v>1592</v>
      </c>
      <c r="D1642" s="14" t="s">
        <v>383</v>
      </c>
      <c r="E1642" s="105">
        <v>5490.1</v>
      </c>
      <c r="F1642" s="23">
        <v>42232</v>
      </c>
      <c r="G1642" s="106">
        <v>5490.1</v>
      </c>
      <c r="H1642" s="48">
        <f t="shared" si="51"/>
        <v>0</v>
      </c>
      <c r="I1642" s="39" t="s">
        <v>9</v>
      </c>
      <c r="N1642" s="20">
        <v>42240</v>
      </c>
      <c r="O1642" s="183">
        <v>6744</v>
      </c>
      <c r="P1642" s="183" t="s">
        <v>1592</v>
      </c>
      <c r="Q1642" s="14" t="s">
        <v>1190</v>
      </c>
      <c r="R1642" s="105">
        <v>2536</v>
      </c>
      <c r="S1642" s="65">
        <v>42240</v>
      </c>
      <c r="T1642" s="106">
        <v>2536</v>
      </c>
      <c r="U1642" s="31">
        <f t="shared" si="50"/>
        <v>0</v>
      </c>
      <c r="V1642" s="39" t="s">
        <v>9</v>
      </c>
    </row>
    <row r="1643" spans="1:22" x14ac:dyDescent="0.25">
      <c r="A1643" s="20">
        <v>42232</v>
      </c>
      <c r="B1643" s="183">
        <v>5851</v>
      </c>
      <c r="C1643" s="183" t="s">
        <v>1592</v>
      </c>
      <c r="D1643" s="14" t="s">
        <v>270</v>
      </c>
      <c r="E1643" s="105">
        <v>952</v>
      </c>
      <c r="F1643" s="23">
        <v>42232</v>
      </c>
      <c r="G1643" s="106">
        <v>952</v>
      </c>
      <c r="H1643" s="48">
        <f t="shared" si="51"/>
        <v>0</v>
      </c>
      <c r="I1643" s="39" t="s">
        <v>9</v>
      </c>
      <c r="N1643" s="20">
        <v>42241</v>
      </c>
      <c r="O1643" s="183">
        <v>6865</v>
      </c>
      <c r="P1643" s="183" t="s">
        <v>1592</v>
      </c>
      <c r="Q1643" s="14" t="s">
        <v>1190</v>
      </c>
      <c r="R1643" s="105">
        <v>1233</v>
      </c>
      <c r="S1643" s="65">
        <v>42242</v>
      </c>
      <c r="T1643" s="106">
        <v>1233</v>
      </c>
      <c r="U1643" s="31">
        <f t="shared" si="50"/>
        <v>0</v>
      </c>
      <c r="V1643" s="39" t="s">
        <v>587</v>
      </c>
    </row>
    <row r="1644" spans="1:22" x14ac:dyDescent="0.25">
      <c r="A1644" s="20">
        <v>42232</v>
      </c>
      <c r="B1644" s="183">
        <v>5852</v>
      </c>
      <c r="C1644" s="183" t="s">
        <v>1592</v>
      </c>
      <c r="D1644" s="14" t="s">
        <v>114</v>
      </c>
      <c r="E1644" s="105">
        <v>4056</v>
      </c>
      <c r="F1644" s="23">
        <v>42232</v>
      </c>
      <c r="G1644" s="106">
        <v>4056</v>
      </c>
      <c r="H1644" s="48">
        <f t="shared" si="51"/>
        <v>0</v>
      </c>
      <c r="I1644" s="39" t="s">
        <v>9</v>
      </c>
      <c r="N1644" s="20">
        <v>42242</v>
      </c>
      <c r="O1644" s="183">
        <v>6945</v>
      </c>
      <c r="P1644" s="183" t="s">
        <v>1592</v>
      </c>
      <c r="Q1644" s="14" t="s">
        <v>1190</v>
      </c>
      <c r="R1644" s="105">
        <v>1368</v>
      </c>
      <c r="S1644" s="65">
        <v>42242</v>
      </c>
      <c r="T1644" s="106">
        <v>1368</v>
      </c>
      <c r="U1644" s="31">
        <f t="shared" si="50"/>
        <v>0</v>
      </c>
      <c r="V1644" s="39" t="s">
        <v>587</v>
      </c>
    </row>
    <row r="1645" spans="1:22" x14ac:dyDescent="0.25">
      <c r="A1645" s="20">
        <v>42232</v>
      </c>
      <c r="B1645" s="183">
        <v>5853</v>
      </c>
      <c r="C1645" s="183" t="s">
        <v>1592</v>
      </c>
      <c r="D1645" s="14" t="s">
        <v>86</v>
      </c>
      <c r="E1645" s="105">
        <v>417</v>
      </c>
      <c r="F1645" s="23">
        <v>42232</v>
      </c>
      <c r="G1645" s="106">
        <v>417</v>
      </c>
      <c r="H1645" s="48">
        <f t="shared" si="51"/>
        <v>0</v>
      </c>
      <c r="I1645" s="39" t="s">
        <v>9</v>
      </c>
      <c r="N1645" s="20">
        <v>42243</v>
      </c>
      <c r="O1645" s="183">
        <v>7057</v>
      </c>
      <c r="P1645" s="183" t="s">
        <v>1592</v>
      </c>
      <c r="Q1645" s="14" t="s">
        <v>1190</v>
      </c>
      <c r="R1645" s="105">
        <v>6122.6</v>
      </c>
      <c r="S1645" s="23">
        <v>42243</v>
      </c>
      <c r="T1645" s="106">
        <v>6122.6</v>
      </c>
      <c r="U1645" s="31">
        <f t="shared" si="50"/>
        <v>0</v>
      </c>
      <c r="V1645" s="39" t="s">
        <v>587</v>
      </c>
    </row>
    <row r="1646" spans="1:22" x14ac:dyDescent="0.25">
      <c r="A1646" s="20">
        <v>42232</v>
      </c>
      <c r="B1646" s="183">
        <v>5854</v>
      </c>
      <c r="C1646" s="183" t="s">
        <v>1592</v>
      </c>
      <c r="D1646" s="14" t="s">
        <v>8</v>
      </c>
      <c r="E1646" s="105">
        <v>2670.95</v>
      </c>
      <c r="F1646" s="23">
        <v>42232</v>
      </c>
      <c r="G1646" s="106">
        <v>2670.95</v>
      </c>
      <c r="H1646" s="48">
        <f t="shared" si="51"/>
        <v>0</v>
      </c>
      <c r="I1646" s="39" t="s">
        <v>9</v>
      </c>
      <c r="N1646" s="20">
        <v>42244</v>
      </c>
      <c r="O1646" s="183">
        <v>7161</v>
      </c>
      <c r="P1646" s="183" t="s">
        <v>1592</v>
      </c>
      <c r="Q1646" s="14" t="s">
        <v>1190</v>
      </c>
      <c r="R1646" s="105">
        <v>1687.5</v>
      </c>
      <c r="S1646" s="23">
        <v>42244</v>
      </c>
      <c r="T1646" s="106">
        <v>1687.5</v>
      </c>
      <c r="U1646" s="31">
        <f t="shared" si="50"/>
        <v>0</v>
      </c>
      <c r="V1646" s="39" t="s">
        <v>587</v>
      </c>
    </row>
    <row r="1647" spans="1:22" x14ac:dyDescent="0.25">
      <c r="A1647" s="20">
        <v>42232</v>
      </c>
      <c r="B1647" s="183">
        <v>5855</v>
      </c>
      <c r="C1647" s="183" t="s">
        <v>1592</v>
      </c>
      <c r="D1647" s="14" t="s">
        <v>1012</v>
      </c>
      <c r="E1647" s="105">
        <v>19038.7</v>
      </c>
      <c r="F1647" s="23">
        <v>42232</v>
      </c>
      <c r="G1647" s="106">
        <v>19038.7</v>
      </c>
      <c r="H1647" s="48">
        <f t="shared" si="51"/>
        <v>0</v>
      </c>
      <c r="I1647" s="39" t="s">
        <v>9</v>
      </c>
      <c r="N1647" s="20">
        <v>42245</v>
      </c>
      <c r="O1647" s="183">
        <v>7286</v>
      </c>
      <c r="P1647" s="183" t="s">
        <v>1592</v>
      </c>
      <c r="Q1647" s="14" t="s">
        <v>1190</v>
      </c>
      <c r="R1647" s="105">
        <v>8813.4</v>
      </c>
      <c r="S1647" s="23">
        <v>42247</v>
      </c>
      <c r="T1647" s="106">
        <v>8813.4</v>
      </c>
      <c r="U1647" s="31">
        <f t="shared" si="50"/>
        <v>0</v>
      </c>
      <c r="V1647" s="39" t="s">
        <v>587</v>
      </c>
    </row>
    <row r="1648" spans="1:22" x14ac:dyDescent="0.25">
      <c r="A1648" s="20">
        <v>42232</v>
      </c>
      <c r="B1648" s="183">
        <v>5856</v>
      </c>
      <c r="C1648" s="183" t="s">
        <v>1592</v>
      </c>
      <c r="D1648" s="14" t="s">
        <v>829</v>
      </c>
      <c r="E1648" s="105">
        <v>2656.8</v>
      </c>
      <c r="F1648" s="23">
        <v>42232</v>
      </c>
      <c r="G1648" s="106">
        <v>2656.8</v>
      </c>
      <c r="H1648" s="48">
        <f t="shared" si="51"/>
        <v>0</v>
      </c>
      <c r="I1648" s="39" t="s">
        <v>9</v>
      </c>
      <c r="N1648" s="20">
        <v>42220</v>
      </c>
      <c r="O1648" s="183">
        <v>4525</v>
      </c>
      <c r="P1648" s="183" t="s">
        <v>1592</v>
      </c>
      <c r="Q1648" s="14" t="s">
        <v>1193</v>
      </c>
      <c r="R1648" s="105">
        <v>3211.8</v>
      </c>
      <c r="S1648" s="23">
        <v>42221</v>
      </c>
      <c r="T1648" s="106">
        <v>3211.8</v>
      </c>
      <c r="U1648" s="31">
        <f t="shared" si="50"/>
        <v>0</v>
      </c>
      <c r="V1648" s="39" t="s">
        <v>587</v>
      </c>
    </row>
    <row r="1649" spans="1:22" x14ac:dyDescent="0.25">
      <c r="A1649" s="20">
        <v>42232</v>
      </c>
      <c r="B1649" s="183">
        <v>5857</v>
      </c>
      <c r="C1649" s="183" t="s">
        <v>1592</v>
      </c>
      <c r="D1649" s="14" t="s">
        <v>137</v>
      </c>
      <c r="E1649" s="105">
        <v>1197</v>
      </c>
      <c r="F1649" s="23">
        <v>42232</v>
      </c>
      <c r="G1649" s="106">
        <v>1197</v>
      </c>
      <c r="H1649" s="48">
        <f t="shared" si="51"/>
        <v>0</v>
      </c>
      <c r="I1649" s="39" t="s">
        <v>9</v>
      </c>
      <c r="N1649" s="20">
        <v>42223</v>
      </c>
      <c r="O1649" s="183">
        <v>4830</v>
      </c>
      <c r="P1649" s="183" t="s">
        <v>1592</v>
      </c>
      <c r="Q1649" s="14" t="s">
        <v>1193</v>
      </c>
      <c r="R1649" s="105">
        <v>2360</v>
      </c>
      <c r="S1649" s="23">
        <v>42224</v>
      </c>
      <c r="T1649" s="106">
        <v>2360</v>
      </c>
      <c r="U1649" s="31">
        <f t="shared" si="50"/>
        <v>0</v>
      </c>
      <c r="V1649" s="39" t="s">
        <v>587</v>
      </c>
    </row>
    <row r="1650" spans="1:22" x14ac:dyDescent="0.25">
      <c r="A1650" s="20">
        <v>42232</v>
      </c>
      <c r="B1650" s="183">
        <v>5858</v>
      </c>
      <c r="C1650" s="183" t="s">
        <v>1592</v>
      </c>
      <c r="D1650" s="14" t="s">
        <v>125</v>
      </c>
      <c r="E1650" s="105">
        <v>39874.400000000001</v>
      </c>
      <c r="F1650" s="23">
        <v>42237</v>
      </c>
      <c r="G1650" s="106">
        <v>39874.400000000001</v>
      </c>
      <c r="H1650" s="48">
        <f t="shared" si="51"/>
        <v>0</v>
      </c>
      <c r="I1650" s="39" t="s">
        <v>9</v>
      </c>
      <c r="N1650" s="20">
        <v>42224</v>
      </c>
      <c r="O1650" s="183">
        <v>4987</v>
      </c>
      <c r="P1650" s="183" t="s">
        <v>1592</v>
      </c>
      <c r="Q1650" s="14" t="s">
        <v>1193</v>
      </c>
      <c r="R1650" s="105">
        <v>1422</v>
      </c>
      <c r="S1650" s="23">
        <v>42224</v>
      </c>
      <c r="T1650" s="106">
        <v>1422</v>
      </c>
      <c r="U1650" s="31">
        <f t="shared" si="50"/>
        <v>0</v>
      </c>
      <c r="V1650" s="39" t="s">
        <v>9</v>
      </c>
    </row>
    <row r="1651" spans="1:22" x14ac:dyDescent="0.25">
      <c r="A1651" s="20">
        <v>42232</v>
      </c>
      <c r="B1651" s="183">
        <v>5859</v>
      </c>
      <c r="C1651" s="183" t="s">
        <v>1592</v>
      </c>
      <c r="D1651" s="14" t="s">
        <v>18</v>
      </c>
      <c r="E1651" s="105">
        <v>2845.8</v>
      </c>
      <c r="F1651" s="23">
        <v>42232</v>
      </c>
      <c r="G1651" s="106">
        <v>2845.8</v>
      </c>
      <c r="H1651" s="48">
        <f t="shared" si="51"/>
        <v>0</v>
      </c>
      <c r="I1651" s="39" t="s">
        <v>9</v>
      </c>
      <c r="N1651" s="20">
        <v>42228</v>
      </c>
      <c r="O1651" s="183">
        <v>5392</v>
      </c>
      <c r="P1651" s="183" t="s">
        <v>1592</v>
      </c>
      <c r="Q1651" s="14" t="s">
        <v>1193</v>
      </c>
      <c r="R1651" s="105">
        <v>1440.6</v>
      </c>
      <c r="S1651" s="23">
        <v>42228</v>
      </c>
      <c r="T1651" s="106">
        <v>1440.6</v>
      </c>
      <c r="U1651" s="31">
        <f t="shared" si="50"/>
        <v>0</v>
      </c>
      <c r="V1651" s="39" t="s">
        <v>587</v>
      </c>
    </row>
    <row r="1652" spans="1:22" x14ac:dyDescent="0.25">
      <c r="A1652" s="20">
        <v>42232</v>
      </c>
      <c r="B1652" s="183">
        <v>5860</v>
      </c>
      <c r="C1652" s="183" t="s">
        <v>1592</v>
      </c>
      <c r="D1652" s="14" t="s">
        <v>18</v>
      </c>
      <c r="E1652" s="105">
        <v>80</v>
      </c>
      <c r="F1652" s="23">
        <v>42232</v>
      </c>
      <c r="G1652" s="106">
        <v>80</v>
      </c>
      <c r="H1652" s="48">
        <f t="shared" si="51"/>
        <v>0</v>
      </c>
      <c r="I1652" s="39" t="s">
        <v>9</v>
      </c>
      <c r="N1652" s="20">
        <v>42229</v>
      </c>
      <c r="O1652" s="183">
        <v>5481</v>
      </c>
      <c r="P1652" s="183" t="s">
        <v>1592</v>
      </c>
      <c r="Q1652" s="14" t="s">
        <v>1193</v>
      </c>
      <c r="R1652" s="105">
        <v>4804.2</v>
      </c>
      <c r="S1652" s="23">
        <v>42229</v>
      </c>
      <c r="T1652" s="106">
        <v>4804.2</v>
      </c>
      <c r="U1652" s="31">
        <f t="shared" si="50"/>
        <v>0</v>
      </c>
      <c r="V1652" s="39" t="s">
        <v>587</v>
      </c>
    </row>
    <row r="1653" spans="1:22" x14ac:dyDescent="0.25">
      <c r="A1653" s="20">
        <v>42232</v>
      </c>
      <c r="B1653" s="183">
        <v>5861</v>
      </c>
      <c r="C1653" s="183" t="s">
        <v>1592</v>
      </c>
      <c r="D1653" s="14" t="s">
        <v>114</v>
      </c>
      <c r="E1653" s="105">
        <v>4036.5</v>
      </c>
      <c r="F1653" s="23">
        <v>42232</v>
      </c>
      <c r="G1653" s="106">
        <v>4036.5</v>
      </c>
      <c r="H1653" s="48">
        <f t="shared" si="51"/>
        <v>0</v>
      </c>
      <c r="I1653" s="39" t="s">
        <v>9</v>
      </c>
      <c r="N1653" s="20">
        <v>42235</v>
      </c>
      <c r="O1653" s="183">
        <v>6159</v>
      </c>
      <c r="P1653" s="183" t="s">
        <v>1592</v>
      </c>
      <c r="Q1653" s="14" t="s">
        <v>1193</v>
      </c>
      <c r="R1653" s="105">
        <v>2361</v>
      </c>
      <c r="S1653" s="23">
        <v>42235</v>
      </c>
      <c r="T1653" s="118">
        <v>2361</v>
      </c>
      <c r="U1653" s="31">
        <f t="shared" si="50"/>
        <v>0</v>
      </c>
      <c r="V1653" s="56" t="s">
        <v>587</v>
      </c>
    </row>
    <row r="1654" spans="1:22" x14ac:dyDescent="0.25">
      <c r="A1654" s="20">
        <v>42232</v>
      </c>
      <c r="B1654" s="183">
        <v>5862</v>
      </c>
      <c r="C1654" s="183" t="s">
        <v>1592</v>
      </c>
      <c r="D1654" s="14" t="s">
        <v>114</v>
      </c>
      <c r="E1654" s="105">
        <v>663</v>
      </c>
      <c r="F1654" s="23">
        <v>42232</v>
      </c>
      <c r="G1654" s="106">
        <v>663</v>
      </c>
      <c r="H1654" s="48">
        <f t="shared" si="51"/>
        <v>0</v>
      </c>
      <c r="I1654" s="39" t="s">
        <v>9</v>
      </c>
      <c r="N1654" s="20">
        <v>42237</v>
      </c>
      <c r="O1654" s="183">
        <v>6408</v>
      </c>
      <c r="P1654" s="183" t="s">
        <v>1592</v>
      </c>
      <c r="Q1654" s="15" t="s">
        <v>1193</v>
      </c>
      <c r="R1654" s="122">
        <v>3348.45</v>
      </c>
      <c r="S1654" s="23">
        <v>42237</v>
      </c>
      <c r="T1654" s="118">
        <v>3348.45</v>
      </c>
      <c r="U1654" s="31">
        <f t="shared" si="50"/>
        <v>0</v>
      </c>
      <c r="V1654" s="68" t="s">
        <v>587</v>
      </c>
    </row>
    <row r="1655" spans="1:22" x14ac:dyDescent="0.25">
      <c r="A1655" s="20">
        <v>42232</v>
      </c>
      <c r="B1655" s="183">
        <v>5863</v>
      </c>
      <c r="C1655" s="183" t="s">
        <v>1592</v>
      </c>
      <c r="D1655" s="14" t="s">
        <v>6121</v>
      </c>
      <c r="E1655" s="105">
        <v>682.4</v>
      </c>
      <c r="F1655" s="23">
        <v>42232</v>
      </c>
      <c r="G1655" s="106">
        <v>682.4</v>
      </c>
      <c r="H1655" s="48">
        <f t="shared" si="51"/>
        <v>0</v>
      </c>
      <c r="I1655" s="39" t="s">
        <v>9</v>
      </c>
      <c r="N1655" s="20">
        <v>42238</v>
      </c>
      <c r="O1655" s="183">
        <v>6539</v>
      </c>
      <c r="P1655" s="183" t="s">
        <v>1592</v>
      </c>
      <c r="Q1655" s="150" t="s">
        <v>1193</v>
      </c>
      <c r="R1655" s="105">
        <v>6797.7</v>
      </c>
      <c r="S1655" s="23">
        <v>42239</v>
      </c>
      <c r="T1655" s="106">
        <v>6797.7</v>
      </c>
      <c r="U1655" s="31">
        <f t="shared" si="50"/>
        <v>0</v>
      </c>
      <c r="V1655" s="39" t="s">
        <v>587</v>
      </c>
    </row>
    <row r="1656" spans="1:22" x14ac:dyDescent="0.25">
      <c r="A1656" s="20">
        <v>42232</v>
      </c>
      <c r="B1656" s="183">
        <v>5864</v>
      </c>
      <c r="C1656" s="183" t="s">
        <v>1592</v>
      </c>
      <c r="D1656" s="14" t="s">
        <v>111</v>
      </c>
      <c r="E1656" s="105">
        <v>78098.77</v>
      </c>
      <c r="F1656" s="23">
        <v>42236</v>
      </c>
      <c r="G1656" s="106">
        <v>78098.77</v>
      </c>
      <c r="H1656" s="48">
        <f t="shared" si="51"/>
        <v>0</v>
      </c>
      <c r="I1656" s="39" t="s">
        <v>9</v>
      </c>
      <c r="N1656" s="20">
        <v>42217</v>
      </c>
      <c r="O1656" s="183">
        <v>4248</v>
      </c>
      <c r="P1656" s="183" t="s">
        <v>1592</v>
      </c>
      <c r="Q1656" s="14" t="s">
        <v>1518</v>
      </c>
      <c r="R1656" s="105">
        <v>2149.6</v>
      </c>
      <c r="S1656" s="23">
        <v>42217</v>
      </c>
      <c r="T1656" s="106">
        <v>2149.6</v>
      </c>
      <c r="U1656" s="25">
        <f t="shared" si="50"/>
        <v>0</v>
      </c>
      <c r="V1656" s="39" t="s">
        <v>587</v>
      </c>
    </row>
    <row r="1657" spans="1:22" x14ac:dyDescent="0.25">
      <c r="A1657" s="20">
        <v>42232</v>
      </c>
      <c r="B1657" s="183">
        <v>5865</v>
      </c>
      <c r="C1657" s="183" t="s">
        <v>1592</v>
      </c>
      <c r="D1657" s="14" t="s">
        <v>151</v>
      </c>
      <c r="E1657" s="105">
        <v>2828</v>
      </c>
      <c r="F1657" s="23">
        <v>42233</v>
      </c>
      <c r="G1657" s="106">
        <v>2828</v>
      </c>
      <c r="H1657" s="48">
        <f t="shared" si="51"/>
        <v>0</v>
      </c>
      <c r="I1657" s="39" t="s">
        <v>9</v>
      </c>
      <c r="N1657" s="20">
        <v>42227</v>
      </c>
      <c r="O1657" s="183">
        <v>5270</v>
      </c>
      <c r="P1657" s="183" t="s">
        <v>1592</v>
      </c>
      <c r="Q1657" s="14" t="s">
        <v>3298</v>
      </c>
      <c r="R1657" s="105">
        <v>1129.2</v>
      </c>
      <c r="S1657" s="23">
        <v>42227</v>
      </c>
      <c r="T1657" s="118">
        <v>1129.2</v>
      </c>
      <c r="U1657" s="31">
        <f t="shared" si="50"/>
        <v>0</v>
      </c>
      <c r="V1657" s="56" t="s">
        <v>587</v>
      </c>
    </row>
    <row r="1658" spans="1:22" x14ac:dyDescent="0.25">
      <c r="A1658" s="20">
        <v>42232</v>
      </c>
      <c r="B1658" s="183">
        <v>5866</v>
      </c>
      <c r="C1658" s="183" t="s">
        <v>1592</v>
      </c>
      <c r="D1658" s="14" t="s">
        <v>32</v>
      </c>
      <c r="E1658" s="105">
        <v>48580.800000000003</v>
      </c>
      <c r="F1658" s="23">
        <v>42235</v>
      </c>
      <c r="G1658" s="106">
        <v>48580.800000000003</v>
      </c>
      <c r="H1658" s="48">
        <f t="shared" si="51"/>
        <v>0</v>
      </c>
      <c r="I1658" s="39" t="s">
        <v>9</v>
      </c>
      <c r="N1658" s="20">
        <v>42217</v>
      </c>
      <c r="O1658" s="183">
        <v>4229</v>
      </c>
      <c r="P1658" s="183" t="s">
        <v>1592</v>
      </c>
      <c r="Q1658" s="14" t="s">
        <v>151</v>
      </c>
      <c r="R1658" s="105">
        <v>2662.8</v>
      </c>
      <c r="S1658" s="23">
        <v>42219</v>
      </c>
      <c r="T1658" s="106">
        <v>2662.8</v>
      </c>
      <c r="U1658" s="25">
        <f t="shared" si="50"/>
        <v>0</v>
      </c>
      <c r="V1658" s="39" t="s">
        <v>9</v>
      </c>
    </row>
    <row r="1659" spans="1:22" x14ac:dyDescent="0.25">
      <c r="A1659" s="20">
        <v>42232</v>
      </c>
      <c r="B1659" s="183">
        <v>5867</v>
      </c>
      <c r="C1659" s="183" t="s">
        <v>1592</v>
      </c>
      <c r="D1659" s="14" t="s">
        <v>21</v>
      </c>
      <c r="E1659" s="105">
        <v>7494.4</v>
      </c>
      <c r="F1659" s="23">
        <v>42232</v>
      </c>
      <c r="G1659" s="106">
        <v>7494.4</v>
      </c>
      <c r="H1659" s="48">
        <f t="shared" si="51"/>
        <v>0</v>
      </c>
      <c r="I1659" s="39" t="s">
        <v>9</v>
      </c>
      <c r="N1659" s="20">
        <v>42219</v>
      </c>
      <c r="O1659" s="183">
        <v>4407</v>
      </c>
      <c r="P1659" s="183" t="s">
        <v>1592</v>
      </c>
      <c r="Q1659" s="40" t="s">
        <v>151</v>
      </c>
      <c r="R1659" s="105">
        <v>2045.4</v>
      </c>
      <c r="S1659" s="23">
        <v>42220</v>
      </c>
      <c r="T1659" s="106">
        <v>2045.4</v>
      </c>
      <c r="U1659" s="25">
        <f t="shared" si="50"/>
        <v>0</v>
      </c>
      <c r="V1659" s="68" t="s">
        <v>9</v>
      </c>
    </row>
    <row r="1660" spans="1:22" x14ac:dyDescent="0.25">
      <c r="A1660" s="20">
        <v>42232</v>
      </c>
      <c r="B1660" s="183">
        <v>5868</v>
      </c>
      <c r="C1660" s="183" t="s">
        <v>1592</v>
      </c>
      <c r="D1660" s="14" t="s">
        <v>854</v>
      </c>
      <c r="E1660" s="105">
        <v>116.6</v>
      </c>
      <c r="F1660" s="23">
        <v>42232</v>
      </c>
      <c r="G1660" s="106">
        <v>116.6</v>
      </c>
      <c r="H1660" s="48">
        <f t="shared" si="51"/>
        <v>0</v>
      </c>
      <c r="I1660" s="39" t="s">
        <v>9</v>
      </c>
      <c r="N1660" s="20">
        <v>42220</v>
      </c>
      <c r="O1660" s="183">
        <v>4514</v>
      </c>
      <c r="P1660" s="183" t="s">
        <v>1592</v>
      </c>
      <c r="Q1660" s="14" t="s">
        <v>151</v>
      </c>
      <c r="R1660" s="105">
        <v>2234.4</v>
      </c>
      <c r="S1660" s="23">
        <v>42221</v>
      </c>
      <c r="T1660" s="106">
        <v>2234.4</v>
      </c>
      <c r="U1660" s="31">
        <f t="shared" si="50"/>
        <v>0</v>
      </c>
      <c r="V1660" s="39" t="s">
        <v>9</v>
      </c>
    </row>
    <row r="1661" spans="1:22" x14ac:dyDescent="0.25">
      <c r="A1661" s="20">
        <v>42232</v>
      </c>
      <c r="B1661" s="183">
        <v>5869</v>
      </c>
      <c r="C1661" s="183" t="s">
        <v>1592</v>
      </c>
      <c r="D1661" s="14" t="s">
        <v>854</v>
      </c>
      <c r="E1661" s="105">
        <v>2592</v>
      </c>
      <c r="F1661" s="23">
        <v>42232</v>
      </c>
      <c r="G1661" s="106">
        <v>2592</v>
      </c>
      <c r="H1661" s="48">
        <f t="shared" si="51"/>
        <v>0</v>
      </c>
      <c r="I1661" s="39" t="s">
        <v>9</v>
      </c>
      <c r="N1661" s="20">
        <v>42221</v>
      </c>
      <c r="O1661" s="183">
        <v>4609</v>
      </c>
      <c r="P1661" s="183" t="s">
        <v>1592</v>
      </c>
      <c r="Q1661" s="14" t="s">
        <v>151</v>
      </c>
      <c r="R1661" s="105">
        <v>2272.1999999999998</v>
      </c>
      <c r="S1661" s="23">
        <v>42223</v>
      </c>
      <c r="T1661" s="106">
        <v>2272.1999999999998</v>
      </c>
      <c r="U1661" s="31">
        <f t="shared" si="50"/>
        <v>0</v>
      </c>
      <c r="V1661" s="39" t="s">
        <v>9</v>
      </c>
    </row>
    <row r="1662" spans="1:22" x14ac:dyDescent="0.25">
      <c r="A1662" s="20">
        <v>42232</v>
      </c>
      <c r="B1662" s="183">
        <v>5870</v>
      </c>
      <c r="C1662" s="183" t="s">
        <v>1592</v>
      </c>
      <c r="D1662" s="14" t="s">
        <v>135</v>
      </c>
      <c r="E1662" s="105">
        <v>1288</v>
      </c>
      <c r="F1662" s="23">
        <v>42232</v>
      </c>
      <c r="G1662" s="106">
        <v>1288</v>
      </c>
      <c r="H1662" s="48">
        <f t="shared" si="51"/>
        <v>0</v>
      </c>
      <c r="I1662" s="39" t="s">
        <v>9</v>
      </c>
      <c r="N1662" s="20">
        <v>42223</v>
      </c>
      <c r="O1662" s="183">
        <v>4879</v>
      </c>
      <c r="P1662" s="183" t="s">
        <v>1592</v>
      </c>
      <c r="Q1662" s="14" t="s">
        <v>151</v>
      </c>
      <c r="R1662" s="105">
        <v>2819.6</v>
      </c>
      <c r="S1662" s="23">
        <v>42224</v>
      </c>
      <c r="T1662" s="106">
        <v>2819.6</v>
      </c>
      <c r="U1662" s="31">
        <f t="shared" si="50"/>
        <v>0</v>
      </c>
      <c r="V1662" s="39" t="s">
        <v>9</v>
      </c>
    </row>
    <row r="1663" spans="1:22" x14ac:dyDescent="0.25">
      <c r="A1663" s="20">
        <v>42232</v>
      </c>
      <c r="B1663" s="183">
        <v>5871</v>
      </c>
      <c r="C1663" s="183" t="s">
        <v>1592</v>
      </c>
      <c r="D1663" s="14" t="s">
        <v>604</v>
      </c>
      <c r="E1663" s="105">
        <v>2631.9</v>
      </c>
      <c r="F1663" s="23">
        <v>42232</v>
      </c>
      <c r="G1663" s="106">
        <v>2631.9</v>
      </c>
      <c r="H1663" s="48">
        <f t="shared" si="51"/>
        <v>0</v>
      </c>
      <c r="I1663" s="39" t="s">
        <v>9</v>
      </c>
      <c r="N1663" s="20">
        <v>42224</v>
      </c>
      <c r="O1663" s="183">
        <v>5003</v>
      </c>
      <c r="P1663" s="183" t="s">
        <v>1592</v>
      </c>
      <c r="Q1663" s="14" t="s">
        <v>151</v>
      </c>
      <c r="R1663" s="105">
        <v>2197.6</v>
      </c>
      <c r="S1663" s="23">
        <v>42227</v>
      </c>
      <c r="T1663" s="106">
        <v>2197.6</v>
      </c>
      <c r="U1663" s="31">
        <f t="shared" si="50"/>
        <v>0</v>
      </c>
      <c r="V1663" s="39" t="s">
        <v>9</v>
      </c>
    </row>
    <row r="1664" spans="1:22" x14ac:dyDescent="0.25">
      <c r="A1664" s="20">
        <v>42232</v>
      </c>
      <c r="B1664" s="183">
        <v>5872</v>
      </c>
      <c r="C1664" s="183" t="s">
        <v>1592</v>
      </c>
      <c r="D1664" s="14" t="s">
        <v>1117</v>
      </c>
      <c r="E1664" s="105">
        <v>2526.5</v>
      </c>
      <c r="F1664" s="23">
        <v>42232</v>
      </c>
      <c r="G1664" s="106">
        <v>2526.5</v>
      </c>
      <c r="H1664" s="48">
        <f t="shared" si="51"/>
        <v>0</v>
      </c>
      <c r="I1664" s="39" t="s">
        <v>9</v>
      </c>
      <c r="N1664" s="20">
        <v>42227</v>
      </c>
      <c r="O1664" s="183">
        <v>5296</v>
      </c>
      <c r="P1664" s="183" t="s">
        <v>1592</v>
      </c>
      <c r="Q1664" s="14" t="s">
        <v>151</v>
      </c>
      <c r="R1664" s="105">
        <v>2332</v>
      </c>
      <c r="S1664" s="23">
        <v>42228</v>
      </c>
      <c r="T1664" s="229">
        <v>2332</v>
      </c>
      <c r="U1664" s="31">
        <f t="shared" si="50"/>
        <v>0</v>
      </c>
      <c r="V1664" s="39" t="s">
        <v>9</v>
      </c>
    </row>
    <row r="1665" spans="1:22" x14ac:dyDescent="0.25">
      <c r="A1665" s="20">
        <v>42232</v>
      </c>
      <c r="B1665" s="183">
        <v>5873</v>
      </c>
      <c r="C1665" s="183" t="s">
        <v>1592</v>
      </c>
      <c r="D1665" s="14" t="s">
        <v>375</v>
      </c>
      <c r="E1665" s="105">
        <v>6546</v>
      </c>
      <c r="F1665" s="23" t="s">
        <v>6204</v>
      </c>
      <c r="G1665" s="114">
        <f>2700+3846</f>
        <v>6546</v>
      </c>
      <c r="H1665" s="125">
        <f t="shared" si="51"/>
        <v>0</v>
      </c>
      <c r="I1665" s="39" t="s">
        <v>9</v>
      </c>
      <c r="N1665" s="20">
        <v>42228</v>
      </c>
      <c r="O1665" s="183">
        <v>5420</v>
      </c>
      <c r="P1665" s="183" t="s">
        <v>1592</v>
      </c>
      <c r="Q1665" s="14" t="s">
        <v>151</v>
      </c>
      <c r="R1665" s="105">
        <v>2389.3000000000002</v>
      </c>
      <c r="S1665" s="23">
        <v>42229</v>
      </c>
      <c r="T1665" s="106">
        <v>2389.3000000000002</v>
      </c>
      <c r="U1665" s="31">
        <f t="shared" si="50"/>
        <v>0</v>
      </c>
      <c r="V1665" s="39" t="s">
        <v>9</v>
      </c>
    </row>
    <row r="1666" spans="1:22" x14ac:dyDescent="0.25">
      <c r="A1666" s="20">
        <v>42232</v>
      </c>
      <c r="B1666" s="183">
        <v>5874</v>
      </c>
      <c r="C1666" s="183" t="s">
        <v>1592</v>
      </c>
      <c r="D1666" s="14" t="s">
        <v>1117</v>
      </c>
      <c r="E1666" s="105">
        <v>200</v>
      </c>
      <c r="F1666" s="51">
        <v>42232</v>
      </c>
      <c r="G1666" s="106">
        <v>200</v>
      </c>
      <c r="H1666" s="48">
        <f t="shared" si="51"/>
        <v>0</v>
      </c>
      <c r="I1666" s="39" t="s">
        <v>9</v>
      </c>
      <c r="N1666" s="20">
        <v>42229</v>
      </c>
      <c r="O1666" s="183">
        <v>5522</v>
      </c>
      <c r="P1666" s="183" t="s">
        <v>1592</v>
      </c>
      <c r="Q1666" s="14" t="s">
        <v>151</v>
      </c>
      <c r="R1666" s="105">
        <v>3268.5</v>
      </c>
      <c r="S1666" s="23">
        <v>42231</v>
      </c>
      <c r="T1666" s="106">
        <v>3268.5</v>
      </c>
      <c r="U1666" s="31">
        <f t="shared" si="50"/>
        <v>0</v>
      </c>
      <c r="V1666" s="39" t="s">
        <v>9</v>
      </c>
    </row>
    <row r="1667" spans="1:22" x14ac:dyDescent="0.25">
      <c r="A1667" s="20">
        <v>42232</v>
      </c>
      <c r="B1667" s="183">
        <v>5875</v>
      </c>
      <c r="C1667" s="183" t="s">
        <v>1592</v>
      </c>
      <c r="D1667" s="14" t="s">
        <v>45</v>
      </c>
      <c r="E1667" s="105">
        <v>2618.8000000000002</v>
      </c>
      <c r="F1667" s="23">
        <v>42242</v>
      </c>
      <c r="G1667" s="106">
        <v>2618.8000000000002</v>
      </c>
      <c r="H1667" s="48">
        <f t="shared" si="51"/>
        <v>0</v>
      </c>
      <c r="I1667" s="39" t="s">
        <v>59</v>
      </c>
      <c r="N1667" s="20">
        <v>42231</v>
      </c>
      <c r="O1667" s="183">
        <v>5752</v>
      </c>
      <c r="P1667" s="183" t="s">
        <v>1592</v>
      </c>
      <c r="Q1667" s="14" t="s">
        <v>151</v>
      </c>
      <c r="R1667" s="105">
        <v>2465.6</v>
      </c>
      <c r="S1667" s="23">
        <v>42232</v>
      </c>
      <c r="T1667" s="106">
        <v>2465.6</v>
      </c>
      <c r="U1667" s="48">
        <f t="shared" ref="U1667:U1730" si="52">R1667-T1667</f>
        <v>0</v>
      </c>
      <c r="V1667" s="39" t="s">
        <v>9</v>
      </c>
    </row>
    <row r="1668" spans="1:22" x14ac:dyDescent="0.25">
      <c r="A1668" s="20">
        <v>42232</v>
      </c>
      <c r="B1668" s="183">
        <v>5876</v>
      </c>
      <c r="C1668" s="183" t="s">
        <v>1592</v>
      </c>
      <c r="D1668" s="14" t="s">
        <v>91</v>
      </c>
      <c r="E1668" s="105">
        <v>1230</v>
      </c>
      <c r="F1668" s="23">
        <v>42232</v>
      </c>
      <c r="G1668" s="106">
        <v>1230</v>
      </c>
      <c r="H1668" s="48">
        <f t="shared" ref="H1668:H1731" si="53">E1668-G1668</f>
        <v>0</v>
      </c>
      <c r="I1668" s="39" t="s">
        <v>59</v>
      </c>
      <c r="N1668" s="20">
        <v>42232</v>
      </c>
      <c r="O1668" s="183">
        <v>5865</v>
      </c>
      <c r="P1668" s="183" t="s">
        <v>1592</v>
      </c>
      <c r="Q1668" s="14" t="s">
        <v>151</v>
      </c>
      <c r="R1668" s="105">
        <v>2828</v>
      </c>
      <c r="S1668" s="23">
        <v>42233</v>
      </c>
      <c r="T1668" s="106">
        <v>2828</v>
      </c>
      <c r="U1668" s="48">
        <f t="shared" si="52"/>
        <v>0</v>
      </c>
      <c r="V1668" s="39" t="s">
        <v>9</v>
      </c>
    </row>
    <row r="1669" spans="1:22" x14ac:dyDescent="0.25">
      <c r="A1669" s="20">
        <v>42232</v>
      </c>
      <c r="B1669" s="183">
        <v>5877</v>
      </c>
      <c r="C1669" s="183" t="s">
        <v>1592</v>
      </c>
      <c r="D1669" s="14" t="s">
        <v>131</v>
      </c>
      <c r="E1669" s="105">
        <v>10016.4</v>
      </c>
      <c r="F1669" s="23">
        <v>42233</v>
      </c>
      <c r="G1669" s="106">
        <v>10016.4</v>
      </c>
      <c r="H1669" s="48">
        <f t="shared" si="53"/>
        <v>0</v>
      </c>
      <c r="I1669" s="39" t="s">
        <v>17</v>
      </c>
      <c r="N1669" s="20">
        <v>42233</v>
      </c>
      <c r="O1669" s="183">
        <v>5973</v>
      </c>
      <c r="P1669" s="183" t="s">
        <v>1592</v>
      </c>
      <c r="Q1669" s="14" t="s">
        <v>151</v>
      </c>
      <c r="R1669" s="105">
        <v>2332.9</v>
      </c>
      <c r="S1669" s="23">
        <v>42234</v>
      </c>
      <c r="T1669" s="118">
        <v>2332.9</v>
      </c>
      <c r="U1669" s="31">
        <f t="shared" si="52"/>
        <v>0</v>
      </c>
      <c r="V1669" s="56" t="s">
        <v>9</v>
      </c>
    </row>
    <row r="1670" spans="1:22" x14ac:dyDescent="0.25">
      <c r="A1670" s="20">
        <v>42232</v>
      </c>
      <c r="B1670" s="183">
        <v>5878</v>
      </c>
      <c r="C1670" s="183" t="s">
        <v>1592</v>
      </c>
      <c r="D1670" s="14" t="s">
        <v>57</v>
      </c>
      <c r="E1670" s="105">
        <v>1280</v>
      </c>
      <c r="F1670" s="23">
        <v>42232</v>
      </c>
      <c r="G1670" s="106">
        <v>1280</v>
      </c>
      <c r="H1670" s="48">
        <f t="shared" si="53"/>
        <v>0</v>
      </c>
      <c r="I1670" s="39" t="s">
        <v>59</v>
      </c>
      <c r="N1670" s="20">
        <v>42234</v>
      </c>
      <c r="O1670" s="183">
        <v>6079</v>
      </c>
      <c r="P1670" s="183" t="s">
        <v>1592</v>
      </c>
      <c r="Q1670" s="14" t="s">
        <v>151</v>
      </c>
      <c r="R1670" s="105">
        <v>2357.5</v>
      </c>
      <c r="S1670" s="65">
        <v>42235</v>
      </c>
      <c r="T1670" s="106">
        <v>2357.5</v>
      </c>
      <c r="U1670" s="31">
        <f t="shared" si="52"/>
        <v>0</v>
      </c>
      <c r="V1670" s="39" t="s">
        <v>9</v>
      </c>
    </row>
    <row r="1671" spans="1:22" x14ac:dyDescent="0.25">
      <c r="A1671" s="20">
        <v>42232</v>
      </c>
      <c r="B1671" s="183">
        <v>5879</v>
      </c>
      <c r="C1671" s="183" t="s">
        <v>1592</v>
      </c>
      <c r="D1671" s="14" t="s">
        <v>130</v>
      </c>
      <c r="E1671" s="105">
        <v>7652.2</v>
      </c>
      <c r="F1671" s="23">
        <v>42233</v>
      </c>
      <c r="G1671" s="106">
        <v>7652.2</v>
      </c>
      <c r="H1671" s="48">
        <f t="shared" si="53"/>
        <v>0</v>
      </c>
      <c r="I1671" s="39" t="s">
        <v>59</v>
      </c>
      <c r="N1671" s="20">
        <v>42235</v>
      </c>
      <c r="O1671" s="183">
        <v>6173</v>
      </c>
      <c r="P1671" s="183" t="s">
        <v>1592</v>
      </c>
      <c r="Q1671" s="14" t="s">
        <v>151</v>
      </c>
      <c r="R1671" s="105">
        <v>2205.8000000000002</v>
      </c>
      <c r="S1671" s="23">
        <v>42236</v>
      </c>
      <c r="T1671" s="118">
        <v>2205.8000000000002</v>
      </c>
      <c r="U1671" s="31">
        <f t="shared" si="52"/>
        <v>0</v>
      </c>
      <c r="V1671" s="56" t="s">
        <v>9</v>
      </c>
    </row>
    <row r="1672" spans="1:22" x14ac:dyDescent="0.25">
      <c r="A1672" s="20">
        <v>42232</v>
      </c>
      <c r="B1672" s="183">
        <v>5880</v>
      </c>
      <c r="C1672" s="183" t="s">
        <v>1592</v>
      </c>
      <c r="D1672" s="14" t="s">
        <v>120</v>
      </c>
      <c r="E1672" s="105">
        <v>1672.7</v>
      </c>
      <c r="F1672" s="23">
        <v>42233</v>
      </c>
      <c r="G1672" s="106">
        <v>1672.7</v>
      </c>
      <c r="H1672" s="48">
        <f t="shared" si="53"/>
        <v>0</v>
      </c>
      <c r="I1672" s="39" t="s">
        <v>59</v>
      </c>
      <c r="N1672" s="20">
        <v>42236</v>
      </c>
      <c r="O1672" s="183">
        <v>6319</v>
      </c>
      <c r="P1672" s="183" t="s">
        <v>1592</v>
      </c>
      <c r="Q1672" s="14" t="s">
        <v>151</v>
      </c>
      <c r="R1672" s="105">
        <v>1542.9</v>
      </c>
      <c r="S1672" s="23">
        <v>42237</v>
      </c>
      <c r="T1672" s="118">
        <v>1542.9</v>
      </c>
      <c r="U1672" s="31">
        <f t="shared" si="52"/>
        <v>0</v>
      </c>
      <c r="V1672" s="56" t="s">
        <v>9</v>
      </c>
    </row>
    <row r="1673" spans="1:22" x14ac:dyDescent="0.25">
      <c r="A1673" s="20">
        <v>42232</v>
      </c>
      <c r="B1673" s="183">
        <v>5881</v>
      </c>
      <c r="C1673" s="183" t="s">
        <v>1592</v>
      </c>
      <c r="D1673" s="14" t="s">
        <v>82</v>
      </c>
      <c r="E1673" s="105">
        <v>5680.8</v>
      </c>
      <c r="F1673" s="23">
        <v>42232</v>
      </c>
      <c r="G1673" s="106">
        <v>5680.8</v>
      </c>
      <c r="H1673" s="48">
        <f t="shared" si="53"/>
        <v>0</v>
      </c>
      <c r="I1673" s="39" t="s">
        <v>59</v>
      </c>
      <c r="N1673" s="20">
        <v>42237</v>
      </c>
      <c r="O1673" s="183">
        <v>6402</v>
      </c>
      <c r="P1673" s="183" t="s">
        <v>1592</v>
      </c>
      <c r="Q1673" s="15" t="s">
        <v>151</v>
      </c>
      <c r="R1673" s="122">
        <v>2538.75</v>
      </c>
      <c r="S1673" s="23">
        <v>42238</v>
      </c>
      <c r="T1673" s="118">
        <v>2538.75</v>
      </c>
      <c r="U1673" s="31">
        <f t="shared" si="52"/>
        <v>0</v>
      </c>
      <c r="V1673" s="68" t="s">
        <v>9</v>
      </c>
    </row>
    <row r="1674" spans="1:22" x14ac:dyDescent="0.25">
      <c r="A1674" s="20">
        <v>42232</v>
      </c>
      <c r="B1674" s="183">
        <v>5882</v>
      </c>
      <c r="C1674" s="183" t="s">
        <v>1592</v>
      </c>
      <c r="D1674" s="14" t="s">
        <v>1515</v>
      </c>
      <c r="E1674" s="105">
        <v>2579.1999999999998</v>
      </c>
      <c r="F1674" s="23">
        <v>42232</v>
      </c>
      <c r="G1674" s="106">
        <v>2579.1999999999998</v>
      </c>
      <c r="H1674" s="48">
        <f t="shared" si="53"/>
        <v>0</v>
      </c>
      <c r="I1674" s="39" t="s">
        <v>17</v>
      </c>
      <c r="N1674" s="20">
        <v>42238</v>
      </c>
      <c r="O1674" s="183">
        <v>6580</v>
      </c>
      <c r="P1674" s="183" t="s">
        <v>1592</v>
      </c>
      <c r="Q1674" s="14" t="s">
        <v>151</v>
      </c>
      <c r="R1674" s="105">
        <v>2784.6</v>
      </c>
      <c r="S1674" s="23">
        <v>42240</v>
      </c>
      <c r="T1674" s="106">
        <v>2784.6</v>
      </c>
      <c r="U1674" s="31">
        <f t="shared" si="52"/>
        <v>0</v>
      </c>
      <c r="V1674" s="39" t="s">
        <v>9</v>
      </c>
    </row>
    <row r="1675" spans="1:22" x14ac:dyDescent="0.25">
      <c r="A1675" s="20">
        <v>42232</v>
      </c>
      <c r="B1675" s="183">
        <v>5883</v>
      </c>
      <c r="C1675" s="183" t="s">
        <v>1592</v>
      </c>
      <c r="D1675" s="14" t="s">
        <v>1197</v>
      </c>
      <c r="E1675" s="105">
        <v>1784.25</v>
      </c>
      <c r="F1675" s="23">
        <v>42232</v>
      </c>
      <c r="G1675" s="106">
        <v>1784.25</v>
      </c>
      <c r="H1675" s="48">
        <f t="shared" si="53"/>
        <v>0</v>
      </c>
      <c r="I1675" s="39" t="s">
        <v>59</v>
      </c>
      <c r="N1675" s="20">
        <v>42240</v>
      </c>
      <c r="O1675" s="183">
        <v>6735</v>
      </c>
      <c r="P1675" s="183" t="s">
        <v>1592</v>
      </c>
      <c r="Q1675" s="14" t="s">
        <v>151</v>
      </c>
      <c r="R1675" s="105">
        <v>2205.9</v>
      </c>
      <c r="S1675" s="65">
        <v>42241</v>
      </c>
      <c r="T1675" s="106">
        <v>2205.9</v>
      </c>
      <c r="U1675" s="31">
        <f t="shared" si="52"/>
        <v>0</v>
      </c>
      <c r="V1675" s="39" t="s">
        <v>9</v>
      </c>
    </row>
    <row r="1676" spans="1:22" x14ac:dyDescent="0.25">
      <c r="A1676" s="20">
        <v>42232</v>
      </c>
      <c r="B1676" s="183">
        <v>5884</v>
      </c>
      <c r="C1676" s="183" t="s">
        <v>1592</v>
      </c>
      <c r="D1676" s="150" t="s">
        <v>164</v>
      </c>
      <c r="E1676" s="105">
        <v>3070</v>
      </c>
      <c r="F1676" s="23">
        <v>42232</v>
      </c>
      <c r="G1676" s="106">
        <v>3070</v>
      </c>
      <c r="H1676" s="48">
        <f t="shared" si="53"/>
        <v>0</v>
      </c>
      <c r="I1676" s="39" t="s">
        <v>9</v>
      </c>
      <c r="N1676" s="20">
        <v>42241</v>
      </c>
      <c r="O1676" s="183">
        <v>6874</v>
      </c>
      <c r="P1676" s="183" t="s">
        <v>1592</v>
      </c>
      <c r="Q1676" s="14" t="s">
        <v>151</v>
      </c>
      <c r="R1676" s="105">
        <v>2788</v>
      </c>
      <c r="S1676" s="65">
        <v>42243</v>
      </c>
      <c r="T1676" s="106">
        <v>2788</v>
      </c>
      <c r="U1676" s="31">
        <f t="shared" si="52"/>
        <v>0</v>
      </c>
      <c r="V1676" s="39" t="s">
        <v>9</v>
      </c>
    </row>
    <row r="1677" spans="1:22" x14ac:dyDescent="0.25">
      <c r="A1677" s="20">
        <v>42232</v>
      </c>
      <c r="B1677" s="183">
        <v>5885</v>
      </c>
      <c r="C1677" s="183" t="s">
        <v>1592</v>
      </c>
      <c r="D1677" s="14" t="s">
        <v>48</v>
      </c>
      <c r="E1677" s="105">
        <v>4357.1000000000004</v>
      </c>
      <c r="F1677" s="23">
        <v>42232</v>
      </c>
      <c r="G1677" s="106">
        <v>4357.1000000000004</v>
      </c>
      <c r="H1677" s="31">
        <f t="shared" si="53"/>
        <v>0</v>
      </c>
      <c r="I1677" s="39" t="s">
        <v>312</v>
      </c>
      <c r="N1677" s="20">
        <v>42243</v>
      </c>
      <c r="O1677" s="183">
        <v>7076</v>
      </c>
      <c r="P1677" s="183" t="s">
        <v>1592</v>
      </c>
      <c r="Q1677" s="14" t="s">
        <v>151</v>
      </c>
      <c r="R1677" s="105">
        <v>2686</v>
      </c>
      <c r="S1677" s="23">
        <v>42243</v>
      </c>
      <c r="T1677" s="106">
        <v>2686</v>
      </c>
      <c r="U1677" s="31">
        <f t="shared" si="52"/>
        <v>0</v>
      </c>
      <c r="V1677" s="39" t="s">
        <v>9</v>
      </c>
    </row>
    <row r="1678" spans="1:22" x14ac:dyDescent="0.25">
      <c r="A1678" s="20">
        <v>42232</v>
      </c>
      <c r="B1678" s="183">
        <v>5886</v>
      </c>
      <c r="C1678" s="183" t="s">
        <v>1592</v>
      </c>
      <c r="D1678" s="14" t="s">
        <v>152</v>
      </c>
      <c r="E1678" s="105">
        <v>4697.6000000000004</v>
      </c>
      <c r="F1678" s="23">
        <v>42232</v>
      </c>
      <c r="G1678" s="106">
        <v>4697.6000000000004</v>
      </c>
      <c r="H1678" s="31">
        <f t="shared" si="53"/>
        <v>0</v>
      </c>
      <c r="I1678" s="39" t="s">
        <v>59</v>
      </c>
      <c r="N1678" s="20">
        <v>42244</v>
      </c>
      <c r="O1678" s="183">
        <v>7165</v>
      </c>
      <c r="P1678" s="183" t="s">
        <v>1592</v>
      </c>
      <c r="Q1678" s="14" t="s">
        <v>151</v>
      </c>
      <c r="R1678" s="105">
        <v>2456.8000000000002</v>
      </c>
      <c r="S1678" s="23">
        <v>42245</v>
      </c>
      <c r="T1678" s="106">
        <v>2456.8000000000002</v>
      </c>
      <c r="U1678" s="31">
        <f t="shared" si="52"/>
        <v>0</v>
      </c>
      <c r="V1678" s="39" t="s">
        <v>9</v>
      </c>
    </row>
    <row r="1679" spans="1:22" x14ac:dyDescent="0.25">
      <c r="A1679" s="20">
        <v>42232</v>
      </c>
      <c r="B1679" s="183">
        <v>5887</v>
      </c>
      <c r="C1679" s="183" t="s">
        <v>1592</v>
      </c>
      <c r="D1679" s="14" t="s">
        <v>256</v>
      </c>
      <c r="E1679" s="105">
        <v>8646.6</v>
      </c>
      <c r="F1679" s="23">
        <v>42232</v>
      </c>
      <c r="G1679" s="106">
        <v>8646.6</v>
      </c>
      <c r="H1679" s="31">
        <f t="shared" si="53"/>
        <v>0</v>
      </c>
      <c r="I1679" s="39" t="s">
        <v>6104</v>
      </c>
      <c r="N1679" s="20">
        <v>42245</v>
      </c>
      <c r="O1679" s="183">
        <v>7340</v>
      </c>
      <c r="P1679" s="183" t="s">
        <v>1592</v>
      </c>
      <c r="Q1679" s="14" t="s">
        <v>151</v>
      </c>
      <c r="R1679" s="105">
        <v>2326.8000000000002</v>
      </c>
      <c r="S1679" s="23">
        <v>42246</v>
      </c>
      <c r="T1679" s="106">
        <v>2326.8000000000002</v>
      </c>
      <c r="U1679" s="31">
        <f t="shared" si="52"/>
        <v>0</v>
      </c>
      <c r="V1679" s="39" t="s">
        <v>773</v>
      </c>
    </row>
    <row r="1680" spans="1:22" x14ac:dyDescent="0.25">
      <c r="A1680" s="20">
        <v>42232</v>
      </c>
      <c r="B1680" s="183">
        <v>5888</v>
      </c>
      <c r="C1680" s="183" t="s">
        <v>1592</v>
      </c>
      <c r="D1680" s="14" t="s">
        <v>60</v>
      </c>
      <c r="E1680" s="105">
        <v>5152</v>
      </c>
      <c r="F1680" s="23">
        <v>42232</v>
      </c>
      <c r="G1680" s="106">
        <v>5152</v>
      </c>
      <c r="H1680" s="31">
        <f t="shared" si="53"/>
        <v>0</v>
      </c>
      <c r="I1680" s="39" t="s">
        <v>6104</v>
      </c>
      <c r="N1680" s="20">
        <v>42246</v>
      </c>
      <c r="O1680" s="183">
        <v>7405</v>
      </c>
      <c r="P1680" s="183" t="s">
        <v>1592</v>
      </c>
      <c r="Q1680" s="14" t="s">
        <v>151</v>
      </c>
      <c r="R1680" s="105">
        <v>1321.8</v>
      </c>
      <c r="S1680" s="23">
        <v>42247</v>
      </c>
      <c r="T1680" s="106">
        <v>1321.8</v>
      </c>
      <c r="U1680" s="31">
        <f t="shared" si="52"/>
        <v>0</v>
      </c>
      <c r="V1680" s="39" t="s">
        <v>9</v>
      </c>
    </row>
    <row r="1681" spans="1:22" x14ac:dyDescent="0.25">
      <c r="A1681" s="20">
        <v>42232</v>
      </c>
      <c r="B1681" s="183">
        <v>5889</v>
      </c>
      <c r="C1681" s="183" t="s">
        <v>1592</v>
      </c>
      <c r="D1681" s="14" t="s">
        <v>130</v>
      </c>
      <c r="E1681" s="105">
        <v>723.2</v>
      </c>
      <c r="F1681" s="23">
        <v>42238</v>
      </c>
      <c r="G1681" s="106">
        <v>723.2</v>
      </c>
      <c r="H1681" s="31">
        <f t="shared" si="53"/>
        <v>0</v>
      </c>
      <c r="I1681" s="39" t="s">
        <v>17</v>
      </c>
      <c r="N1681" s="20">
        <v>42247</v>
      </c>
      <c r="O1681" s="183">
        <v>7519</v>
      </c>
      <c r="P1681" s="183" t="s">
        <v>1592</v>
      </c>
      <c r="Q1681" s="14" t="s">
        <v>151</v>
      </c>
      <c r="R1681" s="105">
        <v>2501</v>
      </c>
      <c r="S1681" s="23"/>
      <c r="T1681" s="106"/>
      <c r="U1681" s="31">
        <f t="shared" si="52"/>
        <v>2501</v>
      </c>
      <c r="V1681" s="39" t="s">
        <v>9</v>
      </c>
    </row>
    <row r="1682" spans="1:22" x14ac:dyDescent="0.25">
      <c r="A1682" s="20">
        <v>42232</v>
      </c>
      <c r="B1682" s="183">
        <v>5890</v>
      </c>
      <c r="C1682" s="183" t="s">
        <v>1592</v>
      </c>
      <c r="D1682" s="14" t="s">
        <v>55</v>
      </c>
      <c r="E1682" s="105">
        <v>29091.8</v>
      </c>
      <c r="F1682" s="23">
        <v>42232</v>
      </c>
      <c r="G1682" s="106">
        <v>29091.8</v>
      </c>
      <c r="H1682" s="31">
        <f t="shared" si="53"/>
        <v>0</v>
      </c>
      <c r="I1682" s="39" t="s">
        <v>6104</v>
      </c>
      <c r="N1682" s="20">
        <v>42237</v>
      </c>
      <c r="O1682" s="183">
        <v>6504</v>
      </c>
      <c r="P1682" s="183" t="s">
        <v>1592</v>
      </c>
      <c r="Q1682" s="14" t="s">
        <v>141</v>
      </c>
      <c r="R1682" s="105">
        <v>3741</v>
      </c>
      <c r="S1682" s="23">
        <v>42237</v>
      </c>
      <c r="T1682" s="106">
        <v>3741</v>
      </c>
      <c r="U1682" s="31">
        <f t="shared" si="52"/>
        <v>0</v>
      </c>
      <c r="V1682" s="39" t="s">
        <v>6106</v>
      </c>
    </row>
    <row r="1683" spans="1:22" x14ac:dyDescent="0.25">
      <c r="A1683" s="20">
        <v>42232</v>
      </c>
      <c r="B1683" s="183">
        <v>5891</v>
      </c>
      <c r="C1683" s="183" t="s">
        <v>1592</v>
      </c>
      <c r="D1683" s="14" t="s">
        <v>225</v>
      </c>
      <c r="E1683" s="105">
        <v>3746</v>
      </c>
      <c r="F1683" s="23">
        <v>42232</v>
      </c>
      <c r="G1683" s="106">
        <v>3746</v>
      </c>
      <c r="H1683" s="31">
        <f t="shared" si="53"/>
        <v>0</v>
      </c>
      <c r="I1683" s="56" t="s">
        <v>9</v>
      </c>
      <c r="N1683" s="20">
        <v>42238</v>
      </c>
      <c r="O1683" s="183">
        <v>6610</v>
      </c>
      <c r="P1683" s="183" t="s">
        <v>1592</v>
      </c>
      <c r="Q1683" s="14" t="s">
        <v>141</v>
      </c>
      <c r="R1683" s="105">
        <v>3458.4</v>
      </c>
      <c r="S1683" s="65">
        <v>42238</v>
      </c>
      <c r="T1683" s="106">
        <v>3458.4</v>
      </c>
      <c r="U1683" s="31">
        <f t="shared" si="52"/>
        <v>0</v>
      </c>
      <c r="V1683" s="39" t="s">
        <v>17</v>
      </c>
    </row>
    <row r="1684" spans="1:22" x14ac:dyDescent="0.25">
      <c r="A1684" s="20">
        <v>42232</v>
      </c>
      <c r="B1684" s="183">
        <v>5892</v>
      </c>
      <c r="C1684" s="183" t="s">
        <v>1592</v>
      </c>
      <c r="D1684" s="14" t="s">
        <v>1058</v>
      </c>
      <c r="E1684" s="105">
        <v>6410.6</v>
      </c>
      <c r="F1684" s="23">
        <v>42232</v>
      </c>
      <c r="G1684" s="106">
        <v>6410.6</v>
      </c>
      <c r="H1684" s="31">
        <f t="shared" si="53"/>
        <v>0</v>
      </c>
      <c r="I1684" s="56" t="s">
        <v>9</v>
      </c>
      <c r="N1684" s="20">
        <v>42219</v>
      </c>
      <c r="O1684" s="183">
        <v>4461</v>
      </c>
      <c r="P1684" s="183" t="s">
        <v>1592</v>
      </c>
      <c r="Q1684" s="146" t="s">
        <v>75</v>
      </c>
      <c r="R1684" s="105">
        <v>16996.2</v>
      </c>
      <c r="S1684" s="23">
        <v>42220</v>
      </c>
      <c r="T1684" s="106">
        <v>16996.2</v>
      </c>
      <c r="U1684" s="31">
        <f t="shared" si="52"/>
        <v>0</v>
      </c>
      <c r="V1684" s="68" t="s">
        <v>6112</v>
      </c>
    </row>
    <row r="1685" spans="1:22" x14ac:dyDescent="0.25">
      <c r="A1685" s="20">
        <v>42232</v>
      </c>
      <c r="B1685" s="183">
        <v>5893</v>
      </c>
      <c r="C1685" s="183" t="s">
        <v>1592</v>
      </c>
      <c r="D1685" s="14" t="s">
        <v>31</v>
      </c>
      <c r="E1685" s="105">
        <v>2468.6999999999998</v>
      </c>
      <c r="F1685" s="23">
        <v>42232</v>
      </c>
      <c r="G1685" s="106">
        <v>2468.6999999999998</v>
      </c>
      <c r="H1685" s="31">
        <f t="shared" si="53"/>
        <v>0</v>
      </c>
      <c r="I1685" s="56" t="s">
        <v>59</v>
      </c>
      <c r="N1685" s="20">
        <v>42221</v>
      </c>
      <c r="O1685" s="183">
        <v>4627</v>
      </c>
      <c r="P1685" s="183" t="s">
        <v>1592</v>
      </c>
      <c r="Q1685" s="14" t="s">
        <v>75</v>
      </c>
      <c r="R1685" s="105">
        <v>21253.8</v>
      </c>
      <c r="S1685" s="23">
        <v>42222</v>
      </c>
      <c r="T1685" s="106">
        <v>21253.8</v>
      </c>
      <c r="U1685" s="31">
        <f t="shared" si="52"/>
        <v>0</v>
      </c>
      <c r="V1685" s="39" t="s">
        <v>6112</v>
      </c>
    </row>
    <row r="1686" spans="1:22" x14ac:dyDescent="0.25">
      <c r="A1686" s="20">
        <v>42232</v>
      </c>
      <c r="B1686" s="183">
        <v>5894</v>
      </c>
      <c r="C1686" s="183" t="s">
        <v>1592</v>
      </c>
      <c r="D1686" s="14" t="s">
        <v>66</v>
      </c>
      <c r="E1686" s="105">
        <v>2462.35</v>
      </c>
      <c r="F1686" s="23">
        <v>42232</v>
      </c>
      <c r="G1686" s="106">
        <v>2462.35</v>
      </c>
      <c r="H1686" s="31">
        <f t="shared" si="53"/>
        <v>0</v>
      </c>
      <c r="I1686" s="56" t="s">
        <v>9</v>
      </c>
      <c r="N1686" s="20">
        <v>42223</v>
      </c>
      <c r="O1686" s="183">
        <v>4897</v>
      </c>
      <c r="P1686" s="183" t="s">
        <v>1592</v>
      </c>
      <c r="Q1686" s="14" t="s">
        <v>75</v>
      </c>
      <c r="R1686" s="105">
        <v>33021.199999999997</v>
      </c>
      <c r="S1686" s="23">
        <v>42224</v>
      </c>
      <c r="T1686" s="106">
        <v>33021.199999999997</v>
      </c>
      <c r="U1686" s="31">
        <f t="shared" si="52"/>
        <v>0</v>
      </c>
      <c r="V1686" s="39" t="s">
        <v>6112</v>
      </c>
    </row>
    <row r="1687" spans="1:22" x14ac:dyDescent="0.25">
      <c r="A1687" s="20">
        <v>42232</v>
      </c>
      <c r="B1687" s="183">
        <v>5895</v>
      </c>
      <c r="C1687" s="183" t="s">
        <v>1592</v>
      </c>
      <c r="D1687" s="14" t="s">
        <v>1182</v>
      </c>
      <c r="E1687" s="105">
        <v>3117.5</v>
      </c>
      <c r="F1687" s="23">
        <v>42232</v>
      </c>
      <c r="G1687" s="106">
        <v>3117.5</v>
      </c>
      <c r="H1687" s="31">
        <f t="shared" si="53"/>
        <v>0</v>
      </c>
      <c r="I1687" s="56" t="s">
        <v>9</v>
      </c>
      <c r="N1687" s="20">
        <v>42226</v>
      </c>
      <c r="O1687" s="183">
        <v>5192</v>
      </c>
      <c r="P1687" s="183" t="s">
        <v>1592</v>
      </c>
      <c r="Q1687" s="14" t="s">
        <v>75</v>
      </c>
      <c r="R1687" s="105">
        <v>22838.400000000001</v>
      </c>
      <c r="S1687" s="23" t="s">
        <v>6163</v>
      </c>
      <c r="T1687" s="106">
        <f>18338.4+4500</f>
        <v>22838.400000000001</v>
      </c>
      <c r="U1687" s="31">
        <f t="shared" si="52"/>
        <v>0</v>
      </c>
      <c r="V1687" s="39" t="s">
        <v>6112</v>
      </c>
    </row>
    <row r="1688" spans="1:22" x14ac:dyDescent="0.25">
      <c r="A1688" s="20">
        <v>42232</v>
      </c>
      <c r="B1688" s="183">
        <v>5896</v>
      </c>
      <c r="C1688" s="183" t="s">
        <v>1592</v>
      </c>
      <c r="D1688" s="14" t="s">
        <v>89</v>
      </c>
      <c r="E1688" s="105">
        <v>2163</v>
      </c>
      <c r="F1688" s="23">
        <v>42232</v>
      </c>
      <c r="G1688" s="106">
        <v>2163</v>
      </c>
      <c r="H1688" s="31">
        <f t="shared" si="53"/>
        <v>0</v>
      </c>
      <c r="I1688" s="56" t="s">
        <v>9</v>
      </c>
      <c r="N1688" s="20">
        <v>42228</v>
      </c>
      <c r="O1688" s="183">
        <v>5398</v>
      </c>
      <c r="P1688" s="183" t="s">
        <v>1592</v>
      </c>
      <c r="Q1688" s="14" t="s">
        <v>75</v>
      </c>
      <c r="R1688" s="105">
        <v>9241.4</v>
      </c>
      <c r="S1688" s="12" t="s">
        <v>6179</v>
      </c>
      <c r="T1688" s="106">
        <f>7241.4+2000</f>
        <v>9241.4</v>
      </c>
      <c r="U1688" s="31">
        <f t="shared" si="52"/>
        <v>0</v>
      </c>
      <c r="V1688" s="39" t="s">
        <v>6112</v>
      </c>
    </row>
    <row r="1689" spans="1:22" x14ac:dyDescent="0.25">
      <c r="A1689" s="20">
        <v>42232</v>
      </c>
      <c r="B1689" s="183">
        <v>5897</v>
      </c>
      <c r="C1689" s="183" t="s">
        <v>1592</v>
      </c>
      <c r="D1689" s="14" t="s">
        <v>24</v>
      </c>
      <c r="E1689" s="105">
        <v>36200.199999999997</v>
      </c>
      <c r="F1689" s="23">
        <v>42243</v>
      </c>
      <c r="G1689" s="106">
        <v>36200.199999999997</v>
      </c>
      <c r="H1689" s="31">
        <f t="shared" si="53"/>
        <v>0</v>
      </c>
      <c r="I1689" s="56" t="s">
        <v>6106</v>
      </c>
      <c r="N1689" s="20">
        <v>42230</v>
      </c>
      <c r="O1689" s="183">
        <v>5685</v>
      </c>
      <c r="P1689" s="183" t="s">
        <v>1592</v>
      </c>
      <c r="Q1689" s="14" t="s">
        <v>75</v>
      </c>
      <c r="R1689" s="105">
        <v>33929</v>
      </c>
      <c r="S1689" s="23">
        <v>42231</v>
      </c>
      <c r="T1689" s="106">
        <v>33929</v>
      </c>
      <c r="U1689" s="48">
        <f t="shared" si="52"/>
        <v>0</v>
      </c>
      <c r="V1689" s="39" t="s">
        <v>6112</v>
      </c>
    </row>
    <row r="1690" spans="1:22" x14ac:dyDescent="0.25">
      <c r="A1690" s="20">
        <v>42232</v>
      </c>
      <c r="B1690" s="183">
        <v>5898</v>
      </c>
      <c r="C1690" s="183" t="s">
        <v>1592</v>
      </c>
      <c r="D1690" s="14" t="s">
        <v>229</v>
      </c>
      <c r="E1690" s="105">
        <v>4007.91</v>
      </c>
      <c r="F1690" s="23">
        <v>42232</v>
      </c>
      <c r="G1690" s="106">
        <v>4007.91</v>
      </c>
      <c r="H1690" s="31">
        <f t="shared" si="53"/>
        <v>0</v>
      </c>
      <c r="I1690" s="39" t="s">
        <v>9</v>
      </c>
      <c r="N1690" s="20">
        <v>42233</v>
      </c>
      <c r="O1690" s="183">
        <v>5991</v>
      </c>
      <c r="P1690" s="183" t="s">
        <v>1592</v>
      </c>
      <c r="Q1690" s="14" t="s">
        <v>75</v>
      </c>
      <c r="R1690" s="105">
        <v>15753.8</v>
      </c>
      <c r="S1690" s="23">
        <v>42234</v>
      </c>
      <c r="T1690" s="118">
        <v>15753.8</v>
      </c>
      <c r="U1690" s="31">
        <f t="shared" si="52"/>
        <v>0</v>
      </c>
      <c r="V1690" s="56" t="s">
        <v>6112</v>
      </c>
    </row>
    <row r="1691" spans="1:22" x14ac:dyDescent="0.25">
      <c r="A1691" s="20">
        <v>42232</v>
      </c>
      <c r="B1691" s="183">
        <v>5899</v>
      </c>
      <c r="C1691" s="183" t="s">
        <v>1592</v>
      </c>
      <c r="D1691" s="14" t="s">
        <v>5046</v>
      </c>
      <c r="E1691" s="105">
        <v>6080</v>
      </c>
      <c r="F1691" s="23">
        <v>42232</v>
      </c>
      <c r="G1691" s="106">
        <v>6080</v>
      </c>
      <c r="H1691" s="31">
        <f t="shared" si="53"/>
        <v>0</v>
      </c>
      <c r="I1691" s="56" t="s">
        <v>9</v>
      </c>
      <c r="N1691" s="20">
        <v>42235</v>
      </c>
      <c r="O1691" s="183">
        <v>6175</v>
      </c>
      <c r="P1691" s="183" t="s">
        <v>1592</v>
      </c>
      <c r="Q1691" s="14" t="s">
        <v>75</v>
      </c>
      <c r="R1691" s="105">
        <v>30658.3</v>
      </c>
      <c r="S1691" s="23" t="s">
        <v>6223</v>
      </c>
      <c r="T1691" s="118">
        <f>22158.3+8500</f>
        <v>30658.3</v>
      </c>
      <c r="U1691" s="31">
        <f t="shared" si="52"/>
        <v>0</v>
      </c>
      <c r="V1691" s="56" t="s">
        <v>6112</v>
      </c>
    </row>
    <row r="1692" spans="1:22" x14ac:dyDescent="0.25">
      <c r="A1692" s="20">
        <v>42232</v>
      </c>
      <c r="B1692" s="183">
        <v>5900</v>
      </c>
      <c r="C1692" s="183" t="s">
        <v>1592</v>
      </c>
      <c r="D1692" s="14" t="s">
        <v>6121</v>
      </c>
      <c r="E1692" s="105">
        <v>55804</v>
      </c>
      <c r="F1692" s="23">
        <v>42233</v>
      </c>
      <c r="G1692" s="106">
        <v>55804</v>
      </c>
      <c r="H1692" s="31">
        <f t="shared" si="53"/>
        <v>0</v>
      </c>
      <c r="I1692" s="56" t="s">
        <v>9</v>
      </c>
      <c r="N1692" s="20">
        <v>42237</v>
      </c>
      <c r="O1692" s="183">
        <v>6479</v>
      </c>
      <c r="P1692" s="183" t="s">
        <v>1592</v>
      </c>
      <c r="Q1692" s="14" t="s">
        <v>75</v>
      </c>
      <c r="R1692" s="105">
        <v>33828.9</v>
      </c>
      <c r="S1692" s="23">
        <v>42240</v>
      </c>
      <c r="T1692" s="106">
        <v>33828.9</v>
      </c>
      <c r="U1692" s="31">
        <f t="shared" si="52"/>
        <v>0</v>
      </c>
      <c r="V1692" s="39" t="s">
        <v>6112</v>
      </c>
    </row>
    <row r="1693" spans="1:22" x14ac:dyDescent="0.25">
      <c r="A1693" s="20">
        <v>42232</v>
      </c>
      <c r="B1693" s="183">
        <v>5901</v>
      </c>
      <c r="C1693" s="183" t="s">
        <v>1592</v>
      </c>
      <c r="D1693" s="14" t="s">
        <v>1188</v>
      </c>
      <c r="E1693" s="105">
        <v>410</v>
      </c>
      <c r="F1693" s="23">
        <v>42232</v>
      </c>
      <c r="G1693" s="106">
        <v>410</v>
      </c>
      <c r="H1693" s="31">
        <f t="shared" si="53"/>
        <v>0</v>
      </c>
      <c r="I1693" s="56" t="s">
        <v>9</v>
      </c>
      <c r="N1693" s="20">
        <v>42240</v>
      </c>
      <c r="O1693" s="183">
        <v>6793</v>
      </c>
      <c r="P1693" s="183" t="s">
        <v>1592</v>
      </c>
      <c r="Q1693" s="14" t="s">
        <v>75</v>
      </c>
      <c r="R1693" s="105">
        <v>23815.200000000001</v>
      </c>
      <c r="S1693" s="65">
        <v>42241</v>
      </c>
      <c r="T1693" s="106">
        <v>23815.200000000001</v>
      </c>
      <c r="U1693" s="31">
        <f t="shared" si="52"/>
        <v>0</v>
      </c>
      <c r="V1693" s="39" t="s">
        <v>6112</v>
      </c>
    </row>
    <row r="1694" spans="1:22" x14ac:dyDescent="0.25">
      <c r="A1694" s="20">
        <v>42232</v>
      </c>
      <c r="B1694" s="183">
        <v>5902</v>
      </c>
      <c r="C1694" s="183" t="s">
        <v>1592</v>
      </c>
      <c r="D1694" s="150" t="s">
        <v>1726</v>
      </c>
      <c r="E1694" s="105">
        <v>542.29999999999995</v>
      </c>
      <c r="F1694" s="23" t="s">
        <v>6205</v>
      </c>
      <c r="G1694" s="106">
        <f>500+42.3</f>
        <v>542.29999999999995</v>
      </c>
      <c r="H1694" s="48">
        <f t="shared" si="53"/>
        <v>0</v>
      </c>
      <c r="I1694" s="56" t="s">
        <v>9</v>
      </c>
      <c r="N1694" s="20">
        <v>42242</v>
      </c>
      <c r="O1694" s="183">
        <v>6980</v>
      </c>
      <c r="P1694" s="183" t="s">
        <v>1592</v>
      </c>
      <c r="Q1694" s="14" t="s">
        <v>75</v>
      </c>
      <c r="R1694" s="105">
        <v>26093.599999999999</v>
      </c>
      <c r="S1694" s="65" t="s">
        <v>6262</v>
      </c>
      <c r="T1694" s="106">
        <f>16093.6+10000</f>
        <v>26093.599999999999</v>
      </c>
      <c r="U1694" s="31">
        <f t="shared" si="52"/>
        <v>0</v>
      </c>
      <c r="V1694" s="39" t="s">
        <v>6112</v>
      </c>
    </row>
    <row r="1695" spans="1:22" x14ac:dyDescent="0.25">
      <c r="A1695" s="20">
        <v>42232</v>
      </c>
      <c r="B1695" s="183">
        <v>5903</v>
      </c>
      <c r="C1695" s="183" t="s">
        <v>1592</v>
      </c>
      <c r="D1695" s="14" t="s">
        <v>426</v>
      </c>
      <c r="E1695" s="105">
        <v>11952</v>
      </c>
      <c r="F1695" s="23">
        <v>42232</v>
      </c>
      <c r="G1695" s="106">
        <v>11952</v>
      </c>
      <c r="H1695" s="31">
        <f t="shared" si="53"/>
        <v>0</v>
      </c>
      <c r="I1695" s="56" t="s">
        <v>9</v>
      </c>
      <c r="N1695" s="20">
        <v>42244</v>
      </c>
      <c r="O1695" s="183">
        <v>7215</v>
      </c>
      <c r="P1695" s="183" t="s">
        <v>1592</v>
      </c>
      <c r="Q1695" s="14" t="s">
        <v>75</v>
      </c>
      <c r="R1695" s="105">
        <v>34292.199999999997</v>
      </c>
      <c r="S1695" s="23">
        <v>42246</v>
      </c>
      <c r="T1695" s="106">
        <v>21292.2</v>
      </c>
      <c r="U1695" s="31">
        <f t="shared" si="52"/>
        <v>12999.999999999996</v>
      </c>
      <c r="V1695" s="39" t="s">
        <v>6112</v>
      </c>
    </row>
    <row r="1696" spans="1:22" x14ac:dyDescent="0.25">
      <c r="A1696" s="20">
        <v>42232</v>
      </c>
      <c r="B1696" s="183">
        <v>5904</v>
      </c>
      <c r="C1696" s="183" t="s">
        <v>1592</v>
      </c>
      <c r="D1696" s="14" t="s">
        <v>218</v>
      </c>
      <c r="E1696" s="108">
        <v>0</v>
      </c>
      <c r="F1696" s="23"/>
      <c r="G1696" s="106"/>
      <c r="H1696" s="31">
        <f t="shared" si="53"/>
        <v>0</v>
      </c>
      <c r="I1696" s="56" t="s">
        <v>13</v>
      </c>
      <c r="N1696" s="20">
        <v>42245</v>
      </c>
      <c r="O1696" s="183">
        <v>7324</v>
      </c>
      <c r="P1696" s="183" t="s">
        <v>1592</v>
      </c>
      <c r="Q1696" s="14" t="s">
        <v>75</v>
      </c>
      <c r="R1696" s="105">
        <v>910.8</v>
      </c>
      <c r="S1696" s="23">
        <v>42246</v>
      </c>
      <c r="T1696" s="106">
        <v>910.8</v>
      </c>
      <c r="U1696" s="31">
        <f t="shared" si="52"/>
        <v>0</v>
      </c>
      <c r="V1696" s="39" t="s">
        <v>6112</v>
      </c>
    </row>
    <row r="1697" spans="1:22" x14ac:dyDescent="0.25">
      <c r="A1697" s="20">
        <v>42232</v>
      </c>
      <c r="B1697" s="183">
        <v>5905</v>
      </c>
      <c r="C1697" s="183" t="s">
        <v>1592</v>
      </c>
      <c r="D1697" s="14" t="s">
        <v>444</v>
      </c>
      <c r="E1697" s="105">
        <v>21993.69</v>
      </c>
      <c r="F1697" s="23">
        <v>42232</v>
      </c>
      <c r="G1697" s="106">
        <v>21993.599999999999</v>
      </c>
      <c r="H1697" s="31">
        <f t="shared" si="53"/>
        <v>9.0000000000145519E-2</v>
      </c>
      <c r="I1697" s="56" t="s">
        <v>9</v>
      </c>
      <c r="N1697" s="20">
        <v>42247</v>
      </c>
      <c r="O1697" s="183">
        <v>7561</v>
      </c>
      <c r="P1697" s="183" t="s">
        <v>1592</v>
      </c>
      <c r="Q1697" s="14" t="s">
        <v>75</v>
      </c>
      <c r="R1697" s="105">
        <v>9113.2000000000007</v>
      </c>
      <c r="S1697" s="23"/>
      <c r="T1697" s="106"/>
      <c r="U1697" s="31">
        <f t="shared" si="52"/>
        <v>9113.2000000000007</v>
      </c>
      <c r="V1697" s="39" t="s">
        <v>6112</v>
      </c>
    </row>
    <row r="1698" spans="1:22" x14ac:dyDescent="0.25">
      <c r="A1698" s="20">
        <v>42232</v>
      </c>
      <c r="B1698" s="183">
        <v>5906</v>
      </c>
      <c r="C1698" s="183" t="s">
        <v>1592</v>
      </c>
      <c r="D1698" s="14" t="s">
        <v>4933</v>
      </c>
      <c r="E1698" s="105">
        <v>17045.2</v>
      </c>
      <c r="F1698" s="23">
        <v>42237</v>
      </c>
      <c r="G1698" s="118">
        <v>17045.2</v>
      </c>
      <c r="H1698" s="31">
        <f t="shared" si="53"/>
        <v>0</v>
      </c>
      <c r="I1698" s="56" t="s">
        <v>6112</v>
      </c>
      <c r="N1698" s="20">
        <v>42218</v>
      </c>
      <c r="O1698" s="183">
        <v>4377</v>
      </c>
      <c r="P1698" s="183" t="s">
        <v>1592</v>
      </c>
      <c r="Q1698" s="40" t="s">
        <v>87</v>
      </c>
      <c r="R1698" s="105">
        <v>998.4</v>
      </c>
      <c r="S1698" s="23">
        <v>42218</v>
      </c>
      <c r="T1698" s="106">
        <v>998.4</v>
      </c>
      <c r="U1698" s="25">
        <f t="shared" si="52"/>
        <v>0</v>
      </c>
      <c r="V1698" s="68" t="s">
        <v>9</v>
      </c>
    </row>
    <row r="1699" spans="1:22" x14ac:dyDescent="0.25">
      <c r="A1699" s="20">
        <v>42232</v>
      </c>
      <c r="B1699" s="183">
        <v>5907</v>
      </c>
      <c r="C1699" s="183" t="s">
        <v>1592</v>
      </c>
      <c r="D1699" s="14" t="s">
        <v>159</v>
      </c>
      <c r="E1699" s="105">
        <v>5160.3999999999996</v>
      </c>
      <c r="F1699" s="23">
        <v>42232</v>
      </c>
      <c r="G1699" s="118">
        <v>5160.3999999999996</v>
      </c>
      <c r="H1699" s="31">
        <f t="shared" si="53"/>
        <v>0</v>
      </c>
      <c r="I1699" s="56" t="s">
        <v>9</v>
      </c>
      <c r="N1699" s="20">
        <v>42221</v>
      </c>
      <c r="O1699" s="183">
        <v>4659</v>
      </c>
      <c r="P1699" s="183" t="s">
        <v>1592</v>
      </c>
      <c r="Q1699" s="14" t="s">
        <v>87</v>
      </c>
      <c r="R1699" s="105">
        <v>2380.4</v>
      </c>
      <c r="S1699" s="23">
        <v>42221</v>
      </c>
      <c r="T1699" s="106">
        <v>2380.4</v>
      </c>
      <c r="U1699" s="31">
        <f t="shared" si="52"/>
        <v>0</v>
      </c>
      <c r="V1699" s="39" t="s">
        <v>94</v>
      </c>
    </row>
    <row r="1700" spans="1:22" x14ac:dyDescent="0.25">
      <c r="A1700" s="20">
        <v>42232</v>
      </c>
      <c r="B1700" s="183">
        <v>5908</v>
      </c>
      <c r="C1700" s="183" t="s">
        <v>1592</v>
      </c>
      <c r="D1700" s="14" t="s">
        <v>8</v>
      </c>
      <c r="E1700" s="105">
        <v>2946</v>
      </c>
      <c r="F1700" s="23">
        <v>42232</v>
      </c>
      <c r="G1700" s="118">
        <v>2946</v>
      </c>
      <c r="H1700" s="31">
        <f t="shared" si="53"/>
        <v>0</v>
      </c>
      <c r="I1700" s="56" t="s">
        <v>9</v>
      </c>
      <c r="N1700" s="20">
        <v>42233</v>
      </c>
      <c r="O1700" s="183">
        <v>5978</v>
      </c>
      <c r="P1700" s="183" t="s">
        <v>1592</v>
      </c>
      <c r="Q1700" s="14" t="s">
        <v>87</v>
      </c>
      <c r="R1700" s="105">
        <v>2059.1999999999998</v>
      </c>
      <c r="S1700" s="23">
        <v>42233</v>
      </c>
      <c r="T1700" s="118">
        <v>2059.1999999999998</v>
      </c>
      <c r="U1700" s="31">
        <f t="shared" si="52"/>
        <v>0</v>
      </c>
      <c r="V1700" s="56" t="s">
        <v>312</v>
      </c>
    </row>
    <row r="1701" spans="1:22" x14ac:dyDescent="0.25">
      <c r="A1701" s="20">
        <v>42232</v>
      </c>
      <c r="B1701" s="183">
        <v>5909</v>
      </c>
      <c r="C1701" s="183" t="s">
        <v>1592</v>
      </c>
      <c r="D1701" s="14" t="s">
        <v>136</v>
      </c>
      <c r="E1701" s="105">
        <v>32736</v>
      </c>
      <c r="F1701" s="23" t="s">
        <v>6206</v>
      </c>
      <c r="G1701" s="118">
        <f>12600+20136</f>
        <v>32736</v>
      </c>
      <c r="H1701" s="31">
        <f t="shared" si="53"/>
        <v>0</v>
      </c>
      <c r="I1701" s="56" t="s">
        <v>9</v>
      </c>
      <c r="N1701" s="20">
        <v>42235</v>
      </c>
      <c r="O1701" s="183">
        <v>6172</v>
      </c>
      <c r="P1701" s="183" t="s">
        <v>1592</v>
      </c>
      <c r="Q1701" s="14" t="s">
        <v>87</v>
      </c>
      <c r="R1701" s="105">
        <v>1772.4</v>
      </c>
      <c r="S1701" s="23">
        <v>42235</v>
      </c>
      <c r="T1701" s="118">
        <v>1772.4</v>
      </c>
      <c r="U1701" s="31">
        <f t="shared" si="52"/>
        <v>0</v>
      </c>
      <c r="V1701" s="56" t="s">
        <v>312</v>
      </c>
    </row>
    <row r="1702" spans="1:22" x14ac:dyDescent="0.25">
      <c r="A1702" s="20">
        <v>42232</v>
      </c>
      <c r="B1702" s="183">
        <v>5910</v>
      </c>
      <c r="C1702" s="183" t="s">
        <v>1592</v>
      </c>
      <c r="D1702" s="14" t="s">
        <v>161</v>
      </c>
      <c r="E1702" s="105">
        <v>29161.7</v>
      </c>
      <c r="F1702" s="23">
        <v>42232</v>
      </c>
      <c r="G1702" s="118">
        <v>29161.7</v>
      </c>
      <c r="H1702" s="31">
        <f t="shared" si="53"/>
        <v>0</v>
      </c>
      <c r="I1702" s="56" t="s">
        <v>9</v>
      </c>
      <c r="N1702" s="20">
        <v>42240</v>
      </c>
      <c r="O1702" s="183">
        <v>6720</v>
      </c>
      <c r="P1702" s="183" t="s">
        <v>1592</v>
      </c>
      <c r="Q1702" s="14" t="s">
        <v>87</v>
      </c>
      <c r="R1702" s="105">
        <v>1944</v>
      </c>
      <c r="S1702" s="65">
        <v>42240</v>
      </c>
      <c r="T1702" s="106">
        <v>1944</v>
      </c>
      <c r="U1702" s="31">
        <f t="shared" si="52"/>
        <v>0</v>
      </c>
      <c r="V1702" s="39" t="s">
        <v>312</v>
      </c>
    </row>
    <row r="1703" spans="1:22" x14ac:dyDescent="0.25">
      <c r="A1703" s="20">
        <v>42232</v>
      </c>
      <c r="B1703" s="183">
        <v>5911</v>
      </c>
      <c r="C1703" s="183" t="s">
        <v>1592</v>
      </c>
      <c r="D1703" s="14" t="s">
        <v>32</v>
      </c>
      <c r="E1703" s="105">
        <v>8853.7000000000007</v>
      </c>
      <c r="F1703" s="23">
        <v>42235</v>
      </c>
      <c r="G1703" s="118">
        <v>8853.7000000000007</v>
      </c>
      <c r="H1703" s="31">
        <f t="shared" si="53"/>
        <v>0</v>
      </c>
      <c r="I1703" s="56" t="s">
        <v>6106</v>
      </c>
      <c r="N1703" s="20">
        <v>42244</v>
      </c>
      <c r="O1703" s="183">
        <v>7239</v>
      </c>
      <c r="P1703" s="183" t="s">
        <v>1592</v>
      </c>
      <c r="Q1703" s="14" t="s">
        <v>87</v>
      </c>
      <c r="R1703" s="105">
        <v>2032.8</v>
      </c>
      <c r="S1703" s="23">
        <v>42244</v>
      </c>
      <c r="T1703" s="106">
        <v>2032.8</v>
      </c>
      <c r="U1703" s="31">
        <f t="shared" si="52"/>
        <v>0</v>
      </c>
      <c r="V1703" s="39" t="s">
        <v>6106</v>
      </c>
    </row>
    <row r="1704" spans="1:22" x14ac:dyDescent="0.25">
      <c r="A1704" s="20">
        <v>42232</v>
      </c>
      <c r="B1704" s="183">
        <v>5912</v>
      </c>
      <c r="C1704" s="183" t="s">
        <v>1592</v>
      </c>
      <c r="D1704" s="14" t="s">
        <v>454</v>
      </c>
      <c r="E1704" s="105">
        <v>1236</v>
      </c>
      <c r="F1704" s="23">
        <v>42233</v>
      </c>
      <c r="G1704" s="118">
        <v>1236</v>
      </c>
      <c r="H1704" s="31">
        <f t="shared" si="53"/>
        <v>0</v>
      </c>
      <c r="I1704" s="56" t="s">
        <v>6106</v>
      </c>
      <c r="N1704" s="20">
        <v>42235</v>
      </c>
      <c r="O1704" s="183">
        <v>6236</v>
      </c>
      <c r="P1704" s="183" t="s">
        <v>1592</v>
      </c>
      <c r="Q1704" s="14" t="s">
        <v>1281</v>
      </c>
      <c r="R1704" s="105">
        <v>8080.8</v>
      </c>
      <c r="S1704" s="23">
        <v>42235</v>
      </c>
      <c r="T1704" s="118">
        <v>8080.8</v>
      </c>
      <c r="U1704" s="31">
        <f t="shared" si="52"/>
        <v>0</v>
      </c>
      <c r="V1704" s="56" t="s">
        <v>9</v>
      </c>
    </row>
    <row r="1705" spans="1:22" x14ac:dyDescent="0.25">
      <c r="A1705" s="20">
        <v>42232</v>
      </c>
      <c r="B1705" s="183">
        <v>5913</v>
      </c>
      <c r="C1705" s="183" t="s">
        <v>1592</v>
      </c>
      <c r="D1705" s="14" t="s">
        <v>80</v>
      </c>
      <c r="E1705" s="105">
        <v>5490.8</v>
      </c>
      <c r="F1705" s="23">
        <v>42232</v>
      </c>
      <c r="G1705" s="118">
        <v>5490.8</v>
      </c>
      <c r="H1705" s="31">
        <f t="shared" si="53"/>
        <v>0</v>
      </c>
      <c r="I1705" s="56" t="s">
        <v>9</v>
      </c>
      <c r="N1705" s="20">
        <v>42235</v>
      </c>
      <c r="O1705" s="183">
        <v>6237</v>
      </c>
      <c r="P1705" s="183" t="s">
        <v>1592</v>
      </c>
      <c r="Q1705" s="14" t="s">
        <v>1281</v>
      </c>
      <c r="R1705" s="105">
        <v>4181</v>
      </c>
      <c r="S1705" s="23">
        <v>42235</v>
      </c>
      <c r="T1705" s="118">
        <v>4181</v>
      </c>
      <c r="U1705" s="31">
        <f t="shared" si="52"/>
        <v>0</v>
      </c>
      <c r="V1705" s="56" t="s">
        <v>9</v>
      </c>
    </row>
    <row r="1706" spans="1:22" x14ac:dyDescent="0.25">
      <c r="A1706" s="20">
        <v>42232</v>
      </c>
      <c r="B1706" s="183">
        <v>5914</v>
      </c>
      <c r="C1706" s="183" t="s">
        <v>1592</v>
      </c>
      <c r="D1706" s="14" t="s">
        <v>102</v>
      </c>
      <c r="E1706" s="105">
        <v>992</v>
      </c>
      <c r="F1706" s="23">
        <v>42232</v>
      </c>
      <c r="G1706" s="118">
        <v>992</v>
      </c>
      <c r="H1706" s="31">
        <f t="shared" si="53"/>
        <v>0</v>
      </c>
      <c r="I1706" s="56" t="s">
        <v>9</v>
      </c>
      <c r="N1706" s="20">
        <v>42235</v>
      </c>
      <c r="O1706" s="183">
        <v>6238</v>
      </c>
      <c r="P1706" s="183" t="s">
        <v>1592</v>
      </c>
      <c r="Q1706" s="14" t="s">
        <v>1281</v>
      </c>
      <c r="R1706" s="105">
        <v>325</v>
      </c>
      <c r="S1706" s="23">
        <v>42235</v>
      </c>
      <c r="T1706" s="118">
        <v>325</v>
      </c>
      <c r="U1706" s="31">
        <f t="shared" si="52"/>
        <v>0</v>
      </c>
      <c r="V1706" s="56" t="s">
        <v>9</v>
      </c>
    </row>
    <row r="1707" spans="1:22" x14ac:dyDescent="0.25">
      <c r="A1707" s="20">
        <v>42232</v>
      </c>
      <c r="B1707" s="183">
        <v>5915</v>
      </c>
      <c r="C1707" s="183" t="s">
        <v>1592</v>
      </c>
      <c r="D1707" s="14" t="s">
        <v>440</v>
      </c>
      <c r="E1707" s="105">
        <v>14807.4</v>
      </c>
      <c r="F1707" s="23">
        <v>42232</v>
      </c>
      <c r="G1707" s="118">
        <v>14807.4</v>
      </c>
      <c r="H1707" s="31">
        <f t="shared" si="53"/>
        <v>0</v>
      </c>
      <c r="I1707" s="56" t="s">
        <v>9</v>
      </c>
      <c r="N1707" s="20">
        <v>42218</v>
      </c>
      <c r="O1707" s="183">
        <v>4344</v>
      </c>
      <c r="P1707" s="183" t="s">
        <v>1592</v>
      </c>
      <c r="Q1707" s="40" t="s">
        <v>435</v>
      </c>
      <c r="R1707" s="105">
        <v>1160</v>
      </c>
      <c r="S1707" s="23">
        <v>42218</v>
      </c>
      <c r="T1707" s="106">
        <v>1160</v>
      </c>
      <c r="U1707" s="25">
        <f t="shared" si="52"/>
        <v>0</v>
      </c>
      <c r="V1707" s="68" t="s">
        <v>9</v>
      </c>
    </row>
    <row r="1708" spans="1:22" x14ac:dyDescent="0.25">
      <c r="A1708" s="20">
        <v>42232</v>
      </c>
      <c r="B1708" s="183">
        <v>5916</v>
      </c>
      <c r="C1708" s="183" t="s">
        <v>1592</v>
      </c>
      <c r="D1708" s="14" t="s">
        <v>367</v>
      </c>
      <c r="E1708" s="105">
        <v>72928.55</v>
      </c>
      <c r="F1708" s="23"/>
      <c r="G1708" s="118"/>
      <c r="H1708" s="31">
        <f t="shared" si="53"/>
        <v>72928.55</v>
      </c>
      <c r="I1708" s="56" t="s">
        <v>9</v>
      </c>
      <c r="N1708" s="20">
        <v>42221</v>
      </c>
      <c r="O1708" s="183">
        <v>4634</v>
      </c>
      <c r="P1708" s="183" t="s">
        <v>1592</v>
      </c>
      <c r="Q1708" s="14" t="s">
        <v>435</v>
      </c>
      <c r="R1708" s="105">
        <v>825.2</v>
      </c>
      <c r="S1708" s="23">
        <v>42221</v>
      </c>
      <c r="T1708" s="106">
        <v>825.2</v>
      </c>
      <c r="U1708" s="31">
        <f t="shared" si="52"/>
        <v>0</v>
      </c>
      <c r="V1708" s="39" t="s">
        <v>9</v>
      </c>
    </row>
    <row r="1709" spans="1:22" x14ac:dyDescent="0.25">
      <c r="A1709" s="20">
        <v>42232</v>
      </c>
      <c r="B1709" s="183">
        <v>5917</v>
      </c>
      <c r="C1709" s="183" t="s">
        <v>1592</v>
      </c>
      <c r="D1709" s="150" t="s">
        <v>24</v>
      </c>
      <c r="E1709" s="105">
        <v>114174.5</v>
      </c>
      <c r="F1709" s="23">
        <v>42243</v>
      </c>
      <c r="G1709" s="118">
        <v>114174.5</v>
      </c>
      <c r="H1709" s="31">
        <f t="shared" si="53"/>
        <v>0</v>
      </c>
      <c r="I1709" s="56" t="s">
        <v>17</v>
      </c>
      <c r="N1709" s="20">
        <v>42222</v>
      </c>
      <c r="O1709" s="183">
        <v>4747</v>
      </c>
      <c r="P1709" s="183" t="s">
        <v>1592</v>
      </c>
      <c r="Q1709" s="14" t="s">
        <v>435</v>
      </c>
      <c r="R1709" s="105">
        <v>822</v>
      </c>
      <c r="S1709" s="23">
        <v>42222</v>
      </c>
      <c r="T1709" s="106">
        <v>822</v>
      </c>
      <c r="U1709" s="31">
        <f t="shared" si="52"/>
        <v>0</v>
      </c>
      <c r="V1709" s="39" t="s">
        <v>9</v>
      </c>
    </row>
    <row r="1710" spans="1:22" x14ac:dyDescent="0.25">
      <c r="A1710" s="20">
        <v>42232</v>
      </c>
      <c r="B1710" s="183">
        <v>5918</v>
      </c>
      <c r="C1710" s="183" t="s">
        <v>1592</v>
      </c>
      <c r="D1710" s="14" t="s">
        <v>114</v>
      </c>
      <c r="E1710" s="105">
        <v>3516.5</v>
      </c>
      <c r="F1710" s="23">
        <v>42232</v>
      </c>
      <c r="G1710" s="118">
        <v>3516.5</v>
      </c>
      <c r="H1710" s="31">
        <f t="shared" si="53"/>
        <v>0</v>
      </c>
      <c r="I1710" s="56" t="s">
        <v>9</v>
      </c>
      <c r="N1710" s="20">
        <v>42230</v>
      </c>
      <c r="O1710" s="183">
        <v>5686</v>
      </c>
      <c r="P1710" s="183" t="s">
        <v>1592</v>
      </c>
      <c r="Q1710" s="14" t="s">
        <v>435</v>
      </c>
      <c r="R1710" s="105">
        <v>1039.5999999999999</v>
      </c>
      <c r="S1710" s="23">
        <v>42230</v>
      </c>
      <c r="T1710" s="106">
        <v>1039.5999999999999</v>
      </c>
      <c r="U1710" s="48">
        <f t="shared" si="52"/>
        <v>0</v>
      </c>
      <c r="V1710" s="39" t="s">
        <v>9</v>
      </c>
    </row>
    <row r="1711" spans="1:22" x14ac:dyDescent="0.25">
      <c r="A1711" s="20">
        <v>42232</v>
      </c>
      <c r="B1711" s="183">
        <v>5919</v>
      </c>
      <c r="C1711" s="183" t="s">
        <v>1592</v>
      </c>
      <c r="D1711" s="150" t="s">
        <v>1020</v>
      </c>
      <c r="E1711" s="105">
        <v>1952.34</v>
      </c>
      <c r="F1711" s="23">
        <v>42233</v>
      </c>
      <c r="G1711" s="118">
        <v>1952.34</v>
      </c>
      <c r="H1711" s="31">
        <f t="shared" si="53"/>
        <v>0</v>
      </c>
      <c r="I1711" s="56" t="s">
        <v>9</v>
      </c>
      <c r="N1711" s="20">
        <v>42238</v>
      </c>
      <c r="O1711" s="183">
        <v>6537</v>
      </c>
      <c r="P1711" s="183" t="s">
        <v>1592</v>
      </c>
      <c r="Q1711" s="150" t="s">
        <v>435</v>
      </c>
      <c r="R1711" s="105">
        <v>2966.5</v>
      </c>
      <c r="S1711" s="23">
        <v>42238</v>
      </c>
      <c r="T1711" s="106">
        <v>2966.5</v>
      </c>
      <c r="U1711" s="31">
        <f t="shared" si="52"/>
        <v>0</v>
      </c>
      <c r="V1711" s="39" t="s">
        <v>9</v>
      </c>
    </row>
    <row r="1712" spans="1:22" x14ac:dyDescent="0.25">
      <c r="A1712" s="59">
        <v>42233</v>
      </c>
      <c r="B1712" s="183">
        <v>5920</v>
      </c>
      <c r="C1712" s="183" t="s">
        <v>1592</v>
      </c>
      <c r="D1712" s="14" t="s">
        <v>1012</v>
      </c>
      <c r="E1712" s="105">
        <v>15507.8</v>
      </c>
      <c r="F1712" s="23">
        <v>42233</v>
      </c>
      <c r="G1712" s="118">
        <v>15507.8</v>
      </c>
      <c r="H1712" s="31">
        <f t="shared" si="53"/>
        <v>0</v>
      </c>
      <c r="I1712" s="56" t="s">
        <v>9</v>
      </c>
      <c r="N1712" s="59">
        <v>42244</v>
      </c>
      <c r="O1712" s="183">
        <v>7167</v>
      </c>
      <c r="P1712" s="183" t="s">
        <v>1592</v>
      </c>
      <c r="Q1712" s="14" t="s">
        <v>435</v>
      </c>
      <c r="R1712" s="105">
        <v>5788</v>
      </c>
      <c r="S1712" s="23">
        <v>42244</v>
      </c>
      <c r="T1712" s="106">
        <v>5788</v>
      </c>
      <c r="U1712" s="31">
        <f t="shared" si="52"/>
        <v>0</v>
      </c>
      <c r="V1712" s="39" t="s">
        <v>9</v>
      </c>
    </row>
    <row r="1713" spans="1:22" x14ac:dyDescent="0.25">
      <c r="A1713" s="20">
        <v>42233</v>
      </c>
      <c r="B1713" s="183">
        <v>5921</v>
      </c>
      <c r="C1713" s="183" t="s">
        <v>1592</v>
      </c>
      <c r="D1713" s="14" t="s">
        <v>16</v>
      </c>
      <c r="E1713" s="105">
        <v>6019.2</v>
      </c>
      <c r="F1713" s="23">
        <v>42233</v>
      </c>
      <c r="G1713" s="118">
        <v>6019.2</v>
      </c>
      <c r="H1713" s="31">
        <f t="shared" si="53"/>
        <v>0</v>
      </c>
      <c r="I1713" s="56" t="s">
        <v>17</v>
      </c>
      <c r="N1713" s="20">
        <v>42244</v>
      </c>
      <c r="O1713" s="183">
        <v>7170</v>
      </c>
      <c r="P1713" s="183" t="s">
        <v>1592</v>
      </c>
      <c r="Q1713" s="14" t="s">
        <v>435</v>
      </c>
      <c r="R1713" s="105">
        <v>888</v>
      </c>
      <c r="S1713" s="23">
        <v>42244</v>
      </c>
      <c r="T1713" s="106">
        <v>888</v>
      </c>
      <c r="U1713" s="31">
        <f t="shared" si="52"/>
        <v>0</v>
      </c>
      <c r="V1713" s="39" t="s">
        <v>9</v>
      </c>
    </row>
    <row r="1714" spans="1:22" x14ac:dyDescent="0.25">
      <c r="A1714" s="59">
        <v>42233</v>
      </c>
      <c r="B1714" s="183">
        <v>5922</v>
      </c>
      <c r="C1714" s="183" t="s">
        <v>1592</v>
      </c>
      <c r="D1714" s="14" t="s">
        <v>383</v>
      </c>
      <c r="E1714" s="105">
        <v>6286.2</v>
      </c>
      <c r="F1714" s="23">
        <v>42233</v>
      </c>
      <c r="G1714" s="118">
        <v>6286.2</v>
      </c>
      <c r="H1714" s="31">
        <f t="shared" si="53"/>
        <v>0</v>
      </c>
      <c r="I1714" s="56" t="s">
        <v>9</v>
      </c>
      <c r="N1714" s="59">
        <v>42245</v>
      </c>
      <c r="O1714" s="183">
        <v>7358</v>
      </c>
      <c r="P1714" s="183" t="s">
        <v>1592</v>
      </c>
      <c r="Q1714" s="14" t="s">
        <v>435</v>
      </c>
      <c r="R1714" s="105">
        <v>2410.1</v>
      </c>
      <c r="S1714" s="23">
        <v>42245</v>
      </c>
      <c r="T1714" s="106">
        <v>2410.1</v>
      </c>
      <c r="U1714" s="31">
        <f t="shared" si="52"/>
        <v>0</v>
      </c>
      <c r="V1714" s="39" t="s">
        <v>9</v>
      </c>
    </row>
    <row r="1715" spans="1:22" x14ac:dyDescent="0.25">
      <c r="A1715" s="20">
        <v>42233</v>
      </c>
      <c r="B1715" s="183">
        <v>5923</v>
      </c>
      <c r="C1715" s="183" t="s">
        <v>1592</v>
      </c>
      <c r="D1715" s="14" t="s">
        <v>2607</v>
      </c>
      <c r="E1715" s="105">
        <v>4999.6000000000004</v>
      </c>
      <c r="F1715" s="23">
        <v>42233</v>
      </c>
      <c r="G1715" s="118">
        <v>4999.6000000000004</v>
      </c>
      <c r="H1715" s="31">
        <f t="shared" si="53"/>
        <v>0</v>
      </c>
      <c r="I1715" s="56" t="s">
        <v>9</v>
      </c>
      <c r="N1715" s="20">
        <v>42217</v>
      </c>
      <c r="O1715" s="183">
        <v>4244</v>
      </c>
      <c r="P1715" s="183" t="s">
        <v>1592</v>
      </c>
      <c r="Q1715" s="14" t="s">
        <v>55</v>
      </c>
      <c r="R1715" s="105">
        <v>2448.6</v>
      </c>
      <c r="S1715" s="23">
        <v>42217</v>
      </c>
      <c r="T1715" s="106">
        <v>2448.6</v>
      </c>
      <c r="U1715" s="25">
        <f t="shared" si="52"/>
        <v>0</v>
      </c>
      <c r="V1715" s="39" t="s">
        <v>6104</v>
      </c>
    </row>
    <row r="1716" spans="1:22" x14ac:dyDescent="0.25">
      <c r="A1716" s="59">
        <v>42233</v>
      </c>
      <c r="B1716" s="183">
        <v>5924</v>
      </c>
      <c r="C1716" s="183" t="s">
        <v>1592</v>
      </c>
      <c r="D1716" s="14" t="s">
        <v>1178</v>
      </c>
      <c r="E1716" s="105">
        <v>16543.599999999999</v>
      </c>
      <c r="F1716" s="23" t="s">
        <v>6207</v>
      </c>
      <c r="G1716" s="118">
        <f>6543.5+10000.1</f>
        <v>16543.599999999999</v>
      </c>
      <c r="H1716" s="31">
        <f t="shared" si="53"/>
        <v>0</v>
      </c>
      <c r="I1716" s="56" t="s">
        <v>9</v>
      </c>
      <c r="N1716" s="59">
        <v>42218</v>
      </c>
      <c r="O1716" s="183">
        <v>4369</v>
      </c>
      <c r="P1716" s="183" t="s">
        <v>1592</v>
      </c>
      <c r="Q1716" s="40" t="s">
        <v>55</v>
      </c>
      <c r="R1716" s="105">
        <v>634.4</v>
      </c>
      <c r="S1716" s="23">
        <v>42220</v>
      </c>
      <c r="T1716" s="106">
        <v>634.4</v>
      </c>
      <c r="U1716" s="25">
        <f t="shared" si="52"/>
        <v>0</v>
      </c>
      <c r="V1716" s="68" t="s">
        <v>6104</v>
      </c>
    </row>
    <row r="1717" spans="1:22" x14ac:dyDescent="0.25">
      <c r="A1717" s="20">
        <v>42233</v>
      </c>
      <c r="B1717" s="183">
        <v>5925</v>
      </c>
      <c r="C1717" s="183" t="s">
        <v>1592</v>
      </c>
      <c r="D1717" s="14" t="s">
        <v>112</v>
      </c>
      <c r="E1717" s="105">
        <v>11684.9</v>
      </c>
      <c r="F1717" s="23">
        <v>42233</v>
      </c>
      <c r="G1717" s="118">
        <v>11684.9</v>
      </c>
      <c r="H1717" s="31">
        <f t="shared" si="53"/>
        <v>0</v>
      </c>
      <c r="I1717" s="56" t="s">
        <v>9</v>
      </c>
      <c r="N1717" s="20">
        <v>42219</v>
      </c>
      <c r="O1717" s="183">
        <v>4424</v>
      </c>
      <c r="P1717" s="183" t="s">
        <v>1592</v>
      </c>
      <c r="Q1717" s="40" t="s">
        <v>55</v>
      </c>
      <c r="R1717" s="105">
        <v>26859.8</v>
      </c>
      <c r="S1717" s="23">
        <v>42220</v>
      </c>
      <c r="T1717" s="106">
        <v>26859.8</v>
      </c>
      <c r="U1717" s="31">
        <f t="shared" si="52"/>
        <v>0</v>
      </c>
      <c r="V1717" s="68" t="s">
        <v>6104</v>
      </c>
    </row>
    <row r="1718" spans="1:22" x14ac:dyDescent="0.25">
      <c r="A1718" s="59">
        <v>42233</v>
      </c>
      <c r="B1718" s="183">
        <v>5926</v>
      </c>
      <c r="C1718" s="183" t="s">
        <v>1592</v>
      </c>
      <c r="D1718" s="14" t="s">
        <v>1262</v>
      </c>
      <c r="E1718" s="105">
        <v>36409.9</v>
      </c>
      <c r="F1718" s="23">
        <v>42239</v>
      </c>
      <c r="G1718" s="118">
        <v>36409.9</v>
      </c>
      <c r="H1718" s="31">
        <f t="shared" si="53"/>
        <v>0</v>
      </c>
      <c r="I1718" s="56" t="s">
        <v>312</v>
      </c>
      <c r="N1718" s="59">
        <v>42224</v>
      </c>
      <c r="O1718" s="183">
        <v>4982</v>
      </c>
      <c r="P1718" s="183" t="s">
        <v>1592</v>
      </c>
      <c r="Q1718" s="14" t="s">
        <v>55</v>
      </c>
      <c r="R1718" s="105">
        <v>27216.7</v>
      </c>
      <c r="S1718" s="23">
        <v>42224</v>
      </c>
      <c r="T1718" s="106">
        <v>27216.7</v>
      </c>
      <c r="U1718" s="31">
        <f t="shared" si="52"/>
        <v>0</v>
      </c>
      <c r="V1718" s="39" t="s">
        <v>6106</v>
      </c>
    </row>
    <row r="1719" spans="1:22" x14ac:dyDescent="0.25">
      <c r="A1719" s="20">
        <v>42233</v>
      </c>
      <c r="B1719" s="183">
        <v>5927</v>
      </c>
      <c r="C1719" s="183" t="s">
        <v>1592</v>
      </c>
      <c r="D1719" s="14" t="s">
        <v>18</v>
      </c>
      <c r="E1719" s="105">
        <v>2504</v>
      </c>
      <c r="F1719" s="23">
        <v>42233</v>
      </c>
      <c r="G1719" s="118">
        <v>2504</v>
      </c>
      <c r="H1719" s="31">
        <f t="shared" si="53"/>
        <v>0</v>
      </c>
      <c r="I1719" s="56" t="s">
        <v>9</v>
      </c>
      <c r="N1719" s="20">
        <v>42226</v>
      </c>
      <c r="O1719" s="183">
        <v>5166</v>
      </c>
      <c r="P1719" s="183" t="s">
        <v>1592</v>
      </c>
      <c r="Q1719" s="14" t="s">
        <v>55</v>
      </c>
      <c r="R1719" s="105">
        <v>27115.5</v>
      </c>
      <c r="S1719" s="23">
        <v>42226</v>
      </c>
      <c r="T1719" s="106">
        <v>27115.5</v>
      </c>
      <c r="U1719" s="31">
        <f t="shared" si="52"/>
        <v>0</v>
      </c>
      <c r="V1719" s="39" t="s">
        <v>6104</v>
      </c>
    </row>
    <row r="1720" spans="1:22" x14ac:dyDescent="0.25">
      <c r="A1720" s="59">
        <v>42233</v>
      </c>
      <c r="B1720" s="183">
        <v>5928</v>
      </c>
      <c r="C1720" s="183" t="s">
        <v>1592</v>
      </c>
      <c r="D1720" s="14" t="s">
        <v>112</v>
      </c>
      <c r="E1720" s="105">
        <v>14886.9</v>
      </c>
      <c r="F1720" s="23" t="s">
        <v>6208</v>
      </c>
      <c r="G1720" s="118">
        <f>2800+12086.9</f>
        <v>14886.9</v>
      </c>
      <c r="H1720" s="31">
        <f t="shared" si="53"/>
        <v>0</v>
      </c>
      <c r="I1720" s="56" t="s">
        <v>312</v>
      </c>
      <c r="N1720" s="59">
        <v>42228</v>
      </c>
      <c r="O1720" s="183">
        <v>5405</v>
      </c>
      <c r="P1720" s="183" t="s">
        <v>1592</v>
      </c>
      <c r="Q1720" s="14" t="s">
        <v>55</v>
      </c>
      <c r="R1720" s="105">
        <v>27927.32</v>
      </c>
      <c r="S1720" s="23">
        <v>42228</v>
      </c>
      <c r="T1720" s="106">
        <v>27927.32</v>
      </c>
      <c r="U1720" s="31">
        <f t="shared" si="52"/>
        <v>0</v>
      </c>
      <c r="V1720" s="39" t="s">
        <v>6104</v>
      </c>
    </row>
    <row r="1721" spans="1:22" x14ac:dyDescent="0.25">
      <c r="A1721" s="20">
        <v>42233</v>
      </c>
      <c r="B1721" s="183">
        <v>5929</v>
      </c>
      <c r="C1721" s="183" t="s">
        <v>1592</v>
      </c>
      <c r="D1721" s="14" t="s">
        <v>303</v>
      </c>
      <c r="E1721" s="105">
        <v>35445.599999999999</v>
      </c>
      <c r="F1721" s="23">
        <v>42233</v>
      </c>
      <c r="G1721" s="118">
        <v>35445.599999999999</v>
      </c>
      <c r="H1721" s="31">
        <f t="shared" si="53"/>
        <v>0</v>
      </c>
      <c r="I1721" s="56" t="s">
        <v>6104</v>
      </c>
      <c r="N1721" s="20">
        <v>42228</v>
      </c>
      <c r="O1721" s="183">
        <v>5449</v>
      </c>
      <c r="P1721" s="183" t="s">
        <v>1592</v>
      </c>
      <c r="Q1721" s="14" t="s">
        <v>55</v>
      </c>
      <c r="R1721" s="105">
        <v>1252.8</v>
      </c>
      <c r="S1721" s="23">
        <v>42228</v>
      </c>
      <c r="T1721" s="106">
        <v>1252.8</v>
      </c>
      <c r="U1721" s="31">
        <f t="shared" si="52"/>
        <v>0</v>
      </c>
      <c r="V1721" s="39" t="s">
        <v>9</v>
      </c>
    </row>
    <row r="1722" spans="1:22" x14ac:dyDescent="0.25">
      <c r="A1722" s="59">
        <v>42233</v>
      </c>
      <c r="B1722" s="183">
        <v>5930</v>
      </c>
      <c r="C1722" s="183" t="s">
        <v>1592</v>
      </c>
      <c r="D1722" s="14" t="s">
        <v>32</v>
      </c>
      <c r="E1722" s="105">
        <v>35945.5</v>
      </c>
      <c r="F1722" s="23">
        <v>42235</v>
      </c>
      <c r="G1722" s="118">
        <v>35945.5</v>
      </c>
      <c r="H1722" s="31">
        <f t="shared" si="53"/>
        <v>0</v>
      </c>
      <c r="I1722" s="56" t="s">
        <v>19</v>
      </c>
      <c r="N1722" s="59">
        <v>42229</v>
      </c>
      <c r="O1722" s="183">
        <v>5518</v>
      </c>
      <c r="P1722" s="183" t="s">
        <v>1592</v>
      </c>
      <c r="Q1722" s="14" t="s">
        <v>55</v>
      </c>
      <c r="R1722" s="105">
        <v>307.5</v>
      </c>
      <c r="S1722" s="23">
        <v>42229</v>
      </c>
      <c r="T1722" s="106">
        <v>307.5</v>
      </c>
      <c r="U1722" s="31">
        <f t="shared" si="52"/>
        <v>0</v>
      </c>
      <c r="V1722" s="39" t="s">
        <v>6104</v>
      </c>
    </row>
    <row r="1723" spans="1:22" x14ac:dyDescent="0.25">
      <c r="A1723" s="20">
        <v>42233</v>
      </c>
      <c r="B1723" s="183">
        <v>5931</v>
      </c>
      <c r="C1723" s="183" t="s">
        <v>1592</v>
      </c>
      <c r="D1723" s="14" t="s">
        <v>114</v>
      </c>
      <c r="E1723" s="105">
        <v>2827.5</v>
      </c>
      <c r="F1723" s="23">
        <v>42233</v>
      </c>
      <c r="G1723" s="118">
        <v>2827.5</v>
      </c>
      <c r="H1723" s="48">
        <f t="shared" si="53"/>
        <v>0</v>
      </c>
      <c r="I1723" s="56" t="s">
        <v>9</v>
      </c>
      <c r="N1723" s="20">
        <v>42230</v>
      </c>
      <c r="O1723" s="183">
        <v>5632</v>
      </c>
      <c r="P1723" s="183" t="s">
        <v>1592</v>
      </c>
      <c r="Q1723" s="14" t="s">
        <v>55</v>
      </c>
      <c r="R1723" s="105">
        <v>28151.1</v>
      </c>
      <c r="S1723" s="23">
        <v>42231</v>
      </c>
      <c r="T1723" s="106">
        <v>28151.1</v>
      </c>
      <c r="U1723" s="48">
        <f t="shared" si="52"/>
        <v>0</v>
      </c>
      <c r="V1723" s="39" t="s">
        <v>6104</v>
      </c>
    </row>
    <row r="1724" spans="1:22" x14ac:dyDescent="0.25">
      <c r="A1724" s="59">
        <v>42233</v>
      </c>
      <c r="B1724" s="183">
        <v>5932</v>
      </c>
      <c r="C1724" s="183" t="s">
        <v>1592</v>
      </c>
      <c r="D1724" s="14" t="s">
        <v>91</v>
      </c>
      <c r="E1724" s="105">
        <v>28684.3</v>
      </c>
      <c r="F1724" s="23">
        <v>42233</v>
      </c>
      <c r="G1724" s="118">
        <v>28684.3</v>
      </c>
      <c r="H1724" s="31">
        <f t="shared" si="53"/>
        <v>0</v>
      </c>
      <c r="I1724" s="56" t="s">
        <v>59</v>
      </c>
      <c r="N1724" s="59">
        <v>42232</v>
      </c>
      <c r="O1724" s="183">
        <v>5890</v>
      </c>
      <c r="P1724" s="183" t="s">
        <v>1592</v>
      </c>
      <c r="Q1724" s="14" t="s">
        <v>55</v>
      </c>
      <c r="R1724" s="105">
        <v>29091.8</v>
      </c>
      <c r="S1724" s="23">
        <v>42232</v>
      </c>
      <c r="T1724" s="106">
        <v>29091.8</v>
      </c>
      <c r="U1724" s="31">
        <f t="shared" si="52"/>
        <v>0</v>
      </c>
      <c r="V1724" s="39" t="s">
        <v>6104</v>
      </c>
    </row>
    <row r="1725" spans="1:22" x14ac:dyDescent="0.25">
      <c r="A1725" s="20">
        <v>42233</v>
      </c>
      <c r="B1725" s="183">
        <v>5933</v>
      </c>
      <c r="C1725" s="183" t="s">
        <v>1592</v>
      </c>
      <c r="D1725" s="14" t="s">
        <v>20</v>
      </c>
      <c r="E1725" s="105">
        <v>6861.37</v>
      </c>
      <c r="F1725" s="23">
        <v>42233</v>
      </c>
      <c r="G1725" s="118">
        <v>6861.37</v>
      </c>
      <c r="H1725" s="31">
        <f t="shared" si="53"/>
        <v>0</v>
      </c>
      <c r="I1725" s="56" t="s">
        <v>94</v>
      </c>
      <c r="N1725" s="20">
        <v>42235</v>
      </c>
      <c r="O1725" s="183">
        <v>6192</v>
      </c>
      <c r="P1725" s="183" t="s">
        <v>1592</v>
      </c>
      <c r="Q1725" s="14" t="s">
        <v>55</v>
      </c>
      <c r="R1725" s="105">
        <v>29471.4</v>
      </c>
      <c r="S1725" s="23">
        <v>42236</v>
      </c>
      <c r="T1725" s="118">
        <v>29471.4</v>
      </c>
      <c r="U1725" s="31">
        <f t="shared" si="52"/>
        <v>0</v>
      </c>
      <c r="V1725" s="56" t="s">
        <v>6104</v>
      </c>
    </row>
    <row r="1726" spans="1:22" x14ac:dyDescent="0.25">
      <c r="A1726" s="59">
        <v>42233</v>
      </c>
      <c r="B1726" s="183">
        <v>5934</v>
      </c>
      <c r="C1726" s="183" t="s">
        <v>1592</v>
      </c>
      <c r="D1726" s="14" t="s">
        <v>53</v>
      </c>
      <c r="E1726" s="105">
        <v>1180</v>
      </c>
      <c r="F1726" s="23">
        <v>42234</v>
      </c>
      <c r="G1726" s="118">
        <v>1180</v>
      </c>
      <c r="H1726" s="31">
        <f t="shared" si="53"/>
        <v>0</v>
      </c>
      <c r="I1726" s="56" t="s">
        <v>59</v>
      </c>
      <c r="N1726" s="59">
        <v>42236</v>
      </c>
      <c r="O1726" s="183">
        <v>6323</v>
      </c>
      <c r="P1726" s="183" t="s">
        <v>1592</v>
      </c>
      <c r="Q1726" s="14" t="s">
        <v>55</v>
      </c>
      <c r="R1726" s="105">
        <v>1396.8</v>
      </c>
      <c r="S1726" s="23">
        <v>42238</v>
      </c>
      <c r="T1726" s="106">
        <v>1396.8</v>
      </c>
      <c r="U1726" s="31">
        <f t="shared" si="52"/>
        <v>0</v>
      </c>
      <c r="V1726" s="39" t="s">
        <v>1013</v>
      </c>
    </row>
    <row r="1727" spans="1:22" x14ac:dyDescent="0.25">
      <c r="A1727" s="20">
        <v>42233</v>
      </c>
      <c r="B1727" s="183">
        <v>5935</v>
      </c>
      <c r="C1727" s="183" t="s">
        <v>1592</v>
      </c>
      <c r="D1727" s="14" t="s">
        <v>125</v>
      </c>
      <c r="E1727" s="105">
        <v>15422.6</v>
      </c>
      <c r="F1727" s="23">
        <v>42237</v>
      </c>
      <c r="G1727" s="118">
        <v>15422.6</v>
      </c>
      <c r="H1727" s="31">
        <f t="shared" si="53"/>
        <v>0</v>
      </c>
      <c r="I1727" s="56" t="s">
        <v>94</v>
      </c>
      <c r="N1727" s="20">
        <v>42236</v>
      </c>
      <c r="O1727" s="183">
        <v>6376</v>
      </c>
      <c r="P1727" s="183" t="s">
        <v>1592</v>
      </c>
      <c r="Q1727" s="15" t="s">
        <v>55</v>
      </c>
      <c r="R1727" s="122">
        <v>1257.5999999999999</v>
      </c>
      <c r="S1727" s="23">
        <v>42238</v>
      </c>
      <c r="T1727" s="118">
        <v>1257.5999999999999</v>
      </c>
      <c r="U1727" s="31">
        <f t="shared" si="52"/>
        <v>0</v>
      </c>
      <c r="V1727" s="68" t="s">
        <v>9</v>
      </c>
    </row>
    <row r="1728" spans="1:22" x14ac:dyDescent="0.25">
      <c r="A1728" s="59">
        <v>42233</v>
      </c>
      <c r="B1728" s="183">
        <v>5936</v>
      </c>
      <c r="C1728" s="183" t="s">
        <v>1592</v>
      </c>
      <c r="D1728" s="14" t="s">
        <v>31</v>
      </c>
      <c r="E1728" s="105">
        <v>4239.3999999999996</v>
      </c>
      <c r="F1728" s="23">
        <v>42233</v>
      </c>
      <c r="G1728" s="118">
        <v>4239.3999999999996</v>
      </c>
      <c r="H1728" s="31">
        <f t="shared" si="53"/>
        <v>0</v>
      </c>
      <c r="I1728" s="56" t="s">
        <v>59</v>
      </c>
      <c r="N1728" s="59">
        <v>42237</v>
      </c>
      <c r="O1728" s="183">
        <v>6424</v>
      </c>
      <c r="P1728" s="183" t="s">
        <v>1592</v>
      </c>
      <c r="Q1728" s="15" t="s">
        <v>55</v>
      </c>
      <c r="R1728" s="122">
        <v>30598.400000000001</v>
      </c>
      <c r="S1728" s="23">
        <v>42238</v>
      </c>
      <c r="T1728" s="118">
        <v>30598.400000000001</v>
      </c>
      <c r="U1728" s="31">
        <f t="shared" si="52"/>
        <v>0</v>
      </c>
      <c r="V1728" s="68" t="s">
        <v>6104</v>
      </c>
    </row>
    <row r="1729" spans="1:22" x14ac:dyDescent="0.25">
      <c r="A1729" s="20">
        <v>42233</v>
      </c>
      <c r="B1729" s="183">
        <v>5937</v>
      </c>
      <c r="C1729" s="183" t="s">
        <v>1592</v>
      </c>
      <c r="D1729" s="14" t="s">
        <v>699</v>
      </c>
      <c r="E1729" s="105">
        <v>574.70000000000005</v>
      </c>
      <c r="F1729" s="23">
        <v>42233</v>
      </c>
      <c r="G1729" s="118">
        <v>574.70000000000005</v>
      </c>
      <c r="H1729" s="31">
        <f t="shared" si="53"/>
        <v>0</v>
      </c>
      <c r="I1729" s="56" t="s">
        <v>9</v>
      </c>
      <c r="N1729" s="20">
        <v>42238</v>
      </c>
      <c r="O1729" s="183">
        <v>6596</v>
      </c>
      <c r="P1729" s="183" t="s">
        <v>1592</v>
      </c>
      <c r="Q1729" s="14" t="s">
        <v>55</v>
      </c>
      <c r="R1729" s="105">
        <v>551</v>
      </c>
      <c r="S1729" s="65">
        <v>42238</v>
      </c>
      <c r="T1729" s="106">
        <v>551</v>
      </c>
      <c r="U1729" s="31">
        <f t="shared" si="52"/>
        <v>0</v>
      </c>
      <c r="V1729" s="39" t="s">
        <v>94</v>
      </c>
    </row>
    <row r="1730" spans="1:22" x14ac:dyDescent="0.25">
      <c r="A1730" s="59">
        <v>42233</v>
      </c>
      <c r="B1730" s="183">
        <v>5938</v>
      </c>
      <c r="C1730" s="183" t="s">
        <v>1592</v>
      </c>
      <c r="D1730" s="14" t="s">
        <v>120</v>
      </c>
      <c r="E1730" s="105">
        <v>1548</v>
      </c>
      <c r="F1730" s="23">
        <v>42233</v>
      </c>
      <c r="G1730" s="118">
        <v>1548</v>
      </c>
      <c r="H1730" s="31">
        <f t="shared" si="53"/>
        <v>0</v>
      </c>
      <c r="I1730" s="56" t="s">
        <v>59</v>
      </c>
      <c r="N1730" s="59">
        <v>42239</v>
      </c>
      <c r="O1730" s="183">
        <v>6673</v>
      </c>
      <c r="P1730" s="183" t="s">
        <v>1592</v>
      </c>
      <c r="Q1730" s="14" t="s">
        <v>55</v>
      </c>
      <c r="R1730" s="105">
        <v>31281.25</v>
      </c>
      <c r="S1730" s="65">
        <v>42240</v>
      </c>
      <c r="T1730" s="106">
        <v>31281.25</v>
      </c>
      <c r="U1730" s="31">
        <f t="shared" si="52"/>
        <v>0</v>
      </c>
      <c r="V1730" s="39" t="s">
        <v>773</v>
      </c>
    </row>
    <row r="1731" spans="1:22" x14ac:dyDescent="0.25">
      <c r="A1731" s="20">
        <v>42233</v>
      </c>
      <c r="B1731" s="183">
        <v>5939</v>
      </c>
      <c r="C1731" s="183" t="s">
        <v>1592</v>
      </c>
      <c r="D1731" s="14" t="s">
        <v>167</v>
      </c>
      <c r="E1731" s="105">
        <v>317.39999999999998</v>
      </c>
      <c r="F1731" s="23">
        <v>42233</v>
      </c>
      <c r="G1731" s="118">
        <v>317.39999999999998</v>
      </c>
      <c r="H1731" s="31">
        <f t="shared" si="53"/>
        <v>0</v>
      </c>
      <c r="I1731" s="56" t="s">
        <v>59</v>
      </c>
      <c r="N1731" s="20">
        <v>42243</v>
      </c>
      <c r="O1731" s="183">
        <v>7032</v>
      </c>
      <c r="P1731" s="183" t="s">
        <v>1592</v>
      </c>
      <c r="Q1731" s="14" t="s">
        <v>55</v>
      </c>
      <c r="R1731" s="105">
        <v>32380.92</v>
      </c>
      <c r="S1731" s="23">
        <v>42243</v>
      </c>
      <c r="T1731" s="106">
        <v>32380.92</v>
      </c>
      <c r="U1731" s="31">
        <f t="shared" ref="U1731:U1794" si="54">R1731-T1731</f>
        <v>0</v>
      </c>
      <c r="V1731" s="39" t="s">
        <v>773</v>
      </c>
    </row>
    <row r="1732" spans="1:22" x14ac:dyDescent="0.25">
      <c r="A1732" s="59">
        <v>42233</v>
      </c>
      <c r="B1732" s="183">
        <v>5940</v>
      </c>
      <c r="C1732" s="183" t="s">
        <v>1592</v>
      </c>
      <c r="D1732" s="14" t="s">
        <v>118</v>
      </c>
      <c r="E1732" s="105">
        <v>14654.1</v>
      </c>
      <c r="F1732" s="30">
        <v>42249</v>
      </c>
      <c r="G1732" s="145">
        <v>14654.1</v>
      </c>
      <c r="H1732" s="31">
        <f t="shared" ref="H1732:H1795" si="55">E1732-G1732</f>
        <v>0</v>
      </c>
      <c r="I1732" s="56" t="s">
        <v>59</v>
      </c>
      <c r="N1732" s="59">
        <v>42244</v>
      </c>
      <c r="O1732" s="183">
        <v>7206</v>
      </c>
      <c r="P1732" s="183" t="s">
        <v>1592</v>
      </c>
      <c r="Q1732" s="14" t="s">
        <v>55</v>
      </c>
      <c r="R1732" s="105">
        <v>933.1</v>
      </c>
      <c r="S1732" s="23">
        <v>42244</v>
      </c>
      <c r="T1732" s="106">
        <v>933.1</v>
      </c>
      <c r="U1732" s="31">
        <f t="shared" si="54"/>
        <v>0</v>
      </c>
      <c r="V1732" s="39" t="s">
        <v>773</v>
      </c>
    </row>
    <row r="1733" spans="1:22" x14ac:dyDescent="0.25">
      <c r="A1733" s="20">
        <v>42233</v>
      </c>
      <c r="B1733" s="183">
        <v>5941</v>
      </c>
      <c r="C1733" s="183" t="s">
        <v>1592</v>
      </c>
      <c r="D1733" s="14" t="s">
        <v>81</v>
      </c>
      <c r="E1733" s="105">
        <v>1710.4</v>
      </c>
      <c r="F1733" s="23">
        <v>42233</v>
      </c>
      <c r="G1733" s="118">
        <v>1710.4</v>
      </c>
      <c r="H1733" s="31">
        <f t="shared" si="55"/>
        <v>0</v>
      </c>
      <c r="I1733" s="56" t="s">
        <v>59</v>
      </c>
      <c r="N1733" s="20">
        <v>42245</v>
      </c>
      <c r="O1733" s="183">
        <v>7339</v>
      </c>
      <c r="P1733" s="183" t="s">
        <v>1592</v>
      </c>
      <c r="Q1733" s="14" t="s">
        <v>55</v>
      </c>
      <c r="R1733" s="105">
        <v>29540.3</v>
      </c>
      <c r="S1733" s="23">
        <v>42245</v>
      </c>
      <c r="T1733" s="106">
        <v>29540.3</v>
      </c>
      <c r="U1733" s="31">
        <f t="shared" si="54"/>
        <v>0</v>
      </c>
      <c r="V1733" s="39" t="s">
        <v>773</v>
      </c>
    </row>
    <row r="1734" spans="1:22" x14ac:dyDescent="0.25">
      <c r="A1734" s="59">
        <v>42233</v>
      </c>
      <c r="B1734" s="183">
        <v>5942</v>
      </c>
      <c r="C1734" s="183" t="s">
        <v>1592</v>
      </c>
      <c r="D1734" s="14" t="s">
        <v>1182</v>
      </c>
      <c r="E1734" s="105">
        <v>1166.75</v>
      </c>
      <c r="F1734" s="23">
        <v>42233</v>
      </c>
      <c r="G1734" s="118">
        <v>1166.75</v>
      </c>
      <c r="H1734" s="31">
        <f t="shared" si="55"/>
        <v>0</v>
      </c>
      <c r="I1734" s="56" t="s">
        <v>9</v>
      </c>
      <c r="N1734" s="59">
        <v>42246</v>
      </c>
      <c r="O1734" s="183">
        <v>7456</v>
      </c>
      <c r="P1734" s="183" t="s">
        <v>1592</v>
      </c>
      <c r="Q1734" s="14" t="s">
        <v>55</v>
      </c>
      <c r="R1734" s="105">
        <v>31877.67</v>
      </c>
      <c r="S1734" s="23">
        <v>42247</v>
      </c>
      <c r="T1734" s="106">
        <v>31877.67</v>
      </c>
      <c r="U1734" s="31">
        <f t="shared" si="54"/>
        <v>0</v>
      </c>
      <c r="V1734" s="39" t="s">
        <v>17</v>
      </c>
    </row>
    <row r="1735" spans="1:22" x14ac:dyDescent="0.25">
      <c r="A1735" s="20">
        <v>42233</v>
      </c>
      <c r="B1735" s="183">
        <v>5943</v>
      </c>
      <c r="C1735" s="183" t="s">
        <v>1592</v>
      </c>
      <c r="D1735" s="14" t="s">
        <v>82</v>
      </c>
      <c r="E1735" s="105">
        <v>3207.8</v>
      </c>
      <c r="F1735" s="23">
        <v>42233</v>
      </c>
      <c r="G1735" s="118">
        <v>3207.8</v>
      </c>
      <c r="H1735" s="31">
        <f t="shared" si="55"/>
        <v>0</v>
      </c>
      <c r="I1735" s="56" t="s">
        <v>59</v>
      </c>
      <c r="N1735" s="20">
        <v>42246</v>
      </c>
      <c r="O1735" s="183">
        <v>7458</v>
      </c>
      <c r="P1735" s="183" t="s">
        <v>1592</v>
      </c>
      <c r="Q1735" s="14" t="s">
        <v>55</v>
      </c>
      <c r="R1735" s="105">
        <v>1063</v>
      </c>
      <c r="S1735" s="23"/>
      <c r="T1735" s="106"/>
      <c r="U1735" s="31">
        <f t="shared" si="54"/>
        <v>1063</v>
      </c>
      <c r="V1735" s="39" t="s">
        <v>17</v>
      </c>
    </row>
    <row r="1736" spans="1:22" x14ac:dyDescent="0.25">
      <c r="A1736" s="59">
        <v>42233</v>
      </c>
      <c r="B1736" s="183">
        <v>5944</v>
      </c>
      <c r="C1736" s="183" t="s">
        <v>1592</v>
      </c>
      <c r="D1736" s="14" t="s">
        <v>218</v>
      </c>
      <c r="E1736" s="108">
        <v>0</v>
      </c>
      <c r="F1736" s="23"/>
      <c r="G1736" s="118"/>
      <c r="H1736" s="31">
        <f t="shared" si="55"/>
        <v>0</v>
      </c>
      <c r="I1736" s="56" t="s">
        <v>13</v>
      </c>
      <c r="N1736" s="59">
        <v>42222</v>
      </c>
      <c r="O1736" s="183">
        <v>4766</v>
      </c>
      <c r="P1736" s="183" t="s">
        <v>1592</v>
      </c>
      <c r="Q1736" s="14" t="s">
        <v>1542</v>
      </c>
      <c r="R1736" s="105">
        <v>33403.599999999999</v>
      </c>
      <c r="S1736" s="23">
        <v>42222</v>
      </c>
      <c r="T1736" s="106">
        <v>33403.599999999999</v>
      </c>
      <c r="U1736" s="31">
        <f t="shared" si="54"/>
        <v>0</v>
      </c>
      <c r="V1736" s="39" t="s">
        <v>9</v>
      </c>
    </row>
    <row r="1737" spans="1:22" x14ac:dyDescent="0.25">
      <c r="A1737" s="20">
        <v>42233</v>
      </c>
      <c r="B1737" s="183">
        <v>5945</v>
      </c>
      <c r="C1737" s="183" t="s">
        <v>1592</v>
      </c>
      <c r="D1737" s="14" t="s">
        <v>83</v>
      </c>
      <c r="E1737" s="105">
        <v>684</v>
      </c>
      <c r="F1737" s="23">
        <v>42233</v>
      </c>
      <c r="G1737" s="118">
        <v>684</v>
      </c>
      <c r="H1737" s="31">
        <f t="shared" si="55"/>
        <v>0</v>
      </c>
      <c r="I1737" s="56" t="s">
        <v>59</v>
      </c>
      <c r="N1737" s="20">
        <v>42222</v>
      </c>
      <c r="O1737" s="183">
        <v>4769</v>
      </c>
      <c r="P1737" s="183" t="s">
        <v>1592</v>
      </c>
      <c r="Q1737" s="14" t="s">
        <v>1542</v>
      </c>
      <c r="R1737" s="105">
        <v>523.6</v>
      </c>
      <c r="S1737" s="23">
        <v>42222</v>
      </c>
      <c r="T1737" s="106">
        <v>523.6</v>
      </c>
      <c r="U1737" s="31">
        <f t="shared" si="54"/>
        <v>0</v>
      </c>
      <c r="V1737" s="39" t="s">
        <v>9</v>
      </c>
    </row>
    <row r="1738" spans="1:22" x14ac:dyDescent="0.25">
      <c r="A1738" s="59">
        <v>42233</v>
      </c>
      <c r="B1738" s="183">
        <v>5946</v>
      </c>
      <c r="C1738" s="183" t="s">
        <v>1592</v>
      </c>
      <c r="D1738" s="14" t="s">
        <v>169</v>
      </c>
      <c r="E1738" s="105">
        <v>2819.7</v>
      </c>
      <c r="F1738" s="23">
        <v>42234</v>
      </c>
      <c r="G1738" s="118">
        <v>2819.7</v>
      </c>
      <c r="H1738" s="31">
        <f t="shared" si="55"/>
        <v>0</v>
      </c>
      <c r="I1738" s="56" t="s">
        <v>59</v>
      </c>
      <c r="N1738" s="59">
        <v>42237</v>
      </c>
      <c r="O1738" s="183">
        <v>6455</v>
      </c>
      <c r="P1738" s="183" t="s">
        <v>1592</v>
      </c>
      <c r="Q1738" s="15" t="s">
        <v>1542</v>
      </c>
      <c r="R1738" s="122">
        <v>26353.8</v>
      </c>
      <c r="S1738" s="23">
        <v>42237</v>
      </c>
      <c r="T1738" s="118">
        <v>26353.8</v>
      </c>
      <c r="U1738" s="31">
        <f t="shared" si="54"/>
        <v>0</v>
      </c>
      <c r="V1738" s="68" t="s">
        <v>9</v>
      </c>
    </row>
    <row r="1739" spans="1:22" x14ac:dyDescent="0.25">
      <c r="A1739" s="20">
        <v>42233</v>
      </c>
      <c r="B1739" s="183">
        <v>5947</v>
      </c>
      <c r="C1739" s="183" t="s">
        <v>1592</v>
      </c>
      <c r="D1739" s="14" t="s">
        <v>121</v>
      </c>
      <c r="E1739" s="105">
        <v>3241.2</v>
      </c>
      <c r="F1739" s="23">
        <v>42233</v>
      </c>
      <c r="G1739" s="118">
        <v>3241.2</v>
      </c>
      <c r="H1739" s="31">
        <f t="shared" si="55"/>
        <v>0</v>
      </c>
      <c r="I1739" s="56" t="s">
        <v>9</v>
      </c>
      <c r="N1739" s="20">
        <v>42247</v>
      </c>
      <c r="O1739" s="183">
        <v>7581</v>
      </c>
      <c r="P1739" s="183" t="s">
        <v>1592</v>
      </c>
      <c r="Q1739" s="14" t="s">
        <v>1542</v>
      </c>
      <c r="R1739" s="105">
        <v>34112.199999999997</v>
      </c>
      <c r="S1739" s="23">
        <v>42247</v>
      </c>
      <c r="T1739" s="106">
        <v>34112.199999999997</v>
      </c>
      <c r="U1739" s="31">
        <f t="shared" si="54"/>
        <v>0</v>
      </c>
      <c r="V1739" s="39" t="s">
        <v>9</v>
      </c>
    </row>
    <row r="1740" spans="1:22" x14ac:dyDescent="0.25">
      <c r="A1740" s="59">
        <v>42233</v>
      </c>
      <c r="B1740" s="183">
        <v>5948</v>
      </c>
      <c r="C1740" s="183" t="s">
        <v>1592</v>
      </c>
      <c r="D1740" s="14" t="s">
        <v>45</v>
      </c>
      <c r="E1740" s="105">
        <v>6285.76</v>
      </c>
      <c r="F1740" s="23">
        <v>42242</v>
      </c>
      <c r="G1740" s="118">
        <v>6285.76</v>
      </c>
      <c r="H1740" s="31">
        <f t="shared" si="55"/>
        <v>0</v>
      </c>
      <c r="I1740" s="56" t="s">
        <v>59</v>
      </c>
      <c r="N1740" s="59">
        <v>42229</v>
      </c>
      <c r="O1740" s="183">
        <v>5535</v>
      </c>
      <c r="P1740" s="183" t="s">
        <v>1592</v>
      </c>
      <c r="Q1740" s="26" t="s">
        <v>6188</v>
      </c>
      <c r="R1740" s="108">
        <v>33768</v>
      </c>
      <c r="S1740" s="23">
        <v>42229</v>
      </c>
      <c r="T1740" s="106">
        <v>33768</v>
      </c>
      <c r="U1740" s="31">
        <f t="shared" si="54"/>
        <v>0</v>
      </c>
      <c r="V1740" s="39" t="s">
        <v>9</v>
      </c>
    </row>
    <row r="1741" spans="1:22" x14ac:dyDescent="0.25">
      <c r="A1741" s="20">
        <v>42233</v>
      </c>
      <c r="B1741" s="183">
        <v>5949</v>
      </c>
      <c r="C1741" s="183" t="s">
        <v>1592</v>
      </c>
      <c r="D1741" s="14" t="s">
        <v>89</v>
      </c>
      <c r="E1741" s="105">
        <v>3075</v>
      </c>
      <c r="F1741" s="23">
        <v>42233</v>
      </c>
      <c r="G1741" s="118">
        <v>3075</v>
      </c>
      <c r="H1741" s="31">
        <f t="shared" si="55"/>
        <v>0</v>
      </c>
      <c r="I1741" s="56" t="s">
        <v>59</v>
      </c>
      <c r="N1741" s="20">
        <v>42229</v>
      </c>
      <c r="O1741" s="183">
        <v>5538</v>
      </c>
      <c r="P1741" s="183" t="s">
        <v>1592</v>
      </c>
      <c r="Q1741" s="14" t="s">
        <v>6188</v>
      </c>
      <c r="R1741" s="105">
        <v>343.2</v>
      </c>
      <c r="S1741" s="23">
        <v>42229</v>
      </c>
      <c r="T1741" s="106">
        <v>343.2</v>
      </c>
      <c r="U1741" s="31">
        <f t="shared" si="54"/>
        <v>0</v>
      </c>
      <c r="V1741" s="39" t="s">
        <v>9</v>
      </c>
    </row>
    <row r="1742" spans="1:22" x14ac:dyDescent="0.25">
      <c r="A1742" s="59">
        <v>42233</v>
      </c>
      <c r="B1742" s="183">
        <v>5950</v>
      </c>
      <c r="C1742" s="183" t="s">
        <v>1592</v>
      </c>
      <c r="D1742" s="14" t="s">
        <v>1186</v>
      </c>
      <c r="E1742" s="105">
        <v>7848</v>
      </c>
      <c r="F1742" s="23">
        <v>42233</v>
      </c>
      <c r="G1742" s="118">
        <v>7848</v>
      </c>
      <c r="H1742" s="31">
        <f t="shared" si="55"/>
        <v>0</v>
      </c>
      <c r="I1742" s="56" t="s">
        <v>587</v>
      </c>
      <c r="N1742" s="59">
        <v>42239</v>
      </c>
      <c r="O1742" s="183">
        <v>6656</v>
      </c>
      <c r="P1742" s="183" t="s">
        <v>1592</v>
      </c>
      <c r="Q1742" s="14" t="s">
        <v>239</v>
      </c>
      <c r="R1742" s="105">
        <v>690.2</v>
      </c>
      <c r="S1742" s="65">
        <v>42239</v>
      </c>
      <c r="T1742" s="106">
        <v>690.2</v>
      </c>
      <c r="U1742" s="31">
        <f t="shared" si="54"/>
        <v>0</v>
      </c>
      <c r="V1742" s="39" t="s">
        <v>9</v>
      </c>
    </row>
    <row r="1743" spans="1:22" x14ac:dyDescent="0.25">
      <c r="A1743" s="20">
        <v>42233</v>
      </c>
      <c r="B1743" s="183">
        <v>5951</v>
      </c>
      <c r="C1743" s="183" t="s">
        <v>1592</v>
      </c>
      <c r="D1743" s="14" t="s">
        <v>1190</v>
      </c>
      <c r="E1743" s="105">
        <v>3357</v>
      </c>
      <c r="F1743" s="23">
        <v>42233</v>
      </c>
      <c r="G1743" s="118">
        <v>3357</v>
      </c>
      <c r="H1743" s="31">
        <f t="shared" si="55"/>
        <v>0</v>
      </c>
      <c r="I1743" s="56" t="s">
        <v>587</v>
      </c>
      <c r="N1743" s="20">
        <v>42240</v>
      </c>
      <c r="O1743" s="183">
        <v>6738</v>
      </c>
      <c r="P1743" s="183" t="s">
        <v>1592</v>
      </c>
      <c r="Q1743" s="150" t="s">
        <v>239</v>
      </c>
      <c r="R1743" s="105">
        <v>1427.6</v>
      </c>
      <c r="S1743" s="65">
        <v>42245</v>
      </c>
      <c r="T1743" s="106">
        <v>1427.6</v>
      </c>
      <c r="U1743" s="31">
        <f t="shared" si="54"/>
        <v>0</v>
      </c>
      <c r="V1743" s="39" t="s">
        <v>9</v>
      </c>
    </row>
    <row r="1744" spans="1:22" x14ac:dyDescent="0.25">
      <c r="A1744" s="59">
        <v>42233</v>
      </c>
      <c r="B1744" s="183">
        <v>5952</v>
      </c>
      <c r="C1744" s="183" t="s">
        <v>1592</v>
      </c>
      <c r="D1744" s="14" t="s">
        <v>1190</v>
      </c>
      <c r="E1744" s="105">
        <v>2511.6</v>
      </c>
      <c r="F1744" s="23">
        <v>42233</v>
      </c>
      <c r="G1744" s="118">
        <v>2511.6</v>
      </c>
      <c r="H1744" s="31">
        <f t="shared" si="55"/>
        <v>0</v>
      </c>
      <c r="I1744" s="56" t="s">
        <v>587</v>
      </c>
      <c r="N1744" s="59">
        <v>42242</v>
      </c>
      <c r="O1744" s="183">
        <v>6939</v>
      </c>
      <c r="P1744" s="183" t="s">
        <v>1592</v>
      </c>
      <c r="Q1744" s="150" t="s">
        <v>239</v>
      </c>
      <c r="R1744" s="105">
        <v>1457.4</v>
      </c>
      <c r="S1744" s="65">
        <v>42242</v>
      </c>
      <c r="T1744" s="106">
        <v>1457.4</v>
      </c>
      <c r="U1744" s="31">
        <f t="shared" si="54"/>
        <v>0</v>
      </c>
      <c r="V1744" s="39" t="s">
        <v>9</v>
      </c>
    </row>
    <row r="1745" spans="1:22" x14ac:dyDescent="0.25">
      <c r="A1745" s="20">
        <v>42233</v>
      </c>
      <c r="B1745" s="183">
        <v>5953</v>
      </c>
      <c r="C1745" s="183" t="s">
        <v>1592</v>
      </c>
      <c r="D1745" s="14" t="s">
        <v>1175</v>
      </c>
      <c r="E1745" s="105">
        <v>18480</v>
      </c>
      <c r="F1745" s="23">
        <v>42234</v>
      </c>
      <c r="G1745" s="118">
        <v>18480</v>
      </c>
      <c r="H1745" s="31">
        <f t="shared" si="55"/>
        <v>0</v>
      </c>
      <c r="I1745" s="56" t="s">
        <v>587</v>
      </c>
      <c r="N1745" s="20">
        <v>42245</v>
      </c>
      <c r="O1745" s="183">
        <v>7301</v>
      </c>
      <c r="P1745" s="183" t="s">
        <v>1592</v>
      </c>
      <c r="Q1745" s="14" t="s">
        <v>239</v>
      </c>
      <c r="R1745" s="105">
        <v>1281</v>
      </c>
      <c r="S1745" s="23"/>
      <c r="T1745" s="106"/>
      <c r="U1745" s="31">
        <f t="shared" si="54"/>
        <v>1281</v>
      </c>
      <c r="V1745" s="39" t="s">
        <v>9</v>
      </c>
    </row>
    <row r="1746" spans="1:22" x14ac:dyDescent="0.25">
      <c r="A1746" s="59">
        <v>42233</v>
      </c>
      <c r="B1746" s="183">
        <v>5954</v>
      </c>
      <c r="C1746" s="183" t="s">
        <v>1592</v>
      </c>
      <c r="D1746" s="14" t="s">
        <v>21</v>
      </c>
      <c r="E1746" s="105">
        <v>7230.95</v>
      </c>
      <c r="F1746" s="23">
        <v>42233</v>
      </c>
      <c r="G1746" s="118">
        <v>7230.95</v>
      </c>
      <c r="H1746" s="31">
        <f t="shared" si="55"/>
        <v>0</v>
      </c>
      <c r="I1746" s="56" t="s">
        <v>9</v>
      </c>
      <c r="N1746" s="59">
        <v>42219</v>
      </c>
      <c r="O1746" s="183">
        <v>4453</v>
      </c>
      <c r="P1746" s="183" t="s">
        <v>1592</v>
      </c>
      <c r="Q1746" s="40" t="s">
        <v>77</v>
      </c>
      <c r="R1746" s="105">
        <v>9226.4</v>
      </c>
      <c r="S1746" s="23">
        <v>42220</v>
      </c>
      <c r="T1746" s="106">
        <v>9226.4</v>
      </c>
      <c r="U1746" s="31">
        <f t="shared" si="54"/>
        <v>0</v>
      </c>
      <c r="V1746" s="68" t="s">
        <v>6112</v>
      </c>
    </row>
    <row r="1747" spans="1:22" x14ac:dyDescent="0.25">
      <c r="A1747" s="20">
        <v>42233</v>
      </c>
      <c r="B1747" s="183">
        <v>5955</v>
      </c>
      <c r="C1747" s="183" t="s">
        <v>1592</v>
      </c>
      <c r="D1747" s="150" t="s">
        <v>161</v>
      </c>
      <c r="E1747" s="105">
        <v>2628</v>
      </c>
      <c r="F1747" s="23">
        <v>42233</v>
      </c>
      <c r="G1747" s="118">
        <v>2628</v>
      </c>
      <c r="H1747" s="31">
        <f t="shared" si="55"/>
        <v>0</v>
      </c>
      <c r="I1747" s="56" t="s">
        <v>9</v>
      </c>
      <c r="N1747" s="20">
        <v>42226</v>
      </c>
      <c r="O1747" s="183">
        <v>5180</v>
      </c>
      <c r="P1747" s="183" t="s">
        <v>1592</v>
      </c>
      <c r="Q1747" s="14" t="s">
        <v>77</v>
      </c>
      <c r="R1747" s="105">
        <v>7688</v>
      </c>
      <c r="S1747" s="23">
        <v>42227</v>
      </c>
      <c r="T1747" s="106">
        <v>7688</v>
      </c>
      <c r="U1747" s="31">
        <f t="shared" si="54"/>
        <v>0</v>
      </c>
      <c r="V1747" s="39" t="s">
        <v>6112</v>
      </c>
    </row>
    <row r="1748" spans="1:22" x14ac:dyDescent="0.25">
      <c r="A1748" s="59">
        <v>42233</v>
      </c>
      <c r="B1748" s="183">
        <v>5956</v>
      </c>
      <c r="C1748" s="183" t="s">
        <v>1592</v>
      </c>
      <c r="D1748" s="14" t="s">
        <v>1174</v>
      </c>
      <c r="E1748" s="105">
        <v>1420</v>
      </c>
      <c r="F1748" s="23">
        <v>42234</v>
      </c>
      <c r="G1748" s="118">
        <v>1420</v>
      </c>
      <c r="H1748" s="31">
        <f t="shared" si="55"/>
        <v>0</v>
      </c>
      <c r="I1748" s="56" t="s">
        <v>587</v>
      </c>
      <c r="N1748" s="59">
        <v>42233</v>
      </c>
      <c r="O1748" s="183">
        <v>5980</v>
      </c>
      <c r="P1748" s="183" t="s">
        <v>1592</v>
      </c>
      <c r="Q1748" s="14" t="s">
        <v>77</v>
      </c>
      <c r="R1748" s="105">
        <v>6616</v>
      </c>
      <c r="S1748" s="23">
        <v>42234</v>
      </c>
      <c r="T1748" s="118">
        <v>6616</v>
      </c>
      <c r="U1748" s="31">
        <f t="shared" si="54"/>
        <v>0</v>
      </c>
      <c r="V1748" s="56" t="s">
        <v>6112</v>
      </c>
    </row>
    <row r="1749" spans="1:22" x14ac:dyDescent="0.25">
      <c r="A1749" s="20">
        <v>42233</v>
      </c>
      <c r="B1749" s="183">
        <v>5957</v>
      </c>
      <c r="C1749" s="183" t="s">
        <v>1592</v>
      </c>
      <c r="D1749" s="14" t="s">
        <v>1261</v>
      </c>
      <c r="E1749" s="105">
        <v>15992.4</v>
      </c>
      <c r="F1749" s="23">
        <v>42234</v>
      </c>
      <c r="G1749" s="118">
        <v>15992.4</v>
      </c>
      <c r="H1749" s="31">
        <f t="shared" si="55"/>
        <v>0</v>
      </c>
      <c r="I1749" s="56" t="s">
        <v>587</v>
      </c>
      <c r="N1749" s="20">
        <v>42240</v>
      </c>
      <c r="O1749" s="183">
        <v>6784</v>
      </c>
      <c r="P1749" s="183" t="s">
        <v>1592</v>
      </c>
      <c r="Q1749" s="14" t="s">
        <v>77</v>
      </c>
      <c r="R1749" s="105">
        <v>10004.4</v>
      </c>
      <c r="S1749" s="65">
        <v>42241</v>
      </c>
      <c r="T1749" s="106">
        <v>10004.4</v>
      </c>
      <c r="U1749" s="31">
        <f t="shared" si="54"/>
        <v>0</v>
      </c>
      <c r="V1749" s="39" t="s">
        <v>6112</v>
      </c>
    </row>
    <row r="1750" spans="1:22" x14ac:dyDescent="0.25">
      <c r="A1750" s="59">
        <v>42233</v>
      </c>
      <c r="B1750" s="183">
        <v>5958</v>
      </c>
      <c r="C1750" s="183" t="s">
        <v>1592</v>
      </c>
      <c r="D1750" s="14" t="s">
        <v>1172</v>
      </c>
      <c r="E1750" s="105">
        <v>3864</v>
      </c>
      <c r="F1750" s="23">
        <v>42233</v>
      </c>
      <c r="G1750" s="118">
        <v>3864</v>
      </c>
      <c r="H1750" s="31">
        <f t="shared" si="55"/>
        <v>0</v>
      </c>
      <c r="I1750" s="56" t="s">
        <v>59</v>
      </c>
      <c r="N1750" s="59">
        <v>42247</v>
      </c>
      <c r="O1750" s="183">
        <v>7556</v>
      </c>
      <c r="P1750" s="183" t="s">
        <v>1592</v>
      </c>
      <c r="Q1750" s="14" t="s">
        <v>77</v>
      </c>
      <c r="R1750" s="105">
        <v>12236.2</v>
      </c>
      <c r="S1750" s="23"/>
      <c r="T1750" s="106"/>
      <c r="U1750" s="31">
        <f t="shared" si="54"/>
        <v>12236.2</v>
      </c>
      <c r="V1750" s="39" t="s">
        <v>6112</v>
      </c>
    </row>
    <row r="1751" spans="1:22" x14ac:dyDescent="0.25">
      <c r="A1751" s="20">
        <v>42233</v>
      </c>
      <c r="B1751" s="183">
        <v>5959</v>
      </c>
      <c r="C1751" s="183" t="s">
        <v>1592</v>
      </c>
      <c r="D1751" s="14" t="s">
        <v>1290</v>
      </c>
      <c r="E1751" s="105">
        <v>2457</v>
      </c>
      <c r="F1751" s="23">
        <v>42234</v>
      </c>
      <c r="G1751" s="118">
        <v>2457</v>
      </c>
      <c r="H1751" s="31">
        <f t="shared" si="55"/>
        <v>0</v>
      </c>
      <c r="I1751" s="56" t="s">
        <v>587</v>
      </c>
      <c r="N1751" s="20">
        <v>42218</v>
      </c>
      <c r="O1751" s="183">
        <v>4347</v>
      </c>
      <c r="P1751" s="183" t="s">
        <v>1592</v>
      </c>
      <c r="Q1751" s="40" t="s">
        <v>270</v>
      </c>
      <c r="R1751" s="105">
        <v>352.6</v>
      </c>
      <c r="S1751" s="23">
        <v>42218</v>
      </c>
      <c r="T1751" s="106">
        <v>352.6</v>
      </c>
      <c r="U1751" s="25">
        <f t="shared" si="54"/>
        <v>0</v>
      </c>
      <c r="V1751" s="68" t="s">
        <v>9</v>
      </c>
    </row>
    <row r="1752" spans="1:22" x14ac:dyDescent="0.25">
      <c r="A1752" s="59">
        <v>42233</v>
      </c>
      <c r="B1752" s="183">
        <v>5960</v>
      </c>
      <c r="C1752" s="183" t="s">
        <v>1592</v>
      </c>
      <c r="D1752" s="14" t="s">
        <v>57</v>
      </c>
      <c r="E1752" s="105">
        <v>800</v>
      </c>
      <c r="F1752" s="51">
        <v>42233</v>
      </c>
      <c r="G1752" s="118">
        <v>800</v>
      </c>
      <c r="H1752" s="31">
        <f t="shared" si="55"/>
        <v>0</v>
      </c>
      <c r="I1752" s="56" t="s">
        <v>59</v>
      </c>
      <c r="N1752" s="59">
        <v>42219</v>
      </c>
      <c r="O1752" s="183">
        <v>4439</v>
      </c>
      <c r="P1752" s="183" t="s">
        <v>1592</v>
      </c>
      <c r="Q1752" s="40" t="s">
        <v>270</v>
      </c>
      <c r="R1752" s="105">
        <v>386.4</v>
      </c>
      <c r="S1752" s="23">
        <v>42219</v>
      </c>
      <c r="T1752" s="106">
        <v>386.4</v>
      </c>
      <c r="U1752" s="31">
        <f t="shared" si="54"/>
        <v>0</v>
      </c>
      <c r="V1752" s="68" t="s">
        <v>9</v>
      </c>
    </row>
    <row r="1753" spans="1:22" x14ac:dyDescent="0.25">
      <c r="A1753" s="20">
        <v>42233</v>
      </c>
      <c r="B1753" s="183">
        <v>5961</v>
      </c>
      <c r="C1753" s="183" t="s">
        <v>1592</v>
      </c>
      <c r="D1753" s="14" t="s">
        <v>1187</v>
      </c>
      <c r="E1753" s="105">
        <v>2418</v>
      </c>
      <c r="F1753" s="23">
        <v>42238</v>
      </c>
      <c r="G1753" s="118">
        <v>2418</v>
      </c>
      <c r="H1753" s="31">
        <f t="shared" si="55"/>
        <v>0</v>
      </c>
      <c r="I1753" s="56" t="s">
        <v>59</v>
      </c>
      <c r="N1753" s="20">
        <v>42221</v>
      </c>
      <c r="O1753" s="183">
        <v>4623</v>
      </c>
      <c r="P1753" s="183" t="s">
        <v>1592</v>
      </c>
      <c r="Q1753" s="14" t="s">
        <v>270</v>
      </c>
      <c r="R1753" s="105">
        <v>373.8</v>
      </c>
      <c r="S1753" s="23">
        <v>42221</v>
      </c>
      <c r="T1753" s="106">
        <v>373.8</v>
      </c>
      <c r="U1753" s="31">
        <f t="shared" si="54"/>
        <v>0</v>
      </c>
      <c r="V1753" s="39" t="s">
        <v>9</v>
      </c>
    </row>
    <row r="1754" spans="1:22" x14ac:dyDescent="0.25">
      <c r="A1754" s="59">
        <v>42233</v>
      </c>
      <c r="B1754" s="183">
        <v>5962</v>
      </c>
      <c r="C1754" s="183" t="s">
        <v>1592</v>
      </c>
      <c r="D1754" s="14" t="s">
        <v>915</v>
      </c>
      <c r="E1754" s="105">
        <v>1689.2</v>
      </c>
      <c r="F1754" s="23">
        <v>42233</v>
      </c>
      <c r="G1754" s="118">
        <v>1689.2</v>
      </c>
      <c r="H1754" s="31">
        <f t="shared" si="55"/>
        <v>0</v>
      </c>
      <c r="I1754" s="56" t="s">
        <v>59</v>
      </c>
      <c r="N1754" s="59">
        <v>42222</v>
      </c>
      <c r="O1754" s="183">
        <v>4720</v>
      </c>
      <c r="P1754" s="183" t="s">
        <v>1592</v>
      </c>
      <c r="Q1754" s="14" t="s">
        <v>270</v>
      </c>
      <c r="R1754" s="105">
        <v>374.1</v>
      </c>
      <c r="S1754" s="23">
        <v>42222</v>
      </c>
      <c r="T1754" s="106">
        <v>374.1</v>
      </c>
      <c r="U1754" s="31">
        <f t="shared" si="54"/>
        <v>0</v>
      </c>
      <c r="V1754" s="39" t="s">
        <v>9</v>
      </c>
    </row>
    <row r="1755" spans="1:22" x14ac:dyDescent="0.25">
      <c r="A1755" s="20">
        <v>42233</v>
      </c>
      <c r="B1755" s="183">
        <v>5963</v>
      </c>
      <c r="C1755" s="183" t="s">
        <v>1592</v>
      </c>
      <c r="D1755" s="14" t="s">
        <v>78</v>
      </c>
      <c r="E1755" s="105">
        <v>9996.6</v>
      </c>
      <c r="F1755" s="23">
        <v>42234</v>
      </c>
      <c r="G1755" s="118">
        <v>9996.6</v>
      </c>
      <c r="H1755" s="31">
        <f t="shared" si="55"/>
        <v>0</v>
      </c>
      <c r="I1755" s="56" t="s">
        <v>6112</v>
      </c>
      <c r="N1755" s="20">
        <v>42223</v>
      </c>
      <c r="O1755" s="183">
        <v>4873</v>
      </c>
      <c r="P1755" s="183" t="s">
        <v>1592</v>
      </c>
      <c r="Q1755" s="14" t="s">
        <v>270</v>
      </c>
      <c r="R1755" s="105">
        <v>395.6</v>
      </c>
      <c r="S1755" s="23">
        <v>42223</v>
      </c>
      <c r="T1755" s="106">
        <v>395.6</v>
      </c>
      <c r="U1755" s="31">
        <f t="shared" si="54"/>
        <v>0</v>
      </c>
      <c r="V1755" s="39" t="s">
        <v>9</v>
      </c>
    </row>
    <row r="1756" spans="1:22" x14ac:dyDescent="0.25">
      <c r="A1756" s="59">
        <v>42233</v>
      </c>
      <c r="B1756" s="183">
        <v>5964</v>
      </c>
      <c r="C1756" s="183" t="s">
        <v>1592</v>
      </c>
      <c r="D1756" s="14" t="s">
        <v>67</v>
      </c>
      <c r="E1756" s="105">
        <v>3791</v>
      </c>
      <c r="F1756" s="23">
        <v>42234</v>
      </c>
      <c r="G1756" s="118">
        <v>3791</v>
      </c>
      <c r="H1756" s="31">
        <f t="shared" si="55"/>
        <v>0</v>
      </c>
      <c r="I1756" s="56" t="s">
        <v>6112</v>
      </c>
      <c r="N1756" s="59">
        <v>42225</v>
      </c>
      <c r="O1756" s="183">
        <v>5094</v>
      </c>
      <c r="P1756" s="183" t="s">
        <v>1592</v>
      </c>
      <c r="Q1756" s="14" t="s">
        <v>270</v>
      </c>
      <c r="R1756" s="105">
        <v>318.2</v>
      </c>
      <c r="S1756" s="23">
        <v>42225</v>
      </c>
      <c r="T1756" s="106">
        <v>318.2</v>
      </c>
      <c r="U1756" s="31">
        <f t="shared" si="54"/>
        <v>0</v>
      </c>
      <c r="V1756" s="39" t="s">
        <v>9</v>
      </c>
    </row>
    <row r="1757" spans="1:22" x14ac:dyDescent="0.25">
      <c r="A1757" s="20">
        <v>42233</v>
      </c>
      <c r="B1757" s="183">
        <v>5965</v>
      </c>
      <c r="C1757" s="183" t="s">
        <v>1592</v>
      </c>
      <c r="D1757" s="14" t="s">
        <v>128</v>
      </c>
      <c r="E1757" s="105">
        <v>1886.4</v>
      </c>
      <c r="F1757" s="51">
        <v>42234</v>
      </c>
      <c r="G1757" s="118">
        <v>1886.4</v>
      </c>
      <c r="H1757" s="31">
        <f t="shared" si="55"/>
        <v>0</v>
      </c>
      <c r="I1757" s="56" t="s">
        <v>17</v>
      </c>
      <c r="N1757" s="20">
        <v>42226</v>
      </c>
      <c r="O1757" s="183">
        <v>5199</v>
      </c>
      <c r="P1757" s="183" t="s">
        <v>1592</v>
      </c>
      <c r="Q1757" s="14" t="s">
        <v>270</v>
      </c>
      <c r="R1757" s="105">
        <v>339.7</v>
      </c>
      <c r="S1757" s="23">
        <v>42226</v>
      </c>
      <c r="T1757" s="106">
        <v>339.7</v>
      </c>
      <c r="U1757" s="31">
        <f t="shared" si="54"/>
        <v>0</v>
      </c>
      <c r="V1757" s="39" t="s">
        <v>9</v>
      </c>
    </row>
    <row r="1758" spans="1:22" x14ac:dyDescent="0.25">
      <c r="A1758" s="59">
        <v>42233</v>
      </c>
      <c r="B1758" s="183">
        <v>5966</v>
      </c>
      <c r="C1758" s="183" t="s">
        <v>1592</v>
      </c>
      <c r="D1758" s="14" t="s">
        <v>1515</v>
      </c>
      <c r="E1758" s="105">
        <v>2811</v>
      </c>
      <c r="F1758" s="23">
        <v>42233</v>
      </c>
      <c r="G1758" s="118">
        <v>2811</v>
      </c>
      <c r="H1758" s="31">
        <f t="shared" si="55"/>
        <v>0</v>
      </c>
      <c r="I1758" s="56" t="s">
        <v>17</v>
      </c>
      <c r="N1758" s="59">
        <v>42227</v>
      </c>
      <c r="O1758" s="183">
        <v>5297</v>
      </c>
      <c r="P1758" s="183" t="s">
        <v>1592</v>
      </c>
      <c r="Q1758" s="14" t="s">
        <v>270</v>
      </c>
      <c r="R1758" s="105">
        <v>288.10000000000002</v>
      </c>
      <c r="S1758" s="23">
        <v>42227</v>
      </c>
      <c r="T1758" s="229">
        <v>288.10000000000002</v>
      </c>
      <c r="U1758" s="31">
        <f t="shared" si="54"/>
        <v>0</v>
      </c>
      <c r="V1758" s="39" t="s">
        <v>9</v>
      </c>
    </row>
    <row r="1759" spans="1:22" x14ac:dyDescent="0.25">
      <c r="A1759" s="20">
        <v>42233</v>
      </c>
      <c r="B1759" s="183">
        <v>5967</v>
      </c>
      <c r="C1759" s="183" t="s">
        <v>1592</v>
      </c>
      <c r="D1759" s="14" t="s">
        <v>79</v>
      </c>
      <c r="E1759" s="105">
        <v>1307.52</v>
      </c>
      <c r="F1759" s="23">
        <v>42234</v>
      </c>
      <c r="G1759" s="118">
        <v>1307.52</v>
      </c>
      <c r="H1759" s="31">
        <f t="shared" si="55"/>
        <v>0</v>
      </c>
      <c r="I1759" s="56" t="s">
        <v>6112</v>
      </c>
      <c r="N1759" s="20">
        <v>42229</v>
      </c>
      <c r="O1759" s="183">
        <v>5458</v>
      </c>
      <c r="P1759" s="183" t="s">
        <v>1592</v>
      </c>
      <c r="Q1759" s="14" t="s">
        <v>270</v>
      </c>
      <c r="R1759" s="105">
        <v>374.1</v>
      </c>
      <c r="S1759" s="23">
        <v>42229</v>
      </c>
      <c r="T1759" s="106">
        <v>374.1</v>
      </c>
      <c r="U1759" s="31">
        <f t="shared" si="54"/>
        <v>0</v>
      </c>
      <c r="V1759" s="39" t="s">
        <v>9</v>
      </c>
    </row>
    <row r="1760" spans="1:22" x14ac:dyDescent="0.25">
      <c r="A1760" s="59">
        <v>42233</v>
      </c>
      <c r="B1760" s="183">
        <v>5968</v>
      </c>
      <c r="C1760" s="183" t="s">
        <v>1592</v>
      </c>
      <c r="D1760" s="14" t="s">
        <v>37</v>
      </c>
      <c r="E1760" s="105">
        <v>28499.200000000001</v>
      </c>
      <c r="F1760" s="23">
        <v>42243</v>
      </c>
      <c r="G1760" s="118">
        <v>28499.200000000001</v>
      </c>
      <c r="H1760" s="31">
        <f t="shared" si="55"/>
        <v>0</v>
      </c>
      <c r="I1760" s="56" t="s">
        <v>149</v>
      </c>
      <c r="N1760" s="59">
        <v>42230</v>
      </c>
      <c r="O1760" s="183">
        <v>5623</v>
      </c>
      <c r="P1760" s="183" t="s">
        <v>1592</v>
      </c>
      <c r="Q1760" s="14" t="s">
        <v>270</v>
      </c>
      <c r="R1760" s="105">
        <v>296.7</v>
      </c>
      <c r="S1760" s="23">
        <v>42230</v>
      </c>
      <c r="T1760" s="106">
        <v>296.7</v>
      </c>
      <c r="U1760" s="31">
        <f t="shared" si="54"/>
        <v>0</v>
      </c>
      <c r="V1760" s="39" t="s">
        <v>9</v>
      </c>
    </row>
    <row r="1761" spans="1:22" x14ac:dyDescent="0.25">
      <c r="A1761" s="20">
        <v>42233</v>
      </c>
      <c r="B1761" s="183">
        <v>5969</v>
      </c>
      <c r="C1761" s="183" t="s">
        <v>1592</v>
      </c>
      <c r="D1761" s="14" t="s">
        <v>1069</v>
      </c>
      <c r="E1761" s="105">
        <v>1107.2</v>
      </c>
      <c r="F1761" s="23">
        <v>42233</v>
      </c>
      <c r="G1761" s="118">
        <v>1107.2</v>
      </c>
      <c r="H1761" s="31">
        <f t="shared" si="55"/>
        <v>0</v>
      </c>
      <c r="I1761" s="56" t="s">
        <v>149</v>
      </c>
      <c r="N1761" s="20">
        <v>42231</v>
      </c>
      <c r="O1761" s="183">
        <v>5730</v>
      </c>
      <c r="P1761" s="183" t="s">
        <v>1592</v>
      </c>
      <c r="Q1761" s="14" t="s">
        <v>270</v>
      </c>
      <c r="R1761" s="105">
        <v>326.8</v>
      </c>
      <c r="S1761" s="23">
        <v>42231</v>
      </c>
      <c r="T1761" s="106">
        <v>326.8</v>
      </c>
      <c r="U1761" s="48">
        <f t="shared" si="54"/>
        <v>0</v>
      </c>
      <c r="V1761" s="39" t="s">
        <v>9</v>
      </c>
    </row>
    <row r="1762" spans="1:22" x14ac:dyDescent="0.25">
      <c r="A1762" s="59">
        <v>42233</v>
      </c>
      <c r="B1762" s="183">
        <v>5970</v>
      </c>
      <c r="C1762" s="183" t="s">
        <v>1592</v>
      </c>
      <c r="D1762" s="14" t="s">
        <v>130</v>
      </c>
      <c r="E1762" s="105">
        <v>4729.2</v>
      </c>
      <c r="F1762" s="23">
        <v>42234</v>
      </c>
      <c r="G1762" s="118">
        <v>4729.2</v>
      </c>
      <c r="H1762" s="31">
        <f t="shared" si="55"/>
        <v>0</v>
      </c>
      <c r="I1762" s="56" t="s">
        <v>17</v>
      </c>
      <c r="N1762" s="59">
        <v>42232</v>
      </c>
      <c r="O1762" s="183">
        <v>5851</v>
      </c>
      <c r="P1762" s="183" t="s">
        <v>1592</v>
      </c>
      <c r="Q1762" s="14" t="s">
        <v>270</v>
      </c>
      <c r="R1762" s="105">
        <v>952</v>
      </c>
      <c r="S1762" s="23">
        <v>42232</v>
      </c>
      <c r="T1762" s="106">
        <v>952</v>
      </c>
      <c r="U1762" s="48">
        <f t="shared" si="54"/>
        <v>0</v>
      </c>
      <c r="V1762" s="39" t="s">
        <v>9</v>
      </c>
    </row>
    <row r="1763" spans="1:22" x14ac:dyDescent="0.25">
      <c r="A1763" s="20">
        <v>42233</v>
      </c>
      <c r="B1763" s="183">
        <v>5971</v>
      </c>
      <c r="C1763" s="183" t="s">
        <v>1592</v>
      </c>
      <c r="D1763" s="110" t="s">
        <v>173</v>
      </c>
      <c r="E1763" s="105">
        <v>31230</v>
      </c>
      <c r="F1763" s="30">
        <v>42252</v>
      </c>
      <c r="G1763" s="145">
        <v>31230</v>
      </c>
      <c r="H1763" s="31">
        <f t="shared" si="55"/>
        <v>0</v>
      </c>
      <c r="I1763" s="56" t="s">
        <v>6112</v>
      </c>
      <c r="N1763" s="20">
        <v>42233</v>
      </c>
      <c r="O1763" s="183">
        <v>6001</v>
      </c>
      <c r="P1763" s="183" t="s">
        <v>1592</v>
      </c>
      <c r="Q1763" s="14" t="s">
        <v>270</v>
      </c>
      <c r="R1763" s="105">
        <v>279.5</v>
      </c>
      <c r="S1763" s="23">
        <v>42233</v>
      </c>
      <c r="T1763" s="118">
        <v>279.5</v>
      </c>
      <c r="U1763" s="31">
        <f t="shared" si="54"/>
        <v>0</v>
      </c>
      <c r="V1763" s="56" t="s">
        <v>9</v>
      </c>
    </row>
    <row r="1764" spans="1:22" x14ac:dyDescent="0.25">
      <c r="A1764" s="59">
        <v>42233</v>
      </c>
      <c r="B1764" s="183">
        <v>5972</v>
      </c>
      <c r="C1764" s="183" t="s">
        <v>1592</v>
      </c>
      <c r="D1764" s="14" t="s">
        <v>131</v>
      </c>
      <c r="E1764" s="105">
        <v>13181.3</v>
      </c>
      <c r="F1764" s="23">
        <v>42238</v>
      </c>
      <c r="G1764" s="118">
        <v>13181.3</v>
      </c>
      <c r="H1764" s="31">
        <f t="shared" si="55"/>
        <v>0</v>
      </c>
      <c r="I1764" s="56" t="s">
        <v>17</v>
      </c>
      <c r="N1764" s="59">
        <v>42235</v>
      </c>
      <c r="O1764" s="183">
        <v>6147</v>
      </c>
      <c r="P1764" s="183" t="s">
        <v>1592</v>
      </c>
      <c r="Q1764" s="14" t="s">
        <v>270</v>
      </c>
      <c r="R1764" s="105">
        <v>646.4</v>
      </c>
      <c r="S1764" s="23">
        <v>42235</v>
      </c>
      <c r="T1764" s="118">
        <v>646.4</v>
      </c>
      <c r="U1764" s="31">
        <f t="shared" si="54"/>
        <v>0</v>
      </c>
      <c r="V1764" s="56" t="s">
        <v>9</v>
      </c>
    </row>
    <row r="1765" spans="1:22" x14ac:dyDescent="0.25">
      <c r="A1765" s="20">
        <v>42233</v>
      </c>
      <c r="B1765" s="183">
        <v>5973</v>
      </c>
      <c r="C1765" s="183" t="s">
        <v>1592</v>
      </c>
      <c r="D1765" s="14" t="s">
        <v>151</v>
      </c>
      <c r="E1765" s="105">
        <v>2332.9</v>
      </c>
      <c r="F1765" s="23">
        <v>42234</v>
      </c>
      <c r="G1765" s="118">
        <v>2332.9</v>
      </c>
      <c r="H1765" s="31">
        <f t="shared" si="55"/>
        <v>0</v>
      </c>
      <c r="I1765" s="56" t="s">
        <v>9</v>
      </c>
      <c r="N1765" s="20">
        <v>42235</v>
      </c>
      <c r="O1765" s="183">
        <v>6188</v>
      </c>
      <c r="P1765" s="183" t="s">
        <v>1592</v>
      </c>
      <c r="Q1765" s="14" t="s">
        <v>270</v>
      </c>
      <c r="R1765" s="105">
        <v>323.2</v>
      </c>
      <c r="S1765" s="23">
        <v>42235</v>
      </c>
      <c r="T1765" s="118">
        <v>323.2</v>
      </c>
      <c r="U1765" s="31">
        <f t="shared" si="54"/>
        <v>0</v>
      </c>
      <c r="V1765" s="56" t="s">
        <v>9</v>
      </c>
    </row>
    <row r="1766" spans="1:22" x14ac:dyDescent="0.25">
      <c r="A1766" s="59">
        <v>42233</v>
      </c>
      <c r="B1766" s="183">
        <v>5974</v>
      </c>
      <c r="C1766" s="183" t="s">
        <v>1592</v>
      </c>
      <c r="D1766" s="14" t="s">
        <v>215</v>
      </c>
      <c r="E1766" s="105">
        <v>17767.8</v>
      </c>
      <c r="F1766" s="23">
        <v>42233</v>
      </c>
      <c r="G1766" s="118">
        <v>17767.8</v>
      </c>
      <c r="H1766" s="31">
        <f t="shared" si="55"/>
        <v>0</v>
      </c>
      <c r="I1766" s="56" t="s">
        <v>1013</v>
      </c>
      <c r="N1766" s="59">
        <v>42237</v>
      </c>
      <c r="O1766" s="183">
        <v>6392</v>
      </c>
      <c r="P1766" s="183" t="s">
        <v>1592</v>
      </c>
      <c r="Q1766" s="15" t="s">
        <v>270</v>
      </c>
      <c r="R1766" s="122">
        <v>365.2</v>
      </c>
      <c r="S1766" s="23">
        <v>42237</v>
      </c>
      <c r="T1766" s="118">
        <v>365.2</v>
      </c>
      <c r="U1766" s="31">
        <f t="shared" si="54"/>
        <v>0</v>
      </c>
      <c r="V1766" s="68" t="s">
        <v>9</v>
      </c>
    </row>
    <row r="1767" spans="1:22" x14ac:dyDescent="0.25">
      <c r="A1767" s="20">
        <v>42233</v>
      </c>
      <c r="B1767" s="183">
        <v>5975</v>
      </c>
      <c r="C1767" s="183" t="s">
        <v>1592</v>
      </c>
      <c r="D1767" s="14" t="s">
        <v>14</v>
      </c>
      <c r="E1767" s="105">
        <v>141257.70000000001</v>
      </c>
      <c r="F1767" s="23">
        <v>42242</v>
      </c>
      <c r="G1767" s="118">
        <v>141257.70000000001</v>
      </c>
      <c r="H1767" s="31">
        <f t="shared" si="55"/>
        <v>0</v>
      </c>
      <c r="I1767" s="56" t="s">
        <v>1013</v>
      </c>
      <c r="N1767" s="20">
        <v>42238</v>
      </c>
      <c r="O1767" s="183">
        <v>6527</v>
      </c>
      <c r="P1767" s="183" t="s">
        <v>1592</v>
      </c>
      <c r="Q1767" s="14" t="s">
        <v>270</v>
      </c>
      <c r="R1767" s="105">
        <v>343.2</v>
      </c>
      <c r="S1767" s="23">
        <v>42238</v>
      </c>
      <c r="T1767" s="106">
        <v>343.2</v>
      </c>
      <c r="U1767" s="31">
        <f t="shared" si="54"/>
        <v>0</v>
      </c>
      <c r="V1767" s="39" t="s">
        <v>9</v>
      </c>
    </row>
    <row r="1768" spans="1:22" x14ac:dyDescent="0.25">
      <c r="A1768" s="59">
        <v>42233</v>
      </c>
      <c r="B1768" s="183">
        <v>5976</v>
      </c>
      <c r="C1768" s="183" t="s">
        <v>1592</v>
      </c>
      <c r="D1768" s="14" t="s">
        <v>1188</v>
      </c>
      <c r="E1768" s="105">
        <v>471.5</v>
      </c>
      <c r="F1768" s="23">
        <v>42233</v>
      </c>
      <c r="G1768" s="118">
        <v>471.5</v>
      </c>
      <c r="H1768" s="31">
        <f t="shared" si="55"/>
        <v>0</v>
      </c>
      <c r="I1768" s="56" t="s">
        <v>9</v>
      </c>
      <c r="N1768" s="59">
        <v>42239</v>
      </c>
      <c r="O1768" s="183">
        <v>6638</v>
      </c>
      <c r="P1768" s="183" t="s">
        <v>1592</v>
      </c>
      <c r="Q1768" s="150" t="s">
        <v>270</v>
      </c>
      <c r="R1768" s="105">
        <v>770</v>
      </c>
      <c r="S1768" s="65">
        <v>42239</v>
      </c>
      <c r="T1768" s="106">
        <v>770</v>
      </c>
      <c r="U1768" s="31">
        <f t="shared" si="54"/>
        <v>0</v>
      </c>
      <c r="V1768" s="39" t="s">
        <v>9</v>
      </c>
    </row>
    <row r="1769" spans="1:22" x14ac:dyDescent="0.25">
      <c r="A1769" s="20">
        <v>42233</v>
      </c>
      <c r="B1769" s="183">
        <v>5977</v>
      </c>
      <c r="C1769" s="183" t="s">
        <v>1592</v>
      </c>
      <c r="D1769" s="14" t="s">
        <v>6121</v>
      </c>
      <c r="E1769" s="105">
        <v>149600</v>
      </c>
      <c r="F1769" s="23">
        <v>42240</v>
      </c>
      <c r="G1769" s="118">
        <v>149600</v>
      </c>
      <c r="H1769" s="31">
        <f t="shared" si="55"/>
        <v>0</v>
      </c>
      <c r="I1769" s="56" t="s">
        <v>9</v>
      </c>
      <c r="N1769" s="20">
        <v>42240</v>
      </c>
      <c r="O1769" s="183">
        <v>6708</v>
      </c>
      <c r="P1769" s="183" t="s">
        <v>1592</v>
      </c>
      <c r="Q1769" s="14" t="s">
        <v>270</v>
      </c>
      <c r="R1769" s="105">
        <v>382.5</v>
      </c>
      <c r="S1769" s="65">
        <v>42240</v>
      </c>
      <c r="T1769" s="106">
        <v>382.5</v>
      </c>
      <c r="U1769" s="31">
        <f t="shared" si="54"/>
        <v>0</v>
      </c>
      <c r="V1769" s="39" t="s">
        <v>9</v>
      </c>
    </row>
    <row r="1770" spans="1:22" x14ac:dyDescent="0.25">
      <c r="A1770" s="59">
        <v>42233</v>
      </c>
      <c r="B1770" s="183">
        <v>5978</v>
      </c>
      <c r="C1770" s="183" t="s">
        <v>1592</v>
      </c>
      <c r="D1770" s="14" t="s">
        <v>87</v>
      </c>
      <c r="E1770" s="105">
        <v>2059.1999999999998</v>
      </c>
      <c r="F1770" s="23">
        <v>42233</v>
      </c>
      <c r="G1770" s="118">
        <v>2059.1999999999998</v>
      </c>
      <c r="H1770" s="31">
        <f t="shared" si="55"/>
        <v>0</v>
      </c>
      <c r="I1770" s="56" t="s">
        <v>312</v>
      </c>
      <c r="N1770" s="59">
        <v>42241</v>
      </c>
      <c r="O1770" s="183">
        <v>6841</v>
      </c>
      <c r="P1770" s="183" t="s">
        <v>1592</v>
      </c>
      <c r="Q1770" s="14" t="s">
        <v>270</v>
      </c>
      <c r="R1770" s="105">
        <v>322</v>
      </c>
      <c r="S1770" s="65">
        <v>42241</v>
      </c>
      <c r="T1770" s="106">
        <v>322</v>
      </c>
      <c r="U1770" s="31">
        <f t="shared" si="54"/>
        <v>0</v>
      </c>
      <c r="V1770" s="39" t="s">
        <v>9</v>
      </c>
    </row>
    <row r="1771" spans="1:22" x14ac:dyDescent="0.25">
      <c r="A1771" s="20">
        <v>42233</v>
      </c>
      <c r="B1771" s="183">
        <v>5979</v>
      </c>
      <c r="C1771" s="183" t="s">
        <v>1592</v>
      </c>
      <c r="D1771" s="14" t="s">
        <v>43</v>
      </c>
      <c r="E1771" s="105">
        <v>4748.8</v>
      </c>
      <c r="F1771" s="23">
        <v>42233</v>
      </c>
      <c r="G1771" s="118">
        <v>4748.8</v>
      </c>
      <c r="H1771" s="31">
        <f t="shared" si="55"/>
        <v>0</v>
      </c>
      <c r="I1771" s="56" t="s">
        <v>17</v>
      </c>
      <c r="N1771" s="20">
        <v>42242</v>
      </c>
      <c r="O1771" s="183">
        <v>6953</v>
      </c>
      <c r="P1771" s="183" t="s">
        <v>1592</v>
      </c>
      <c r="Q1771" s="14" t="s">
        <v>270</v>
      </c>
      <c r="R1771" s="105">
        <v>372.6</v>
      </c>
      <c r="S1771" s="65">
        <v>42242</v>
      </c>
      <c r="T1771" s="106">
        <v>372.6</v>
      </c>
      <c r="U1771" s="31">
        <f t="shared" si="54"/>
        <v>0</v>
      </c>
      <c r="V1771" s="39" t="s">
        <v>9</v>
      </c>
    </row>
    <row r="1772" spans="1:22" x14ac:dyDescent="0.25">
      <c r="A1772" s="59">
        <v>42233</v>
      </c>
      <c r="B1772" s="183">
        <v>5980</v>
      </c>
      <c r="C1772" s="183" t="s">
        <v>1592</v>
      </c>
      <c r="D1772" s="14" t="s">
        <v>77</v>
      </c>
      <c r="E1772" s="105">
        <v>6616</v>
      </c>
      <c r="F1772" s="23">
        <v>42234</v>
      </c>
      <c r="G1772" s="118">
        <v>6616</v>
      </c>
      <c r="H1772" s="31">
        <f t="shared" si="55"/>
        <v>0</v>
      </c>
      <c r="I1772" s="56" t="s">
        <v>6112</v>
      </c>
      <c r="N1772" s="59">
        <v>42244</v>
      </c>
      <c r="O1772" s="183">
        <v>7153</v>
      </c>
      <c r="P1772" s="183" t="s">
        <v>1592</v>
      </c>
      <c r="Q1772" s="14" t="s">
        <v>270</v>
      </c>
      <c r="R1772" s="105">
        <v>308</v>
      </c>
      <c r="S1772" s="23">
        <v>42244</v>
      </c>
      <c r="T1772" s="106">
        <v>308</v>
      </c>
      <c r="U1772" s="31">
        <f t="shared" si="54"/>
        <v>0</v>
      </c>
      <c r="V1772" s="39" t="s">
        <v>9</v>
      </c>
    </row>
    <row r="1773" spans="1:22" x14ac:dyDescent="0.25">
      <c r="A1773" s="20">
        <v>42233</v>
      </c>
      <c r="B1773" s="183">
        <v>5981</v>
      </c>
      <c r="C1773" s="183" t="s">
        <v>1592</v>
      </c>
      <c r="D1773" s="14" t="s">
        <v>285</v>
      </c>
      <c r="E1773" s="105">
        <v>860</v>
      </c>
      <c r="F1773" s="23">
        <v>42233</v>
      </c>
      <c r="G1773" s="118">
        <v>860</v>
      </c>
      <c r="H1773" s="31">
        <f t="shared" si="55"/>
        <v>0</v>
      </c>
      <c r="I1773" s="56" t="s">
        <v>312</v>
      </c>
      <c r="N1773" s="20">
        <v>42245</v>
      </c>
      <c r="O1773" s="183">
        <v>7272</v>
      </c>
      <c r="P1773" s="183" t="s">
        <v>1592</v>
      </c>
      <c r="Q1773" s="14" t="s">
        <v>270</v>
      </c>
      <c r="R1773" s="105">
        <v>331.2</v>
      </c>
      <c r="S1773" s="23">
        <v>42245</v>
      </c>
      <c r="T1773" s="106">
        <v>331.2</v>
      </c>
      <c r="U1773" s="31">
        <f t="shared" si="54"/>
        <v>0</v>
      </c>
      <c r="V1773" s="39" t="s">
        <v>9</v>
      </c>
    </row>
    <row r="1774" spans="1:22" x14ac:dyDescent="0.25">
      <c r="A1774" s="59">
        <v>42233</v>
      </c>
      <c r="B1774" s="183">
        <v>5982</v>
      </c>
      <c r="C1774" s="183" t="s">
        <v>1592</v>
      </c>
      <c r="D1774" s="14" t="s">
        <v>32</v>
      </c>
      <c r="E1774" s="105">
        <v>36650.199999999997</v>
      </c>
      <c r="F1774" s="23">
        <v>42235</v>
      </c>
      <c r="G1774" s="118">
        <v>36650.199999999997</v>
      </c>
      <c r="H1774" s="31">
        <f t="shared" si="55"/>
        <v>0</v>
      </c>
      <c r="I1774" s="56" t="s">
        <v>19</v>
      </c>
      <c r="N1774" s="59">
        <v>42246</v>
      </c>
      <c r="O1774" s="183">
        <v>7406</v>
      </c>
      <c r="P1774" s="183" t="s">
        <v>1592</v>
      </c>
      <c r="Q1774" s="14" t="s">
        <v>270</v>
      </c>
      <c r="R1774" s="105">
        <v>312.8</v>
      </c>
      <c r="S1774" s="23">
        <v>42246</v>
      </c>
      <c r="T1774" s="106">
        <v>312.8</v>
      </c>
      <c r="U1774" s="31">
        <f t="shared" si="54"/>
        <v>0</v>
      </c>
      <c r="V1774" s="39" t="s">
        <v>9</v>
      </c>
    </row>
    <row r="1775" spans="1:22" x14ac:dyDescent="0.25">
      <c r="A1775" s="20">
        <v>42233</v>
      </c>
      <c r="B1775" s="183">
        <v>5983</v>
      </c>
      <c r="C1775" s="183" t="s">
        <v>1592</v>
      </c>
      <c r="D1775" s="14" t="s">
        <v>99</v>
      </c>
      <c r="E1775" s="105">
        <v>1234.8</v>
      </c>
      <c r="F1775" s="23">
        <v>42233</v>
      </c>
      <c r="G1775" s="118">
        <v>1234.8</v>
      </c>
      <c r="H1775" s="31">
        <f t="shared" si="55"/>
        <v>0</v>
      </c>
      <c r="I1775" s="56" t="s">
        <v>312</v>
      </c>
      <c r="N1775" s="20">
        <v>42217</v>
      </c>
      <c r="O1775" s="183">
        <v>4245</v>
      </c>
      <c r="P1775" s="183" t="s">
        <v>1592</v>
      </c>
      <c r="Q1775" s="14" t="s">
        <v>375</v>
      </c>
      <c r="R1775" s="105">
        <v>8290.7000000000007</v>
      </c>
      <c r="S1775" s="23">
        <v>42217</v>
      </c>
      <c r="T1775" s="106">
        <v>8290.7000000000007</v>
      </c>
      <c r="U1775" s="25">
        <f t="shared" si="54"/>
        <v>0</v>
      </c>
      <c r="V1775" s="39" t="s">
        <v>9</v>
      </c>
    </row>
    <row r="1776" spans="1:22" x14ac:dyDescent="0.25">
      <c r="A1776" s="59">
        <v>42233</v>
      </c>
      <c r="B1776" s="183">
        <v>5984</v>
      </c>
      <c r="C1776" s="183" t="s">
        <v>1592</v>
      </c>
      <c r="D1776" s="14" t="s">
        <v>1117</v>
      </c>
      <c r="E1776" s="105">
        <v>2854.4</v>
      </c>
      <c r="F1776" s="23">
        <v>42233</v>
      </c>
      <c r="G1776" s="118">
        <v>2854.4</v>
      </c>
      <c r="H1776" s="31">
        <f t="shared" si="55"/>
        <v>0</v>
      </c>
      <c r="I1776" s="56" t="s">
        <v>9</v>
      </c>
      <c r="N1776" s="59">
        <v>42217</v>
      </c>
      <c r="O1776" s="183">
        <v>4322</v>
      </c>
      <c r="P1776" s="183" t="s">
        <v>1592</v>
      </c>
      <c r="Q1776" s="14" t="s">
        <v>375</v>
      </c>
      <c r="R1776" s="105">
        <v>5526.9</v>
      </c>
      <c r="S1776" s="23">
        <v>42217</v>
      </c>
      <c r="T1776" s="106">
        <v>5526.9</v>
      </c>
      <c r="U1776" s="25">
        <f t="shared" si="54"/>
        <v>0</v>
      </c>
      <c r="V1776" s="39" t="s">
        <v>9</v>
      </c>
    </row>
    <row r="1777" spans="1:22" x14ac:dyDescent="0.25">
      <c r="A1777" s="20">
        <v>42233</v>
      </c>
      <c r="B1777" s="183">
        <v>5985</v>
      </c>
      <c r="C1777" s="183" t="s">
        <v>1592</v>
      </c>
      <c r="D1777" s="14" t="s">
        <v>906</v>
      </c>
      <c r="E1777" s="105">
        <v>858</v>
      </c>
      <c r="F1777" s="23">
        <v>42238</v>
      </c>
      <c r="G1777" s="118">
        <v>858</v>
      </c>
      <c r="H1777" s="31">
        <f t="shared" si="55"/>
        <v>0</v>
      </c>
      <c r="I1777" s="56" t="s">
        <v>312</v>
      </c>
      <c r="N1777" s="20">
        <v>42218</v>
      </c>
      <c r="O1777" s="183">
        <v>4389</v>
      </c>
      <c r="P1777" s="183" t="s">
        <v>1592</v>
      </c>
      <c r="Q1777" s="40" t="s">
        <v>375</v>
      </c>
      <c r="R1777" s="105">
        <v>2856</v>
      </c>
      <c r="S1777" s="23">
        <v>42218</v>
      </c>
      <c r="T1777" s="106">
        <v>2856</v>
      </c>
      <c r="U1777" s="25">
        <f t="shared" si="54"/>
        <v>0</v>
      </c>
      <c r="V1777" s="68" t="s">
        <v>9</v>
      </c>
    </row>
    <row r="1778" spans="1:22" x14ac:dyDescent="0.25">
      <c r="A1778" s="59">
        <v>42233</v>
      </c>
      <c r="B1778" s="183">
        <v>5986</v>
      </c>
      <c r="C1778" s="183" t="s">
        <v>1592</v>
      </c>
      <c r="D1778" s="14" t="s">
        <v>5046</v>
      </c>
      <c r="E1778" s="105">
        <v>21281.9</v>
      </c>
      <c r="F1778" s="23">
        <v>42233</v>
      </c>
      <c r="G1778" s="118">
        <v>21281.9</v>
      </c>
      <c r="H1778" s="31">
        <f t="shared" si="55"/>
        <v>0</v>
      </c>
      <c r="I1778" s="56" t="s">
        <v>9</v>
      </c>
      <c r="N1778" s="59">
        <v>42219</v>
      </c>
      <c r="O1778" s="183">
        <v>4449</v>
      </c>
      <c r="P1778" s="183" t="s">
        <v>1592</v>
      </c>
      <c r="Q1778" s="40" t="s">
        <v>375</v>
      </c>
      <c r="R1778" s="105">
        <v>7944.2</v>
      </c>
      <c r="S1778" s="23" t="s">
        <v>6115</v>
      </c>
      <c r="T1778" s="106">
        <f>6750+1194.2</f>
        <v>7944.2</v>
      </c>
      <c r="U1778" s="31">
        <f t="shared" si="54"/>
        <v>0</v>
      </c>
      <c r="V1778" s="68" t="s">
        <v>9</v>
      </c>
    </row>
    <row r="1779" spans="1:22" x14ac:dyDescent="0.25">
      <c r="A1779" s="20">
        <v>42233</v>
      </c>
      <c r="B1779" s="183">
        <v>5987</v>
      </c>
      <c r="C1779" s="183" t="s">
        <v>1592</v>
      </c>
      <c r="D1779" s="14" t="s">
        <v>6209</v>
      </c>
      <c r="E1779" s="105">
        <v>7453.6</v>
      </c>
      <c r="F1779" s="23">
        <v>42233</v>
      </c>
      <c r="G1779" s="118">
        <v>7453.6</v>
      </c>
      <c r="H1779" s="31">
        <f t="shared" si="55"/>
        <v>0</v>
      </c>
      <c r="I1779" s="56" t="s">
        <v>9</v>
      </c>
      <c r="N1779" s="20">
        <v>42221</v>
      </c>
      <c r="O1779" s="183">
        <v>4633</v>
      </c>
      <c r="P1779" s="183" t="s">
        <v>1592</v>
      </c>
      <c r="Q1779" s="14" t="s">
        <v>375</v>
      </c>
      <c r="R1779" s="105">
        <v>3141.56</v>
      </c>
      <c r="S1779" s="23" t="s">
        <v>6122</v>
      </c>
      <c r="T1779" s="106">
        <f>2400+741.56</f>
        <v>3141.56</v>
      </c>
      <c r="U1779" s="31">
        <f t="shared" si="54"/>
        <v>0</v>
      </c>
      <c r="V1779" s="39" t="s">
        <v>9</v>
      </c>
    </row>
    <row r="1780" spans="1:22" x14ac:dyDescent="0.25">
      <c r="A1780" s="59">
        <v>42233</v>
      </c>
      <c r="B1780" s="183">
        <v>5988</v>
      </c>
      <c r="C1780" s="183" t="s">
        <v>1592</v>
      </c>
      <c r="D1780" s="14" t="s">
        <v>56</v>
      </c>
      <c r="E1780" s="105">
        <v>15490.8</v>
      </c>
      <c r="F1780" s="23">
        <v>42233</v>
      </c>
      <c r="G1780" s="118">
        <v>15490.8</v>
      </c>
      <c r="H1780" s="31">
        <f t="shared" si="55"/>
        <v>0</v>
      </c>
      <c r="I1780" s="56" t="s">
        <v>94</v>
      </c>
      <c r="N1780" s="59">
        <v>42222</v>
      </c>
      <c r="O1780" s="183">
        <v>4743</v>
      </c>
      <c r="P1780" s="183" t="s">
        <v>1592</v>
      </c>
      <c r="Q1780" s="14" t="s">
        <v>375</v>
      </c>
      <c r="R1780" s="105">
        <v>3579</v>
      </c>
      <c r="S1780" s="23">
        <v>42222</v>
      </c>
      <c r="T1780" s="106">
        <v>3579</v>
      </c>
      <c r="U1780" s="31">
        <f t="shared" si="54"/>
        <v>0</v>
      </c>
      <c r="V1780" s="39" t="s">
        <v>9</v>
      </c>
    </row>
    <row r="1781" spans="1:22" x14ac:dyDescent="0.25">
      <c r="A1781" s="20">
        <v>42233</v>
      </c>
      <c r="B1781" s="183">
        <v>5989</v>
      </c>
      <c r="C1781" s="183" t="s">
        <v>1592</v>
      </c>
      <c r="D1781" s="14" t="s">
        <v>84</v>
      </c>
      <c r="E1781" s="105">
        <v>54347.5</v>
      </c>
      <c r="F1781" s="30" t="s">
        <v>6210</v>
      </c>
      <c r="G1781" s="118">
        <v>54347.5</v>
      </c>
      <c r="H1781" s="31">
        <f t="shared" si="55"/>
        <v>0</v>
      </c>
      <c r="I1781" s="56" t="s">
        <v>6112</v>
      </c>
      <c r="N1781" s="20">
        <v>42223</v>
      </c>
      <c r="O1781" s="183">
        <v>4874</v>
      </c>
      <c r="P1781" s="183" t="s">
        <v>1592</v>
      </c>
      <c r="Q1781" s="14" t="s">
        <v>375</v>
      </c>
      <c r="R1781" s="105">
        <v>4764</v>
      </c>
      <c r="S1781" s="23">
        <v>42223</v>
      </c>
      <c r="T1781" s="106">
        <v>4764</v>
      </c>
      <c r="U1781" s="31">
        <f t="shared" si="54"/>
        <v>0</v>
      </c>
      <c r="V1781" s="39" t="s">
        <v>9</v>
      </c>
    </row>
    <row r="1782" spans="1:22" x14ac:dyDescent="0.25">
      <c r="A1782" s="59">
        <v>42233</v>
      </c>
      <c r="B1782" s="183">
        <v>5990</v>
      </c>
      <c r="C1782" s="183" t="s">
        <v>1592</v>
      </c>
      <c r="D1782" s="14" t="s">
        <v>422</v>
      </c>
      <c r="E1782" s="105">
        <v>365.5</v>
      </c>
      <c r="F1782" s="23">
        <v>42233</v>
      </c>
      <c r="G1782" s="118">
        <v>365.5</v>
      </c>
      <c r="H1782" s="31">
        <f t="shared" si="55"/>
        <v>0</v>
      </c>
      <c r="I1782" s="56" t="s">
        <v>9</v>
      </c>
      <c r="N1782" s="59">
        <v>42223</v>
      </c>
      <c r="O1782" s="183">
        <v>4952</v>
      </c>
      <c r="P1782" s="183" t="s">
        <v>1592</v>
      </c>
      <c r="Q1782" s="14" t="s">
        <v>375</v>
      </c>
      <c r="R1782" s="105">
        <v>2947.2</v>
      </c>
      <c r="S1782" s="23">
        <v>42224</v>
      </c>
      <c r="T1782" s="106">
        <v>2947.2</v>
      </c>
      <c r="U1782" s="31">
        <f t="shared" si="54"/>
        <v>0</v>
      </c>
      <c r="V1782" s="39" t="s">
        <v>9</v>
      </c>
    </row>
    <row r="1783" spans="1:22" x14ac:dyDescent="0.25">
      <c r="A1783" s="20">
        <v>42233</v>
      </c>
      <c r="B1783" s="183">
        <v>5991</v>
      </c>
      <c r="C1783" s="183" t="s">
        <v>1592</v>
      </c>
      <c r="D1783" s="14" t="s">
        <v>75</v>
      </c>
      <c r="E1783" s="105">
        <v>15753.8</v>
      </c>
      <c r="F1783" s="23">
        <v>42234</v>
      </c>
      <c r="G1783" s="118">
        <v>15753.8</v>
      </c>
      <c r="H1783" s="31">
        <f t="shared" si="55"/>
        <v>0</v>
      </c>
      <c r="I1783" s="56" t="s">
        <v>6112</v>
      </c>
      <c r="N1783" s="20">
        <v>42224</v>
      </c>
      <c r="O1783" s="183">
        <v>4980</v>
      </c>
      <c r="P1783" s="183" t="s">
        <v>1592</v>
      </c>
      <c r="Q1783" s="14" t="s">
        <v>375</v>
      </c>
      <c r="R1783" s="105">
        <v>5594.4</v>
      </c>
      <c r="S1783" s="23">
        <v>42224</v>
      </c>
      <c r="T1783" s="106">
        <v>5594.4</v>
      </c>
      <c r="U1783" s="31">
        <f t="shared" si="54"/>
        <v>0</v>
      </c>
      <c r="V1783" s="39" t="s">
        <v>9</v>
      </c>
    </row>
    <row r="1784" spans="1:22" x14ac:dyDescent="0.25">
      <c r="A1784" s="59">
        <v>42233</v>
      </c>
      <c r="B1784" s="183">
        <v>5992</v>
      </c>
      <c r="C1784" s="183" t="s">
        <v>1592</v>
      </c>
      <c r="D1784" s="14" t="s">
        <v>65</v>
      </c>
      <c r="E1784" s="122">
        <v>21705.4</v>
      </c>
      <c r="F1784" s="23">
        <v>42234</v>
      </c>
      <c r="G1784" s="118">
        <v>21705.4</v>
      </c>
      <c r="H1784" s="31">
        <f t="shared" si="55"/>
        <v>0</v>
      </c>
      <c r="I1784" s="56" t="s">
        <v>6112</v>
      </c>
      <c r="N1784" s="59">
        <v>42224</v>
      </c>
      <c r="O1784" s="183">
        <v>5006</v>
      </c>
      <c r="P1784" s="183" t="s">
        <v>1592</v>
      </c>
      <c r="Q1784" s="14" t="s">
        <v>375</v>
      </c>
      <c r="R1784" s="105">
        <v>2777.6</v>
      </c>
      <c r="S1784" s="234">
        <v>42224</v>
      </c>
      <c r="T1784" s="106">
        <v>2777.6</v>
      </c>
      <c r="U1784" s="31">
        <f t="shared" si="54"/>
        <v>0</v>
      </c>
      <c r="V1784" s="39" t="s">
        <v>19</v>
      </c>
    </row>
    <row r="1785" spans="1:22" x14ac:dyDescent="0.25">
      <c r="A1785" s="20">
        <v>42233</v>
      </c>
      <c r="B1785" s="183">
        <v>5993</v>
      </c>
      <c r="C1785" s="183" t="s">
        <v>1592</v>
      </c>
      <c r="D1785" s="14" t="s">
        <v>431</v>
      </c>
      <c r="E1785" s="105">
        <v>6268.2</v>
      </c>
      <c r="F1785" s="23">
        <v>42233</v>
      </c>
      <c r="G1785" s="118">
        <v>6268.2</v>
      </c>
      <c r="H1785" s="31">
        <f t="shared" si="55"/>
        <v>0</v>
      </c>
      <c r="I1785" s="56" t="s">
        <v>9</v>
      </c>
      <c r="N1785" s="20">
        <v>42224</v>
      </c>
      <c r="O1785" s="183">
        <v>5050</v>
      </c>
      <c r="P1785" s="183" t="s">
        <v>1592</v>
      </c>
      <c r="Q1785" s="14" t="s">
        <v>375</v>
      </c>
      <c r="R1785" s="105">
        <v>2377.6</v>
      </c>
      <c r="S1785" s="23">
        <v>42224</v>
      </c>
      <c r="T1785" s="106">
        <v>2377.6</v>
      </c>
      <c r="U1785" s="31">
        <f t="shared" si="54"/>
        <v>0</v>
      </c>
      <c r="V1785" s="39" t="s">
        <v>9</v>
      </c>
    </row>
    <row r="1786" spans="1:22" x14ac:dyDescent="0.25">
      <c r="A1786" s="59">
        <v>42233</v>
      </c>
      <c r="B1786" s="183">
        <v>5994</v>
      </c>
      <c r="C1786" s="183" t="s">
        <v>1592</v>
      </c>
      <c r="D1786" s="14" t="s">
        <v>193</v>
      </c>
      <c r="E1786" s="105">
        <v>8064.36</v>
      </c>
      <c r="F1786" s="30" t="s">
        <v>6211</v>
      </c>
      <c r="G1786" s="118">
        <v>8064.36</v>
      </c>
      <c r="H1786" s="31">
        <f t="shared" si="55"/>
        <v>0</v>
      </c>
      <c r="I1786" s="56" t="s">
        <v>9</v>
      </c>
      <c r="N1786" s="59">
        <v>42224</v>
      </c>
      <c r="O1786" s="183">
        <v>5051</v>
      </c>
      <c r="P1786" s="183" t="s">
        <v>1592</v>
      </c>
      <c r="Q1786" s="14" t="s">
        <v>375</v>
      </c>
      <c r="R1786" s="105">
        <v>396.8</v>
      </c>
      <c r="S1786" s="23">
        <v>42225</v>
      </c>
      <c r="T1786" s="106">
        <v>396.8</v>
      </c>
      <c r="U1786" s="31">
        <f t="shared" si="54"/>
        <v>0</v>
      </c>
      <c r="V1786" s="39" t="s">
        <v>9</v>
      </c>
    </row>
    <row r="1787" spans="1:22" x14ac:dyDescent="0.25">
      <c r="A1787" s="20">
        <v>42233</v>
      </c>
      <c r="B1787" s="183">
        <v>5995</v>
      </c>
      <c r="C1787" s="183" t="s">
        <v>1592</v>
      </c>
      <c r="D1787" s="14" t="s">
        <v>48</v>
      </c>
      <c r="E1787" s="105">
        <v>4358.1000000000004</v>
      </c>
      <c r="F1787" s="23">
        <v>42233</v>
      </c>
      <c r="G1787" s="118">
        <v>4358.1000000000004</v>
      </c>
      <c r="H1787" s="31">
        <f t="shared" si="55"/>
        <v>0</v>
      </c>
      <c r="I1787" s="56" t="s">
        <v>9</v>
      </c>
      <c r="N1787" s="20">
        <v>42225</v>
      </c>
      <c r="O1787" s="183">
        <v>5114</v>
      </c>
      <c r="P1787" s="183" t="s">
        <v>1592</v>
      </c>
      <c r="Q1787" s="14" t="s">
        <v>375</v>
      </c>
      <c r="R1787" s="105">
        <v>1576</v>
      </c>
      <c r="S1787" s="23">
        <v>42225</v>
      </c>
      <c r="T1787" s="106">
        <v>1576</v>
      </c>
      <c r="U1787" s="31">
        <f t="shared" si="54"/>
        <v>0</v>
      </c>
      <c r="V1787" s="39" t="s">
        <v>9</v>
      </c>
    </row>
    <row r="1788" spans="1:22" x14ac:dyDescent="0.25">
      <c r="A1788" s="59">
        <v>42233</v>
      </c>
      <c r="B1788" s="183">
        <v>5996</v>
      </c>
      <c r="C1788" s="183" t="s">
        <v>1592</v>
      </c>
      <c r="D1788" s="14" t="s">
        <v>72</v>
      </c>
      <c r="E1788" s="105">
        <v>22262.799999999999</v>
      </c>
      <c r="F1788" s="30" t="s">
        <v>6315</v>
      </c>
      <c r="G1788" s="118">
        <v>22262.799999999999</v>
      </c>
      <c r="H1788" s="31">
        <f t="shared" si="55"/>
        <v>0</v>
      </c>
      <c r="I1788" s="56" t="s">
        <v>6112</v>
      </c>
      <c r="N1788" s="59">
        <v>42225</v>
      </c>
      <c r="O1788" s="183">
        <v>5128</v>
      </c>
      <c r="P1788" s="183" t="s">
        <v>1592</v>
      </c>
      <c r="Q1788" s="14" t="s">
        <v>375</v>
      </c>
      <c r="R1788" s="105">
        <v>1877.8</v>
      </c>
      <c r="S1788" s="23">
        <v>42225</v>
      </c>
      <c r="T1788" s="106">
        <v>1877.8</v>
      </c>
      <c r="U1788" s="31">
        <f t="shared" si="54"/>
        <v>0</v>
      </c>
      <c r="V1788" s="39" t="s">
        <v>9</v>
      </c>
    </row>
    <row r="1789" spans="1:22" x14ac:dyDescent="0.25">
      <c r="A1789" s="20">
        <v>42233</v>
      </c>
      <c r="B1789" s="183">
        <v>5997</v>
      </c>
      <c r="C1789" s="183" t="s">
        <v>1592</v>
      </c>
      <c r="D1789" s="14" t="s">
        <v>176</v>
      </c>
      <c r="E1789" s="105">
        <v>14840</v>
      </c>
      <c r="F1789" s="30" t="s">
        <v>6213</v>
      </c>
      <c r="G1789" s="118">
        <v>14840</v>
      </c>
      <c r="H1789" s="31">
        <f t="shared" si="55"/>
        <v>0</v>
      </c>
      <c r="I1789" s="56" t="s">
        <v>6112</v>
      </c>
      <c r="N1789" s="20">
        <v>42225</v>
      </c>
      <c r="O1789" s="183">
        <v>5132</v>
      </c>
      <c r="P1789" s="183" t="s">
        <v>1592</v>
      </c>
      <c r="Q1789" s="14" t="s">
        <v>375</v>
      </c>
      <c r="R1789" s="105">
        <v>2283.6999999999998</v>
      </c>
      <c r="S1789" s="23">
        <v>42225</v>
      </c>
      <c r="T1789" s="106">
        <v>2283.6999999999998</v>
      </c>
      <c r="U1789" s="31">
        <f t="shared" si="54"/>
        <v>0</v>
      </c>
      <c r="V1789" s="39" t="s">
        <v>6106</v>
      </c>
    </row>
    <row r="1790" spans="1:22" x14ac:dyDescent="0.25">
      <c r="A1790" s="59">
        <v>42233</v>
      </c>
      <c r="B1790" s="183">
        <v>5998</v>
      </c>
      <c r="C1790" s="183" t="s">
        <v>1592</v>
      </c>
      <c r="D1790" s="14" t="s">
        <v>89</v>
      </c>
      <c r="E1790" s="105">
        <v>2223</v>
      </c>
      <c r="F1790" s="23">
        <v>42233</v>
      </c>
      <c r="G1790" s="118">
        <v>2223</v>
      </c>
      <c r="H1790" s="31">
        <f t="shared" si="55"/>
        <v>0</v>
      </c>
      <c r="I1790" s="56" t="s">
        <v>9</v>
      </c>
      <c r="N1790" s="59">
        <v>42226</v>
      </c>
      <c r="O1790" s="183">
        <v>5184</v>
      </c>
      <c r="P1790" s="183" t="s">
        <v>1592</v>
      </c>
      <c r="Q1790" s="14" t="s">
        <v>375</v>
      </c>
      <c r="R1790" s="105">
        <v>2509.1999999999998</v>
      </c>
      <c r="S1790" s="23" t="s">
        <v>6162</v>
      </c>
      <c r="T1790" s="106">
        <f>1800+709.2</f>
        <v>2509.1999999999998</v>
      </c>
      <c r="U1790" s="31">
        <f t="shared" si="54"/>
        <v>0</v>
      </c>
      <c r="V1790" s="39" t="s">
        <v>9</v>
      </c>
    </row>
    <row r="1791" spans="1:22" x14ac:dyDescent="0.25">
      <c r="A1791" s="20">
        <v>42233</v>
      </c>
      <c r="B1791" s="183">
        <v>5999</v>
      </c>
      <c r="C1791" s="183" t="s">
        <v>1592</v>
      </c>
      <c r="D1791" s="14" t="s">
        <v>137</v>
      </c>
      <c r="E1791" s="105">
        <v>330</v>
      </c>
      <c r="F1791" s="23">
        <v>42233</v>
      </c>
      <c r="G1791" s="118">
        <v>330</v>
      </c>
      <c r="H1791" s="31">
        <f t="shared" si="55"/>
        <v>0</v>
      </c>
      <c r="I1791" s="56" t="s">
        <v>9</v>
      </c>
      <c r="N1791" s="20">
        <v>42226</v>
      </c>
      <c r="O1791" s="183">
        <v>5185</v>
      </c>
      <c r="P1791" s="183" t="s">
        <v>1592</v>
      </c>
      <c r="Q1791" s="14" t="s">
        <v>375</v>
      </c>
      <c r="R1791" s="105">
        <v>145.19999999999999</v>
      </c>
      <c r="S1791" s="23">
        <v>42227</v>
      </c>
      <c r="T1791" s="106">
        <v>145.19999999999999</v>
      </c>
      <c r="U1791" s="31">
        <f t="shared" si="54"/>
        <v>0</v>
      </c>
      <c r="V1791" s="39" t="s">
        <v>9</v>
      </c>
    </row>
    <row r="1792" spans="1:22" x14ac:dyDescent="0.25">
      <c r="A1792" s="59">
        <v>42233</v>
      </c>
      <c r="B1792" s="183">
        <v>6000</v>
      </c>
      <c r="C1792" s="183" t="s">
        <v>1592</v>
      </c>
      <c r="D1792" s="14" t="s">
        <v>118</v>
      </c>
      <c r="E1792" s="105">
        <v>370.6</v>
      </c>
      <c r="F1792" s="23">
        <v>42233</v>
      </c>
      <c r="G1792" s="118">
        <v>370.6</v>
      </c>
      <c r="H1792" s="31">
        <f t="shared" si="55"/>
        <v>0</v>
      </c>
      <c r="I1792" s="56" t="s">
        <v>9</v>
      </c>
      <c r="N1792" s="59">
        <v>42227</v>
      </c>
      <c r="O1792" s="183">
        <v>5290</v>
      </c>
      <c r="P1792" s="183" t="s">
        <v>1592</v>
      </c>
      <c r="Q1792" s="14" t="s">
        <v>375</v>
      </c>
      <c r="R1792" s="105">
        <v>2768.8</v>
      </c>
      <c r="S1792" s="23">
        <v>42227</v>
      </c>
      <c r="T1792" s="106">
        <v>2768.8</v>
      </c>
      <c r="U1792" s="31">
        <f t="shared" si="54"/>
        <v>0</v>
      </c>
      <c r="V1792" s="39" t="s">
        <v>9</v>
      </c>
    </row>
    <row r="1793" spans="1:22" x14ac:dyDescent="0.25">
      <c r="A1793" s="20">
        <v>42233</v>
      </c>
      <c r="B1793" s="183">
        <v>6001</v>
      </c>
      <c r="C1793" s="183" t="s">
        <v>1592</v>
      </c>
      <c r="D1793" s="14" t="s">
        <v>270</v>
      </c>
      <c r="E1793" s="105">
        <v>279.5</v>
      </c>
      <c r="F1793" s="23">
        <v>42233</v>
      </c>
      <c r="G1793" s="118">
        <v>279.5</v>
      </c>
      <c r="H1793" s="31">
        <f t="shared" si="55"/>
        <v>0</v>
      </c>
      <c r="I1793" s="56" t="s">
        <v>9</v>
      </c>
      <c r="N1793" s="20">
        <v>42227</v>
      </c>
      <c r="O1793" s="183">
        <v>5346</v>
      </c>
      <c r="P1793" s="183" t="s">
        <v>1592</v>
      </c>
      <c r="Q1793" s="14" t="s">
        <v>375</v>
      </c>
      <c r="R1793" s="105">
        <v>2752.8</v>
      </c>
      <c r="S1793" s="23">
        <v>42228</v>
      </c>
      <c r="T1793" s="106">
        <v>2752.8</v>
      </c>
      <c r="U1793" s="31">
        <f t="shared" si="54"/>
        <v>0</v>
      </c>
      <c r="V1793" s="39" t="s">
        <v>9</v>
      </c>
    </row>
    <row r="1794" spans="1:22" x14ac:dyDescent="0.25">
      <c r="A1794" s="59">
        <v>42233</v>
      </c>
      <c r="B1794" s="183">
        <v>6002</v>
      </c>
      <c r="C1794" s="183" t="s">
        <v>1592</v>
      </c>
      <c r="D1794" s="14" t="s">
        <v>178</v>
      </c>
      <c r="E1794" s="105">
        <v>4989.6000000000004</v>
      </c>
      <c r="F1794" s="23">
        <v>42234</v>
      </c>
      <c r="G1794" s="118">
        <v>4989.6000000000004</v>
      </c>
      <c r="H1794" s="31">
        <f t="shared" si="55"/>
        <v>0</v>
      </c>
      <c r="I1794" s="56" t="s">
        <v>6112</v>
      </c>
      <c r="N1794" s="59">
        <v>42228</v>
      </c>
      <c r="O1794" s="183">
        <v>5397</v>
      </c>
      <c r="P1794" s="183" t="s">
        <v>1592</v>
      </c>
      <c r="Q1794" s="14" t="s">
        <v>375</v>
      </c>
      <c r="R1794" s="105">
        <v>2801.8</v>
      </c>
      <c r="S1794" s="23">
        <v>42228</v>
      </c>
      <c r="T1794" s="106">
        <v>2801.8</v>
      </c>
      <c r="U1794" s="31">
        <f t="shared" si="54"/>
        <v>0</v>
      </c>
      <c r="V1794" s="39" t="s">
        <v>9</v>
      </c>
    </row>
    <row r="1795" spans="1:22" x14ac:dyDescent="0.25">
      <c r="A1795" s="20">
        <v>42233</v>
      </c>
      <c r="B1795" s="183">
        <v>6003</v>
      </c>
      <c r="C1795" s="183" t="s">
        <v>1592</v>
      </c>
      <c r="D1795" s="14" t="s">
        <v>1058</v>
      </c>
      <c r="E1795" s="105">
        <v>2724.9</v>
      </c>
      <c r="F1795" s="23">
        <v>42233</v>
      </c>
      <c r="G1795" s="118">
        <v>2724.9</v>
      </c>
      <c r="H1795" s="31">
        <f t="shared" si="55"/>
        <v>0</v>
      </c>
      <c r="I1795" s="56" t="s">
        <v>9</v>
      </c>
      <c r="N1795" s="20">
        <v>42228</v>
      </c>
      <c r="O1795" s="183">
        <v>5431</v>
      </c>
      <c r="P1795" s="183" t="s">
        <v>1592</v>
      </c>
      <c r="Q1795" s="14" t="s">
        <v>375</v>
      </c>
      <c r="R1795" s="105">
        <v>1082.4000000000001</v>
      </c>
      <c r="S1795" s="23">
        <v>42228</v>
      </c>
      <c r="T1795" s="106">
        <v>1082.4000000000001</v>
      </c>
      <c r="U1795" s="31">
        <f t="shared" ref="U1795:U1858" si="56">R1795-T1795</f>
        <v>0</v>
      </c>
      <c r="V1795" s="39" t="s">
        <v>9</v>
      </c>
    </row>
    <row r="1796" spans="1:22" x14ac:dyDescent="0.25">
      <c r="A1796" s="59">
        <v>42233</v>
      </c>
      <c r="B1796" s="183">
        <v>6004</v>
      </c>
      <c r="C1796" s="183" t="s">
        <v>1592</v>
      </c>
      <c r="D1796" s="14" t="s">
        <v>232</v>
      </c>
      <c r="E1796" s="105">
        <v>5779.2</v>
      </c>
      <c r="F1796" s="23">
        <v>42238</v>
      </c>
      <c r="G1796" s="118">
        <v>5779.2</v>
      </c>
      <c r="H1796" s="31">
        <f t="shared" ref="H1796:H1859" si="57">E1796-G1796</f>
        <v>0</v>
      </c>
      <c r="I1796" s="56" t="s">
        <v>312</v>
      </c>
      <c r="N1796" s="59">
        <v>42229</v>
      </c>
      <c r="O1796" s="183">
        <v>5511</v>
      </c>
      <c r="P1796" s="183" t="s">
        <v>1592</v>
      </c>
      <c r="Q1796" s="14" t="s">
        <v>375</v>
      </c>
      <c r="R1796" s="105">
        <v>2676.4</v>
      </c>
      <c r="S1796" s="23">
        <v>42229</v>
      </c>
      <c r="T1796" s="106">
        <v>2676.4</v>
      </c>
      <c r="U1796" s="31">
        <f t="shared" si="56"/>
        <v>0</v>
      </c>
      <c r="V1796" s="39" t="s">
        <v>9</v>
      </c>
    </row>
    <row r="1797" spans="1:22" x14ac:dyDescent="0.25">
      <c r="A1797" s="20">
        <v>42233</v>
      </c>
      <c r="B1797" s="183">
        <v>6005</v>
      </c>
      <c r="C1797" s="183" t="s">
        <v>1592</v>
      </c>
      <c r="D1797" s="14" t="s">
        <v>65</v>
      </c>
      <c r="E1797" s="105">
        <v>2192.4</v>
      </c>
      <c r="F1797" s="23">
        <v>42234</v>
      </c>
      <c r="G1797" s="118">
        <v>2192.4</v>
      </c>
      <c r="H1797" s="31">
        <f t="shared" si="57"/>
        <v>0</v>
      </c>
      <c r="I1797" s="56" t="s">
        <v>6112</v>
      </c>
      <c r="N1797" s="20">
        <v>42229</v>
      </c>
      <c r="O1797" s="183">
        <v>5553</v>
      </c>
      <c r="P1797" s="183" t="s">
        <v>1592</v>
      </c>
      <c r="Q1797" s="14" t="s">
        <v>375</v>
      </c>
      <c r="R1797" s="105">
        <v>1918.8</v>
      </c>
      <c r="S1797" s="23">
        <v>42229</v>
      </c>
      <c r="T1797" s="106">
        <v>1918.8</v>
      </c>
      <c r="U1797" s="31">
        <f t="shared" si="56"/>
        <v>0</v>
      </c>
      <c r="V1797" s="39" t="s">
        <v>9</v>
      </c>
    </row>
    <row r="1798" spans="1:22" x14ac:dyDescent="0.25">
      <c r="A1798" s="59">
        <v>42233</v>
      </c>
      <c r="B1798" s="183">
        <v>6006</v>
      </c>
      <c r="C1798" s="183" t="s">
        <v>1592</v>
      </c>
      <c r="D1798" s="14" t="s">
        <v>178</v>
      </c>
      <c r="E1798" s="105">
        <v>2404.8000000000002</v>
      </c>
      <c r="F1798" s="23">
        <v>42234</v>
      </c>
      <c r="G1798" s="118">
        <v>2404.8000000000002</v>
      </c>
      <c r="H1798" s="31">
        <f t="shared" si="57"/>
        <v>0</v>
      </c>
      <c r="I1798" s="56" t="s">
        <v>6112</v>
      </c>
      <c r="N1798" s="59">
        <v>42230</v>
      </c>
      <c r="O1798" s="183">
        <v>5629</v>
      </c>
      <c r="P1798" s="183" t="s">
        <v>1592</v>
      </c>
      <c r="Q1798" s="14" t="s">
        <v>375</v>
      </c>
      <c r="R1798" s="105">
        <v>4518.2</v>
      </c>
      <c r="S1798" s="23">
        <v>42230</v>
      </c>
      <c r="T1798" s="106">
        <v>4518.2</v>
      </c>
      <c r="U1798" s="31">
        <f t="shared" si="56"/>
        <v>0</v>
      </c>
      <c r="V1798" s="39" t="s">
        <v>9</v>
      </c>
    </row>
    <row r="1799" spans="1:22" x14ac:dyDescent="0.25">
      <c r="A1799" s="20">
        <v>42233</v>
      </c>
      <c r="B1799" s="183">
        <v>6007</v>
      </c>
      <c r="C1799" s="183" t="s">
        <v>1592</v>
      </c>
      <c r="D1799" s="14" t="s">
        <v>882</v>
      </c>
      <c r="E1799" s="105">
        <v>28834.959999999999</v>
      </c>
      <c r="F1799" s="23">
        <v>42233</v>
      </c>
      <c r="G1799" s="118">
        <v>28834.959999999999</v>
      </c>
      <c r="H1799" s="31">
        <f t="shared" si="57"/>
        <v>0</v>
      </c>
      <c r="I1799" s="56" t="s">
        <v>6106</v>
      </c>
      <c r="N1799" s="20">
        <v>42230</v>
      </c>
      <c r="O1799" s="183">
        <v>5718</v>
      </c>
      <c r="P1799" s="183" t="s">
        <v>1592</v>
      </c>
      <c r="Q1799" s="14" t="s">
        <v>375</v>
      </c>
      <c r="R1799" s="105">
        <v>2622.6</v>
      </c>
      <c r="S1799" s="23">
        <v>42230</v>
      </c>
      <c r="T1799" s="106">
        <v>2622.6</v>
      </c>
      <c r="U1799" s="48">
        <f t="shared" si="56"/>
        <v>0</v>
      </c>
      <c r="V1799" s="39" t="s">
        <v>9</v>
      </c>
    </row>
    <row r="1800" spans="1:22" x14ac:dyDescent="0.25">
      <c r="A1800" s="59">
        <v>42233</v>
      </c>
      <c r="B1800" s="183">
        <v>6008</v>
      </c>
      <c r="C1800" s="183" t="s">
        <v>1592</v>
      </c>
      <c r="D1800" s="14" t="s">
        <v>375</v>
      </c>
      <c r="E1800" s="105">
        <v>1297.2</v>
      </c>
      <c r="F1800" s="23">
        <v>42233</v>
      </c>
      <c r="G1800" s="118">
        <v>1297.2</v>
      </c>
      <c r="H1800" s="31">
        <f t="shared" si="57"/>
        <v>0</v>
      </c>
      <c r="I1800" s="56" t="s">
        <v>9</v>
      </c>
      <c r="N1800" s="59">
        <v>42230</v>
      </c>
      <c r="O1800" s="183">
        <v>5719</v>
      </c>
      <c r="P1800" s="183" t="s">
        <v>1592</v>
      </c>
      <c r="Q1800" s="14" t="s">
        <v>375</v>
      </c>
      <c r="R1800" s="105">
        <v>528</v>
      </c>
      <c r="S1800" s="23">
        <v>42230</v>
      </c>
      <c r="T1800" s="106">
        <v>528</v>
      </c>
      <c r="U1800" s="48">
        <f t="shared" si="56"/>
        <v>0</v>
      </c>
      <c r="V1800" s="39" t="s">
        <v>9</v>
      </c>
    </row>
    <row r="1801" spans="1:22" x14ac:dyDescent="0.25">
      <c r="A1801" s="20">
        <v>42233</v>
      </c>
      <c r="B1801" s="183">
        <v>6009</v>
      </c>
      <c r="C1801" s="183" t="s">
        <v>1592</v>
      </c>
      <c r="D1801" s="14" t="s">
        <v>50</v>
      </c>
      <c r="E1801" s="105">
        <v>3524.1</v>
      </c>
      <c r="F1801" s="23">
        <v>42233</v>
      </c>
      <c r="G1801" s="118">
        <v>3524.1</v>
      </c>
      <c r="H1801" s="31">
        <f t="shared" si="57"/>
        <v>0</v>
      </c>
      <c r="I1801" s="56" t="s">
        <v>9</v>
      </c>
      <c r="N1801" s="20">
        <v>42232</v>
      </c>
      <c r="O1801" s="183">
        <v>5873</v>
      </c>
      <c r="P1801" s="183" t="s">
        <v>1592</v>
      </c>
      <c r="Q1801" s="14" t="s">
        <v>375</v>
      </c>
      <c r="R1801" s="105">
        <v>6546</v>
      </c>
      <c r="S1801" s="23" t="s">
        <v>6204</v>
      </c>
      <c r="T1801" s="114">
        <f>2700+3846</f>
        <v>6546</v>
      </c>
      <c r="U1801" s="125">
        <f t="shared" si="56"/>
        <v>0</v>
      </c>
      <c r="V1801" s="39" t="s">
        <v>9</v>
      </c>
    </row>
    <row r="1802" spans="1:22" x14ac:dyDescent="0.25">
      <c r="A1802" s="59">
        <v>42233</v>
      </c>
      <c r="B1802" s="183">
        <v>6010</v>
      </c>
      <c r="C1802" s="183" t="s">
        <v>1592</v>
      </c>
      <c r="D1802" s="14" t="s">
        <v>335</v>
      </c>
      <c r="E1802" s="105">
        <v>518.4</v>
      </c>
      <c r="F1802" s="23">
        <v>42233</v>
      </c>
      <c r="G1802" s="118">
        <v>518.4</v>
      </c>
      <c r="H1802" s="31">
        <f t="shared" si="57"/>
        <v>0</v>
      </c>
      <c r="I1802" s="56" t="s">
        <v>9</v>
      </c>
      <c r="N1802" s="59">
        <v>42233</v>
      </c>
      <c r="O1802" s="183">
        <v>6008</v>
      </c>
      <c r="P1802" s="183" t="s">
        <v>1592</v>
      </c>
      <c r="Q1802" s="14" t="s">
        <v>375</v>
      </c>
      <c r="R1802" s="105">
        <v>1297.2</v>
      </c>
      <c r="S1802" s="23">
        <v>42233</v>
      </c>
      <c r="T1802" s="118">
        <v>1297.2</v>
      </c>
      <c r="U1802" s="31">
        <f t="shared" si="56"/>
        <v>0</v>
      </c>
      <c r="V1802" s="56" t="s">
        <v>9</v>
      </c>
    </row>
    <row r="1803" spans="1:22" x14ac:dyDescent="0.25">
      <c r="A1803" s="20">
        <v>42233</v>
      </c>
      <c r="B1803" s="183">
        <v>6011</v>
      </c>
      <c r="C1803" s="183" t="s">
        <v>1592</v>
      </c>
      <c r="D1803" s="14" t="s">
        <v>591</v>
      </c>
      <c r="E1803" s="105">
        <v>10118.4</v>
      </c>
      <c r="F1803" s="23">
        <v>42233</v>
      </c>
      <c r="G1803" s="118">
        <v>10118.4</v>
      </c>
      <c r="H1803" s="31">
        <f t="shared" si="57"/>
        <v>0</v>
      </c>
      <c r="I1803" s="56" t="s">
        <v>6104</v>
      </c>
      <c r="N1803" s="20">
        <v>42233</v>
      </c>
      <c r="O1803" s="183">
        <v>6042</v>
      </c>
      <c r="P1803" s="183" t="s">
        <v>1592</v>
      </c>
      <c r="Q1803" s="14" t="s">
        <v>375</v>
      </c>
      <c r="R1803" s="105">
        <v>2265.6</v>
      </c>
      <c r="S1803" s="12" t="s">
        <v>6207</v>
      </c>
      <c r="T1803" s="118">
        <f>1850+415.6</f>
        <v>2265.6</v>
      </c>
      <c r="U1803" s="31">
        <f t="shared" si="56"/>
        <v>0</v>
      </c>
      <c r="V1803" s="56" t="s">
        <v>9</v>
      </c>
    </row>
    <row r="1804" spans="1:22" x14ac:dyDescent="0.25">
      <c r="A1804" s="59">
        <v>42233</v>
      </c>
      <c r="B1804" s="183">
        <v>6012</v>
      </c>
      <c r="C1804" s="183" t="s">
        <v>1592</v>
      </c>
      <c r="D1804" s="14" t="s">
        <v>305</v>
      </c>
      <c r="E1804" s="105">
        <v>1674</v>
      </c>
      <c r="F1804" s="23">
        <v>42233</v>
      </c>
      <c r="G1804" s="118">
        <v>1674</v>
      </c>
      <c r="H1804" s="31">
        <f t="shared" si="57"/>
        <v>0</v>
      </c>
      <c r="I1804" s="56" t="s">
        <v>9</v>
      </c>
      <c r="N1804" s="59">
        <v>42233</v>
      </c>
      <c r="O1804" s="183">
        <v>6044</v>
      </c>
      <c r="P1804" s="183" t="s">
        <v>1592</v>
      </c>
      <c r="Q1804" s="14" t="s">
        <v>375</v>
      </c>
      <c r="R1804" s="105">
        <v>279.39999999999998</v>
      </c>
      <c r="S1804" s="23">
        <v>42234</v>
      </c>
      <c r="T1804" s="118">
        <v>279.39999999999998</v>
      </c>
      <c r="U1804" s="31">
        <f t="shared" si="56"/>
        <v>0</v>
      </c>
      <c r="V1804" s="56" t="s">
        <v>9</v>
      </c>
    </row>
    <row r="1805" spans="1:22" x14ac:dyDescent="0.25">
      <c r="A1805" s="20">
        <v>42233</v>
      </c>
      <c r="B1805" s="183">
        <v>6013</v>
      </c>
      <c r="C1805" s="183" t="s">
        <v>1592</v>
      </c>
      <c r="D1805" s="14" t="s">
        <v>256</v>
      </c>
      <c r="E1805" s="105">
        <v>4910.3999999999996</v>
      </c>
      <c r="F1805" s="23">
        <v>42233</v>
      </c>
      <c r="G1805" s="118">
        <v>4910.3999999999996</v>
      </c>
      <c r="H1805" s="31">
        <f t="shared" si="57"/>
        <v>0</v>
      </c>
      <c r="I1805" s="56" t="s">
        <v>6104</v>
      </c>
      <c r="N1805" s="20">
        <v>42234</v>
      </c>
      <c r="O1805" s="183">
        <v>6138</v>
      </c>
      <c r="P1805" s="183" t="s">
        <v>1592</v>
      </c>
      <c r="Q1805" s="14" t="s">
        <v>375</v>
      </c>
      <c r="R1805" s="105">
        <v>2457.6</v>
      </c>
      <c r="S1805" s="23">
        <v>42234</v>
      </c>
      <c r="T1805" s="106">
        <v>2457.6</v>
      </c>
      <c r="U1805" s="31">
        <f t="shared" si="56"/>
        <v>0</v>
      </c>
      <c r="V1805" s="39" t="s">
        <v>9</v>
      </c>
    </row>
    <row r="1806" spans="1:22" x14ac:dyDescent="0.25">
      <c r="A1806" s="59">
        <v>42233</v>
      </c>
      <c r="B1806" s="183">
        <v>6014</v>
      </c>
      <c r="C1806" s="183" t="s">
        <v>1592</v>
      </c>
      <c r="D1806" s="14" t="s">
        <v>829</v>
      </c>
      <c r="E1806" s="105">
        <v>3639.2</v>
      </c>
      <c r="F1806" s="23">
        <v>42234</v>
      </c>
      <c r="G1806" s="118">
        <v>3639.2</v>
      </c>
      <c r="H1806" s="31">
        <f t="shared" si="57"/>
        <v>0</v>
      </c>
      <c r="I1806" s="56" t="s">
        <v>9</v>
      </c>
      <c r="N1806" s="59">
        <v>42235</v>
      </c>
      <c r="O1806" s="183">
        <v>6214</v>
      </c>
      <c r="P1806" s="183" t="s">
        <v>1592</v>
      </c>
      <c r="Q1806" s="14" t="s">
        <v>375</v>
      </c>
      <c r="R1806" s="105">
        <v>2868.8</v>
      </c>
      <c r="S1806" s="23" t="s">
        <v>6225</v>
      </c>
      <c r="T1806" s="106">
        <f>2000+868.8</f>
        <v>2868.8</v>
      </c>
      <c r="U1806" s="31">
        <f t="shared" si="56"/>
        <v>0</v>
      </c>
      <c r="V1806" s="56" t="s">
        <v>9</v>
      </c>
    </row>
    <row r="1807" spans="1:22" x14ac:dyDescent="0.25">
      <c r="A1807" s="20">
        <v>42233</v>
      </c>
      <c r="B1807" s="183">
        <v>6015</v>
      </c>
      <c r="C1807" s="183" t="s">
        <v>1592</v>
      </c>
      <c r="D1807" s="14" t="s">
        <v>135</v>
      </c>
      <c r="E1807" s="105">
        <v>1453.6</v>
      </c>
      <c r="F1807" s="23">
        <v>42233</v>
      </c>
      <c r="G1807" s="118">
        <v>1453.6</v>
      </c>
      <c r="H1807" s="31">
        <f t="shared" si="57"/>
        <v>0</v>
      </c>
      <c r="I1807" s="56" t="s">
        <v>9</v>
      </c>
      <c r="N1807" s="20">
        <v>42236</v>
      </c>
      <c r="O1807" s="183">
        <v>6301</v>
      </c>
      <c r="P1807" s="183" t="s">
        <v>1592</v>
      </c>
      <c r="Q1807" s="14" t="s">
        <v>375</v>
      </c>
      <c r="R1807" s="105">
        <v>3006.2</v>
      </c>
      <c r="S1807" s="23">
        <v>42236</v>
      </c>
      <c r="T1807" s="118">
        <v>3006.2</v>
      </c>
      <c r="U1807" s="31">
        <f t="shared" si="56"/>
        <v>0</v>
      </c>
      <c r="V1807" s="56" t="s">
        <v>9</v>
      </c>
    </row>
    <row r="1808" spans="1:22" x14ac:dyDescent="0.25">
      <c r="A1808" s="59">
        <v>42233</v>
      </c>
      <c r="B1808" s="183">
        <v>6016</v>
      </c>
      <c r="C1808" s="183" t="s">
        <v>1592</v>
      </c>
      <c r="D1808" s="14" t="s">
        <v>361</v>
      </c>
      <c r="E1808" s="105">
        <v>5492.7</v>
      </c>
      <c r="F1808" s="23">
        <v>42233</v>
      </c>
      <c r="G1808" s="118">
        <v>5492.7</v>
      </c>
      <c r="H1808" s="31">
        <f t="shared" si="57"/>
        <v>0</v>
      </c>
      <c r="I1808" s="56" t="s">
        <v>19</v>
      </c>
      <c r="N1808" s="59">
        <v>42236</v>
      </c>
      <c r="O1808" s="183">
        <v>6342</v>
      </c>
      <c r="P1808" s="183" t="s">
        <v>1592</v>
      </c>
      <c r="Q1808" s="14" t="s">
        <v>375</v>
      </c>
      <c r="R1808" s="105">
        <v>2855.8</v>
      </c>
      <c r="S1808" s="23">
        <v>42236</v>
      </c>
      <c r="T1808" s="106">
        <v>2855.8</v>
      </c>
      <c r="U1808" s="31">
        <f t="shared" si="56"/>
        <v>0</v>
      </c>
      <c r="V1808" s="39" t="s">
        <v>9</v>
      </c>
    </row>
    <row r="1809" spans="1:22" x14ac:dyDescent="0.25">
      <c r="A1809" s="20">
        <v>42233</v>
      </c>
      <c r="B1809" s="183">
        <v>6017</v>
      </c>
      <c r="C1809" s="183" t="s">
        <v>1592</v>
      </c>
      <c r="D1809" s="14" t="s">
        <v>104</v>
      </c>
      <c r="E1809" s="105">
        <v>7571.2</v>
      </c>
      <c r="F1809" s="23">
        <v>42233</v>
      </c>
      <c r="G1809" s="118">
        <v>7571.2</v>
      </c>
      <c r="H1809" s="31">
        <f t="shared" si="57"/>
        <v>0</v>
      </c>
      <c r="I1809" s="56" t="s">
        <v>19</v>
      </c>
      <c r="N1809" s="20">
        <v>42236</v>
      </c>
      <c r="O1809" s="183">
        <v>6377</v>
      </c>
      <c r="P1809" s="183" t="s">
        <v>1592</v>
      </c>
      <c r="Q1809" s="15" t="s">
        <v>375</v>
      </c>
      <c r="R1809" s="122">
        <v>5350.6</v>
      </c>
      <c r="S1809" s="23" t="s">
        <v>6233</v>
      </c>
      <c r="T1809" s="106">
        <f>4391+959.6</f>
        <v>5350.6</v>
      </c>
      <c r="U1809" s="31">
        <f t="shared" si="56"/>
        <v>0</v>
      </c>
      <c r="V1809" s="68" t="s">
        <v>9</v>
      </c>
    </row>
    <row r="1810" spans="1:22" x14ac:dyDescent="0.25">
      <c r="A1810" s="59">
        <v>42233</v>
      </c>
      <c r="B1810" s="183">
        <v>6018</v>
      </c>
      <c r="C1810" s="183" t="s">
        <v>1592</v>
      </c>
      <c r="D1810" s="14" t="s">
        <v>98</v>
      </c>
      <c r="E1810" s="105">
        <v>2254.1</v>
      </c>
      <c r="F1810" s="23">
        <v>42233</v>
      </c>
      <c r="G1810" s="118">
        <v>2254.1</v>
      </c>
      <c r="H1810" s="31">
        <f t="shared" si="57"/>
        <v>0</v>
      </c>
      <c r="I1810" s="56" t="s">
        <v>19</v>
      </c>
      <c r="N1810" s="59">
        <v>42236</v>
      </c>
      <c r="O1810" s="183">
        <v>6378</v>
      </c>
      <c r="P1810" s="183" t="s">
        <v>1592</v>
      </c>
      <c r="Q1810" s="224" t="s">
        <v>375</v>
      </c>
      <c r="R1810" s="122">
        <v>209</v>
      </c>
      <c r="S1810" s="23">
        <v>42236</v>
      </c>
      <c r="T1810" s="106">
        <v>209</v>
      </c>
      <c r="U1810" s="31">
        <f t="shared" si="56"/>
        <v>0</v>
      </c>
      <c r="V1810" s="68" t="s">
        <v>9</v>
      </c>
    </row>
    <row r="1811" spans="1:22" x14ac:dyDescent="0.25">
      <c r="A1811" s="20">
        <v>42233</v>
      </c>
      <c r="B1811" s="183">
        <v>6019</v>
      </c>
      <c r="C1811" s="183" t="s">
        <v>1592</v>
      </c>
      <c r="D1811" s="14" t="s">
        <v>484</v>
      </c>
      <c r="E1811" s="105">
        <v>1030</v>
      </c>
      <c r="F1811" s="23">
        <v>42233</v>
      </c>
      <c r="G1811" s="118">
        <v>1030</v>
      </c>
      <c r="H1811" s="31">
        <f t="shared" si="57"/>
        <v>0</v>
      </c>
      <c r="I1811" s="56" t="s">
        <v>9</v>
      </c>
      <c r="N1811" s="20">
        <v>42237</v>
      </c>
      <c r="O1811" s="183">
        <v>6510</v>
      </c>
      <c r="P1811" s="183" t="s">
        <v>1592</v>
      </c>
      <c r="Q1811" s="14" t="s">
        <v>375</v>
      </c>
      <c r="R1811" s="105">
        <v>2663.6</v>
      </c>
      <c r="S1811" s="23" t="s">
        <v>6243</v>
      </c>
      <c r="T1811" s="106">
        <f>2600+63.6</f>
        <v>2663.6</v>
      </c>
      <c r="U1811" s="31">
        <f t="shared" si="56"/>
        <v>0</v>
      </c>
      <c r="V1811" s="39" t="s">
        <v>9</v>
      </c>
    </row>
    <row r="1812" spans="1:22" x14ac:dyDescent="0.25">
      <c r="A1812" s="59">
        <v>42233</v>
      </c>
      <c r="B1812" s="183">
        <v>6020</v>
      </c>
      <c r="C1812" s="183" t="s">
        <v>1592</v>
      </c>
      <c r="D1812" s="14" t="s">
        <v>6214</v>
      </c>
      <c r="E1812" s="105">
        <v>9655.7999999999993</v>
      </c>
      <c r="F1812" s="23">
        <v>42234</v>
      </c>
      <c r="G1812" s="118">
        <v>9655.7999999999993</v>
      </c>
      <c r="H1812" s="48">
        <f t="shared" si="57"/>
        <v>0</v>
      </c>
      <c r="I1812" s="56" t="s">
        <v>17</v>
      </c>
      <c r="N1812" s="59">
        <v>42237</v>
      </c>
      <c r="O1812" s="183">
        <v>6512</v>
      </c>
      <c r="P1812" s="183" t="s">
        <v>1592</v>
      </c>
      <c r="Q1812" s="14" t="s">
        <v>375</v>
      </c>
      <c r="R1812" s="105">
        <v>2174.25</v>
      </c>
      <c r="S1812" s="23">
        <v>42239</v>
      </c>
      <c r="T1812" s="106">
        <v>2174.25</v>
      </c>
      <c r="U1812" s="31">
        <f t="shared" si="56"/>
        <v>0</v>
      </c>
      <c r="V1812" s="39" t="s">
        <v>9</v>
      </c>
    </row>
    <row r="1813" spans="1:22" x14ac:dyDescent="0.25">
      <c r="A1813" s="20">
        <v>42233</v>
      </c>
      <c r="B1813" s="183">
        <v>6021</v>
      </c>
      <c r="C1813" s="183" t="s">
        <v>1592</v>
      </c>
      <c r="D1813" s="14" t="s">
        <v>235</v>
      </c>
      <c r="E1813" s="105">
        <v>2210.1999999999998</v>
      </c>
      <c r="F1813" s="23">
        <v>42234</v>
      </c>
      <c r="G1813" s="118">
        <v>2210.1999999999998</v>
      </c>
      <c r="H1813" s="31">
        <f t="shared" si="57"/>
        <v>0</v>
      </c>
      <c r="I1813" s="56" t="s">
        <v>17</v>
      </c>
      <c r="N1813" s="20">
        <v>42239</v>
      </c>
      <c r="O1813" s="183">
        <v>6653</v>
      </c>
      <c r="P1813" s="183" t="s">
        <v>1592</v>
      </c>
      <c r="Q1813" s="14" t="s">
        <v>375</v>
      </c>
      <c r="R1813" s="105">
        <v>2708.7</v>
      </c>
      <c r="S1813" s="65">
        <v>42239</v>
      </c>
      <c r="T1813" s="106">
        <v>2708.7</v>
      </c>
      <c r="U1813" s="31">
        <f t="shared" si="56"/>
        <v>0</v>
      </c>
      <c r="V1813" s="39" t="s">
        <v>9</v>
      </c>
    </row>
    <row r="1814" spans="1:22" x14ac:dyDescent="0.25">
      <c r="A1814" s="59">
        <v>42233</v>
      </c>
      <c r="B1814" s="183">
        <v>6022</v>
      </c>
      <c r="C1814" s="183" t="s">
        <v>1592</v>
      </c>
      <c r="D1814" s="14" t="s">
        <v>236</v>
      </c>
      <c r="E1814" s="105">
        <v>28948.799999999999</v>
      </c>
      <c r="F1814" s="23">
        <v>42235</v>
      </c>
      <c r="G1814" s="118">
        <v>28948.799999999999</v>
      </c>
      <c r="H1814" s="31">
        <f t="shared" si="57"/>
        <v>0</v>
      </c>
      <c r="I1814" s="56" t="s">
        <v>94</v>
      </c>
      <c r="N1814" s="59">
        <v>42240</v>
      </c>
      <c r="O1814" s="183">
        <v>6736</v>
      </c>
      <c r="P1814" s="183" t="s">
        <v>1592</v>
      </c>
      <c r="Q1814" s="14" t="s">
        <v>375</v>
      </c>
      <c r="R1814" s="105">
        <v>1051.5999999999999</v>
      </c>
      <c r="S1814" s="65">
        <v>42240</v>
      </c>
      <c r="T1814" s="106">
        <v>1051.5999999999999</v>
      </c>
      <c r="U1814" s="31">
        <f t="shared" si="56"/>
        <v>0</v>
      </c>
      <c r="V1814" s="39" t="s">
        <v>9</v>
      </c>
    </row>
    <row r="1815" spans="1:22" x14ac:dyDescent="0.25">
      <c r="A1815" s="20">
        <v>42233</v>
      </c>
      <c r="B1815" s="183">
        <v>6023</v>
      </c>
      <c r="C1815" s="183" t="s">
        <v>1592</v>
      </c>
      <c r="D1815" s="14" t="s">
        <v>851</v>
      </c>
      <c r="E1815" s="105">
        <v>1788</v>
      </c>
      <c r="F1815" s="23">
        <v>42234</v>
      </c>
      <c r="G1815" s="118">
        <v>1788</v>
      </c>
      <c r="H1815" s="31">
        <f t="shared" si="57"/>
        <v>0</v>
      </c>
      <c r="I1815" s="56" t="s">
        <v>94</v>
      </c>
      <c r="N1815" s="20">
        <v>42242</v>
      </c>
      <c r="O1815" s="183">
        <v>6957</v>
      </c>
      <c r="P1815" s="183" t="s">
        <v>1592</v>
      </c>
      <c r="Q1815" s="14" t="s">
        <v>375</v>
      </c>
      <c r="R1815" s="105">
        <v>1575.2</v>
      </c>
      <c r="S1815" s="65">
        <v>42242</v>
      </c>
      <c r="T1815" s="106">
        <v>1575.2</v>
      </c>
      <c r="U1815" s="31">
        <f t="shared" si="56"/>
        <v>0</v>
      </c>
      <c r="V1815" s="39" t="s">
        <v>9</v>
      </c>
    </row>
    <row r="1816" spans="1:22" x14ac:dyDescent="0.25">
      <c r="A1816" s="59">
        <v>42233</v>
      </c>
      <c r="B1816" s="183">
        <v>6024</v>
      </c>
      <c r="C1816" s="183" t="s">
        <v>1592</v>
      </c>
      <c r="D1816" s="14" t="s">
        <v>185</v>
      </c>
      <c r="E1816" s="105">
        <v>67810.899999999994</v>
      </c>
      <c r="F1816" s="23">
        <v>42233</v>
      </c>
      <c r="G1816" s="118">
        <v>67810.899999999994</v>
      </c>
      <c r="H1816" s="48">
        <f t="shared" si="57"/>
        <v>0</v>
      </c>
      <c r="I1816" s="56" t="s">
        <v>1013</v>
      </c>
      <c r="N1816" s="59">
        <v>42243</v>
      </c>
      <c r="O1816" s="183">
        <v>7043</v>
      </c>
      <c r="P1816" s="183" t="s">
        <v>1592</v>
      </c>
      <c r="Q1816" s="14" t="s">
        <v>375</v>
      </c>
      <c r="R1816" s="105">
        <v>2443.6</v>
      </c>
      <c r="S1816" s="23">
        <v>42243</v>
      </c>
      <c r="T1816" s="106">
        <v>2443.6</v>
      </c>
      <c r="U1816" s="31">
        <f t="shared" si="56"/>
        <v>0</v>
      </c>
      <c r="V1816" s="39" t="s">
        <v>9</v>
      </c>
    </row>
    <row r="1817" spans="1:22" x14ac:dyDescent="0.25">
      <c r="A1817" s="20">
        <v>42233</v>
      </c>
      <c r="B1817" s="183">
        <v>6025</v>
      </c>
      <c r="C1817" s="183" t="s">
        <v>1592</v>
      </c>
      <c r="D1817" s="14" t="s">
        <v>158</v>
      </c>
      <c r="E1817" s="105">
        <v>4746.2</v>
      </c>
      <c r="F1817" s="23">
        <v>42233</v>
      </c>
      <c r="G1817" s="118">
        <v>4746.2</v>
      </c>
      <c r="H1817" s="31">
        <f t="shared" si="57"/>
        <v>0</v>
      </c>
      <c r="I1817" s="56" t="s">
        <v>9</v>
      </c>
      <c r="N1817" s="20">
        <v>42245</v>
      </c>
      <c r="O1817" s="183">
        <v>7328</v>
      </c>
      <c r="P1817" s="183" t="s">
        <v>1592</v>
      </c>
      <c r="Q1817" s="14" t="s">
        <v>375</v>
      </c>
      <c r="R1817" s="105">
        <v>2016</v>
      </c>
      <c r="S1817" s="23">
        <v>42245</v>
      </c>
      <c r="T1817" s="106">
        <v>2016</v>
      </c>
      <c r="U1817" s="31">
        <f t="shared" si="56"/>
        <v>0</v>
      </c>
      <c r="V1817" s="39" t="s">
        <v>9</v>
      </c>
    </row>
    <row r="1818" spans="1:22" x14ac:dyDescent="0.25">
      <c r="A1818" s="59">
        <v>42233</v>
      </c>
      <c r="B1818" s="183">
        <v>6026</v>
      </c>
      <c r="C1818" s="183" t="s">
        <v>1592</v>
      </c>
      <c r="D1818" s="14" t="s">
        <v>192</v>
      </c>
      <c r="E1818" s="105">
        <v>5241.6000000000004</v>
      </c>
      <c r="F1818" s="30">
        <v>42268</v>
      </c>
      <c r="G1818" s="145">
        <v>5241.6000000000004</v>
      </c>
      <c r="H1818" s="31">
        <f t="shared" si="57"/>
        <v>0</v>
      </c>
      <c r="I1818" s="56" t="s">
        <v>9</v>
      </c>
      <c r="N1818" s="59">
        <v>42246</v>
      </c>
      <c r="O1818" s="183">
        <v>7437</v>
      </c>
      <c r="P1818" s="183" t="s">
        <v>1592</v>
      </c>
      <c r="Q1818" s="14" t="s">
        <v>375</v>
      </c>
      <c r="R1818" s="105">
        <v>5229.6000000000004</v>
      </c>
      <c r="S1818" s="23">
        <v>42246</v>
      </c>
      <c r="T1818" s="106">
        <v>5229.6000000000004</v>
      </c>
      <c r="U1818" s="31">
        <f t="shared" si="56"/>
        <v>0</v>
      </c>
      <c r="V1818" s="39" t="s">
        <v>9</v>
      </c>
    </row>
    <row r="1819" spans="1:22" x14ac:dyDescent="0.25">
      <c r="A1819" s="20">
        <v>42233</v>
      </c>
      <c r="B1819" s="183">
        <v>6027</v>
      </c>
      <c r="C1819" s="183" t="s">
        <v>1592</v>
      </c>
      <c r="D1819" s="14" t="s">
        <v>47</v>
      </c>
      <c r="E1819" s="105">
        <v>5316</v>
      </c>
      <c r="F1819" s="23">
        <v>42238</v>
      </c>
      <c r="G1819" s="118">
        <v>5316</v>
      </c>
      <c r="H1819" s="31">
        <f t="shared" si="57"/>
        <v>0</v>
      </c>
      <c r="I1819" s="56" t="s">
        <v>9</v>
      </c>
      <c r="N1819" s="20">
        <v>42247</v>
      </c>
      <c r="O1819" s="183">
        <v>7525</v>
      </c>
      <c r="P1819" s="183" t="s">
        <v>1592</v>
      </c>
      <c r="Q1819" s="14" t="s">
        <v>375</v>
      </c>
      <c r="R1819" s="105">
        <v>4174.8</v>
      </c>
      <c r="S1819" s="23">
        <v>42247</v>
      </c>
      <c r="T1819" s="106">
        <v>4174.8</v>
      </c>
      <c r="U1819" s="31">
        <f t="shared" si="56"/>
        <v>0</v>
      </c>
      <c r="V1819" s="39" t="s">
        <v>9</v>
      </c>
    </row>
    <row r="1820" spans="1:22" x14ac:dyDescent="0.25">
      <c r="A1820" s="59">
        <v>42233</v>
      </c>
      <c r="B1820" s="183">
        <v>6028</v>
      </c>
      <c r="C1820" s="183" t="s">
        <v>1592</v>
      </c>
      <c r="D1820" s="14" t="s">
        <v>24</v>
      </c>
      <c r="E1820" s="105">
        <v>102321.7</v>
      </c>
      <c r="F1820" s="23">
        <v>42243</v>
      </c>
      <c r="G1820" s="124">
        <v>102321.7</v>
      </c>
      <c r="H1820" s="55">
        <f t="shared" si="57"/>
        <v>0</v>
      </c>
      <c r="I1820" s="56" t="s">
        <v>9</v>
      </c>
      <c r="N1820" s="59">
        <v>42217</v>
      </c>
      <c r="O1820" s="183">
        <v>4310</v>
      </c>
      <c r="P1820" s="183" t="s">
        <v>1592</v>
      </c>
      <c r="Q1820" s="14" t="s">
        <v>6108</v>
      </c>
      <c r="R1820" s="105">
        <v>7816.8</v>
      </c>
      <c r="S1820" s="23">
        <v>42217</v>
      </c>
      <c r="T1820" s="106">
        <v>7816.8</v>
      </c>
      <c r="U1820" s="25">
        <f t="shared" si="56"/>
        <v>0</v>
      </c>
      <c r="V1820" s="39" t="s">
        <v>9</v>
      </c>
    </row>
    <row r="1821" spans="1:22" x14ac:dyDescent="0.25">
      <c r="A1821" s="20">
        <v>42233</v>
      </c>
      <c r="B1821" s="183">
        <v>6029</v>
      </c>
      <c r="C1821" s="183" t="s">
        <v>1592</v>
      </c>
      <c r="D1821" s="14" t="s">
        <v>1172</v>
      </c>
      <c r="E1821" s="105">
        <v>38496.1</v>
      </c>
      <c r="F1821" s="23">
        <v>42234</v>
      </c>
      <c r="G1821" s="118">
        <v>38496.1</v>
      </c>
      <c r="H1821" s="31">
        <f t="shared" si="57"/>
        <v>0</v>
      </c>
      <c r="I1821" s="56" t="s">
        <v>9</v>
      </c>
      <c r="N1821" s="20">
        <v>42220</v>
      </c>
      <c r="O1821" s="183">
        <v>4520</v>
      </c>
      <c r="P1821" s="183" t="s">
        <v>1592</v>
      </c>
      <c r="Q1821" s="14" t="s">
        <v>591</v>
      </c>
      <c r="R1821" s="105">
        <v>12102</v>
      </c>
      <c r="S1821" s="23">
        <v>42220</v>
      </c>
      <c r="T1821" s="106">
        <v>12102</v>
      </c>
      <c r="U1821" s="31">
        <f t="shared" si="56"/>
        <v>0</v>
      </c>
      <c r="V1821" s="39" t="s">
        <v>6112</v>
      </c>
    </row>
    <row r="1822" spans="1:22" x14ac:dyDescent="0.25">
      <c r="A1822" s="59">
        <v>42233</v>
      </c>
      <c r="B1822" s="183">
        <v>6030</v>
      </c>
      <c r="C1822" s="183" t="s">
        <v>1592</v>
      </c>
      <c r="D1822" s="185" t="s">
        <v>218</v>
      </c>
      <c r="E1822" s="108">
        <v>0</v>
      </c>
      <c r="F1822" s="23"/>
      <c r="G1822" s="118"/>
      <c r="H1822" s="31">
        <f t="shared" si="57"/>
        <v>0</v>
      </c>
      <c r="I1822" s="56" t="s">
        <v>13</v>
      </c>
      <c r="N1822" s="59">
        <v>42224</v>
      </c>
      <c r="O1822" s="183">
        <v>5046</v>
      </c>
      <c r="P1822" s="183" t="s">
        <v>1592</v>
      </c>
      <c r="Q1822" s="14" t="s">
        <v>591</v>
      </c>
      <c r="R1822" s="105">
        <v>10540.8</v>
      </c>
      <c r="S1822" s="23">
        <v>42225</v>
      </c>
      <c r="T1822" s="106">
        <v>10540.8</v>
      </c>
      <c r="U1822" s="31">
        <f t="shared" si="56"/>
        <v>0</v>
      </c>
      <c r="V1822" s="39" t="s">
        <v>6104</v>
      </c>
    </row>
    <row r="1823" spans="1:22" x14ac:dyDescent="0.25">
      <c r="A1823" s="20">
        <v>42233</v>
      </c>
      <c r="B1823" s="183">
        <v>6031</v>
      </c>
      <c r="C1823" s="183" t="s">
        <v>1592</v>
      </c>
      <c r="D1823" s="14" t="s">
        <v>103</v>
      </c>
      <c r="E1823" s="105">
        <v>8078.4</v>
      </c>
      <c r="F1823" s="30">
        <v>42255</v>
      </c>
      <c r="G1823" s="145">
        <v>8078.4</v>
      </c>
      <c r="H1823" s="31">
        <f t="shared" si="57"/>
        <v>0</v>
      </c>
      <c r="I1823" s="56" t="s">
        <v>94</v>
      </c>
      <c r="N1823" s="20">
        <v>42229</v>
      </c>
      <c r="O1823" s="183">
        <v>5505</v>
      </c>
      <c r="P1823" s="183" t="s">
        <v>1592</v>
      </c>
      <c r="Q1823" s="14" t="s">
        <v>591</v>
      </c>
      <c r="R1823" s="105">
        <v>9587.2000000000007</v>
      </c>
      <c r="S1823" s="23">
        <v>42229</v>
      </c>
      <c r="T1823" s="106">
        <v>9587.2000000000007</v>
      </c>
      <c r="U1823" s="31">
        <f t="shared" si="56"/>
        <v>0</v>
      </c>
      <c r="V1823" s="39" t="s">
        <v>6104</v>
      </c>
    </row>
    <row r="1824" spans="1:22" x14ac:dyDescent="0.25">
      <c r="A1824" s="59">
        <v>42233</v>
      </c>
      <c r="B1824" s="183">
        <v>6032</v>
      </c>
      <c r="C1824" s="183" t="s">
        <v>1592</v>
      </c>
      <c r="D1824" s="14" t="s">
        <v>454</v>
      </c>
      <c r="E1824" s="105">
        <v>2456</v>
      </c>
      <c r="F1824" s="23">
        <v>42234</v>
      </c>
      <c r="G1824" s="118">
        <v>2456</v>
      </c>
      <c r="H1824" s="31">
        <f t="shared" si="57"/>
        <v>0</v>
      </c>
      <c r="I1824" s="56" t="s">
        <v>9</v>
      </c>
      <c r="N1824" s="59">
        <v>42233</v>
      </c>
      <c r="O1824" s="183">
        <v>6011</v>
      </c>
      <c r="P1824" s="183" t="s">
        <v>1592</v>
      </c>
      <c r="Q1824" s="14" t="s">
        <v>591</v>
      </c>
      <c r="R1824" s="105">
        <v>10118.4</v>
      </c>
      <c r="S1824" s="23">
        <v>42233</v>
      </c>
      <c r="T1824" s="118">
        <v>10118.4</v>
      </c>
      <c r="U1824" s="31">
        <f t="shared" si="56"/>
        <v>0</v>
      </c>
      <c r="V1824" s="56" t="s">
        <v>6104</v>
      </c>
    </row>
    <row r="1825" spans="1:22" x14ac:dyDescent="0.25">
      <c r="A1825" s="20">
        <v>42233</v>
      </c>
      <c r="B1825" s="183">
        <v>6033</v>
      </c>
      <c r="C1825" s="183" t="s">
        <v>1592</v>
      </c>
      <c r="D1825" s="14" t="s">
        <v>207</v>
      </c>
      <c r="E1825" s="105">
        <v>32332.400000000001</v>
      </c>
      <c r="F1825" s="23">
        <v>42238</v>
      </c>
      <c r="G1825" s="118">
        <v>32332.400000000001</v>
      </c>
      <c r="H1825" s="31">
        <f t="shared" si="57"/>
        <v>0</v>
      </c>
      <c r="I1825" s="56" t="s">
        <v>149</v>
      </c>
      <c r="N1825" s="20">
        <v>42237</v>
      </c>
      <c r="O1825" s="183">
        <v>6415</v>
      </c>
      <c r="P1825" s="183" t="s">
        <v>1592</v>
      </c>
      <c r="Q1825" s="15" t="s">
        <v>591</v>
      </c>
      <c r="R1825" s="122">
        <v>11101.2</v>
      </c>
      <c r="S1825" s="23">
        <v>42238</v>
      </c>
      <c r="T1825" s="118">
        <v>11101.2</v>
      </c>
      <c r="U1825" s="31">
        <f t="shared" si="56"/>
        <v>0</v>
      </c>
      <c r="V1825" s="68" t="s">
        <v>6104</v>
      </c>
    </row>
    <row r="1826" spans="1:22" x14ac:dyDescent="0.25">
      <c r="A1826" s="59">
        <v>42233</v>
      </c>
      <c r="B1826" s="183">
        <v>6034</v>
      </c>
      <c r="C1826" s="183" t="s">
        <v>1592</v>
      </c>
      <c r="D1826" s="14" t="s">
        <v>218</v>
      </c>
      <c r="E1826" s="105">
        <v>0</v>
      </c>
      <c r="F1826" s="23"/>
      <c r="G1826" s="118"/>
      <c r="H1826" s="31">
        <f t="shared" si="57"/>
        <v>0</v>
      </c>
      <c r="I1826" s="56" t="s">
        <v>13</v>
      </c>
      <c r="N1826" s="59">
        <v>42241</v>
      </c>
      <c r="O1826" s="183">
        <v>6847</v>
      </c>
      <c r="P1826" s="183" t="s">
        <v>1592</v>
      </c>
      <c r="Q1826" s="14" t="s">
        <v>591</v>
      </c>
      <c r="R1826" s="105">
        <v>10777.8</v>
      </c>
      <c r="S1826" s="65">
        <v>42241</v>
      </c>
      <c r="T1826" s="106">
        <v>10777.8</v>
      </c>
      <c r="U1826" s="31">
        <f t="shared" si="56"/>
        <v>0</v>
      </c>
      <c r="V1826" s="39" t="s">
        <v>6106</v>
      </c>
    </row>
    <row r="1827" spans="1:22" x14ac:dyDescent="0.25">
      <c r="A1827" s="20">
        <v>42233</v>
      </c>
      <c r="B1827" s="183">
        <v>6035</v>
      </c>
      <c r="C1827" s="183" t="s">
        <v>1592</v>
      </c>
      <c r="D1827" s="14" t="s">
        <v>200</v>
      </c>
      <c r="E1827" s="105">
        <v>1495</v>
      </c>
      <c r="F1827" s="23">
        <v>42235</v>
      </c>
      <c r="G1827" s="118">
        <v>1495</v>
      </c>
      <c r="H1827" s="31">
        <f t="shared" si="57"/>
        <v>0</v>
      </c>
      <c r="I1827" s="56" t="s">
        <v>149</v>
      </c>
      <c r="N1827" s="20">
        <v>42245</v>
      </c>
      <c r="O1827" s="183">
        <v>7334</v>
      </c>
      <c r="P1827" s="183" t="s">
        <v>1592</v>
      </c>
      <c r="Q1827" s="14" t="s">
        <v>591</v>
      </c>
      <c r="R1827" s="105">
        <v>10688.1</v>
      </c>
      <c r="S1827" s="23">
        <v>42245</v>
      </c>
      <c r="T1827" s="106">
        <v>10688.1</v>
      </c>
      <c r="U1827" s="31">
        <f t="shared" si="56"/>
        <v>0</v>
      </c>
      <c r="V1827" s="39" t="s">
        <v>773</v>
      </c>
    </row>
    <row r="1828" spans="1:22" x14ac:dyDescent="0.25">
      <c r="A1828" s="59">
        <v>42233</v>
      </c>
      <c r="B1828" s="183">
        <v>6036</v>
      </c>
      <c r="C1828" s="183" t="s">
        <v>1592</v>
      </c>
      <c r="D1828" s="14" t="s">
        <v>91</v>
      </c>
      <c r="E1828" s="105">
        <v>8849.8799999999992</v>
      </c>
      <c r="F1828" s="23">
        <v>42234</v>
      </c>
      <c r="G1828" s="118">
        <v>8849.8799999999992</v>
      </c>
      <c r="H1828" s="31">
        <f t="shared" si="57"/>
        <v>0</v>
      </c>
      <c r="I1828" s="56" t="s">
        <v>59</v>
      </c>
      <c r="N1828" s="59">
        <v>42226</v>
      </c>
      <c r="O1828" s="183">
        <v>5156</v>
      </c>
      <c r="P1828" s="183" t="s">
        <v>1592</v>
      </c>
      <c r="Q1828" s="14" t="s">
        <v>6159</v>
      </c>
      <c r="R1828" s="105">
        <v>1944.2</v>
      </c>
      <c r="S1828" s="23">
        <v>42226</v>
      </c>
      <c r="T1828" s="106">
        <v>1944.2</v>
      </c>
      <c r="U1828" s="31">
        <f t="shared" si="56"/>
        <v>0</v>
      </c>
      <c r="V1828" s="39" t="s">
        <v>59</v>
      </c>
    </row>
    <row r="1829" spans="1:22" x14ac:dyDescent="0.25">
      <c r="A1829" s="20">
        <v>42233</v>
      </c>
      <c r="B1829" s="183">
        <v>6037</v>
      </c>
      <c r="C1829" s="183" t="s">
        <v>1592</v>
      </c>
      <c r="D1829" s="14" t="s">
        <v>24</v>
      </c>
      <c r="E1829" s="105">
        <v>8771</v>
      </c>
      <c r="F1829" s="23">
        <v>42243</v>
      </c>
      <c r="G1829" s="118">
        <v>8771</v>
      </c>
      <c r="H1829" s="31">
        <f t="shared" si="57"/>
        <v>0</v>
      </c>
      <c r="I1829" s="56" t="s">
        <v>9</v>
      </c>
      <c r="N1829" s="20">
        <v>42217</v>
      </c>
      <c r="O1829" s="183">
        <v>4257</v>
      </c>
      <c r="P1829" s="183" t="s">
        <v>1592</v>
      </c>
      <c r="Q1829" s="14" t="s">
        <v>81</v>
      </c>
      <c r="R1829" s="105">
        <v>2097</v>
      </c>
      <c r="S1829" s="23">
        <v>42218</v>
      </c>
      <c r="T1829" s="106">
        <v>2097</v>
      </c>
      <c r="U1829" s="25">
        <f t="shared" si="56"/>
        <v>0</v>
      </c>
      <c r="V1829" s="39" t="s">
        <v>59</v>
      </c>
    </row>
    <row r="1830" spans="1:22" x14ac:dyDescent="0.25">
      <c r="A1830" s="59">
        <v>42233</v>
      </c>
      <c r="B1830" s="183">
        <v>6038</v>
      </c>
      <c r="C1830" s="183" t="s">
        <v>1592</v>
      </c>
      <c r="D1830" s="14" t="s">
        <v>206</v>
      </c>
      <c r="E1830" s="105">
        <v>34976</v>
      </c>
      <c r="F1830" s="30" t="s">
        <v>6299</v>
      </c>
      <c r="G1830" s="145">
        <v>34976</v>
      </c>
      <c r="H1830" s="31">
        <f t="shared" si="57"/>
        <v>0</v>
      </c>
      <c r="I1830" s="56" t="s">
        <v>149</v>
      </c>
      <c r="N1830" s="59">
        <v>42219</v>
      </c>
      <c r="O1830" s="183">
        <v>4432</v>
      </c>
      <c r="P1830" s="183" t="s">
        <v>1592</v>
      </c>
      <c r="Q1830" s="146" t="s">
        <v>81</v>
      </c>
      <c r="R1830" s="105">
        <v>2357.6</v>
      </c>
      <c r="S1830" s="23">
        <v>42219</v>
      </c>
      <c r="T1830" s="106">
        <v>2357.6</v>
      </c>
      <c r="U1830" s="31">
        <f t="shared" si="56"/>
        <v>0</v>
      </c>
      <c r="V1830" s="68" t="s">
        <v>59</v>
      </c>
    </row>
    <row r="1831" spans="1:22" x14ac:dyDescent="0.25">
      <c r="A1831" s="20">
        <v>42233</v>
      </c>
      <c r="B1831" s="183">
        <v>6039</v>
      </c>
      <c r="C1831" s="183" t="s">
        <v>1592</v>
      </c>
      <c r="D1831" s="14" t="s">
        <v>199</v>
      </c>
      <c r="E1831" s="105">
        <v>13322.4</v>
      </c>
      <c r="F1831" s="23">
        <v>42235</v>
      </c>
      <c r="G1831" s="118">
        <v>13322.4</v>
      </c>
      <c r="H1831" s="31">
        <f t="shared" si="57"/>
        <v>0</v>
      </c>
      <c r="I1831" s="56" t="s">
        <v>149</v>
      </c>
      <c r="N1831" s="20">
        <v>42220</v>
      </c>
      <c r="O1831" s="183">
        <v>4541</v>
      </c>
      <c r="P1831" s="183" t="s">
        <v>1592</v>
      </c>
      <c r="Q1831" s="14" t="s">
        <v>81</v>
      </c>
      <c r="R1831" s="105">
        <v>2254.5</v>
      </c>
      <c r="S1831" s="23">
        <v>42220</v>
      </c>
      <c r="T1831" s="106">
        <v>2254.5</v>
      </c>
      <c r="U1831" s="31">
        <f t="shared" si="56"/>
        <v>0</v>
      </c>
      <c r="V1831" s="39" t="s">
        <v>59</v>
      </c>
    </row>
    <row r="1832" spans="1:22" x14ac:dyDescent="0.25">
      <c r="A1832" s="59">
        <v>42233</v>
      </c>
      <c r="B1832" s="183">
        <v>6040</v>
      </c>
      <c r="C1832" s="183" t="s">
        <v>1592</v>
      </c>
      <c r="D1832" s="14" t="s">
        <v>420</v>
      </c>
      <c r="E1832" s="105">
        <v>3841.5</v>
      </c>
      <c r="F1832" s="23">
        <v>42235</v>
      </c>
      <c r="G1832" s="118">
        <v>3841.5</v>
      </c>
      <c r="H1832" s="31">
        <f t="shared" si="57"/>
        <v>0</v>
      </c>
      <c r="I1832" s="56" t="s">
        <v>149</v>
      </c>
      <c r="N1832" s="59">
        <v>42222</v>
      </c>
      <c r="O1832" s="183">
        <v>4730</v>
      </c>
      <c r="P1832" s="183" t="s">
        <v>1592</v>
      </c>
      <c r="Q1832" s="14" t="s">
        <v>81</v>
      </c>
      <c r="R1832" s="105">
        <v>2048.8000000000002</v>
      </c>
      <c r="S1832" s="23">
        <v>42222</v>
      </c>
      <c r="T1832" s="106">
        <v>2048.8000000000002</v>
      </c>
      <c r="U1832" s="31">
        <f t="shared" si="56"/>
        <v>0</v>
      </c>
      <c r="V1832" s="39" t="s">
        <v>59</v>
      </c>
    </row>
    <row r="1833" spans="1:22" x14ac:dyDescent="0.25">
      <c r="A1833" s="20">
        <v>42233</v>
      </c>
      <c r="B1833" s="183">
        <v>6041</v>
      </c>
      <c r="C1833" s="183" t="s">
        <v>1592</v>
      </c>
      <c r="D1833" s="14" t="s">
        <v>195</v>
      </c>
      <c r="E1833" s="105">
        <v>176832.33</v>
      </c>
      <c r="F1833" s="30" t="s">
        <v>6215</v>
      </c>
      <c r="G1833" s="118">
        <v>176832.33</v>
      </c>
      <c r="H1833" s="31">
        <f t="shared" si="57"/>
        <v>0</v>
      </c>
      <c r="I1833" s="56" t="s">
        <v>149</v>
      </c>
      <c r="N1833" s="20">
        <v>42223</v>
      </c>
      <c r="O1833" s="183">
        <v>4854</v>
      </c>
      <c r="P1833" s="183" t="s">
        <v>1592</v>
      </c>
      <c r="Q1833" s="14" t="s">
        <v>81</v>
      </c>
      <c r="R1833" s="105">
        <v>2625.2</v>
      </c>
      <c r="S1833" s="23">
        <v>42224</v>
      </c>
      <c r="T1833" s="106">
        <v>2625.2</v>
      </c>
      <c r="U1833" s="31">
        <f t="shared" si="56"/>
        <v>0</v>
      </c>
      <c r="V1833" s="39" t="s">
        <v>59</v>
      </c>
    </row>
    <row r="1834" spans="1:22" x14ac:dyDescent="0.25">
      <c r="A1834" s="59">
        <v>42233</v>
      </c>
      <c r="B1834" s="183">
        <v>6042</v>
      </c>
      <c r="C1834" s="183" t="s">
        <v>1592</v>
      </c>
      <c r="D1834" s="14" t="s">
        <v>375</v>
      </c>
      <c r="E1834" s="105">
        <v>2265.6</v>
      </c>
      <c r="F1834" s="12" t="s">
        <v>6207</v>
      </c>
      <c r="G1834" s="118">
        <f>1850+415.6</f>
        <v>2265.6</v>
      </c>
      <c r="H1834" s="31">
        <f t="shared" si="57"/>
        <v>0</v>
      </c>
      <c r="I1834" s="56" t="s">
        <v>9</v>
      </c>
      <c r="N1834" s="59">
        <v>42224</v>
      </c>
      <c r="O1834" s="183">
        <v>4986</v>
      </c>
      <c r="P1834" s="183" t="s">
        <v>1592</v>
      </c>
      <c r="Q1834" s="14" t="s">
        <v>81</v>
      </c>
      <c r="R1834" s="105">
        <v>3078</v>
      </c>
      <c r="S1834" s="23">
        <v>42225</v>
      </c>
      <c r="T1834" s="106">
        <v>3078</v>
      </c>
      <c r="U1834" s="31">
        <f t="shared" si="56"/>
        <v>0</v>
      </c>
      <c r="V1834" s="39" t="s">
        <v>59</v>
      </c>
    </row>
    <row r="1835" spans="1:22" x14ac:dyDescent="0.25">
      <c r="A1835" s="20">
        <v>42233</v>
      </c>
      <c r="B1835" s="183">
        <v>6043</v>
      </c>
      <c r="C1835" s="183" t="s">
        <v>1592</v>
      </c>
      <c r="D1835" s="14" t="s">
        <v>1275</v>
      </c>
      <c r="E1835" s="105">
        <v>2448.4</v>
      </c>
      <c r="F1835" s="23">
        <v>42235</v>
      </c>
      <c r="G1835" s="118">
        <v>2448.4</v>
      </c>
      <c r="H1835" s="31">
        <f t="shared" si="57"/>
        <v>0</v>
      </c>
      <c r="I1835" s="56" t="s">
        <v>149</v>
      </c>
      <c r="N1835" s="20">
        <v>42225</v>
      </c>
      <c r="O1835" s="183">
        <v>5134</v>
      </c>
      <c r="P1835" s="183" t="s">
        <v>1592</v>
      </c>
      <c r="Q1835" s="14" t="s">
        <v>81</v>
      </c>
      <c r="R1835" s="105">
        <v>5712</v>
      </c>
      <c r="S1835" s="23">
        <v>42225</v>
      </c>
      <c r="T1835" s="106">
        <v>5712</v>
      </c>
      <c r="U1835" s="31">
        <f t="shared" si="56"/>
        <v>0</v>
      </c>
      <c r="V1835" s="39" t="s">
        <v>9</v>
      </c>
    </row>
    <row r="1836" spans="1:22" x14ac:dyDescent="0.25">
      <c r="A1836" s="59">
        <v>42233</v>
      </c>
      <c r="B1836" s="183">
        <v>6044</v>
      </c>
      <c r="C1836" s="183" t="s">
        <v>1592</v>
      </c>
      <c r="D1836" s="14" t="s">
        <v>375</v>
      </c>
      <c r="E1836" s="105">
        <v>279.39999999999998</v>
      </c>
      <c r="F1836" s="23">
        <v>42234</v>
      </c>
      <c r="G1836" s="118">
        <v>279.39999999999998</v>
      </c>
      <c r="H1836" s="31">
        <f t="shared" si="57"/>
        <v>0</v>
      </c>
      <c r="I1836" s="56" t="s">
        <v>9</v>
      </c>
      <c r="N1836" s="59">
        <v>42227</v>
      </c>
      <c r="O1836" s="183">
        <v>5275</v>
      </c>
      <c r="P1836" s="183" t="s">
        <v>1592</v>
      </c>
      <c r="Q1836" s="14" t="s">
        <v>81</v>
      </c>
      <c r="R1836" s="105">
        <v>1998.6</v>
      </c>
      <c r="S1836" s="23">
        <v>42227</v>
      </c>
      <c r="T1836" s="106">
        <v>1998.6</v>
      </c>
      <c r="U1836" s="31">
        <f t="shared" si="56"/>
        <v>0</v>
      </c>
      <c r="V1836" s="39" t="s">
        <v>59</v>
      </c>
    </row>
    <row r="1837" spans="1:22" x14ac:dyDescent="0.25">
      <c r="A1837" s="20">
        <v>42233</v>
      </c>
      <c r="B1837" s="183">
        <v>6045</v>
      </c>
      <c r="C1837" s="183" t="s">
        <v>1592</v>
      </c>
      <c r="D1837" s="14" t="s">
        <v>198</v>
      </c>
      <c r="E1837" s="105">
        <v>27896.1</v>
      </c>
      <c r="F1837" s="23">
        <v>42235</v>
      </c>
      <c r="G1837" s="118">
        <v>27896.1</v>
      </c>
      <c r="H1837" s="31">
        <f t="shared" si="57"/>
        <v>0</v>
      </c>
      <c r="I1837" s="56" t="s">
        <v>9</v>
      </c>
      <c r="N1837" s="20">
        <v>42229</v>
      </c>
      <c r="O1837" s="183">
        <v>5502</v>
      </c>
      <c r="P1837" s="183" t="s">
        <v>1592</v>
      </c>
      <c r="Q1837" s="14" t="s">
        <v>81</v>
      </c>
      <c r="R1837" s="105">
        <v>2202.8000000000002</v>
      </c>
      <c r="S1837" s="23">
        <v>42229</v>
      </c>
      <c r="T1837" s="106">
        <v>2202.8000000000002</v>
      </c>
      <c r="U1837" s="31">
        <f t="shared" si="56"/>
        <v>0</v>
      </c>
      <c r="V1837" s="39" t="s">
        <v>59</v>
      </c>
    </row>
    <row r="1838" spans="1:22" x14ac:dyDescent="0.25">
      <c r="A1838" s="59">
        <v>42233</v>
      </c>
      <c r="B1838" s="183">
        <v>6046</v>
      </c>
      <c r="C1838" s="183" t="s">
        <v>1592</v>
      </c>
      <c r="D1838" s="14" t="s">
        <v>1140</v>
      </c>
      <c r="E1838" s="105">
        <v>2929.5</v>
      </c>
      <c r="F1838" s="23">
        <v>42235</v>
      </c>
      <c r="G1838" s="118">
        <v>2929.5</v>
      </c>
      <c r="H1838" s="31">
        <f t="shared" si="57"/>
        <v>0</v>
      </c>
      <c r="I1838" s="56" t="s">
        <v>149</v>
      </c>
      <c r="N1838" s="59">
        <v>42230</v>
      </c>
      <c r="O1838" s="183">
        <v>5672</v>
      </c>
      <c r="P1838" s="183" t="s">
        <v>1592</v>
      </c>
      <c r="Q1838" s="14" t="s">
        <v>81</v>
      </c>
      <c r="R1838" s="105">
        <v>3288.8</v>
      </c>
      <c r="S1838" s="23">
        <v>42230</v>
      </c>
      <c r="T1838" s="106">
        <v>3288.8</v>
      </c>
      <c r="U1838" s="48">
        <f t="shared" si="56"/>
        <v>0</v>
      </c>
      <c r="V1838" s="39" t="s">
        <v>59</v>
      </c>
    </row>
    <row r="1839" spans="1:22" x14ac:dyDescent="0.25">
      <c r="A1839" s="20">
        <v>42233</v>
      </c>
      <c r="B1839" s="183">
        <v>6047</v>
      </c>
      <c r="C1839" s="183" t="s">
        <v>1592</v>
      </c>
      <c r="D1839" s="14" t="s">
        <v>732</v>
      </c>
      <c r="E1839" s="105">
        <v>16126.35</v>
      </c>
      <c r="F1839" s="23">
        <v>42235</v>
      </c>
      <c r="G1839" s="118">
        <v>16126.35</v>
      </c>
      <c r="H1839" s="31">
        <f t="shared" si="57"/>
        <v>0</v>
      </c>
      <c r="I1839" s="56" t="s">
        <v>149</v>
      </c>
      <c r="N1839" s="20">
        <v>42231</v>
      </c>
      <c r="O1839" s="183">
        <v>5775</v>
      </c>
      <c r="P1839" s="183" t="s">
        <v>1592</v>
      </c>
      <c r="Q1839" s="14" t="s">
        <v>81</v>
      </c>
      <c r="R1839" s="105">
        <v>3724.4</v>
      </c>
      <c r="S1839" s="23">
        <v>42232</v>
      </c>
      <c r="T1839" s="229">
        <v>3724.4</v>
      </c>
      <c r="U1839" s="48">
        <f t="shared" si="56"/>
        <v>0</v>
      </c>
      <c r="V1839" s="39" t="s">
        <v>59</v>
      </c>
    </row>
    <row r="1840" spans="1:22" x14ac:dyDescent="0.25">
      <c r="A1840" s="59">
        <v>42233</v>
      </c>
      <c r="B1840" s="183">
        <v>6048</v>
      </c>
      <c r="C1840" s="183" t="s">
        <v>1592</v>
      </c>
      <c r="D1840" s="14" t="s">
        <v>24</v>
      </c>
      <c r="E1840" s="105">
        <v>230549.18</v>
      </c>
      <c r="F1840" s="23">
        <v>42243</v>
      </c>
      <c r="G1840" s="118">
        <v>230549.18</v>
      </c>
      <c r="H1840" s="31">
        <f t="shared" si="57"/>
        <v>0</v>
      </c>
      <c r="I1840" s="56" t="s">
        <v>9</v>
      </c>
      <c r="N1840" s="59">
        <v>42233</v>
      </c>
      <c r="O1840" s="183">
        <v>5941</v>
      </c>
      <c r="P1840" s="183" t="s">
        <v>1592</v>
      </c>
      <c r="Q1840" s="14" t="s">
        <v>81</v>
      </c>
      <c r="R1840" s="105">
        <v>1710.4</v>
      </c>
      <c r="S1840" s="23">
        <v>42233</v>
      </c>
      <c r="T1840" s="118">
        <v>1710.4</v>
      </c>
      <c r="U1840" s="31">
        <f t="shared" si="56"/>
        <v>0</v>
      </c>
      <c r="V1840" s="56" t="s">
        <v>59</v>
      </c>
    </row>
    <row r="1841" spans="1:22" x14ac:dyDescent="0.25">
      <c r="A1841" s="20">
        <v>42233</v>
      </c>
      <c r="B1841" s="183">
        <v>6049</v>
      </c>
      <c r="C1841" s="183" t="s">
        <v>1592</v>
      </c>
      <c r="D1841" s="14" t="s">
        <v>1275</v>
      </c>
      <c r="E1841" s="105">
        <v>13774.95</v>
      </c>
      <c r="F1841" s="23">
        <v>42235</v>
      </c>
      <c r="G1841" s="118">
        <v>13774.95</v>
      </c>
      <c r="H1841" s="31">
        <f t="shared" si="57"/>
        <v>0</v>
      </c>
      <c r="I1841" s="56" t="s">
        <v>149</v>
      </c>
      <c r="N1841" s="20">
        <v>42234</v>
      </c>
      <c r="O1841" s="183">
        <v>6082</v>
      </c>
      <c r="P1841" s="183" t="s">
        <v>1592</v>
      </c>
      <c r="Q1841" s="14" t="s">
        <v>81</v>
      </c>
      <c r="R1841" s="105">
        <v>2248.1999999999998</v>
      </c>
      <c r="S1841" s="65">
        <v>42234</v>
      </c>
      <c r="T1841" s="106">
        <v>2248.1999999999998</v>
      </c>
      <c r="U1841" s="31">
        <f t="shared" si="56"/>
        <v>0</v>
      </c>
      <c r="V1841" s="39" t="s">
        <v>59</v>
      </c>
    </row>
    <row r="1842" spans="1:22" x14ac:dyDescent="0.25">
      <c r="A1842" s="59">
        <v>42233</v>
      </c>
      <c r="B1842" s="183">
        <v>6050</v>
      </c>
      <c r="C1842" s="183" t="s">
        <v>1592</v>
      </c>
      <c r="D1842" s="14" t="s">
        <v>197</v>
      </c>
      <c r="E1842" s="105">
        <v>8355.7999999999993</v>
      </c>
      <c r="F1842" s="23">
        <v>42235</v>
      </c>
      <c r="G1842" s="118">
        <v>8355.7999999999993</v>
      </c>
      <c r="H1842" s="31">
        <f t="shared" si="57"/>
        <v>0</v>
      </c>
      <c r="I1842" s="56" t="s">
        <v>149</v>
      </c>
      <c r="N1842" s="59">
        <v>42236</v>
      </c>
      <c r="O1842" s="183">
        <v>6277</v>
      </c>
      <c r="P1842" s="183" t="s">
        <v>1592</v>
      </c>
      <c r="Q1842" s="14" t="s">
        <v>81</v>
      </c>
      <c r="R1842" s="105">
        <v>2331.1999999999998</v>
      </c>
      <c r="S1842" s="23">
        <v>42236</v>
      </c>
      <c r="T1842" s="118">
        <v>2331.1999999999998</v>
      </c>
      <c r="U1842" s="31">
        <f t="shared" si="56"/>
        <v>0</v>
      </c>
      <c r="V1842" s="56" t="s">
        <v>6112</v>
      </c>
    </row>
    <row r="1843" spans="1:22" x14ac:dyDescent="0.25">
      <c r="A1843" s="20">
        <v>42233</v>
      </c>
      <c r="B1843" s="183">
        <v>6051</v>
      </c>
      <c r="C1843" s="183" t="s">
        <v>1592</v>
      </c>
      <c r="D1843" s="14" t="s">
        <v>733</v>
      </c>
      <c r="E1843" s="105">
        <v>20495.45</v>
      </c>
      <c r="F1843" s="23">
        <v>42235</v>
      </c>
      <c r="G1843" s="118">
        <v>20495.45</v>
      </c>
      <c r="H1843" s="31">
        <f t="shared" si="57"/>
        <v>0</v>
      </c>
      <c r="I1843" s="56" t="s">
        <v>149</v>
      </c>
      <c r="N1843" s="20">
        <v>42237</v>
      </c>
      <c r="O1843" s="183">
        <v>6439</v>
      </c>
      <c r="P1843" s="183" t="s">
        <v>1592</v>
      </c>
      <c r="Q1843" s="15" t="s">
        <v>81</v>
      </c>
      <c r="R1843" s="122">
        <v>3023.8</v>
      </c>
      <c r="S1843" s="23">
        <v>42237</v>
      </c>
      <c r="T1843" s="118">
        <v>3023.8</v>
      </c>
      <c r="U1843" s="31">
        <f t="shared" si="56"/>
        <v>0</v>
      </c>
      <c r="V1843" s="68" t="s">
        <v>59</v>
      </c>
    </row>
    <row r="1844" spans="1:22" x14ac:dyDescent="0.25">
      <c r="A1844" s="59">
        <v>42233</v>
      </c>
      <c r="B1844" s="183">
        <v>6052</v>
      </c>
      <c r="C1844" s="183" t="s">
        <v>1592</v>
      </c>
      <c r="D1844" s="14" t="s">
        <v>90</v>
      </c>
      <c r="E1844" s="105">
        <v>997.8</v>
      </c>
      <c r="F1844" s="23">
        <v>42233</v>
      </c>
      <c r="G1844" s="118">
        <v>997.8</v>
      </c>
      <c r="H1844" s="31">
        <f t="shared" si="57"/>
        <v>0</v>
      </c>
      <c r="I1844" s="56" t="s">
        <v>9</v>
      </c>
      <c r="N1844" s="59">
        <v>42238</v>
      </c>
      <c r="O1844" s="183">
        <v>6569</v>
      </c>
      <c r="P1844" s="183" t="s">
        <v>1592</v>
      </c>
      <c r="Q1844" s="14" t="s">
        <v>81</v>
      </c>
      <c r="R1844" s="105">
        <v>3499.6</v>
      </c>
      <c r="S1844" s="23">
        <v>42238</v>
      </c>
      <c r="T1844" s="106">
        <v>3499.6</v>
      </c>
      <c r="U1844" s="31">
        <f t="shared" si="56"/>
        <v>0</v>
      </c>
      <c r="V1844" s="39" t="s">
        <v>59</v>
      </c>
    </row>
    <row r="1845" spans="1:22" x14ac:dyDescent="0.25">
      <c r="A1845" s="20">
        <v>42233</v>
      </c>
      <c r="B1845" s="183">
        <v>6053</v>
      </c>
      <c r="C1845" s="183" t="s">
        <v>1592</v>
      </c>
      <c r="D1845" s="14" t="s">
        <v>1103</v>
      </c>
      <c r="E1845" s="105">
        <v>22135.02</v>
      </c>
      <c r="F1845" s="23">
        <v>42235</v>
      </c>
      <c r="G1845" s="118">
        <v>22135.02</v>
      </c>
      <c r="H1845" s="31">
        <f t="shared" si="57"/>
        <v>0</v>
      </c>
      <c r="I1845" s="56" t="s">
        <v>149</v>
      </c>
      <c r="N1845" s="20">
        <v>42240</v>
      </c>
      <c r="O1845" s="183">
        <v>6756</v>
      </c>
      <c r="P1845" s="183" t="s">
        <v>1592</v>
      </c>
      <c r="Q1845" s="14" t="s">
        <v>81</v>
      </c>
      <c r="R1845" s="105">
        <v>2168</v>
      </c>
      <c r="S1845" s="65">
        <v>42240</v>
      </c>
      <c r="T1845" s="106">
        <v>2168</v>
      </c>
      <c r="U1845" s="31">
        <f t="shared" si="56"/>
        <v>0</v>
      </c>
      <c r="V1845" s="39" t="s">
        <v>59</v>
      </c>
    </row>
    <row r="1846" spans="1:22" x14ac:dyDescent="0.25">
      <c r="A1846" s="20">
        <v>42234</v>
      </c>
      <c r="B1846" s="183">
        <v>6054</v>
      </c>
      <c r="C1846" s="183" t="s">
        <v>1592</v>
      </c>
      <c r="D1846" s="14" t="s">
        <v>1178</v>
      </c>
      <c r="E1846" s="105">
        <v>25316.9</v>
      </c>
      <c r="F1846" s="23">
        <v>42236</v>
      </c>
      <c r="G1846" s="118">
        <v>25316.9</v>
      </c>
      <c r="H1846" s="31">
        <f t="shared" si="57"/>
        <v>0</v>
      </c>
      <c r="I1846" s="56" t="s">
        <v>6106</v>
      </c>
      <c r="N1846" s="20">
        <v>42241</v>
      </c>
      <c r="O1846" s="183">
        <v>6858</v>
      </c>
      <c r="P1846" s="183" t="s">
        <v>1592</v>
      </c>
      <c r="Q1846" s="14" t="s">
        <v>81</v>
      </c>
      <c r="R1846" s="105">
        <v>2172.6999999999998</v>
      </c>
      <c r="S1846" s="65">
        <v>42241</v>
      </c>
      <c r="T1846" s="106">
        <v>2172.6999999999998</v>
      </c>
      <c r="U1846" s="31">
        <f t="shared" si="56"/>
        <v>0</v>
      </c>
      <c r="V1846" s="39" t="s">
        <v>59</v>
      </c>
    </row>
    <row r="1847" spans="1:22" x14ac:dyDescent="0.25">
      <c r="A1847" s="20">
        <v>42234</v>
      </c>
      <c r="B1847" s="183">
        <v>6055</v>
      </c>
      <c r="C1847" s="183" t="s">
        <v>1592</v>
      </c>
      <c r="D1847" s="14" t="s">
        <v>383</v>
      </c>
      <c r="E1847" s="105">
        <v>4985.6000000000004</v>
      </c>
      <c r="F1847" s="23">
        <v>42234</v>
      </c>
      <c r="G1847" s="118">
        <v>4985.6000000000004</v>
      </c>
      <c r="H1847" s="31">
        <f t="shared" si="57"/>
        <v>0</v>
      </c>
      <c r="I1847" s="56" t="s">
        <v>9</v>
      </c>
      <c r="N1847" s="20">
        <v>42243</v>
      </c>
      <c r="O1847" s="183">
        <v>7074</v>
      </c>
      <c r="P1847" s="183" t="s">
        <v>1592</v>
      </c>
      <c r="Q1847" s="14" t="s">
        <v>81</v>
      </c>
      <c r="R1847" s="105">
        <v>2309.4</v>
      </c>
      <c r="S1847" s="23">
        <v>42243</v>
      </c>
      <c r="T1847" s="106">
        <v>2309.4</v>
      </c>
      <c r="U1847" s="31">
        <f t="shared" si="56"/>
        <v>0</v>
      </c>
      <c r="V1847" s="39" t="s">
        <v>59</v>
      </c>
    </row>
    <row r="1848" spans="1:22" x14ac:dyDescent="0.25">
      <c r="A1848" s="20">
        <v>42234</v>
      </c>
      <c r="B1848" s="183">
        <v>6056</v>
      </c>
      <c r="C1848" s="183" t="s">
        <v>1592</v>
      </c>
      <c r="D1848" s="14" t="s">
        <v>1012</v>
      </c>
      <c r="E1848" s="105">
        <v>5252.1</v>
      </c>
      <c r="F1848" s="23">
        <v>42234</v>
      </c>
      <c r="G1848" s="118">
        <v>5252.1</v>
      </c>
      <c r="H1848" s="31">
        <f t="shared" si="57"/>
        <v>0</v>
      </c>
      <c r="I1848" s="56" t="s">
        <v>9</v>
      </c>
      <c r="N1848" s="20">
        <v>42244</v>
      </c>
      <c r="O1848" s="183">
        <v>7176</v>
      </c>
      <c r="P1848" s="183" t="s">
        <v>1592</v>
      </c>
      <c r="Q1848" s="150" t="s">
        <v>81</v>
      </c>
      <c r="R1848" s="105">
        <v>2624.4</v>
      </c>
      <c r="S1848" s="23">
        <v>42244</v>
      </c>
      <c r="T1848" s="106">
        <v>2624.4</v>
      </c>
      <c r="U1848" s="31">
        <f t="shared" si="56"/>
        <v>0</v>
      </c>
      <c r="V1848" s="39" t="s">
        <v>59</v>
      </c>
    </row>
    <row r="1849" spans="1:22" x14ac:dyDescent="0.25">
      <c r="A1849" s="20">
        <v>42234</v>
      </c>
      <c r="B1849" s="183">
        <v>6057</v>
      </c>
      <c r="C1849" s="183" t="s">
        <v>1592</v>
      </c>
      <c r="D1849" s="14" t="s">
        <v>8</v>
      </c>
      <c r="E1849" s="105">
        <v>1707.15</v>
      </c>
      <c r="F1849" s="23">
        <v>42234</v>
      </c>
      <c r="G1849" s="118">
        <v>1707.15</v>
      </c>
      <c r="H1849" s="31">
        <f t="shared" si="57"/>
        <v>0</v>
      </c>
      <c r="I1849" s="56" t="s">
        <v>9</v>
      </c>
      <c r="N1849" s="20">
        <v>42245</v>
      </c>
      <c r="O1849" s="183">
        <v>7319</v>
      </c>
      <c r="P1849" s="183" t="s">
        <v>1592</v>
      </c>
      <c r="Q1849" s="14" t="s">
        <v>81</v>
      </c>
      <c r="R1849" s="105">
        <v>1440.8</v>
      </c>
      <c r="S1849" s="23">
        <v>42245</v>
      </c>
      <c r="T1849" s="106">
        <v>1440.8</v>
      </c>
      <c r="U1849" s="31">
        <f t="shared" si="56"/>
        <v>0</v>
      </c>
      <c r="V1849" s="39" t="s">
        <v>59</v>
      </c>
    </row>
    <row r="1850" spans="1:22" x14ac:dyDescent="0.25">
      <c r="A1850" s="20">
        <v>42234</v>
      </c>
      <c r="B1850" s="183">
        <v>6058</v>
      </c>
      <c r="C1850" s="183" t="s">
        <v>1592</v>
      </c>
      <c r="D1850" s="14" t="s">
        <v>16</v>
      </c>
      <c r="E1850" s="105">
        <v>5829.2</v>
      </c>
      <c r="F1850" s="23">
        <v>42234</v>
      </c>
      <c r="G1850" s="118">
        <v>5829.2</v>
      </c>
      <c r="H1850" s="31">
        <f t="shared" si="57"/>
        <v>0</v>
      </c>
      <c r="I1850" s="56" t="s">
        <v>9</v>
      </c>
      <c r="N1850" s="20">
        <v>42247</v>
      </c>
      <c r="O1850" s="183">
        <v>7517</v>
      </c>
      <c r="P1850" s="183" t="s">
        <v>1592</v>
      </c>
      <c r="Q1850" s="14" t="s">
        <v>81</v>
      </c>
      <c r="R1850" s="105">
        <v>1547.7</v>
      </c>
      <c r="S1850" s="23">
        <v>42247</v>
      </c>
      <c r="T1850" s="106">
        <v>1547.7</v>
      </c>
      <c r="U1850" s="31">
        <f t="shared" si="56"/>
        <v>0</v>
      </c>
      <c r="V1850" s="39" t="s">
        <v>59</v>
      </c>
    </row>
    <row r="1851" spans="1:22" x14ac:dyDescent="0.25">
      <c r="A1851" s="20">
        <v>42234</v>
      </c>
      <c r="B1851" s="183">
        <v>6059</v>
      </c>
      <c r="C1851" s="183" t="s">
        <v>1592</v>
      </c>
      <c r="D1851" s="14" t="s">
        <v>6216</v>
      </c>
      <c r="E1851" s="105">
        <v>93137.5</v>
      </c>
      <c r="F1851" s="23">
        <v>42242</v>
      </c>
      <c r="G1851" s="118">
        <v>93137.5</v>
      </c>
      <c r="H1851" s="31">
        <f t="shared" si="57"/>
        <v>0</v>
      </c>
      <c r="I1851" s="56" t="s">
        <v>9</v>
      </c>
      <c r="N1851" s="20">
        <v>42219</v>
      </c>
      <c r="O1851" s="183">
        <v>4498</v>
      </c>
      <c r="P1851" s="183" t="s">
        <v>1592</v>
      </c>
      <c r="Q1851" s="40" t="s">
        <v>80</v>
      </c>
      <c r="R1851" s="105">
        <v>5597.2</v>
      </c>
      <c r="S1851" s="23">
        <v>42219</v>
      </c>
      <c r="T1851" s="106">
        <v>5597.2</v>
      </c>
      <c r="U1851" s="31">
        <f t="shared" si="56"/>
        <v>0</v>
      </c>
      <c r="V1851" s="68" t="s">
        <v>9</v>
      </c>
    </row>
    <row r="1852" spans="1:22" x14ac:dyDescent="0.25">
      <c r="A1852" s="20">
        <v>42234</v>
      </c>
      <c r="B1852" s="183">
        <v>6060</v>
      </c>
      <c r="C1852" s="183" t="s">
        <v>1592</v>
      </c>
      <c r="D1852" s="14" t="s">
        <v>1262</v>
      </c>
      <c r="E1852" s="105">
        <v>33416.6</v>
      </c>
      <c r="F1852" s="23">
        <v>42239</v>
      </c>
      <c r="G1852" s="118">
        <v>33416.6</v>
      </c>
      <c r="H1852" s="31">
        <f t="shared" si="57"/>
        <v>0</v>
      </c>
      <c r="I1852" s="56" t="s">
        <v>9</v>
      </c>
      <c r="N1852" s="20">
        <v>42220</v>
      </c>
      <c r="O1852" s="183">
        <v>4590</v>
      </c>
      <c r="P1852" s="183" t="s">
        <v>1592</v>
      </c>
      <c r="Q1852" s="14" t="s">
        <v>80</v>
      </c>
      <c r="R1852" s="105">
        <v>4746</v>
      </c>
      <c r="S1852" s="23">
        <v>42221</v>
      </c>
      <c r="T1852" s="106">
        <v>4746</v>
      </c>
      <c r="U1852" s="31">
        <f t="shared" si="56"/>
        <v>0</v>
      </c>
      <c r="V1852" s="39" t="s">
        <v>9</v>
      </c>
    </row>
    <row r="1853" spans="1:22" x14ac:dyDescent="0.25">
      <c r="A1853" s="20">
        <v>42234</v>
      </c>
      <c r="B1853" s="183">
        <v>6061</v>
      </c>
      <c r="C1853" s="183" t="s">
        <v>1592</v>
      </c>
      <c r="D1853" s="14" t="s">
        <v>24</v>
      </c>
      <c r="E1853" s="105">
        <v>7524</v>
      </c>
      <c r="F1853" s="23">
        <v>42243</v>
      </c>
      <c r="G1853" s="118">
        <v>7524</v>
      </c>
      <c r="H1853" s="31">
        <f t="shared" si="57"/>
        <v>0</v>
      </c>
      <c r="I1853" s="56" t="s">
        <v>9</v>
      </c>
      <c r="N1853" s="20">
        <v>42221</v>
      </c>
      <c r="O1853" s="183">
        <v>4690</v>
      </c>
      <c r="P1853" s="183" t="s">
        <v>1592</v>
      </c>
      <c r="Q1853" s="14" t="s">
        <v>80</v>
      </c>
      <c r="R1853" s="105">
        <v>5947.9</v>
      </c>
      <c r="S1853" s="72">
        <v>42221</v>
      </c>
      <c r="T1853" s="106">
        <v>5947.9</v>
      </c>
      <c r="U1853" s="31">
        <f t="shared" si="56"/>
        <v>0</v>
      </c>
      <c r="V1853" s="39" t="s">
        <v>9</v>
      </c>
    </row>
    <row r="1854" spans="1:22" x14ac:dyDescent="0.25">
      <c r="A1854" s="20">
        <v>42234</v>
      </c>
      <c r="B1854" s="183">
        <v>6062</v>
      </c>
      <c r="C1854" s="183" t="s">
        <v>1592</v>
      </c>
      <c r="D1854" s="14" t="s">
        <v>114</v>
      </c>
      <c r="E1854" s="105">
        <v>2997.8</v>
      </c>
      <c r="F1854" s="23"/>
      <c r="G1854" s="118"/>
      <c r="H1854" s="31">
        <f t="shared" si="57"/>
        <v>2997.8</v>
      </c>
      <c r="I1854" s="56" t="s">
        <v>9</v>
      </c>
      <c r="N1854" s="20">
        <v>42223</v>
      </c>
      <c r="O1854" s="183">
        <v>4950</v>
      </c>
      <c r="P1854" s="183" t="s">
        <v>1592</v>
      </c>
      <c r="Q1854" s="14" t="s">
        <v>80</v>
      </c>
      <c r="R1854" s="105">
        <v>5597.2</v>
      </c>
      <c r="S1854" s="23">
        <v>42223</v>
      </c>
      <c r="T1854" s="106">
        <v>5597.2</v>
      </c>
      <c r="U1854" s="31">
        <f t="shared" si="56"/>
        <v>0</v>
      </c>
      <c r="V1854" s="39" t="s">
        <v>9</v>
      </c>
    </row>
    <row r="1855" spans="1:22" x14ac:dyDescent="0.25">
      <c r="A1855" s="20">
        <v>42234</v>
      </c>
      <c r="B1855" s="183">
        <v>6063</v>
      </c>
      <c r="C1855" s="183" t="s">
        <v>1592</v>
      </c>
      <c r="D1855" s="14" t="s">
        <v>137</v>
      </c>
      <c r="E1855" s="105">
        <v>2619.5</v>
      </c>
      <c r="F1855" s="23">
        <v>42234</v>
      </c>
      <c r="G1855" s="118">
        <v>2619.5</v>
      </c>
      <c r="H1855" s="31">
        <f t="shared" si="57"/>
        <v>0</v>
      </c>
      <c r="I1855" s="56" t="s">
        <v>9</v>
      </c>
      <c r="N1855" s="20">
        <v>42226</v>
      </c>
      <c r="O1855" s="183">
        <v>5252</v>
      </c>
      <c r="P1855" s="183" t="s">
        <v>1592</v>
      </c>
      <c r="Q1855" s="14" t="s">
        <v>80</v>
      </c>
      <c r="R1855" s="105">
        <v>5597.2</v>
      </c>
      <c r="S1855" s="23">
        <v>42227</v>
      </c>
      <c r="T1855" s="118">
        <v>5597.2</v>
      </c>
      <c r="U1855" s="31">
        <f t="shared" si="56"/>
        <v>0</v>
      </c>
      <c r="V1855" s="56" t="s">
        <v>9</v>
      </c>
    </row>
    <row r="1856" spans="1:22" x14ac:dyDescent="0.25">
      <c r="A1856" s="20">
        <v>42234</v>
      </c>
      <c r="B1856" s="183">
        <v>6064</v>
      </c>
      <c r="C1856" s="183" t="s">
        <v>1592</v>
      </c>
      <c r="D1856" s="14" t="s">
        <v>20</v>
      </c>
      <c r="E1856" s="105">
        <v>7158</v>
      </c>
      <c r="F1856" s="23">
        <v>42234</v>
      </c>
      <c r="G1856" s="118">
        <v>7158</v>
      </c>
      <c r="H1856" s="31">
        <f t="shared" si="57"/>
        <v>0</v>
      </c>
      <c r="I1856" s="56" t="s">
        <v>94</v>
      </c>
      <c r="N1856" s="20">
        <v>42227</v>
      </c>
      <c r="O1856" s="183">
        <v>5354</v>
      </c>
      <c r="P1856" s="183" t="s">
        <v>1592</v>
      </c>
      <c r="Q1856" s="14" t="s">
        <v>80</v>
      </c>
      <c r="R1856" s="105">
        <v>5636.4</v>
      </c>
      <c r="S1856" s="23">
        <v>42227</v>
      </c>
      <c r="T1856" s="106">
        <v>5636.4</v>
      </c>
      <c r="U1856" s="31">
        <f t="shared" si="56"/>
        <v>0</v>
      </c>
      <c r="V1856" s="39" t="s">
        <v>9</v>
      </c>
    </row>
    <row r="1857" spans="1:22" x14ac:dyDescent="0.25">
      <c r="A1857" s="20">
        <v>42234</v>
      </c>
      <c r="B1857" s="183">
        <v>6065</v>
      </c>
      <c r="C1857" s="183" t="s">
        <v>1592</v>
      </c>
      <c r="D1857" s="14" t="s">
        <v>125</v>
      </c>
      <c r="E1857" s="105">
        <v>45861.56</v>
      </c>
      <c r="F1857" s="23">
        <v>42237</v>
      </c>
      <c r="G1857" s="118">
        <v>45861.56</v>
      </c>
      <c r="H1857" s="31">
        <f t="shared" si="57"/>
        <v>0</v>
      </c>
      <c r="I1857" s="56" t="s">
        <v>94</v>
      </c>
      <c r="N1857" s="20">
        <v>42228</v>
      </c>
      <c r="O1857" s="183">
        <v>5451</v>
      </c>
      <c r="P1857" s="183" t="s">
        <v>1592</v>
      </c>
      <c r="Q1857" s="14" t="s">
        <v>80</v>
      </c>
      <c r="R1857" s="105">
        <v>5454.4</v>
      </c>
      <c r="S1857" s="23">
        <v>42228</v>
      </c>
      <c r="T1857" s="106">
        <v>5454.4</v>
      </c>
      <c r="U1857" s="31">
        <f t="shared" si="56"/>
        <v>0</v>
      </c>
      <c r="V1857" s="39" t="s">
        <v>9</v>
      </c>
    </row>
    <row r="1858" spans="1:22" x14ac:dyDescent="0.25">
      <c r="A1858" s="20">
        <v>42234</v>
      </c>
      <c r="B1858" s="183">
        <v>6066</v>
      </c>
      <c r="C1858" s="183" t="s">
        <v>1592</v>
      </c>
      <c r="D1858" s="14" t="s">
        <v>1058</v>
      </c>
      <c r="E1858" s="105">
        <v>4719.5</v>
      </c>
      <c r="F1858" s="23">
        <v>42234</v>
      </c>
      <c r="G1858" s="118">
        <v>4719.5</v>
      </c>
      <c r="H1858" s="31">
        <f t="shared" si="57"/>
        <v>0</v>
      </c>
      <c r="I1858" s="56" t="s">
        <v>9</v>
      </c>
      <c r="N1858" s="20">
        <v>42229</v>
      </c>
      <c r="O1858" s="183">
        <v>5579</v>
      </c>
      <c r="P1858" s="183" t="s">
        <v>1592</v>
      </c>
      <c r="Q1858" s="14" t="s">
        <v>80</v>
      </c>
      <c r="R1858" s="105">
        <v>6151.6</v>
      </c>
      <c r="S1858" s="23">
        <v>42229</v>
      </c>
      <c r="T1858" s="106">
        <v>6151.6</v>
      </c>
      <c r="U1858" s="31">
        <f t="shared" si="56"/>
        <v>0</v>
      </c>
      <c r="V1858" s="39" t="s">
        <v>9</v>
      </c>
    </row>
    <row r="1859" spans="1:22" x14ac:dyDescent="0.25">
      <c r="A1859" s="20">
        <v>42234</v>
      </c>
      <c r="B1859" s="183">
        <v>6067</v>
      </c>
      <c r="C1859" s="183" t="s">
        <v>1592</v>
      </c>
      <c r="D1859" s="14" t="s">
        <v>135</v>
      </c>
      <c r="E1859" s="105">
        <v>15407</v>
      </c>
      <c r="F1859" s="23">
        <v>42234</v>
      </c>
      <c r="G1859" s="118">
        <v>15407</v>
      </c>
      <c r="H1859" s="31">
        <f t="shared" si="57"/>
        <v>0</v>
      </c>
      <c r="I1859" s="56" t="s">
        <v>9</v>
      </c>
      <c r="N1859" s="20">
        <v>42230</v>
      </c>
      <c r="O1859" s="183">
        <v>5711</v>
      </c>
      <c r="P1859" s="183" t="s">
        <v>1592</v>
      </c>
      <c r="Q1859" s="14" t="s">
        <v>80</v>
      </c>
      <c r="R1859" s="105">
        <v>5552.4</v>
      </c>
      <c r="S1859" s="23">
        <v>42230</v>
      </c>
      <c r="T1859" s="106">
        <v>5552.4</v>
      </c>
      <c r="U1859" s="48">
        <f t="shared" ref="U1859:U1922" si="58">R1859-T1859</f>
        <v>0</v>
      </c>
      <c r="V1859" s="39" t="s">
        <v>9</v>
      </c>
    </row>
    <row r="1860" spans="1:22" x14ac:dyDescent="0.25">
      <c r="A1860" s="20">
        <v>42234</v>
      </c>
      <c r="B1860" s="183">
        <v>6068</v>
      </c>
      <c r="C1860" s="183" t="s">
        <v>1592</v>
      </c>
      <c r="D1860" s="14" t="s">
        <v>18</v>
      </c>
      <c r="E1860" s="105">
        <v>824.35</v>
      </c>
      <c r="F1860" s="23">
        <v>42234</v>
      </c>
      <c r="G1860" s="106">
        <v>824.35</v>
      </c>
      <c r="H1860" s="31">
        <f t="shared" ref="H1860:H1923" si="59">E1860-G1860</f>
        <v>0</v>
      </c>
      <c r="I1860" s="39" t="s">
        <v>9</v>
      </c>
      <c r="N1860" s="20">
        <v>42232</v>
      </c>
      <c r="O1860" s="183">
        <v>5913</v>
      </c>
      <c r="P1860" s="183" t="s">
        <v>1592</v>
      </c>
      <c r="Q1860" s="14" t="s">
        <v>80</v>
      </c>
      <c r="R1860" s="105">
        <v>5490.8</v>
      </c>
      <c r="S1860" s="23">
        <v>42232</v>
      </c>
      <c r="T1860" s="118">
        <v>5490.8</v>
      </c>
      <c r="U1860" s="31">
        <f t="shared" si="58"/>
        <v>0</v>
      </c>
      <c r="V1860" s="56" t="s">
        <v>9</v>
      </c>
    </row>
    <row r="1861" spans="1:22" x14ac:dyDescent="0.25">
      <c r="A1861" s="20">
        <v>42234</v>
      </c>
      <c r="B1861" s="183">
        <v>6069</v>
      </c>
      <c r="C1861" s="183" t="s">
        <v>1592</v>
      </c>
      <c r="D1861" s="14" t="s">
        <v>226</v>
      </c>
      <c r="E1861" s="105">
        <v>2585.6999999999998</v>
      </c>
      <c r="F1861" s="23">
        <v>42234</v>
      </c>
      <c r="G1861" s="106">
        <v>2585.6999999999998</v>
      </c>
      <c r="H1861" s="31">
        <f t="shared" si="59"/>
        <v>0</v>
      </c>
      <c r="I1861" s="39" t="s">
        <v>9</v>
      </c>
      <c r="N1861" s="20">
        <v>42234</v>
      </c>
      <c r="O1861" s="183">
        <v>6136</v>
      </c>
      <c r="P1861" s="183" t="s">
        <v>1592</v>
      </c>
      <c r="Q1861" s="14" t="s">
        <v>80</v>
      </c>
      <c r="R1861" s="105">
        <v>5933.2</v>
      </c>
      <c r="S1861" s="23">
        <v>42234</v>
      </c>
      <c r="T1861" s="106">
        <v>5933.2</v>
      </c>
      <c r="U1861" s="31">
        <f t="shared" si="58"/>
        <v>0</v>
      </c>
      <c r="V1861" s="39" t="s">
        <v>9</v>
      </c>
    </row>
    <row r="1862" spans="1:22" x14ac:dyDescent="0.25">
      <c r="A1862" s="20">
        <v>42234</v>
      </c>
      <c r="B1862" s="183">
        <v>6070</v>
      </c>
      <c r="C1862" s="183" t="s">
        <v>1592</v>
      </c>
      <c r="D1862" s="14" t="s">
        <v>1186</v>
      </c>
      <c r="E1862" s="105">
        <v>7680</v>
      </c>
      <c r="F1862" s="23">
        <v>42234</v>
      </c>
      <c r="G1862" s="106">
        <v>7680</v>
      </c>
      <c r="H1862" s="31">
        <f t="shared" si="59"/>
        <v>0</v>
      </c>
      <c r="I1862" s="39" t="s">
        <v>587</v>
      </c>
      <c r="N1862" s="20">
        <v>42235</v>
      </c>
      <c r="O1862" s="183">
        <v>6252</v>
      </c>
      <c r="P1862" s="183" t="s">
        <v>1592</v>
      </c>
      <c r="Q1862" s="14" t="s">
        <v>80</v>
      </c>
      <c r="R1862" s="105">
        <v>6081.6</v>
      </c>
      <c r="S1862" s="23">
        <v>42235</v>
      </c>
      <c r="T1862" s="118">
        <v>6081.6</v>
      </c>
      <c r="U1862" s="31">
        <f t="shared" si="58"/>
        <v>0</v>
      </c>
      <c r="V1862" s="56" t="s">
        <v>9</v>
      </c>
    </row>
    <row r="1863" spans="1:22" x14ac:dyDescent="0.25">
      <c r="A1863" s="20">
        <v>42234</v>
      </c>
      <c r="B1863" s="183">
        <v>6071</v>
      </c>
      <c r="C1863" s="183" t="s">
        <v>1592</v>
      </c>
      <c r="D1863" s="14" t="s">
        <v>1174</v>
      </c>
      <c r="E1863" s="105">
        <v>6768</v>
      </c>
      <c r="F1863" s="23">
        <v>42234</v>
      </c>
      <c r="G1863" s="106">
        <v>6768</v>
      </c>
      <c r="H1863" s="31">
        <f t="shared" si="59"/>
        <v>0</v>
      </c>
      <c r="I1863" s="39" t="s">
        <v>587</v>
      </c>
      <c r="N1863" s="20">
        <v>42236</v>
      </c>
      <c r="O1863" s="183">
        <v>6372</v>
      </c>
      <c r="P1863" s="183" t="s">
        <v>1592</v>
      </c>
      <c r="Q1863" s="15" t="s">
        <v>80</v>
      </c>
      <c r="R1863" s="122">
        <v>6148.8</v>
      </c>
      <c r="S1863" s="23">
        <v>42236</v>
      </c>
      <c r="T1863" s="106">
        <v>6148.8</v>
      </c>
      <c r="U1863" s="31">
        <f t="shared" si="58"/>
        <v>0</v>
      </c>
      <c r="V1863" s="68" t="s">
        <v>9</v>
      </c>
    </row>
    <row r="1864" spans="1:22" x14ac:dyDescent="0.25">
      <c r="A1864" s="20">
        <v>42234</v>
      </c>
      <c r="B1864" s="183">
        <v>6072</v>
      </c>
      <c r="C1864" s="183" t="s">
        <v>1592</v>
      </c>
      <c r="D1864" s="14" t="s">
        <v>1175</v>
      </c>
      <c r="E1864" s="105">
        <v>9744</v>
      </c>
      <c r="F1864" s="23">
        <v>42234</v>
      </c>
      <c r="G1864" s="106">
        <v>9744</v>
      </c>
      <c r="H1864" s="31">
        <f t="shared" si="59"/>
        <v>0</v>
      </c>
      <c r="I1864" s="39" t="s">
        <v>587</v>
      </c>
      <c r="N1864" s="20">
        <v>42237</v>
      </c>
      <c r="O1864" s="183">
        <v>6511</v>
      </c>
      <c r="P1864" s="183" t="s">
        <v>1592</v>
      </c>
      <c r="Q1864" s="14" t="s">
        <v>80</v>
      </c>
      <c r="R1864" s="105">
        <v>6063</v>
      </c>
      <c r="S1864" s="23">
        <v>42237</v>
      </c>
      <c r="T1864" s="106">
        <v>6063</v>
      </c>
      <c r="U1864" s="31">
        <f t="shared" si="58"/>
        <v>0</v>
      </c>
      <c r="V1864" s="39" t="s">
        <v>9</v>
      </c>
    </row>
    <row r="1865" spans="1:22" x14ac:dyDescent="0.25">
      <c r="A1865" s="20">
        <v>42234</v>
      </c>
      <c r="B1865" s="183">
        <v>6073</v>
      </c>
      <c r="C1865" s="183" t="s">
        <v>1592</v>
      </c>
      <c r="D1865" s="14" t="s">
        <v>99</v>
      </c>
      <c r="E1865" s="105">
        <v>2250.3000000000002</v>
      </c>
      <c r="F1865" s="23">
        <v>42234</v>
      </c>
      <c r="G1865" s="106">
        <v>2250.3000000000002</v>
      </c>
      <c r="H1865" s="31">
        <f t="shared" si="59"/>
        <v>0</v>
      </c>
      <c r="I1865" s="39" t="s">
        <v>41</v>
      </c>
      <c r="N1865" s="20">
        <v>42239</v>
      </c>
      <c r="O1865" s="183">
        <v>6696</v>
      </c>
      <c r="P1865" s="183" t="s">
        <v>1592</v>
      </c>
      <c r="Q1865" s="150" t="s">
        <v>80</v>
      </c>
      <c r="R1865" s="105">
        <v>6015</v>
      </c>
      <c r="S1865" s="65">
        <v>42239</v>
      </c>
      <c r="T1865" s="106">
        <v>6015</v>
      </c>
      <c r="U1865" s="31">
        <f t="shared" si="58"/>
        <v>0</v>
      </c>
      <c r="V1865" s="39" t="s">
        <v>9</v>
      </c>
    </row>
    <row r="1866" spans="1:22" x14ac:dyDescent="0.25">
      <c r="A1866" s="20">
        <v>42234</v>
      </c>
      <c r="B1866" s="183">
        <v>6074</v>
      </c>
      <c r="C1866" s="183" t="s">
        <v>1592</v>
      </c>
      <c r="D1866" s="14" t="s">
        <v>1261</v>
      </c>
      <c r="E1866" s="105">
        <v>7609.6</v>
      </c>
      <c r="F1866" s="65">
        <v>42234</v>
      </c>
      <c r="G1866" s="106">
        <v>7609.6</v>
      </c>
      <c r="H1866" s="31">
        <f t="shared" si="59"/>
        <v>0</v>
      </c>
      <c r="I1866" s="39" t="s">
        <v>587</v>
      </c>
      <c r="N1866" s="20">
        <v>42241</v>
      </c>
      <c r="O1866" s="183">
        <v>6911</v>
      </c>
      <c r="P1866" s="183" t="s">
        <v>1592</v>
      </c>
      <c r="Q1866" s="14" t="s">
        <v>80</v>
      </c>
      <c r="R1866" s="105">
        <v>5988</v>
      </c>
      <c r="S1866" s="65">
        <v>42241</v>
      </c>
      <c r="T1866" s="106">
        <v>5988</v>
      </c>
      <c r="U1866" s="31">
        <f t="shared" si="58"/>
        <v>0</v>
      </c>
      <c r="V1866" s="39" t="s">
        <v>9</v>
      </c>
    </row>
    <row r="1867" spans="1:22" x14ac:dyDescent="0.25">
      <c r="A1867" s="20">
        <v>42234</v>
      </c>
      <c r="B1867" s="183">
        <v>6075</v>
      </c>
      <c r="C1867" s="183" t="s">
        <v>1592</v>
      </c>
      <c r="D1867" s="14" t="s">
        <v>1290</v>
      </c>
      <c r="E1867" s="105">
        <v>1269.5999999999999</v>
      </c>
      <c r="F1867" s="65">
        <v>42234</v>
      </c>
      <c r="G1867" s="106">
        <v>1269.5999999999999</v>
      </c>
      <c r="H1867" s="31">
        <f t="shared" si="59"/>
        <v>0</v>
      </c>
      <c r="I1867" s="39" t="s">
        <v>587</v>
      </c>
      <c r="N1867" s="20">
        <v>42246</v>
      </c>
      <c r="O1867" s="183">
        <v>7460</v>
      </c>
      <c r="P1867" s="183" t="s">
        <v>1592</v>
      </c>
      <c r="Q1867" s="14" t="s">
        <v>80</v>
      </c>
      <c r="R1867" s="105">
        <v>7605</v>
      </c>
      <c r="S1867" s="23">
        <v>42246</v>
      </c>
      <c r="T1867" s="106">
        <v>7605</v>
      </c>
      <c r="U1867" s="31">
        <f t="shared" si="58"/>
        <v>0</v>
      </c>
      <c r="V1867" s="39" t="s">
        <v>9</v>
      </c>
    </row>
    <row r="1868" spans="1:22" x14ac:dyDescent="0.25">
      <c r="A1868" s="20">
        <v>42234</v>
      </c>
      <c r="B1868" s="183">
        <v>6076</v>
      </c>
      <c r="C1868" s="183" t="s">
        <v>1592</v>
      </c>
      <c r="D1868" s="14" t="s">
        <v>699</v>
      </c>
      <c r="E1868" s="105">
        <v>438.7</v>
      </c>
      <c r="F1868" s="65">
        <v>42234</v>
      </c>
      <c r="G1868" s="106">
        <v>438.7</v>
      </c>
      <c r="H1868" s="31">
        <f t="shared" si="59"/>
        <v>0</v>
      </c>
      <c r="I1868" s="39" t="s">
        <v>9</v>
      </c>
      <c r="N1868" s="20">
        <v>42247</v>
      </c>
      <c r="O1868" s="183">
        <v>7615</v>
      </c>
      <c r="P1868" s="183" t="s">
        <v>1592</v>
      </c>
      <c r="Q1868" s="14" t="s">
        <v>80</v>
      </c>
      <c r="R1868" s="105">
        <v>5328</v>
      </c>
      <c r="S1868" s="23">
        <v>42247</v>
      </c>
      <c r="T1868" s="106">
        <v>5328</v>
      </c>
      <c r="U1868" s="31">
        <f t="shared" si="58"/>
        <v>0</v>
      </c>
      <c r="V1868" s="39" t="s">
        <v>9</v>
      </c>
    </row>
    <row r="1869" spans="1:22" x14ac:dyDescent="0.25">
      <c r="A1869" s="20">
        <v>42234</v>
      </c>
      <c r="B1869" s="183">
        <v>6077</v>
      </c>
      <c r="C1869" s="183" t="s">
        <v>1592</v>
      </c>
      <c r="D1869" s="14" t="s">
        <v>169</v>
      </c>
      <c r="E1869" s="105">
        <v>2519.4</v>
      </c>
      <c r="F1869" s="65">
        <v>42234</v>
      </c>
      <c r="G1869" s="106">
        <v>2519.4</v>
      </c>
      <c r="H1869" s="31">
        <f t="shared" si="59"/>
        <v>0</v>
      </c>
      <c r="I1869" s="39" t="s">
        <v>59</v>
      </c>
      <c r="N1869" s="20">
        <v>42238</v>
      </c>
      <c r="O1869" s="183">
        <v>6556</v>
      </c>
      <c r="P1869" s="183" t="s">
        <v>1592</v>
      </c>
      <c r="Q1869" s="14" t="s">
        <v>6245</v>
      </c>
      <c r="R1869" s="105">
        <v>2690.1</v>
      </c>
      <c r="S1869" s="23">
        <v>42238</v>
      </c>
      <c r="T1869" s="106">
        <v>2690.1</v>
      </c>
      <c r="U1869" s="31">
        <f t="shared" si="58"/>
        <v>0</v>
      </c>
      <c r="V1869" s="39" t="s">
        <v>9</v>
      </c>
    </row>
    <row r="1870" spans="1:22" x14ac:dyDescent="0.25">
      <c r="A1870" s="20">
        <v>42234</v>
      </c>
      <c r="B1870" s="183">
        <v>6078</v>
      </c>
      <c r="C1870" s="183" t="s">
        <v>1592</v>
      </c>
      <c r="D1870" s="14" t="s">
        <v>1117</v>
      </c>
      <c r="E1870" s="105">
        <v>2476.8000000000002</v>
      </c>
      <c r="F1870" s="65">
        <v>42234</v>
      </c>
      <c r="G1870" s="106">
        <v>2476.8000000000002</v>
      </c>
      <c r="H1870" s="31">
        <f t="shared" si="59"/>
        <v>0</v>
      </c>
      <c r="I1870" s="39" t="s">
        <v>9</v>
      </c>
      <c r="N1870" s="20">
        <v>42240</v>
      </c>
      <c r="O1870" s="183">
        <v>6726</v>
      </c>
      <c r="P1870" s="183" t="s">
        <v>1592</v>
      </c>
      <c r="Q1870" s="14" t="s">
        <v>6245</v>
      </c>
      <c r="R1870" s="105">
        <v>2579.1999999999998</v>
      </c>
      <c r="S1870" s="65">
        <v>42240</v>
      </c>
      <c r="T1870" s="106">
        <v>2579.1999999999998</v>
      </c>
      <c r="U1870" s="31">
        <f t="shared" si="58"/>
        <v>0</v>
      </c>
      <c r="V1870" s="39" t="s">
        <v>9</v>
      </c>
    </row>
    <row r="1871" spans="1:22" x14ac:dyDescent="0.25">
      <c r="A1871" s="20">
        <v>42234</v>
      </c>
      <c r="B1871" s="183">
        <v>6079</v>
      </c>
      <c r="C1871" s="183" t="s">
        <v>1592</v>
      </c>
      <c r="D1871" s="14" t="s">
        <v>151</v>
      </c>
      <c r="E1871" s="105">
        <v>2357.5</v>
      </c>
      <c r="F1871" s="65">
        <v>42235</v>
      </c>
      <c r="G1871" s="106">
        <v>2357.5</v>
      </c>
      <c r="H1871" s="31">
        <f t="shared" si="59"/>
        <v>0</v>
      </c>
      <c r="I1871" s="39" t="s">
        <v>9</v>
      </c>
      <c r="N1871" s="20">
        <v>42244</v>
      </c>
      <c r="O1871" s="183">
        <v>7166</v>
      </c>
      <c r="P1871" s="183" t="s">
        <v>1592</v>
      </c>
      <c r="Q1871" s="14" t="s">
        <v>6245</v>
      </c>
      <c r="R1871" s="105">
        <v>3216</v>
      </c>
      <c r="S1871" s="23">
        <v>42244</v>
      </c>
      <c r="T1871" s="106">
        <v>3216</v>
      </c>
      <c r="U1871" s="31">
        <f t="shared" si="58"/>
        <v>0</v>
      </c>
      <c r="V1871" s="39" t="s">
        <v>9</v>
      </c>
    </row>
    <row r="1872" spans="1:22" x14ac:dyDescent="0.25">
      <c r="A1872" s="20">
        <v>42234</v>
      </c>
      <c r="B1872" s="183">
        <v>6080</v>
      </c>
      <c r="C1872" s="183" t="s">
        <v>1592</v>
      </c>
      <c r="D1872" s="14" t="s">
        <v>82</v>
      </c>
      <c r="E1872" s="105">
        <v>4244.1000000000004</v>
      </c>
      <c r="F1872" s="65">
        <v>42234</v>
      </c>
      <c r="G1872" s="106">
        <v>4244.1000000000004</v>
      </c>
      <c r="H1872" s="31">
        <f t="shared" si="59"/>
        <v>0</v>
      </c>
      <c r="I1872" s="39" t="s">
        <v>59</v>
      </c>
      <c r="N1872" s="20">
        <v>42247</v>
      </c>
      <c r="O1872" s="183">
        <v>7539</v>
      </c>
      <c r="P1872" s="183" t="s">
        <v>1592</v>
      </c>
      <c r="Q1872" s="14" t="s">
        <v>6245</v>
      </c>
      <c r="R1872" s="105">
        <v>2947.75</v>
      </c>
      <c r="S1872" s="23">
        <v>42247</v>
      </c>
      <c r="T1872" s="106">
        <v>2947.75</v>
      </c>
      <c r="U1872" s="31">
        <f t="shared" si="58"/>
        <v>0</v>
      </c>
      <c r="V1872" s="39" t="s">
        <v>9</v>
      </c>
    </row>
    <row r="1873" spans="1:22" x14ac:dyDescent="0.25">
      <c r="A1873" s="20">
        <v>42234</v>
      </c>
      <c r="B1873" s="183">
        <v>6081</v>
      </c>
      <c r="C1873" s="183" t="s">
        <v>1592</v>
      </c>
      <c r="D1873" s="14" t="s">
        <v>570</v>
      </c>
      <c r="E1873" s="105">
        <v>3344</v>
      </c>
      <c r="F1873" s="65">
        <v>42234</v>
      </c>
      <c r="G1873" s="106">
        <v>3344</v>
      </c>
      <c r="H1873" s="31">
        <f t="shared" si="59"/>
        <v>0</v>
      </c>
      <c r="I1873" s="39" t="s">
        <v>9</v>
      </c>
      <c r="N1873" s="20">
        <v>42223</v>
      </c>
      <c r="O1873" s="183">
        <v>4856</v>
      </c>
      <c r="P1873" s="183" t="s">
        <v>1592</v>
      </c>
      <c r="Q1873" s="14" t="s">
        <v>604</v>
      </c>
      <c r="R1873" s="105">
        <v>3044.2</v>
      </c>
      <c r="S1873" s="23">
        <v>42223</v>
      </c>
      <c r="T1873" s="106">
        <v>3044.2</v>
      </c>
      <c r="U1873" s="31">
        <f t="shared" si="58"/>
        <v>0</v>
      </c>
      <c r="V1873" s="39" t="s">
        <v>9</v>
      </c>
    </row>
    <row r="1874" spans="1:22" x14ac:dyDescent="0.25">
      <c r="A1874" s="20">
        <v>42234</v>
      </c>
      <c r="B1874" s="183">
        <v>6082</v>
      </c>
      <c r="C1874" s="183" t="s">
        <v>1592</v>
      </c>
      <c r="D1874" s="14" t="s">
        <v>81</v>
      </c>
      <c r="E1874" s="105">
        <v>2248.1999999999998</v>
      </c>
      <c r="F1874" s="65">
        <v>42234</v>
      </c>
      <c r="G1874" s="106">
        <v>2248.1999999999998</v>
      </c>
      <c r="H1874" s="31">
        <f t="shared" si="59"/>
        <v>0</v>
      </c>
      <c r="I1874" s="39" t="s">
        <v>59</v>
      </c>
      <c r="N1874" s="20">
        <v>42227</v>
      </c>
      <c r="O1874" s="183">
        <v>5286</v>
      </c>
      <c r="P1874" s="183" t="s">
        <v>1592</v>
      </c>
      <c r="Q1874" s="14" t="s">
        <v>604</v>
      </c>
      <c r="R1874" s="105">
        <v>2244.4</v>
      </c>
      <c r="S1874" s="23">
        <v>42227</v>
      </c>
      <c r="T1874" s="106">
        <v>2244.4</v>
      </c>
      <c r="U1874" s="31">
        <f t="shared" si="58"/>
        <v>0</v>
      </c>
      <c r="V1874" s="39" t="s">
        <v>9</v>
      </c>
    </row>
    <row r="1875" spans="1:22" x14ac:dyDescent="0.25">
      <c r="A1875" s="20">
        <v>42234</v>
      </c>
      <c r="B1875" s="183">
        <v>6083</v>
      </c>
      <c r="C1875" s="183" t="s">
        <v>1592</v>
      </c>
      <c r="D1875" s="14" t="s">
        <v>83</v>
      </c>
      <c r="E1875" s="105">
        <v>5376</v>
      </c>
      <c r="F1875" s="65">
        <v>42234</v>
      </c>
      <c r="G1875" s="106">
        <v>5376</v>
      </c>
      <c r="H1875" s="31">
        <f t="shared" si="59"/>
        <v>0</v>
      </c>
      <c r="I1875" s="39" t="s">
        <v>59</v>
      </c>
      <c r="N1875" s="20">
        <v>42230</v>
      </c>
      <c r="O1875" s="183">
        <v>5605</v>
      </c>
      <c r="P1875" s="183" t="s">
        <v>1592</v>
      </c>
      <c r="Q1875" s="14" t="s">
        <v>604</v>
      </c>
      <c r="R1875" s="105">
        <v>2256.8000000000002</v>
      </c>
      <c r="S1875" s="23">
        <v>42230</v>
      </c>
      <c r="T1875" s="106">
        <v>2256.8000000000002</v>
      </c>
      <c r="U1875" s="31">
        <f t="shared" si="58"/>
        <v>0</v>
      </c>
      <c r="V1875" s="39" t="s">
        <v>9</v>
      </c>
    </row>
    <row r="1876" spans="1:22" x14ac:dyDescent="0.25">
      <c r="A1876" s="20">
        <v>42234</v>
      </c>
      <c r="B1876" s="183">
        <v>6084</v>
      </c>
      <c r="C1876" s="183" t="s">
        <v>1592</v>
      </c>
      <c r="D1876" s="14" t="s">
        <v>292</v>
      </c>
      <c r="E1876" s="105">
        <v>2055.4</v>
      </c>
      <c r="F1876" s="65">
        <v>42234</v>
      </c>
      <c r="G1876" s="106">
        <v>2055.4</v>
      </c>
      <c r="H1876" s="31">
        <f t="shared" si="59"/>
        <v>0</v>
      </c>
      <c r="I1876" s="39" t="s">
        <v>59</v>
      </c>
      <c r="N1876" s="20">
        <v>42232</v>
      </c>
      <c r="O1876" s="183">
        <v>5871</v>
      </c>
      <c r="P1876" s="183" t="s">
        <v>1592</v>
      </c>
      <c r="Q1876" s="14" t="s">
        <v>604</v>
      </c>
      <c r="R1876" s="105">
        <v>2631.9</v>
      </c>
      <c r="S1876" s="23">
        <v>42232</v>
      </c>
      <c r="T1876" s="106">
        <v>2631.9</v>
      </c>
      <c r="U1876" s="48">
        <f t="shared" si="58"/>
        <v>0</v>
      </c>
      <c r="V1876" s="39" t="s">
        <v>9</v>
      </c>
    </row>
    <row r="1877" spans="1:22" x14ac:dyDescent="0.25">
      <c r="A1877" s="20">
        <v>42234</v>
      </c>
      <c r="B1877" s="183">
        <v>6085</v>
      </c>
      <c r="C1877" s="183" t="s">
        <v>1592</v>
      </c>
      <c r="D1877" s="14" t="s">
        <v>664</v>
      </c>
      <c r="E1877" s="105">
        <v>1428</v>
      </c>
      <c r="F1877" s="65">
        <v>42234</v>
      </c>
      <c r="G1877" s="106">
        <v>1428</v>
      </c>
      <c r="H1877" s="31">
        <f t="shared" si="59"/>
        <v>0</v>
      </c>
      <c r="I1877" s="39" t="s">
        <v>9</v>
      </c>
      <c r="N1877" s="20">
        <v>42222</v>
      </c>
      <c r="O1877" s="183">
        <v>4787</v>
      </c>
      <c r="P1877" s="183" t="s">
        <v>1592</v>
      </c>
      <c r="Q1877" s="14" t="s">
        <v>107</v>
      </c>
      <c r="R1877" s="105">
        <v>3008</v>
      </c>
      <c r="S1877" s="23">
        <v>42222</v>
      </c>
      <c r="T1877" s="106">
        <v>3008</v>
      </c>
      <c r="U1877" s="31">
        <f t="shared" si="58"/>
        <v>0</v>
      </c>
      <c r="V1877" s="39" t="s">
        <v>9</v>
      </c>
    </row>
    <row r="1878" spans="1:22" x14ac:dyDescent="0.25">
      <c r="A1878" s="20">
        <v>42234</v>
      </c>
      <c r="B1878" s="183">
        <v>6086</v>
      </c>
      <c r="C1878" s="183" t="s">
        <v>1592</v>
      </c>
      <c r="D1878" s="14" t="s">
        <v>1059</v>
      </c>
      <c r="E1878" s="105">
        <v>20643.5</v>
      </c>
      <c r="F1878" s="65">
        <v>42234</v>
      </c>
      <c r="G1878" s="106">
        <v>20643.5</v>
      </c>
      <c r="H1878" s="31">
        <f t="shared" si="59"/>
        <v>0</v>
      </c>
      <c r="I1878" s="39" t="s">
        <v>6106</v>
      </c>
      <c r="N1878" s="20">
        <v>42229</v>
      </c>
      <c r="O1878" s="183">
        <v>5544</v>
      </c>
      <c r="P1878" s="183" t="s">
        <v>1592</v>
      </c>
      <c r="Q1878" s="14" t="s">
        <v>107</v>
      </c>
      <c r="R1878" s="105">
        <v>3136</v>
      </c>
      <c r="S1878" s="23">
        <v>42229</v>
      </c>
      <c r="T1878" s="106">
        <v>3136</v>
      </c>
      <c r="U1878" s="31">
        <f t="shared" si="58"/>
        <v>0</v>
      </c>
      <c r="V1878" s="39" t="s">
        <v>9</v>
      </c>
    </row>
    <row r="1879" spans="1:22" x14ac:dyDescent="0.25">
      <c r="A1879" s="20">
        <v>42234</v>
      </c>
      <c r="B1879" s="183">
        <v>6087</v>
      </c>
      <c r="C1879" s="183" t="s">
        <v>1592</v>
      </c>
      <c r="D1879" s="14" t="s">
        <v>102</v>
      </c>
      <c r="E1879" s="105">
        <v>655</v>
      </c>
      <c r="F1879" s="65">
        <v>42234</v>
      </c>
      <c r="G1879" s="106">
        <v>655</v>
      </c>
      <c r="H1879" s="31">
        <f t="shared" si="59"/>
        <v>0</v>
      </c>
      <c r="I1879" s="39" t="s">
        <v>9</v>
      </c>
      <c r="N1879" s="20">
        <v>42236</v>
      </c>
      <c r="O1879" s="183">
        <v>6352</v>
      </c>
      <c r="P1879" s="183" t="s">
        <v>1592</v>
      </c>
      <c r="Q1879" s="14" t="s">
        <v>107</v>
      </c>
      <c r="R1879" s="105">
        <v>1940</v>
      </c>
      <c r="S1879" s="23">
        <v>42236</v>
      </c>
      <c r="T1879" s="106">
        <v>1940</v>
      </c>
      <c r="U1879" s="31">
        <f t="shared" si="58"/>
        <v>0</v>
      </c>
      <c r="V1879" s="39" t="s">
        <v>9</v>
      </c>
    </row>
    <row r="1880" spans="1:22" x14ac:dyDescent="0.25">
      <c r="A1880" s="20">
        <v>42234</v>
      </c>
      <c r="B1880" s="183">
        <v>6088</v>
      </c>
      <c r="C1880" s="183" t="s">
        <v>1592</v>
      </c>
      <c r="D1880" s="26" t="s">
        <v>218</v>
      </c>
      <c r="E1880" s="108">
        <v>0</v>
      </c>
      <c r="F1880" s="65"/>
      <c r="G1880" s="106"/>
      <c r="H1880" s="31">
        <f t="shared" si="59"/>
        <v>0</v>
      </c>
      <c r="I1880" s="39" t="s">
        <v>13</v>
      </c>
      <c r="N1880" s="20">
        <v>42243</v>
      </c>
      <c r="O1880" s="183">
        <v>7098</v>
      </c>
      <c r="P1880" s="183" t="s">
        <v>1592</v>
      </c>
      <c r="Q1880" s="14" t="s">
        <v>107</v>
      </c>
      <c r="R1880" s="105">
        <v>1884</v>
      </c>
      <c r="S1880" s="23">
        <v>42243</v>
      </c>
      <c r="T1880" s="106">
        <v>1884</v>
      </c>
      <c r="U1880" s="31">
        <f t="shared" si="58"/>
        <v>0</v>
      </c>
      <c r="V1880" s="39" t="s">
        <v>9</v>
      </c>
    </row>
    <row r="1881" spans="1:22" x14ac:dyDescent="0.25">
      <c r="A1881" s="20">
        <v>42234</v>
      </c>
      <c r="B1881" s="183">
        <v>6089</v>
      </c>
      <c r="C1881" s="183" t="s">
        <v>1592</v>
      </c>
      <c r="D1881" s="14" t="s">
        <v>32</v>
      </c>
      <c r="E1881" s="105">
        <v>117719.2</v>
      </c>
      <c r="F1881" s="65">
        <v>42235</v>
      </c>
      <c r="G1881" s="106">
        <v>117719.2</v>
      </c>
      <c r="H1881" s="31">
        <f t="shared" si="59"/>
        <v>0</v>
      </c>
      <c r="I1881" s="39" t="s">
        <v>9</v>
      </c>
      <c r="N1881" s="20">
        <v>42217</v>
      </c>
      <c r="O1881" s="183">
        <v>4266</v>
      </c>
      <c r="P1881" s="183" t="s">
        <v>1592</v>
      </c>
      <c r="Q1881" s="14" t="s">
        <v>137</v>
      </c>
      <c r="R1881" s="105">
        <v>794.3</v>
      </c>
      <c r="S1881" s="23">
        <v>42217</v>
      </c>
      <c r="T1881" s="106">
        <v>794.3</v>
      </c>
      <c r="U1881" s="25">
        <f t="shared" si="58"/>
        <v>0</v>
      </c>
      <c r="V1881" s="39" t="s">
        <v>9</v>
      </c>
    </row>
    <row r="1882" spans="1:22" x14ac:dyDescent="0.25">
      <c r="A1882" s="20">
        <v>42234</v>
      </c>
      <c r="B1882" s="183">
        <v>6090</v>
      </c>
      <c r="C1882" s="183" t="s">
        <v>1592</v>
      </c>
      <c r="D1882" s="14" t="s">
        <v>103</v>
      </c>
      <c r="E1882" s="105">
        <v>114744.05</v>
      </c>
      <c r="F1882" s="74">
        <v>42255</v>
      </c>
      <c r="G1882" s="144">
        <v>114744.05</v>
      </c>
      <c r="H1882" s="31">
        <f t="shared" si="59"/>
        <v>0</v>
      </c>
      <c r="I1882" s="39" t="s">
        <v>6112</v>
      </c>
      <c r="N1882" s="20">
        <v>42218</v>
      </c>
      <c r="O1882" s="183">
        <v>4356</v>
      </c>
      <c r="P1882" s="183" t="s">
        <v>1592</v>
      </c>
      <c r="Q1882" s="40" t="s">
        <v>137</v>
      </c>
      <c r="R1882" s="105">
        <v>2547.1999999999998</v>
      </c>
      <c r="S1882" s="23">
        <v>42218</v>
      </c>
      <c r="T1882" s="106">
        <v>2547.1999999999998</v>
      </c>
      <c r="U1882" s="25">
        <f t="shared" si="58"/>
        <v>0</v>
      </c>
      <c r="V1882" s="68" t="s">
        <v>9</v>
      </c>
    </row>
    <row r="1883" spans="1:22" x14ac:dyDescent="0.25">
      <c r="A1883" s="20">
        <v>42234</v>
      </c>
      <c r="B1883" s="183">
        <v>6091</v>
      </c>
      <c r="C1883" s="183" t="s">
        <v>1592</v>
      </c>
      <c r="D1883" s="14" t="s">
        <v>45</v>
      </c>
      <c r="E1883" s="105">
        <v>91728.5</v>
      </c>
      <c r="F1883" s="65">
        <v>42242</v>
      </c>
      <c r="G1883" s="106">
        <v>91728.5</v>
      </c>
      <c r="H1883" s="31">
        <f t="shared" si="59"/>
        <v>0</v>
      </c>
      <c r="I1883" s="39" t="s">
        <v>6124</v>
      </c>
      <c r="N1883" s="20">
        <v>42219</v>
      </c>
      <c r="O1883" s="183">
        <v>4459</v>
      </c>
      <c r="P1883" s="183" t="s">
        <v>1592</v>
      </c>
      <c r="Q1883" s="40" t="s">
        <v>137</v>
      </c>
      <c r="R1883" s="105">
        <v>685.6</v>
      </c>
      <c r="S1883" s="23">
        <v>42219</v>
      </c>
      <c r="T1883" s="106">
        <v>685.6</v>
      </c>
      <c r="U1883" s="31">
        <f t="shared" si="58"/>
        <v>0</v>
      </c>
      <c r="V1883" s="68" t="s">
        <v>9</v>
      </c>
    </row>
    <row r="1884" spans="1:22" x14ac:dyDescent="0.25">
      <c r="A1884" s="20">
        <v>42234</v>
      </c>
      <c r="B1884" s="183">
        <v>6092</v>
      </c>
      <c r="C1884" s="183" t="s">
        <v>1592</v>
      </c>
      <c r="D1884" s="14" t="s">
        <v>5046</v>
      </c>
      <c r="E1884" s="105">
        <v>10852</v>
      </c>
      <c r="F1884" s="65">
        <v>42234</v>
      </c>
      <c r="G1884" s="106">
        <v>10852</v>
      </c>
      <c r="H1884" s="31">
        <f t="shared" si="59"/>
        <v>0</v>
      </c>
      <c r="I1884" s="39" t="s">
        <v>9</v>
      </c>
      <c r="N1884" s="20">
        <v>42220</v>
      </c>
      <c r="O1884" s="183">
        <v>4549</v>
      </c>
      <c r="P1884" s="183" t="s">
        <v>1592</v>
      </c>
      <c r="Q1884" s="14" t="s">
        <v>137</v>
      </c>
      <c r="R1884" s="105">
        <v>740.4</v>
      </c>
      <c r="S1884" s="23">
        <v>42220</v>
      </c>
      <c r="T1884" s="106">
        <v>740.4</v>
      </c>
      <c r="U1884" s="31">
        <f t="shared" si="58"/>
        <v>0</v>
      </c>
      <c r="V1884" s="39" t="s">
        <v>9</v>
      </c>
    </row>
    <row r="1885" spans="1:22" x14ac:dyDescent="0.25">
      <c r="A1885" s="20">
        <v>42234</v>
      </c>
      <c r="B1885" s="183">
        <v>6093</v>
      </c>
      <c r="C1885" s="183" t="s">
        <v>1592</v>
      </c>
      <c r="D1885" s="14" t="s">
        <v>332</v>
      </c>
      <c r="E1885" s="105">
        <v>2464</v>
      </c>
      <c r="F1885" s="65">
        <v>42234</v>
      </c>
      <c r="G1885" s="106">
        <v>2464</v>
      </c>
      <c r="H1885" s="31">
        <f t="shared" si="59"/>
        <v>0</v>
      </c>
      <c r="I1885" s="39" t="s">
        <v>9</v>
      </c>
      <c r="N1885" s="20">
        <v>42221</v>
      </c>
      <c r="O1885" s="183">
        <v>4658</v>
      </c>
      <c r="P1885" s="183" t="s">
        <v>1592</v>
      </c>
      <c r="Q1885" s="14" t="s">
        <v>137</v>
      </c>
      <c r="R1885" s="105">
        <v>1808.1</v>
      </c>
      <c r="S1885" s="23">
        <v>42221</v>
      </c>
      <c r="T1885" s="106">
        <v>1808.1</v>
      </c>
      <c r="U1885" s="31">
        <f t="shared" si="58"/>
        <v>0</v>
      </c>
      <c r="V1885" s="39" t="s">
        <v>9</v>
      </c>
    </row>
    <row r="1886" spans="1:22" x14ac:dyDescent="0.25">
      <c r="A1886" s="20">
        <v>42234</v>
      </c>
      <c r="B1886" s="183">
        <v>6094</v>
      </c>
      <c r="C1886" s="183" t="s">
        <v>1592</v>
      </c>
      <c r="D1886" s="14" t="s">
        <v>128</v>
      </c>
      <c r="E1886" s="105">
        <v>4387.2</v>
      </c>
      <c r="F1886" s="65">
        <v>42234</v>
      </c>
      <c r="G1886" s="106">
        <v>4387.2</v>
      </c>
      <c r="H1886" s="31">
        <f t="shared" si="59"/>
        <v>0</v>
      </c>
      <c r="I1886" s="39" t="s">
        <v>9</v>
      </c>
      <c r="N1886" s="20">
        <v>42222</v>
      </c>
      <c r="O1886" s="183">
        <v>4764</v>
      </c>
      <c r="P1886" s="183" t="s">
        <v>1592</v>
      </c>
      <c r="Q1886" s="14" t="s">
        <v>137</v>
      </c>
      <c r="R1886" s="105">
        <v>405</v>
      </c>
      <c r="S1886" s="23">
        <v>42222</v>
      </c>
      <c r="T1886" s="106">
        <v>405</v>
      </c>
      <c r="U1886" s="31">
        <f t="shared" si="58"/>
        <v>0</v>
      </c>
      <c r="V1886" s="39" t="s">
        <v>9</v>
      </c>
    </row>
    <row r="1887" spans="1:22" x14ac:dyDescent="0.25">
      <c r="A1887" s="20">
        <v>42234</v>
      </c>
      <c r="B1887" s="183">
        <v>6095</v>
      </c>
      <c r="C1887" s="183" t="s">
        <v>1592</v>
      </c>
      <c r="D1887" s="14" t="s">
        <v>1515</v>
      </c>
      <c r="E1887" s="105">
        <v>2784</v>
      </c>
      <c r="F1887" s="65">
        <v>42234</v>
      </c>
      <c r="G1887" s="106">
        <v>2784</v>
      </c>
      <c r="H1887" s="31">
        <f t="shared" si="59"/>
        <v>0</v>
      </c>
      <c r="I1887" s="39" t="s">
        <v>17</v>
      </c>
      <c r="N1887" s="20">
        <v>42223</v>
      </c>
      <c r="O1887" s="183">
        <v>4884</v>
      </c>
      <c r="P1887" s="183" t="s">
        <v>1592</v>
      </c>
      <c r="Q1887" s="14" t="s">
        <v>137</v>
      </c>
      <c r="R1887" s="105">
        <v>809.2</v>
      </c>
      <c r="S1887" s="23">
        <v>42223</v>
      </c>
      <c r="T1887" s="106">
        <v>809.2</v>
      </c>
      <c r="U1887" s="31">
        <f t="shared" si="58"/>
        <v>0</v>
      </c>
      <c r="V1887" s="39" t="s">
        <v>9</v>
      </c>
    </row>
    <row r="1888" spans="1:22" x14ac:dyDescent="0.25">
      <c r="A1888" s="20">
        <v>42234</v>
      </c>
      <c r="B1888" s="183">
        <v>6096</v>
      </c>
      <c r="C1888" s="183" t="s">
        <v>1592</v>
      </c>
      <c r="D1888" s="14" t="s">
        <v>130</v>
      </c>
      <c r="E1888" s="105">
        <v>1636.8</v>
      </c>
      <c r="F1888" s="65">
        <v>42234</v>
      </c>
      <c r="G1888" s="106">
        <v>1636.8</v>
      </c>
      <c r="H1888" s="31">
        <f t="shared" si="59"/>
        <v>0</v>
      </c>
      <c r="I1888" s="39" t="s">
        <v>17</v>
      </c>
      <c r="N1888" s="20">
        <v>42224</v>
      </c>
      <c r="O1888" s="183">
        <v>5016</v>
      </c>
      <c r="P1888" s="183" t="s">
        <v>1592</v>
      </c>
      <c r="Q1888" s="14" t="s">
        <v>137</v>
      </c>
      <c r="R1888" s="105">
        <v>796.4</v>
      </c>
      <c r="S1888" s="23">
        <v>42224</v>
      </c>
      <c r="T1888" s="106">
        <v>796.4</v>
      </c>
      <c r="U1888" s="31">
        <f t="shared" si="58"/>
        <v>0</v>
      </c>
      <c r="V1888" s="39" t="s">
        <v>9</v>
      </c>
    </row>
    <row r="1889" spans="1:22" x14ac:dyDescent="0.25">
      <c r="A1889" s="20">
        <v>42234</v>
      </c>
      <c r="B1889" s="183">
        <v>6097</v>
      </c>
      <c r="C1889" s="183" t="s">
        <v>1592</v>
      </c>
      <c r="D1889" s="14" t="s">
        <v>131</v>
      </c>
      <c r="E1889" s="105">
        <v>9282</v>
      </c>
      <c r="F1889" s="65">
        <v>42238</v>
      </c>
      <c r="G1889" s="106">
        <v>9282</v>
      </c>
      <c r="H1889" s="31">
        <f t="shared" si="59"/>
        <v>0</v>
      </c>
      <c r="I1889" s="39" t="s">
        <v>17</v>
      </c>
      <c r="N1889" s="20">
        <v>42225</v>
      </c>
      <c r="O1889" s="183">
        <v>5119</v>
      </c>
      <c r="P1889" s="183" t="s">
        <v>1592</v>
      </c>
      <c r="Q1889" s="14" t="s">
        <v>137</v>
      </c>
      <c r="R1889" s="105">
        <v>1797.8</v>
      </c>
      <c r="S1889" s="23">
        <v>42225</v>
      </c>
      <c r="T1889" s="106">
        <v>1797.8</v>
      </c>
      <c r="U1889" s="31">
        <f t="shared" si="58"/>
        <v>0</v>
      </c>
      <c r="V1889" s="39" t="s">
        <v>9</v>
      </c>
    </row>
    <row r="1890" spans="1:22" x14ac:dyDescent="0.25">
      <c r="A1890" s="20">
        <v>42234</v>
      </c>
      <c r="B1890" s="183">
        <v>6098</v>
      </c>
      <c r="C1890" s="183" t="s">
        <v>1592</v>
      </c>
      <c r="D1890" s="14" t="s">
        <v>229</v>
      </c>
      <c r="E1890" s="105">
        <v>4301</v>
      </c>
      <c r="F1890" s="65">
        <v>42234</v>
      </c>
      <c r="G1890" s="106">
        <v>4301</v>
      </c>
      <c r="H1890" s="31">
        <f t="shared" si="59"/>
        <v>0</v>
      </c>
      <c r="I1890" s="39" t="s">
        <v>9</v>
      </c>
      <c r="N1890" s="20">
        <v>42226</v>
      </c>
      <c r="O1890" s="183">
        <v>5183</v>
      </c>
      <c r="P1890" s="183" t="s">
        <v>1592</v>
      </c>
      <c r="Q1890" s="14" t="s">
        <v>137</v>
      </c>
      <c r="R1890" s="105">
        <v>2921.6</v>
      </c>
      <c r="S1890" s="72">
        <v>42226</v>
      </c>
      <c r="T1890" s="106">
        <v>2921.6</v>
      </c>
      <c r="U1890" s="31">
        <f t="shared" si="58"/>
        <v>0</v>
      </c>
      <c r="V1890" s="39" t="s">
        <v>9</v>
      </c>
    </row>
    <row r="1891" spans="1:22" x14ac:dyDescent="0.25">
      <c r="A1891" s="20">
        <v>42234</v>
      </c>
      <c r="B1891" s="183">
        <v>6099</v>
      </c>
      <c r="C1891" s="183" t="s">
        <v>1592</v>
      </c>
      <c r="D1891" s="14" t="s">
        <v>218</v>
      </c>
      <c r="E1891" s="105">
        <v>0</v>
      </c>
      <c r="F1891" s="65"/>
      <c r="G1891" s="106"/>
      <c r="H1891" s="31">
        <f t="shared" si="59"/>
        <v>0</v>
      </c>
      <c r="I1891" s="39" t="s">
        <v>13</v>
      </c>
      <c r="N1891" s="20">
        <v>42230</v>
      </c>
      <c r="O1891" s="183">
        <v>5636</v>
      </c>
      <c r="P1891" s="183" t="s">
        <v>1592</v>
      </c>
      <c r="Q1891" s="14" t="s">
        <v>137</v>
      </c>
      <c r="R1891" s="105">
        <v>2954.6</v>
      </c>
      <c r="S1891" s="23">
        <v>42230</v>
      </c>
      <c r="T1891" s="106">
        <v>2954.6</v>
      </c>
      <c r="U1891" s="48">
        <f t="shared" si="58"/>
        <v>0</v>
      </c>
      <c r="V1891" s="39" t="s">
        <v>9</v>
      </c>
    </row>
    <row r="1892" spans="1:22" x14ac:dyDescent="0.25">
      <c r="A1892" s="20">
        <v>42234</v>
      </c>
      <c r="B1892" s="183">
        <v>6100</v>
      </c>
      <c r="C1892" s="183" t="s">
        <v>1592</v>
      </c>
      <c r="D1892" s="14" t="s">
        <v>285</v>
      </c>
      <c r="E1892" s="105">
        <v>498.8</v>
      </c>
      <c r="F1892" s="65">
        <v>42234</v>
      </c>
      <c r="G1892" s="106">
        <v>498.8</v>
      </c>
      <c r="H1892" s="31">
        <f t="shared" si="59"/>
        <v>0</v>
      </c>
      <c r="I1892" s="39" t="s">
        <v>94</v>
      </c>
      <c r="N1892" s="20">
        <v>42230</v>
      </c>
      <c r="O1892" s="183">
        <v>5637</v>
      </c>
      <c r="P1892" s="183" t="s">
        <v>1592</v>
      </c>
      <c r="Q1892" s="14" t="s">
        <v>137</v>
      </c>
      <c r="R1892" s="105">
        <v>396.5</v>
      </c>
      <c r="S1892" s="23">
        <v>42230</v>
      </c>
      <c r="T1892" s="106">
        <v>396.5</v>
      </c>
      <c r="U1892" s="48">
        <f t="shared" si="58"/>
        <v>0</v>
      </c>
      <c r="V1892" s="39" t="s">
        <v>9</v>
      </c>
    </row>
    <row r="1893" spans="1:22" x14ac:dyDescent="0.25">
      <c r="A1893" s="20">
        <v>42234</v>
      </c>
      <c r="B1893" s="183">
        <v>6101</v>
      </c>
      <c r="C1893" s="183" t="s">
        <v>1592</v>
      </c>
      <c r="D1893" s="14" t="s">
        <v>271</v>
      </c>
      <c r="E1893" s="105">
        <v>1348</v>
      </c>
      <c r="F1893" s="65">
        <v>42234</v>
      </c>
      <c r="G1893" s="106">
        <v>1348</v>
      </c>
      <c r="H1893" s="48">
        <f t="shared" si="59"/>
        <v>0</v>
      </c>
      <c r="I1893" s="39" t="s">
        <v>94</v>
      </c>
      <c r="N1893" s="20">
        <v>42231</v>
      </c>
      <c r="O1893" s="183">
        <v>5728</v>
      </c>
      <c r="P1893" s="183" t="s">
        <v>1592</v>
      </c>
      <c r="Q1893" s="14" t="s">
        <v>137</v>
      </c>
      <c r="R1893" s="105">
        <v>624</v>
      </c>
      <c r="S1893" s="23">
        <v>42231</v>
      </c>
      <c r="T1893" s="106">
        <v>624</v>
      </c>
      <c r="U1893" s="48">
        <f t="shared" si="58"/>
        <v>0</v>
      </c>
      <c r="V1893" s="39" t="s">
        <v>9</v>
      </c>
    </row>
    <row r="1894" spans="1:22" x14ac:dyDescent="0.25">
      <c r="A1894" s="20">
        <v>42234</v>
      </c>
      <c r="B1894" s="183">
        <v>6102</v>
      </c>
      <c r="C1894" s="183" t="s">
        <v>1592</v>
      </c>
      <c r="D1894" s="14" t="s">
        <v>624</v>
      </c>
      <c r="E1894" s="105">
        <v>3750</v>
      </c>
      <c r="F1894" s="65">
        <v>42234</v>
      </c>
      <c r="G1894" s="106">
        <v>3750</v>
      </c>
      <c r="H1894" s="31">
        <f t="shared" si="59"/>
        <v>0</v>
      </c>
      <c r="I1894" s="39" t="s">
        <v>94</v>
      </c>
      <c r="N1894" s="20">
        <v>42232</v>
      </c>
      <c r="O1894" s="183">
        <v>5857</v>
      </c>
      <c r="P1894" s="183" t="s">
        <v>1592</v>
      </c>
      <c r="Q1894" s="14" t="s">
        <v>137</v>
      </c>
      <c r="R1894" s="105">
        <v>1197</v>
      </c>
      <c r="S1894" s="23">
        <v>42232</v>
      </c>
      <c r="T1894" s="106">
        <v>1197</v>
      </c>
      <c r="U1894" s="48">
        <f t="shared" si="58"/>
        <v>0</v>
      </c>
      <c r="V1894" s="39" t="s">
        <v>9</v>
      </c>
    </row>
    <row r="1895" spans="1:22" x14ac:dyDescent="0.25">
      <c r="A1895" s="20">
        <v>42234</v>
      </c>
      <c r="B1895" s="183">
        <v>6103</v>
      </c>
      <c r="C1895" s="183" t="s">
        <v>1592</v>
      </c>
      <c r="D1895" s="14" t="s">
        <v>89</v>
      </c>
      <c r="E1895" s="105">
        <v>4269.8</v>
      </c>
      <c r="F1895" s="65">
        <v>42234</v>
      </c>
      <c r="G1895" s="106">
        <v>4269.8</v>
      </c>
      <c r="H1895" s="31">
        <f t="shared" si="59"/>
        <v>0</v>
      </c>
      <c r="I1895" s="39" t="s">
        <v>9</v>
      </c>
      <c r="N1895" s="20">
        <v>42233</v>
      </c>
      <c r="O1895" s="183">
        <v>5999</v>
      </c>
      <c r="P1895" s="183" t="s">
        <v>1592</v>
      </c>
      <c r="Q1895" s="14" t="s">
        <v>137</v>
      </c>
      <c r="R1895" s="105">
        <v>330</v>
      </c>
      <c r="S1895" s="23">
        <v>42233</v>
      </c>
      <c r="T1895" s="118">
        <v>330</v>
      </c>
      <c r="U1895" s="31">
        <f t="shared" si="58"/>
        <v>0</v>
      </c>
      <c r="V1895" s="56" t="s">
        <v>9</v>
      </c>
    </row>
    <row r="1896" spans="1:22" x14ac:dyDescent="0.25">
      <c r="A1896" s="20">
        <v>42234</v>
      </c>
      <c r="B1896" s="183">
        <v>6104</v>
      </c>
      <c r="C1896" s="183" t="s">
        <v>1592</v>
      </c>
      <c r="D1896" s="14" t="s">
        <v>49</v>
      </c>
      <c r="E1896" s="105">
        <v>1360.8</v>
      </c>
      <c r="F1896" s="65">
        <v>42243</v>
      </c>
      <c r="G1896" s="106">
        <v>1360.8</v>
      </c>
      <c r="H1896" s="31">
        <f t="shared" si="59"/>
        <v>0</v>
      </c>
      <c r="I1896" s="39" t="s">
        <v>94</v>
      </c>
      <c r="N1896" s="20">
        <v>42234</v>
      </c>
      <c r="O1896" s="183">
        <v>6063</v>
      </c>
      <c r="P1896" s="183" t="s">
        <v>1592</v>
      </c>
      <c r="Q1896" s="14" t="s">
        <v>137</v>
      </c>
      <c r="R1896" s="105">
        <v>2619.5</v>
      </c>
      <c r="S1896" s="23">
        <v>42234</v>
      </c>
      <c r="T1896" s="118">
        <v>2619.5</v>
      </c>
      <c r="U1896" s="31">
        <f t="shared" si="58"/>
        <v>0</v>
      </c>
      <c r="V1896" s="56" t="s">
        <v>9</v>
      </c>
    </row>
    <row r="1897" spans="1:22" x14ac:dyDescent="0.25">
      <c r="A1897" s="20">
        <v>42234</v>
      </c>
      <c r="B1897" s="183">
        <v>6105</v>
      </c>
      <c r="C1897" s="183" t="s">
        <v>1592</v>
      </c>
      <c r="D1897" s="14" t="s">
        <v>6217</v>
      </c>
      <c r="E1897" s="105">
        <v>2512</v>
      </c>
      <c r="F1897" s="65">
        <v>42234</v>
      </c>
      <c r="G1897" s="106">
        <v>2512</v>
      </c>
      <c r="H1897" s="31">
        <f t="shared" si="59"/>
        <v>0</v>
      </c>
      <c r="I1897" s="39" t="s">
        <v>9</v>
      </c>
      <c r="N1897" s="20">
        <v>42236</v>
      </c>
      <c r="O1897" s="183">
        <v>6310</v>
      </c>
      <c r="P1897" s="183" t="s">
        <v>1592</v>
      </c>
      <c r="Q1897" s="14" t="s">
        <v>137</v>
      </c>
      <c r="R1897" s="105">
        <v>504</v>
      </c>
      <c r="S1897" s="23">
        <v>42236</v>
      </c>
      <c r="T1897" s="118">
        <v>504</v>
      </c>
      <c r="U1897" s="31">
        <f t="shared" si="58"/>
        <v>0</v>
      </c>
      <c r="V1897" s="56" t="s">
        <v>9</v>
      </c>
    </row>
    <row r="1898" spans="1:22" x14ac:dyDescent="0.25">
      <c r="A1898" s="20">
        <v>42234</v>
      </c>
      <c r="B1898" s="183">
        <v>6106</v>
      </c>
      <c r="C1898" s="183" t="s">
        <v>1592</v>
      </c>
      <c r="D1898" s="14" t="s">
        <v>48</v>
      </c>
      <c r="E1898" s="105">
        <v>8424.5</v>
      </c>
      <c r="F1898" s="65">
        <v>42234</v>
      </c>
      <c r="G1898" s="106">
        <v>8424.5</v>
      </c>
      <c r="H1898" s="31">
        <f t="shared" si="59"/>
        <v>0</v>
      </c>
      <c r="I1898" s="39" t="s">
        <v>94</v>
      </c>
      <c r="N1898" s="20">
        <v>42237</v>
      </c>
      <c r="O1898" s="183">
        <v>6449</v>
      </c>
      <c r="P1898" s="183" t="s">
        <v>1592</v>
      </c>
      <c r="Q1898" s="15" t="s">
        <v>137</v>
      </c>
      <c r="R1898" s="122">
        <v>48.4</v>
      </c>
      <c r="S1898" s="23">
        <v>42237</v>
      </c>
      <c r="T1898" s="118">
        <v>48.4</v>
      </c>
      <c r="U1898" s="31">
        <f t="shared" si="58"/>
        <v>0</v>
      </c>
      <c r="V1898" s="68" t="s">
        <v>9</v>
      </c>
    </row>
    <row r="1899" spans="1:22" x14ac:dyDescent="0.25">
      <c r="A1899" s="20">
        <v>42234</v>
      </c>
      <c r="B1899" s="183">
        <v>6107</v>
      </c>
      <c r="C1899" s="183" t="s">
        <v>1592</v>
      </c>
      <c r="D1899" s="14" t="s">
        <v>136</v>
      </c>
      <c r="E1899" s="105">
        <v>16088</v>
      </c>
      <c r="F1899" s="74">
        <v>42236</v>
      </c>
      <c r="G1899" s="106">
        <v>16088</v>
      </c>
      <c r="H1899" s="31">
        <f t="shared" si="59"/>
        <v>0</v>
      </c>
      <c r="I1899" s="39" t="s">
        <v>9</v>
      </c>
      <c r="N1899" s="20">
        <v>42238</v>
      </c>
      <c r="O1899" s="183">
        <v>6534</v>
      </c>
      <c r="P1899" s="183" t="s">
        <v>1592</v>
      </c>
      <c r="Q1899" s="14" t="s">
        <v>137</v>
      </c>
      <c r="R1899" s="105">
        <v>1944.3</v>
      </c>
      <c r="S1899" s="23">
        <v>42238</v>
      </c>
      <c r="T1899" s="106">
        <v>1944.3</v>
      </c>
      <c r="U1899" s="31">
        <f t="shared" si="58"/>
        <v>0</v>
      </c>
      <c r="V1899" s="39" t="s">
        <v>9</v>
      </c>
    </row>
    <row r="1900" spans="1:22" x14ac:dyDescent="0.25">
      <c r="A1900" s="20">
        <v>42234</v>
      </c>
      <c r="B1900" s="183">
        <v>6108</v>
      </c>
      <c r="C1900" s="183" t="s">
        <v>1592</v>
      </c>
      <c r="D1900" s="14" t="s">
        <v>1188</v>
      </c>
      <c r="E1900" s="105">
        <v>410</v>
      </c>
      <c r="F1900" s="65">
        <v>42234</v>
      </c>
      <c r="G1900" s="106">
        <v>410</v>
      </c>
      <c r="H1900" s="31">
        <f t="shared" si="59"/>
        <v>0</v>
      </c>
      <c r="I1900" s="39" t="s">
        <v>9</v>
      </c>
      <c r="N1900" s="20">
        <v>42239</v>
      </c>
      <c r="O1900" s="183">
        <v>6655</v>
      </c>
      <c r="P1900" s="183" t="s">
        <v>1592</v>
      </c>
      <c r="Q1900" s="14" t="s">
        <v>137</v>
      </c>
      <c r="R1900" s="105">
        <v>1188.8</v>
      </c>
      <c r="S1900" s="65">
        <v>42239</v>
      </c>
      <c r="T1900" s="106">
        <v>1188.8</v>
      </c>
      <c r="U1900" s="31">
        <f t="shared" si="58"/>
        <v>0</v>
      </c>
      <c r="V1900" s="39" t="s">
        <v>9</v>
      </c>
    </row>
    <row r="1901" spans="1:22" x14ac:dyDescent="0.25">
      <c r="A1901" s="20">
        <v>42234</v>
      </c>
      <c r="B1901" s="183">
        <v>6109</v>
      </c>
      <c r="C1901" s="183" t="s">
        <v>1592</v>
      </c>
      <c r="D1901" s="14" t="s">
        <v>282</v>
      </c>
      <c r="E1901" s="105">
        <v>6724.8</v>
      </c>
      <c r="F1901" s="74" t="s">
        <v>6302</v>
      </c>
      <c r="G1901" s="106">
        <v>6724.8</v>
      </c>
      <c r="H1901" s="31">
        <f t="shared" si="59"/>
        <v>0</v>
      </c>
      <c r="I1901" s="39" t="s">
        <v>9</v>
      </c>
      <c r="N1901" s="20">
        <v>42240</v>
      </c>
      <c r="O1901" s="183">
        <v>6791</v>
      </c>
      <c r="P1901" s="183" t="s">
        <v>1592</v>
      </c>
      <c r="Q1901" s="14" t="s">
        <v>137</v>
      </c>
      <c r="R1901" s="105">
        <v>2988.8</v>
      </c>
      <c r="S1901" s="65">
        <v>42240</v>
      </c>
      <c r="T1901" s="106">
        <v>2988.8</v>
      </c>
      <c r="U1901" s="31">
        <f t="shared" si="58"/>
        <v>0</v>
      </c>
      <c r="V1901" s="39" t="s">
        <v>9</v>
      </c>
    </row>
    <row r="1902" spans="1:22" x14ac:dyDescent="0.25">
      <c r="A1902" s="20">
        <v>42234</v>
      </c>
      <c r="B1902" s="183">
        <v>6110</v>
      </c>
      <c r="C1902" s="183" t="s">
        <v>1592</v>
      </c>
      <c r="D1902" s="14" t="s">
        <v>1069</v>
      </c>
      <c r="E1902" s="105">
        <v>45</v>
      </c>
      <c r="F1902" s="65">
        <v>42234</v>
      </c>
      <c r="G1902" s="106">
        <v>45</v>
      </c>
      <c r="H1902" s="31">
        <f t="shared" si="59"/>
        <v>0</v>
      </c>
      <c r="I1902" s="39" t="s">
        <v>9</v>
      </c>
      <c r="N1902" s="20">
        <v>42243</v>
      </c>
      <c r="O1902" s="183">
        <v>7049</v>
      </c>
      <c r="P1902" s="183" t="s">
        <v>1592</v>
      </c>
      <c r="Q1902" s="14" t="s">
        <v>137</v>
      </c>
      <c r="R1902" s="105">
        <v>1262.95</v>
      </c>
      <c r="S1902" s="23">
        <v>42243</v>
      </c>
      <c r="T1902" s="106">
        <v>1262.95</v>
      </c>
      <c r="U1902" s="31">
        <f t="shared" si="58"/>
        <v>0</v>
      </c>
      <c r="V1902" s="39" t="s">
        <v>9</v>
      </c>
    </row>
    <row r="1903" spans="1:22" x14ac:dyDescent="0.25">
      <c r="A1903" s="20">
        <v>42234</v>
      </c>
      <c r="B1903" s="183">
        <v>6111</v>
      </c>
      <c r="C1903" s="183" t="s">
        <v>1592</v>
      </c>
      <c r="D1903" s="14" t="s">
        <v>24</v>
      </c>
      <c r="E1903" s="105">
        <v>2681</v>
      </c>
      <c r="F1903" s="65">
        <v>42243</v>
      </c>
      <c r="G1903" s="106">
        <v>2681</v>
      </c>
      <c r="H1903" s="31">
        <f t="shared" si="59"/>
        <v>0</v>
      </c>
      <c r="I1903" s="39" t="s">
        <v>9</v>
      </c>
      <c r="N1903" s="20">
        <v>42244</v>
      </c>
      <c r="O1903" s="183">
        <v>7197</v>
      </c>
      <c r="P1903" s="183" t="s">
        <v>1592</v>
      </c>
      <c r="Q1903" s="14" t="s">
        <v>137</v>
      </c>
      <c r="R1903" s="105">
        <v>866.5</v>
      </c>
      <c r="S1903" s="23">
        <v>42244</v>
      </c>
      <c r="T1903" s="106">
        <v>866.5</v>
      </c>
      <c r="U1903" s="31">
        <f t="shared" si="58"/>
        <v>0</v>
      </c>
      <c r="V1903" s="39" t="s">
        <v>9</v>
      </c>
    </row>
    <row r="1904" spans="1:22" x14ac:dyDescent="0.25">
      <c r="A1904" s="20">
        <v>42234</v>
      </c>
      <c r="B1904" s="183">
        <v>6112</v>
      </c>
      <c r="C1904" s="183" t="s">
        <v>1592</v>
      </c>
      <c r="D1904" s="14" t="s">
        <v>136</v>
      </c>
      <c r="E1904" s="105">
        <v>4742.3999999999996</v>
      </c>
      <c r="F1904" s="65">
        <v>42234</v>
      </c>
      <c r="G1904" s="106">
        <v>4742.3999999999996</v>
      </c>
      <c r="H1904" s="31">
        <f t="shared" si="59"/>
        <v>0</v>
      </c>
      <c r="I1904" s="39" t="s">
        <v>9</v>
      </c>
      <c r="N1904" s="20">
        <v>42245</v>
      </c>
      <c r="O1904" s="183">
        <v>7312</v>
      </c>
      <c r="P1904" s="183" t="s">
        <v>1592</v>
      </c>
      <c r="Q1904" s="14" t="s">
        <v>137</v>
      </c>
      <c r="R1904" s="105">
        <v>950.8</v>
      </c>
      <c r="S1904" s="23">
        <v>42245</v>
      </c>
      <c r="T1904" s="106">
        <v>950.8</v>
      </c>
      <c r="U1904" s="31">
        <f t="shared" si="58"/>
        <v>0</v>
      </c>
      <c r="V1904" s="39" t="s">
        <v>9</v>
      </c>
    </row>
    <row r="1905" spans="1:22" x14ac:dyDescent="0.25">
      <c r="A1905" s="20">
        <v>42234</v>
      </c>
      <c r="B1905" s="183">
        <v>6113</v>
      </c>
      <c r="C1905" s="183" t="s">
        <v>1592</v>
      </c>
      <c r="D1905" s="14" t="s">
        <v>14</v>
      </c>
      <c r="E1905" s="105">
        <v>10595.8</v>
      </c>
      <c r="F1905" s="65">
        <v>42242</v>
      </c>
      <c r="G1905" s="106">
        <v>10595.8</v>
      </c>
      <c r="H1905" s="31">
        <f t="shared" si="59"/>
        <v>0</v>
      </c>
      <c r="I1905" s="39" t="s">
        <v>929</v>
      </c>
      <c r="N1905" s="20">
        <v>42246</v>
      </c>
      <c r="O1905" s="183">
        <v>7416</v>
      </c>
      <c r="P1905" s="183" t="s">
        <v>1592</v>
      </c>
      <c r="Q1905" s="14" t="s">
        <v>137</v>
      </c>
      <c r="R1905" s="105">
        <v>1302</v>
      </c>
      <c r="S1905" s="23">
        <v>42246</v>
      </c>
      <c r="T1905" s="106">
        <v>1302</v>
      </c>
      <c r="U1905" s="31">
        <f t="shared" si="58"/>
        <v>0</v>
      </c>
      <c r="V1905" s="39" t="s">
        <v>9</v>
      </c>
    </row>
    <row r="1906" spans="1:22" x14ac:dyDescent="0.25">
      <c r="A1906" s="20">
        <v>42234</v>
      </c>
      <c r="B1906" s="183">
        <v>6114</v>
      </c>
      <c r="C1906" s="183" t="s">
        <v>1592</v>
      </c>
      <c r="D1906" s="14" t="s">
        <v>294</v>
      </c>
      <c r="E1906" s="105">
        <v>2119.4</v>
      </c>
      <c r="F1906" s="65">
        <v>42234</v>
      </c>
      <c r="G1906" s="106">
        <v>2119.4</v>
      </c>
      <c r="H1906" s="31">
        <f t="shared" si="59"/>
        <v>0</v>
      </c>
      <c r="I1906" s="39" t="s">
        <v>9</v>
      </c>
      <c r="N1906" s="20">
        <v>42246</v>
      </c>
      <c r="O1906" s="183">
        <v>7448</v>
      </c>
      <c r="P1906" s="183" t="s">
        <v>1592</v>
      </c>
      <c r="Q1906" s="14" t="s">
        <v>137</v>
      </c>
      <c r="R1906" s="105">
        <v>242.4</v>
      </c>
      <c r="S1906" s="23">
        <v>42246</v>
      </c>
      <c r="T1906" s="106">
        <v>242.4</v>
      </c>
      <c r="U1906" s="31">
        <f t="shared" si="58"/>
        <v>0</v>
      </c>
      <c r="V1906" s="39" t="s">
        <v>9</v>
      </c>
    </row>
    <row r="1907" spans="1:22" x14ac:dyDescent="0.25">
      <c r="A1907" s="20">
        <v>42234</v>
      </c>
      <c r="B1907" s="183">
        <v>6115</v>
      </c>
      <c r="C1907" s="183" t="s">
        <v>1592</v>
      </c>
      <c r="D1907" s="14" t="s">
        <v>108</v>
      </c>
      <c r="E1907" s="105">
        <v>9391.2000000000007</v>
      </c>
      <c r="F1907" s="65" t="s">
        <v>6218</v>
      </c>
      <c r="G1907" s="106">
        <f>1470.6+7920.6</f>
        <v>9391.2000000000007</v>
      </c>
      <c r="H1907" s="31">
        <f t="shared" si="59"/>
        <v>0</v>
      </c>
      <c r="I1907" s="39" t="s">
        <v>6106</v>
      </c>
      <c r="N1907" s="20">
        <v>42247</v>
      </c>
      <c r="O1907" s="183">
        <v>7498</v>
      </c>
      <c r="P1907" s="183" t="s">
        <v>1592</v>
      </c>
      <c r="Q1907" s="14" t="s">
        <v>137</v>
      </c>
      <c r="R1907" s="105">
        <v>3142.75</v>
      </c>
      <c r="S1907" s="23">
        <v>42247</v>
      </c>
      <c r="T1907" s="106">
        <v>3142.75</v>
      </c>
      <c r="U1907" s="31">
        <f t="shared" si="58"/>
        <v>0</v>
      </c>
      <c r="V1907" s="39" t="s">
        <v>9</v>
      </c>
    </row>
    <row r="1908" spans="1:22" x14ac:dyDescent="0.25">
      <c r="A1908" s="20">
        <v>42234</v>
      </c>
      <c r="B1908" s="183">
        <v>6116</v>
      </c>
      <c r="C1908" s="183" t="s">
        <v>1592</v>
      </c>
      <c r="D1908" s="14" t="s">
        <v>143</v>
      </c>
      <c r="E1908" s="105">
        <v>19442</v>
      </c>
      <c r="F1908" s="74" t="s">
        <v>6219</v>
      </c>
      <c r="G1908" s="106">
        <v>19442</v>
      </c>
      <c r="H1908" s="31">
        <f t="shared" si="59"/>
        <v>0</v>
      </c>
      <c r="I1908" s="39" t="s">
        <v>17</v>
      </c>
      <c r="N1908" s="20">
        <v>42240</v>
      </c>
      <c r="O1908" s="183">
        <v>6714</v>
      </c>
      <c r="P1908" s="183" t="s">
        <v>1592</v>
      </c>
      <c r="Q1908" s="14" t="s">
        <v>6250</v>
      </c>
      <c r="R1908" s="105">
        <v>9028.7999999999993</v>
      </c>
      <c r="S1908" s="65">
        <v>42240</v>
      </c>
      <c r="T1908" s="106">
        <v>9028.7999999999993</v>
      </c>
      <c r="U1908" s="31">
        <f t="shared" si="58"/>
        <v>0</v>
      </c>
      <c r="V1908" s="39" t="s">
        <v>9</v>
      </c>
    </row>
    <row r="1909" spans="1:22" x14ac:dyDescent="0.25">
      <c r="A1909" s="20">
        <v>42234</v>
      </c>
      <c r="B1909" s="183">
        <v>6117</v>
      </c>
      <c r="C1909" s="183" t="s">
        <v>1592</v>
      </c>
      <c r="D1909" s="14" t="s">
        <v>256</v>
      </c>
      <c r="E1909" s="105">
        <v>4524.6000000000004</v>
      </c>
      <c r="F1909" s="65">
        <v>42234</v>
      </c>
      <c r="G1909" s="106">
        <v>4524.6000000000004</v>
      </c>
      <c r="H1909" s="31">
        <f t="shared" si="59"/>
        <v>0</v>
      </c>
      <c r="I1909" s="39" t="s">
        <v>6106</v>
      </c>
      <c r="N1909" s="20">
        <v>42240</v>
      </c>
      <c r="O1909" s="183">
        <v>6721</v>
      </c>
      <c r="P1909" s="183" t="s">
        <v>1592</v>
      </c>
      <c r="Q1909" s="14" t="s">
        <v>6250</v>
      </c>
      <c r="R1909" s="105">
        <v>2237.1999999999998</v>
      </c>
      <c r="S1909" s="65">
        <v>42240</v>
      </c>
      <c r="T1909" s="106">
        <v>2237.1999999999998</v>
      </c>
      <c r="U1909" s="31">
        <f t="shared" si="58"/>
        <v>0</v>
      </c>
      <c r="V1909" s="39" t="s">
        <v>9</v>
      </c>
    </row>
    <row r="1910" spans="1:22" x14ac:dyDescent="0.25">
      <c r="A1910" s="20">
        <v>42234</v>
      </c>
      <c r="B1910" s="183">
        <v>6118</v>
      </c>
      <c r="C1910" s="183" t="s">
        <v>1592</v>
      </c>
      <c r="D1910" s="14" t="s">
        <v>35</v>
      </c>
      <c r="E1910" s="105">
        <v>28825.9</v>
      </c>
      <c r="F1910" s="65">
        <v>42234</v>
      </c>
      <c r="G1910" s="106">
        <v>28825.9</v>
      </c>
      <c r="H1910" s="31">
        <f t="shared" si="59"/>
        <v>0</v>
      </c>
      <c r="I1910" s="39" t="s">
        <v>6106</v>
      </c>
      <c r="N1910" s="20">
        <v>42241</v>
      </c>
      <c r="O1910" s="183">
        <v>6876</v>
      </c>
      <c r="P1910" s="183" t="s">
        <v>1592</v>
      </c>
      <c r="Q1910" s="14" t="s">
        <v>6250</v>
      </c>
      <c r="R1910" s="105">
        <v>7714</v>
      </c>
      <c r="S1910" s="65">
        <v>42241</v>
      </c>
      <c r="T1910" s="106">
        <v>7714</v>
      </c>
      <c r="U1910" s="31">
        <f t="shared" si="58"/>
        <v>0</v>
      </c>
      <c r="V1910" s="39" t="s">
        <v>9</v>
      </c>
    </row>
    <row r="1911" spans="1:22" x14ac:dyDescent="0.25">
      <c r="A1911" s="20">
        <v>42234</v>
      </c>
      <c r="B1911" s="183">
        <v>6119</v>
      </c>
      <c r="C1911" s="183" t="s">
        <v>1592</v>
      </c>
      <c r="D1911" s="14" t="s">
        <v>111</v>
      </c>
      <c r="E1911" s="105">
        <v>186022</v>
      </c>
      <c r="F1911" s="65">
        <v>42236</v>
      </c>
      <c r="G1911" s="106">
        <v>186022</v>
      </c>
      <c r="H1911" s="31">
        <f t="shared" si="59"/>
        <v>0</v>
      </c>
      <c r="I1911" s="39" t="s">
        <v>9</v>
      </c>
      <c r="N1911" s="20">
        <v>42243</v>
      </c>
      <c r="O1911" s="183">
        <v>7053</v>
      </c>
      <c r="P1911" s="183" t="s">
        <v>1592</v>
      </c>
      <c r="Q1911" s="14" t="s">
        <v>6250</v>
      </c>
      <c r="R1911" s="105">
        <v>13188</v>
      </c>
      <c r="S1911" s="23">
        <v>42243</v>
      </c>
      <c r="T1911" s="106">
        <v>13188</v>
      </c>
      <c r="U1911" s="31">
        <f t="shared" si="58"/>
        <v>0</v>
      </c>
      <c r="V1911" s="39" t="s">
        <v>9</v>
      </c>
    </row>
    <row r="1912" spans="1:22" x14ac:dyDescent="0.25">
      <c r="A1912" s="20">
        <v>42234</v>
      </c>
      <c r="B1912" s="183">
        <v>6120</v>
      </c>
      <c r="C1912" s="183" t="s">
        <v>1592</v>
      </c>
      <c r="D1912" s="14" t="s">
        <v>111</v>
      </c>
      <c r="E1912" s="105">
        <v>203680</v>
      </c>
      <c r="F1912" s="65">
        <v>42236</v>
      </c>
      <c r="G1912" s="106">
        <v>203680</v>
      </c>
      <c r="H1912" s="31">
        <f t="shared" si="59"/>
        <v>0</v>
      </c>
      <c r="I1912" s="39" t="s">
        <v>9</v>
      </c>
      <c r="N1912" s="20">
        <v>42246</v>
      </c>
      <c r="O1912" s="183">
        <v>7445</v>
      </c>
      <c r="P1912" s="183" t="s">
        <v>1592</v>
      </c>
      <c r="Q1912" s="14" t="s">
        <v>6250</v>
      </c>
      <c r="R1912" s="105">
        <v>9863.7999999999993</v>
      </c>
      <c r="S1912" s="23">
        <v>42246</v>
      </c>
      <c r="T1912" s="106">
        <v>9863.7999999999993</v>
      </c>
      <c r="U1912" s="31">
        <f t="shared" si="58"/>
        <v>0</v>
      </c>
      <c r="V1912" s="39" t="s">
        <v>9</v>
      </c>
    </row>
    <row r="1913" spans="1:22" x14ac:dyDescent="0.25">
      <c r="A1913" s="20">
        <v>42234</v>
      </c>
      <c r="B1913" s="183">
        <v>6121</v>
      </c>
      <c r="C1913" s="183" t="s">
        <v>1592</v>
      </c>
      <c r="D1913" s="14" t="s">
        <v>93</v>
      </c>
      <c r="E1913" s="105">
        <v>1760</v>
      </c>
      <c r="F1913" s="65">
        <v>42235</v>
      </c>
      <c r="G1913" s="106">
        <v>1760</v>
      </c>
      <c r="H1913" s="31">
        <f t="shared" si="59"/>
        <v>0</v>
      </c>
      <c r="I1913" s="39" t="s">
        <v>19</v>
      </c>
      <c r="N1913" s="20">
        <v>42247</v>
      </c>
      <c r="O1913" s="183">
        <v>7560</v>
      </c>
      <c r="P1913" s="183" t="s">
        <v>1592</v>
      </c>
      <c r="Q1913" s="14" t="s">
        <v>6250</v>
      </c>
      <c r="R1913" s="105">
        <v>12089</v>
      </c>
      <c r="S1913" s="23">
        <v>42247</v>
      </c>
      <c r="T1913" s="106">
        <v>12089</v>
      </c>
      <c r="U1913" s="31">
        <f t="shared" si="58"/>
        <v>0</v>
      </c>
      <c r="V1913" s="39" t="s">
        <v>9</v>
      </c>
    </row>
    <row r="1914" spans="1:22" x14ac:dyDescent="0.25">
      <c r="A1914" s="20">
        <v>42234</v>
      </c>
      <c r="B1914" s="183">
        <v>6122</v>
      </c>
      <c r="C1914" s="183" t="s">
        <v>1592</v>
      </c>
      <c r="D1914" s="14" t="s">
        <v>361</v>
      </c>
      <c r="E1914" s="105">
        <v>282.7</v>
      </c>
      <c r="F1914" s="65">
        <v>42235</v>
      </c>
      <c r="G1914" s="106">
        <v>282.7</v>
      </c>
      <c r="H1914" s="31">
        <f t="shared" si="59"/>
        <v>0</v>
      </c>
      <c r="I1914" s="39" t="s">
        <v>19</v>
      </c>
      <c r="N1914" s="20">
        <v>42247</v>
      </c>
      <c r="O1914" s="183">
        <v>7569</v>
      </c>
      <c r="P1914" s="183" t="s">
        <v>1592</v>
      </c>
      <c r="Q1914" s="14" t="s">
        <v>6250</v>
      </c>
      <c r="R1914" s="105">
        <v>3292.2</v>
      </c>
      <c r="S1914" s="23">
        <v>42247</v>
      </c>
      <c r="T1914" s="106">
        <v>3292.2</v>
      </c>
      <c r="U1914" s="31">
        <f t="shared" si="58"/>
        <v>0</v>
      </c>
      <c r="V1914" s="39" t="s">
        <v>9</v>
      </c>
    </row>
    <row r="1915" spans="1:22" x14ac:dyDescent="0.25">
      <c r="A1915" s="20">
        <v>42234</v>
      </c>
      <c r="B1915" s="183">
        <v>6123</v>
      </c>
      <c r="C1915" s="183" t="s">
        <v>1592</v>
      </c>
      <c r="D1915" s="14" t="s">
        <v>98</v>
      </c>
      <c r="E1915" s="105">
        <v>1498.7</v>
      </c>
      <c r="F1915" s="65">
        <v>42235</v>
      </c>
      <c r="G1915" s="106">
        <v>1498.7</v>
      </c>
      <c r="H1915" s="31">
        <f t="shared" si="59"/>
        <v>0</v>
      </c>
      <c r="I1915" s="39" t="s">
        <v>19</v>
      </c>
      <c r="N1915" s="20">
        <v>42247</v>
      </c>
      <c r="O1915" s="183">
        <v>7577</v>
      </c>
      <c r="P1915" s="183" t="s">
        <v>1592</v>
      </c>
      <c r="Q1915" s="14" t="s">
        <v>6250</v>
      </c>
      <c r="R1915" s="105">
        <v>4222.7</v>
      </c>
      <c r="S1915" s="23">
        <v>42247</v>
      </c>
      <c r="T1915" s="106">
        <v>4222.7</v>
      </c>
      <c r="U1915" s="31">
        <f t="shared" si="58"/>
        <v>0</v>
      </c>
      <c r="V1915" s="39" t="s">
        <v>9</v>
      </c>
    </row>
    <row r="1916" spans="1:22" x14ac:dyDescent="0.25">
      <c r="A1916" s="20">
        <v>42234</v>
      </c>
      <c r="B1916" s="183">
        <v>6124</v>
      </c>
      <c r="C1916" s="183" t="s">
        <v>1592</v>
      </c>
      <c r="D1916" s="14" t="s">
        <v>190</v>
      </c>
      <c r="E1916" s="105">
        <v>5956</v>
      </c>
      <c r="F1916" s="65">
        <v>42235</v>
      </c>
      <c r="G1916" s="106">
        <v>5956</v>
      </c>
      <c r="H1916" s="31">
        <f t="shared" si="59"/>
        <v>0</v>
      </c>
      <c r="I1916" s="39" t="s">
        <v>19</v>
      </c>
      <c r="N1916" s="20">
        <v>42247</v>
      </c>
      <c r="O1916" s="183">
        <v>7589</v>
      </c>
      <c r="P1916" s="183" t="s">
        <v>1592</v>
      </c>
      <c r="Q1916" s="14" t="s">
        <v>6250</v>
      </c>
      <c r="R1916" s="105">
        <v>4456.8</v>
      </c>
      <c r="S1916" s="23">
        <v>42247</v>
      </c>
      <c r="T1916" s="106">
        <v>4456.8</v>
      </c>
      <c r="U1916" s="31">
        <f t="shared" si="58"/>
        <v>0</v>
      </c>
      <c r="V1916" s="39" t="s">
        <v>9</v>
      </c>
    </row>
    <row r="1917" spans="1:22" x14ac:dyDescent="0.25">
      <c r="A1917" s="20">
        <v>42234</v>
      </c>
      <c r="B1917" s="183">
        <v>6125</v>
      </c>
      <c r="C1917" s="183" t="s">
        <v>1592</v>
      </c>
      <c r="D1917" s="150" t="s">
        <v>14</v>
      </c>
      <c r="E1917" s="105">
        <v>350914.06</v>
      </c>
      <c r="F1917" s="65">
        <v>42242</v>
      </c>
      <c r="G1917" s="106">
        <v>350914.06</v>
      </c>
      <c r="H1917" s="31">
        <f t="shared" si="59"/>
        <v>0</v>
      </c>
      <c r="I1917" s="39" t="s">
        <v>9</v>
      </c>
      <c r="N1917" s="20">
        <v>42247</v>
      </c>
      <c r="O1917" s="183">
        <v>7592</v>
      </c>
      <c r="P1917" s="183" t="s">
        <v>1592</v>
      </c>
      <c r="Q1917" s="14" t="s">
        <v>6250</v>
      </c>
      <c r="R1917" s="105">
        <v>1220</v>
      </c>
      <c r="S1917" s="23">
        <v>42247</v>
      </c>
      <c r="T1917" s="106">
        <v>1220</v>
      </c>
      <c r="U1917" s="31">
        <f t="shared" si="58"/>
        <v>0</v>
      </c>
      <c r="V1917" s="39" t="s">
        <v>9</v>
      </c>
    </row>
    <row r="1918" spans="1:22" x14ac:dyDescent="0.25">
      <c r="A1918" s="20">
        <v>42234</v>
      </c>
      <c r="B1918" s="183">
        <v>6126</v>
      </c>
      <c r="C1918" s="183" t="s">
        <v>1592</v>
      </c>
      <c r="D1918" s="14" t="s">
        <v>14</v>
      </c>
      <c r="E1918" s="105">
        <v>235442.94</v>
      </c>
      <c r="F1918" s="65">
        <v>42242</v>
      </c>
      <c r="G1918" s="106">
        <v>235442.94</v>
      </c>
      <c r="H1918" s="31">
        <f t="shared" si="59"/>
        <v>0</v>
      </c>
      <c r="I1918" s="39" t="s">
        <v>9</v>
      </c>
      <c r="N1918" s="20">
        <v>42219</v>
      </c>
      <c r="O1918" s="183">
        <v>4456</v>
      </c>
      <c r="P1918" s="183" t="s">
        <v>1592</v>
      </c>
      <c r="Q1918" s="40" t="s">
        <v>170</v>
      </c>
      <c r="R1918" s="105">
        <v>5836.6</v>
      </c>
      <c r="S1918" s="23">
        <v>42220</v>
      </c>
      <c r="T1918" s="106">
        <v>5836.6</v>
      </c>
      <c r="U1918" s="31">
        <f t="shared" si="58"/>
        <v>0</v>
      </c>
      <c r="V1918" s="68" t="s">
        <v>6112</v>
      </c>
    </row>
    <row r="1919" spans="1:22" x14ac:dyDescent="0.25">
      <c r="A1919" s="20">
        <v>42234</v>
      </c>
      <c r="B1919" s="183">
        <v>6127</v>
      </c>
      <c r="C1919" s="183" t="s">
        <v>1592</v>
      </c>
      <c r="D1919" s="14" t="s">
        <v>24</v>
      </c>
      <c r="E1919" s="105">
        <v>41408.800000000003</v>
      </c>
      <c r="F1919" s="65">
        <v>42243</v>
      </c>
      <c r="G1919" s="106">
        <v>41408.800000000003</v>
      </c>
      <c r="H1919" s="31">
        <f t="shared" si="59"/>
        <v>0</v>
      </c>
      <c r="I1919" s="39" t="s">
        <v>9</v>
      </c>
      <c r="N1919" s="20">
        <v>42221</v>
      </c>
      <c r="O1919" s="183">
        <v>4639</v>
      </c>
      <c r="P1919" s="183" t="s">
        <v>1592</v>
      </c>
      <c r="Q1919" s="14" t="s">
        <v>170</v>
      </c>
      <c r="R1919" s="105">
        <v>6240</v>
      </c>
      <c r="S1919" s="23">
        <v>42222</v>
      </c>
      <c r="T1919" s="106">
        <v>6240</v>
      </c>
      <c r="U1919" s="31">
        <f t="shared" si="58"/>
        <v>0</v>
      </c>
      <c r="V1919" s="39" t="s">
        <v>6112</v>
      </c>
    </row>
    <row r="1920" spans="1:22" x14ac:dyDescent="0.25">
      <c r="A1920" s="20">
        <v>42234</v>
      </c>
      <c r="B1920" s="183">
        <v>6128</v>
      </c>
      <c r="C1920" s="183" t="s">
        <v>1592</v>
      </c>
      <c r="D1920" s="14" t="s">
        <v>24</v>
      </c>
      <c r="E1920" s="105">
        <v>30864.2</v>
      </c>
      <c r="F1920" s="65">
        <v>42243</v>
      </c>
      <c r="G1920" s="106">
        <v>30864.2</v>
      </c>
      <c r="H1920" s="31">
        <f t="shared" si="59"/>
        <v>0</v>
      </c>
      <c r="I1920" s="39" t="s">
        <v>9</v>
      </c>
      <c r="N1920" s="20">
        <v>42223</v>
      </c>
      <c r="O1920" s="183">
        <v>4894</v>
      </c>
      <c r="P1920" s="183" t="s">
        <v>1592</v>
      </c>
      <c r="Q1920" s="14" t="s">
        <v>170</v>
      </c>
      <c r="R1920" s="105">
        <v>13752</v>
      </c>
      <c r="S1920" s="23">
        <v>42224</v>
      </c>
      <c r="T1920" s="106">
        <v>13752</v>
      </c>
      <c r="U1920" s="31">
        <f t="shared" si="58"/>
        <v>0</v>
      </c>
      <c r="V1920" s="39" t="s">
        <v>6112</v>
      </c>
    </row>
    <row r="1921" spans="1:22" x14ac:dyDescent="0.25">
      <c r="A1921" s="20">
        <v>42234</v>
      </c>
      <c r="B1921" s="183">
        <v>6129</v>
      </c>
      <c r="C1921" s="183" t="s">
        <v>1592</v>
      </c>
      <c r="D1921" s="14" t="s">
        <v>218</v>
      </c>
      <c r="E1921" s="108">
        <v>0</v>
      </c>
      <c r="F1921" s="65"/>
      <c r="G1921" s="106"/>
      <c r="H1921" s="31">
        <f t="shared" si="59"/>
        <v>0</v>
      </c>
      <c r="I1921" s="39" t="s">
        <v>13</v>
      </c>
      <c r="N1921" s="20">
        <v>42226</v>
      </c>
      <c r="O1921" s="183">
        <v>5181</v>
      </c>
      <c r="P1921" s="183" t="s">
        <v>1592</v>
      </c>
      <c r="Q1921" s="14" t="s">
        <v>170</v>
      </c>
      <c r="R1921" s="105">
        <v>8372.2000000000007</v>
      </c>
      <c r="S1921" s="23">
        <v>42227</v>
      </c>
      <c r="T1921" s="106">
        <v>8372.2000000000007</v>
      </c>
      <c r="U1921" s="31">
        <f t="shared" si="58"/>
        <v>0</v>
      </c>
      <c r="V1921" s="39" t="s">
        <v>6112</v>
      </c>
    </row>
    <row r="1922" spans="1:22" x14ac:dyDescent="0.25">
      <c r="A1922" s="20">
        <v>42234</v>
      </c>
      <c r="B1922" s="183">
        <v>6130</v>
      </c>
      <c r="C1922" s="183" t="s">
        <v>1592</v>
      </c>
      <c r="D1922" s="14" t="s">
        <v>180</v>
      </c>
      <c r="E1922" s="105">
        <v>4185.9399999999996</v>
      </c>
      <c r="F1922" s="23">
        <v>42234</v>
      </c>
      <c r="G1922" s="106">
        <v>4185.9399999999996</v>
      </c>
      <c r="H1922" s="31">
        <f t="shared" si="59"/>
        <v>0</v>
      </c>
      <c r="I1922" s="39" t="s">
        <v>9</v>
      </c>
      <c r="N1922" s="20">
        <v>42228</v>
      </c>
      <c r="O1922" s="183">
        <v>5387</v>
      </c>
      <c r="P1922" s="183" t="s">
        <v>1592</v>
      </c>
      <c r="Q1922" s="14" t="s">
        <v>170</v>
      </c>
      <c r="R1922" s="105">
        <v>6535.4</v>
      </c>
      <c r="S1922" s="23">
        <v>42229</v>
      </c>
      <c r="T1922" s="106">
        <v>6535.4</v>
      </c>
      <c r="U1922" s="31">
        <f t="shared" si="58"/>
        <v>0</v>
      </c>
      <c r="V1922" s="39" t="s">
        <v>6112</v>
      </c>
    </row>
    <row r="1923" spans="1:22" x14ac:dyDescent="0.25">
      <c r="A1923" s="20">
        <v>42234</v>
      </c>
      <c r="B1923" s="183">
        <v>6131</v>
      </c>
      <c r="C1923" s="183" t="s">
        <v>1592</v>
      </c>
      <c r="D1923" s="14" t="s">
        <v>454</v>
      </c>
      <c r="E1923" s="105">
        <v>1497.9</v>
      </c>
      <c r="F1923" s="23">
        <v>42234</v>
      </c>
      <c r="G1923" s="106">
        <v>1497.9</v>
      </c>
      <c r="H1923" s="31">
        <f t="shared" si="59"/>
        <v>0</v>
      </c>
      <c r="I1923" s="39" t="s">
        <v>17</v>
      </c>
      <c r="N1923" s="20">
        <v>42230</v>
      </c>
      <c r="O1923" s="183">
        <v>5658</v>
      </c>
      <c r="P1923" s="183" t="s">
        <v>1592</v>
      </c>
      <c r="Q1923" s="14" t="s">
        <v>170</v>
      </c>
      <c r="R1923" s="105">
        <v>9151.2000000000007</v>
      </c>
      <c r="S1923" s="23" t="s">
        <v>6195</v>
      </c>
      <c r="T1923" s="106">
        <f>7572.7+1578.5</f>
        <v>9151.2000000000007</v>
      </c>
      <c r="U1923" s="48">
        <f t="shared" ref="U1923:U1986" si="60">R1923-T1923</f>
        <v>0</v>
      </c>
      <c r="V1923" s="39" t="s">
        <v>6112</v>
      </c>
    </row>
    <row r="1924" spans="1:22" x14ac:dyDescent="0.25">
      <c r="A1924" s="20">
        <v>42234</v>
      </c>
      <c r="B1924" s="183">
        <v>6132</v>
      </c>
      <c r="C1924" s="183" t="s">
        <v>1592</v>
      </c>
      <c r="D1924" s="14" t="s">
        <v>14</v>
      </c>
      <c r="E1924" s="105">
        <v>652.79999999999995</v>
      </c>
      <c r="F1924" s="23">
        <v>42242</v>
      </c>
      <c r="G1924" s="106">
        <v>652.79999999999995</v>
      </c>
      <c r="H1924" s="31">
        <f t="shared" ref="H1924:H1987" si="61">E1924-G1924</f>
        <v>0</v>
      </c>
      <c r="I1924" s="39" t="s">
        <v>9</v>
      </c>
      <c r="N1924" s="20">
        <v>42237</v>
      </c>
      <c r="O1924" s="183">
        <v>6458</v>
      </c>
      <c r="P1924" s="183" t="s">
        <v>1592</v>
      </c>
      <c r="Q1924" s="15" t="s">
        <v>170</v>
      </c>
      <c r="R1924" s="122">
        <v>4830</v>
      </c>
      <c r="S1924" s="23">
        <v>42240</v>
      </c>
      <c r="T1924" s="118">
        <v>4830</v>
      </c>
      <c r="U1924" s="31">
        <f t="shared" si="60"/>
        <v>0</v>
      </c>
      <c r="V1924" s="68" t="s">
        <v>6112</v>
      </c>
    </row>
    <row r="1925" spans="1:22" x14ac:dyDescent="0.25">
      <c r="A1925" s="20">
        <v>42234</v>
      </c>
      <c r="B1925" s="183">
        <v>6133</v>
      </c>
      <c r="C1925" s="183" t="s">
        <v>1592</v>
      </c>
      <c r="D1925" s="14" t="s">
        <v>121</v>
      </c>
      <c r="E1925" s="105">
        <v>2532.6999999999998</v>
      </c>
      <c r="F1925" s="23">
        <v>42234</v>
      </c>
      <c r="G1925" s="106">
        <v>2532.6999999999998</v>
      </c>
      <c r="H1925" s="31">
        <f t="shared" si="61"/>
        <v>0</v>
      </c>
      <c r="I1925" s="39" t="s">
        <v>9</v>
      </c>
      <c r="N1925" s="20">
        <v>42240</v>
      </c>
      <c r="O1925" s="183">
        <v>6773</v>
      </c>
      <c r="P1925" s="183" t="s">
        <v>1592</v>
      </c>
      <c r="Q1925" s="14" t="s">
        <v>170</v>
      </c>
      <c r="R1925" s="105">
        <v>8762.6</v>
      </c>
      <c r="S1925" s="65">
        <v>42241</v>
      </c>
      <c r="T1925" s="106">
        <v>8762.6</v>
      </c>
      <c r="U1925" s="31">
        <f t="shared" si="60"/>
        <v>0</v>
      </c>
      <c r="V1925" s="39" t="s">
        <v>6112</v>
      </c>
    </row>
    <row r="1926" spans="1:22" x14ac:dyDescent="0.25">
      <c r="A1926" s="20">
        <v>42234</v>
      </c>
      <c r="B1926" s="183">
        <v>6134</v>
      </c>
      <c r="C1926" s="183" t="s">
        <v>1592</v>
      </c>
      <c r="D1926" s="14" t="s">
        <v>121</v>
      </c>
      <c r="E1926" s="105">
        <v>701.1</v>
      </c>
      <c r="F1926" s="23">
        <v>42234</v>
      </c>
      <c r="G1926" s="106">
        <v>701.1</v>
      </c>
      <c r="H1926" s="31">
        <f t="shared" si="61"/>
        <v>0</v>
      </c>
      <c r="I1926" s="39" t="s">
        <v>9</v>
      </c>
      <c r="N1926" s="20">
        <v>42247</v>
      </c>
      <c r="O1926" s="183">
        <v>7562</v>
      </c>
      <c r="P1926" s="183" t="s">
        <v>1592</v>
      </c>
      <c r="Q1926" s="14" t="s">
        <v>170</v>
      </c>
      <c r="R1926" s="105">
        <v>4488</v>
      </c>
      <c r="S1926" s="23"/>
      <c r="T1926" s="106"/>
      <c r="U1926" s="31">
        <f t="shared" si="60"/>
        <v>4488</v>
      </c>
      <c r="V1926" s="39" t="s">
        <v>6112</v>
      </c>
    </row>
    <row r="1927" spans="1:22" x14ac:dyDescent="0.25">
      <c r="A1927" s="20">
        <v>42234</v>
      </c>
      <c r="B1927" s="183">
        <v>6135</v>
      </c>
      <c r="C1927" s="183" t="s">
        <v>1592</v>
      </c>
      <c r="D1927" s="14" t="s">
        <v>24</v>
      </c>
      <c r="E1927" s="105">
        <v>4520</v>
      </c>
      <c r="F1927" s="23">
        <v>42243</v>
      </c>
      <c r="G1927" s="106">
        <v>4520</v>
      </c>
      <c r="H1927" s="31">
        <f t="shared" si="61"/>
        <v>0</v>
      </c>
      <c r="I1927" s="39" t="s">
        <v>9</v>
      </c>
      <c r="N1927" s="20">
        <v>42223</v>
      </c>
      <c r="O1927" s="183">
        <v>4904</v>
      </c>
      <c r="P1927" s="183" t="s">
        <v>1592</v>
      </c>
      <c r="Q1927" s="14" t="s">
        <v>241</v>
      </c>
      <c r="R1927" s="105">
        <v>167.4</v>
      </c>
      <c r="S1927" s="23">
        <v>42223</v>
      </c>
      <c r="T1927" s="106">
        <v>167.4</v>
      </c>
      <c r="U1927" s="31">
        <f t="shared" si="60"/>
        <v>0</v>
      </c>
      <c r="V1927" s="39" t="s">
        <v>9</v>
      </c>
    </row>
    <row r="1928" spans="1:22" x14ac:dyDescent="0.25">
      <c r="A1928" s="20">
        <v>42234</v>
      </c>
      <c r="B1928" s="183">
        <v>6136</v>
      </c>
      <c r="C1928" s="183" t="s">
        <v>1592</v>
      </c>
      <c r="D1928" s="14" t="s">
        <v>80</v>
      </c>
      <c r="E1928" s="105">
        <v>5933.2</v>
      </c>
      <c r="F1928" s="23">
        <v>42234</v>
      </c>
      <c r="G1928" s="106">
        <v>5933.2</v>
      </c>
      <c r="H1928" s="31">
        <f t="shared" si="61"/>
        <v>0</v>
      </c>
      <c r="I1928" s="39" t="s">
        <v>9</v>
      </c>
      <c r="N1928" s="20">
        <v>42243</v>
      </c>
      <c r="O1928" s="183">
        <v>7088</v>
      </c>
      <c r="P1928" s="183" t="s">
        <v>1592</v>
      </c>
      <c r="Q1928" s="14" t="s">
        <v>241</v>
      </c>
      <c r="R1928" s="105">
        <v>250</v>
      </c>
      <c r="S1928" s="23">
        <v>42243</v>
      </c>
      <c r="T1928" s="106">
        <v>250</v>
      </c>
      <c r="U1928" s="31">
        <f t="shared" si="60"/>
        <v>0</v>
      </c>
      <c r="V1928" s="39" t="s">
        <v>9</v>
      </c>
    </row>
    <row r="1929" spans="1:22" x14ac:dyDescent="0.25">
      <c r="A1929" s="20">
        <v>42234</v>
      </c>
      <c r="B1929" s="183">
        <v>6137</v>
      </c>
      <c r="C1929" s="183" t="s">
        <v>1592</v>
      </c>
      <c r="D1929" s="14" t="s">
        <v>406</v>
      </c>
      <c r="E1929" s="105">
        <v>608.4</v>
      </c>
      <c r="F1929" s="23">
        <v>42234</v>
      </c>
      <c r="G1929" s="106">
        <v>608.4</v>
      </c>
      <c r="H1929" s="31">
        <f t="shared" si="61"/>
        <v>0</v>
      </c>
      <c r="I1929" s="39" t="s">
        <v>9</v>
      </c>
      <c r="N1929" s="20">
        <v>42217</v>
      </c>
      <c r="O1929" s="183">
        <v>4276</v>
      </c>
      <c r="P1929" s="183" t="s">
        <v>1592</v>
      </c>
      <c r="Q1929" s="14" t="s">
        <v>335</v>
      </c>
      <c r="R1929" s="105">
        <v>524.4</v>
      </c>
      <c r="S1929" s="23">
        <v>42217</v>
      </c>
      <c r="T1929" s="106">
        <v>524.4</v>
      </c>
      <c r="U1929" s="25">
        <f t="shared" si="60"/>
        <v>0</v>
      </c>
      <c r="V1929" s="39" t="s">
        <v>9</v>
      </c>
    </row>
    <row r="1930" spans="1:22" x14ac:dyDescent="0.25">
      <c r="A1930" s="20">
        <v>42234</v>
      </c>
      <c r="B1930" s="183">
        <v>6138</v>
      </c>
      <c r="C1930" s="183" t="s">
        <v>1592</v>
      </c>
      <c r="D1930" s="14" t="s">
        <v>375</v>
      </c>
      <c r="E1930" s="105">
        <v>2457.6</v>
      </c>
      <c r="F1930" s="23">
        <v>42234</v>
      </c>
      <c r="G1930" s="106">
        <v>2457.6</v>
      </c>
      <c r="H1930" s="31">
        <f t="shared" si="61"/>
        <v>0</v>
      </c>
      <c r="I1930" s="39" t="s">
        <v>9</v>
      </c>
      <c r="N1930" s="20">
        <v>42221</v>
      </c>
      <c r="O1930" s="183">
        <v>4668</v>
      </c>
      <c r="P1930" s="183" t="s">
        <v>1592</v>
      </c>
      <c r="Q1930" s="14" t="s">
        <v>335</v>
      </c>
      <c r="R1930" s="105">
        <v>895.6</v>
      </c>
      <c r="S1930" s="23">
        <v>42221</v>
      </c>
      <c r="T1930" s="106">
        <v>895.6</v>
      </c>
      <c r="U1930" s="31">
        <f t="shared" si="60"/>
        <v>0</v>
      </c>
      <c r="V1930" s="39" t="s">
        <v>9</v>
      </c>
    </row>
    <row r="1931" spans="1:22" x14ac:dyDescent="0.25">
      <c r="A1931" s="20">
        <v>42234</v>
      </c>
      <c r="B1931" s="183">
        <v>6139</v>
      </c>
      <c r="C1931" s="183" t="s">
        <v>1592</v>
      </c>
      <c r="D1931" s="14" t="s">
        <v>6216</v>
      </c>
      <c r="E1931" s="105">
        <v>98534.8</v>
      </c>
      <c r="F1931" s="30">
        <v>42258</v>
      </c>
      <c r="G1931" s="144">
        <v>98534.8</v>
      </c>
      <c r="H1931" s="31">
        <f t="shared" si="61"/>
        <v>0</v>
      </c>
      <c r="I1931" s="39" t="s">
        <v>6112</v>
      </c>
      <c r="N1931" s="20">
        <v>42222</v>
      </c>
      <c r="O1931" s="183">
        <v>4772</v>
      </c>
      <c r="P1931" s="183" t="s">
        <v>1592</v>
      </c>
      <c r="Q1931" s="14" t="s">
        <v>335</v>
      </c>
      <c r="R1931" s="105">
        <v>340.2</v>
      </c>
      <c r="S1931" s="23">
        <v>42222</v>
      </c>
      <c r="T1931" s="106">
        <v>340.2</v>
      </c>
      <c r="U1931" s="31">
        <f t="shared" si="60"/>
        <v>0</v>
      </c>
      <c r="V1931" s="39" t="s">
        <v>9</v>
      </c>
    </row>
    <row r="1932" spans="1:22" x14ac:dyDescent="0.25">
      <c r="A1932" s="20">
        <v>42234</v>
      </c>
      <c r="B1932" s="183">
        <v>6140</v>
      </c>
      <c r="C1932" s="183" t="s">
        <v>1592</v>
      </c>
      <c r="D1932" s="14" t="s">
        <v>1182</v>
      </c>
      <c r="E1932" s="105">
        <v>72</v>
      </c>
      <c r="F1932" s="23">
        <v>42235</v>
      </c>
      <c r="G1932" s="106">
        <v>72</v>
      </c>
      <c r="H1932" s="31">
        <f t="shared" si="61"/>
        <v>0</v>
      </c>
      <c r="I1932" s="39" t="s">
        <v>9</v>
      </c>
      <c r="N1932" s="20">
        <v>42226</v>
      </c>
      <c r="O1932" s="183">
        <v>5215</v>
      </c>
      <c r="P1932" s="183" t="s">
        <v>1592</v>
      </c>
      <c r="Q1932" s="14" t="s">
        <v>335</v>
      </c>
      <c r="R1932" s="105">
        <v>436</v>
      </c>
      <c r="S1932" s="23">
        <v>42226</v>
      </c>
      <c r="T1932" s="106">
        <v>436</v>
      </c>
      <c r="U1932" s="31">
        <f t="shared" si="60"/>
        <v>0</v>
      </c>
      <c r="V1932" s="39" t="s">
        <v>9</v>
      </c>
    </row>
    <row r="1933" spans="1:22" x14ac:dyDescent="0.25">
      <c r="A1933" s="20">
        <v>42234</v>
      </c>
      <c r="B1933" s="183">
        <v>6141</v>
      </c>
      <c r="C1933" s="183" t="s">
        <v>1592</v>
      </c>
      <c r="D1933" s="14" t="s">
        <v>1182</v>
      </c>
      <c r="E1933" s="105">
        <v>24</v>
      </c>
      <c r="F1933" s="23">
        <v>42235</v>
      </c>
      <c r="G1933" s="106">
        <v>24</v>
      </c>
      <c r="H1933" s="31">
        <f t="shared" si="61"/>
        <v>0</v>
      </c>
      <c r="I1933" s="39" t="s">
        <v>9</v>
      </c>
      <c r="N1933" s="20">
        <v>42227</v>
      </c>
      <c r="O1933" s="183">
        <v>5328</v>
      </c>
      <c r="P1933" s="183" t="s">
        <v>1592</v>
      </c>
      <c r="Q1933" s="14" t="s">
        <v>335</v>
      </c>
      <c r="R1933" s="105">
        <v>455.8</v>
      </c>
      <c r="S1933" s="23">
        <v>42227</v>
      </c>
      <c r="T1933" s="106">
        <v>455.8</v>
      </c>
      <c r="U1933" s="31">
        <f t="shared" si="60"/>
        <v>0</v>
      </c>
      <c r="V1933" s="39" t="s">
        <v>9</v>
      </c>
    </row>
    <row r="1934" spans="1:22" x14ac:dyDescent="0.25">
      <c r="A1934" s="20">
        <v>42235</v>
      </c>
      <c r="B1934" s="183">
        <v>6142</v>
      </c>
      <c r="C1934" s="183" t="s">
        <v>1592</v>
      </c>
      <c r="D1934" s="14" t="s">
        <v>16</v>
      </c>
      <c r="E1934" s="105">
        <v>6255.6</v>
      </c>
      <c r="F1934" s="23">
        <v>42235</v>
      </c>
      <c r="G1934" s="106">
        <v>6255.6</v>
      </c>
      <c r="H1934" s="31">
        <f t="shared" si="61"/>
        <v>0</v>
      </c>
      <c r="I1934" s="39" t="s">
        <v>17</v>
      </c>
      <c r="N1934" s="20">
        <v>42228</v>
      </c>
      <c r="O1934" s="183">
        <v>5403</v>
      </c>
      <c r="P1934" s="183" t="s">
        <v>1592</v>
      </c>
      <c r="Q1934" s="14" t="s">
        <v>335</v>
      </c>
      <c r="R1934" s="105">
        <v>564.4</v>
      </c>
      <c r="S1934" s="23">
        <v>42228</v>
      </c>
      <c r="T1934" s="106">
        <v>564.4</v>
      </c>
      <c r="U1934" s="31">
        <f t="shared" si="60"/>
        <v>0</v>
      </c>
      <c r="V1934" s="39" t="s">
        <v>9</v>
      </c>
    </row>
    <row r="1935" spans="1:22" x14ac:dyDescent="0.25">
      <c r="A1935" s="20">
        <v>42235</v>
      </c>
      <c r="B1935" s="183">
        <v>6143</v>
      </c>
      <c r="C1935" s="183" t="s">
        <v>1592</v>
      </c>
      <c r="D1935" s="14" t="s">
        <v>112</v>
      </c>
      <c r="E1935" s="105">
        <v>16332.8</v>
      </c>
      <c r="F1935" s="23" t="s">
        <v>6220</v>
      </c>
      <c r="G1935" s="106">
        <f>4500+11832.8</f>
        <v>16332.8</v>
      </c>
      <c r="H1935" s="31">
        <f t="shared" si="61"/>
        <v>0</v>
      </c>
      <c r="I1935" s="39" t="s">
        <v>6106</v>
      </c>
      <c r="N1935" s="20">
        <v>42229</v>
      </c>
      <c r="O1935" s="183">
        <v>5541</v>
      </c>
      <c r="P1935" s="183" t="s">
        <v>1592</v>
      </c>
      <c r="Q1935" s="14" t="s">
        <v>335</v>
      </c>
      <c r="R1935" s="105">
        <v>462.6</v>
      </c>
      <c r="S1935" s="23">
        <v>42229</v>
      </c>
      <c r="T1935" s="106">
        <v>462.6</v>
      </c>
      <c r="U1935" s="31">
        <f t="shared" si="60"/>
        <v>0</v>
      </c>
      <c r="V1935" s="39" t="s">
        <v>9</v>
      </c>
    </row>
    <row r="1936" spans="1:22" x14ac:dyDescent="0.25">
      <c r="A1936" s="20">
        <v>42235</v>
      </c>
      <c r="B1936" s="183">
        <v>6144</v>
      </c>
      <c r="C1936" s="183" t="s">
        <v>1592</v>
      </c>
      <c r="D1936" s="14" t="s">
        <v>2607</v>
      </c>
      <c r="E1936" s="105">
        <v>8391.5</v>
      </c>
      <c r="F1936" s="23">
        <v>42235</v>
      </c>
      <c r="G1936" s="106">
        <v>8391.5</v>
      </c>
      <c r="H1936" s="31">
        <f t="shared" si="61"/>
        <v>0</v>
      </c>
      <c r="I1936" s="39" t="s">
        <v>9</v>
      </c>
      <c r="N1936" s="20">
        <v>42231</v>
      </c>
      <c r="O1936" s="183">
        <v>5779</v>
      </c>
      <c r="P1936" s="183" t="s">
        <v>1592</v>
      </c>
      <c r="Q1936" s="14" t="s">
        <v>335</v>
      </c>
      <c r="R1936" s="105">
        <v>136.4</v>
      </c>
      <c r="S1936" s="23">
        <v>42231</v>
      </c>
      <c r="T1936" s="106">
        <v>136.4</v>
      </c>
      <c r="U1936" s="48">
        <f t="shared" si="60"/>
        <v>0</v>
      </c>
      <c r="V1936" s="39" t="s">
        <v>9</v>
      </c>
    </row>
    <row r="1937" spans="1:22" x14ac:dyDescent="0.25">
      <c r="A1937" s="20">
        <v>42235</v>
      </c>
      <c r="B1937" s="183">
        <v>6145</v>
      </c>
      <c r="C1937" s="183" t="s">
        <v>1592</v>
      </c>
      <c r="D1937" s="14" t="s">
        <v>383</v>
      </c>
      <c r="E1937" s="105">
        <v>3403.7</v>
      </c>
      <c r="F1937" s="23">
        <v>42235</v>
      </c>
      <c r="G1937" s="106">
        <v>3403.7</v>
      </c>
      <c r="H1937" s="31">
        <f t="shared" si="61"/>
        <v>0</v>
      </c>
      <c r="I1937" s="39" t="s">
        <v>9</v>
      </c>
      <c r="N1937" s="20">
        <v>42233</v>
      </c>
      <c r="O1937" s="183">
        <v>6010</v>
      </c>
      <c r="P1937" s="183" t="s">
        <v>1592</v>
      </c>
      <c r="Q1937" s="14" t="s">
        <v>335</v>
      </c>
      <c r="R1937" s="105">
        <v>518.4</v>
      </c>
      <c r="S1937" s="23">
        <v>42233</v>
      </c>
      <c r="T1937" s="118">
        <v>518.4</v>
      </c>
      <c r="U1937" s="31">
        <f t="shared" si="60"/>
        <v>0</v>
      </c>
      <c r="V1937" s="56" t="s">
        <v>9</v>
      </c>
    </row>
    <row r="1938" spans="1:22" x14ac:dyDescent="0.25">
      <c r="A1938" s="20">
        <v>42235</v>
      </c>
      <c r="B1938" s="183">
        <v>6146</v>
      </c>
      <c r="C1938" s="183" t="s">
        <v>1592</v>
      </c>
      <c r="D1938" s="14" t="s">
        <v>1012</v>
      </c>
      <c r="E1938" s="105">
        <v>9916.7999999999993</v>
      </c>
      <c r="F1938" s="23">
        <v>42235</v>
      </c>
      <c r="G1938" s="106">
        <v>9916.7999999999993</v>
      </c>
      <c r="H1938" s="31">
        <f t="shared" si="61"/>
        <v>0</v>
      </c>
      <c r="I1938" s="39" t="s">
        <v>9</v>
      </c>
      <c r="N1938" s="20">
        <v>42235</v>
      </c>
      <c r="O1938" s="183">
        <v>6228</v>
      </c>
      <c r="P1938" s="183" t="s">
        <v>1592</v>
      </c>
      <c r="Q1938" s="14" t="s">
        <v>335</v>
      </c>
      <c r="R1938" s="105">
        <v>1311</v>
      </c>
      <c r="S1938" s="23" t="s">
        <v>6225</v>
      </c>
      <c r="T1938" s="118">
        <f>1261+50</f>
        <v>1311</v>
      </c>
      <c r="U1938" s="31">
        <f t="shared" si="60"/>
        <v>0</v>
      </c>
      <c r="V1938" s="56" t="s">
        <v>9</v>
      </c>
    </row>
    <row r="1939" spans="1:22" x14ac:dyDescent="0.25">
      <c r="A1939" s="20">
        <v>42235</v>
      </c>
      <c r="B1939" s="183">
        <v>6147</v>
      </c>
      <c r="C1939" s="183" t="s">
        <v>1592</v>
      </c>
      <c r="D1939" s="14" t="s">
        <v>270</v>
      </c>
      <c r="E1939" s="105">
        <v>646.4</v>
      </c>
      <c r="F1939" s="23">
        <v>42235</v>
      </c>
      <c r="G1939" s="118">
        <v>646.4</v>
      </c>
      <c r="H1939" s="31">
        <f t="shared" si="61"/>
        <v>0</v>
      </c>
      <c r="I1939" s="56" t="s">
        <v>9</v>
      </c>
      <c r="N1939" s="20">
        <v>42236</v>
      </c>
      <c r="O1939" s="183">
        <v>6337</v>
      </c>
      <c r="P1939" s="183" t="s">
        <v>1592</v>
      </c>
      <c r="Q1939" s="150" t="s">
        <v>335</v>
      </c>
      <c r="R1939" s="105">
        <v>124</v>
      </c>
      <c r="S1939" s="23">
        <v>42236</v>
      </c>
      <c r="T1939" s="106">
        <v>124</v>
      </c>
      <c r="U1939" s="31">
        <f t="shared" si="60"/>
        <v>0</v>
      </c>
      <c r="V1939" s="39" t="s">
        <v>9</v>
      </c>
    </row>
    <row r="1940" spans="1:22" x14ac:dyDescent="0.25">
      <c r="A1940" s="20">
        <v>42235</v>
      </c>
      <c r="B1940" s="183">
        <v>6148</v>
      </c>
      <c r="C1940" s="183" t="s">
        <v>1592</v>
      </c>
      <c r="D1940" s="14" t="s">
        <v>20</v>
      </c>
      <c r="E1940" s="105">
        <v>7722</v>
      </c>
      <c r="F1940" s="72">
        <v>42235</v>
      </c>
      <c r="G1940" s="106">
        <v>7722</v>
      </c>
      <c r="H1940" s="31">
        <f t="shared" si="61"/>
        <v>0</v>
      </c>
      <c r="I1940" s="56" t="s">
        <v>94</v>
      </c>
      <c r="N1940" s="20">
        <v>42240</v>
      </c>
      <c r="O1940" s="183">
        <v>6782</v>
      </c>
      <c r="P1940" s="183" t="s">
        <v>1592</v>
      </c>
      <c r="Q1940" s="14" t="s">
        <v>335</v>
      </c>
      <c r="R1940" s="105">
        <v>569.20000000000005</v>
      </c>
      <c r="S1940" s="65">
        <v>42240</v>
      </c>
      <c r="T1940" s="106">
        <v>569.20000000000005</v>
      </c>
      <c r="U1940" s="31">
        <f t="shared" si="60"/>
        <v>0</v>
      </c>
      <c r="V1940" s="39" t="s">
        <v>9</v>
      </c>
    </row>
    <row r="1941" spans="1:22" x14ac:dyDescent="0.25">
      <c r="A1941" s="20">
        <v>42235</v>
      </c>
      <c r="B1941" s="183">
        <v>6149</v>
      </c>
      <c r="C1941" s="183" t="s">
        <v>1592</v>
      </c>
      <c r="D1941" s="14" t="s">
        <v>14</v>
      </c>
      <c r="E1941" s="105">
        <v>19521</v>
      </c>
      <c r="F1941" s="23">
        <v>42242</v>
      </c>
      <c r="G1941" s="118">
        <v>19521</v>
      </c>
      <c r="H1941" s="31">
        <f t="shared" si="61"/>
        <v>0</v>
      </c>
      <c r="I1941" s="56" t="s">
        <v>15</v>
      </c>
      <c r="N1941" s="20">
        <v>42242</v>
      </c>
      <c r="O1941" s="183">
        <v>6979</v>
      </c>
      <c r="P1941" s="183" t="s">
        <v>1592</v>
      </c>
      <c r="Q1941" s="14" t="s">
        <v>335</v>
      </c>
      <c r="R1941" s="105">
        <v>447.3</v>
      </c>
      <c r="S1941" s="65">
        <v>42242</v>
      </c>
      <c r="T1941" s="106">
        <v>447.3</v>
      </c>
      <c r="U1941" s="31">
        <f t="shared" si="60"/>
        <v>0</v>
      </c>
      <c r="V1941" s="39" t="s">
        <v>9</v>
      </c>
    </row>
    <row r="1942" spans="1:22" x14ac:dyDescent="0.25">
      <c r="A1942" s="20">
        <v>42235</v>
      </c>
      <c r="B1942" s="183">
        <v>6150</v>
      </c>
      <c r="C1942" s="183" t="s">
        <v>1592</v>
      </c>
      <c r="D1942" s="14" t="s">
        <v>32</v>
      </c>
      <c r="E1942" s="105">
        <v>38521.1</v>
      </c>
      <c r="F1942" s="30">
        <v>42260</v>
      </c>
      <c r="G1942" s="145">
        <v>38521.1</v>
      </c>
      <c r="H1942" s="31">
        <f t="shared" si="61"/>
        <v>0</v>
      </c>
      <c r="I1942" s="56" t="s">
        <v>19</v>
      </c>
      <c r="N1942" s="20">
        <v>42244</v>
      </c>
      <c r="O1942" s="183">
        <v>7217</v>
      </c>
      <c r="P1942" s="183" t="s">
        <v>1592</v>
      </c>
      <c r="Q1942" s="14" t="s">
        <v>335</v>
      </c>
      <c r="R1942" s="105">
        <v>126</v>
      </c>
      <c r="S1942" s="23">
        <v>42244</v>
      </c>
      <c r="T1942" s="106">
        <v>126</v>
      </c>
      <c r="U1942" s="31">
        <f t="shared" si="60"/>
        <v>0</v>
      </c>
      <c r="V1942" s="39" t="s">
        <v>9</v>
      </c>
    </row>
    <row r="1943" spans="1:22" x14ac:dyDescent="0.25">
      <c r="A1943" s="20">
        <v>42235</v>
      </c>
      <c r="B1943" s="183">
        <v>6151</v>
      </c>
      <c r="C1943" s="183" t="s">
        <v>1592</v>
      </c>
      <c r="D1943" s="14" t="s">
        <v>125</v>
      </c>
      <c r="E1943" s="105">
        <v>15738</v>
      </c>
      <c r="F1943" s="23" t="s">
        <v>6221</v>
      </c>
      <c r="G1943" s="118">
        <f>4138.44+11599.56</f>
        <v>15738</v>
      </c>
      <c r="H1943" s="31">
        <f t="shared" si="61"/>
        <v>0</v>
      </c>
      <c r="I1943" s="56" t="s">
        <v>94</v>
      </c>
      <c r="N1943" s="20">
        <v>42247</v>
      </c>
      <c r="O1943" s="183">
        <v>7557</v>
      </c>
      <c r="P1943" s="183" t="s">
        <v>1592</v>
      </c>
      <c r="Q1943" s="14" t="s">
        <v>335</v>
      </c>
      <c r="R1943" s="105">
        <v>418.6</v>
      </c>
      <c r="S1943" s="23">
        <v>42247</v>
      </c>
      <c r="T1943" s="106">
        <v>418.6</v>
      </c>
      <c r="U1943" s="31">
        <f t="shared" si="60"/>
        <v>0</v>
      </c>
      <c r="V1943" s="39" t="s">
        <v>9</v>
      </c>
    </row>
    <row r="1944" spans="1:22" x14ac:dyDescent="0.25">
      <c r="A1944" s="20">
        <v>42235</v>
      </c>
      <c r="B1944" s="183">
        <v>6152</v>
      </c>
      <c r="C1944" s="183" t="s">
        <v>1592</v>
      </c>
      <c r="D1944" s="14" t="s">
        <v>71</v>
      </c>
      <c r="E1944" s="105">
        <v>3445.5</v>
      </c>
      <c r="F1944" s="23">
        <v>42235</v>
      </c>
      <c r="G1944" s="118">
        <v>3445.5</v>
      </c>
      <c r="H1944" s="31">
        <f t="shared" si="61"/>
        <v>0</v>
      </c>
      <c r="I1944" s="56" t="s">
        <v>9</v>
      </c>
      <c r="N1944" s="20">
        <v>42223</v>
      </c>
      <c r="O1944" s="183">
        <v>4949</v>
      </c>
      <c r="P1944" s="183" t="s">
        <v>1592</v>
      </c>
      <c r="Q1944" s="14" t="s">
        <v>693</v>
      </c>
      <c r="R1944" s="105">
        <v>80</v>
      </c>
      <c r="S1944" s="23">
        <v>42223</v>
      </c>
      <c r="T1944" s="106">
        <v>80</v>
      </c>
      <c r="U1944" s="31">
        <f t="shared" si="60"/>
        <v>0</v>
      </c>
      <c r="V1944" s="39" t="s">
        <v>9</v>
      </c>
    </row>
    <row r="1945" spans="1:22" x14ac:dyDescent="0.25">
      <c r="A1945" s="20">
        <v>42235</v>
      </c>
      <c r="B1945" s="183">
        <v>6153</v>
      </c>
      <c r="C1945" s="183" t="s">
        <v>1592</v>
      </c>
      <c r="D1945" s="14" t="s">
        <v>8</v>
      </c>
      <c r="E1945" s="105">
        <v>1151.7</v>
      </c>
      <c r="F1945" s="23" t="s">
        <v>6222</v>
      </c>
      <c r="G1945" s="118">
        <f>1000+151.7</f>
        <v>1151.7</v>
      </c>
      <c r="H1945" s="31">
        <f t="shared" si="61"/>
        <v>0</v>
      </c>
      <c r="I1945" s="56" t="s">
        <v>9</v>
      </c>
      <c r="N1945" s="20">
        <v>42243</v>
      </c>
      <c r="O1945" s="183">
        <v>7127</v>
      </c>
      <c r="P1945" s="183" t="s">
        <v>1592</v>
      </c>
      <c r="Q1945" s="14" t="s">
        <v>693</v>
      </c>
      <c r="R1945" s="105">
        <v>24</v>
      </c>
      <c r="S1945" s="23">
        <v>42243</v>
      </c>
      <c r="T1945" s="106">
        <v>24</v>
      </c>
      <c r="U1945" s="31">
        <f t="shared" si="60"/>
        <v>0</v>
      </c>
      <c r="V1945" s="39" t="s">
        <v>9</v>
      </c>
    </row>
    <row r="1946" spans="1:22" x14ac:dyDescent="0.25">
      <c r="A1946" s="20">
        <v>42235</v>
      </c>
      <c r="B1946" s="183">
        <v>6154</v>
      </c>
      <c r="C1946" s="183" t="s">
        <v>1592</v>
      </c>
      <c r="D1946" s="14" t="s">
        <v>114</v>
      </c>
      <c r="E1946" s="105">
        <v>2246.6</v>
      </c>
      <c r="F1946" s="23">
        <v>42235</v>
      </c>
      <c r="G1946" s="118">
        <v>2246.6</v>
      </c>
      <c r="H1946" s="31">
        <f t="shared" si="61"/>
        <v>0</v>
      </c>
      <c r="I1946" s="56" t="s">
        <v>9</v>
      </c>
      <c r="N1946" s="20">
        <v>42220</v>
      </c>
      <c r="O1946" s="183">
        <v>4529</v>
      </c>
      <c r="P1946" s="183" t="s">
        <v>1592</v>
      </c>
      <c r="Q1946" s="14" t="s">
        <v>1059</v>
      </c>
      <c r="R1946" s="105">
        <v>15584.4</v>
      </c>
      <c r="S1946" s="23">
        <v>42220</v>
      </c>
      <c r="T1946" s="106">
        <v>15584.4</v>
      </c>
      <c r="U1946" s="31">
        <f t="shared" si="60"/>
        <v>0</v>
      </c>
      <c r="V1946" s="39" t="s">
        <v>9</v>
      </c>
    </row>
    <row r="1947" spans="1:22" x14ac:dyDescent="0.25">
      <c r="A1947" s="20">
        <v>42235</v>
      </c>
      <c r="B1947" s="183">
        <v>6155</v>
      </c>
      <c r="C1947" s="183" t="s">
        <v>1592</v>
      </c>
      <c r="D1947" s="14" t="s">
        <v>18</v>
      </c>
      <c r="E1947" s="105">
        <v>2294</v>
      </c>
      <c r="F1947" s="23">
        <v>42235</v>
      </c>
      <c r="G1947" s="118">
        <v>2294</v>
      </c>
      <c r="H1947" s="31">
        <f t="shared" si="61"/>
        <v>0</v>
      </c>
      <c r="I1947" s="56" t="s">
        <v>9</v>
      </c>
      <c r="N1947" s="20">
        <v>42221</v>
      </c>
      <c r="O1947" s="183">
        <v>4673</v>
      </c>
      <c r="P1947" s="183" t="s">
        <v>1592</v>
      </c>
      <c r="Q1947" s="14" t="s">
        <v>1059</v>
      </c>
      <c r="R1947" s="105">
        <v>19858.8</v>
      </c>
      <c r="S1947" s="23">
        <v>42222</v>
      </c>
      <c r="T1947" s="106">
        <v>19858.8</v>
      </c>
      <c r="U1947" s="31">
        <f t="shared" si="60"/>
        <v>0</v>
      </c>
      <c r="V1947" s="39" t="s">
        <v>19</v>
      </c>
    </row>
    <row r="1948" spans="1:22" x14ac:dyDescent="0.25">
      <c r="A1948" s="20">
        <v>42235</v>
      </c>
      <c r="B1948" s="183">
        <v>6156</v>
      </c>
      <c r="C1948" s="183" t="s">
        <v>1592</v>
      </c>
      <c r="D1948" s="14" t="s">
        <v>4758</v>
      </c>
      <c r="E1948" s="105">
        <v>13878.75</v>
      </c>
      <c r="F1948" s="23">
        <v>42235</v>
      </c>
      <c r="G1948" s="118">
        <v>13878.75</v>
      </c>
      <c r="H1948" s="31">
        <f t="shared" si="61"/>
        <v>0</v>
      </c>
      <c r="I1948" s="56" t="s">
        <v>6106</v>
      </c>
      <c r="N1948" s="20">
        <v>42222</v>
      </c>
      <c r="O1948" s="183">
        <v>4771</v>
      </c>
      <c r="P1948" s="183" t="s">
        <v>1592</v>
      </c>
      <c r="Q1948" s="14" t="s">
        <v>1059</v>
      </c>
      <c r="R1948" s="105">
        <v>24192</v>
      </c>
      <c r="S1948" s="23">
        <v>42223</v>
      </c>
      <c r="T1948" s="106">
        <v>24192</v>
      </c>
      <c r="U1948" s="31">
        <f t="shared" si="60"/>
        <v>0</v>
      </c>
      <c r="V1948" s="39" t="s">
        <v>94</v>
      </c>
    </row>
    <row r="1949" spans="1:22" x14ac:dyDescent="0.25">
      <c r="A1949" s="20">
        <v>42235</v>
      </c>
      <c r="B1949" s="183">
        <v>6157</v>
      </c>
      <c r="C1949" s="183" t="s">
        <v>1592</v>
      </c>
      <c r="D1949" s="14" t="s">
        <v>829</v>
      </c>
      <c r="E1949" s="105">
        <v>5278.9</v>
      </c>
      <c r="F1949" s="72">
        <v>42235</v>
      </c>
      <c r="G1949" s="118">
        <v>5278.9</v>
      </c>
      <c r="H1949" s="31">
        <f t="shared" si="61"/>
        <v>0</v>
      </c>
      <c r="I1949" s="56" t="s">
        <v>9</v>
      </c>
      <c r="N1949" s="20">
        <v>42229</v>
      </c>
      <c r="O1949" s="183">
        <v>5528</v>
      </c>
      <c r="P1949" s="183" t="s">
        <v>1592</v>
      </c>
      <c r="Q1949" s="14" t="s">
        <v>1059</v>
      </c>
      <c r="R1949" s="105">
        <v>16441</v>
      </c>
      <c r="S1949" s="23">
        <v>42229</v>
      </c>
      <c r="T1949" s="106">
        <v>16441</v>
      </c>
      <c r="U1949" s="31">
        <f t="shared" si="60"/>
        <v>0</v>
      </c>
      <c r="V1949" s="39" t="s">
        <v>94</v>
      </c>
    </row>
    <row r="1950" spans="1:22" x14ac:dyDescent="0.25">
      <c r="A1950" s="20">
        <v>42235</v>
      </c>
      <c r="B1950" s="183">
        <v>6158</v>
      </c>
      <c r="C1950" s="183" t="s">
        <v>1592</v>
      </c>
      <c r="D1950" s="14" t="s">
        <v>215</v>
      </c>
      <c r="E1950" s="105">
        <v>28938.1</v>
      </c>
      <c r="F1950" s="23">
        <v>42235</v>
      </c>
      <c r="G1950" s="118">
        <v>28938.1</v>
      </c>
      <c r="H1950" s="31">
        <f t="shared" si="61"/>
        <v>0</v>
      </c>
      <c r="I1950" s="56" t="s">
        <v>6106</v>
      </c>
      <c r="N1950" s="20">
        <v>42234</v>
      </c>
      <c r="O1950" s="183">
        <v>6086</v>
      </c>
      <c r="P1950" s="183" t="s">
        <v>1592</v>
      </c>
      <c r="Q1950" s="14" t="s">
        <v>1059</v>
      </c>
      <c r="R1950" s="105">
        <v>20643.5</v>
      </c>
      <c r="S1950" s="65">
        <v>42234</v>
      </c>
      <c r="T1950" s="106">
        <v>20643.5</v>
      </c>
      <c r="U1950" s="31">
        <f t="shared" si="60"/>
        <v>0</v>
      </c>
      <c r="V1950" s="39" t="s">
        <v>6106</v>
      </c>
    </row>
    <row r="1951" spans="1:22" x14ac:dyDescent="0.25">
      <c r="A1951" s="20">
        <v>42235</v>
      </c>
      <c r="B1951" s="183">
        <v>6159</v>
      </c>
      <c r="C1951" s="183" t="s">
        <v>1592</v>
      </c>
      <c r="D1951" s="14" t="s">
        <v>1193</v>
      </c>
      <c r="E1951" s="105">
        <v>2361</v>
      </c>
      <c r="F1951" s="23">
        <v>42235</v>
      </c>
      <c r="G1951" s="118">
        <v>2361</v>
      </c>
      <c r="H1951" s="31">
        <f t="shared" si="61"/>
        <v>0</v>
      </c>
      <c r="I1951" s="56" t="s">
        <v>587</v>
      </c>
      <c r="N1951" s="20">
        <v>42235</v>
      </c>
      <c r="O1951" s="183">
        <v>6219</v>
      </c>
      <c r="P1951" s="183" t="s">
        <v>1592</v>
      </c>
      <c r="Q1951" s="14" t="s">
        <v>1059</v>
      </c>
      <c r="R1951" s="105">
        <v>12868.8</v>
      </c>
      <c r="S1951" s="23">
        <v>42235</v>
      </c>
      <c r="T1951" s="106">
        <v>12868.8</v>
      </c>
      <c r="U1951" s="31">
        <f t="shared" si="60"/>
        <v>0</v>
      </c>
      <c r="V1951" s="56" t="s">
        <v>19</v>
      </c>
    </row>
    <row r="1952" spans="1:22" x14ac:dyDescent="0.25">
      <c r="A1952" s="20">
        <v>42235</v>
      </c>
      <c r="B1952" s="183">
        <v>6160</v>
      </c>
      <c r="C1952" s="183" t="s">
        <v>1592</v>
      </c>
      <c r="D1952" s="14" t="s">
        <v>157</v>
      </c>
      <c r="E1952" s="105">
        <v>3132.6</v>
      </c>
      <c r="F1952" s="23">
        <v>42235</v>
      </c>
      <c r="G1952" s="118">
        <v>3132.6</v>
      </c>
      <c r="H1952" s="31">
        <f t="shared" si="61"/>
        <v>0</v>
      </c>
      <c r="I1952" s="56" t="s">
        <v>9</v>
      </c>
      <c r="N1952" s="20">
        <v>42247</v>
      </c>
      <c r="O1952" s="183">
        <v>7583</v>
      </c>
      <c r="P1952" s="183" t="s">
        <v>1592</v>
      </c>
      <c r="Q1952" s="14" t="s">
        <v>1059</v>
      </c>
      <c r="R1952" s="105">
        <v>8844</v>
      </c>
      <c r="S1952" s="23"/>
      <c r="T1952" s="106"/>
      <c r="U1952" s="31">
        <f t="shared" si="60"/>
        <v>8844</v>
      </c>
      <c r="V1952" s="39" t="s">
        <v>94</v>
      </c>
    </row>
    <row r="1953" spans="1:22" x14ac:dyDescent="0.25">
      <c r="A1953" s="20">
        <v>42235</v>
      </c>
      <c r="B1953" s="183">
        <v>6161</v>
      </c>
      <c r="C1953" s="183" t="s">
        <v>1592</v>
      </c>
      <c r="D1953" s="14" t="s">
        <v>940</v>
      </c>
      <c r="E1953" s="105">
        <v>2806.5</v>
      </c>
      <c r="F1953" s="23">
        <v>42235</v>
      </c>
      <c r="G1953" s="118">
        <v>2806.5</v>
      </c>
      <c r="H1953" s="31">
        <f t="shared" si="61"/>
        <v>0</v>
      </c>
      <c r="I1953" s="56" t="s">
        <v>587</v>
      </c>
      <c r="N1953" s="20">
        <v>42217</v>
      </c>
      <c r="O1953" s="183">
        <v>4252</v>
      </c>
      <c r="P1953" s="183" t="s">
        <v>1592</v>
      </c>
      <c r="Q1953" s="14" t="s">
        <v>1175</v>
      </c>
      <c r="R1953" s="105">
        <v>995.6</v>
      </c>
      <c r="S1953" s="23">
        <v>42217</v>
      </c>
      <c r="T1953" s="106">
        <v>995.6</v>
      </c>
      <c r="U1953" s="25">
        <f t="shared" si="60"/>
        <v>0</v>
      </c>
      <c r="V1953" s="39" t="s">
        <v>587</v>
      </c>
    </row>
    <row r="1954" spans="1:22" x14ac:dyDescent="0.25">
      <c r="A1954" s="20">
        <v>42235</v>
      </c>
      <c r="B1954" s="183">
        <v>6162</v>
      </c>
      <c r="C1954" s="183" t="s">
        <v>1592</v>
      </c>
      <c r="D1954" s="14" t="s">
        <v>1173</v>
      </c>
      <c r="E1954" s="105">
        <v>2946</v>
      </c>
      <c r="F1954" s="23">
        <v>42236</v>
      </c>
      <c r="G1954" s="118">
        <v>2946</v>
      </c>
      <c r="H1954" s="31">
        <f t="shared" si="61"/>
        <v>0</v>
      </c>
      <c r="I1954" s="56" t="s">
        <v>587</v>
      </c>
      <c r="N1954" s="20">
        <v>42219</v>
      </c>
      <c r="O1954" s="183">
        <v>4415</v>
      </c>
      <c r="P1954" s="183" t="s">
        <v>1592</v>
      </c>
      <c r="Q1954" s="40" t="s">
        <v>1175</v>
      </c>
      <c r="R1954" s="105">
        <v>18730.2</v>
      </c>
      <c r="S1954" s="23">
        <v>42219</v>
      </c>
      <c r="T1954" s="106">
        <v>18730.2</v>
      </c>
      <c r="U1954" s="31">
        <f t="shared" si="60"/>
        <v>0</v>
      </c>
      <c r="V1954" s="68" t="s">
        <v>587</v>
      </c>
    </row>
    <row r="1955" spans="1:22" x14ac:dyDescent="0.25">
      <c r="A1955" s="20">
        <v>42235</v>
      </c>
      <c r="B1955" s="183">
        <v>6163</v>
      </c>
      <c r="C1955" s="183" t="s">
        <v>1592</v>
      </c>
      <c r="D1955" s="14" t="s">
        <v>1174</v>
      </c>
      <c r="E1955" s="105">
        <v>7824</v>
      </c>
      <c r="F1955" s="23">
        <v>42235</v>
      </c>
      <c r="G1955" s="118">
        <v>7824</v>
      </c>
      <c r="H1955" s="31">
        <f t="shared" si="61"/>
        <v>0</v>
      </c>
      <c r="I1955" s="56" t="s">
        <v>587</v>
      </c>
      <c r="N1955" s="20">
        <v>42220</v>
      </c>
      <c r="O1955" s="183">
        <v>4524</v>
      </c>
      <c r="P1955" s="183" t="s">
        <v>1592</v>
      </c>
      <c r="Q1955" s="14" t="s">
        <v>1175</v>
      </c>
      <c r="R1955" s="105">
        <v>18637.2</v>
      </c>
      <c r="S1955" s="23">
        <v>42222</v>
      </c>
      <c r="T1955" s="106">
        <v>18637.2</v>
      </c>
      <c r="U1955" s="31">
        <f t="shared" si="60"/>
        <v>0</v>
      </c>
      <c r="V1955" s="39" t="s">
        <v>587</v>
      </c>
    </row>
    <row r="1956" spans="1:22" x14ac:dyDescent="0.25">
      <c r="A1956" s="20">
        <v>42235</v>
      </c>
      <c r="B1956" s="183">
        <v>6164</v>
      </c>
      <c r="C1956" s="183" t="s">
        <v>1592</v>
      </c>
      <c r="D1956" s="14" t="s">
        <v>1175</v>
      </c>
      <c r="E1956" s="105">
        <v>11286</v>
      </c>
      <c r="F1956" s="23">
        <v>42235</v>
      </c>
      <c r="G1956" s="118">
        <v>11286</v>
      </c>
      <c r="H1956" s="31">
        <f t="shared" si="61"/>
        <v>0</v>
      </c>
      <c r="I1956" s="56" t="s">
        <v>9</v>
      </c>
      <c r="N1956" s="20">
        <v>42221</v>
      </c>
      <c r="O1956" s="183">
        <v>4619</v>
      </c>
      <c r="P1956" s="183" t="s">
        <v>1592</v>
      </c>
      <c r="Q1956" s="14" t="s">
        <v>1175</v>
      </c>
      <c r="R1956" s="105">
        <v>5530.4</v>
      </c>
      <c r="S1956" s="23">
        <v>42222</v>
      </c>
      <c r="T1956" s="106">
        <v>5530.4</v>
      </c>
      <c r="U1956" s="31">
        <f t="shared" si="60"/>
        <v>0</v>
      </c>
      <c r="V1956" s="39" t="s">
        <v>587</v>
      </c>
    </row>
    <row r="1957" spans="1:22" x14ac:dyDescent="0.25">
      <c r="A1957" s="20">
        <v>42235</v>
      </c>
      <c r="B1957" s="183">
        <v>6165</v>
      </c>
      <c r="C1957" s="183" t="s">
        <v>1592</v>
      </c>
      <c r="D1957" s="14" t="s">
        <v>1290</v>
      </c>
      <c r="E1957" s="105">
        <v>2379</v>
      </c>
      <c r="F1957" s="23">
        <v>42235</v>
      </c>
      <c r="G1957" s="118">
        <v>2379</v>
      </c>
      <c r="H1957" s="31">
        <f t="shared" si="61"/>
        <v>0</v>
      </c>
      <c r="I1957" s="56" t="s">
        <v>587</v>
      </c>
      <c r="N1957" s="20">
        <v>42222</v>
      </c>
      <c r="O1957" s="183">
        <v>4714</v>
      </c>
      <c r="P1957" s="183" t="s">
        <v>1592</v>
      </c>
      <c r="Q1957" s="14" t="s">
        <v>1175</v>
      </c>
      <c r="R1957" s="105">
        <v>11234.4</v>
      </c>
      <c r="S1957" s="23">
        <v>42222</v>
      </c>
      <c r="T1957" s="106">
        <v>11234.4</v>
      </c>
      <c r="U1957" s="31">
        <f t="shared" si="60"/>
        <v>0</v>
      </c>
      <c r="V1957" s="39" t="s">
        <v>587</v>
      </c>
    </row>
    <row r="1958" spans="1:22" x14ac:dyDescent="0.25">
      <c r="A1958" s="20">
        <v>42235</v>
      </c>
      <c r="B1958" s="183">
        <v>6166</v>
      </c>
      <c r="C1958" s="183" t="s">
        <v>1592</v>
      </c>
      <c r="D1958" s="14" t="s">
        <v>1261</v>
      </c>
      <c r="E1958" s="105">
        <v>7606</v>
      </c>
      <c r="F1958" s="23">
        <v>42235</v>
      </c>
      <c r="G1958" s="118">
        <v>7606</v>
      </c>
      <c r="H1958" s="31">
        <f t="shared" si="61"/>
        <v>0</v>
      </c>
      <c r="I1958" s="56" t="s">
        <v>587</v>
      </c>
      <c r="N1958" s="20">
        <v>42223</v>
      </c>
      <c r="O1958" s="183">
        <v>4825</v>
      </c>
      <c r="P1958" s="183" t="s">
        <v>1592</v>
      </c>
      <c r="Q1958" s="14" t="s">
        <v>1175</v>
      </c>
      <c r="R1958" s="105">
        <v>12066</v>
      </c>
      <c r="S1958" s="23">
        <v>42224</v>
      </c>
      <c r="T1958" s="106">
        <v>12066</v>
      </c>
      <c r="U1958" s="31">
        <f t="shared" si="60"/>
        <v>0</v>
      </c>
      <c r="V1958" s="39" t="s">
        <v>587</v>
      </c>
    </row>
    <row r="1959" spans="1:22" x14ac:dyDescent="0.25">
      <c r="A1959" s="20">
        <v>42235</v>
      </c>
      <c r="B1959" s="183">
        <v>6167</v>
      </c>
      <c r="C1959" s="183" t="s">
        <v>1592</v>
      </c>
      <c r="D1959" s="14" t="s">
        <v>23</v>
      </c>
      <c r="E1959" s="105">
        <v>3757.8</v>
      </c>
      <c r="F1959" s="23">
        <v>42235</v>
      </c>
      <c r="G1959" s="118">
        <v>3757.8</v>
      </c>
      <c r="H1959" s="31">
        <f t="shared" si="61"/>
        <v>0</v>
      </c>
      <c r="I1959" s="56" t="s">
        <v>9</v>
      </c>
      <c r="N1959" s="20">
        <v>42223</v>
      </c>
      <c r="O1959" s="183">
        <v>4930</v>
      </c>
      <c r="P1959" s="183" t="s">
        <v>1592</v>
      </c>
      <c r="Q1959" s="14" t="s">
        <v>1175</v>
      </c>
      <c r="R1959" s="105">
        <v>6750.4</v>
      </c>
      <c r="S1959" s="23">
        <v>42224</v>
      </c>
      <c r="T1959" s="106">
        <v>6750.4</v>
      </c>
      <c r="U1959" s="31">
        <f t="shared" si="60"/>
        <v>0</v>
      </c>
      <c r="V1959" s="39" t="s">
        <v>587</v>
      </c>
    </row>
    <row r="1960" spans="1:22" x14ac:dyDescent="0.25">
      <c r="A1960" s="20">
        <v>42235</v>
      </c>
      <c r="B1960" s="183">
        <v>6168</v>
      </c>
      <c r="C1960" s="183" t="s">
        <v>1592</v>
      </c>
      <c r="D1960" s="150" t="s">
        <v>1290</v>
      </c>
      <c r="E1960" s="105">
        <v>1228.4000000000001</v>
      </c>
      <c r="F1960" s="23">
        <v>42235</v>
      </c>
      <c r="G1960" s="118">
        <v>1228.4000000000001</v>
      </c>
      <c r="H1960" s="31">
        <f t="shared" si="61"/>
        <v>0</v>
      </c>
      <c r="I1960" s="56" t="s">
        <v>587</v>
      </c>
      <c r="N1960" s="20">
        <v>42224</v>
      </c>
      <c r="O1960" s="183">
        <v>4958</v>
      </c>
      <c r="P1960" s="183" t="s">
        <v>1592</v>
      </c>
      <c r="Q1960" s="14" t="s">
        <v>1175</v>
      </c>
      <c r="R1960" s="105">
        <v>20811</v>
      </c>
      <c r="S1960" s="23">
        <v>42224</v>
      </c>
      <c r="T1960" s="106">
        <v>20811</v>
      </c>
      <c r="U1960" s="31">
        <f t="shared" si="60"/>
        <v>0</v>
      </c>
      <c r="V1960" s="39" t="s">
        <v>587</v>
      </c>
    </row>
    <row r="1961" spans="1:22" x14ac:dyDescent="0.25">
      <c r="A1961" s="20">
        <v>42235</v>
      </c>
      <c r="B1961" s="183">
        <v>6169</v>
      </c>
      <c r="C1961" s="183" t="s">
        <v>1592</v>
      </c>
      <c r="D1961" s="14" t="s">
        <v>218</v>
      </c>
      <c r="E1961" s="108">
        <v>0</v>
      </c>
      <c r="F1961" s="23"/>
      <c r="G1961" s="118"/>
      <c r="H1961" s="31">
        <f t="shared" si="61"/>
        <v>0</v>
      </c>
      <c r="I1961" s="56" t="s">
        <v>13</v>
      </c>
      <c r="N1961" s="20">
        <v>42227</v>
      </c>
      <c r="O1961" s="183">
        <v>5279</v>
      </c>
      <c r="P1961" s="183" t="s">
        <v>1592</v>
      </c>
      <c r="Q1961" s="14" t="s">
        <v>1175</v>
      </c>
      <c r="R1961" s="105">
        <v>13752</v>
      </c>
      <c r="S1961" s="23">
        <v>42227</v>
      </c>
      <c r="T1961" s="106">
        <v>13752</v>
      </c>
      <c r="U1961" s="31">
        <f t="shared" si="60"/>
        <v>0</v>
      </c>
      <c r="V1961" s="39" t="s">
        <v>587</v>
      </c>
    </row>
    <row r="1962" spans="1:22" x14ac:dyDescent="0.25">
      <c r="A1962" s="20">
        <v>42235</v>
      </c>
      <c r="B1962" s="183">
        <v>6170</v>
      </c>
      <c r="C1962" s="183" t="s">
        <v>1592</v>
      </c>
      <c r="D1962" s="14" t="s">
        <v>24</v>
      </c>
      <c r="E1962" s="105">
        <v>16119.4</v>
      </c>
      <c r="F1962" s="23">
        <v>42243</v>
      </c>
      <c r="G1962" s="118">
        <v>16119.4</v>
      </c>
      <c r="H1962" s="31">
        <f t="shared" si="61"/>
        <v>0</v>
      </c>
      <c r="I1962" s="56" t="s">
        <v>312</v>
      </c>
      <c r="N1962" s="20">
        <v>42227</v>
      </c>
      <c r="O1962" s="183">
        <v>5317</v>
      </c>
      <c r="P1962" s="183" t="s">
        <v>1592</v>
      </c>
      <c r="Q1962" s="14" t="s">
        <v>1175</v>
      </c>
      <c r="R1962" s="105">
        <v>7368</v>
      </c>
      <c r="S1962" s="23">
        <v>42233</v>
      </c>
      <c r="T1962" s="106">
        <v>7368</v>
      </c>
      <c r="U1962" s="31">
        <f t="shared" si="60"/>
        <v>0</v>
      </c>
      <c r="V1962" s="39" t="s">
        <v>587</v>
      </c>
    </row>
    <row r="1963" spans="1:22" x14ac:dyDescent="0.25">
      <c r="A1963" s="20">
        <v>42235</v>
      </c>
      <c r="B1963" s="183">
        <v>6171</v>
      </c>
      <c r="C1963" s="183" t="s">
        <v>1592</v>
      </c>
      <c r="D1963" s="14" t="s">
        <v>1319</v>
      </c>
      <c r="E1963" s="105">
        <v>2301.6</v>
      </c>
      <c r="F1963" s="23">
        <v>42235</v>
      </c>
      <c r="G1963" s="118">
        <v>2301.6</v>
      </c>
      <c r="H1963" s="31">
        <f t="shared" si="61"/>
        <v>0</v>
      </c>
      <c r="I1963" s="56" t="s">
        <v>312</v>
      </c>
      <c r="N1963" s="20">
        <v>42230</v>
      </c>
      <c r="O1963" s="183">
        <v>5601</v>
      </c>
      <c r="P1963" s="183" t="s">
        <v>1592</v>
      </c>
      <c r="Q1963" s="14" t="s">
        <v>1175</v>
      </c>
      <c r="R1963" s="105">
        <v>29742.6</v>
      </c>
      <c r="S1963" s="23" t="s">
        <v>6193</v>
      </c>
      <c r="T1963" s="106">
        <f>17791+11951.6</f>
        <v>29742.6</v>
      </c>
      <c r="U1963" s="31">
        <f t="shared" si="60"/>
        <v>0</v>
      </c>
      <c r="V1963" s="39" t="s">
        <v>587</v>
      </c>
    </row>
    <row r="1964" spans="1:22" x14ac:dyDescent="0.25">
      <c r="A1964" s="20">
        <v>42235</v>
      </c>
      <c r="B1964" s="183">
        <v>6172</v>
      </c>
      <c r="C1964" s="183" t="s">
        <v>1592</v>
      </c>
      <c r="D1964" s="14" t="s">
        <v>87</v>
      </c>
      <c r="E1964" s="105">
        <v>1772.4</v>
      </c>
      <c r="F1964" s="23">
        <v>42235</v>
      </c>
      <c r="G1964" s="118">
        <v>1772.4</v>
      </c>
      <c r="H1964" s="31">
        <f t="shared" si="61"/>
        <v>0</v>
      </c>
      <c r="I1964" s="56" t="s">
        <v>312</v>
      </c>
      <c r="N1964" s="20">
        <v>42231</v>
      </c>
      <c r="O1964" s="183">
        <v>5761</v>
      </c>
      <c r="P1964" s="183" t="s">
        <v>1592</v>
      </c>
      <c r="Q1964" s="14" t="s">
        <v>1175</v>
      </c>
      <c r="R1964" s="105">
        <v>18558</v>
      </c>
      <c r="S1964" s="23">
        <v>42232</v>
      </c>
      <c r="T1964" s="106">
        <v>18558</v>
      </c>
      <c r="U1964" s="48">
        <f t="shared" si="60"/>
        <v>0</v>
      </c>
      <c r="V1964" s="39" t="s">
        <v>587</v>
      </c>
    </row>
    <row r="1965" spans="1:22" x14ac:dyDescent="0.25">
      <c r="A1965" s="20">
        <v>42235</v>
      </c>
      <c r="B1965" s="183">
        <v>6173</v>
      </c>
      <c r="C1965" s="183" t="s">
        <v>1592</v>
      </c>
      <c r="D1965" s="14" t="s">
        <v>151</v>
      </c>
      <c r="E1965" s="105">
        <v>2205.8000000000002</v>
      </c>
      <c r="F1965" s="23">
        <v>42236</v>
      </c>
      <c r="G1965" s="118">
        <v>2205.8000000000002</v>
      </c>
      <c r="H1965" s="31">
        <f t="shared" si="61"/>
        <v>0</v>
      </c>
      <c r="I1965" s="56" t="s">
        <v>9</v>
      </c>
      <c r="N1965" s="20">
        <v>42233</v>
      </c>
      <c r="O1965" s="183">
        <v>5953</v>
      </c>
      <c r="P1965" s="183" t="s">
        <v>1592</v>
      </c>
      <c r="Q1965" s="14" t="s">
        <v>1175</v>
      </c>
      <c r="R1965" s="105">
        <v>18480</v>
      </c>
      <c r="S1965" s="23">
        <v>42234</v>
      </c>
      <c r="T1965" s="118">
        <v>18480</v>
      </c>
      <c r="U1965" s="31">
        <f t="shared" si="60"/>
        <v>0</v>
      </c>
      <c r="V1965" s="56" t="s">
        <v>587</v>
      </c>
    </row>
    <row r="1966" spans="1:22" x14ac:dyDescent="0.25">
      <c r="A1966" s="20">
        <v>42235</v>
      </c>
      <c r="B1966" s="183">
        <v>6174</v>
      </c>
      <c r="C1966" s="183" t="s">
        <v>1592</v>
      </c>
      <c r="D1966" s="14" t="s">
        <v>78</v>
      </c>
      <c r="E1966" s="105">
        <v>9180</v>
      </c>
      <c r="F1966" s="23">
        <v>42236</v>
      </c>
      <c r="G1966" s="118">
        <v>9180</v>
      </c>
      <c r="H1966" s="31">
        <f t="shared" si="61"/>
        <v>0</v>
      </c>
      <c r="I1966" s="56" t="s">
        <v>6112</v>
      </c>
      <c r="N1966" s="20">
        <v>42234</v>
      </c>
      <c r="O1966" s="183">
        <v>6072</v>
      </c>
      <c r="P1966" s="183" t="s">
        <v>1592</v>
      </c>
      <c r="Q1966" s="14" t="s">
        <v>1175</v>
      </c>
      <c r="R1966" s="105">
        <v>9744</v>
      </c>
      <c r="S1966" s="23">
        <v>42234</v>
      </c>
      <c r="T1966" s="106">
        <v>9744</v>
      </c>
      <c r="U1966" s="31">
        <f t="shared" si="60"/>
        <v>0</v>
      </c>
      <c r="V1966" s="39" t="s">
        <v>587</v>
      </c>
    </row>
    <row r="1967" spans="1:22" x14ac:dyDescent="0.25">
      <c r="A1967" s="20">
        <v>42235</v>
      </c>
      <c r="B1967" s="183">
        <v>6175</v>
      </c>
      <c r="C1967" s="183" t="s">
        <v>1592</v>
      </c>
      <c r="D1967" s="14" t="s">
        <v>75</v>
      </c>
      <c r="E1967" s="105">
        <v>30658.3</v>
      </c>
      <c r="F1967" s="23" t="s">
        <v>6223</v>
      </c>
      <c r="G1967" s="118">
        <f>22158.3+8500</f>
        <v>30658.3</v>
      </c>
      <c r="H1967" s="31">
        <f t="shared" si="61"/>
        <v>0</v>
      </c>
      <c r="I1967" s="56" t="s">
        <v>6112</v>
      </c>
      <c r="N1967" s="20">
        <v>42235</v>
      </c>
      <c r="O1967" s="183">
        <v>6164</v>
      </c>
      <c r="P1967" s="183" t="s">
        <v>1592</v>
      </c>
      <c r="Q1967" s="14" t="s">
        <v>1175</v>
      </c>
      <c r="R1967" s="105">
        <v>11286</v>
      </c>
      <c r="S1967" s="23">
        <v>42235</v>
      </c>
      <c r="T1967" s="118">
        <v>11286</v>
      </c>
      <c r="U1967" s="31">
        <f t="shared" si="60"/>
        <v>0</v>
      </c>
      <c r="V1967" s="56" t="s">
        <v>9</v>
      </c>
    </row>
    <row r="1968" spans="1:22" x14ac:dyDescent="0.25">
      <c r="A1968" s="20">
        <v>42235</v>
      </c>
      <c r="B1968" s="183">
        <v>6176</v>
      </c>
      <c r="C1968" s="183" t="s">
        <v>1592</v>
      </c>
      <c r="D1968" s="14" t="s">
        <v>67</v>
      </c>
      <c r="E1968" s="105">
        <v>3553.2</v>
      </c>
      <c r="F1968" s="23">
        <v>42236</v>
      </c>
      <c r="G1968" s="118">
        <v>3553.2</v>
      </c>
      <c r="H1968" s="31">
        <f t="shared" si="61"/>
        <v>0</v>
      </c>
      <c r="I1968" s="56" t="s">
        <v>6112</v>
      </c>
      <c r="N1968" s="20">
        <v>42236</v>
      </c>
      <c r="O1968" s="183">
        <v>6275</v>
      </c>
      <c r="P1968" s="183" t="s">
        <v>1592</v>
      </c>
      <c r="Q1968" s="14" t="s">
        <v>1175</v>
      </c>
      <c r="R1968" s="105">
        <v>9504</v>
      </c>
      <c r="S1968" s="23">
        <v>42236</v>
      </c>
      <c r="T1968" s="118">
        <v>9504</v>
      </c>
      <c r="U1968" s="31">
        <f t="shared" si="60"/>
        <v>0</v>
      </c>
      <c r="V1968" s="56" t="s">
        <v>587</v>
      </c>
    </row>
    <row r="1969" spans="1:22" x14ac:dyDescent="0.25">
      <c r="A1969" s="20">
        <v>42235</v>
      </c>
      <c r="B1969" s="183">
        <v>6177</v>
      </c>
      <c r="C1969" s="183" t="s">
        <v>1592</v>
      </c>
      <c r="D1969" s="14" t="s">
        <v>45</v>
      </c>
      <c r="E1969" s="105">
        <v>30739</v>
      </c>
      <c r="F1969" s="23">
        <v>42242</v>
      </c>
      <c r="G1969" s="118">
        <v>30739</v>
      </c>
      <c r="H1969" s="31">
        <f t="shared" si="61"/>
        <v>0</v>
      </c>
      <c r="I1969" s="56" t="s">
        <v>17</v>
      </c>
      <c r="N1969" s="20">
        <v>42237</v>
      </c>
      <c r="O1969" s="183">
        <v>6405</v>
      </c>
      <c r="P1969" s="183" t="s">
        <v>1592</v>
      </c>
      <c r="Q1969" s="15" t="s">
        <v>1175</v>
      </c>
      <c r="R1969" s="122">
        <v>21115.45</v>
      </c>
      <c r="S1969" s="23">
        <v>42237</v>
      </c>
      <c r="T1969" s="118">
        <v>21115.45</v>
      </c>
      <c r="U1969" s="31">
        <f t="shared" si="60"/>
        <v>0</v>
      </c>
      <c r="V1969" s="68" t="s">
        <v>587</v>
      </c>
    </row>
    <row r="1970" spans="1:22" x14ac:dyDescent="0.25">
      <c r="A1970" s="20">
        <v>42235</v>
      </c>
      <c r="B1970" s="183">
        <v>6178</v>
      </c>
      <c r="C1970" s="183" t="s">
        <v>1592</v>
      </c>
      <c r="D1970" s="14" t="s">
        <v>152</v>
      </c>
      <c r="E1970" s="105">
        <v>2644</v>
      </c>
      <c r="F1970" s="23">
        <v>42235</v>
      </c>
      <c r="G1970" s="118">
        <v>2644</v>
      </c>
      <c r="H1970" s="31">
        <f t="shared" si="61"/>
        <v>0</v>
      </c>
      <c r="I1970" s="56" t="s">
        <v>17</v>
      </c>
      <c r="N1970" s="20">
        <v>42238</v>
      </c>
      <c r="O1970" s="183">
        <v>6543</v>
      </c>
      <c r="P1970" s="183" t="s">
        <v>1592</v>
      </c>
      <c r="Q1970" s="14" t="s">
        <v>1175</v>
      </c>
      <c r="R1970" s="105">
        <v>12035.3</v>
      </c>
      <c r="S1970" s="23">
        <v>42239</v>
      </c>
      <c r="T1970" s="106">
        <v>12035.3</v>
      </c>
      <c r="U1970" s="31">
        <f t="shared" si="60"/>
        <v>0</v>
      </c>
      <c r="V1970" s="39" t="s">
        <v>587</v>
      </c>
    </row>
    <row r="1971" spans="1:22" x14ac:dyDescent="0.25">
      <c r="A1971" s="20">
        <v>42235</v>
      </c>
      <c r="B1971" s="183">
        <v>6179</v>
      </c>
      <c r="C1971" s="183" t="s">
        <v>1592</v>
      </c>
      <c r="D1971" s="14" t="s">
        <v>238</v>
      </c>
      <c r="E1971" s="105">
        <v>926.6</v>
      </c>
      <c r="F1971" s="23">
        <v>42235</v>
      </c>
      <c r="G1971" s="118">
        <v>926.6</v>
      </c>
      <c r="H1971" s="31">
        <f t="shared" si="61"/>
        <v>0</v>
      </c>
      <c r="I1971" s="56" t="s">
        <v>17</v>
      </c>
      <c r="N1971" s="20">
        <v>42239</v>
      </c>
      <c r="O1971" s="183">
        <v>6660</v>
      </c>
      <c r="P1971" s="183" t="s">
        <v>1592</v>
      </c>
      <c r="Q1971" s="14" t="s">
        <v>1175</v>
      </c>
      <c r="R1971" s="105">
        <v>10638.4</v>
      </c>
      <c r="S1971" s="65">
        <v>42240</v>
      </c>
      <c r="T1971" s="106">
        <v>10638.4</v>
      </c>
      <c r="U1971" s="31">
        <f t="shared" si="60"/>
        <v>0</v>
      </c>
      <c r="V1971" s="39" t="s">
        <v>587</v>
      </c>
    </row>
    <row r="1972" spans="1:22" x14ac:dyDescent="0.25">
      <c r="A1972" s="20">
        <v>42235</v>
      </c>
      <c r="B1972" s="183">
        <v>6180</v>
      </c>
      <c r="C1972" s="183" t="s">
        <v>1592</v>
      </c>
      <c r="D1972" s="14" t="s">
        <v>53</v>
      </c>
      <c r="E1972" s="105">
        <v>848.7</v>
      </c>
      <c r="F1972" s="23">
        <v>42235</v>
      </c>
      <c r="G1972" s="118">
        <v>848.7</v>
      </c>
      <c r="H1972" s="31">
        <f t="shared" si="61"/>
        <v>0</v>
      </c>
      <c r="I1972" s="56" t="s">
        <v>17</v>
      </c>
      <c r="N1972" s="20">
        <v>42240</v>
      </c>
      <c r="O1972" s="183">
        <v>6743</v>
      </c>
      <c r="P1972" s="183" t="s">
        <v>1592</v>
      </c>
      <c r="Q1972" s="14" t="s">
        <v>1175</v>
      </c>
      <c r="R1972" s="105">
        <v>9132.6</v>
      </c>
      <c r="S1972" s="65">
        <v>42242</v>
      </c>
      <c r="T1972" s="106">
        <v>9132.6</v>
      </c>
      <c r="U1972" s="31">
        <f t="shared" si="60"/>
        <v>0</v>
      </c>
      <c r="V1972" s="39" t="s">
        <v>587</v>
      </c>
    </row>
    <row r="1973" spans="1:22" x14ac:dyDescent="0.25">
      <c r="A1973" s="20">
        <v>42235</v>
      </c>
      <c r="B1973" s="183">
        <v>6181</v>
      </c>
      <c r="C1973" s="183" t="s">
        <v>1592</v>
      </c>
      <c r="D1973" s="14" t="s">
        <v>82</v>
      </c>
      <c r="E1973" s="105">
        <v>3268</v>
      </c>
      <c r="F1973" s="23">
        <v>42235</v>
      </c>
      <c r="G1973" s="118">
        <v>3268</v>
      </c>
      <c r="H1973" s="31">
        <f t="shared" si="61"/>
        <v>0</v>
      </c>
      <c r="I1973" s="56" t="s">
        <v>17</v>
      </c>
      <c r="N1973" s="20">
        <v>42241</v>
      </c>
      <c r="O1973" s="183">
        <v>6861</v>
      </c>
      <c r="P1973" s="183" t="s">
        <v>1592</v>
      </c>
      <c r="Q1973" s="14" t="s">
        <v>1175</v>
      </c>
      <c r="R1973" s="105">
        <v>8444.4</v>
      </c>
      <c r="S1973" s="65">
        <v>42242</v>
      </c>
      <c r="T1973" s="106">
        <v>8444.4</v>
      </c>
      <c r="U1973" s="31">
        <f t="shared" si="60"/>
        <v>0</v>
      </c>
      <c r="V1973" s="39" t="s">
        <v>587</v>
      </c>
    </row>
    <row r="1974" spans="1:22" x14ac:dyDescent="0.25">
      <c r="A1974" s="20">
        <v>42235</v>
      </c>
      <c r="B1974" s="183">
        <v>6182</v>
      </c>
      <c r="C1974" s="183" t="s">
        <v>1592</v>
      </c>
      <c r="D1974" s="14" t="s">
        <v>173</v>
      </c>
      <c r="E1974" s="105">
        <v>28306.6</v>
      </c>
      <c r="F1974" s="30" t="s">
        <v>6316</v>
      </c>
      <c r="G1974" s="118">
        <v>28306.6</v>
      </c>
      <c r="H1974" s="31">
        <f t="shared" si="61"/>
        <v>0</v>
      </c>
      <c r="I1974" s="56" t="s">
        <v>6112</v>
      </c>
      <c r="N1974" s="20">
        <v>42242</v>
      </c>
      <c r="O1974" s="183">
        <v>6947</v>
      </c>
      <c r="P1974" s="183" t="s">
        <v>1592</v>
      </c>
      <c r="Q1974" s="14" t="s">
        <v>1175</v>
      </c>
      <c r="R1974" s="105">
        <v>13522.2</v>
      </c>
      <c r="S1974" s="65">
        <v>42243</v>
      </c>
      <c r="T1974" s="106">
        <v>13522.2</v>
      </c>
      <c r="U1974" s="31">
        <f t="shared" si="60"/>
        <v>0</v>
      </c>
      <c r="V1974" s="39" t="s">
        <v>587</v>
      </c>
    </row>
    <row r="1975" spans="1:22" x14ac:dyDescent="0.25">
      <c r="A1975" s="20">
        <v>42235</v>
      </c>
      <c r="B1975" s="183">
        <v>6183</v>
      </c>
      <c r="C1975" s="183" t="s">
        <v>1592</v>
      </c>
      <c r="D1975" s="14" t="s">
        <v>3346</v>
      </c>
      <c r="E1975" s="105">
        <v>1497</v>
      </c>
      <c r="F1975" s="23">
        <v>42236</v>
      </c>
      <c r="G1975" s="118">
        <v>1497</v>
      </c>
      <c r="H1975" s="31">
        <f t="shared" si="61"/>
        <v>0</v>
      </c>
      <c r="I1975" s="56" t="s">
        <v>6112</v>
      </c>
      <c r="N1975" s="20">
        <v>42243</v>
      </c>
      <c r="O1975" s="183">
        <v>7060</v>
      </c>
      <c r="P1975" s="183" t="s">
        <v>1592</v>
      </c>
      <c r="Q1975" s="14" t="s">
        <v>1175</v>
      </c>
      <c r="R1975" s="105">
        <v>9808.4</v>
      </c>
      <c r="S1975" s="23">
        <v>42243</v>
      </c>
      <c r="T1975" s="106">
        <v>9808.4</v>
      </c>
      <c r="U1975" s="31">
        <f t="shared" si="60"/>
        <v>0</v>
      </c>
      <c r="V1975" s="39" t="s">
        <v>587</v>
      </c>
    </row>
    <row r="1976" spans="1:22" x14ac:dyDescent="0.25">
      <c r="A1976" s="20">
        <v>42235</v>
      </c>
      <c r="B1976" s="183">
        <v>6184</v>
      </c>
      <c r="C1976" s="183" t="s">
        <v>1592</v>
      </c>
      <c r="D1976" s="14" t="s">
        <v>1515</v>
      </c>
      <c r="E1976" s="105">
        <v>2820</v>
      </c>
      <c r="F1976" s="23">
        <v>42235</v>
      </c>
      <c r="G1976" s="118">
        <v>2820</v>
      </c>
      <c r="H1976" s="31">
        <f t="shared" si="61"/>
        <v>0</v>
      </c>
      <c r="I1976" s="56" t="s">
        <v>17</v>
      </c>
      <c r="N1976" s="20">
        <v>42244</v>
      </c>
      <c r="O1976" s="183">
        <v>7162</v>
      </c>
      <c r="P1976" s="183" t="s">
        <v>1592</v>
      </c>
      <c r="Q1976" s="14" t="s">
        <v>1175</v>
      </c>
      <c r="R1976" s="105">
        <v>13805.3</v>
      </c>
      <c r="S1976" s="23">
        <v>42247</v>
      </c>
      <c r="T1976" s="106">
        <v>13805.3</v>
      </c>
      <c r="U1976" s="31">
        <f t="shared" si="60"/>
        <v>0</v>
      </c>
      <c r="V1976" s="39" t="s">
        <v>587</v>
      </c>
    </row>
    <row r="1977" spans="1:22" x14ac:dyDescent="0.25">
      <c r="A1977" s="20">
        <v>42235</v>
      </c>
      <c r="B1977" s="183">
        <v>6185</v>
      </c>
      <c r="C1977" s="183" t="s">
        <v>1592</v>
      </c>
      <c r="D1977" s="14" t="s">
        <v>131</v>
      </c>
      <c r="E1977" s="105">
        <v>2712</v>
      </c>
      <c r="F1977" s="23">
        <v>42238</v>
      </c>
      <c r="G1977" s="118">
        <v>2712</v>
      </c>
      <c r="H1977" s="31">
        <f t="shared" si="61"/>
        <v>0</v>
      </c>
      <c r="I1977" s="56" t="s">
        <v>17</v>
      </c>
      <c r="N1977" s="20">
        <v>42245</v>
      </c>
      <c r="O1977" s="183">
        <v>7288</v>
      </c>
      <c r="P1977" s="183" t="s">
        <v>1592</v>
      </c>
      <c r="Q1977" s="14" t="s">
        <v>1175</v>
      </c>
      <c r="R1977" s="105">
        <v>8319.15</v>
      </c>
      <c r="S1977" s="23">
        <v>42247</v>
      </c>
      <c r="T1977" s="106">
        <v>8319.15</v>
      </c>
      <c r="U1977" s="31">
        <f t="shared" si="60"/>
        <v>0</v>
      </c>
      <c r="V1977" s="39" t="s">
        <v>587</v>
      </c>
    </row>
    <row r="1978" spans="1:22" x14ac:dyDescent="0.25">
      <c r="A1978" s="20">
        <v>42235</v>
      </c>
      <c r="B1978" s="183">
        <v>6186</v>
      </c>
      <c r="C1978" s="183" t="s">
        <v>1592</v>
      </c>
      <c r="D1978" s="14" t="s">
        <v>155</v>
      </c>
      <c r="E1978" s="105">
        <v>1574.9</v>
      </c>
      <c r="F1978" s="23">
        <v>42235</v>
      </c>
      <c r="G1978" s="118">
        <v>1574.9</v>
      </c>
      <c r="H1978" s="31">
        <f t="shared" si="61"/>
        <v>0</v>
      </c>
      <c r="I1978" s="56" t="s">
        <v>17</v>
      </c>
      <c r="N1978" s="20">
        <v>42245</v>
      </c>
      <c r="O1978" s="183">
        <v>7356</v>
      </c>
      <c r="P1978" s="183" t="s">
        <v>1592</v>
      </c>
      <c r="Q1978" s="14" t="s">
        <v>1175</v>
      </c>
      <c r="R1978" s="105">
        <v>19930.05</v>
      </c>
      <c r="S1978" s="23">
        <v>42247</v>
      </c>
      <c r="T1978" s="106">
        <v>19930.05</v>
      </c>
      <c r="U1978" s="31">
        <f t="shared" si="60"/>
        <v>0</v>
      </c>
      <c r="V1978" s="39" t="s">
        <v>9</v>
      </c>
    </row>
    <row r="1979" spans="1:22" x14ac:dyDescent="0.25">
      <c r="A1979" s="20">
        <v>42235</v>
      </c>
      <c r="B1979" s="183">
        <v>6187</v>
      </c>
      <c r="C1979" s="183" t="s">
        <v>1592</v>
      </c>
      <c r="D1979" s="14" t="s">
        <v>32</v>
      </c>
      <c r="E1979" s="105">
        <v>31476.5</v>
      </c>
      <c r="F1979" s="30">
        <v>42260</v>
      </c>
      <c r="G1979" s="145">
        <v>31476.5</v>
      </c>
      <c r="H1979" s="31">
        <f t="shared" si="61"/>
        <v>0</v>
      </c>
      <c r="I1979" s="56" t="s">
        <v>19</v>
      </c>
      <c r="N1979" s="20">
        <v>42245</v>
      </c>
      <c r="O1979" s="183">
        <v>7365</v>
      </c>
      <c r="P1979" s="183" t="s">
        <v>1592</v>
      </c>
      <c r="Q1979" s="14" t="s">
        <v>1175</v>
      </c>
      <c r="R1979" s="105">
        <v>5947.2</v>
      </c>
      <c r="S1979" s="23">
        <v>42247</v>
      </c>
      <c r="T1979" s="106">
        <v>5947.2</v>
      </c>
      <c r="U1979" s="31">
        <f t="shared" si="60"/>
        <v>0</v>
      </c>
      <c r="V1979" s="39" t="s">
        <v>9</v>
      </c>
    </row>
    <row r="1980" spans="1:22" x14ac:dyDescent="0.25">
      <c r="A1980" s="20">
        <v>42235</v>
      </c>
      <c r="B1980" s="183">
        <v>6188</v>
      </c>
      <c r="C1980" s="183" t="s">
        <v>1592</v>
      </c>
      <c r="D1980" s="14" t="s">
        <v>270</v>
      </c>
      <c r="E1980" s="105">
        <v>323.2</v>
      </c>
      <c r="F1980" s="23">
        <v>42235</v>
      </c>
      <c r="G1980" s="118">
        <v>323.2</v>
      </c>
      <c r="H1980" s="31">
        <f t="shared" si="61"/>
        <v>0</v>
      </c>
      <c r="I1980" s="56" t="s">
        <v>9</v>
      </c>
      <c r="N1980" s="20">
        <v>42247</v>
      </c>
      <c r="O1980" s="183">
        <v>7490</v>
      </c>
      <c r="P1980" s="183" t="s">
        <v>1592</v>
      </c>
      <c r="Q1980" s="14" t="s">
        <v>1175</v>
      </c>
      <c r="R1980" s="105">
        <v>14020.65</v>
      </c>
      <c r="S1980" s="23"/>
      <c r="T1980" s="106"/>
      <c r="U1980" s="31">
        <f t="shared" si="60"/>
        <v>14020.65</v>
      </c>
      <c r="V1980" s="39" t="s">
        <v>9</v>
      </c>
    </row>
    <row r="1981" spans="1:22" x14ac:dyDescent="0.25">
      <c r="A1981" s="20">
        <v>42235</v>
      </c>
      <c r="B1981" s="183">
        <v>6189</v>
      </c>
      <c r="C1981" s="183" t="s">
        <v>1592</v>
      </c>
      <c r="D1981" s="14" t="s">
        <v>131</v>
      </c>
      <c r="E1981" s="105">
        <v>5165.2</v>
      </c>
      <c r="F1981" s="23">
        <v>42238</v>
      </c>
      <c r="G1981" s="118">
        <v>5165.2</v>
      </c>
      <c r="H1981" s="31">
        <f t="shared" si="61"/>
        <v>0</v>
      </c>
      <c r="I1981" s="56" t="s">
        <v>17</v>
      </c>
      <c r="N1981" s="20">
        <v>42222</v>
      </c>
      <c r="O1981" s="183">
        <v>4751</v>
      </c>
      <c r="P1981" s="183" t="s">
        <v>1592</v>
      </c>
      <c r="Q1981" s="14" t="s">
        <v>217</v>
      </c>
      <c r="R1981" s="105">
        <v>4288</v>
      </c>
      <c r="S1981" s="23">
        <v>42222</v>
      </c>
      <c r="T1981" s="106">
        <v>4288</v>
      </c>
      <c r="U1981" s="31">
        <f t="shared" si="60"/>
        <v>0</v>
      </c>
      <c r="V1981" s="39" t="s">
        <v>59</v>
      </c>
    </row>
    <row r="1982" spans="1:22" x14ac:dyDescent="0.25">
      <c r="A1982" s="20">
        <v>42235</v>
      </c>
      <c r="B1982" s="183">
        <v>6190</v>
      </c>
      <c r="C1982" s="183" t="s">
        <v>1592</v>
      </c>
      <c r="D1982" s="14" t="s">
        <v>43</v>
      </c>
      <c r="E1982" s="105">
        <v>5291</v>
      </c>
      <c r="F1982" s="23">
        <v>42236</v>
      </c>
      <c r="G1982" s="118">
        <v>5291</v>
      </c>
      <c r="H1982" s="31">
        <f t="shared" si="61"/>
        <v>0</v>
      </c>
      <c r="I1982" s="56" t="s">
        <v>6104</v>
      </c>
      <c r="N1982" s="20">
        <v>42217</v>
      </c>
      <c r="O1982" s="183">
        <v>4241</v>
      </c>
      <c r="P1982" s="183" t="s">
        <v>1592</v>
      </c>
      <c r="Q1982" s="14" t="s">
        <v>256</v>
      </c>
      <c r="R1982" s="105">
        <v>9991.7999999999993</v>
      </c>
      <c r="S1982" s="23">
        <v>42217</v>
      </c>
      <c r="T1982" s="106">
        <v>9991.7999999999993</v>
      </c>
      <c r="U1982" s="25">
        <f t="shared" si="60"/>
        <v>0</v>
      </c>
      <c r="V1982" s="39" t="s">
        <v>6104</v>
      </c>
    </row>
    <row r="1983" spans="1:22" x14ac:dyDescent="0.25">
      <c r="A1983" s="20">
        <v>42235</v>
      </c>
      <c r="B1983" s="183">
        <v>6191</v>
      </c>
      <c r="C1983" s="183" t="s">
        <v>1592</v>
      </c>
      <c r="D1983" s="14" t="s">
        <v>35</v>
      </c>
      <c r="E1983" s="105">
        <v>30042.81</v>
      </c>
      <c r="F1983" s="23">
        <v>42236</v>
      </c>
      <c r="G1983" s="118">
        <v>30042.81</v>
      </c>
      <c r="H1983" s="31">
        <f t="shared" si="61"/>
        <v>0</v>
      </c>
      <c r="I1983" s="56" t="s">
        <v>6104</v>
      </c>
      <c r="N1983" s="20">
        <v>42218</v>
      </c>
      <c r="O1983" s="183">
        <v>4367</v>
      </c>
      <c r="P1983" s="183" t="s">
        <v>1592</v>
      </c>
      <c r="Q1983" s="40" t="s">
        <v>256</v>
      </c>
      <c r="R1983" s="105">
        <v>7417.8</v>
      </c>
      <c r="S1983" s="23">
        <v>42220</v>
      </c>
      <c r="T1983" s="106">
        <v>7417.8</v>
      </c>
      <c r="U1983" s="25">
        <f t="shared" si="60"/>
        <v>0</v>
      </c>
      <c r="V1983" s="68" t="s">
        <v>9</v>
      </c>
    </row>
    <row r="1984" spans="1:22" x14ac:dyDescent="0.25">
      <c r="A1984" s="20">
        <v>42235</v>
      </c>
      <c r="B1984" s="183">
        <v>6192</v>
      </c>
      <c r="C1984" s="183" t="s">
        <v>1592</v>
      </c>
      <c r="D1984" s="14" t="s">
        <v>55</v>
      </c>
      <c r="E1984" s="105">
        <v>29471.4</v>
      </c>
      <c r="F1984" s="23">
        <v>42236</v>
      </c>
      <c r="G1984" s="118">
        <v>29471.4</v>
      </c>
      <c r="H1984" s="31">
        <f t="shared" si="61"/>
        <v>0</v>
      </c>
      <c r="I1984" s="56" t="s">
        <v>6104</v>
      </c>
      <c r="N1984" s="20">
        <v>42219</v>
      </c>
      <c r="O1984" s="183">
        <v>4422</v>
      </c>
      <c r="P1984" s="183" t="s">
        <v>1592</v>
      </c>
      <c r="Q1984" s="40" t="s">
        <v>256</v>
      </c>
      <c r="R1984" s="105">
        <v>4458.8</v>
      </c>
      <c r="S1984" s="23">
        <v>42220</v>
      </c>
      <c r="T1984" s="106">
        <v>4458.8</v>
      </c>
      <c r="U1984" s="31">
        <f t="shared" si="60"/>
        <v>0</v>
      </c>
      <c r="V1984" s="68" t="s">
        <v>6104</v>
      </c>
    </row>
    <row r="1985" spans="1:22" x14ac:dyDescent="0.25">
      <c r="A1985" s="20">
        <v>42235</v>
      </c>
      <c r="B1985" s="183">
        <v>6193</v>
      </c>
      <c r="C1985" s="183" t="s">
        <v>1592</v>
      </c>
      <c r="D1985" s="14" t="s">
        <v>294</v>
      </c>
      <c r="E1985" s="105">
        <v>4143</v>
      </c>
      <c r="F1985" s="23">
        <v>42235</v>
      </c>
      <c r="G1985" s="118">
        <v>4143</v>
      </c>
      <c r="H1985" s="31">
        <f t="shared" si="61"/>
        <v>0</v>
      </c>
      <c r="I1985" s="56" t="s">
        <v>9</v>
      </c>
      <c r="N1985" s="20">
        <v>42220</v>
      </c>
      <c r="O1985" s="183">
        <v>4567</v>
      </c>
      <c r="P1985" s="183" t="s">
        <v>1592</v>
      </c>
      <c r="Q1985" s="14" t="s">
        <v>256</v>
      </c>
      <c r="R1985" s="105">
        <v>3936.6</v>
      </c>
      <c r="S1985" s="23">
        <v>42220</v>
      </c>
      <c r="T1985" s="106">
        <v>3936.6</v>
      </c>
      <c r="U1985" s="31">
        <f t="shared" si="60"/>
        <v>0</v>
      </c>
      <c r="V1985" s="39" t="s">
        <v>94</v>
      </c>
    </row>
    <row r="1986" spans="1:22" x14ac:dyDescent="0.25">
      <c r="A1986" s="20">
        <v>42235</v>
      </c>
      <c r="B1986" s="183">
        <v>6194</v>
      </c>
      <c r="C1986" s="183" t="s">
        <v>1592</v>
      </c>
      <c r="D1986" s="14" t="s">
        <v>31</v>
      </c>
      <c r="E1986" s="105">
        <v>4190.2</v>
      </c>
      <c r="F1986" s="23">
        <v>42235</v>
      </c>
      <c r="G1986" s="118">
        <v>4190.2</v>
      </c>
      <c r="H1986" s="31">
        <f t="shared" si="61"/>
        <v>0</v>
      </c>
      <c r="I1986" s="56" t="s">
        <v>17</v>
      </c>
      <c r="N1986" s="20">
        <v>42221</v>
      </c>
      <c r="O1986" s="183">
        <v>4611</v>
      </c>
      <c r="P1986" s="183" t="s">
        <v>1592</v>
      </c>
      <c r="Q1986" s="14" t="s">
        <v>256</v>
      </c>
      <c r="R1986" s="105">
        <v>4339.1000000000004</v>
      </c>
      <c r="S1986" s="23">
        <v>42221</v>
      </c>
      <c r="T1986" s="106">
        <v>4339.1000000000004</v>
      </c>
      <c r="U1986" s="31">
        <f t="shared" si="60"/>
        <v>0</v>
      </c>
      <c r="V1986" s="39" t="s">
        <v>6104</v>
      </c>
    </row>
    <row r="1987" spans="1:22" x14ac:dyDescent="0.25">
      <c r="A1987" s="20">
        <v>42235</v>
      </c>
      <c r="B1987" s="183">
        <v>6195</v>
      </c>
      <c r="C1987" s="183" t="s">
        <v>1592</v>
      </c>
      <c r="D1987" s="14" t="s">
        <v>664</v>
      </c>
      <c r="E1987" s="105">
        <v>1008</v>
      </c>
      <c r="F1987" s="23">
        <v>42235</v>
      </c>
      <c r="G1987" s="118">
        <v>1008</v>
      </c>
      <c r="H1987" s="31">
        <f t="shared" si="61"/>
        <v>0</v>
      </c>
      <c r="I1987" s="56" t="s">
        <v>17</v>
      </c>
      <c r="N1987" s="20">
        <v>42222</v>
      </c>
      <c r="O1987" s="183">
        <v>4785</v>
      </c>
      <c r="P1987" s="183" t="s">
        <v>1592</v>
      </c>
      <c r="Q1987" s="14" t="s">
        <v>256</v>
      </c>
      <c r="R1987" s="105">
        <v>5513</v>
      </c>
      <c r="S1987" s="23">
        <v>42223</v>
      </c>
      <c r="T1987" s="106">
        <v>5513</v>
      </c>
      <c r="U1987" s="31">
        <f t="shared" ref="U1987:U2050" si="62">R1987-T1987</f>
        <v>0</v>
      </c>
      <c r="V1987" s="39" t="s">
        <v>6104</v>
      </c>
    </row>
    <row r="1988" spans="1:22" x14ac:dyDescent="0.25">
      <c r="A1988" s="20">
        <v>42235</v>
      </c>
      <c r="B1988" s="183">
        <v>6196</v>
      </c>
      <c r="C1988" s="183" t="s">
        <v>1592</v>
      </c>
      <c r="D1988" s="14" t="s">
        <v>57</v>
      </c>
      <c r="E1988" s="105">
        <v>2255</v>
      </c>
      <c r="F1988" s="23">
        <v>42235</v>
      </c>
      <c r="G1988" s="118">
        <v>2255</v>
      </c>
      <c r="H1988" s="31">
        <f t="shared" ref="H1988:H2051" si="63">E1988-G1988</f>
        <v>0</v>
      </c>
      <c r="I1988" s="56" t="s">
        <v>17</v>
      </c>
      <c r="N1988" s="20">
        <v>42223</v>
      </c>
      <c r="O1988" s="183">
        <v>4925</v>
      </c>
      <c r="P1988" s="183" t="s">
        <v>1592</v>
      </c>
      <c r="Q1988" s="14" t="s">
        <v>256</v>
      </c>
      <c r="R1988" s="105">
        <v>9759.68</v>
      </c>
      <c r="S1988" s="23">
        <v>42224</v>
      </c>
      <c r="T1988" s="106">
        <v>9759.68</v>
      </c>
      <c r="U1988" s="31">
        <f t="shared" si="62"/>
        <v>0</v>
      </c>
      <c r="V1988" s="39" t="s">
        <v>19</v>
      </c>
    </row>
    <row r="1989" spans="1:22" x14ac:dyDescent="0.25">
      <c r="A1989" s="20">
        <v>42235</v>
      </c>
      <c r="B1989" s="183">
        <v>6197</v>
      </c>
      <c r="C1989" s="183" t="s">
        <v>1592</v>
      </c>
      <c r="D1989" s="14" t="s">
        <v>1058</v>
      </c>
      <c r="E1989" s="105">
        <v>2121.4</v>
      </c>
      <c r="F1989" s="23">
        <v>42235</v>
      </c>
      <c r="G1989" s="118">
        <v>2121.4</v>
      </c>
      <c r="H1989" s="31">
        <f t="shared" si="63"/>
        <v>0</v>
      </c>
      <c r="I1989" s="56" t="s">
        <v>9</v>
      </c>
      <c r="N1989" s="20">
        <v>42224</v>
      </c>
      <c r="O1989" s="183">
        <v>5045</v>
      </c>
      <c r="P1989" s="183" t="s">
        <v>1592</v>
      </c>
      <c r="Q1989" s="14" t="s">
        <v>256</v>
      </c>
      <c r="R1989" s="105">
        <v>8856</v>
      </c>
      <c r="S1989" s="23">
        <v>42225</v>
      </c>
      <c r="T1989" s="106">
        <v>8856</v>
      </c>
      <c r="U1989" s="31">
        <f t="shared" si="62"/>
        <v>0</v>
      </c>
      <c r="V1989" s="39" t="s">
        <v>6104</v>
      </c>
    </row>
    <row r="1990" spans="1:22" x14ac:dyDescent="0.25">
      <c r="A1990" s="20">
        <v>42235</v>
      </c>
      <c r="B1990" s="183">
        <v>6198</v>
      </c>
      <c r="C1990" s="183" t="s">
        <v>1592</v>
      </c>
      <c r="D1990" s="14" t="s">
        <v>60</v>
      </c>
      <c r="E1990" s="105">
        <v>4313.2</v>
      </c>
      <c r="F1990" s="23">
        <v>42236</v>
      </c>
      <c r="G1990" s="118">
        <v>4313.2</v>
      </c>
      <c r="H1990" s="31">
        <f t="shared" si="63"/>
        <v>0</v>
      </c>
      <c r="I1990" s="56" t="s">
        <v>6104</v>
      </c>
      <c r="N1990" s="20">
        <v>42225</v>
      </c>
      <c r="O1990" s="183">
        <v>5092</v>
      </c>
      <c r="P1990" s="183" t="s">
        <v>1592</v>
      </c>
      <c r="Q1990" s="14" t="s">
        <v>256</v>
      </c>
      <c r="R1990" s="105">
        <v>7217.4</v>
      </c>
      <c r="S1990" s="72">
        <v>42225</v>
      </c>
      <c r="T1990" s="106">
        <v>7217.4</v>
      </c>
      <c r="U1990" s="31">
        <f t="shared" si="62"/>
        <v>0</v>
      </c>
      <c r="V1990" s="39" t="s">
        <v>1013</v>
      </c>
    </row>
    <row r="1991" spans="1:22" x14ac:dyDescent="0.25">
      <c r="A1991" s="20">
        <v>42235</v>
      </c>
      <c r="B1991" s="183">
        <v>6199</v>
      </c>
      <c r="C1991" s="183" t="s">
        <v>1592</v>
      </c>
      <c r="D1991" s="14" t="s">
        <v>24</v>
      </c>
      <c r="E1991" s="105">
        <v>78797.600000000006</v>
      </c>
      <c r="F1991" s="23">
        <v>42243</v>
      </c>
      <c r="G1991" s="118">
        <v>78797.600000000006</v>
      </c>
      <c r="H1991" s="31">
        <f t="shared" si="63"/>
        <v>0</v>
      </c>
      <c r="I1991" s="56" t="s">
        <v>6124</v>
      </c>
      <c r="N1991" s="20">
        <v>42226</v>
      </c>
      <c r="O1991" s="183">
        <v>5167</v>
      </c>
      <c r="P1991" s="183" t="s">
        <v>1592</v>
      </c>
      <c r="Q1991" s="14" t="s">
        <v>256</v>
      </c>
      <c r="R1991" s="105">
        <v>4739.3999999999996</v>
      </c>
      <c r="S1991" s="23">
        <v>42231</v>
      </c>
      <c r="T1991" s="106">
        <v>4739.3999999999996</v>
      </c>
      <c r="U1991" s="31">
        <f t="shared" si="62"/>
        <v>0</v>
      </c>
      <c r="V1991" s="39" t="s">
        <v>6104</v>
      </c>
    </row>
    <row r="1992" spans="1:22" x14ac:dyDescent="0.25">
      <c r="A1992" s="20">
        <v>42235</v>
      </c>
      <c r="B1992" s="183">
        <v>6200</v>
      </c>
      <c r="C1992" s="183" t="s">
        <v>1592</v>
      </c>
      <c r="D1992" s="14" t="s">
        <v>56</v>
      </c>
      <c r="E1992" s="105">
        <v>14514.6</v>
      </c>
      <c r="F1992" s="23">
        <v>42236</v>
      </c>
      <c r="G1992" s="118">
        <v>14514.6</v>
      </c>
      <c r="H1992" s="31">
        <f t="shared" si="63"/>
        <v>0</v>
      </c>
      <c r="I1992" s="56" t="s">
        <v>17</v>
      </c>
      <c r="N1992" s="20">
        <v>42227</v>
      </c>
      <c r="O1992" s="183">
        <v>5326</v>
      </c>
      <c r="P1992" s="183" t="s">
        <v>1592</v>
      </c>
      <c r="Q1992" s="14" t="s">
        <v>256</v>
      </c>
      <c r="R1992" s="105">
        <v>4431.6000000000004</v>
      </c>
      <c r="S1992" s="23">
        <v>42227</v>
      </c>
      <c r="T1992" s="106">
        <v>4431.6000000000004</v>
      </c>
      <c r="U1992" s="31">
        <f t="shared" si="62"/>
        <v>0</v>
      </c>
      <c r="V1992" s="39" t="s">
        <v>9</v>
      </c>
    </row>
    <row r="1993" spans="1:22" x14ac:dyDescent="0.25">
      <c r="A1993" s="20">
        <v>42235</v>
      </c>
      <c r="B1993" s="183">
        <v>6201</v>
      </c>
      <c r="C1993" s="183" t="s">
        <v>1592</v>
      </c>
      <c r="D1993" s="150" t="s">
        <v>256</v>
      </c>
      <c r="E1993" s="105">
        <v>5475.4</v>
      </c>
      <c r="F1993" s="23">
        <v>42236</v>
      </c>
      <c r="G1993" s="118">
        <v>5475.4</v>
      </c>
      <c r="H1993" s="31">
        <f t="shared" si="63"/>
        <v>0</v>
      </c>
      <c r="I1993" s="56" t="s">
        <v>17</v>
      </c>
      <c r="N1993" s="20">
        <v>42228</v>
      </c>
      <c r="O1993" s="183">
        <v>5404</v>
      </c>
      <c r="P1993" s="183" t="s">
        <v>1592</v>
      </c>
      <c r="Q1993" s="14" t="s">
        <v>256</v>
      </c>
      <c r="R1993" s="105">
        <v>4197</v>
      </c>
      <c r="S1993" s="23">
        <v>42228</v>
      </c>
      <c r="T1993" s="106">
        <v>4197</v>
      </c>
      <c r="U1993" s="31">
        <f t="shared" si="62"/>
        <v>0</v>
      </c>
      <c r="V1993" s="39" t="s">
        <v>6104</v>
      </c>
    </row>
    <row r="1994" spans="1:22" x14ac:dyDescent="0.25">
      <c r="A1994" s="20">
        <v>42235</v>
      </c>
      <c r="B1994" s="183">
        <v>6202</v>
      </c>
      <c r="C1994" s="183" t="s">
        <v>1592</v>
      </c>
      <c r="D1994" s="14" t="s">
        <v>271</v>
      </c>
      <c r="E1994" s="105">
        <v>1092.3</v>
      </c>
      <c r="F1994" s="23">
        <v>42235</v>
      </c>
      <c r="G1994" s="118">
        <v>1092.3</v>
      </c>
      <c r="H1994" s="31">
        <f t="shared" si="63"/>
        <v>0</v>
      </c>
      <c r="I1994" s="56" t="s">
        <v>312</v>
      </c>
      <c r="N1994" s="20">
        <v>42229</v>
      </c>
      <c r="O1994" s="183">
        <v>5515</v>
      </c>
      <c r="P1994" s="183" t="s">
        <v>1592</v>
      </c>
      <c r="Q1994" s="14" t="s">
        <v>256</v>
      </c>
      <c r="R1994" s="105">
        <v>6358.2</v>
      </c>
      <c r="S1994" s="23">
        <v>42229</v>
      </c>
      <c r="T1994" s="106">
        <v>6358.2</v>
      </c>
      <c r="U1994" s="31">
        <f t="shared" si="62"/>
        <v>0</v>
      </c>
      <c r="V1994" s="39" t="s">
        <v>6104</v>
      </c>
    </row>
    <row r="1995" spans="1:22" x14ac:dyDescent="0.25">
      <c r="A1995" s="20">
        <v>42235</v>
      </c>
      <c r="B1995" s="183">
        <v>6203</v>
      </c>
      <c r="C1995" s="183" t="s">
        <v>1592</v>
      </c>
      <c r="D1995" s="14" t="s">
        <v>127</v>
      </c>
      <c r="E1995" s="105">
        <v>16116.28</v>
      </c>
      <c r="F1995" s="23">
        <v>42235</v>
      </c>
      <c r="G1995" s="118">
        <v>16116.28</v>
      </c>
      <c r="H1995" s="31">
        <f t="shared" si="63"/>
        <v>0</v>
      </c>
      <c r="I1995" s="56" t="s">
        <v>9</v>
      </c>
      <c r="N1995" s="20">
        <v>42230</v>
      </c>
      <c r="O1995" s="183">
        <v>5653</v>
      </c>
      <c r="P1995" s="183" t="s">
        <v>1592</v>
      </c>
      <c r="Q1995" s="14" t="s">
        <v>256</v>
      </c>
      <c r="R1995" s="105">
        <v>8733</v>
      </c>
      <c r="S1995" s="23">
        <v>42231</v>
      </c>
      <c r="T1995" s="106">
        <v>8733</v>
      </c>
      <c r="U1995" s="48">
        <f t="shared" si="62"/>
        <v>0</v>
      </c>
      <c r="V1995" s="39" t="s">
        <v>6104</v>
      </c>
    </row>
    <row r="1996" spans="1:22" x14ac:dyDescent="0.25">
      <c r="A1996" s="20">
        <v>42235</v>
      </c>
      <c r="B1996" s="183">
        <v>6204</v>
      </c>
      <c r="C1996" s="183" t="s">
        <v>1592</v>
      </c>
      <c r="D1996" s="14" t="s">
        <v>179</v>
      </c>
      <c r="E1996" s="105">
        <v>1888.25</v>
      </c>
      <c r="F1996" s="23">
        <v>42235</v>
      </c>
      <c r="G1996" s="118">
        <v>1888.25</v>
      </c>
      <c r="H1996" s="31">
        <f t="shared" si="63"/>
        <v>0</v>
      </c>
      <c r="I1996" s="56" t="s">
        <v>41</v>
      </c>
      <c r="N1996" s="20">
        <v>42231</v>
      </c>
      <c r="O1996" s="183">
        <v>5791</v>
      </c>
      <c r="P1996" s="183" t="s">
        <v>1592</v>
      </c>
      <c r="Q1996" s="14" t="s">
        <v>256</v>
      </c>
      <c r="R1996" s="105">
        <v>9900</v>
      </c>
      <c r="S1996" s="23">
        <v>42232</v>
      </c>
      <c r="T1996" s="106">
        <v>9900</v>
      </c>
      <c r="U1996" s="48">
        <f t="shared" si="62"/>
        <v>0</v>
      </c>
      <c r="V1996" s="39" t="s">
        <v>6104</v>
      </c>
    </row>
    <row r="1997" spans="1:22" x14ac:dyDescent="0.25">
      <c r="A1997" s="20">
        <v>42235</v>
      </c>
      <c r="B1997" s="183">
        <v>6205</v>
      </c>
      <c r="C1997" s="183" t="s">
        <v>1592</v>
      </c>
      <c r="D1997" s="150" t="s">
        <v>218</v>
      </c>
      <c r="E1997" s="108">
        <v>0</v>
      </c>
      <c r="F1997" s="23"/>
      <c r="G1997" s="118"/>
      <c r="H1997" s="31">
        <f t="shared" si="63"/>
        <v>0</v>
      </c>
      <c r="I1997" s="56" t="s">
        <v>13</v>
      </c>
      <c r="N1997" s="20">
        <v>42232</v>
      </c>
      <c r="O1997" s="183">
        <v>5887</v>
      </c>
      <c r="P1997" s="183" t="s">
        <v>1592</v>
      </c>
      <c r="Q1997" s="14" t="s">
        <v>256</v>
      </c>
      <c r="R1997" s="105">
        <v>8646.6</v>
      </c>
      <c r="S1997" s="23">
        <v>42232</v>
      </c>
      <c r="T1997" s="106">
        <v>8646.6</v>
      </c>
      <c r="U1997" s="31">
        <f t="shared" si="62"/>
        <v>0</v>
      </c>
      <c r="V1997" s="39" t="s">
        <v>6104</v>
      </c>
    </row>
    <row r="1998" spans="1:22" x14ac:dyDescent="0.25">
      <c r="A1998" s="20">
        <v>42235</v>
      </c>
      <c r="B1998" s="183">
        <v>6206</v>
      </c>
      <c r="C1998" s="183" t="s">
        <v>1592</v>
      </c>
      <c r="D1998" s="14" t="s">
        <v>225</v>
      </c>
      <c r="E1998" s="105">
        <v>1077.8</v>
      </c>
      <c r="F1998" s="23">
        <v>42235</v>
      </c>
      <c r="G1998" s="118">
        <v>1077.8</v>
      </c>
      <c r="H1998" s="31">
        <f t="shared" si="63"/>
        <v>0</v>
      </c>
      <c r="I1998" s="56" t="s">
        <v>9</v>
      </c>
      <c r="N1998" s="20">
        <v>42233</v>
      </c>
      <c r="O1998" s="183">
        <v>6013</v>
      </c>
      <c r="P1998" s="183" t="s">
        <v>1592</v>
      </c>
      <c r="Q1998" s="14" t="s">
        <v>256</v>
      </c>
      <c r="R1998" s="105">
        <v>4910.3999999999996</v>
      </c>
      <c r="S1998" s="23">
        <v>42233</v>
      </c>
      <c r="T1998" s="118">
        <v>4910.3999999999996</v>
      </c>
      <c r="U1998" s="31">
        <f t="shared" si="62"/>
        <v>0</v>
      </c>
      <c r="V1998" s="56" t="s">
        <v>6104</v>
      </c>
    </row>
    <row r="1999" spans="1:22" x14ac:dyDescent="0.25">
      <c r="A1999" s="20">
        <v>42235</v>
      </c>
      <c r="B1999" s="183">
        <v>6207</v>
      </c>
      <c r="C1999" s="183" t="s">
        <v>1592</v>
      </c>
      <c r="D1999" s="14" t="s">
        <v>285</v>
      </c>
      <c r="E1999" s="105">
        <v>1240.8</v>
      </c>
      <c r="F1999" s="23">
        <v>42235</v>
      </c>
      <c r="G1999" s="118">
        <v>1240.8</v>
      </c>
      <c r="H1999" s="31">
        <f t="shared" si="63"/>
        <v>0</v>
      </c>
      <c r="I1999" s="56" t="s">
        <v>41</v>
      </c>
      <c r="N1999" s="20">
        <v>42234</v>
      </c>
      <c r="O1999" s="183">
        <v>6117</v>
      </c>
      <c r="P1999" s="183" t="s">
        <v>1592</v>
      </c>
      <c r="Q1999" s="14" t="s">
        <v>256</v>
      </c>
      <c r="R1999" s="105">
        <v>4524.6000000000004</v>
      </c>
      <c r="S1999" s="65">
        <v>42234</v>
      </c>
      <c r="T1999" s="106">
        <v>4524.6000000000004</v>
      </c>
      <c r="U1999" s="31">
        <f t="shared" si="62"/>
        <v>0</v>
      </c>
      <c r="V1999" s="39" t="s">
        <v>6106</v>
      </c>
    </row>
    <row r="2000" spans="1:22" x14ac:dyDescent="0.25">
      <c r="A2000" s="20">
        <v>42235</v>
      </c>
      <c r="B2000" s="183">
        <v>6208</v>
      </c>
      <c r="C2000" s="183" t="s">
        <v>1592</v>
      </c>
      <c r="D2000" s="14" t="s">
        <v>6209</v>
      </c>
      <c r="E2000" s="105">
        <v>2731.1</v>
      </c>
      <c r="F2000" s="23">
        <v>42235</v>
      </c>
      <c r="G2000" s="118">
        <v>2731.1</v>
      </c>
      <c r="H2000" s="31">
        <f t="shared" si="63"/>
        <v>0</v>
      </c>
      <c r="I2000" s="56" t="s">
        <v>9</v>
      </c>
      <c r="N2000" s="20">
        <v>42235</v>
      </c>
      <c r="O2000" s="183">
        <v>6201</v>
      </c>
      <c r="P2000" s="183" t="s">
        <v>1592</v>
      </c>
      <c r="Q2000" s="150" t="s">
        <v>256</v>
      </c>
      <c r="R2000" s="105">
        <v>5475.4</v>
      </c>
      <c r="S2000" s="23">
        <v>42236</v>
      </c>
      <c r="T2000" s="118">
        <v>5475.4</v>
      </c>
      <c r="U2000" s="31">
        <f t="shared" si="62"/>
        <v>0</v>
      </c>
      <c r="V2000" s="56" t="s">
        <v>17</v>
      </c>
    </row>
    <row r="2001" spans="1:22" x14ac:dyDescent="0.25">
      <c r="A2001" s="20">
        <v>42235</v>
      </c>
      <c r="B2001" s="183">
        <v>6209</v>
      </c>
      <c r="C2001" s="183" t="s">
        <v>1592</v>
      </c>
      <c r="D2001" s="14" t="s">
        <v>91</v>
      </c>
      <c r="E2001" s="105">
        <v>28318.98</v>
      </c>
      <c r="F2001" s="23">
        <v>42235</v>
      </c>
      <c r="G2001" s="118">
        <v>28318.98</v>
      </c>
      <c r="H2001" s="31">
        <f t="shared" si="63"/>
        <v>0</v>
      </c>
      <c r="I2001" s="56" t="s">
        <v>94</v>
      </c>
      <c r="N2001" s="20">
        <v>42236</v>
      </c>
      <c r="O2001" s="183">
        <v>6331</v>
      </c>
      <c r="P2001" s="183" t="s">
        <v>1592</v>
      </c>
      <c r="Q2001" s="14" t="s">
        <v>256</v>
      </c>
      <c r="R2001" s="105">
        <v>6201.6</v>
      </c>
      <c r="S2001" s="23">
        <v>42238</v>
      </c>
      <c r="T2001" s="106">
        <v>6201.6</v>
      </c>
      <c r="U2001" s="31">
        <f t="shared" si="62"/>
        <v>0</v>
      </c>
      <c r="V2001" s="39" t="s">
        <v>6104</v>
      </c>
    </row>
    <row r="2002" spans="1:22" x14ac:dyDescent="0.25">
      <c r="A2002" s="20">
        <v>42235</v>
      </c>
      <c r="B2002" s="183">
        <v>6210</v>
      </c>
      <c r="C2002" s="183" t="s">
        <v>1592</v>
      </c>
      <c r="D2002" s="14" t="s">
        <v>906</v>
      </c>
      <c r="E2002" s="105">
        <v>1152</v>
      </c>
      <c r="F2002" s="23">
        <v>42238</v>
      </c>
      <c r="G2002" s="118">
        <v>1152</v>
      </c>
      <c r="H2002" s="31">
        <f t="shared" si="63"/>
        <v>0</v>
      </c>
      <c r="I2002" s="56" t="s">
        <v>41</v>
      </c>
      <c r="N2002" s="20">
        <v>42237</v>
      </c>
      <c r="O2002" s="183">
        <v>6416</v>
      </c>
      <c r="P2002" s="183" t="s">
        <v>1592</v>
      </c>
      <c r="Q2002" s="15" t="s">
        <v>256</v>
      </c>
      <c r="R2002" s="122">
        <v>8900.6</v>
      </c>
      <c r="S2002" s="23">
        <v>42238</v>
      </c>
      <c r="T2002" s="118">
        <v>8900.6</v>
      </c>
      <c r="U2002" s="31">
        <f t="shared" si="62"/>
        <v>0</v>
      </c>
      <c r="V2002" s="68" t="s">
        <v>312</v>
      </c>
    </row>
    <row r="2003" spans="1:22" x14ac:dyDescent="0.25">
      <c r="A2003" s="20">
        <v>42235</v>
      </c>
      <c r="B2003" s="183">
        <v>6211</v>
      </c>
      <c r="C2003" s="183" t="s">
        <v>1592</v>
      </c>
      <c r="D2003" s="14" t="s">
        <v>6217</v>
      </c>
      <c r="E2003" s="105">
        <v>164.9</v>
      </c>
      <c r="F2003" s="23">
        <v>42235</v>
      </c>
      <c r="G2003" s="106">
        <v>164.9</v>
      </c>
      <c r="H2003" s="31">
        <f t="shared" si="63"/>
        <v>0</v>
      </c>
      <c r="I2003" s="56" t="s">
        <v>9</v>
      </c>
      <c r="N2003" s="20">
        <v>42238</v>
      </c>
      <c r="O2003" s="183">
        <v>6588</v>
      </c>
      <c r="P2003" s="183" t="s">
        <v>1592</v>
      </c>
      <c r="Q2003" s="14" t="s">
        <v>256</v>
      </c>
      <c r="R2003" s="105">
        <v>9729.4</v>
      </c>
      <c r="S2003" s="23">
        <v>42238</v>
      </c>
      <c r="T2003" s="106">
        <v>9729.4</v>
      </c>
      <c r="U2003" s="31">
        <f t="shared" si="62"/>
        <v>0</v>
      </c>
      <c r="V2003" s="39" t="s">
        <v>773</v>
      </c>
    </row>
    <row r="2004" spans="1:22" x14ac:dyDescent="0.25">
      <c r="A2004" s="20">
        <v>42235</v>
      </c>
      <c r="B2004" s="183">
        <v>6212</v>
      </c>
      <c r="C2004" s="183" t="s">
        <v>1592</v>
      </c>
      <c r="D2004" s="14" t="s">
        <v>5046</v>
      </c>
      <c r="E2004" s="105">
        <v>11525.4</v>
      </c>
      <c r="F2004" s="23">
        <v>42235</v>
      </c>
      <c r="G2004" s="106">
        <v>11525.4</v>
      </c>
      <c r="H2004" s="31">
        <f t="shared" si="63"/>
        <v>0</v>
      </c>
      <c r="I2004" s="56" t="s">
        <v>9</v>
      </c>
      <c r="N2004" s="20">
        <v>42239</v>
      </c>
      <c r="O2004" s="183">
        <v>6662</v>
      </c>
      <c r="P2004" s="183" t="s">
        <v>1592</v>
      </c>
      <c r="Q2004" s="14" t="s">
        <v>256</v>
      </c>
      <c r="R2004" s="105">
        <v>8818.7999999999993</v>
      </c>
      <c r="S2004" s="65">
        <v>42240</v>
      </c>
      <c r="T2004" s="106">
        <v>8818.7999999999993</v>
      </c>
      <c r="U2004" s="31">
        <f t="shared" si="62"/>
        <v>0</v>
      </c>
      <c r="V2004" s="39" t="s">
        <v>773</v>
      </c>
    </row>
    <row r="2005" spans="1:22" x14ac:dyDescent="0.25">
      <c r="A2005" s="20">
        <v>42235</v>
      </c>
      <c r="B2005" s="183">
        <v>6213</v>
      </c>
      <c r="C2005" s="183" t="s">
        <v>1592</v>
      </c>
      <c r="D2005" s="14" t="s">
        <v>48</v>
      </c>
      <c r="E2005" s="105">
        <v>6621.7</v>
      </c>
      <c r="F2005" s="23">
        <v>42235</v>
      </c>
      <c r="G2005" s="106">
        <v>6621.7</v>
      </c>
      <c r="H2005" s="31">
        <f t="shared" si="63"/>
        <v>0</v>
      </c>
      <c r="I2005" s="56" t="s">
        <v>94</v>
      </c>
      <c r="N2005" s="20">
        <v>42240</v>
      </c>
      <c r="O2005" s="183">
        <v>6763</v>
      </c>
      <c r="P2005" s="183" t="s">
        <v>1592</v>
      </c>
      <c r="Q2005" s="14" t="s">
        <v>256</v>
      </c>
      <c r="R2005" s="105">
        <v>4565.3999999999996</v>
      </c>
      <c r="S2005" s="65">
        <v>42240</v>
      </c>
      <c r="T2005" s="106">
        <v>4565.3999999999996</v>
      </c>
      <c r="U2005" s="31">
        <f t="shared" si="62"/>
        <v>0</v>
      </c>
      <c r="V2005" s="39" t="s">
        <v>773</v>
      </c>
    </row>
    <row r="2006" spans="1:22" x14ac:dyDescent="0.25">
      <c r="A2006" s="20">
        <v>42235</v>
      </c>
      <c r="B2006" s="183">
        <v>6214</v>
      </c>
      <c r="C2006" s="183" t="s">
        <v>1592</v>
      </c>
      <c r="D2006" s="14" t="s">
        <v>375</v>
      </c>
      <c r="E2006" s="105">
        <v>2868.8</v>
      </c>
      <c r="F2006" s="23" t="s">
        <v>6225</v>
      </c>
      <c r="G2006" s="106">
        <f>2000+868.8</f>
        <v>2868.8</v>
      </c>
      <c r="H2006" s="31">
        <f t="shared" si="63"/>
        <v>0</v>
      </c>
      <c r="I2006" s="56" t="s">
        <v>9</v>
      </c>
      <c r="N2006" s="20">
        <v>42241</v>
      </c>
      <c r="O2006" s="183">
        <v>6897</v>
      </c>
      <c r="P2006" s="183" t="s">
        <v>1592</v>
      </c>
      <c r="Q2006" s="14" t="s">
        <v>256</v>
      </c>
      <c r="R2006" s="105">
        <v>3969.2</v>
      </c>
      <c r="S2006" s="65">
        <v>42241</v>
      </c>
      <c r="T2006" s="106">
        <v>3969.2</v>
      </c>
      <c r="U2006" s="31">
        <f t="shared" si="62"/>
        <v>0</v>
      </c>
      <c r="V2006" s="39" t="s">
        <v>19</v>
      </c>
    </row>
    <row r="2007" spans="1:22" x14ac:dyDescent="0.25">
      <c r="A2007" s="20">
        <v>42235</v>
      </c>
      <c r="B2007" s="183">
        <v>6215</v>
      </c>
      <c r="C2007" s="183" t="s">
        <v>1592</v>
      </c>
      <c r="D2007" s="14" t="s">
        <v>218</v>
      </c>
      <c r="E2007" s="108">
        <v>0</v>
      </c>
      <c r="F2007" s="23"/>
      <c r="G2007" s="106"/>
      <c r="H2007" s="31">
        <f t="shared" si="63"/>
        <v>0</v>
      </c>
      <c r="I2007" s="56" t="s">
        <v>13</v>
      </c>
      <c r="N2007" s="20">
        <v>42242</v>
      </c>
      <c r="O2007" s="183">
        <v>6987</v>
      </c>
      <c r="P2007" s="183" t="s">
        <v>1592</v>
      </c>
      <c r="Q2007" s="14" t="s">
        <v>256</v>
      </c>
      <c r="R2007" s="105">
        <v>4212</v>
      </c>
      <c r="S2007" s="65">
        <v>42243</v>
      </c>
      <c r="T2007" s="106">
        <v>4212</v>
      </c>
      <c r="U2007" s="31">
        <f t="shared" si="62"/>
        <v>0</v>
      </c>
      <c r="V2007" s="39" t="s">
        <v>773</v>
      </c>
    </row>
    <row r="2008" spans="1:22" x14ac:dyDescent="0.25">
      <c r="A2008" s="20">
        <v>42235</v>
      </c>
      <c r="B2008" s="183">
        <v>6216</v>
      </c>
      <c r="C2008" s="183" t="s">
        <v>1592</v>
      </c>
      <c r="D2008" s="14" t="s">
        <v>47</v>
      </c>
      <c r="E2008" s="105">
        <v>50534.5</v>
      </c>
      <c r="F2008" s="23">
        <v>42238</v>
      </c>
      <c r="G2008" s="106">
        <v>50534.5</v>
      </c>
      <c r="H2008" s="31">
        <f t="shared" si="63"/>
        <v>0</v>
      </c>
      <c r="I2008" s="56" t="s">
        <v>9</v>
      </c>
      <c r="N2008" s="20">
        <v>42243</v>
      </c>
      <c r="O2008" s="183">
        <v>7040</v>
      </c>
      <c r="P2008" s="183" t="s">
        <v>1592</v>
      </c>
      <c r="Q2008" s="14" t="s">
        <v>256</v>
      </c>
      <c r="R2008" s="105">
        <v>5655.16</v>
      </c>
      <c r="S2008" s="23">
        <v>42243</v>
      </c>
      <c r="T2008" s="106">
        <v>5655.16</v>
      </c>
      <c r="U2008" s="31">
        <f t="shared" si="62"/>
        <v>0</v>
      </c>
      <c r="V2008" s="39" t="s">
        <v>773</v>
      </c>
    </row>
    <row r="2009" spans="1:22" x14ac:dyDescent="0.25">
      <c r="A2009" s="20">
        <v>42235</v>
      </c>
      <c r="B2009" s="183">
        <v>6217</v>
      </c>
      <c r="C2009" s="183" t="s">
        <v>1592</v>
      </c>
      <c r="D2009" s="14" t="s">
        <v>564</v>
      </c>
      <c r="E2009" s="105">
        <v>2737.8</v>
      </c>
      <c r="F2009" s="23">
        <v>42247</v>
      </c>
      <c r="G2009" s="106">
        <v>2737.8</v>
      </c>
      <c r="H2009" s="31">
        <f t="shared" si="63"/>
        <v>0</v>
      </c>
      <c r="I2009" s="56" t="s">
        <v>9</v>
      </c>
      <c r="N2009" s="20">
        <v>42244</v>
      </c>
      <c r="O2009" s="183">
        <v>7248</v>
      </c>
      <c r="P2009" s="183" t="s">
        <v>1592</v>
      </c>
      <c r="Q2009" s="14" t="s">
        <v>256</v>
      </c>
      <c r="R2009" s="105">
        <v>8552</v>
      </c>
      <c r="S2009" s="23">
        <v>42244</v>
      </c>
      <c r="T2009" s="106">
        <v>8552</v>
      </c>
      <c r="U2009" s="31">
        <f t="shared" si="62"/>
        <v>0</v>
      </c>
      <c r="V2009" s="39" t="s">
        <v>94</v>
      </c>
    </row>
    <row r="2010" spans="1:22" x14ac:dyDescent="0.25">
      <c r="A2010" s="20">
        <v>42235</v>
      </c>
      <c r="B2010" s="183">
        <v>6218</v>
      </c>
      <c r="C2010" s="183" t="s">
        <v>1592</v>
      </c>
      <c r="D2010" s="150" t="s">
        <v>422</v>
      </c>
      <c r="E2010" s="105">
        <v>338</v>
      </c>
      <c r="F2010" s="23">
        <v>42235</v>
      </c>
      <c r="G2010" s="106">
        <v>338</v>
      </c>
      <c r="H2010" s="31">
        <f t="shared" si="63"/>
        <v>0</v>
      </c>
      <c r="I2010" s="56" t="s">
        <v>9</v>
      </c>
      <c r="N2010" s="20">
        <v>42245</v>
      </c>
      <c r="O2010" s="183">
        <v>7337</v>
      </c>
      <c r="P2010" s="183" t="s">
        <v>1592</v>
      </c>
      <c r="Q2010" s="14" t="s">
        <v>256</v>
      </c>
      <c r="R2010" s="105">
        <v>9234</v>
      </c>
      <c r="S2010" s="23">
        <v>42245</v>
      </c>
      <c r="T2010" s="106">
        <v>9234</v>
      </c>
      <c r="U2010" s="31">
        <f t="shared" si="62"/>
        <v>0</v>
      </c>
      <c r="V2010" s="39" t="s">
        <v>773</v>
      </c>
    </row>
    <row r="2011" spans="1:22" x14ac:dyDescent="0.25">
      <c r="A2011" s="20">
        <v>42235</v>
      </c>
      <c r="B2011" s="183">
        <v>6219</v>
      </c>
      <c r="C2011" s="183" t="s">
        <v>1592</v>
      </c>
      <c r="D2011" s="14" t="s">
        <v>1059</v>
      </c>
      <c r="E2011" s="105">
        <v>12868.8</v>
      </c>
      <c r="F2011" s="23">
        <v>42235</v>
      </c>
      <c r="G2011" s="106">
        <v>12868.8</v>
      </c>
      <c r="H2011" s="31">
        <f t="shared" si="63"/>
        <v>0</v>
      </c>
      <c r="I2011" s="56" t="s">
        <v>19</v>
      </c>
      <c r="N2011" s="20">
        <v>42246</v>
      </c>
      <c r="O2011" s="183">
        <v>7420</v>
      </c>
      <c r="P2011" s="183" t="s">
        <v>1592</v>
      </c>
      <c r="Q2011" s="14" t="s">
        <v>256</v>
      </c>
      <c r="R2011" s="105">
        <v>8668.7999999999993</v>
      </c>
      <c r="S2011" s="23">
        <v>42246</v>
      </c>
      <c r="T2011" s="106">
        <v>8668.7999999999993</v>
      </c>
      <c r="U2011" s="31">
        <f t="shared" si="62"/>
        <v>0</v>
      </c>
      <c r="V2011" s="39" t="s">
        <v>773</v>
      </c>
    </row>
    <row r="2012" spans="1:22" x14ac:dyDescent="0.25">
      <c r="A2012" s="20">
        <v>42235</v>
      </c>
      <c r="B2012" s="183">
        <v>6220</v>
      </c>
      <c r="C2012" s="183" t="s">
        <v>1592</v>
      </c>
      <c r="D2012" s="14" t="s">
        <v>1262</v>
      </c>
      <c r="E2012" s="105">
        <v>58549.52</v>
      </c>
      <c r="F2012" s="23">
        <v>42239</v>
      </c>
      <c r="G2012" s="118">
        <v>58549.52</v>
      </c>
      <c r="H2012" s="31">
        <f t="shared" si="63"/>
        <v>0</v>
      </c>
      <c r="I2012" s="56" t="s">
        <v>6124</v>
      </c>
      <c r="N2012" s="20">
        <v>42247</v>
      </c>
      <c r="O2012" s="183">
        <v>7504</v>
      </c>
      <c r="P2012" s="183" t="s">
        <v>1592</v>
      </c>
      <c r="Q2012" s="14" t="s">
        <v>256</v>
      </c>
      <c r="R2012" s="105">
        <v>4778.3999999999996</v>
      </c>
      <c r="S2012" s="23">
        <v>42247</v>
      </c>
      <c r="T2012" s="106">
        <v>4778.3999999999996</v>
      </c>
      <c r="U2012" s="31">
        <f t="shared" si="62"/>
        <v>0</v>
      </c>
      <c r="V2012" s="39" t="s">
        <v>773</v>
      </c>
    </row>
    <row r="2013" spans="1:22" x14ac:dyDescent="0.25">
      <c r="A2013" s="20">
        <v>42235</v>
      </c>
      <c r="B2013" s="183">
        <v>6221</v>
      </c>
      <c r="C2013" s="183" t="s">
        <v>1592</v>
      </c>
      <c r="D2013" s="14" t="s">
        <v>877</v>
      </c>
      <c r="E2013" s="105">
        <v>6383.2</v>
      </c>
      <c r="F2013" s="23">
        <v>42235</v>
      </c>
      <c r="G2013" s="118">
        <v>6383.2</v>
      </c>
      <c r="H2013" s="31">
        <f t="shared" si="63"/>
        <v>0</v>
      </c>
      <c r="I2013" s="56" t="s">
        <v>9</v>
      </c>
      <c r="N2013" s="20">
        <v>42217</v>
      </c>
      <c r="O2013" s="183">
        <v>4240</v>
      </c>
      <c r="P2013" s="183" t="s">
        <v>1592</v>
      </c>
      <c r="Q2013" s="150" t="s">
        <v>406</v>
      </c>
      <c r="R2013" s="105">
        <v>29397.5</v>
      </c>
      <c r="S2013" s="23">
        <v>42217</v>
      </c>
      <c r="T2013" s="106">
        <v>29397.5</v>
      </c>
      <c r="U2013" s="25">
        <f t="shared" si="62"/>
        <v>0</v>
      </c>
      <c r="V2013" s="39" t="s">
        <v>6104</v>
      </c>
    </row>
    <row r="2014" spans="1:22" x14ac:dyDescent="0.25">
      <c r="A2014" s="20">
        <v>42235</v>
      </c>
      <c r="B2014" s="183">
        <v>6222</v>
      </c>
      <c r="C2014" s="183" t="s">
        <v>1592</v>
      </c>
      <c r="D2014" s="14" t="s">
        <v>89</v>
      </c>
      <c r="E2014" s="105">
        <v>2623</v>
      </c>
      <c r="F2014" s="23">
        <v>42235</v>
      </c>
      <c r="G2014" s="118">
        <v>2623</v>
      </c>
      <c r="H2014" s="31">
        <f t="shared" si="63"/>
        <v>0</v>
      </c>
      <c r="I2014" s="56" t="s">
        <v>9</v>
      </c>
      <c r="N2014" s="20">
        <v>42223</v>
      </c>
      <c r="O2014" s="183">
        <v>4934</v>
      </c>
      <c r="P2014" s="183" t="s">
        <v>1592</v>
      </c>
      <c r="Q2014" s="14" t="s">
        <v>406</v>
      </c>
      <c r="R2014" s="105">
        <v>1771.2</v>
      </c>
      <c r="S2014" s="23">
        <v>42224</v>
      </c>
      <c r="T2014" s="106">
        <v>1771.2</v>
      </c>
      <c r="U2014" s="31">
        <f t="shared" si="62"/>
        <v>0</v>
      </c>
      <c r="V2014" s="39" t="s">
        <v>19</v>
      </c>
    </row>
    <row r="2015" spans="1:22" x14ac:dyDescent="0.25">
      <c r="A2015" s="20">
        <v>42235</v>
      </c>
      <c r="B2015" s="183">
        <v>6223</v>
      </c>
      <c r="C2015" s="183" t="s">
        <v>1592</v>
      </c>
      <c r="D2015" s="14" t="s">
        <v>8</v>
      </c>
      <c r="E2015" s="105">
        <v>1584</v>
      </c>
      <c r="F2015" s="23">
        <v>42235</v>
      </c>
      <c r="G2015" s="118">
        <v>1584</v>
      </c>
      <c r="H2015" s="31">
        <f t="shared" si="63"/>
        <v>0</v>
      </c>
      <c r="I2015" s="56" t="s">
        <v>9</v>
      </c>
      <c r="N2015" s="20">
        <v>42231</v>
      </c>
      <c r="O2015" s="183">
        <v>5782</v>
      </c>
      <c r="P2015" s="183" t="s">
        <v>1592</v>
      </c>
      <c r="Q2015" s="14" t="s">
        <v>406</v>
      </c>
      <c r="R2015" s="105">
        <v>1861.2</v>
      </c>
      <c r="S2015" s="23">
        <v>42232</v>
      </c>
      <c r="T2015" s="106">
        <v>1861.2</v>
      </c>
      <c r="U2015" s="48">
        <f t="shared" si="62"/>
        <v>0</v>
      </c>
      <c r="V2015" s="39" t="s">
        <v>9</v>
      </c>
    </row>
    <row r="2016" spans="1:22" x14ac:dyDescent="0.25">
      <c r="A2016" s="20">
        <v>42235</v>
      </c>
      <c r="B2016" s="183">
        <v>6224</v>
      </c>
      <c r="C2016" s="183" t="s">
        <v>1592</v>
      </c>
      <c r="D2016" s="14" t="s">
        <v>877</v>
      </c>
      <c r="E2016" s="105">
        <v>1122</v>
      </c>
      <c r="F2016" s="23">
        <v>42235</v>
      </c>
      <c r="G2016" s="118">
        <v>1122</v>
      </c>
      <c r="H2016" s="31">
        <f t="shared" si="63"/>
        <v>0</v>
      </c>
      <c r="I2016" s="56" t="s">
        <v>9</v>
      </c>
      <c r="N2016" s="20">
        <v>42234</v>
      </c>
      <c r="O2016" s="183">
        <v>6137</v>
      </c>
      <c r="P2016" s="183" t="s">
        <v>1592</v>
      </c>
      <c r="Q2016" s="14" t="s">
        <v>406</v>
      </c>
      <c r="R2016" s="105">
        <v>608.4</v>
      </c>
      <c r="S2016" s="23">
        <v>42234</v>
      </c>
      <c r="T2016" s="106">
        <v>608.4</v>
      </c>
      <c r="U2016" s="31">
        <f t="shared" si="62"/>
        <v>0</v>
      </c>
      <c r="V2016" s="39" t="s">
        <v>9</v>
      </c>
    </row>
    <row r="2017" spans="1:22" x14ac:dyDescent="0.25">
      <c r="A2017" s="20">
        <v>42235</v>
      </c>
      <c r="B2017" s="183">
        <v>6225</v>
      </c>
      <c r="C2017" s="183" t="s">
        <v>1592</v>
      </c>
      <c r="D2017" s="14" t="s">
        <v>135</v>
      </c>
      <c r="E2017" s="105">
        <v>4691.6400000000003</v>
      </c>
      <c r="F2017" s="23">
        <v>42235</v>
      </c>
      <c r="G2017" s="118">
        <v>4691.6400000000003</v>
      </c>
      <c r="H2017" s="31">
        <f t="shared" si="63"/>
        <v>0</v>
      </c>
      <c r="I2017" s="56" t="s">
        <v>9</v>
      </c>
      <c r="N2017" s="20">
        <v>42236</v>
      </c>
      <c r="O2017" s="183">
        <v>6330</v>
      </c>
      <c r="P2017" s="183" t="s">
        <v>1592</v>
      </c>
      <c r="Q2017" s="14" t="s">
        <v>406</v>
      </c>
      <c r="R2017" s="105">
        <v>16081.2</v>
      </c>
      <c r="S2017" s="23">
        <v>42238</v>
      </c>
      <c r="T2017" s="106">
        <v>16081.2</v>
      </c>
      <c r="U2017" s="31">
        <f t="shared" si="62"/>
        <v>0</v>
      </c>
      <c r="V2017" s="39" t="s">
        <v>6104</v>
      </c>
    </row>
    <row r="2018" spans="1:22" x14ac:dyDescent="0.25">
      <c r="A2018" s="20">
        <v>42235</v>
      </c>
      <c r="B2018" s="183">
        <v>6226</v>
      </c>
      <c r="C2018" s="183" t="s">
        <v>1592</v>
      </c>
      <c r="D2018" s="14" t="s">
        <v>136</v>
      </c>
      <c r="E2018" s="105">
        <v>20483.599999999999</v>
      </c>
      <c r="F2018" s="23">
        <v>42235</v>
      </c>
      <c r="G2018" s="118">
        <v>20483.599999999999</v>
      </c>
      <c r="H2018" s="31">
        <f t="shared" si="63"/>
        <v>0</v>
      </c>
      <c r="I2018" s="56" t="s">
        <v>9</v>
      </c>
      <c r="N2018" s="20">
        <v>42242</v>
      </c>
      <c r="O2018" s="183">
        <v>6990</v>
      </c>
      <c r="P2018" s="183" t="s">
        <v>1592</v>
      </c>
      <c r="Q2018" s="14" t="s">
        <v>406</v>
      </c>
      <c r="R2018" s="105">
        <v>1988</v>
      </c>
      <c r="S2018" s="65">
        <v>42243</v>
      </c>
      <c r="T2018" s="106">
        <v>1988</v>
      </c>
      <c r="U2018" s="31">
        <f t="shared" si="62"/>
        <v>0</v>
      </c>
      <c r="V2018" s="39" t="s">
        <v>773</v>
      </c>
    </row>
    <row r="2019" spans="1:22" x14ac:dyDescent="0.25">
      <c r="A2019" s="20">
        <v>42235</v>
      </c>
      <c r="B2019" s="183">
        <v>6227</v>
      </c>
      <c r="C2019" s="183" t="s">
        <v>1592</v>
      </c>
      <c r="D2019" s="14" t="s">
        <v>249</v>
      </c>
      <c r="E2019" s="105">
        <v>2785.54</v>
      </c>
      <c r="F2019" s="23">
        <v>42236</v>
      </c>
      <c r="G2019" s="118">
        <v>2785.54</v>
      </c>
      <c r="H2019" s="31">
        <f t="shared" si="63"/>
        <v>0</v>
      </c>
      <c r="I2019" s="56" t="s">
        <v>9</v>
      </c>
      <c r="N2019" s="20">
        <v>42246</v>
      </c>
      <c r="O2019" s="183">
        <v>7421</v>
      </c>
      <c r="P2019" s="183" t="s">
        <v>1592</v>
      </c>
      <c r="Q2019" s="14" t="s">
        <v>406</v>
      </c>
      <c r="R2019" s="105">
        <v>31479.279999999999</v>
      </c>
      <c r="S2019" s="23">
        <v>42246</v>
      </c>
      <c r="T2019" s="106">
        <v>31479.279999999999</v>
      </c>
      <c r="U2019" s="31">
        <f t="shared" si="62"/>
        <v>0</v>
      </c>
      <c r="V2019" s="39" t="s">
        <v>773</v>
      </c>
    </row>
    <row r="2020" spans="1:22" x14ac:dyDescent="0.25">
      <c r="A2020" s="20">
        <v>42235</v>
      </c>
      <c r="B2020" s="183">
        <v>6228</v>
      </c>
      <c r="C2020" s="183" t="s">
        <v>1592</v>
      </c>
      <c r="D2020" s="14" t="s">
        <v>335</v>
      </c>
      <c r="E2020" s="105">
        <v>1311</v>
      </c>
      <c r="F2020" s="23" t="s">
        <v>6225</v>
      </c>
      <c r="G2020" s="118">
        <f>1261+50</f>
        <v>1311</v>
      </c>
      <c r="H2020" s="31">
        <f t="shared" si="63"/>
        <v>0</v>
      </c>
      <c r="I2020" s="56" t="s">
        <v>9</v>
      </c>
      <c r="N2020" s="20">
        <v>42217</v>
      </c>
      <c r="O2020" s="183">
        <v>4281</v>
      </c>
      <c r="P2020" s="183" t="s">
        <v>1592</v>
      </c>
      <c r="Q2020" s="14" t="s">
        <v>285</v>
      </c>
      <c r="R2020" s="105">
        <v>732</v>
      </c>
      <c r="S2020" s="23">
        <v>42218</v>
      </c>
      <c r="T2020" s="106">
        <v>732</v>
      </c>
      <c r="U2020" s="25">
        <f t="shared" si="62"/>
        <v>0</v>
      </c>
      <c r="V2020" s="39" t="s">
        <v>6106</v>
      </c>
    </row>
    <row r="2021" spans="1:22" x14ac:dyDescent="0.25">
      <c r="A2021" s="20">
        <v>42235</v>
      </c>
      <c r="B2021" s="183">
        <v>6229</v>
      </c>
      <c r="C2021" s="183" t="s">
        <v>1592</v>
      </c>
      <c r="D2021" s="14" t="s">
        <v>24</v>
      </c>
      <c r="E2021" s="105">
        <v>653.28</v>
      </c>
      <c r="F2021" s="23">
        <v>42243</v>
      </c>
      <c r="G2021" s="118">
        <v>653.28</v>
      </c>
      <c r="H2021" s="31">
        <f t="shared" si="63"/>
        <v>0</v>
      </c>
      <c r="I2021" s="56" t="s">
        <v>9</v>
      </c>
      <c r="N2021" s="20">
        <v>42219</v>
      </c>
      <c r="O2021" s="183">
        <v>4443</v>
      </c>
      <c r="P2021" s="183" t="s">
        <v>1592</v>
      </c>
      <c r="Q2021" s="40" t="s">
        <v>285</v>
      </c>
      <c r="R2021" s="105">
        <v>803.6</v>
      </c>
      <c r="S2021" s="23">
        <v>42219</v>
      </c>
      <c r="T2021" s="106">
        <v>803.6</v>
      </c>
      <c r="U2021" s="31">
        <f t="shared" si="62"/>
        <v>0</v>
      </c>
      <c r="V2021" s="68" t="s">
        <v>6106</v>
      </c>
    </row>
    <row r="2022" spans="1:22" x14ac:dyDescent="0.25">
      <c r="A2022" s="20">
        <v>42235</v>
      </c>
      <c r="B2022" s="183">
        <v>6230</v>
      </c>
      <c r="C2022" s="183" t="s">
        <v>1592</v>
      </c>
      <c r="D2022" s="14" t="s">
        <v>95</v>
      </c>
      <c r="E2022" s="105">
        <v>2103.3000000000002</v>
      </c>
      <c r="F2022" s="23">
        <v>42236</v>
      </c>
      <c r="G2022" s="118">
        <v>2103.3000000000002</v>
      </c>
      <c r="H2022" s="31">
        <f t="shared" si="63"/>
        <v>0</v>
      </c>
      <c r="I2022" s="56" t="s">
        <v>6106</v>
      </c>
      <c r="N2022" s="20">
        <v>42220</v>
      </c>
      <c r="O2022" s="183">
        <v>4532</v>
      </c>
      <c r="P2022" s="183" t="s">
        <v>1592</v>
      </c>
      <c r="Q2022" s="14" t="s">
        <v>285</v>
      </c>
      <c r="R2022" s="105">
        <v>1174</v>
      </c>
      <c r="S2022" s="23">
        <v>42220</v>
      </c>
      <c r="T2022" s="106">
        <v>1174</v>
      </c>
      <c r="U2022" s="31">
        <f t="shared" si="62"/>
        <v>0</v>
      </c>
      <c r="V2022" s="39" t="s">
        <v>6112</v>
      </c>
    </row>
    <row r="2023" spans="1:22" x14ac:dyDescent="0.25">
      <c r="A2023" s="20">
        <v>42235</v>
      </c>
      <c r="B2023" s="183">
        <v>6231</v>
      </c>
      <c r="C2023" s="183" t="s">
        <v>1592</v>
      </c>
      <c r="D2023" s="14" t="s">
        <v>282</v>
      </c>
      <c r="E2023" s="105">
        <v>3729.6</v>
      </c>
      <c r="F2023" s="30" t="s">
        <v>6303</v>
      </c>
      <c r="G2023" s="145">
        <v>3729.6</v>
      </c>
      <c r="H2023" s="31">
        <f t="shared" si="63"/>
        <v>0</v>
      </c>
      <c r="I2023" s="56" t="s">
        <v>9</v>
      </c>
      <c r="N2023" s="20">
        <v>42222</v>
      </c>
      <c r="O2023" s="183">
        <v>4712</v>
      </c>
      <c r="P2023" s="183" t="s">
        <v>1592</v>
      </c>
      <c r="Q2023" s="14" t="s">
        <v>285</v>
      </c>
      <c r="R2023" s="105">
        <v>11474.6</v>
      </c>
      <c r="S2023" s="23">
        <v>42222</v>
      </c>
      <c r="T2023" s="106">
        <v>11474.6</v>
      </c>
      <c r="U2023" s="31">
        <f t="shared" si="62"/>
        <v>0</v>
      </c>
      <c r="V2023" s="39" t="s">
        <v>587</v>
      </c>
    </row>
    <row r="2024" spans="1:22" x14ac:dyDescent="0.25">
      <c r="A2024" s="20">
        <v>42235</v>
      </c>
      <c r="B2024" s="183">
        <v>6232</v>
      </c>
      <c r="C2024" s="183" t="s">
        <v>1592</v>
      </c>
      <c r="D2024" s="14" t="s">
        <v>332</v>
      </c>
      <c r="E2024" s="105">
        <v>648</v>
      </c>
      <c r="F2024" s="23">
        <v>42235</v>
      </c>
      <c r="G2024" s="118">
        <v>648</v>
      </c>
      <c r="H2024" s="31">
        <f t="shared" si="63"/>
        <v>0</v>
      </c>
      <c r="I2024" s="56" t="s">
        <v>9</v>
      </c>
      <c r="N2024" s="20">
        <v>42222</v>
      </c>
      <c r="O2024" s="183">
        <v>4748</v>
      </c>
      <c r="P2024" s="183" t="s">
        <v>1592</v>
      </c>
      <c r="Q2024" s="14" t="s">
        <v>285</v>
      </c>
      <c r="R2024" s="105">
        <v>1304.8</v>
      </c>
      <c r="S2024" s="23">
        <v>42223</v>
      </c>
      <c r="T2024" s="106">
        <v>1304.8</v>
      </c>
      <c r="U2024" s="31">
        <f t="shared" si="62"/>
        <v>0</v>
      </c>
      <c r="V2024" s="39" t="s">
        <v>15</v>
      </c>
    </row>
    <row r="2025" spans="1:22" x14ac:dyDescent="0.25">
      <c r="A2025" s="20">
        <v>42235</v>
      </c>
      <c r="B2025" s="183">
        <v>6233</v>
      </c>
      <c r="C2025" s="183" t="s">
        <v>1592</v>
      </c>
      <c r="D2025" s="14" t="s">
        <v>361</v>
      </c>
      <c r="E2025" s="105">
        <v>2720.8</v>
      </c>
      <c r="F2025" s="23">
        <v>42237</v>
      </c>
      <c r="G2025" s="118">
        <v>2720.8</v>
      </c>
      <c r="H2025" s="31">
        <f t="shared" si="63"/>
        <v>0</v>
      </c>
      <c r="I2025" s="56" t="s">
        <v>6226</v>
      </c>
      <c r="N2025" s="20">
        <v>42223</v>
      </c>
      <c r="O2025" s="183">
        <v>4833</v>
      </c>
      <c r="P2025" s="183" t="s">
        <v>1592</v>
      </c>
      <c r="Q2025" s="14" t="s">
        <v>285</v>
      </c>
      <c r="R2025" s="105">
        <v>2940.8</v>
      </c>
      <c r="S2025" s="23">
        <v>42225</v>
      </c>
      <c r="T2025" s="106">
        <v>2940.8</v>
      </c>
      <c r="U2025" s="31">
        <f t="shared" si="62"/>
        <v>0</v>
      </c>
      <c r="V2025" s="39" t="s">
        <v>312</v>
      </c>
    </row>
    <row r="2026" spans="1:22" x14ac:dyDescent="0.25">
      <c r="A2026" s="20">
        <v>42235</v>
      </c>
      <c r="B2026" s="183">
        <v>6234</v>
      </c>
      <c r="C2026" s="183" t="s">
        <v>1592</v>
      </c>
      <c r="D2026" s="14" t="s">
        <v>108</v>
      </c>
      <c r="E2026" s="105">
        <v>9967.4</v>
      </c>
      <c r="F2026" s="23" t="s">
        <v>6227</v>
      </c>
      <c r="G2026" s="118">
        <f>1118+8849.4</f>
        <v>9967.4</v>
      </c>
      <c r="H2026" s="31">
        <f t="shared" si="63"/>
        <v>0</v>
      </c>
      <c r="I2026" s="56" t="s">
        <v>94</v>
      </c>
      <c r="N2026" s="20">
        <v>42226</v>
      </c>
      <c r="O2026" s="183">
        <v>5174</v>
      </c>
      <c r="P2026" s="183" t="s">
        <v>1592</v>
      </c>
      <c r="Q2026" s="14" t="s">
        <v>285</v>
      </c>
      <c r="R2026" s="105">
        <v>1185.25</v>
      </c>
      <c r="S2026" s="23">
        <v>42226</v>
      </c>
      <c r="T2026" s="106">
        <v>1185.25</v>
      </c>
      <c r="U2026" s="31">
        <f t="shared" si="62"/>
        <v>0</v>
      </c>
      <c r="V2026" s="39" t="s">
        <v>149</v>
      </c>
    </row>
    <row r="2027" spans="1:22" x14ac:dyDescent="0.25">
      <c r="A2027" s="20">
        <v>42235</v>
      </c>
      <c r="B2027" s="183">
        <v>6235</v>
      </c>
      <c r="C2027" s="183" t="s">
        <v>1592</v>
      </c>
      <c r="D2027" s="14" t="s">
        <v>66</v>
      </c>
      <c r="E2027" s="105">
        <v>1564.8</v>
      </c>
      <c r="F2027" s="23">
        <v>42235</v>
      </c>
      <c r="G2027" s="118">
        <v>1564.8</v>
      </c>
      <c r="H2027" s="31">
        <f t="shared" si="63"/>
        <v>0</v>
      </c>
      <c r="I2027" s="56" t="s">
        <v>9</v>
      </c>
      <c r="N2027" s="20">
        <v>42227</v>
      </c>
      <c r="O2027" s="183">
        <v>5309</v>
      </c>
      <c r="P2027" s="183" t="s">
        <v>1592</v>
      </c>
      <c r="Q2027" s="14" t="s">
        <v>285</v>
      </c>
      <c r="R2027" s="105">
        <v>1383.7</v>
      </c>
      <c r="S2027" s="23">
        <v>42227</v>
      </c>
      <c r="T2027" s="106">
        <v>1383.7</v>
      </c>
      <c r="U2027" s="31">
        <f t="shared" si="62"/>
        <v>0</v>
      </c>
      <c r="V2027" s="39" t="s">
        <v>6124</v>
      </c>
    </row>
    <row r="2028" spans="1:22" x14ac:dyDescent="0.25">
      <c r="A2028" s="20">
        <v>42235</v>
      </c>
      <c r="B2028" s="183">
        <v>6236</v>
      </c>
      <c r="C2028" s="183" t="s">
        <v>1592</v>
      </c>
      <c r="D2028" s="14" t="s">
        <v>1281</v>
      </c>
      <c r="E2028" s="105">
        <v>8080.8</v>
      </c>
      <c r="F2028" s="23">
        <v>42235</v>
      </c>
      <c r="G2028" s="118">
        <v>8080.8</v>
      </c>
      <c r="H2028" s="31">
        <f t="shared" si="63"/>
        <v>0</v>
      </c>
      <c r="I2028" s="56" t="s">
        <v>9</v>
      </c>
      <c r="N2028" s="20">
        <v>42228</v>
      </c>
      <c r="O2028" s="183">
        <v>5400</v>
      </c>
      <c r="P2028" s="183" t="s">
        <v>1592</v>
      </c>
      <c r="Q2028" s="14" t="s">
        <v>285</v>
      </c>
      <c r="R2028" s="105">
        <v>2226.65</v>
      </c>
      <c r="S2028" s="51">
        <v>42228</v>
      </c>
      <c r="T2028" s="106">
        <v>2226.65</v>
      </c>
      <c r="U2028" s="31">
        <f t="shared" si="62"/>
        <v>0</v>
      </c>
      <c r="V2028" s="39" t="s">
        <v>6124</v>
      </c>
    </row>
    <row r="2029" spans="1:22" x14ac:dyDescent="0.25">
      <c r="A2029" s="20">
        <v>42235</v>
      </c>
      <c r="B2029" s="183">
        <v>6237</v>
      </c>
      <c r="C2029" s="183" t="s">
        <v>1592</v>
      </c>
      <c r="D2029" s="14" t="s">
        <v>1281</v>
      </c>
      <c r="E2029" s="105">
        <v>4181</v>
      </c>
      <c r="F2029" s="23">
        <v>42235</v>
      </c>
      <c r="G2029" s="118">
        <v>4181</v>
      </c>
      <c r="H2029" s="31">
        <f t="shared" si="63"/>
        <v>0</v>
      </c>
      <c r="I2029" s="56" t="s">
        <v>9</v>
      </c>
      <c r="N2029" s="20">
        <v>42229</v>
      </c>
      <c r="O2029" s="183">
        <v>5536</v>
      </c>
      <c r="P2029" s="183" t="s">
        <v>1592</v>
      </c>
      <c r="Q2029" s="14" t="s">
        <v>285</v>
      </c>
      <c r="R2029" s="105">
        <v>1307.4000000000001</v>
      </c>
      <c r="S2029" s="23">
        <v>42229</v>
      </c>
      <c r="T2029" s="106">
        <v>1307.4000000000001</v>
      </c>
      <c r="U2029" s="31">
        <f t="shared" si="62"/>
        <v>0</v>
      </c>
      <c r="V2029" s="39" t="s">
        <v>19</v>
      </c>
    </row>
    <row r="2030" spans="1:22" x14ac:dyDescent="0.25">
      <c r="A2030" s="20">
        <v>42235</v>
      </c>
      <c r="B2030" s="183">
        <v>6238</v>
      </c>
      <c r="C2030" s="183" t="s">
        <v>1592</v>
      </c>
      <c r="D2030" s="14" t="s">
        <v>1281</v>
      </c>
      <c r="E2030" s="105">
        <v>325</v>
      </c>
      <c r="F2030" s="23">
        <v>42235</v>
      </c>
      <c r="G2030" s="118">
        <v>325</v>
      </c>
      <c r="H2030" s="31">
        <f t="shared" si="63"/>
        <v>0</v>
      </c>
      <c r="I2030" s="56" t="s">
        <v>9</v>
      </c>
      <c r="N2030" s="20">
        <v>42231</v>
      </c>
      <c r="O2030" s="183">
        <v>5795</v>
      </c>
      <c r="P2030" s="183" t="s">
        <v>1592</v>
      </c>
      <c r="Q2030" s="14" t="s">
        <v>285</v>
      </c>
      <c r="R2030" s="105">
        <v>1337.5</v>
      </c>
      <c r="S2030" s="23">
        <v>42233</v>
      </c>
      <c r="T2030" s="106">
        <v>1337.5</v>
      </c>
      <c r="U2030" s="48">
        <f t="shared" si="62"/>
        <v>0</v>
      </c>
      <c r="V2030" s="39" t="s">
        <v>9</v>
      </c>
    </row>
    <row r="2031" spans="1:22" x14ac:dyDescent="0.25">
      <c r="A2031" s="20">
        <v>42235</v>
      </c>
      <c r="B2031" s="183">
        <v>6239</v>
      </c>
      <c r="C2031" s="183" t="s">
        <v>1592</v>
      </c>
      <c r="D2031" s="14" t="s">
        <v>5046</v>
      </c>
      <c r="E2031" s="105">
        <v>2349</v>
      </c>
      <c r="F2031" s="23">
        <v>42235</v>
      </c>
      <c r="G2031" s="118">
        <v>2349</v>
      </c>
      <c r="H2031" s="31">
        <f t="shared" si="63"/>
        <v>0</v>
      </c>
      <c r="I2031" s="56" t="s">
        <v>9</v>
      </c>
      <c r="N2031" s="20">
        <v>42231</v>
      </c>
      <c r="O2031" s="183">
        <v>5798</v>
      </c>
      <c r="P2031" s="183" t="s">
        <v>1592</v>
      </c>
      <c r="Q2031" s="14" t="s">
        <v>285</v>
      </c>
      <c r="R2031" s="105">
        <v>400</v>
      </c>
      <c r="S2031" s="23">
        <v>42233</v>
      </c>
      <c r="T2031" s="106">
        <v>400</v>
      </c>
      <c r="U2031" s="48">
        <f t="shared" si="62"/>
        <v>0</v>
      </c>
      <c r="V2031" s="39" t="s">
        <v>9</v>
      </c>
    </row>
    <row r="2032" spans="1:22" x14ac:dyDescent="0.25">
      <c r="A2032" s="20">
        <v>42235</v>
      </c>
      <c r="B2032" s="183">
        <v>6240</v>
      </c>
      <c r="C2032" s="183" t="s">
        <v>1592</v>
      </c>
      <c r="D2032" s="14" t="s">
        <v>213</v>
      </c>
      <c r="E2032" s="105">
        <v>571769.93999999994</v>
      </c>
      <c r="F2032" s="23"/>
      <c r="G2032" s="118"/>
      <c r="H2032" s="31">
        <f t="shared" si="63"/>
        <v>571769.93999999994</v>
      </c>
      <c r="I2032" s="56" t="s">
        <v>9</v>
      </c>
      <c r="N2032" s="20">
        <v>42233</v>
      </c>
      <c r="O2032" s="183">
        <v>5981</v>
      </c>
      <c r="P2032" s="183" t="s">
        <v>1592</v>
      </c>
      <c r="Q2032" s="14" t="s">
        <v>285</v>
      </c>
      <c r="R2032" s="105">
        <v>860</v>
      </c>
      <c r="S2032" s="23">
        <v>42233</v>
      </c>
      <c r="T2032" s="118">
        <v>860</v>
      </c>
      <c r="U2032" s="31">
        <f t="shared" si="62"/>
        <v>0</v>
      </c>
      <c r="V2032" s="56" t="s">
        <v>312</v>
      </c>
    </row>
    <row r="2033" spans="1:22" x14ac:dyDescent="0.25">
      <c r="A2033" s="20">
        <v>42235</v>
      </c>
      <c r="B2033" s="183">
        <v>6241</v>
      </c>
      <c r="C2033" s="183" t="s">
        <v>1592</v>
      </c>
      <c r="D2033" s="14" t="s">
        <v>24</v>
      </c>
      <c r="E2033" s="105">
        <v>224088.35</v>
      </c>
      <c r="F2033" s="23">
        <v>42243</v>
      </c>
      <c r="G2033" s="118">
        <v>224088.35</v>
      </c>
      <c r="H2033" s="31">
        <f t="shared" si="63"/>
        <v>0</v>
      </c>
      <c r="I2033" s="56" t="s">
        <v>1013</v>
      </c>
      <c r="N2033" s="20">
        <v>42234</v>
      </c>
      <c r="O2033" s="183">
        <v>6100</v>
      </c>
      <c r="P2033" s="183" t="s">
        <v>1592</v>
      </c>
      <c r="Q2033" s="14" t="s">
        <v>285</v>
      </c>
      <c r="R2033" s="105">
        <v>498.8</v>
      </c>
      <c r="S2033" s="65">
        <v>42234</v>
      </c>
      <c r="T2033" s="106">
        <v>498.8</v>
      </c>
      <c r="U2033" s="31">
        <f t="shared" si="62"/>
        <v>0</v>
      </c>
      <c r="V2033" s="39" t="s">
        <v>94</v>
      </c>
    </row>
    <row r="2034" spans="1:22" x14ac:dyDescent="0.25">
      <c r="A2034" s="20">
        <v>42235</v>
      </c>
      <c r="B2034" s="183">
        <v>6242</v>
      </c>
      <c r="C2034" s="183" t="s">
        <v>1592</v>
      </c>
      <c r="D2034" s="14" t="s">
        <v>251</v>
      </c>
      <c r="E2034" s="105">
        <v>18036</v>
      </c>
      <c r="F2034" s="23">
        <v>42236</v>
      </c>
      <c r="G2034" s="118">
        <v>18036</v>
      </c>
      <c r="H2034" s="31">
        <f t="shared" si="63"/>
        <v>0</v>
      </c>
      <c r="I2034" s="56" t="s">
        <v>19</v>
      </c>
      <c r="N2034" s="20">
        <v>42235</v>
      </c>
      <c r="O2034" s="183">
        <v>6207</v>
      </c>
      <c r="P2034" s="183" t="s">
        <v>1592</v>
      </c>
      <c r="Q2034" s="14" t="s">
        <v>285</v>
      </c>
      <c r="R2034" s="105">
        <v>1240.8</v>
      </c>
      <c r="S2034" s="23">
        <v>42235</v>
      </c>
      <c r="T2034" s="118">
        <v>1240.8</v>
      </c>
      <c r="U2034" s="31">
        <f t="shared" si="62"/>
        <v>0</v>
      </c>
      <c r="V2034" s="56" t="s">
        <v>41</v>
      </c>
    </row>
    <row r="2035" spans="1:22" x14ac:dyDescent="0.25">
      <c r="A2035" s="20">
        <v>42235</v>
      </c>
      <c r="B2035" s="183">
        <v>6243</v>
      </c>
      <c r="C2035" s="183" t="s">
        <v>1592</v>
      </c>
      <c r="D2035" s="14" t="s">
        <v>24</v>
      </c>
      <c r="E2035" s="105">
        <v>22273</v>
      </c>
      <c r="F2035" s="23">
        <v>42243</v>
      </c>
      <c r="G2035" s="118">
        <v>22273</v>
      </c>
      <c r="H2035" s="31">
        <f t="shared" si="63"/>
        <v>0</v>
      </c>
      <c r="I2035" s="56" t="s">
        <v>1013</v>
      </c>
      <c r="N2035" s="20">
        <v>42236</v>
      </c>
      <c r="O2035" s="183">
        <v>6293</v>
      </c>
      <c r="P2035" s="183" t="s">
        <v>1592</v>
      </c>
      <c r="Q2035" s="14" t="s">
        <v>285</v>
      </c>
      <c r="R2035" s="105">
        <v>935.6</v>
      </c>
      <c r="S2035" s="23">
        <v>42236</v>
      </c>
      <c r="T2035" s="118">
        <v>935.6</v>
      </c>
      <c r="U2035" s="31">
        <f t="shared" si="62"/>
        <v>0</v>
      </c>
      <c r="V2035" s="56" t="s">
        <v>312</v>
      </c>
    </row>
    <row r="2036" spans="1:22" x14ac:dyDescent="0.25">
      <c r="A2036" s="20">
        <v>42235</v>
      </c>
      <c r="B2036" s="183">
        <v>6244</v>
      </c>
      <c r="C2036" s="183" t="s">
        <v>1592</v>
      </c>
      <c r="D2036" s="14" t="s">
        <v>851</v>
      </c>
      <c r="E2036" s="105">
        <v>2344</v>
      </c>
      <c r="F2036" s="23">
        <v>42236</v>
      </c>
      <c r="G2036" s="118">
        <v>2344</v>
      </c>
      <c r="H2036" s="31">
        <f t="shared" si="63"/>
        <v>0</v>
      </c>
      <c r="I2036" s="56" t="s">
        <v>94</v>
      </c>
      <c r="N2036" s="20">
        <v>42239</v>
      </c>
      <c r="O2036" s="183">
        <v>6682</v>
      </c>
      <c r="P2036" s="183" t="s">
        <v>1592</v>
      </c>
      <c r="Q2036" s="14" t="s">
        <v>285</v>
      </c>
      <c r="R2036" s="105">
        <v>996.8</v>
      </c>
      <c r="S2036" s="65">
        <v>42239</v>
      </c>
      <c r="T2036" s="106">
        <v>996.8</v>
      </c>
      <c r="U2036" s="31">
        <f t="shared" si="62"/>
        <v>0</v>
      </c>
      <c r="V2036" s="39" t="s">
        <v>6112</v>
      </c>
    </row>
    <row r="2037" spans="1:22" x14ac:dyDescent="0.25">
      <c r="A2037" s="20">
        <v>42235</v>
      </c>
      <c r="B2037" s="183">
        <v>6245</v>
      </c>
      <c r="C2037" s="183" t="s">
        <v>1592</v>
      </c>
      <c r="D2037" s="14" t="s">
        <v>282</v>
      </c>
      <c r="E2037" s="105">
        <v>4500</v>
      </c>
      <c r="F2037" s="30" t="s">
        <v>6304</v>
      </c>
      <c r="G2037" s="145">
        <v>4500</v>
      </c>
      <c r="H2037" s="31">
        <f t="shared" si="63"/>
        <v>0</v>
      </c>
      <c r="I2037" s="56" t="s">
        <v>9</v>
      </c>
      <c r="N2037" s="20">
        <v>42240</v>
      </c>
      <c r="O2037" s="183">
        <v>6747</v>
      </c>
      <c r="P2037" s="183" t="s">
        <v>1592</v>
      </c>
      <c r="Q2037" s="14" t="s">
        <v>285</v>
      </c>
      <c r="R2037" s="105">
        <v>3584.3</v>
      </c>
      <c r="S2037" s="65">
        <v>42240</v>
      </c>
      <c r="T2037" s="106">
        <v>3584.3</v>
      </c>
      <c r="U2037" s="31">
        <f t="shared" si="62"/>
        <v>0</v>
      </c>
      <c r="V2037" s="39" t="s">
        <v>6106</v>
      </c>
    </row>
    <row r="2038" spans="1:22" x14ac:dyDescent="0.25">
      <c r="A2038" s="20">
        <v>42235</v>
      </c>
      <c r="B2038" s="183">
        <v>6246</v>
      </c>
      <c r="C2038" s="183" t="s">
        <v>1592</v>
      </c>
      <c r="D2038" s="14" t="s">
        <v>367</v>
      </c>
      <c r="E2038" s="122">
        <v>546</v>
      </c>
      <c r="F2038" s="23"/>
      <c r="G2038" s="118"/>
      <c r="H2038" s="31">
        <f t="shared" si="63"/>
        <v>546</v>
      </c>
      <c r="I2038" s="56" t="s">
        <v>9</v>
      </c>
      <c r="N2038" s="20">
        <v>42242</v>
      </c>
      <c r="O2038" s="183">
        <v>6952</v>
      </c>
      <c r="P2038" s="183" t="s">
        <v>1592</v>
      </c>
      <c r="Q2038" s="14" t="s">
        <v>285</v>
      </c>
      <c r="R2038" s="105">
        <v>1142.7</v>
      </c>
      <c r="S2038" s="65">
        <v>42242</v>
      </c>
      <c r="T2038" s="106">
        <v>1142.7</v>
      </c>
      <c r="U2038" s="31">
        <f t="shared" si="62"/>
        <v>0</v>
      </c>
      <c r="V2038" s="39" t="s">
        <v>41</v>
      </c>
    </row>
    <row r="2039" spans="1:22" x14ac:dyDescent="0.25">
      <c r="A2039" s="20">
        <v>42235</v>
      </c>
      <c r="B2039" s="183">
        <v>6247</v>
      </c>
      <c r="C2039" s="183" t="s">
        <v>1592</v>
      </c>
      <c r="D2039" s="14" t="s">
        <v>383</v>
      </c>
      <c r="E2039" s="105">
        <v>2509.1999999999998</v>
      </c>
      <c r="F2039" s="23">
        <v>42235</v>
      </c>
      <c r="G2039" s="118">
        <v>2509.1999999999998</v>
      </c>
      <c r="H2039" s="31">
        <f t="shared" si="63"/>
        <v>0</v>
      </c>
      <c r="I2039" s="56" t="s">
        <v>9</v>
      </c>
      <c r="N2039" s="20">
        <v>42242</v>
      </c>
      <c r="O2039" s="183">
        <v>6956</v>
      </c>
      <c r="P2039" s="183" t="s">
        <v>1592</v>
      </c>
      <c r="Q2039" s="14" t="s">
        <v>285</v>
      </c>
      <c r="R2039" s="105">
        <v>2247</v>
      </c>
      <c r="S2039" s="65">
        <v>42242</v>
      </c>
      <c r="T2039" s="106">
        <v>2247</v>
      </c>
      <c r="U2039" s="31">
        <f t="shared" si="62"/>
        <v>0</v>
      </c>
      <c r="V2039" s="39" t="s">
        <v>41</v>
      </c>
    </row>
    <row r="2040" spans="1:22" x14ac:dyDescent="0.25">
      <c r="A2040" s="20">
        <v>42235</v>
      </c>
      <c r="B2040" s="183">
        <v>6248</v>
      </c>
      <c r="C2040" s="183" t="s">
        <v>1592</v>
      </c>
      <c r="D2040" s="14" t="s">
        <v>97</v>
      </c>
      <c r="E2040" s="105">
        <v>5945.5</v>
      </c>
      <c r="F2040" s="23">
        <v>42235</v>
      </c>
      <c r="G2040" s="118">
        <v>5945.5</v>
      </c>
      <c r="H2040" s="31">
        <f t="shared" si="63"/>
        <v>0</v>
      </c>
      <c r="I2040" s="56" t="s">
        <v>9</v>
      </c>
      <c r="N2040" s="20">
        <v>42243</v>
      </c>
      <c r="O2040" s="183">
        <v>7050</v>
      </c>
      <c r="P2040" s="183" t="s">
        <v>1592</v>
      </c>
      <c r="Q2040" s="14" t="s">
        <v>285</v>
      </c>
      <c r="R2040" s="105">
        <v>3023.2</v>
      </c>
      <c r="S2040" s="23">
        <v>42243</v>
      </c>
      <c r="T2040" s="106">
        <v>3023.2</v>
      </c>
      <c r="U2040" s="31">
        <f t="shared" si="62"/>
        <v>0</v>
      </c>
      <c r="V2040" s="39" t="s">
        <v>312</v>
      </c>
    </row>
    <row r="2041" spans="1:22" x14ac:dyDescent="0.25">
      <c r="A2041" s="20">
        <v>42235</v>
      </c>
      <c r="B2041" s="183">
        <v>6249</v>
      </c>
      <c r="C2041" s="183" t="s">
        <v>1592</v>
      </c>
      <c r="D2041" s="14" t="s">
        <v>162</v>
      </c>
      <c r="E2041" s="105">
        <v>1293.5999999999999</v>
      </c>
      <c r="F2041" s="23">
        <v>42236</v>
      </c>
      <c r="G2041" s="118">
        <v>1293.5999999999999</v>
      </c>
      <c r="H2041" s="31">
        <f t="shared" si="63"/>
        <v>0</v>
      </c>
      <c r="I2041" s="56" t="s">
        <v>9</v>
      </c>
      <c r="N2041" s="20">
        <v>42245</v>
      </c>
      <c r="O2041" s="183">
        <v>7326</v>
      </c>
      <c r="P2041" s="183" t="s">
        <v>1592</v>
      </c>
      <c r="Q2041" s="14" t="s">
        <v>285</v>
      </c>
      <c r="R2041" s="105">
        <v>1435</v>
      </c>
      <c r="S2041" s="23">
        <v>42245</v>
      </c>
      <c r="T2041" s="106">
        <v>1435</v>
      </c>
      <c r="U2041" s="31">
        <f t="shared" si="62"/>
        <v>0</v>
      </c>
      <c r="V2041" s="39" t="s">
        <v>6112</v>
      </c>
    </row>
    <row r="2042" spans="1:22" x14ac:dyDescent="0.25">
      <c r="A2042" s="20">
        <v>42235</v>
      </c>
      <c r="B2042" s="183">
        <v>6250</v>
      </c>
      <c r="C2042" s="183" t="s">
        <v>1592</v>
      </c>
      <c r="D2042" s="14" t="s">
        <v>121</v>
      </c>
      <c r="E2042" s="105">
        <v>320</v>
      </c>
      <c r="F2042" s="23">
        <v>42235</v>
      </c>
      <c r="G2042" s="118">
        <v>320</v>
      </c>
      <c r="H2042" s="31">
        <f t="shared" si="63"/>
        <v>0</v>
      </c>
      <c r="I2042" s="56" t="s">
        <v>9</v>
      </c>
      <c r="N2042" s="20">
        <v>42247</v>
      </c>
      <c r="O2042" s="183">
        <v>7528</v>
      </c>
      <c r="P2042" s="183" t="s">
        <v>1592</v>
      </c>
      <c r="Q2042" s="14" t="s">
        <v>285</v>
      </c>
      <c r="R2042" s="105">
        <v>1363.2</v>
      </c>
      <c r="S2042" s="23">
        <v>42247</v>
      </c>
      <c r="T2042" s="106">
        <v>1363.2</v>
      </c>
      <c r="U2042" s="31">
        <f t="shared" si="62"/>
        <v>0</v>
      </c>
      <c r="V2042" s="39" t="s">
        <v>41</v>
      </c>
    </row>
    <row r="2043" spans="1:22" x14ac:dyDescent="0.25">
      <c r="A2043" s="20">
        <v>42235</v>
      </c>
      <c r="B2043" s="183">
        <v>6251</v>
      </c>
      <c r="C2043" s="183" t="s">
        <v>1592</v>
      </c>
      <c r="D2043" s="14" t="s">
        <v>37</v>
      </c>
      <c r="E2043" s="105">
        <v>52093.8</v>
      </c>
      <c r="F2043" s="23">
        <v>42243</v>
      </c>
      <c r="G2043" s="118">
        <v>52093.8</v>
      </c>
      <c r="H2043" s="31">
        <f t="shared" si="63"/>
        <v>0</v>
      </c>
      <c r="I2043" s="56" t="s">
        <v>9</v>
      </c>
      <c r="N2043" s="20">
        <v>42230</v>
      </c>
      <c r="O2043" s="183">
        <v>5638</v>
      </c>
      <c r="P2043" s="183" t="s">
        <v>1592</v>
      </c>
      <c r="Q2043" s="14" t="s">
        <v>882</v>
      </c>
      <c r="R2043" s="105">
        <v>28973.56</v>
      </c>
      <c r="S2043" s="23">
        <v>42230</v>
      </c>
      <c r="T2043" s="106">
        <v>28973.56</v>
      </c>
      <c r="U2043" s="48">
        <f t="shared" si="62"/>
        <v>0</v>
      </c>
      <c r="V2043" s="39" t="s">
        <v>9</v>
      </c>
    </row>
    <row r="2044" spans="1:22" x14ac:dyDescent="0.25">
      <c r="A2044" s="20">
        <v>42235</v>
      </c>
      <c r="B2044" s="183">
        <v>6252</v>
      </c>
      <c r="C2044" s="183" t="s">
        <v>1592</v>
      </c>
      <c r="D2044" s="14" t="s">
        <v>80</v>
      </c>
      <c r="E2044" s="105">
        <v>6081.6</v>
      </c>
      <c r="F2044" s="23">
        <v>42235</v>
      </c>
      <c r="G2044" s="118">
        <v>6081.6</v>
      </c>
      <c r="H2044" s="31">
        <f t="shared" si="63"/>
        <v>0</v>
      </c>
      <c r="I2044" s="56" t="s">
        <v>9</v>
      </c>
      <c r="N2044" s="20">
        <v>42231</v>
      </c>
      <c r="O2044" s="183">
        <v>5784</v>
      </c>
      <c r="P2044" s="183" t="s">
        <v>1592</v>
      </c>
      <c r="Q2044" s="14" t="s">
        <v>882</v>
      </c>
      <c r="R2044" s="105">
        <v>30206.44</v>
      </c>
      <c r="S2044" s="23">
        <v>42231</v>
      </c>
      <c r="T2044" s="106">
        <v>30206.44</v>
      </c>
      <c r="U2044" s="48">
        <f t="shared" si="62"/>
        <v>0</v>
      </c>
      <c r="V2044" s="39" t="s">
        <v>94</v>
      </c>
    </row>
    <row r="2045" spans="1:22" x14ac:dyDescent="0.25">
      <c r="A2045" s="20">
        <v>42235</v>
      </c>
      <c r="B2045" s="183">
        <v>6253</v>
      </c>
      <c r="C2045" s="183" t="s">
        <v>1592</v>
      </c>
      <c r="D2045" s="14" t="s">
        <v>1020</v>
      </c>
      <c r="E2045" s="105">
        <v>3339.96</v>
      </c>
      <c r="F2045" s="23">
        <v>42235</v>
      </c>
      <c r="G2045" s="118">
        <v>3339.96</v>
      </c>
      <c r="H2045" s="31">
        <f t="shared" si="63"/>
        <v>0</v>
      </c>
      <c r="I2045" s="56" t="s">
        <v>9</v>
      </c>
      <c r="N2045" s="20">
        <v>42233</v>
      </c>
      <c r="O2045" s="183">
        <v>6007</v>
      </c>
      <c r="P2045" s="183" t="s">
        <v>1592</v>
      </c>
      <c r="Q2045" s="14" t="s">
        <v>882</v>
      </c>
      <c r="R2045" s="105">
        <v>28834.959999999999</v>
      </c>
      <c r="S2045" s="23">
        <v>42233</v>
      </c>
      <c r="T2045" s="118">
        <v>28834.959999999999</v>
      </c>
      <c r="U2045" s="31">
        <f t="shared" si="62"/>
        <v>0</v>
      </c>
      <c r="V2045" s="56" t="s">
        <v>6106</v>
      </c>
    </row>
    <row r="2046" spans="1:22" x14ac:dyDescent="0.25">
      <c r="A2046" s="20">
        <v>42235</v>
      </c>
      <c r="B2046" s="183">
        <v>6254</v>
      </c>
      <c r="C2046" s="183" t="s">
        <v>1592</v>
      </c>
      <c r="D2046" s="14" t="s">
        <v>454</v>
      </c>
      <c r="E2046" s="105">
        <v>5416</v>
      </c>
      <c r="F2046" s="23">
        <v>42236</v>
      </c>
      <c r="G2046" s="118">
        <v>5416</v>
      </c>
      <c r="H2046" s="31">
        <f t="shared" si="63"/>
        <v>0</v>
      </c>
      <c r="I2046" s="56" t="s">
        <v>17</v>
      </c>
      <c r="N2046" s="20">
        <v>42239</v>
      </c>
      <c r="O2046" s="183">
        <v>6685</v>
      </c>
      <c r="P2046" s="183" t="s">
        <v>1592</v>
      </c>
      <c r="Q2046" s="14" t="s">
        <v>882</v>
      </c>
      <c r="R2046" s="105">
        <v>31105.75</v>
      </c>
      <c r="S2046" s="74">
        <v>42239</v>
      </c>
      <c r="T2046" s="106">
        <v>31105.75</v>
      </c>
      <c r="U2046" s="31">
        <f t="shared" si="62"/>
        <v>0</v>
      </c>
      <c r="V2046" s="39" t="s">
        <v>6106</v>
      </c>
    </row>
    <row r="2047" spans="1:22" x14ac:dyDescent="0.25">
      <c r="A2047" s="20">
        <v>42236</v>
      </c>
      <c r="B2047" s="183">
        <v>6255</v>
      </c>
      <c r="C2047" s="183" t="s">
        <v>1592</v>
      </c>
      <c r="D2047" s="14" t="s">
        <v>16</v>
      </c>
      <c r="E2047" s="105">
        <v>12604.8</v>
      </c>
      <c r="F2047" s="23">
        <v>42236</v>
      </c>
      <c r="G2047" s="118">
        <v>12604.8</v>
      </c>
      <c r="H2047" s="31">
        <f t="shared" si="63"/>
        <v>0</v>
      </c>
      <c r="I2047" s="56" t="s">
        <v>17</v>
      </c>
      <c r="N2047" s="20">
        <v>42217</v>
      </c>
      <c r="O2047" s="183">
        <v>4250</v>
      </c>
      <c r="P2047" s="183" t="s">
        <v>1592</v>
      </c>
      <c r="Q2047" s="14" t="s">
        <v>1290</v>
      </c>
      <c r="R2047" s="105">
        <v>2343.6</v>
      </c>
      <c r="S2047" s="23">
        <v>42217</v>
      </c>
      <c r="T2047" s="106">
        <v>2343.6</v>
      </c>
      <c r="U2047" s="25">
        <f t="shared" si="62"/>
        <v>0</v>
      </c>
      <c r="V2047" s="39" t="s">
        <v>587</v>
      </c>
    </row>
    <row r="2048" spans="1:22" x14ac:dyDescent="0.25">
      <c r="A2048" s="20">
        <v>42236</v>
      </c>
      <c r="B2048" s="183">
        <v>6256</v>
      </c>
      <c r="C2048" s="183" t="s">
        <v>1592</v>
      </c>
      <c r="D2048" s="14" t="s">
        <v>818</v>
      </c>
      <c r="E2048" s="105">
        <v>5145.3999999999996</v>
      </c>
      <c r="F2048" s="23">
        <v>42236</v>
      </c>
      <c r="G2048" s="118">
        <v>5145.3999999999996</v>
      </c>
      <c r="H2048" s="31">
        <f t="shared" si="63"/>
        <v>0</v>
      </c>
      <c r="I2048" s="56" t="s">
        <v>9</v>
      </c>
      <c r="N2048" s="20">
        <v>42219</v>
      </c>
      <c r="O2048" s="183">
        <v>4418</v>
      </c>
      <c r="P2048" s="183" t="s">
        <v>1592</v>
      </c>
      <c r="Q2048" s="40" t="s">
        <v>1290</v>
      </c>
      <c r="R2048" s="105">
        <v>1992.6</v>
      </c>
      <c r="S2048" s="23">
        <v>42219</v>
      </c>
      <c r="T2048" s="106">
        <v>1992.6</v>
      </c>
      <c r="U2048" s="31">
        <f t="shared" si="62"/>
        <v>0</v>
      </c>
      <c r="V2048" s="68" t="s">
        <v>587</v>
      </c>
    </row>
    <row r="2049" spans="1:22" x14ac:dyDescent="0.25">
      <c r="A2049" s="20">
        <v>42236</v>
      </c>
      <c r="B2049" s="183">
        <v>6257</v>
      </c>
      <c r="C2049" s="183" t="s">
        <v>1592</v>
      </c>
      <c r="D2049" s="14" t="s">
        <v>383</v>
      </c>
      <c r="E2049" s="105">
        <v>4593.8</v>
      </c>
      <c r="F2049" s="23">
        <v>42236</v>
      </c>
      <c r="G2049" s="118">
        <v>4593.8</v>
      </c>
      <c r="H2049" s="31">
        <f t="shared" si="63"/>
        <v>0</v>
      </c>
      <c r="I2049" s="56" t="s">
        <v>9</v>
      </c>
      <c r="N2049" s="20">
        <v>42220</v>
      </c>
      <c r="O2049" s="183">
        <v>4528</v>
      </c>
      <c r="P2049" s="183" t="s">
        <v>1592</v>
      </c>
      <c r="Q2049" s="14" t="s">
        <v>1290</v>
      </c>
      <c r="R2049" s="105">
        <v>2066.4</v>
      </c>
      <c r="S2049" s="23">
        <v>42221</v>
      </c>
      <c r="T2049" s="106">
        <v>2066.4</v>
      </c>
      <c r="U2049" s="31">
        <f t="shared" si="62"/>
        <v>0</v>
      </c>
      <c r="V2049" s="39" t="s">
        <v>587</v>
      </c>
    </row>
    <row r="2050" spans="1:22" x14ac:dyDescent="0.25">
      <c r="A2050" s="20">
        <v>42236</v>
      </c>
      <c r="B2050" s="183">
        <v>6258</v>
      </c>
      <c r="C2050" s="183" t="s">
        <v>1592</v>
      </c>
      <c r="D2050" s="14" t="s">
        <v>282</v>
      </c>
      <c r="E2050" s="105">
        <v>8582</v>
      </c>
      <c r="F2050" s="97" t="s">
        <v>6305</v>
      </c>
      <c r="G2050" s="145">
        <f>613+7969</f>
        <v>8582</v>
      </c>
      <c r="H2050" s="31">
        <f t="shared" si="63"/>
        <v>0</v>
      </c>
      <c r="I2050" s="56" t="s">
        <v>6106</v>
      </c>
      <c r="N2050" s="20">
        <v>42221</v>
      </c>
      <c r="O2050" s="183">
        <v>4621</v>
      </c>
      <c r="P2050" s="183" t="s">
        <v>1592</v>
      </c>
      <c r="Q2050" s="14" t="s">
        <v>1290</v>
      </c>
      <c r="R2050" s="105">
        <v>2435.4</v>
      </c>
      <c r="S2050" s="23">
        <v>42222</v>
      </c>
      <c r="T2050" s="106">
        <v>2435.4</v>
      </c>
      <c r="U2050" s="31">
        <f t="shared" si="62"/>
        <v>0</v>
      </c>
      <c r="V2050" s="39" t="s">
        <v>587</v>
      </c>
    </row>
    <row r="2051" spans="1:22" x14ac:dyDescent="0.25">
      <c r="A2051" s="20">
        <v>42236</v>
      </c>
      <c r="B2051" s="183">
        <v>6259</v>
      </c>
      <c r="C2051" s="183" t="s">
        <v>1592</v>
      </c>
      <c r="D2051" s="14" t="s">
        <v>20</v>
      </c>
      <c r="E2051" s="105">
        <v>6714</v>
      </c>
      <c r="F2051" s="23">
        <v>42236</v>
      </c>
      <c r="G2051" s="118">
        <v>6714</v>
      </c>
      <c r="H2051" s="31">
        <f t="shared" si="63"/>
        <v>0</v>
      </c>
      <c r="I2051" s="56" t="s">
        <v>94</v>
      </c>
      <c r="N2051" s="20">
        <v>42222</v>
      </c>
      <c r="O2051" s="183">
        <v>4711</v>
      </c>
      <c r="P2051" s="183" t="s">
        <v>1592</v>
      </c>
      <c r="Q2051" s="14" t="s">
        <v>1290</v>
      </c>
      <c r="R2051" s="105">
        <v>2246.8000000000002</v>
      </c>
      <c r="S2051" s="23">
        <v>42222</v>
      </c>
      <c r="T2051" s="106">
        <v>2246.8000000000002</v>
      </c>
      <c r="U2051" s="31">
        <f t="shared" ref="U2051:U2114" si="64">R2051-T2051</f>
        <v>0</v>
      </c>
      <c r="V2051" s="39" t="s">
        <v>587</v>
      </c>
    </row>
    <row r="2052" spans="1:22" x14ac:dyDescent="0.25">
      <c r="A2052" s="20">
        <v>42236</v>
      </c>
      <c r="B2052" s="183">
        <v>6260</v>
      </c>
      <c r="C2052" s="183" t="s">
        <v>1592</v>
      </c>
      <c r="D2052" s="14" t="s">
        <v>125</v>
      </c>
      <c r="E2052" s="105">
        <v>17226</v>
      </c>
      <c r="F2052" s="23">
        <v>42239</v>
      </c>
      <c r="G2052" s="118">
        <v>17226</v>
      </c>
      <c r="H2052" s="31">
        <f t="shared" ref="H2052:H2115" si="65">E2052-G2052</f>
        <v>0</v>
      </c>
      <c r="I2052" s="56" t="s">
        <v>94</v>
      </c>
      <c r="N2052" s="20">
        <v>42223</v>
      </c>
      <c r="O2052" s="183">
        <v>4827</v>
      </c>
      <c r="P2052" s="183" t="s">
        <v>1592</v>
      </c>
      <c r="Q2052" s="14" t="s">
        <v>1290</v>
      </c>
      <c r="R2052" s="105">
        <v>10919.6</v>
      </c>
      <c r="S2052" s="23">
        <v>42224</v>
      </c>
      <c r="T2052" s="106">
        <v>10919.6</v>
      </c>
      <c r="U2052" s="31">
        <f t="shared" si="64"/>
        <v>0</v>
      </c>
      <c r="V2052" s="39" t="s">
        <v>587</v>
      </c>
    </row>
    <row r="2053" spans="1:22" x14ac:dyDescent="0.25">
      <c r="A2053" s="20">
        <v>42236</v>
      </c>
      <c r="B2053" s="183">
        <v>6261</v>
      </c>
      <c r="C2053" s="183" t="s">
        <v>1592</v>
      </c>
      <c r="D2053" s="14" t="s">
        <v>14</v>
      </c>
      <c r="E2053" s="105">
        <v>18319.2</v>
      </c>
      <c r="F2053" s="23">
        <v>42242</v>
      </c>
      <c r="G2053" s="118">
        <v>18319.2</v>
      </c>
      <c r="H2053" s="31">
        <f t="shared" si="65"/>
        <v>0</v>
      </c>
      <c r="I2053" s="56" t="s">
        <v>9</v>
      </c>
      <c r="N2053" s="20">
        <v>42224</v>
      </c>
      <c r="O2053" s="183">
        <v>4981</v>
      </c>
      <c r="P2053" s="183" t="s">
        <v>1592</v>
      </c>
      <c r="Q2053" s="14" t="s">
        <v>1290</v>
      </c>
      <c r="R2053" s="105">
        <v>8192.7000000000007</v>
      </c>
      <c r="S2053" s="23">
        <v>42224</v>
      </c>
      <c r="T2053" s="106">
        <v>8192.7000000000007</v>
      </c>
      <c r="U2053" s="31">
        <f t="shared" si="64"/>
        <v>0</v>
      </c>
      <c r="V2053" s="39" t="s">
        <v>9</v>
      </c>
    </row>
    <row r="2054" spans="1:22" x14ac:dyDescent="0.25">
      <c r="A2054" s="20">
        <v>42236</v>
      </c>
      <c r="B2054" s="183">
        <v>6262</v>
      </c>
      <c r="C2054" s="183" t="s">
        <v>1592</v>
      </c>
      <c r="D2054" s="14" t="s">
        <v>829</v>
      </c>
      <c r="E2054" s="105">
        <v>1336.6</v>
      </c>
      <c r="F2054" s="23">
        <v>42236</v>
      </c>
      <c r="G2054" s="118">
        <v>1336.6</v>
      </c>
      <c r="H2054" s="31">
        <f t="shared" si="65"/>
        <v>0</v>
      </c>
      <c r="I2054" s="56" t="s">
        <v>9</v>
      </c>
      <c r="N2054" s="20">
        <v>42227</v>
      </c>
      <c r="O2054" s="183">
        <v>5277</v>
      </c>
      <c r="P2054" s="183" t="s">
        <v>1592</v>
      </c>
      <c r="Q2054" s="14" t="s">
        <v>1290</v>
      </c>
      <c r="R2054" s="105">
        <v>8037.6</v>
      </c>
      <c r="S2054" s="30">
        <v>42227</v>
      </c>
      <c r="T2054" s="106">
        <v>8037.6</v>
      </c>
      <c r="U2054" s="31">
        <f t="shared" si="64"/>
        <v>0</v>
      </c>
      <c r="V2054" s="39" t="s">
        <v>587</v>
      </c>
    </row>
    <row r="2055" spans="1:22" x14ac:dyDescent="0.25">
      <c r="A2055" s="20">
        <v>42236</v>
      </c>
      <c r="B2055" s="183">
        <v>6263</v>
      </c>
      <c r="C2055" s="183" t="s">
        <v>1592</v>
      </c>
      <c r="D2055" s="14" t="s">
        <v>1012</v>
      </c>
      <c r="E2055" s="105">
        <v>9668.4</v>
      </c>
      <c r="F2055" s="23">
        <v>42236</v>
      </c>
      <c r="G2055" s="118">
        <v>9668.4</v>
      </c>
      <c r="H2055" s="31">
        <f t="shared" si="65"/>
        <v>0</v>
      </c>
      <c r="I2055" s="56" t="s">
        <v>9</v>
      </c>
      <c r="N2055" s="20">
        <v>42228</v>
      </c>
      <c r="O2055" s="183">
        <v>5390</v>
      </c>
      <c r="P2055" s="183" t="s">
        <v>1592</v>
      </c>
      <c r="Q2055" s="14" t="s">
        <v>1290</v>
      </c>
      <c r="R2055" s="105">
        <v>1554.6</v>
      </c>
      <c r="S2055" s="23">
        <v>42228</v>
      </c>
      <c r="T2055" s="106">
        <v>1554.6</v>
      </c>
      <c r="U2055" s="31">
        <f t="shared" si="64"/>
        <v>0</v>
      </c>
      <c r="V2055" s="39" t="s">
        <v>587</v>
      </c>
    </row>
    <row r="2056" spans="1:22" x14ac:dyDescent="0.25">
      <c r="A2056" s="20">
        <v>42236</v>
      </c>
      <c r="B2056" s="183">
        <v>6264</v>
      </c>
      <c r="C2056" s="183" t="s">
        <v>1592</v>
      </c>
      <c r="D2056" s="14" t="s">
        <v>218</v>
      </c>
      <c r="E2056" s="108">
        <v>0</v>
      </c>
      <c r="F2056" s="23"/>
      <c r="G2056" s="118"/>
      <c r="H2056" s="31">
        <f t="shared" si="65"/>
        <v>0</v>
      </c>
      <c r="I2056" s="56" t="s">
        <v>13</v>
      </c>
      <c r="N2056" s="20">
        <v>42229</v>
      </c>
      <c r="O2056" s="183">
        <v>5483</v>
      </c>
      <c r="P2056" s="183" t="s">
        <v>1592</v>
      </c>
      <c r="Q2056" s="14" t="s">
        <v>1290</v>
      </c>
      <c r="R2056" s="105">
        <v>2280</v>
      </c>
      <c r="S2056" s="23">
        <v>42229</v>
      </c>
      <c r="T2056" s="106">
        <v>2280</v>
      </c>
      <c r="U2056" s="31">
        <f t="shared" si="64"/>
        <v>0</v>
      </c>
      <c r="V2056" s="39" t="s">
        <v>587</v>
      </c>
    </row>
    <row r="2057" spans="1:22" x14ac:dyDescent="0.25">
      <c r="A2057" s="20">
        <v>42236</v>
      </c>
      <c r="B2057" s="183">
        <v>6265</v>
      </c>
      <c r="C2057" s="183" t="s">
        <v>1592</v>
      </c>
      <c r="D2057" s="14" t="s">
        <v>24</v>
      </c>
      <c r="E2057" s="105">
        <v>42237.5</v>
      </c>
      <c r="F2057" s="23">
        <v>42243</v>
      </c>
      <c r="G2057" s="118">
        <v>42237.5</v>
      </c>
      <c r="H2057" s="48">
        <f t="shared" si="65"/>
        <v>0</v>
      </c>
      <c r="I2057" s="56" t="s">
        <v>312</v>
      </c>
      <c r="N2057" s="20">
        <v>42230</v>
      </c>
      <c r="O2057" s="183">
        <v>5603</v>
      </c>
      <c r="P2057" s="183" t="s">
        <v>1592</v>
      </c>
      <c r="Q2057" s="14" t="s">
        <v>1290</v>
      </c>
      <c r="R2057" s="105">
        <v>6201.6</v>
      </c>
      <c r="S2057" s="23">
        <v>42230</v>
      </c>
      <c r="T2057" s="106">
        <v>6201.6</v>
      </c>
      <c r="U2057" s="31">
        <f t="shared" si="64"/>
        <v>0</v>
      </c>
      <c r="V2057" s="39" t="s">
        <v>587</v>
      </c>
    </row>
    <row r="2058" spans="1:22" x14ac:dyDescent="0.25">
      <c r="A2058" s="20">
        <v>42236</v>
      </c>
      <c r="B2058" s="183">
        <v>6266</v>
      </c>
      <c r="C2058" s="183" t="s">
        <v>1592</v>
      </c>
      <c r="D2058" s="14" t="s">
        <v>18</v>
      </c>
      <c r="E2058" s="105">
        <v>993</v>
      </c>
      <c r="F2058" s="23">
        <v>42236</v>
      </c>
      <c r="G2058" s="118">
        <v>993</v>
      </c>
      <c r="H2058" s="31">
        <f t="shared" si="65"/>
        <v>0</v>
      </c>
      <c r="I2058" s="56" t="s">
        <v>9</v>
      </c>
      <c r="N2058" s="20">
        <v>42230</v>
      </c>
      <c r="O2058" s="183">
        <v>5607</v>
      </c>
      <c r="P2058" s="183" t="s">
        <v>1592</v>
      </c>
      <c r="Q2058" s="14" t="s">
        <v>1290</v>
      </c>
      <c r="R2058" s="105">
        <v>1311.3</v>
      </c>
      <c r="S2058" s="23">
        <v>42230</v>
      </c>
      <c r="T2058" s="106">
        <v>1311.3</v>
      </c>
      <c r="U2058" s="31">
        <f t="shared" si="64"/>
        <v>0</v>
      </c>
      <c r="V2058" s="39" t="s">
        <v>587</v>
      </c>
    </row>
    <row r="2059" spans="1:22" x14ac:dyDescent="0.25">
      <c r="A2059" s="20">
        <v>42236</v>
      </c>
      <c r="B2059" s="183">
        <v>6267</v>
      </c>
      <c r="C2059" s="183" t="s">
        <v>1592</v>
      </c>
      <c r="D2059" s="14" t="s">
        <v>114</v>
      </c>
      <c r="E2059" s="105">
        <v>1554.3</v>
      </c>
      <c r="F2059" s="23">
        <v>42236</v>
      </c>
      <c r="G2059" s="118">
        <v>1554.3</v>
      </c>
      <c r="H2059" s="31">
        <f t="shared" si="65"/>
        <v>0</v>
      </c>
      <c r="I2059" s="56" t="s">
        <v>9</v>
      </c>
      <c r="N2059" s="20">
        <v>42231</v>
      </c>
      <c r="O2059" s="183">
        <v>5764</v>
      </c>
      <c r="P2059" s="183" t="s">
        <v>1592</v>
      </c>
      <c r="Q2059" s="14" t="s">
        <v>1290</v>
      </c>
      <c r="R2059" s="105">
        <v>4285.8999999999996</v>
      </c>
      <c r="S2059" s="23">
        <v>42232</v>
      </c>
      <c r="T2059" s="106">
        <v>4285.8999999999996</v>
      </c>
      <c r="U2059" s="48">
        <f t="shared" si="64"/>
        <v>0</v>
      </c>
      <c r="V2059" s="39" t="s">
        <v>587</v>
      </c>
    </row>
    <row r="2060" spans="1:22" x14ac:dyDescent="0.25">
      <c r="A2060" s="20">
        <v>42236</v>
      </c>
      <c r="B2060" s="183">
        <v>6268</v>
      </c>
      <c r="C2060" s="183" t="s">
        <v>1592</v>
      </c>
      <c r="D2060" s="14" t="s">
        <v>32</v>
      </c>
      <c r="E2060" s="105">
        <v>44545</v>
      </c>
      <c r="F2060" s="30">
        <v>42260</v>
      </c>
      <c r="G2060" s="145">
        <v>44545</v>
      </c>
      <c r="H2060" s="31">
        <f t="shared" si="65"/>
        <v>0</v>
      </c>
      <c r="I2060" s="56" t="s">
        <v>19</v>
      </c>
      <c r="N2060" s="20">
        <v>42233</v>
      </c>
      <c r="O2060" s="183">
        <v>5959</v>
      </c>
      <c r="P2060" s="183" t="s">
        <v>1592</v>
      </c>
      <c r="Q2060" s="14" t="s">
        <v>1290</v>
      </c>
      <c r="R2060" s="105">
        <v>2457</v>
      </c>
      <c r="S2060" s="23">
        <v>42234</v>
      </c>
      <c r="T2060" s="118">
        <v>2457</v>
      </c>
      <c r="U2060" s="31">
        <f t="shared" si="64"/>
        <v>0</v>
      </c>
      <c r="V2060" s="56" t="s">
        <v>587</v>
      </c>
    </row>
    <row r="2061" spans="1:22" x14ac:dyDescent="0.25">
      <c r="A2061" s="20">
        <v>42236</v>
      </c>
      <c r="B2061" s="183">
        <v>6269</v>
      </c>
      <c r="C2061" s="183" t="s">
        <v>1592</v>
      </c>
      <c r="D2061" s="14" t="s">
        <v>24</v>
      </c>
      <c r="E2061" s="105">
        <v>14436.7</v>
      </c>
      <c r="F2061" s="23">
        <v>42243</v>
      </c>
      <c r="G2061" s="118">
        <v>14436.7</v>
      </c>
      <c r="H2061" s="31">
        <f t="shared" si="65"/>
        <v>0</v>
      </c>
      <c r="I2061" s="56" t="s">
        <v>312</v>
      </c>
      <c r="N2061" s="20">
        <v>42234</v>
      </c>
      <c r="O2061" s="183">
        <v>6075</v>
      </c>
      <c r="P2061" s="183" t="s">
        <v>1592</v>
      </c>
      <c r="Q2061" s="14" t="s">
        <v>1290</v>
      </c>
      <c r="R2061" s="105">
        <v>1269.5999999999999</v>
      </c>
      <c r="S2061" s="65">
        <v>42234</v>
      </c>
      <c r="T2061" s="106">
        <v>1269.5999999999999</v>
      </c>
      <c r="U2061" s="31">
        <f t="shared" si="64"/>
        <v>0</v>
      </c>
      <c r="V2061" s="39" t="s">
        <v>587</v>
      </c>
    </row>
    <row r="2062" spans="1:22" x14ac:dyDescent="0.25">
      <c r="A2062" s="20">
        <v>42236</v>
      </c>
      <c r="B2062" s="183">
        <v>6270</v>
      </c>
      <c r="C2062" s="183" t="s">
        <v>1592</v>
      </c>
      <c r="D2062" s="14" t="s">
        <v>1058</v>
      </c>
      <c r="E2062" s="105">
        <v>2973.4</v>
      </c>
      <c r="F2062" s="23">
        <v>42236</v>
      </c>
      <c r="G2062" s="118">
        <v>2973.4</v>
      </c>
      <c r="H2062" s="31">
        <f t="shared" si="65"/>
        <v>0</v>
      </c>
      <c r="I2062" s="56" t="s">
        <v>9</v>
      </c>
      <c r="N2062" s="20">
        <v>42235</v>
      </c>
      <c r="O2062" s="183">
        <v>6165</v>
      </c>
      <c r="P2062" s="183" t="s">
        <v>1592</v>
      </c>
      <c r="Q2062" s="14" t="s">
        <v>1290</v>
      </c>
      <c r="R2062" s="105">
        <v>2379</v>
      </c>
      <c r="S2062" s="23">
        <v>42235</v>
      </c>
      <c r="T2062" s="118">
        <v>2379</v>
      </c>
      <c r="U2062" s="31">
        <f t="shared" si="64"/>
        <v>0</v>
      </c>
      <c r="V2062" s="56" t="s">
        <v>587</v>
      </c>
    </row>
    <row r="2063" spans="1:22" x14ac:dyDescent="0.25">
      <c r="A2063" s="20">
        <v>42236</v>
      </c>
      <c r="B2063" s="183">
        <v>6271</v>
      </c>
      <c r="C2063" s="183" t="s">
        <v>1592</v>
      </c>
      <c r="D2063" s="14" t="s">
        <v>1261</v>
      </c>
      <c r="E2063" s="105">
        <v>5018</v>
      </c>
      <c r="F2063" s="23">
        <v>42236</v>
      </c>
      <c r="G2063" s="118">
        <v>5018</v>
      </c>
      <c r="H2063" s="31">
        <f t="shared" si="65"/>
        <v>0</v>
      </c>
      <c r="I2063" s="56" t="s">
        <v>587</v>
      </c>
      <c r="N2063" s="20">
        <v>42235</v>
      </c>
      <c r="O2063" s="183">
        <v>6168</v>
      </c>
      <c r="P2063" s="183" t="s">
        <v>1592</v>
      </c>
      <c r="Q2063" s="150" t="s">
        <v>1290</v>
      </c>
      <c r="R2063" s="105">
        <v>1228.4000000000001</v>
      </c>
      <c r="S2063" s="23">
        <v>42235</v>
      </c>
      <c r="T2063" s="118">
        <v>1228.4000000000001</v>
      </c>
      <c r="U2063" s="31">
        <f t="shared" si="64"/>
        <v>0</v>
      </c>
      <c r="V2063" s="56" t="s">
        <v>587</v>
      </c>
    </row>
    <row r="2064" spans="1:22" x14ac:dyDescent="0.25">
      <c r="A2064" s="20">
        <v>42236</v>
      </c>
      <c r="B2064" s="183">
        <v>6272</v>
      </c>
      <c r="C2064" s="183" t="s">
        <v>1592</v>
      </c>
      <c r="D2064" s="14" t="s">
        <v>255</v>
      </c>
      <c r="E2064" s="105">
        <v>5102.5</v>
      </c>
      <c r="F2064" s="23">
        <v>42236</v>
      </c>
      <c r="G2064" s="118">
        <v>5102.5</v>
      </c>
      <c r="H2064" s="31">
        <f t="shared" si="65"/>
        <v>0</v>
      </c>
      <c r="I2064" s="56" t="s">
        <v>587</v>
      </c>
      <c r="N2064" s="20">
        <v>42236</v>
      </c>
      <c r="O2064" s="183">
        <v>6276</v>
      </c>
      <c r="P2064" s="183" t="s">
        <v>1592</v>
      </c>
      <c r="Q2064" s="14" t="s">
        <v>1290</v>
      </c>
      <c r="R2064" s="105">
        <v>1692.6</v>
      </c>
      <c r="S2064" s="23">
        <v>42236</v>
      </c>
      <c r="T2064" s="118">
        <v>1692.6</v>
      </c>
      <c r="U2064" s="31">
        <f t="shared" si="64"/>
        <v>0</v>
      </c>
      <c r="V2064" s="56" t="s">
        <v>587</v>
      </c>
    </row>
    <row r="2065" spans="1:22" x14ac:dyDescent="0.25">
      <c r="A2065" s="20">
        <v>42236</v>
      </c>
      <c r="B2065" s="183">
        <v>6273</v>
      </c>
      <c r="C2065" s="183" t="s">
        <v>1592</v>
      </c>
      <c r="D2065" s="14" t="s">
        <v>940</v>
      </c>
      <c r="E2065" s="105">
        <v>4470.6000000000004</v>
      </c>
      <c r="F2065" s="23">
        <v>42236</v>
      </c>
      <c r="G2065" s="118">
        <v>4470.6000000000004</v>
      </c>
      <c r="H2065" s="31">
        <f t="shared" si="65"/>
        <v>0</v>
      </c>
      <c r="I2065" s="56" t="s">
        <v>587</v>
      </c>
      <c r="N2065" s="20">
        <v>42237</v>
      </c>
      <c r="O2065" s="183">
        <v>6407</v>
      </c>
      <c r="P2065" s="183" t="s">
        <v>1592</v>
      </c>
      <c r="Q2065" s="15" t="s">
        <v>1290</v>
      </c>
      <c r="R2065" s="122">
        <v>1131.5999999999999</v>
      </c>
      <c r="S2065" s="23">
        <v>42242</v>
      </c>
      <c r="T2065" s="118">
        <v>1131.5999999999999</v>
      </c>
      <c r="U2065" s="31">
        <f t="shared" si="64"/>
        <v>0</v>
      </c>
      <c r="V2065" s="68" t="s">
        <v>587</v>
      </c>
    </row>
    <row r="2066" spans="1:22" x14ac:dyDescent="0.25">
      <c r="A2066" s="20">
        <v>42236</v>
      </c>
      <c r="B2066" s="183">
        <v>6274</v>
      </c>
      <c r="C2066" s="183" t="s">
        <v>1592</v>
      </c>
      <c r="D2066" s="14" t="s">
        <v>1174</v>
      </c>
      <c r="E2066" s="105">
        <v>7764</v>
      </c>
      <c r="F2066" s="23">
        <v>42236</v>
      </c>
      <c r="G2066" s="118">
        <v>7764</v>
      </c>
      <c r="H2066" s="31">
        <f t="shared" si="65"/>
        <v>0</v>
      </c>
      <c r="I2066" s="56" t="s">
        <v>587</v>
      </c>
      <c r="N2066" s="20">
        <v>42238</v>
      </c>
      <c r="O2066" s="183">
        <v>6542</v>
      </c>
      <c r="P2066" s="183" t="s">
        <v>1592</v>
      </c>
      <c r="Q2066" s="14" t="s">
        <v>1290</v>
      </c>
      <c r="R2066" s="105">
        <v>5479.6</v>
      </c>
      <c r="S2066" s="23">
        <v>42239</v>
      </c>
      <c r="T2066" s="106">
        <v>5479.6</v>
      </c>
      <c r="U2066" s="31">
        <f t="shared" si="64"/>
        <v>0</v>
      </c>
      <c r="V2066" s="39" t="s">
        <v>587</v>
      </c>
    </row>
    <row r="2067" spans="1:22" x14ac:dyDescent="0.25">
      <c r="A2067" s="20">
        <v>42236</v>
      </c>
      <c r="B2067" s="183">
        <v>6275</v>
      </c>
      <c r="C2067" s="183" t="s">
        <v>1592</v>
      </c>
      <c r="D2067" s="14" t="s">
        <v>1175</v>
      </c>
      <c r="E2067" s="105">
        <v>9504</v>
      </c>
      <c r="F2067" s="23">
        <v>42236</v>
      </c>
      <c r="G2067" s="118">
        <v>9504</v>
      </c>
      <c r="H2067" s="31">
        <f t="shared" si="65"/>
        <v>0</v>
      </c>
      <c r="I2067" s="56" t="s">
        <v>587</v>
      </c>
      <c r="N2067" s="20">
        <v>42239</v>
      </c>
      <c r="O2067" s="183">
        <v>6657</v>
      </c>
      <c r="P2067" s="183" t="s">
        <v>1592</v>
      </c>
      <c r="Q2067" s="14" t="s">
        <v>1290</v>
      </c>
      <c r="R2067" s="105">
        <v>6485.6</v>
      </c>
      <c r="S2067" s="65">
        <v>42240</v>
      </c>
      <c r="T2067" s="106">
        <v>6485.6</v>
      </c>
      <c r="U2067" s="31">
        <f t="shared" si="64"/>
        <v>0</v>
      </c>
      <c r="V2067" s="39" t="s">
        <v>587</v>
      </c>
    </row>
    <row r="2068" spans="1:22" x14ac:dyDescent="0.25">
      <c r="A2068" s="20">
        <v>42236</v>
      </c>
      <c r="B2068" s="183">
        <v>6276</v>
      </c>
      <c r="C2068" s="183" t="s">
        <v>1592</v>
      </c>
      <c r="D2068" s="14" t="s">
        <v>1290</v>
      </c>
      <c r="E2068" s="105">
        <v>1692.6</v>
      </c>
      <c r="F2068" s="23">
        <v>42236</v>
      </c>
      <c r="G2068" s="118">
        <v>1692.6</v>
      </c>
      <c r="H2068" s="31">
        <f t="shared" si="65"/>
        <v>0</v>
      </c>
      <c r="I2068" s="56" t="s">
        <v>587</v>
      </c>
      <c r="N2068" s="20">
        <v>42240</v>
      </c>
      <c r="O2068" s="183">
        <v>6750</v>
      </c>
      <c r="P2068" s="183" t="s">
        <v>1592</v>
      </c>
      <c r="Q2068" s="14" t="s">
        <v>1290</v>
      </c>
      <c r="R2068" s="105">
        <v>6592.8</v>
      </c>
      <c r="S2068" s="65">
        <v>42240</v>
      </c>
      <c r="T2068" s="106">
        <v>6592.8</v>
      </c>
      <c r="U2068" s="31">
        <f t="shared" si="64"/>
        <v>0</v>
      </c>
      <c r="V2068" s="39" t="s">
        <v>587</v>
      </c>
    </row>
    <row r="2069" spans="1:22" x14ac:dyDescent="0.25">
      <c r="A2069" s="20">
        <v>42236</v>
      </c>
      <c r="B2069" s="183">
        <v>6277</v>
      </c>
      <c r="C2069" s="183" t="s">
        <v>1592</v>
      </c>
      <c r="D2069" s="14" t="s">
        <v>81</v>
      </c>
      <c r="E2069" s="105">
        <v>2331.1999999999998</v>
      </c>
      <c r="F2069" s="23">
        <v>42236</v>
      </c>
      <c r="G2069" s="118">
        <v>2331.1999999999998</v>
      </c>
      <c r="H2069" s="31">
        <f t="shared" si="65"/>
        <v>0</v>
      </c>
      <c r="I2069" s="56" t="s">
        <v>6112</v>
      </c>
      <c r="N2069" s="20">
        <v>42241</v>
      </c>
      <c r="O2069" s="183">
        <v>6860</v>
      </c>
      <c r="P2069" s="183" t="s">
        <v>1592</v>
      </c>
      <c r="Q2069" s="14" t="s">
        <v>1290</v>
      </c>
      <c r="R2069" s="105">
        <v>3846.75</v>
      </c>
      <c r="S2069" s="65">
        <v>42242</v>
      </c>
      <c r="T2069" s="106">
        <v>3846.75</v>
      </c>
      <c r="U2069" s="31">
        <f t="shared" si="64"/>
        <v>0</v>
      </c>
      <c r="V2069" s="39" t="s">
        <v>587</v>
      </c>
    </row>
    <row r="2070" spans="1:22" x14ac:dyDescent="0.25">
      <c r="A2070" s="20">
        <v>42236</v>
      </c>
      <c r="B2070" s="183">
        <v>6278</v>
      </c>
      <c r="C2070" s="183" t="s">
        <v>1592</v>
      </c>
      <c r="D2070" s="14" t="s">
        <v>83</v>
      </c>
      <c r="E2070" s="105">
        <v>8085.2</v>
      </c>
      <c r="F2070" s="23">
        <v>42236</v>
      </c>
      <c r="G2070" s="118">
        <v>8085.2</v>
      </c>
      <c r="H2070" s="31">
        <f t="shared" si="65"/>
        <v>0</v>
      </c>
      <c r="I2070" s="56" t="s">
        <v>59</v>
      </c>
      <c r="N2070" s="20">
        <v>42242</v>
      </c>
      <c r="O2070" s="183">
        <v>6949</v>
      </c>
      <c r="P2070" s="183" t="s">
        <v>1592</v>
      </c>
      <c r="Q2070" s="14" t="s">
        <v>1290</v>
      </c>
      <c r="R2070" s="105">
        <v>2914</v>
      </c>
      <c r="S2070" s="65">
        <v>42242</v>
      </c>
      <c r="T2070" s="106">
        <v>2914</v>
      </c>
      <c r="U2070" s="31">
        <f t="shared" si="64"/>
        <v>0</v>
      </c>
      <c r="V2070" s="39" t="s">
        <v>587</v>
      </c>
    </row>
    <row r="2071" spans="1:22" x14ac:dyDescent="0.25">
      <c r="A2071" s="20">
        <v>42236</v>
      </c>
      <c r="B2071" s="183">
        <v>6279</v>
      </c>
      <c r="C2071" s="183" t="s">
        <v>1592</v>
      </c>
      <c r="D2071" s="14" t="s">
        <v>82</v>
      </c>
      <c r="E2071" s="105">
        <v>4700.8</v>
      </c>
      <c r="F2071" s="23">
        <v>42236</v>
      </c>
      <c r="G2071" s="118">
        <v>4700.8</v>
      </c>
      <c r="H2071" s="31">
        <f t="shared" si="65"/>
        <v>0</v>
      </c>
      <c r="I2071" s="56" t="s">
        <v>59</v>
      </c>
      <c r="N2071" s="20">
        <v>42243</v>
      </c>
      <c r="O2071" s="183">
        <v>7056</v>
      </c>
      <c r="P2071" s="183" t="s">
        <v>1592</v>
      </c>
      <c r="Q2071" s="14" t="s">
        <v>1290</v>
      </c>
      <c r="R2071" s="105">
        <v>2910.25</v>
      </c>
      <c r="S2071" s="12">
        <v>42243</v>
      </c>
      <c r="T2071" s="106">
        <v>2910.25</v>
      </c>
      <c r="U2071" s="31">
        <f t="shared" si="64"/>
        <v>0</v>
      </c>
      <c r="V2071" s="39" t="s">
        <v>587</v>
      </c>
    </row>
    <row r="2072" spans="1:22" x14ac:dyDescent="0.25">
      <c r="A2072" s="20">
        <v>42236</v>
      </c>
      <c r="B2072" s="183">
        <v>6280</v>
      </c>
      <c r="C2072" s="183" t="s">
        <v>1592</v>
      </c>
      <c r="D2072" s="14" t="s">
        <v>6121</v>
      </c>
      <c r="E2072" s="105">
        <v>22434.6</v>
      </c>
      <c r="F2072" s="23">
        <v>42242</v>
      </c>
      <c r="G2072" s="118">
        <v>22434.6</v>
      </c>
      <c r="H2072" s="31">
        <f t="shared" si="65"/>
        <v>0</v>
      </c>
      <c r="I2072" s="56" t="s">
        <v>6112</v>
      </c>
      <c r="N2072" s="20">
        <v>42243</v>
      </c>
      <c r="O2072" s="183">
        <v>7068</v>
      </c>
      <c r="P2072" s="183" t="s">
        <v>1592</v>
      </c>
      <c r="Q2072" s="14" t="s">
        <v>1290</v>
      </c>
      <c r="R2072" s="105">
        <v>4560</v>
      </c>
      <c r="S2072" s="23">
        <v>42247</v>
      </c>
      <c r="T2072" s="106">
        <v>4560</v>
      </c>
      <c r="U2072" s="31">
        <f t="shared" si="64"/>
        <v>0</v>
      </c>
      <c r="V2072" s="39" t="s">
        <v>587</v>
      </c>
    </row>
    <row r="2073" spans="1:22" x14ac:dyDescent="0.25">
      <c r="A2073" s="20">
        <v>42236</v>
      </c>
      <c r="B2073" s="183">
        <v>6281</v>
      </c>
      <c r="C2073" s="183" t="s">
        <v>1592</v>
      </c>
      <c r="D2073" s="14" t="s">
        <v>111</v>
      </c>
      <c r="E2073" s="105">
        <v>16085.75</v>
      </c>
      <c r="F2073" s="23">
        <v>42236</v>
      </c>
      <c r="G2073" s="118">
        <v>16085.75</v>
      </c>
      <c r="H2073" s="31">
        <f t="shared" si="65"/>
        <v>0</v>
      </c>
      <c r="I2073" s="56" t="s">
        <v>6112</v>
      </c>
      <c r="N2073" s="20">
        <v>42244</v>
      </c>
      <c r="O2073" s="183">
        <v>7157</v>
      </c>
      <c r="P2073" s="183" t="s">
        <v>1592</v>
      </c>
      <c r="Q2073" s="14" t="s">
        <v>1290</v>
      </c>
      <c r="R2073" s="105">
        <v>8321.6</v>
      </c>
      <c r="S2073" s="23">
        <v>42244</v>
      </c>
      <c r="T2073" s="106">
        <v>8321.6</v>
      </c>
      <c r="U2073" s="31">
        <f t="shared" si="64"/>
        <v>0</v>
      </c>
      <c r="V2073" s="39" t="s">
        <v>587</v>
      </c>
    </row>
    <row r="2074" spans="1:22" x14ac:dyDescent="0.25">
      <c r="A2074" s="20">
        <v>42236</v>
      </c>
      <c r="B2074" s="183">
        <v>6282</v>
      </c>
      <c r="C2074" s="183" t="s">
        <v>1592</v>
      </c>
      <c r="D2074" s="14" t="s">
        <v>91</v>
      </c>
      <c r="E2074" s="105">
        <v>28771.47</v>
      </c>
      <c r="F2074" s="23">
        <v>42236</v>
      </c>
      <c r="G2074" s="118">
        <v>28771.47</v>
      </c>
      <c r="H2074" s="31">
        <f t="shared" si="65"/>
        <v>0</v>
      </c>
      <c r="I2074" s="56" t="s">
        <v>312</v>
      </c>
      <c r="N2074" s="20">
        <v>42245</v>
      </c>
      <c r="O2074" s="183">
        <v>7290</v>
      </c>
      <c r="P2074" s="183" t="s">
        <v>1592</v>
      </c>
      <c r="Q2074" s="14" t="s">
        <v>1290</v>
      </c>
      <c r="R2074" s="105">
        <v>10300.6</v>
      </c>
      <c r="S2074" s="23">
        <v>42247</v>
      </c>
      <c r="T2074" s="106">
        <v>10300.6</v>
      </c>
      <c r="U2074" s="31">
        <f t="shared" si="64"/>
        <v>0</v>
      </c>
      <c r="V2074" s="39" t="s">
        <v>587</v>
      </c>
    </row>
    <row r="2075" spans="1:22" x14ac:dyDescent="0.25">
      <c r="A2075" s="20">
        <v>42236</v>
      </c>
      <c r="B2075" s="183">
        <v>6283</v>
      </c>
      <c r="C2075" s="183" t="s">
        <v>1592</v>
      </c>
      <c r="D2075" s="14" t="s">
        <v>167</v>
      </c>
      <c r="E2075" s="105">
        <v>455.4</v>
      </c>
      <c r="F2075" s="23">
        <v>42236</v>
      </c>
      <c r="G2075" s="118">
        <v>455.4</v>
      </c>
      <c r="H2075" s="31">
        <f t="shared" si="65"/>
        <v>0</v>
      </c>
      <c r="I2075" s="56" t="s">
        <v>59</v>
      </c>
      <c r="N2075" s="20">
        <v>42247</v>
      </c>
      <c r="O2075" s="183">
        <v>7486</v>
      </c>
      <c r="P2075" s="183" t="s">
        <v>1592</v>
      </c>
      <c r="Q2075" s="14" t="s">
        <v>1290</v>
      </c>
      <c r="R2075" s="105">
        <v>6810.3</v>
      </c>
      <c r="S2075" s="23">
        <v>42247</v>
      </c>
      <c r="T2075" s="106">
        <v>6810.3</v>
      </c>
      <c r="U2075" s="31">
        <f t="shared" si="64"/>
        <v>0</v>
      </c>
      <c r="V2075" s="39" t="s">
        <v>587</v>
      </c>
    </row>
    <row r="2076" spans="1:22" x14ac:dyDescent="0.25">
      <c r="A2076" s="20">
        <v>42236</v>
      </c>
      <c r="B2076" s="183">
        <v>6284</v>
      </c>
      <c r="C2076" s="183" t="s">
        <v>1592</v>
      </c>
      <c r="D2076" s="14" t="s">
        <v>48</v>
      </c>
      <c r="E2076" s="105">
        <v>5969.1</v>
      </c>
      <c r="F2076" s="23">
        <v>42236</v>
      </c>
      <c r="G2076" s="118">
        <v>5969.1</v>
      </c>
      <c r="H2076" s="31">
        <f t="shared" si="65"/>
        <v>0</v>
      </c>
      <c r="I2076" s="56" t="s">
        <v>312</v>
      </c>
      <c r="N2076" s="20">
        <v>42244</v>
      </c>
      <c r="O2076" s="183">
        <v>7237</v>
      </c>
      <c r="P2076" s="183" t="s">
        <v>1592</v>
      </c>
      <c r="Q2076" s="14" t="s">
        <v>539</v>
      </c>
      <c r="R2076" s="105">
        <v>9167.6</v>
      </c>
      <c r="S2076" s="23">
        <v>42244</v>
      </c>
      <c r="T2076" s="106">
        <v>9167.6</v>
      </c>
      <c r="U2076" s="31">
        <f t="shared" si="64"/>
        <v>0</v>
      </c>
      <c r="V2076" s="39" t="s">
        <v>9</v>
      </c>
    </row>
    <row r="2077" spans="1:22" x14ac:dyDescent="0.25">
      <c r="A2077" s="20">
        <v>42236</v>
      </c>
      <c r="B2077" s="183">
        <v>6285</v>
      </c>
      <c r="C2077" s="183" t="s">
        <v>1592</v>
      </c>
      <c r="D2077" s="14" t="s">
        <v>1187</v>
      </c>
      <c r="E2077" s="105">
        <v>2109.9</v>
      </c>
      <c r="F2077" s="23">
        <v>42238</v>
      </c>
      <c r="G2077" s="118">
        <v>2109.9</v>
      </c>
      <c r="H2077" s="31">
        <f t="shared" si="65"/>
        <v>0</v>
      </c>
      <c r="I2077" s="56" t="s">
        <v>59</v>
      </c>
      <c r="N2077" s="20">
        <v>42219</v>
      </c>
      <c r="O2077" s="183">
        <v>4414</v>
      </c>
      <c r="P2077" s="183" t="s">
        <v>1592</v>
      </c>
      <c r="Q2077" s="40" t="s">
        <v>22</v>
      </c>
      <c r="R2077" s="105">
        <v>2843.2</v>
      </c>
      <c r="S2077" s="23">
        <v>42219</v>
      </c>
      <c r="T2077" s="106">
        <v>2843.2</v>
      </c>
      <c r="U2077" s="31">
        <f t="shared" si="64"/>
        <v>0</v>
      </c>
      <c r="V2077" s="68" t="s">
        <v>9</v>
      </c>
    </row>
    <row r="2078" spans="1:22" x14ac:dyDescent="0.25">
      <c r="A2078" s="20">
        <v>42236</v>
      </c>
      <c r="B2078" s="183">
        <v>6286</v>
      </c>
      <c r="C2078" s="183" t="s">
        <v>1592</v>
      </c>
      <c r="D2078" s="14" t="s">
        <v>161</v>
      </c>
      <c r="E2078" s="105">
        <v>29342.880000000001</v>
      </c>
      <c r="F2078" s="23">
        <v>42236</v>
      </c>
      <c r="G2078" s="118">
        <v>29342.880000000001</v>
      </c>
      <c r="H2078" s="31">
        <f t="shared" si="65"/>
        <v>0</v>
      </c>
      <c r="I2078" s="56" t="s">
        <v>9</v>
      </c>
      <c r="N2078" s="20">
        <v>42229</v>
      </c>
      <c r="O2078" s="183">
        <v>5475</v>
      </c>
      <c r="P2078" s="183" t="s">
        <v>1592</v>
      </c>
      <c r="Q2078" s="14" t="s">
        <v>22</v>
      </c>
      <c r="R2078" s="105">
        <v>2865.2</v>
      </c>
      <c r="S2078" s="23">
        <v>42229</v>
      </c>
      <c r="T2078" s="106">
        <v>2865.2</v>
      </c>
      <c r="U2078" s="31">
        <f t="shared" si="64"/>
        <v>0</v>
      </c>
      <c r="V2078" s="39" t="s">
        <v>9</v>
      </c>
    </row>
    <row r="2079" spans="1:22" x14ac:dyDescent="0.25">
      <c r="A2079" s="20">
        <v>42236</v>
      </c>
      <c r="B2079" s="183">
        <v>6287</v>
      </c>
      <c r="C2079" s="183" t="s">
        <v>1592</v>
      </c>
      <c r="D2079" s="14" t="s">
        <v>50</v>
      </c>
      <c r="E2079" s="105">
        <v>3084.9</v>
      </c>
      <c r="F2079" s="23">
        <v>42236</v>
      </c>
      <c r="G2079" s="118">
        <v>3084.9</v>
      </c>
      <c r="H2079" s="31">
        <f t="shared" si="65"/>
        <v>0</v>
      </c>
      <c r="I2079" s="56" t="s">
        <v>312</v>
      </c>
      <c r="N2079" s="20">
        <v>42236</v>
      </c>
      <c r="O2079" s="183">
        <v>6288</v>
      </c>
      <c r="P2079" s="183" t="s">
        <v>1592</v>
      </c>
      <c r="Q2079" s="14" t="s">
        <v>22</v>
      </c>
      <c r="R2079" s="105">
        <v>2143.6</v>
      </c>
      <c r="S2079" s="23">
        <v>42236</v>
      </c>
      <c r="T2079" s="118">
        <v>2143.6</v>
      </c>
      <c r="U2079" s="31">
        <f t="shared" si="64"/>
        <v>0</v>
      </c>
      <c r="V2079" s="56" t="s">
        <v>9</v>
      </c>
    </row>
    <row r="2080" spans="1:22" x14ac:dyDescent="0.25">
      <c r="A2080" s="20">
        <v>42236</v>
      </c>
      <c r="B2080" s="183">
        <v>6288</v>
      </c>
      <c r="C2080" s="183" t="s">
        <v>1592</v>
      </c>
      <c r="D2080" s="14" t="s">
        <v>22</v>
      </c>
      <c r="E2080" s="105">
        <v>2143.6</v>
      </c>
      <c r="F2080" s="23">
        <v>42236</v>
      </c>
      <c r="G2080" s="118">
        <v>2143.6</v>
      </c>
      <c r="H2080" s="31">
        <f t="shared" si="65"/>
        <v>0</v>
      </c>
      <c r="I2080" s="56" t="s">
        <v>9</v>
      </c>
      <c r="N2080" s="20">
        <v>42241</v>
      </c>
      <c r="O2080" s="183">
        <v>6853</v>
      </c>
      <c r="P2080" s="183" t="s">
        <v>1592</v>
      </c>
      <c r="Q2080" s="14" t="s">
        <v>22</v>
      </c>
      <c r="R2080" s="105">
        <v>286</v>
      </c>
      <c r="S2080" s="65">
        <v>42241</v>
      </c>
      <c r="T2080" s="106">
        <v>286</v>
      </c>
      <c r="U2080" s="31">
        <f t="shared" si="64"/>
        <v>0</v>
      </c>
      <c r="V2080" s="39" t="s">
        <v>9</v>
      </c>
    </row>
    <row r="2081" spans="1:22" x14ac:dyDescent="0.25">
      <c r="A2081" s="20">
        <v>42236</v>
      </c>
      <c r="B2081" s="183">
        <v>6289</v>
      </c>
      <c r="C2081" s="183" t="s">
        <v>1592</v>
      </c>
      <c r="D2081" s="14" t="s">
        <v>6228</v>
      </c>
      <c r="E2081" s="105">
        <v>1434.4</v>
      </c>
      <c r="F2081" s="23">
        <v>42236</v>
      </c>
      <c r="G2081" s="118">
        <v>1434.4</v>
      </c>
      <c r="H2081" s="31">
        <f t="shared" si="65"/>
        <v>0</v>
      </c>
      <c r="I2081" s="56" t="s">
        <v>59</v>
      </c>
      <c r="N2081" s="20">
        <v>42241</v>
      </c>
      <c r="O2081" s="183">
        <v>6856</v>
      </c>
      <c r="P2081" s="183" t="s">
        <v>1592</v>
      </c>
      <c r="Q2081" s="14" t="s">
        <v>22</v>
      </c>
      <c r="R2081" s="105">
        <v>373.5</v>
      </c>
      <c r="S2081" s="65">
        <v>42241</v>
      </c>
      <c r="T2081" s="106">
        <v>373.5</v>
      </c>
      <c r="U2081" s="31">
        <f t="shared" si="64"/>
        <v>0</v>
      </c>
      <c r="V2081" s="39" t="s">
        <v>9</v>
      </c>
    </row>
    <row r="2082" spans="1:22" x14ac:dyDescent="0.25">
      <c r="A2082" s="20">
        <v>42236</v>
      </c>
      <c r="B2082" s="183">
        <v>6290</v>
      </c>
      <c r="C2082" s="183" t="s">
        <v>1592</v>
      </c>
      <c r="D2082" s="150" t="s">
        <v>31</v>
      </c>
      <c r="E2082" s="105">
        <v>3653.1</v>
      </c>
      <c r="F2082" s="23">
        <v>42236</v>
      </c>
      <c r="G2082" s="118">
        <v>3653.1</v>
      </c>
      <c r="H2082" s="31">
        <f t="shared" si="65"/>
        <v>0</v>
      </c>
      <c r="I2082" s="56" t="s">
        <v>59</v>
      </c>
      <c r="N2082" s="20">
        <v>42242</v>
      </c>
      <c r="O2082" s="183">
        <v>6929</v>
      </c>
      <c r="P2082" s="183" t="s">
        <v>1592</v>
      </c>
      <c r="Q2082" s="14" t="s">
        <v>22</v>
      </c>
      <c r="R2082" s="105">
        <v>1782</v>
      </c>
      <c r="S2082" s="65">
        <v>42242</v>
      </c>
      <c r="T2082" s="106">
        <v>1782</v>
      </c>
      <c r="U2082" s="31">
        <f t="shared" si="64"/>
        <v>0</v>
      </c>
      <c r="V2082" s="39" t="s">
        <v>9</v>
      </c>
    </row>
    <row r="2083" spans="1:22" x14ac:dyDescent="0.25">
      <c r="A2083" s="20">
        <v>42236</v>
      </c>
      <c r="B2083" s="183">
        <v>6291</v>
      </c>
      <c r="C2083" s="183" t="s">
        <v>1592</v>
      </c>
      <c r="D2083" s="14" t="s">
        <v>53</v>
      </c>
      <c r="E2083" s="105">
        <v>1217.7</v>
      </c>
      <c r="F2083" s="23">
        <v>42236</v>
      </c>
      <c r="G2083" s="118">
        <v>1217.7</v>
      </c>
      <c r="H2083" s="31">
        <f t="shared" si="65"/>
        <v>0</v>
      </c>
      <c r="I2083" s="56" t="s">
        <v>59</v>
      </c>
      <c r="N2083" s="20">
        <v>42247</v>
      </c>
      <c r="O2083" s="183">
        <v>7477</v>
      </c>
      <c r="P2083" s="183" t="s">
        <v>1592</v>
      </c>
      <c r="Q2083" s="14" t="s">
        <v>22</v>
      </c>
      <c r="R2083" s="105">
        <v>2139.1999999999998</v>
      </c>
      <c r="S2083" s="23">
        <v>42247</v>
      </c>
      <c r="T2083" s="106">
        <v>2139.1999999999998</v>
      </c>
      <c r="U2083" s="31">
        <f t="shared" si="64"/>
        <v>0</v>
      </c>
      <c r="V2083" s="39" t="s">
        <v>9</v>
      </c>
    </row>
    <row r="2084" spans="1:22" x14ac:dyDescent="0.25">
      <c r="A2084" s="20">
        <v>42236</v>
      </c>
      <c r="B2084" s="183">
        <v>6292</v>
      </c>
      <c r="C2084" s="183" t="s">
        <v>1592</v>
      </c>
      <c r="D2084" s="14" t="s">
        <v>128</v>
      </c>
      <c r="E2084" s="105">
        <v>3724.8</v>
      </c>
      <c r="F2084" s="23">
        <v>42236</v>
      </c>
      <c r="G2084" s="118">
        <v>3724.8</v>
      </c>
      <c r="H2084" s="31">
        <f t="shared" si="65"/>
        <v>0</v>
      </c>
      <c r="I2084" s="56" t="s">
        <v>17</v>
      </c>
      <c r="N2084" s="20">
        <v>42217</v>
      </c>
      <c r="O2084" s="183">
        <v>4308</v>
      </c>
      <c r="P2084" s="183" t="s">
        <v>1592</v>
      </c>
      <c r="Q2084" s="14" t="s">
        <v>484</v>
      </c>
      <c r="R2084" s="105">
        <v>16768.400000000001</v>
      </c>
      <c r="S2084" s="23">
        <v>42224</v>
      </c>
      <c r="T2084" s="106">
        <v>16768.400000000001</v>
      </c>
      <c r="U2084" s="25">
        <f t="shared" si="64"/>
        <v>0</v>
      </c>
      <c r="V2084" s="39" t="s">
        <v>9</v>
      </c>
    </row>
    <row r="2085" spans="1:22" x14ac:dyDescent="0.25">
      <c r="A2085" s="20">
        <v>42236</v>
      </c>
      <c r="B2085" s="183">
        <v>6293</v>
      </c>
      <c r="C2085" s="183" t="s">
        <v>1592</v>
      </c>
      <c r="D2085" s="14" t="s">
        <v>285</v>
      </c>
      <c r="E2085" s="105">
        <v>935.6</v>
      </c>
      <c r="F2085" s="23">
        <v>42236</v>
      </c>
      <c r="G2085" s="118">
        <v>935.6</v>
      </c>
      <c r="H2085" s="31">
        <f t="shared" si="65"/>
        <v>0</v>
      </c>
      <c r="I2085" s="56" t="s">
        <v>312</v>
      </c>
      <c r="N2085" s="20">
        <v>42224</v>
      </c>
      <c r="O2085" s="183">
        <v>5058</v>
      </c>
      <c r="P2085" s="183" t="s">
        <v>1592</v>
      </c>
      <c r="Q2085" s="14" t="s">
        <v>484</v>
      </c>
      <c r="R2085" s="105">
        <v>15238</v>
      </c>
      <c r="S2085" s="23">
        <v>42231</v>
      </c>
      <c r="T2085" s="106">
        <v>15238</v>
      </c>
      <c r="U2085" s="31">
        <f t="shared" si="64"/>
        <v>0</v>
      </c>
      <c r="V2085" s="39" t="s">
        <v>9</v>
      </c>
    </row>
    <row r="2086" spans="1:22" x14ac:dyDescent="0.25">
      <c r="A2086" s="20">
        <v>42236</v>
      </c>
      <c r="B2086" s="183">
        <v>6294</v>
      </c>
      <c r="C2086" s="183" t="s">
        <v>1592</v>
      </c>
      <c r="D2086" s="14" t="s">
        <v>57</v>
      </c>
      <c r="E2086" s="105">
        <v>820</v>
      </c>
      <c r="F2086" s="23">
        <v>42236</v>
      </c>
      <c r="G2086" s="118">
        <v>820</v>
      </c>
      <c r="H2086" s="31">
        <f t="shared" si="65"/>
        <v>0</v>
      </c>
      <c r="I2086" s="56" t="s">
        <v>59</v>
      </c>
      <c r="N2086" s="20">
        <v>42231</v>
      </c>
      <c r="O2086" s="183">
        <v>5823</v>
      </c>
      <c r="P2086" s="183" t="s">
        <v>1592</v>
      </c>
      <c r="Q2086" s="14" t="s">
        <v>484</v>
      </c>
      <c r="R2086" s="105">
        <v>12673</v>
      </c>
      <c r="S2086" s="23">
        <v>42238</v>
      </c>
      <c r="T2086" s="106">
        <v>12673</v>
      </c>
      <c r="U2086" s="48">
        <f t="shared" si="64"/>
        <v>0</v>
      </c>
      <c r="V2086" s="39" t="s">
        <v>9</v>
      </c>
    </row>
    <row r="2087" spans="1:22" x14ac:dyDescent="0.25">
      <c r="A2087" s="20">
        <v>42236</v>
      </c>
      <c r="B2087" s="183">
        <v>6295</v>
      </c>
      <c r="C2087" s="183" t="s">
        <v>1592</v>
      </c>
      <c r="D2087" s="14" t="s">
        <v>50</v>
      </c>
      <c r="E2087" s="105">
        <v>216</v>
      </c>
      <c r="F2087" s="23">
        <v>42236</v>
      </c>
      <c r="G2087" s="118">
        <v>216</v>
      </c>
      <c r="H2087" s="31">
        <f t="shared" si="65"/>
        <v>0</v>
      </c>
      <c r="I2087" s="56" t="s">
        <v>312</v>
      </c>
      <c r="N2087" s="20">
        <v>42231</v>
      </c>
      <c r="O2087" s="183">
        <v>5824</v>
      </c>
      <c r="P2087" s="183" t="s">
        <v>1592</v>
      </c>
      <c r="Q2087" s="14" t="s">
        <v>484</v>
      </c>
      <c r="R2087" s="105">
        <v>175</v>
      </c>
      <c r="S2087" s="30">
        <v>42231</v>
      </c>
      <c r="T2087" s="106">
        <v>175</v>
      </c>
      <c r="U2087" s="48">
        <f t="shared" si="64"/>
        <v>0</v>
      </c>
      <c r="V2087" s="39" t="s">
        <v>9</v>
      </c>
    </row>
    <row r="2088" spans="1:22" x14ac:dyDescent="0.25">
      <c r="A2088" s="20">
        <v>42236</v>
      </c>
      <c r="B2088" s="183">
        <v>6296</v>
      </c>
      <c r="C2088" s="183" t="s">
        <v>1592</v>
      </c>
      <c r="D2088" s="14" t="s">
        <v>152</v>
      </c>
      <c r="E2088" s="105">
        <v>1538.8</v>
      </c>
      <c r="F2088" s="23">
        <v>42236</v>
      </c>
      <c r="G2088" s="118">
        <v>1538.8</v>
      </c>
      <c r="H2088" s="31">
        <f t="shared" si="65"/>
        <v>0</v>
      </c>
      <c r="I2088" s="56" t="s">
        <v>59</v>
      </c>
      <c r="N2088" s="20">
        <v>42233</v>
      </c>
      <c r="O2088" s="183">
        <v>6019</v>
      </c>
      <c r="P2088" s="183" t="s">
        <v>1592</v>
      </c>
      <c r="Q2088" s="14" t="s">
        <v>484</v>
      </c>
      <c r="R2088" s="105">
        <v>1030</v>
      </c>
      <c r="S2088" s="23">
        <v>42233</v>
      </c>
      <c r="T2088" s="118">
        <v>1030</v>
      </c>
      <c r="U2088" s="31">
        <f t="shared" si="64"/>
        <v>0</v>
      </c>
      <c r="V2088" s="56" t="s">
        <v>9</v>
      </c>
    </row>
    <row r="2089" spans="1:22" x14ac:dyDescent="0.25">
      <c r="A2089" s="20">
        <v>42236</v>
      </c>
      <c r="B2089" s="183">
        <v>6297</v>
      </c>
      <c r="C2089" s="183" t="s">
        <v>1592</v>
      </c>
      <c r="D2089" s="14" t="s">
        <v>125</v>
      </c>
      <c r="E2089" s="105">
        <v>29185.69</v>
      </c>
      <c r="F2089" s="23">
        <v>42239</v>
      </c>
      <c r="G2089" s="118">
        <v>29185.69</v>
      </c>
      <c r="H2089" s="31">
        <f t="shared" si="65"/>
        <v>0</v>
      </c>
      <c r="I2089" s="56" t="s">
        <v>94</v>
      </c>
      <c r="N2089" s="20">
        <v>42238</v>
      </c>
      <c r="O2089" s="183">
        <v>6618</v>
      </c>
      <c r="P2089" s="183" t="s">
        <v>1592</v>
      </c>
      <c r="Q2089" s="150" t="s">
        <v>484</v>
      </c>
      <c r="R2089" s="105">
        <v>13275.8</v>
      </c>
      <c r="S2089" s="65">
        <v>42245</v>
      </c>
      <c r="T2089" s="106">
        <v>13275.8</v>
      </c>
      <c r="U2089" s="31">
        <f t="shared" si="64"/>
        <v>0</v>
      </c>
      <c r="V2089" s="39" t="s">
        <v>9</v>
      </c>
    </row>
    <row r="2090" spans="1:22" x14ac:dyDescent="0.25">
      <c r="A2090" s="20">
        <v>42236</v>
      </c>
      <c r="B2090" s="183">
        <v>6298</v>
      </c>
      <c r="C2090" s="183" t="s">
        <v>1592</v>
      </c>
      <c r="D2090" s="14" t="s">
        <v>6121</v>
      </c>
      <c r="E2090" s="105">
        <v>252265.45</v>
      </c>
      <c r="F2090" s="30" t="s">
        <v>6306</v>
      </c>
      <c r="G2090" s="145">
        <f>30000+9259+213006.45</f>
        <v>252265.45</v>
      </c>
      <c r="H2090" s="31">
        <f t="shared" si="65"/>
        <v>0</v>
      </c>
      <c r="I2090" s="56" t="s">
        <v>1013</v>
      </c>
      <c r="N2090" s="20">
        <v>42245</v>
      </c>
      <c r="O2090" s="183">
        <v>7379</v>
      </c>
      <c r="P2090" s="183" t="s">
        <v>1592</v>
      </c>
      <c r="Q2090" s="14" t="s">
        <v>484</v>
      </c>
      <c r="R2090" s="105">
        <v>11843.6</v>
      </c>
      <c r="S2090" s="23"/>
      <c r="T2090" s="106"/>
      <c r="U2090" s="31">
        <f t="shared" si="64"/>
        <v>11843.6</v>
      </c>
      <c r="V2090" s="39" t="s">
        <v>9</v>
      </c>
    </row>
    <row r="2091" spans="1:22" x14ac:dyDescent="0.25">
      <c r="A2091" s="20">
        <v>42236</v>
      </c>
      <c r="B2091" s="183">
        <v>6299</v>
      </c>
      <c r="C2091" s="183" t="s">
        <v>1592</v>
      </c>
      <c r="D2091" s="14" t="s">
        <v>271</v>
      </c>
      <c r="E2091" s="105">
        <v>850</v>
      </c>
      <c r="F2091" s="23">
        <v>42236</v>
      </c>
      <c r="G2091" s="118">
        <v>850</v>
      </c>
      <c r="H2091" s="31">
        <f t="shared" si="65"/>
        <v>0</v>
      </c>
      <c r="I2091" s="56" t="s">
        <v>312</v>
      </c>
      <c r="N2091" s="20">
        <v>42217</v>
      </c>
      <c r="O2091" s="183">
        <v>4327</v>
      </c>
      <c r="P2091" s="183" t="s">
        <v>1592</v>
      </c>
      <c r="Q2091" s="14" t="s">
        <v>1020</v>
      </c>
      <c r="R2091" s="105">
        <v>4624.62</v>
      </c>
      <c r="S2091" s="23">
        <v>42218</v>
      </c>
      <c r="T2091" s="106">
        <v>4624.62</v>
      </c>
      <c r="U2091" s="25">
        <f t="shared" si="64"/>
        <v>0</v>
      </c>
      <c r="V2091" s="39" t="s">
        <v>9</v>
      </c>
    </row>
    <row r="2092" spans="1:22" x14ac:dyDescent="0.25">
      <c r="A2092" s="20">
        <v>42236</v>
      </c>
      <c r="B2092" s="183">
        <v>6300</v>
      </c>
      <c r="C2092" s="183" t="s">
        <v>1592</v>
      </c>
      <c r="D2092" s="14" t="s">
        <v>99</v>
      </c>
      <c r="E2092" s="105">
        <v>2055.3000000000002</v>
      </c>
      <c r="F2092" s="23">
        <v>42236</v>
      </c>
      <c r="G2092" s="118">
        <v>2055.3000000000002</v>
      </c>
      <c r="H2092" s="31">
        <f t="shared" si="65"/>
        <v>0</v>
      </c>
      <c r="I2092" s="56" t="s">
        <v>312</v>
      </c>
      <c r="N2092" s="20">
        <v>42218</v>
      </c>
      <c r="O2092" s="183">
        <v>4395</v>
      </c>
      <c r="P2092" s="183" t="s">
        <v>1592</v>
      </c>
      <c r="Q2092" s="40" t="s">
        <v>1020</v>
      </c>
      <c r="R2092" s="105">
        <v>1315.56</v>
      </c>
      <c r="S2092" s="23">
        <v>42220</v>
      </c>
      <c r="T2092" s="106">
        <v>1315.56</v>
      </c>
      <c r="U2092" s="25">
        <f t="shared" si="64"/>
        <v>0</v>
      </c>
      <c r="V2092" s="68" t="s">
        <v>9</v>
      </c>
    </row>
    <row r="2093" spans="1:22" x14ac:dyDescent="0.25">
      <c r="A2093" s="20">
        <v>42236</v>
      </c>
      <c r="B2093" s="183">
        <v>6301</v>
      </c>
      <c r="C2093" s="183" t="s">
        <v>1592</v>
      </c>
      <c r="D2093" s="14" t="s">
        <v>375</v>
      </c>
      <c r="E2093" s="105">
        <v>3006.2</v>
      </c>
      <c r="F2093" s="23">
        <v>42236</v>
      </c>
      <c r="G2093" s="118">
        <v>3006.2</v>
      </c>
      <c r="H2093" s="31">
        <f t="shared" si="65"/>
        <v>0</v>
      </c>
      <c r="I2093" s="56" t="s">
        <v>9</v>
      </c>
      <c r="N2093" s="20">
        <v>42220</v>
      </c>
      <c r="O2093" s="183">
        <v>4586</v>
      </c>
      <c r="P2093" s="183" t="s">
        <v>1592</v>
      </c>
      <c r="Q2093" s="14" t="s">
        <v>1020</v>
      </c>
      <c r="R2093" s="105">
        <v>3243.24</v>
      </c>
      <c r="S2093" s="72">
        <v>42221</v>
      </c>
      <c r="T2093" s="106">
        <v>3243.24</v>
      </c>
      <c r="U2093" s="31">
        <f t="shared" si="64"/>
        <v>0</v>
      </c>
      <c r="V2093" s="39" t="s">
        <v>9</v>
      </c>
    </row>
    <row r="2094" spans="1:22" x14ac:dyDescent="0.25">
      <c r="A2094" s="20">
        <v>42236</v>
      </c>
      <c r="B2094" s="183">
        <v>6302</v>
      </c>
      <c r="C2094" s="183" t="s">
        <v>1592</v>
      </c>
      <c r="D2094" s="14" t="s">
        <v>226</v>
      </c>
      <c r="E2094" s="105">
        <v>1965.6</v>
      </c>
      <c r="F2094" s="23">
        <v>42238</v>
      </c>
      <c r="G2094" s="118">
        <v>1965.6</v>
      </c>
      <c r="H2094" s="31">
        <f t="shared" si="65"/>
        <v>0</v>
      </c>
      <c r="I2094" s="56" t="s">
        <v>312</v>
      </c>
      <c r="N2094" s="20">
        <v>42221</v>
      </c>
      <c r="O2094" s="183">
        <v>4687</v>
      </c>
      <c r="P2094" s="183" t="s">
        <v>1592</v>
      </c>
      <c r="Q2094" s="14" t="s">
        <v>1020</v>
      </c>
      <c r="R2094" s="105">
        <v>2815.8</v>
      </c>
      <c r="S2094" s="23">
        <v>42221</v>
      </c>
      <c r="T2094" s="106">
        <v>2815.8</v>
      </c>
      <c r="U2094" s="31">
        <f t="shared" si="64"/>
        <v>0</v>
      </c>
      <c r="V2094" s="39" t="s">
        <v>9</v>
      </c>
    </row>
    <row r="2095" spans="1:22" x14ac:dyDescent="0.25">
      <c r="A2095" s="20">
        <v>42236</v>
      </c>
      <c r="B2095" s="183">
        <v>6303</v>
      </c>
      <c r="C2095" s="183" t="s">
        <v>1592</v>
      </c>
      <c r="D2095" s="14" t="s">
        <v>32</v>
      </c>
      <c r="E2095" s="105">
        <v>23077.85</v>
      </c>
      <c r="F2095" s="30">
        <v>42260</v>
      </c>
      <c r="G2095" s="145">
        <v>23077.85</v>
      </c>
      <c r="H2095" s="31">
        <f t="shared" si="65"/>
        <v>0</v>
      </c>
      <c r="I2095" s="56" t="s">
        <v>19</v>
      </c>
      <c r="N2095" s="20">
        <v>42221</v>
      </c>
      <c r="O2095" s="183">
        <v>4689</v>
      </c>
      <c r="P2095" s="183" t="s">
        <v>1592</v>
      </c>
      <c r="Q2095" s="14" t="s">
        <v>1020</v>
      </c>
      <c r="R2095" s="105">
        <v>371.67</v>
      </c>
      <c r="S2095" s="23">
        <v>42221</v>
      </c>
      <c r="T2095" s="106">
        <v>371.67</v>
      </c>
      <c r="U2095" s="31">
        <f t="shared" si="64"/>
        <v>0</v>
      </c>
      <c r="V2095" s="39" t="s">
        <v>9</v>
      </c>
    </row>
    <row r="2096" spans="1:22" x14ac:dyDescent="0.25">
      <c r="A2096" s="20">
        <v>42236</v>
      </c>
      <c r="B2096" s="183">
        <v>6304</v>
      </c>
      <c r="C2096" s="183" t="s">
        <v>1592</v>
      </c>
      <c r="D2096" s="150" t="s">
        <v>130</v>
      </c>
      <c r="E2096" s="105">
        <v>5153</v>
      </c>
      <c r="F2096" s="23">
        <v>42238</v>
      </c>
      <c r="G2096" s="118">
        <v>5153</v>
      </c>
      <c r="H2096" s="31">
        <f t="shared" si="65"/>
        <v>0</v>
      </c>
      <c r="I2096" s="56" t="s">
        <v>17</v>
      </c>
      <c r="N2096" s="20">
        <v>42222</v>
      </c>
      <c r="O2096" s="183">
        <v>4795</v>
      </c>
      <c r="P2096" s="183" t="s">
        <v>1592</v>
      </c>
      <c r="Q2096" s="14" t="s">
        <v>1020</v>
      </c>
      <c r="R2096" s="105">
        <v>4343.04</v>
      </c>
      <c r="S2096" s="23">
        <v>42222</v>
      </c>
      <c r="T2096" s="106">
        <v>4343.04</v>
      </c>
      <c r="U2096" s="31">
        <f t="shared" si="64"/>
        <v>0</v>
      </c>
      <c r="V2096" s="39" t="s">
        <v>9</v>
      </c>
    </row>
    <row r="2097" spans="1:22" x14ac:dyDescent="0.25">
      <c r="A2097" s="20">
        <v>42236</v>
      </c>
      <c r="B2097" s="183">
        <v>6305</v>
      </c>
      <c r="C2097" s="183" t="s">
        <v>1592</v>
      </c>
      <c r="D2097" s="14" t="s">
        <v>131</v>
      </c>
      <c r="E2097" s="105">
        <v>5709.6</v>
      </c>
      <c r="F2097" s="23">
        <v>42243</v>
      </c>
      <c r="G2097" s="118">
        <v>5709.6</v>
      </c>
      <c r="H2097" s="31">
        <f t="shared" si="65"/>
        <v>0</v>
      </c>
      <c r="I2097" s="56" t="s">
        <v>17</v>
      </c>
      <c r="N2097" s="20">
        <v>42223</v>
      </c>
      <c r="O2097" s="183">
        <v>4849</v>
      </c>
      <c r="P2097" s="183" t="s">
        <v>1592</v>
      </c>
      <c r="Q2097" s="14" t="s">
        <v>1020</v>
      </c>
      <c r="R2097" s="105">
        <v>1857.6</v>
      </c>
      <c r="S2097" s="23">
        <v>42223</v>
      </c>
      <c r="T2097" s="106">
        <v>1857.6</v>
      </c>
      <c r="U2097" s="31">
        <f t="shared" si="64"/>
        <v>0</v>
      </c>
      <c r="V2097" s="39" t="s">
        <v>9</v>
      </c>
    </row>
    <row r="2098" spans="1:22" x14ac:dyDescent="0.25">
      <c r="A2098" s="20">
        <v>42236</v>
      </c>
      <c r="B2098" s="183">
        <v>6306</v>
      </c>
      <c r="C2098" s="183" t="s">
        <v>1592</v>
      </c>
      <c r="D2098" s="14" t="s">
        <v>8</v>
      </c>
      <c r="E2098" s="105">
        <v>2809.6</v>
      </c>
      <c r="F2098" s="23">
        <v>42236</v>
      </c>
      <c r="G2098" s="118">
        <v>2809.6</v>
      </c>
      <c r="H2098" s="31">
        <f t="shared" si="65"/>
        <v>0</v>
      </c>
      <c r="I2098" s="56" t="s">
        <v>6106</v>
      </c>
      <c r="N2098" s="20">
        <v>42223</v>
      </c>
      <c r="O2098" s="183">
        <v>4948</v>
      </c>
      <c r="P2098" s="183" t="s">
        <v>1592</v>
      </c>
      <c r="Q2098" s="14" t="s">
        <v>1020</v>
      </c>
      <c r="R2098" s="105">
        <v>4362.6899999999996</v>
      </c>
      <c r="S2098" s="23">
        <v>42223</v>
      </c>
      <c r="T2098" s="106">
        <v>4362.6899999999996</v>
      </c>
      <c r="U2098" s="31">
        <f t="shared" si="64"/>
        <v>0</v>
      </c>
      <c r="V2098" s="39" t="s">
        <v>9</v>
      </c>
    </row>
    <row r="2099" spans="1:22" x14ac:dyDescent="0.25">
      <c r="A2099" s="20">
        <v>42236</v>
      </c>
      <c r="B2099" s="183">
        <v>6307</v>
      </c>
      <c r="C2099" s="183" t="s">
        <v>1592</v>
      </c>
      <c r="D2099" s="14" t="s">
        <v>49</v>
      </c>
      <c r="E2099" s="105">
        <v>1344</v>
      </c>
      <c r="F2099" s="23">
        <v>42243</v>
      </c>
      <c r="G2099" s="118">
        <v>1344</v>
      </c>
      <c r="H2099" s="31">
        <f t="shared" si="65"/>
        <v>0</v>
      </c>
      <c r="I2099" s="56" t="s">
        <v>312</v>
      </c>
      <c r="N2099" s="20">
        <v>42224</v>
      </c>
      <c r="O2099" s="183">
        <v>5064</v>
      </c>
      <c r="P2099" s="183" t="s">
        <v>1592</v>
      </c>
      <c r="Q2099" s="14" t="s">
        <v>1020</v>
      </c>
      <c r="R2099" s="105">
        <v>4843.0200000000004</v>
      </c>
      <c r="S2099" s="23">
        <v>42224</v>
      </c>
      <c r="T2099" s="106">
        <v>4843.0200000000004</v>
      </c>
      <c r="U2099" s="31">
        <f t="shared" si="64"/>
        <v>0</v>
      </c>
      <c r="V2099" s="39" t="s">
        <v>9</v>
      </c>
    </row>
    <row r="2100" spans="1:22" x14ac:dyDescent="0.25">
      <c r="A2100" s="20">
        <v>42236</v>
      </c>
      <c r="B2100" s="183">
        <v>6308</v>
      </c>
      <c r="C2100" s="183" t="s">
        <v>1592</v>
      </c>
      <c r="D2100" s="14" t="s">
        <v>5046</v>
      </c>
      <c r="E2100" s="105">
        <v>24259.4</v>
      </c>
      <c r="F2100" s="23">
        <v>42236</v>
      </c>
      <c r="G2100" s="118">
        <v>24259.4</v>
      </c>
      <c r="H2100" s="31">
        <f t="shared" si="65"/>
        <v>0</v>
      </c>
      <c r="I2100" s="56" t="s">
        <v>9</v>
      </c>
      <c r="N2100" s="20">
        <v>42228</v>
      </c>
      <c r="O2100" s="183">
        <v>5450</v>
      </c>
      <c r="P2100" s="183" t="s">
        <v>1592</v>
      </c>
      <c r="Q2100" s="14" t="s">
        <v>1020</v>
      </c>
      <c r="R2100" s="105">
        <v>3092.7</v>
      </c>
      <c r="S2100" s="23">
        <v>42228</v>
      </c>
      <c r="T2100" s="106">
        <v>3092.7</v>
      </c>
      <c r="U2100" s="31">
        <f t="shared" si="64"/>
        <v>0</v>
      </c>
      <c r="V2100" s="39" t="s">
        <v>9</v>
      </c>
    </row>
    <row r="2101" spans="1:22" x14ac:dyDescent="0.25">
      <c r="A2101" s="20">
        <v>42236</v>
      </c>
      <c r="B2101" s="183">
        <v>6309</v>
      </c>
      <c r="C2101" s="183" t="s">
        <v>1592</v>
      </c>
      <c r="D2101" s="14" t="s">
        <v>6156</v>
      </c>
      <c r="E2101" s="105">
        <v>5053.1000000000004</v>
      </c>
      <c r="F2101" s="23">
        <v>42236</v>
      </c>
      <c r="G2101" s="118">
        <v>5053.1000000000004</v>
      </c>
      <c r="H2101" s="31">
        <f t="shared" si="65"/>
        <v>0</v>
      </c>
      <c r="I2101" s="56" t="s">
        <v>9</v>
      </c>
      <c r="N2101" s="20">
        <v>42229</v>
      </c>
      <c r="O2101" s="183">
        <v>5574</v>
      </c>
      <c r="P2101" s="183" t="s">
        <v>1592</v>
      </c>
      <c r="Q2101" s="14" t="s">
        <v>1020</v>
      </c>
      <c r="R2101" s="105">
        <v>4000.62</v>
      </c>
      <c r="S2101" s="23">
        <v>42229</v>
      </c>
      <c r="T2101" s="106">
        <v>4000.62</v>
      </c>
      <c r="U2101" s="31">
        <f t="shared" si="64"/>
        <v>0</v>
      </c>
      <c r="V2101" s="39" t="s">
        <v>9</v>
      </c>
    </row>
    <row r="2102" spans="1:22" x14ac:dyDescent="0.25">
      <c r="A2102" s="20">
        <v>42236</v>
      </c>
      <c r="B2102" s="183">
        <v>6310</v>
      </c>
      <c r="C2102" s="183" t="s">
        <v>1592</v>
      </c>
      <c r="D2102" s="14" t="s">
        <v>137</v>
      </c>
      <c r="E2102" s="105">
        <v>504</v>
      </c>
      <c r="F2102" s="23">
        <v>42236</v>
      </c>
      <c r="G2102" s="118">
        <v>504</v>
      </c>
      <c r="H2102" s="31">
        <f t="shared" si="65"/>
        <v>0</v>
      </c>
      <c r="I2102" s="56" t="s">
        <v>9</v>
      </c>
      <c r="N2102" s="20">
        <v>42230</v>
      </c>
      <c r="O2102" s="183">
        <v>5708</v>
      </c>
      <c r="P2102" s="183" t="s">
        <v>1592</v>
      </c>
      <c r="Q2102" s="14" t="s">
        <v>1020</v>
      </c>
      <c r="R2102" s="105">
        <v>4493.58</v>
      </c>
      <c r="S2102" s="23">
        <v>42230</v>
      </c>
      <c r="T2102" s="106">
        <v>4493.58</v>
      </c>
      <c r="U2102" s="48">
        <f t="shared" si="64"/>
        <v>0</v>
      </c>
      <c r="V2102" s="39" t="s">
        <v>9</v>
      </c>
    </row>
    <row r="2103" spans="1:22" x14ac:dyDescent="0.25">
      <c r="A2103" s="20">
        <v>42236</v>
      </c>
      <c r="B2103" s="183">
        <v>6311</v>
      </c>
      <c r="C2103" s="183" t="s">
        <v>1592</v>
      </c>
      <c r="D2103" s="14" t="s">
        <v>128</v>
      </c>
      <c r="E2103" s="105">
        <v>1147.2</v>
      </c>
      <c r="F2103" s="23">
        <v>42236</v>
      </c>
      <c r="G2103" s="118">
        <v>1147.2</v>
      </c>
      <c r="H2103" s="31">
        <f t="shared" si="65"/>
        <v>0</v>
      </c>
      <c r="I2103" s="56" t="s">
        <v>17</v>
      </c>
      <c r="N2103" s="20">
        <v>42231</v>
      </c>
      <c r="O2103" s="183">
        <v>5836</v>
      </c>
      <c r="P2103" s="183" t="s">
        <v>1592</v>
      </c>
      <c r="Q2103" s="14" t="s">
        <v>1020</v>
      </c>
      <c r="R2103" s="105">
        <v>4593.6899999999996</v>
      </c>
      <c r="S2103" s="23">
        <v>42231</v>
      </c>
      <c r="T2103" s="106">
        <v>4593.6899999999996</v>
      </c>
      <c r="U2103" s="48">
        <f t="shared" si="64"/>
        <v>0</v>
      </c>
      <c r="V2103" s="39" t="s">
        <v>9</v>
      </c>
    </row>
    <row r="2104" spans="1:22" x14ac:dyDescent="0.25">
      <c r="A2104" s="20">
        <v>42236</v>
      </c>
      <c r="B2104" s="183">
        <v>6312</v>
      </c>
      <c r="C2104" s="183" t="s">
        <v>1592</v>
      </c>
      <c r="D2104" s="14" t="s">
        <v>5046</v>
      </c>
      <c r="E2104" s="105">
        <v>3087.6</v>
      </c>
      <c r="F2104" s="23">
        <v>42236</v>
      </c>
      <c r="G2104" s="118">
        <v>3087.6</v>
      </c>
      <c r="H2104" s="31">
        <f t="shared" si="65"/>
        <v>0</v>
      </c>
      <c r="I2104" s="56" t="s">
        <v>9</v>
      </c>
      <c r="N2104" s="20">
        <v>42232</v>
      </c>
      <c r="O2104" s="183">
        <v>5919</v>
      </c>
      <c r="P2104" s="183" t="s">
        <v>1592</v>
      </c>
      <c r="Q2104" s="150" t="s">
        <v>1020</v>
      </c>
      <c r="R2104" s="105">
        <v>1952.34</v>
      </c>
      <c r="S2104" s="23">
        <v>42233</v>
      </c>
      <c r="T2104" s="118">
        <v>1952.34</v>
      </c>
      <c r="U2104" s="31">
        <f t="shared" si="64"/>
        <v>0</v>
      </c>
      <c r="V2104" s="56" t="s">
        <v>9</v>
      </c>
    </row>
    <row r="2105" spans="1:22" x14ac:dyDescent="0.25">
      <c r="A2105" s="20">
        <v>42236</v>
      </c>
      <c r="B2105" s="183">
        <v>6313</v>
      </c>
      <c r="C2105" s="183" t="s">
        <v>1592</v>
      </c>
      <c r="D2105" s="14" t="s">
        <v>1515</v>
      </c>
      <c r="E2105" s="105">
        <v>1018.4</v>
      </c>
      <c r="F2105" s="23">
        <v>42236</v>
      </c>
      <c r="G2105" s="118">
        <v>1018.4</v>
      </c>
      <c r="H2105" s="31">
        <f t="shared" si="65"/>
        <v>0</v>
      </c>
      <c r="I2105" s="56" t="s">
        <v>17</v>
      </c>
      <c r="N2105" s="20">
        <v>42235</v>
      </c>
      <c r="O2105" s="183">
        <v>6253</v>
      </c>
      <c r="P2105" s="183" t="s">
        <v>1592</v>
      </c>
      <c r="Q2105" s="14" t="s">
        <v>1020</v>
      </c>
      <c r="R2105" s="105">
        <v>3339.96</v>
      </c>
      <c r="S2105" s="23">
        <v>42235</v>
      </c>
      <c r="T2105" s="118">
        <v>3339.96</v>
      </c>
      <c r="U2105" s="31">
        <f t="shared" si="64"/>
        <v>0</v>
      </c>
      <c r="V2105" s="56" t="s">
        <v>9</v>
      </c>
    </row>
    <row r="2106" spans="1:22" x14ac:dyDescent="0.25">
      <c r="A2106" s="20">
        <v>42236</v>
      </c>
      <c r="B2106" s="183">
        <v>6314</v>
      </c>
      <c r="C2106" s="183" t="s">
        <v>1592</v>
      </c>
      <c r="D2106" s="14" t="s">
        <v>383</v>
      </c>
      <c r="E2106" s="122">
        <v>2666</v>
      </c>
      <c r="F2106" s="23">
        <v>42236</v>
      </c>
      <c r="G2106" s="118">
        <v>2666</v>
      </c>
      <c r="H2106" s="31">
        <f t="shared" si="65"/>
        <v>0</v>
      </c>
      <c r="I2106" s="56" t="s">
        <v>6106</v>
      </c>
      <c r="N2106" s="20">
        <v>42237</v>
      </c>
      <c r="O2106" s="183">
        <v>6515</v>
      </c>
      <c r="P2106" s="183" t="s">
        <v>1592</v>
      </c>
      <c r="Q2106" s="14" t="s">
        <v>1020</v>
      </c>
      <c r="R2106" s="105">
        <v>4618.38</v>
      </c>
      <c r="S2106" s="23">
        <v>42237</v>
      </c>
      <c r="T2106" s="106">
        <v>4618.38</v>
      </c>
      <c r="U2106" s="31">
        <f t="shared" si="64"/>
        <v>0</v>
      </c>
      <c r="V2106" s="39" t="s">
        <v>9</v>
      </c>
    </row>
    <row r="2107" spans="1:22" x14ac:dyDescent="0.25">
      <c r="A2107" s="20">
        <v>42236</v>
      </c>
      <c r="B2107" s="183">
        <v>6315</v>
      </c>
      <c r="C2107" s="183" t="s">
        <v>1592</v>
      </c>
      <c r="D2107" s="14" t="s">
        <v>1182</v>
      </c>
      <c r="E2107" s="105">
        <v>60</v>
      </c>
      <c r="F2107" s="23">
        <v>42236</v>
      </c>
      <c r="G2107" s="118">
        <v>60</v>
      </c>
      <c r="H2107" s="31">
        <f t="shared" si="65"/>
        <v>0</v>
      </c>
      <c r="I2107" s="56" t="s">
        <v>9</v>
      </c>
      <c r="N2107" s="20">
        <v>42238</v>
      </c>
      <c r="O2107" s="183">
        <v>6628</v>
      </c>
      <c r="P2107" s="183" t="s">
        <v>1592</v>
      </c>
      <c r="Q2107" s="14" t="s">
        <v>1020</v>
      </c>
      <c r="R2107" s="105">
        <v>5161.26</v>
      </c>
      <c r="S2107" s="65">
        <v>42238</v>
      </c>
      <c r="T2107" s="106">
        <v>5161.26</v>
      </c>
      <c r="U2107" s="31">
        <f t="shared" si="64"/>
        <v>0</v>
      </c>
      <c r="V2107" s="39" t="s">
        <v>9</v>
      </c>
    </row>
    <row r="2108" spans="1:22" x14ac:dyDescent="0.25">
      <c r="A2108" s="20">
        <v>42236</v>
      </c>
      <c r="B2108" s="183">
        <v>6316</v>
      </c>
      <c r="C2108" s="183" t="s">
        <v>1592</v>
      </c>
      <c r="D2108" s="14" t="s">
        <v>8</v>
      </c>
      <c r="E2108" s="105">
        <v>40</v>
      </c>
      <c r="F2108" s="23">
        <v>42236</v>
      </c>
      <c r="G2108" s="118">
        <v>40</v>
      </c>
      <c r="H2108" s="31">
        <f t="shared" si="65"/>
        <v>0</v>
      </c>
      <c r="I2108" s="56" t="s">
        <v>6106</v>
      </c>
      <c r="N2108" s="20">
        <v>42242</v>
      </c>
      <c r="O2108" s="183">
        <v>7009</v>
      </c>
      <c r="P2108" s="183" t="s">
        <v>1592</v>
      </c>
      <c r="Q2108" s="14" t="s">
        <v>1020</v>
      </c>
      <c r="R2108" s="105">
        <v>3121.6</v>
      </c>
      <c r="S2108" s="23">
        <v>42242</v>
      </c>
      <c r="T2108" s="106">
        <v>3121.6</v>
      </c>
      <c r="U2108" s="31">
        <f t="shared" si="64"/>
        <v>0</v>
      </c>
      <c r="V2108" s="39" t="s">
        <v>9</v>
      </c>
    </row>
    <row r="2109" spans="1:22" x14ac:dyDescent="0.25">
      <c r="A2109" s="20">
        <v>42236</v>
      </c>
      <c r="B2109" s="183">
        <v>6317</v>
      </c>
      <c r="C2109" s="183" t="s">
        <v>1592</v>
      </c>
      <c r="D2109" s="26" t="s">
        <v>218</v>
      </c>
      <c r="E2109" s="108">
        <v>0</v>
      </c>
      <c r="F2109" s="23"/>
      <c r="G2109" s="118"/>
      <c r="H2109" s="31">
        <f t="shared" si="65"/>
        <v>0</v>
      </c>
      <c r="I2109" s="56" t="s">
        <v>13</v>
      </c>
      <c r="N2109" s="20">
        <v>42243</v>
      </c>
      <c r="O2109" s="183">
        <v>7128</v>
      </c>
      <c r="P2109" s="183" t="s">
        <v>1592</v>
      </c>
      <c r="Q2109" s="14" t="s">
        <v>1020</v>
      </c>
      <c r="R2109" s="105">
        <v>2514</v>
      </c>
      <c r="S2109" s="23">
        <v>42243</v>
      </c>
      <c r="T2109" s="106">
        <v>2514</v>
      </c>
      <c r="U2109" s="31">
        <f t="shared" si="64"/>
        <v>0</v>
      </c>
      <c r="V2109" s="39" t="s">
        <v>9</v>
      </c>
    </row>
    <row r="2110" spans="1:22" x14ac:dyDescent="0.25">
      <c r="A2110" s="20">
        <v>42236</v>
      </c>
      <c r="B2110" s="183">
        <v>6318</v>
      </c>
      <c r="C2110" s="183" t="s">
        <v>1592</v>
      </c>
      <c r="D2110" s="14" t="s">
        <v>116</v>
      </c>
      <c r="E2110" s="105">
        <v>2517.1999999999998</v>
      </c>
      <c r="F2110" s="23">
        <v>42236</v>
      </c>
      <c r="G2110" s="118">
        <v>2517.1999999999998</v>
      </c>
      <c r="H2110" s="31">
        <f t="shared" si="65"/>
        <v>0</v>
      </c>
      <c r="I2110" s="56" t="s">
        <v>9</v>
      </c>
      <c r="N2110" s="20">
        <v>42244</v>
      </c>
      <c r="O2110" s="183">
        <v>7268</v>
      </c>
      <c r="P2110" s="183" t="s">
        <v>1592</v>
      </c>
      <c r="Q2110" s="14" t="s">
        <v>1020</v>
      </c>
      <c r="R2110" s="105">
        <v>3040.44</v>
      </c>
      <c r="S2110" s="23">
        <v>42244</v>
      </c>
      <c r="T2110" s="106">
        <v>3040.44</v>
      </c>
      <c r="U2110" s="31">
        <f t="shared" si="64"/>
        <v>0</v>
      </c>
      <c r="V2110" s="39" t="s">
        <v>9</v>
      </c>
    </row>
    <row r="2111" spans="1:22" x14ac:dyDescent="0.25">
      <c r="A2111" s="20">
        <v>42236</v>
      </c>
      <c r="B2111" s="183">
        <v>6319</v>
      </c>
      <c r="C2111" s="183" t="s">
        <v>1592</v>
      </c>
      <c r="D2111" s="14" t="s">
        <v>151</v>
      </c>
      <c r="E2111" s="105">
        <v>1542.9</v>
      </c>
      <c r="F2111" s="23">
        <v>42237</v>
      </c>
      <c r="G2111" s="118">
        <v>1542.9</v>
      </c>
      <c r="H2111" s="31">
        <f t="shared" si="65"/>
        <v>0</v>
      </c>
      <c r="I2111" s="56" t="s">
        <v>9</v>
      </c>
      <c r="N2111" s="20">
        <v>42245</v>
      </c>
      <c r="O2111" s="183">
        <v>7385</v>
      </c>
      <c r="P2111" s="183" t="s">
        <v>1592</v>
      </c>
      <c r="Q2111" s="14" t="s">
        <v>1020</v>
      </c>
      <c r="R2111" s="105">
        <v>3960.06</v>
      </c>
      <c r="S2111" s="23">
        <v>42245</v>
      </c>
      <c r="T2111" s="106">
        <v>3960.06</v>
      </c>
      <c r="U2111" s="31">
        <f t="shared" si="64"/>
        <v>0</v>
      </c>
      <c r="V2111" s="39" t="s">
        <v>9</v>
      </c>
    </row>
    <row r="2112" spans="1:22" x14ac:dyDescent="0.25">
      <c r="A2112" s="20">
        <v>42236</v>
      </c>
      <c r="B2112" s="183">
        <v>6320</v>
      </c>
      <c r="C2112" s="183" t="s">
        <v>1592</v>
      </c>
      <c r="D2112" s="14" t="s">
        <v>133</v>
      </c>
      <c r="E2112" s="105">
        <v>1558</v>
      </c>
      <c r="F2112" s="23">
        <v>42236</v>
      </c>
      <c r="G2112" s="118">
        <v>1558</v>
      </c>
      <c r="H2112" s="31">
        <f t="shared" si="65"/>
        <v>0</v>
      </c>
      <c r="I2112" s="56" t="s">
        <v>9</v>
      </c>
      <c r="N2112" s="20">
        <v>42247</v>
      </c>
      <c r="O2112" s="183">
        <v>7605</v>
      </c>
      <c r="P2112" s="183" t="s">
        <v>1592</v>
      </c>
      <c r="Q2112" s="14" t="s">
        <v>1020</v>
      </c>
      <c r="R2112" s="105">
        <v>1474.98</v>
      </c>
      <c r="S2112" s="23">
        <v>42247</v>
      </c>
      <c r="T2112" s="106">
        <v>1474.98</v>
      </c>
      <c r="U2112" s="31">
        <f t="shared" si="64"/>
        <v>0</v>
      </c>
      <c r="V2112" s="39" t="s">
        <v>9</v>
      </c>
    </row>
    <row r="2113" spans="1:22" x14ac:dyDescent="0.25">
      <c r="A2113" s="20">
        <v>42236</v>
      </c>
      <c r="B2113" s="183">
        <v>6321</v>
      </c>
      <c r="C2113" s="183" t="s">
        <v>1592</v>
      </c>
      <c r="D2113" s="14" t="s">
        <v>229</v>
      </c>
      <c r="E2113" s="105">
        <v>3281.4</v>
      </c>
      <c r="F2113" s="23">
        <v>42236</v>
      </c>
      <c r="G2113" s="118">
        <v>3281.4</v>
      </c>
      <c r="H2113" s="31">
        <f t="shared" si="65"/>
        <v>0</v>
      </c>
      <c r="I2113" s="56" t="s">
        <v>9</v>
      </c>
      <c r="N2113" s="20">
        <v>42217</v>
      </c>
      <c r="O2113" s="183">
        <v>4325</v>
      </c>
      <c r="P2113" s="183" t="s">
        <v>1592</v>
      </c>
      <c r="Q2113" s="14" t="s">
        <v>6109</v>
      </c>
      <c r="R2113" s="105">
        <v>210</v>
      </c>
      <c r="S2113" s="23">
        <v>42219</v>
      </c>
      <c r="T2113" s="106">
        <v>210</v>
      </c>
      <c r="U2113" s="25">
        <f t="shared" si="64"/>
        <v>0</v>
      </c>
      <c r="V2113" s="39" t="s">
        <v>9</v>
      </c>
    </row>
    <row r="2114" spans="1:22" x14ac:dyDescent="0.25">
      <c r="A2114" s="20">
        <v>42236</v>
      </c>
      <c r="B2114" s="183">
        <v>6322</v>
      </c>
      <c r="C2114" s="183" t="s">
        <v>1592</v>
      </c>
      <c r="D2114" s="14" t="s">
        <v>6209</v>
      </c>
      <c r="E2114" s="105">
        <v>2445.9</v>
      </c>
      <c r="F2114" s="23">
        <v>42236</v>
      </c>
      <c r="G2114" s="106">
        <v>2445.9</v>
      </c>
      <c r="H2114" s="31">
        <f t="shared" si="65"/>
        <v>0</v>
      </c>
      <c r="I2114" s="39" t="s">
        <v>9</v>
      </c>
      <c r="N2114" s="20">
        <v>42226</v>
      </c>
      <c r="O2114" s="183">
        <v>5171</v>
      </c>
      <c r="P2114" s="183" t="s">
        <v>1592</v>
      </c>
      <c r="Q2114" s="14" t="s">
        <v>474</v>
      </c>
      <c r="R2114" s="105">
        <v>8000.3</v>
      </c>
      <c r="S2114" s="23">
        <v>42226</v>
      </c>
      <c r="T2114" s="106">
        <v>8000.3</v>
      </c>
      <c r="U2114" s="31">
        <f t="shared" si="64"/>
        <v>0</v>
      </c>
      <c r="V2114" s="39" t="s">
        <v>9</v>
      </c>
    </row>
    <row r="2115" spans="1:22" x14ac:dyDescent="0.25">
      <c r="A2115" s="20">
        <v>42236</v>
      </c>
      <c r="B2115" s="183">
        <v>6323</v>
      </c>
      <c r="C2115" s="183" t="s">
        <v>1592</v>
      </c>
      <c r="D2115" s="14" t="s">
        <v>55</v>
      </c>
      <c r="E2115" s="105">
        <v>1396.8</v>
      </c>
      <c r="F2115" s="23">
        <v>42238</v>
      </c>
      <c r="G2115" s="106">
        <v>1396.8</v>
      </c>
      <c r="H2115" s="31">
        <f t="shared" si="65"/>
        <v>0</v>
      </c>
      <c r="I2115" s="39" t="s">
        <v>1013</v>
      </c>
      <c r="N2115" s="20">
        <v>42221</v>
      </c>
      <c r="O2115" s="183">
        <v>4692</v>
      </c>
      <c r="P2115" s="183" t="s">
        <v>1592</v>
      </c>
      <c r="Q2115" s="14" t="s">
        <v>6129</v>
      </c>
      <c r="R2115" s="105">
        <v>5270</v>
      </c>
      <c r="S2115" s="23">
        <v>42221</v>
      </c>
      <c r="T2115" s="106">
        <v>5270</v>
      </c>
      <c r="U2115" s="31">
        <f t="shared" ref="U2115:U2178" si="66">R2115-T2115</f>
        <v>0</v>
      </c>
      <c r="V2115" s="39" t="s">
        <v>9</v>
      </c>
    </row>
    <row r="2116" spans="1:22" x14ac:dyDescent="0.25">
      <c r="A2116" s="20">
        <v>42236</v>
      </c>
      <c r="B2116" s="183">
        <v>6324</v>
      </c>
      <c r="C2116" s="183" t="s">
        <v>1592</v>
      </c>
      <c r="D2116" s="14" t="s">
        <v>47</v>
      </c>
      <c r="E2116" s="105">
        <v>17236.2</v>
      </c>
      <c r="F2116" s="23">
        <v>42238</v>
      </c>
      <c r="G2116" s="106">
        <v>17236.2</v>
      </c>
      <c r="H2116" s="31">
        <f t="shared" ref="H2116:H2179" si="67">E2116-G2116</f>
        <v>0</v>
      </c>
      <c r="I2116" s="39" t="s">
        <v>6104</v>
      </c>
      <c r="N2116" s="20">
        <v>42228</v>
      </c>
      <c r="O2116" s="183">
        <v>5452</v>
      </c>
      <c r="P2116" s="183" t="s">
        <v>1592</v>
      </c>
      <c r="Q2116" s="14" t="s">
        <v>6129</v>
      </c>
      <c r="R2116" s="105">
        <v>3897.6</v>
      </c>
      <c r="S2116" s="23">
        <v>42228</v>
      </c>
      <c r="T2116" s="106">
        <v>3897.6</v>
      </c>
      <c r="U2116" s="31">
        <f t="shared" si="66"/>
        <v>0</v>
      </c>
      <c r="V2116" s="39" t="s">
        <v>9</v>
      </c>
    </row>
    <row r="2117" spans="1:22" x14ac:dyDescent="0.25">
      <c r="A2117" s="20">
        <v>42236</v>
      </c>
      <c r="B2117" s="183">
        <v>6325</v>
      </c>
      <c r="C2117" s="183" t="s">
        <v>1592</v>
      </c>
      <c r="D2117" s="150" t="s">
        <v>24</v>
      </c>
      <c r="E2117" s="105">
        <v>2204</v>
      </c>
      <c r="F2117" s="23">
        <v>42243</v>
      </c>
      <c r="G2117" s="106">
        <v>2204</v>
      </c>
      <c r="H2117" s="31">
        <f t="shared" si="67"/>
        <v>0</v>
      </c>
      <c r="I2117" s="39" t="s">
        <v>9</v>
      </c>
      <c r="N2117" s="20">
        <v>42243</v>
      </c>
      <c r="O2117" s="183">
        <v>7031</v>
      </c>
      <c r="P2117" s="183" t="s">
        <v>1592</v>
      </c>
      <c r="Q2117" s="14" t="s">
        <v>6267</v>
      </c>
      <c r="R2117" s="105">
        <v>32858.959999999999</v>
      </c>
      <c r="S2117" s="23"/>
      <c r="T2117" s="106"/>
      <c r="U2117" s="31">
        <f t="shared" si="66"/>
        <v>32858.959999999999</v>
      </c>
      <c r="V2117" s="39" t="s">
        <v>773</v>
      </c>
    </row>
    <row r="2118" spans="1:22" x14ac:dyDescent="0.25">
      <c r="A2118" s="20">
        <v>42236</v>
      </c>
      <c r="B2118" s="183">
        <v>6326</v>
      </c>
      <c r="C2118" s="183" t="s">
        <v>1592</v>
      </c>
      <c r="D2118" s="14" t="s">
        <v>236</v>
      </c>
      <c r="E2118" s="105">
        <v>34465.599999999999</v>
      </c>
      <c r="F2118" s="30" t="s">
        <v>6341</v>
      </c>
      <c r="G2118" s="144">
        <f>1776.7+25000+7688.9</f>
        <v>34465.599999999999</v>
      </c>
      <c r="H2118" s="31">
        <f t="shared" si="67"/>
        <v>0</v>
      </c>
      <c r="I2118" s="39" t="s">
        <v>94</v>
      </c>
      <c r="N2118" s="20">
        <v>42217</v>
      </c>
      <c r="O2118" s="183">
        <v>4216</v>
      </c>
      <c r="P2118" s="183" t="s">
        <v>1592</v>
      </c>
      <c r="Q2118" s="14" t="s">
        <v>854</v>
      </c>
      <c r="R2118" s="105">
        <v>8206</v>
      </c>
      <c r="S2118" s="23">
        <v>42217</v>
      </c>
      <c r="T2118" s="106">
        <v>8206</v>
      </c>
      <c r="U2118" s="25">
        <f t="shared" si="66"/>
        <v>0</v>
      </c>
      <c r="V2118" s="39" t="s">
        <v>9</v>
      </c>
    </row>
    <row r="2119" spans="1:22" x14ac:dyDescent="0.25">
      <c r="A2119" s="20">
        <v>42236</v>
      </c>
      <c r="B2119" s="183">
        <v>6327</v>
      </c>
      <c r="C2119" s="183" t="s">
        <v>1592</v>
      </c>
      <c r="D2119" s="14" t="s">
        <v>16</v>
      </c>
      <c r="E2119" s="105">
        <v>212.4</v>
      </c>
      <c r="F2119" s="23">
        <v>42236</v>
      </c>
      <c r="G2119" s="106">
        <v>212.4</v>
      </c>
      <c r="H2119" s="31">
        <f t="shared" si="67"/>
        <v>0</v>
      </c>
      <c r="I2119" s="39" t="s">
        <v>9</v>
      </c>
      <c r="N2119" s="20">
        <v>42218</v>
      </c>
      <c r="O2119" s="183">
        <v>4338</v>
      </c>
      <c r="P2119" s="183" t="s">
        <v>1592</v>
      </c>
      <c r="Q2119" s="40" t="s">
        <v>854</v>
      </c>
      <c r="R2119" s="105">
        <v>8137.8</v>
      </c>
      <c r="S2119" s="23">
        <v>42220</v>
      </c>
      <c r="T2119" s="106">
        <v>8137.8</v>
      </c>
      <c r="U2119" s="25">
        <f t="shared" si="66"/>
        <v>0</v>
      </c>
      <c r="V2119" s="68" t="s">
        <v>9</v>
      </c>
    </row>
    <row r="2120" spans="1:22" x14ac:dyDescent="0.25">
      <c r="A2120" s="20">
        <v>42236</v>
      </c>
      <c r="B2120" s="183">
        <v>6328</v>
      </c>
      <c r="C2120" s="183" t="s">
        <v>1592</v>
      </c>
      <c r="D2120" s="14" t="s">
        <v>247</v>
      </c>
      <c r="E2120" s="105">
        <v>9003</v>
      </c>
      <c r="F2120" s="23">
        <v>42236</v>
      </c>
      <c r="G2120" s="106">
        <v>9003</v>
      </c>
      <c r="H2120" s="31">
        <f t="shared" si="67"/>
        <v>0</v>
      </c>
      <c r="I2120" s="39" t="s">
        <v>94</v>
      </c>
      <c r="N2120" s="20">
        <v>42220</v>
      </c>
      <c r="O2120" s="183">
        <v>4518</v>
      </c>
      <c r="P2120" s="183" t="s">
        <v>1592</v>
      </c>
      <c r="Q2120" s="150" t="s">
        <v>854</v>
      </c>
      <c r="R2120" s="105">
        <v>5834.8</v>
      </c>
      <c r="S2120" s="23">
        <v>42236</v>
      </c>
      <c r="T2120" s="114">
        <v>4500</v>
      </c>
      <c r="U2120" s="55">
        <f t="shared" si="66"/>
        <v>1334.8000000000002</v>
      </c>
      <c r="V2120" s="39" t="s">
        <v>9</v>
      </c>
    </row>
    <row r="2121" spans="1:22" x14ac:dyDescent="0.25">
      <c r="A2121" s="20">
        <v>42236</v>
      </c>
      <c r="B2121" s="183">
        <v>6329</v>
      </c>
      <c r="C2121" s="183" t="s">
        <v>1592</v>
      </c>
      <c r="D2121" s="14" t="s">
        <v>271</v>
      </c>
      <c r="E2121" s="105">
        <v>2895</v>
      </c>
      <c r="F2121" s="23">
        <v>42236</v>
      </c>
      <c r="G2121" s="106">
        <v>2895</v>
      </c>
      <c r="H2121" s="31">
        <f t="shared" si="67"/>
        <v>0</v>
      </c>
      <c r="I2121" s="39" t="s">
        <v>9</v>
      </c>
      <c r="N2121" s="20">
        <v>42221</v>
      </c>
      <c r="O2121" s="183">
        <v>4603</v>
      </c>
      <c r="P2121" s="183" t="s">
        <v>1592</v>
      </c>
      <c r="Q2121" s="14" t="s">
        <v>854</v>
      </c>
      <c r="R2121" s="105">
        <v>2937.6</v>
      </c>
      <c r="S2121" s="23">
        <v>42221</v>
      </c>
      <c r="T2121" s="106">
        <v>2937.6</v>
      </c>
      <c r="U2121" s="31">
        <f t="shared" si="66"/>
        <v>0</v>
      </c>
      <c r="V2121" s="39" t="s">
        <v>9</v>
      </c>
    </row>
    <row r="2122" spans="1:22" x14ac:dyDescent="0.25">
      <c r="A2122" s="20">
        <v>42236</v>
      </c>
      <c r="B2122" s="183">
        <v>6330</v>
      </c>
      <c r="C2122" s="183" t="s">
        <v>1592</v>
      </c>
      <c r="D2122" s="14" t="s">
        <v>406</v>
      </c>
      <c r="E2122" s="105">
        <v>16081.2</v>
      </c>
      <c r="F2122" s="23">
        <v>42238</v>
      </c>
      <c r="G2122" s="106">
        <v>16081.2</v>
      </c>
      <c r="H2122" s="31">
        <f t="shared" si="67"/>
        <v>0</v>
      </c>
      <c r="I2122" s="39" t="s">
        <v>6104</v>
      </c>
      <c r="N2122" s="20">
        <v>42221</v>
      </c>
      <c r="O2122" s="183">
        <v>4605</v>
      </c>
      <c r="P2122" s="183" t="s">
        <v>1592</v>
      </c>
      <c r="Q2122" s="14" t="s">
        <v>854</v>
      </c>
      <c r="R2122" s="105">
        <v>2579.1999999999998</v>
      </c>
      <c r="S2122" s="23">
        <v>42221</v>
      </c>
      <c r="T2122" s="106">
        <v>2579.1999999999998</v>
      </c>
      <c r="U2122" s="31">
        <f t="shared" si="66"/>
        <v>0</v>
      </c>
      <c r="V2122" s="39" t="s">
        <v>9</v>
      </c>
    </row>
    <row r="2123" spans="1:22" x14ac:dyDescent="0.25">
      <c r="A2123" s="20">
        <v>42236</v>
      </c>
      <c r="B2123" s="183">
        <v>6331</v>
      </c>
      <c r="C2123" s="183" t="s">
        <v>1592</v>
      </c>
      <c r="D2123" s="14" t="s">
        <v>256</v>
      </c>
      <c r="E2123" s="105">
        <v>6201.6</v>
      </c>
      <c r="F2123" s="23">
        <v>42238</v>
      </c>
      <c r="G2123" s="106">
        <v>6201.6</v>
      </c>
      <c r="H2123" s="31">
        <f t="shared" si="67"/>
        <v>0</v>
      </c>
      <c r="I2123" s="39" t="s">
        <v>6104</v>
      </c>
      <c r="N2123" s="20">
        <v>42223</v>
      </c>
      <c r="O2123" s="183">
        <v>4842</v>
      </c>
      <c r="P2123" s="183" t="s">
        <v>1592</v>
      </c>
      <c r="Q2123" s="14" t="s">
        <v>854</v>
      </c>
      <c r="R2123" s="105">
        <v>5054.8</v>
      </c>
      <c r="S2123" s="23">
        <v>42223</v>
      </c>
      <c r="T2123" s="106">
        <v>5054.8</v>
      </c>
      <c r="U2123" s="31">
        <f t="shared" si="66"/>
        <v>0</v>
      </c>
      <c r="V2123" s="39" t="s">
        <v>9</v>
      </c>
    </row>
    <row r="2124" spans="1:22" x14ac:dyDescent="0.25">
      <c r="A2124" s="20">
        <v>42236</v>
      </c>
      <c r="B2124" s="183">
        <v>6332</v>
      </c>
      <c r="C2124" s="183" t="s">
        <v>1592</v>
      </c>
      <c r="D2124" s="14" t="s">
        <v>56</v>
      </c>
      <c r="E2124" s="105">
        <v>4257</v>
      </c>
      <c r="F2124" s="23">
        <v>42238</v>
      </c>
      <c r="G2124" s="106">
        <v>4257</v>
      </c>
      <c r="H2124" s="31">
        <f t="shared" si="67"/>
        <v>0</v>
      </c>
      <c r="I2124" s="39" t="s">
        <v>6104</v>
      </c>
      <c r="N2124" s="20">
        <v>42224</v>
      </c>
      <c r="O2124" s="183">
        <v>5018</v>
      </c>
      <c r="P2124" s="183" t="s">
        <v>1592</v>
      </c>
      <c r="Q2124" s="14" t="s">
        <v>854</v>
      </c>
      <c r="R2124" s="105">
        <v>2412.8000000000002</v>
      </c>
      <c r="S2124" s="23">
        <v>42224</v>
      </c>
      <c r="T2124" s="106">
        <v>2412.8000000000002</v>
      </c>
      <c r="U2124" s="31">
        <f t="shared" si="66"/>
        <v>0</v>
      </c>
      <c r="V2124" s="39" t="s">
        <v>9</v>
      </c>
    </row>
    <row r="2125" spans="1:22" x14ac:dyDescent="0.25">
      <c r="A2125" s="20">
        <v>42236</v>
      </c>
      <c r="B2125" s="183">
        <v>6333</v>
      </c>
      <c r="C2125" s="183" t="s">
        <v>1592</v>
      </c>
      <c r="D2125" s="26" t="s">
        <v>218</v>
      </c>
      <c r="E2125" s="108">
        <v>0</v>
      </c>
      <c r="F2125" s="23"/>
      <c r="G2125" s="106"/>
      <c r="H2125" s="31">
        <f t="shared" si="67"/>
        <v>0</v>
      </c>
      <c r="I2125" s="39" t="s">
        <v>13</v>
      </c>
      <c r="N2125" s="20">
        <v>42225</v>
      </c>
      <c r="O2125" s="183">
        <v>5079</v>
      </c>
      <c r="P2125" s="183" t="s">
        <v>1592</v>
      </c>
      <c r="Q2125" s="14" t="s">
        <v>854</v>
      </c>
      <c r="R2125" s="105">
        <v>5692.9</v>
      </c>
      <c r="S2125" s="23">
        <v>42225</v>
      </c>
      <c r="T2125" s="106">
        <v>5692.9</v>
      </c>
      <c r="U2125" s="31">
        <f t="shared" si="66"/>
        <v>0</v>
      </c>
      <c r="V2125" s="39" t="s">
        <v>9</v>
      </c>
    </row>
    <row r="2126" spans="1:22" x14ac:dyDescent="0.25">
      <c r="A2126" s="20">
        <v>42236</v>
      </c>
      <c r="B2126" s="183">
        <v>6334</v>
      </c>
      <c r="C2126" s="183" t="s">
        <v>1592</v>
      </c>
      <c r="D2126" s="14" t="s">
        <v>334</v>
      </c>
      <c r="E2126" s="105">
        <v>3180.8</v>
      </c>
      <c r="F2126" s="23">
        <v>42238</v>
      </c>
      <c r="G2126" s="106">
        <v>3180.8</v>
      </c>
      <c r="H2126" s="31">
        <f t="shared" si="67"/>
        <v>0</v>
      </c>
      <c r="I2126" s="39" t="s">
        <v>6104</v>
      </c>
      <c r="N2126" s="20">
        <v>42226</v>
      </c>
      <c r="O2126" s="183">
        <v>5170</v>
      </c>
      <c r="P2126" s="183" t="s">
        <v>1592</v>
      </c>
      <c r="Q2126" s="14" t="s">
        <v>854</v>
      </c>
      <c r="R2126" s="105">
        <v>2887.4</v>
      </c>
      <c r="S2126" s="23">
        <v>42226</v>
      </c>
      <c r="T2126" s="106">
        <v>2887.4</v>
      </c>
      <c r="U2126" s="31">
        <f t="shared" si="66"/>
        <v>0</v>
      </c>
      <c r="V2126" s="39" t="s">
        <v>9</v>
      </c>
    </row>
    <row r="2127" spans="1:22" x14ac:dyDescent="0.25">
      <c r="A2127" s="20">
        <v>42236</v>
      </c>
      <c r="B2127" s="183">
        <v>6335</v>
      </c>
      <c r="C2127" s="183" t="s">
        <v>1592</v>
      </c>
      <c r="D2127" s="14" t="s">
        <v>6229</v>
      </c>
      <c r="E2127" s="105">
        <v>12417.5</v>
      </c>
      <c r="F2127" s="23">
        <v>42236</v>
      </c>
      <c r="G2127" s="106">
        <v>12417.5</v>
      </c>
      <c r="H2127" s="31">
        <f t="shared" si="67"/>
        <v>0</v>
      </c>
      <c r="I2127" s="39" t="s">
        <v>6106</v>
      </c>
      <c r="N2127" s="20">
        <v>42227</v>
      </c>
      <c r="O2127" s="183">
        <v>5272</v>
      </c>
      <c r="P2127" s="183" t="s">
        <v>1592</v>
      </c>
      <c r="Q2127" s="14" t="s">
        <v>854</v>
      </c>
      <c r="R2127" s="105">
        <v>5094.6000000000004</v>
      </c>
      <c r="S2127" s="23">
        <v>42227</v>
      </c>
      <c r="T2127" s="118">
        <v>5094.6000000000004</v>
      </c>
      <c r="U2127" s="31">
        <f t="shared" si="66"/>
        <v>0</v>
      </c>
      <c r="V2127" s="56" t="s">
        <v>9</v>
      </c>
    </row>
    <row r="2128" spans="1:22" x14ac:dyDescent="0.25">
      <c r="A2128" s="20">
        <v>42236</v>
      </c>
      <c r="B2128" s="183">
        <v>6336</v>
      </c>
      <c r="C2128" s="183" t="s">
        <v>1592</v>
      </c>
      <c r="D2128" s="14" t="s">
        <v>6217</v>
      </c>
      <c r="E2128" s="105">
        <v>188.9</v>
      </c>
      <c r="F2128" s="23">
        <v>42236</v>
      </c>
      <c r="G2128" s="106">
        <v>188.9</v>
      </c>
      <c r="H2128" s="31">
        <f t="shared" si="67"/>
        <v>0</v>
      </c>
      <c r="I2128" s="39" t="s">
        <v>9</v>
      </c>
      <c r="N2128" s="20">
        <v>42228</v>
      </c>
      <c r="O2128" s="183">
        <v>5376</v>
      </c>
      <c r="P2128" s="183" t="s">
        <v>1592</v>
      </c>
      <c r="Q2128" s="14" t="s">
        <v>854</v>
      </c>
      <c r="R2128" s="105">
        <v>2632.4</v>
      </c>
      <c r="S2128" s="23">
        <v>42228</v>
      </c>
      <c r="T2128" s="106">
        <v>2632.4</v>
      </c>
      <c r="U2128" s="31">
        <f t="shared" si="66"/>
        <v>0</v>
      </c>
      <c r="V2128" s="39" t="s">
        <v>9</v>
      </c>
    </row>
    <row r="2129" spans="1:22" x14ac:dyDescent="0.25">
      <c r="A2129" s="20">
        <v>42236</v>
      </c>
      <c r="B2129" s="183">
        <v>6337</v>
      </c>
      <c r="C2129" s="183" t="s">
        <v>1592</v>
      </c>
      <c r="D2129" s="150" t="s">
        <v>335</v>
      </c>
      <c r="E2129" s="105">
        <v>124</v>
      </c>
      <c r="F2129" s="23">
        <v>42236</v>
      </c>
      <c r="G2129" s="106">
        <v>124</v>
      </c>
      <c r="H2129" s="31">
        <f t="shared" si="67"/>
        <v>0</v>
      </c>
      <c r="I2129" s="39" t="s">
        <v>9</v>
      </c>
      <c r="N2129" s="20">
        <v>42229</v>
      </c>
      <c r="O2129" s="183">
        <v>5476</v>
      </c>
      <c r="P2129" s="183" t="s">
        <v>1592</v>
      </c>
      <c r="Q2129" s="14" t="s">
        <v>854</v>
      </c>
      <c r="R2129" s="105">
        <v>3587.1</v>
      </c>
      <c r="S2129" s="23">
        <v>42229</v>
      </c>
      <c r="T2129" s="106">
        <v>3587.1</v>
      </c>
      <c r="U2129" s="31">
        <f t="shared" si="66"/>
        <v>0</v>
      </c>
      <c r="V2129" s="39" t="s">
        <v>9</v>
      </c>
    </row>
    <row r="2130" spans="1:22" x14ac:dyDescent="0.25">
      <c r="A2130" s="20">
        <v>42236</v>
      </c>
      <c r="B2130" s="183">
        <v>6338</v>
      </c>
      <c r="C2130" s="183" t="s">
        <v>1592</v>
      </c>
      <c r="D2130" s="14" t="s">
        <v>135</v>
      </c>
      <c r="E2130" s="105">
        <v>230.4</v>
      </c>
      <c r="F2130" s="23">
        <v>42236</v>
      </c>
      <c r="G2130" s="106">
        <v>230.4</v>
      </c>
      <c r="H2130" s="31">
        <f t="shared" si="67"/>
        <v>0</v>
      </c>
      <c r="I2130" s="39" t="s">
        <v>9</v>
      </c>
      <c r="N2130" s="20">
        <v>42230</v>
      </c>
      <c r="O2130" s="183">
        <v>5616</v>
      </c>
      <c r="P2130" s="183" t="s">
        <v>1592</v>
      </c>
      <c r="Q2130" s="14" t="s">
        <v>854</v>
      </c>
      <c r="R2130" s="105">
        <v>2309.6999999999998</v>
      </c>
      <c r="S2130" s="23">
        <v>42230</v>
      </c>
      <c r="T2130" s="106">
        <v>2309.6999999999998</v>
      </c>
      <c r="U2130" s="31">
        <f t="shared" si="66"/>
        <v>0</v>
      </c>
      <c r="V2130" s="39" t="s">
        <v>9</v>
      </c>
    </row>
    <row r="2131" spans="1:22" x14ac:dyDescent="0.25">
      <c r="A2131" s="20">
        <v>42236</v>
      </c>
      <c r="B2131" s="183">
        <v>6339</v>
      </c>
      <c r="C2131" s="183" t="s">
        <v>1592</v>
      </c>
      <c r="D2131" s="14" t="s">
        <v>108</v>
      </c>
      <c r="E2131" s="105">
        <v>8737.6</v>
      </c>
      <c r="F2131" s="23" t="s">
        <v>6218</v>
      </c>
      <c r="G2131" s="106">
        <f>1436.26+7301.34</f>
        <v>8737.6</v>
      </c>
      <c r="H2131" s="31">
        <f t="shared" si="67"/>
        <v>0</v>
      </c>
      <c r="I2131" s="39" t="s">
        <v>9</v>
      </c>
      <c r="N2131" s="20">
        <v>42232</v>
      </c>
      <c r="O2131" s="183">
        <v>5868</v>
      </c>
      <c r="P2131" s="183" t="s">
        <v>1592</v>
      </c>
      <c r="Q2131" s="14" t="s">
        <v>854</v>
      </c>
      <c r="R2131" s="105">
        <v>116.6</v>
      </c>
      <c r="S2131" s="23">
        <v>42232</v>
      </c>
      <c r="T2131" s="106">
        <v>116.6</v>
      </c>
      <c r="U2131" s="48">
        <f t="shared" si="66"/>
        <v>0</v>
      </c>
      <c r="V2131" s="39" t="s">
        <v>9</v>
      </c>
    </row>
    <row r="2132" spans="1:22" x14ac:dyDescent="0.25">
      <c r="A2132" s="20">
        <v>42236</v>
      </c>
      <c r="B2132" s="183">
        <v>6340</v>
      </c>
      <c r="C2132" s="183" t="s">
        <v>1592</v>
      </c>
      <c r="D2132" s="14" t="s">
        <v>111</v>
      </c>
      <c r="E2132" s="105">
        <v>181856</v>
      </c>
      <c r="F2132" s="23">
        <v>42237</v>
      </c>
      <c r="G2132" s="106">
        <v>181856</v>
      </c>
      <c r="H2132" s="31">
        <f t="shared" si="67"/>
        <v>0</v>
      </c>
      <c r="I2132" s="39" t="s">
        <v>9</v>
      </c>
      <c r="N2132" s="20">
        <v>42232</v>
      </c>
      <c r="O2132" s="183">
        <v>5869</v>
      </c>
      <c r="P2132" s="183" t="s">
        <v>1592</v>
      </c>
      <c r="Q2132" s="14" t="s">
        <v>854</v>
      </c>
      <c r="R2132" s="105">
        <v>2592</v>
      </c>
      <c r="S2132" s="23">
        <v>42232</v>
      </c>
      <c r="T2132" s="106">
        <v>2592</v>
      </c>
      <c r="U2132" s="48">
        <f t="shared" si="66"/>
        <v>0</v>
      </c>
      <c r="V2132" s="39" t="s">
        <v>9</v>
      </c>
    </row>
    <row r="2133" spans="1:22" x14ac:dyDescent="0.25">
      <c r="A2133" s="20">
        <v>42236</v>
      </c>
      <c r="B2133" s="183">
        <v>6341</v>
      </c>
      <c r="C2133" s="183" t="s">
        <v>1592</v>
      </c>
      <c r="D2133" s="14" t="s">
        <v>136</v>
      </c>
      <c r="E2133" s="105">
        <v>41738</v>
      </c>
      <c r="F2133" s="23" t="s">
        <v>6230</v>
      </c>
      <c r="G2133" s="106">
        <f>5000+36738</f>
        <v>41738</v>
      </c>
      <c r="H2133" s="31">
        <f t="shared" si="67"/>
        <v>0</v>
      </c>
      <c r="I2133" s="39" t="s">
        <v>9</v>
      </c>
      <c r="N2133" s="20">
        <v>42217</v>
      </c>
      <c r="O2133" s="183">
        <v>4219</v>
      </c>
      <c r="P2133" s="183" t="s">
        <v>1592</v>
      </c>
      <c r="Q2133" s="14" t="s">
        <v>16</v>
      </c>
      <c r="R2133" s="105">
        <v>18188.7</v>
      </c>
      <c r="S2133" s="23">
        <v>42217</v>
      </c>
      <c r="T2133" s="106">
        <v>18188.7</v>
      </c>
      <c r="U2133" s="25">
        <f t="shared" si="66"/>
        <v>0</v>
      </c>
      <c r="V2133" s="39" t="s">
        <v>17</v>
      </c>
    </row>
    <row r="2134" spans="1:22" x14ac:dyDescent="0.25">
      <c r="A2134" s="20">
        <v>42236</v>
      </c>
      <c r="B2134" s="183">
        <v>6342</v>
      </c>
      <c r="C2134" s="183" t="s">
        <v>1592</v>
      </c>
      <c r="D2134" s="14" t="s">
        <v>375</v>
      </c>
      <c r="E2134" s="105">
        <v>2855.8</v>
      </c>
      <c r="F2134" s="23">
        <v>42236</v>
      </c>
      <c r="G2134" s="106">
        <v>2855.8</v>
      </c>
      <c r="H2134" s="31">
        <f t="shared" si="67"/>
        <v>0</v>
      </c>
      <c r="I2134" s="39" t="s">
        <v>9</v>
      </c>
      <c r="N2134" s="20">
        <v>42218</v>
      </c>
      <c r="O2134" s="183">
        <v>4329</v>
      </c>
      <c r="P2134" s="183" t="s">
        <v>1592</v>
      </c>
      <c r="Q2134" s="14" t="s">
        <v>16</v>
      </c>
      <c r="R2134" s="105">
        <v>11270</v>
      </c>
      <c r="S2134" s="72">
        <v>42218</v>
      </c>
      <c r="T2134" s="106">
        <v>11270</v>
      </c>
      <c r="U2134" s="25">
        <f t="shared" si="66"/>
        <v>0</v>
      </c>
      <c r="V2134" s="39" t="s">
        <v>17</v>
      </c>
    </row>
    <row r="2135" spans="1:22" x14ac:dyDescent="0.25">
      <c r="A2135" s="20">
        <v>42236</v>
      </c>
      <c r="B2135" s="183">
        <v>6343</v>
      </c>
      <c r="C2135" s="183" t="s">
        <v>1592</v>
      </c>
      <c r="D2135" s="14" t="s">
        <v>1262</v>
      </c>
      <c r="E2135" s="105">
        <v>121957.31</v>
      </c>
      <c r="F2135" s="23" t="s">
        <v>6231</v>
      </c>
      <c r="G2135" s="106">
        <f>23124.92+98832.39</f>
        <v>121957.31</v>
      </c>
      <c r="H2135" s="31">
        <f t="shared" si="67"/>
        <v>0</v>
      </c>
      <c r="I2135" s="39" t="s">
        <v>6112</v>
      </c>
      <c r="N2135" s="20">
        <v>42218</v>
      </c>
      <c r="O2135" s="183">
        <v>4397</v>
      </c>
      <c r="P2135" s="183" t="s">
        <v>1592</v>
      </c>
      <c r="Q2135" s="40" t="s">
        <v>16</v>
      </c>
      <c r="R2135" s="105">
        <v>7221.6</v>
      </c>
      <c r="S2135" s="23"/>
      <c r="T2135" s="106"/>
      <c r="U2135" s="25">
        <f t="shared" si="66"/>
        <v>7221.6</v>
      </c>
      <c r="V2135" s="68" t="s">
        <v>9</v>
      </c>
    </row>
    <row r="2136" spans="1:22" x14ac:dyDescent="0.25">
      <c r="A2136" s="20">
        <v>42236</v>
      </c>
      <c r="B2136" s="183">
        <v>6344</v>
      </c>
      <c r="C2136" s="183" t="s">
        <v>1592</v>
      </c>
      <c r="D2136" s="14" t="s">
        <v>224</v>
      </c>
      <c r="E2136" s="105">
        <v>4125.8999999999996</v>
      </c>
      <c r="F2136" s="23">
        <v>42237</v>
      </c>
      <c r="G2136" s="106">
        <v>4125.8999999999996</v>
      </c>
      <c r="H2136" s="31">
        <f t="shared" si="67"/>
        <v>0</v>
      </c>
      <c r="I2136" s="39" t="s">
        <v>19</v>
      </c>
      <c r="N2136" s="20">
        <v>42220</v>
      </c>
      <c r="O2136" s="183">
        <v>4506</v>
      </c>
      <c r="P2136" s="183" t="s">
        <v>1592</v>
      </c>
      <c r="Q2136" s="14" t="s">
        <v>16</v>
      </c>
      <c r="R2136" s="105">
        <v>7473.6</v>
      </c>
      <c r="S2136" s="23">
        <v>42220</v>
      </c>
      <c r="T2136" s="106">
        <v>7473.6</v>
      </c>
      <c r="U2136" s="31">
        <f t="shared" si="66"/>
        <v>0</v>
      </c>
      <c r="V2136" s="39" t="s">
        <v>17</v>
      </c>
    </row>
    <row r="2137" spans="1:22" x14ac:dyDescent="0.25">
      <c r="A2137" s="20">
        <v>42236</v>
      </c>
      <c r="B2137" s="183">
        <v>6345</v>
      </c>
      <c r="C2137" s="183" t="s">
        <v>1592</v>
      </c>
      <c r="D2137" s="14" t="s">
        <v>190</v>
      </c>
      <c r="E2137" s="105">
        <v>3347.5</v>
      </c>
      <c r="F2137" s="23">
        <v>42237</v>
      </c>
      <c r="G2137" s="106">
        <v>3347.5</v>
      </c>
      <c r="H2137" s="31">
        <f t="shared" si="67"/>
        <v>0</v>
      </c>
      <c r="I2137" s="39" t="s">
        <v>19</v>
      </c>
      <c r="N2137" s="20">
        <v>42221</v>
      </c>
      <c r="O2137" s="183">
        <v>4610</v>
      </c>
      <c r="P2137" s="183" t="s">
        <v>1592</v>
      </c>
      <c r="Q2137" s="14" t="s">
        <v>16</v>
      </c>
      <c r="R2137" s="105">
        <v>7401.6</v>
      </c>
      <c r="S2137" s="23">
        <v>42221</v>
      </c>
      <c r="T2137" s="106">
        <v>7401.6</v>
      </c>
      <c r="U2137" s="31">
        <f t="shared" si="66"/>
        <v>0</v>
      </c>
      <c r="V2137" s="39" t="s">
        <v>9</v>
      </c>
    </row>
    <row r="2138" spans="1:22" x14ac:dyDescent="0.25">
      <c r="A2138" s="20">
        <v>42236</v>
      </c>
      <c r="B2138" s="183">
        <v>6346</v>
      </c>
      <c r="C2138" s="183" t="s">
        <v>1592</v>
      </c>
      <c r="D2138" s="14" t="s">
        <v>106</v>
      </c>
      <c r="E2138" s="105">
        <v>27907.7</v>
      </c>
      <c r="F2138" s="23">
        <v>42237</v>
      </c>
      <c r="G2138" s="106">
        <v>27907.7</v>
      </c>
      <c r="H2138" s="31">
        <f t="shared" si="67"/>
        <v>0</v>
      </c>
      <c r="I2138" s="39" t="s">
        <v>19</v>
      </c>
      <c r="N2138" s="20">
        <v>42222</v>
      </c>
      <c r="O2138" s="183">
        <v>4700</v>
      </c>
      <c r="P2138" s="183" t="s">
        <v>1592</v>
      </c>
      <c r="Q2138" s="150" t="s">
        <v>16</v>
      </c>
      <c r="R2138" s="105">
        <v>18482.400000000001</v>
      </c>
      <c r="S2138" s="23">
        <v>42222</v>
      </c>
      <c r="T2138" s="106">
        <v>18482.400000000001</v>
      </c>
      <c r="U2138" s="31">
        <f t="shared" si="66"/>
        <v>0</v>
      </c>
      <c r="V2138" s="39" t="s">
        <v>17</v>
      </c>
    </row>
    <row r="2139" spans="1:22" x14ac:dyDescent="0.25">
      <c r="A2139" s="20">
        <v>42236</v>
      </c>
      <c r="B2139" s="183">
        <v>6347</v>
      </c>
      <c r="C2139" s="183" t="s">
        <v>1592</v>
      </c>
      <c r="D2139" s="14" t="s">
        <v>250</v>
      </c>
      <c r="E2139" s="105">
        <v>2693.1</v>
      </c>
      <c r="F2139" s="23">
        <v>42237</v>
      </c>
      <c r="G2139" s="106">
        <v>2693.1</v>
      </c>
      <c r="H2139" s="31">
        <f t="shared" si="67"/>
        <v>0</v>
      </c>
      <c r="I2139" s="39" t="s">
        <v>19</v>
      </c>
      <c r="N2139" s="20">
        <v>42223</v>
      </c>
      <c r="O2139" s="183">
        <v>4820</v>
      </c>
      <c r="P2139" s="183" t="s">
        <v>1592</v>
      </c>
      <c r="Q2139" s="14" t="s">
        <v>16</v>
      </c>
      <c r="R2139" s="105">
        <v>18803.400000000001</v>
      </c>
      <c r="S2139" s="23">
        <v>42223</v>
      </c>
      <c r="T2139" s="106">
        <v>18803.400000000001</v>
      </c>
      <c r="U2139" s="31">
        <f t="shared" si="66"/>
        <v>0</v>
      </c>
      <c r="V2139" s="39" t="s">
        <v>17</v>
      </c>
    </row>
    <row r="2140" spans="1:22" x14ac:dyDescent="0.25">
      <c r="A2140" s="20">
        <v>42236</v>
      </c>
      <c r="B2140" s="183">
        <v>6348</v>
      </c>
      <c r="C2140" s="183" t="s">
        <v>1592</v>
      </c>
      <c r="D2140" s="14" t="s">
        <v>689</v>
      </c>
      <c r="E2140" s="105">
        <v>6701.5</v>
      </c>
      <c r="F2140" s="23">
        <v>42237</v>
      </c>
      <c r="G2140" s="106">
        <v>6701.5</v>
      </c>
      <c r="H2140" s="31">
        <f t="shared" si="67"/>
        <v>0</v>
      </c>
      <c r="I2140" s="39" t="s">
        <v>19</v>
      </c>
      <c r="N2140" s="20">
        <v>42224</v>
      </c>
      <c r="O2140" s="183">
        <v>4953</v>
      </c>
      <c r="P2140" s="183" t="s">
        <v>1592</v>
      </c>
      <c r="Q2140" s="14" t="s">
        <v>16</v>
      </c>
      <c r="R2140" s="105">
        <v>23061</v>
      </c>
      <c r="S2140" s="23">
        <v>42224</v>
      </c>
      <c r="T2140" s="106">
        <v>23061</v>
      </c>
      <c r="U2140" s="31">
        <f t="shared" si="66"/>
        <v>0</v>
      </c>
      <c r="V2140" s="39" t="s">
        <v>17</v>
      </c>
    </row>
    <row r="2141" spans="1:22" x14ac:dyDescent="0.25">
      <c r="A2141" s="20">
        <v>42236</v>
      </c>
      <c r="B2141" s="183">
        <v>6349</v>
      </c>
      <c r="C2141" s="183" t="s">
        <v>1592</v>
      </c>
      <c r="D2141" s="14" t="s">
        <v>95</v>
      </c>
      <c r="E2141" s="105">
        <v>3472.7</v>
      </c>
      <c r="F2141" s="23">
        <v>42237</v>
      </c>
      <c r="G2141" s="106">
        <v>3472.7</v>
      </c>
      <c r="H2141" s="31">
        <f t="shared" si="67"/>
        <v>0</v>
      </c>
      <c r="I2141" s="39" t="s">
        <v>19</v>
      </c>
      <c r="N2141" s="20">
        <v>42225</v>
      </c>
      <c r="O2141" s="183">
        <v>5069</v>
      </c>
      <c r="P2141" s="183" t="s">
        <v>1592</v>
      </c>
      <c r="Q2141" s="14" t="s">
        <v>16</v>
      </c>
      <c r="R2141" s="105">
        <v>7896.4</v>
      </c>
      <c r="S2141" s="23">
        <v>42225</v>
      </c>
      <c r="T2141" s="106">
        <v>7896.4</v>
      </c>
      <c r="U2141" s="31">
        <f t="shared" si="66"/>
        <v>0</v>
      </c>
      <c r="V2141" s="39" t="s">
        <v>17</v>
      </c>
    </row>
    <row r="2142" spans="1:22" x14ac:dyDescent="0.25">
      <c r="A2142" s="20">
        <v>42236</v>
      </c>
      <c r="B2142" s="183">
        <v>6350</v>
      </c>
      <c r="C2142" s="183" t="s">
        <v>1592</v>
      </c>
      <c r="D2142" s="14" t="s">
        <v>213</v>
      </c>
      <c r="E2142" s="105">
        <v>4573.2</v>
      </c>
      <c r="F2142" s="30">
        <v>42254</v>
      </c>
      <c r="G2142" s="144">
        <v>4573.2</v>
      </c>
      <c r="H2142" s="31">
        <f t="shared" si="67"/>
        <v>0</v>
      </c>
      <c r="I2142" s="39" t="s">
        <v>17</v>
      </c>
      <c r="N2142" s="20">
        <v>42226</v>
      </c>
      <c r="O2142" s="183">
        <v>5149</v>
      </c>
      <c r="P2142" s="183" t="s">
        <v>1592</v>
      </c>
      <c r="Q2142" s="14" t="s">
        <v>16</v>
      </c>
      <c r="R2142" s="105">
        <v>4940</v>
      </c>
      <c r="S2142" s="23">
        <v>42226</v>
      </c>
      <c r="T2142" s="106">
        <v>4940</v>
      </c>
      <c r="U2142" s="31">
        <f t="shared" si="66"/>
        <v>0</v>
      </c>
      <c r="V2142" s="39" t="s">
        <v>17</v>
      </c>
    </row>
    <row r="2143" spans="1:22" x14ac:dyDescent="0.25">
      <c r="A2143" s="20">
        <v>42236</v>
      </c>
      <c r="B2143" s="183">
        <v>6351</v>
      </c>
      <c r="C2143" s="183" t="s">
        <v>1592</v>
      </c>
      <c r="D2143" s="14" t="s">
        <v>294</v>
      </c>
      <c r="E2143" s="105">
        <v>1974.7</v>
      </c>
      <c r="F2143" s="23">
        <v>42236</v>
      </c>
      <c r="G2143" s="106">
        <v>1974.7</v>
      </c>
      <c r="H2143" s="31">
        <f t="shared" si="67"/>
        <v>0</v>
      </c>
      <c r="I2143" s="39" t="s">
        <v>9</v>
      </c>
      <c r="N2143" s="20">
        <v>42227</v>
      </c>
      <c r="O2143" s="183">
        <v>5258</v>
      </c>
      <c r="P2143" s="183" t="s">
        <v>1592</v>
      </c>
      <c r="Q2143" s="14" t="s">
        <v>16</v>
      </c>
      <c r="R2143" s="105">
        <v>3845.6</v>
      </c>
      <c r="S2143" s="23">
        <v>42227</v>
      </c>
      <c r="T2143" s="118">
        <v>3845.6</v>
      </c>
      <c r="U2143" s="31">
        <f t="shared" si="66"/>
        <v>0</v>
      </c>
      <c r="V2143" s="56" t="s">
        <v>17</v>
      </c>
    </row>
    <row r="2144" spans="1:22" x14ac:dyDescent="0.25">
      <c r="A2144" s="20">
        <v>42236</v>
      </c>
      <c r="B2144" s="183">
        <v>6352</v>
      </c>
      <c r="C2144" s="183" t="s">
        <v>1592</v>
      </c>
      <c r="D2144" s="14" t="s">
        <v>107</v>
      </c>
      <c r="E2144" s="105">
        <v>1940</v>
      </c>
      <c r="F2144" s="23">
        <v>42236</v>
      </c>
      <c r="G2144" s="106">
        <v>1940</v>
      </c>
      <c r="H2144" s="31">
        <f t="shared" si="67"/>
        <v>0</v>
      </c>
      <c r="I2144" s="39" t="s">
        <v>9</v>
      </c>
      <c r="N2144" s="20">
        <v>42228</v>
      </c>
      <c r="O2144" s="183">
        <v>5374</v>
      </c>
      <c r="P2144" s="183" t="s">
        <v>1592</v>
      </c>
      <c r="Q2144" s="14" t="s">
        <v>16</v>
      </c>
      <c r="R2144" s="105">
        <v>4020.4</v>
      </c>
      <c r="S2144" s="23">
        <v>42228</v>
      </c>
      <c r="T2144" s="106">
        <v>4020.4</v>
      </c>
      <c r="U2144" s="31">
        <f t="shared" si="66"/>
        <v>0</v>
      </c>
      <c r="V2144" s="39" t="s">
        <v>17</v>
      </c>
    </row>
    <row r="2145" spans="1:22" x14ac:dyDescent="0.25">
      <c r="A2145" s="20">
        <v>42236</v>
      </c>
      <c r="B2145" s="183">
        <v>6353</v>
      </c>
      <c r="C2145" s="183" t="s">
        <v>1592</v>
      </c>
      <c r="D2145" s="14" t="s">
        <v>207</v>
      </c>
      <c r="E2145" s="105">
        <v>61534.400000000001</v>
      </c>
      <c r="F2145" s="23">
        <v>42242</v>
      </c>
      <c r="G2145" s="106">
        <v>61534.400000000001</v>
      </c>
      <c r="H2145" s="31">
        <f t="shared" si="67"/>
        <v>0</v>
      </c>
      <c r="I2145" s="39" t="s">
        <v>149</v>
      </c>
      <c r="N2145" s="20">
        <v>42229</v>
      </c>
      <c r="O2145" s="183">
        <v>5466</v>
      </c>
      <c r="P2145" s="183" t="s">
        <v>1592</v>
      </c>
      <c r="Q2145" s="14" t="s">
        <v>16</v>
      </c>
      <c r="R2145" s="105">
        <v>9895.2000000000007</v>
      </c>
      <c r="S2145" s="23">
        <v>42229</v>
      </c>
      <c r="T2145" s="106">
        <v>9895.2000000000007</v>
      </c>
      <c r="U2145" s="31">
        <f t="shared" si="66"/>
        <v>0</v>
      </c>
      <c r="V2145" s="39" t="s">
        <v>17</v>
      </c>
    </row>
    <row r="2146" spans="1:22" x14ac:dyDescent="0.25">
      <c r="A2146" s="20">
        <v>42236</v>
      </c>
      <c r="B2146" s="183">
        <v>6354</v>
      </c>
      <c r="C2146" s="183" t="s">
        <v>1592</v>
      </c>
      <c r="D2146" s="14" t="s">
        <v>203</v>
      </c>
      <c r="E2146" s="105">
        <v>1972</v>
      </c>
      <c r="F2146" s="23">
        <v>42238</v>
      </c>
      <c r="G2146" s="106">
        <v>1972</v>
      </c>
      <c r="H2146" s="31">
        <f t="shared" si="67"/>
        <v>0</v>
      </c>
      <c r="I2146" s="39" t="s">
        <v>149</v>
      </c>
      <c r="N2146" s="20">
        <v>42230</v>
      </c>
      <c r="O2146" s="183">
        <v>5594</v>
      </c>
      <c r="P2146" s="183" t="s">
        <v>1592</v>
      </c>
      <c r="Q2146" s="14" t="s">
        <v>16</v>
      </c>
      <c r="R2146" s="105">
        <v>20755.599999999999</v>
      </c>
      <c r="S2146" s="23">
        <v>42230</v>
      </c>
      <c r="T2146" s="106">
        <v>20755.599999999999</v>
      </c>
      <c r="U2146" s="31">
        <f t="shared" si="66"/>
        <v>0</v>
      </c>
      <c r="V2146" s="39" t="s">
        <v>17</v>
      </c>
    </row>
    <row r="2147" spans="1:22" x14ac:dyDescent="0.25">
      <c r="A2147" s="20">
        <v>42236</v>
      </c>
      <c r="B2147" s="183">
        <v>6355</v>
      </c>
      <c r="C2147" s="183" t="s">
        <v>1592</v>
      </c>
      <c r="D2147" s="14" t="s">
        <v>111</v>
      </c>
      <c r="E2147" s="105">
        <v>181146</v>
      </c>
      <c r="F2147" s="23">
        <v>42237</v>
      </c>
      <c r="G2147" s="106">
        <v>181146</v>
      </c>
      <c r="H2147" s="31">
        <f t="shared" si="67"/>
        <v>0</v>
      </c>
      <c r="I2147" s="39" t="s">
        <v>9</v>
      </c>
      <c r="N2147" s="20">
        <v>42230</v>
      </c>
      <c r="O2147" s="183">
        <v>5597</v>
      </c>
      <c r="P2147" s="183" t="s">
        <v>1592</v>
      </c>
      <c r="Q2147" s="14" t="s">
        <v>16</v>
      </c>
      <c r="R2147" s="105">
        <v>365.4</v>
      </c>
      <c r="S2147" s="23">
        <v>42230</v>
      </c>
      <c r="T2147" s="106">
        <v>365.4</v>
      </c>
      <c r="U2147" s="31">
        <f t="shared" si="66"/>
        <v>0</v>
      </c>
      <c r="V2147" s="39" t="s">
        <v>9</v>
      </c>
    </row>
    <row r="2148" spans="1:22" x14ac:dyDescent="0.25">
      <c r="A2148" s="20">
        <v>42236</v>
      </c>
      <c r="B2148" s="183">
        <v>6356</v>
      </c>
      <c r="C2148" s="183" t="s">
        <v>1592</v>
      </c>
      <c r="D2148" s="14" t="s">
        <v>206</v>
      </c>
      <c r="E2148" s="105">
        <v>19045.599999999999</v>
      </c>
      <c r="F2148" s="30" t="s">
        <v>6317</v>
      </c>
      <c r="G2148" s="144">
        <v>19045.599999999999</v>
      </c>
      <c r="H2148" s="31">
        <f t="shared" si="67"/>
        <v>0</v>
      </c>
      <c r="I2148" s="39" t="s">
        <v>149</v>
      </c>
      <c r="N2148" s="20">
        <v>42231</v>
      </c>
      <c r="O2148" s="183">
        <v>5729</v>
      </c>
      <c r="P2148" s="183" t="s">
        <v>1592</v>
      </c>
      <c r="Q2148" s="14" t="s">
        <v>16</v>
      </c>
      <c r="R2148" s="105">
        <v>19912</v>
      </c>
      <c r="S2148" s="23">
        <v>42231</v>
      </c>
      <c r="T2148" s="106">
        <v>19912</v>
      </c>
      <c r="U2148" s="48">
        <f t="shared" si="66"/>
        <v>0</v>
      </c>
      <c r="V2148" s="39" t="s">
        <v>17</v>
      </c>
    </row>
    <row r="2149" spans="1:22" x14ac:dyDescent="0.25">
      <c r="A2149" s="20">
        <v>42236</v>
      </c>
      <c r="B2149" s="183">
        <v>6357</v>
      </c>
      <c r="C2149" s="183" t="s">
        <v>1592</v>
      </c>
      <c r="D2149" s="14" t="s">
        <v>617</v>
      </c>
      <c r="E2149" s="105">
        <v>10896.2</v>
      </c>
      <c r="F2149" s="23">
        <v>42242</v>
      </c>
      <c r="G2149" s="106">
        <v>10896.2</v>
      </c>
      <c r="H2149" s="31">
        <f t="shared" si="67"/>
        <v>0</v>
      </c>
      <c r="I2149" s="39" t="s">
        <v>149</v>
      </c>
      <c r="N2149" s="20">
        <v>42232</v>
      </c>
      <c r="O2149" s="183">
        <v>5847</v>
      </c>
      <c r="P2149" s="183" t="s">
        <v>1592</v>
      </c>
      <c r="Q2149" s="14" t="s">
        <v>16</v>
      </c>
      <c r="R2149" s="105">
        <v>9690</v>
      </c>
      <c r="S2149" s="23">
        <v>42233</v>
      </c>
      <c r="T2149" s="106">
        <v>9690</v>
      </c>
      <c r="U2149" s="48">
        <f t="shared" si="66"/>
        <v>0</v>
      </c>
      <c r="V2149" s="39" t="s">
        <v>9</v>
      </c>
    </row>
    <row r="2150" spans="1:22" x14ac:dyDescent="0.25">
      <c r="A2150" s="20">
        <v>42236</v>
      </c>
      <c r="B2150" s="183">
        <v>6358</v>
      </c>
      <c r="C2150" s="183" t="s">
        <v>1592</v>
      </c>
      <c r="D2150" s="14" t="s">
        <v>1262</v>
      </c>
      <c r="E2150" s="105">
        <v>2328</v>
      </c>
      <c r="F2150" s="30">
        <v>42248</v>
      </c>
      <c r="G2150" s="144">
        <v>2328</v>
      </c>
      <c r="H2150" s="31">
        <f t="shared" si="67"/>
        <v>0</v>
      </c>
      <c r="I2150" s="39" t="s">
        <v>6112</v>
      </c>
      <c r="N2150" s="20">
        <v>42233</v>
      </c>
      <c r="O2150" s="183">
        <v>5921</v>
      </c>
      <c r="P2150" s="183" t="s">
        <v>1592</v>
      </c>
      <c r="Q2150" s="14" t="s">
        <v>16</v>
      </c>
      <c r="R2150" s="105">
        <v>6019.2</v>
      </c>
      <c r="S2150" s="23">
        <v>42233</v>
      </c>
      <c r="T2150" s="118">
        <v>6019.2</v>
      </c>
      <c r="U2150" s="31">
        <f t="shared" si="66"/>
        <v>0</v>
      </c>
      <c r="V2150" s="56" t="s">
        <v>17</v>
      </c>
    </row>
    <row r="2151" spans="1:22" x14ac:dyDescent="0.25">
      <c r="A2151" s="20">
        <v>42236</v>
      </c>
      <c r="B2151" s="183">
        <v>6359</v>
      </c>
      <c r="C2151" s="183" t="s">
        <v>1592</v>
      </c>
      <c r="D2151" s="14" t="s">
        <v>247</v>
      </c>
      <c r="E2151" s="105">
        <v>412</v>
      </c>
      <c r="F2151" s="23">
        <v>42236</v>
      </c>
      <c r="G2151" s="106">
        <v>412</v>
      </c>
      <c r="H2151" s="31">
        <f t="shared" si="67"/>
        <v>0</v>
      </c>
      <c r="I2151" s="39" t="s">
        <v>9</v>
      </c>
      <c r="N2151" s="20">
        <v>42234</v>
      </c>
      <c r="O2151" s="183">
        <v>6058</v>
      </c>
      <c r="P2151" s="183" t="s">
        <v>1592</v>
      </c>
      <c r="Q2151" s="14" t="s">
        <v>16</v>
      </c>
      <c r="R2151" s="105">
        <v>5829.2</v>
      </c>
      <c r="S2151" s="23">
        <v>42234</v>
      </c>
      <c r="T2151" s="118">
        <v>5829.2</v>
      </c>
      <c r="U2151" s="31">
        <f t="shared" si="66"/>
        <v>0</v>
      </c>
      <c r="V2151" s="56" t="s">
        <v>9</v>
      </c>
    </row>
    <row r="2152" spans="1:22" x14ac:dyDescent="0.25">
      <c r="A2152" s="20">
        <v>42236</v>
      </c>
      <c r="B2152" s="183">
        <v>6360</v>
      </c>
      <c r="C2152" s="183" t="s">
        <v>1592</v>
      </c>
      <c r="D2152" s="14" t="s">
        <v>877</v>
      </c>
      <c r="E2152" s="105">
        <v>3684.9</v>
      </c>
      <c r="F2152" s="23">
        <v>42238</v>
      </c>
      <c r="G2152" s="106">
        <v>3684.9</v>
      </c>
      <c r="H2152" s="31">
        <f t="shared" si="67"/>
        <v>0</v>
      </c>
      <c r="I2152" s="39" t="s">
        <v>149</v>
      </c>
      <c r="N2152" s="20">
        <v>42235</v>
      </c>
      <c r="O2152" s="183">
        <v>6142</v>
      </c>
      <c r="P2152" s="183" t="s">
        <v>1592</v>
      </c>
      <c r="Q2152" s="14" t="s">
        <v>16</v>
      </c>
      <c r="R2152" s="105">
        <v>6255.6</v>
      </c>
      <c r="S2152" s="23">
        <v>42235</v>
      </c>
      <c r="T2152" s="106">
        <v>6255.6</v>
      </c>
      <c r="U2152" s="31">
        <f t="shared" si="66"/>
        <v>0</v>
      </c>
      <c r="V2152" s="39" t="s">
        <v>17</v>
      </c>
    </row>
    <row r="2153" spans="1:22" x14ac:dyDescent="0.25">
      <c r="A2153" s="20">
        <v>42236</v>
      </c>
      <c r="B2153" s="183">
        <v>6361</v>
      </c>
      <c r="C2153" s="183" t="s">
        <v>1592</v>
      </c>
      <c r="D2153" s="14" t="s">
        <v>464</v>
      </c>
      <c r="E2153" s="105">
        <v>2006.4</v>
      </c>
      <c r="F2153" s="23">
        <v>42236</v>
      </c>
      <c r="G2153" s="106">
        <v>2006.4</v>
      </c>
      <c r="H2153" s="31">
        <f t="shared" si="67"/>
        <v>0</v>
      </c>
      <c r="I2153" s="39" t="s">
        <v>9</v>
      </c>
      <c r="N2153" s="20">
        <v>42236</v>
      </c>
      <c r="O2153" s="183">
        <v>6255</v>
      </c>
      <c r="P2153" s="183" t="s">
        <v>1592</v>
      </c>
      <c r="Q2153" s="14" t="s">
        <v>16</v>
      </c>
      <c r="R2153" s="105">
        <v>12604.8</v>
      </c>
      <c r="S2153" s="23">
        <v>42236</v>
      </c>
      <c r="T2153" s="118">
        <v>12604.8</v>
      </c>
      <c r="U2153" s="31">
        <f t="shared" si="66"/>
        <v>0</v>
      </c>
      <c r="V2153" s="56" t="s">
        <v>17</v>
      </c>
    </row>
    <row r="2154" spans="1:22" x14ac:dyDescent="0.25">
      <c r="A2154" s="20">
        <v>42236</v>
      </c>
      <c r="B2154" s="183">
        <v>6362</v>
      </c>
      <c r="C2154" s="183" t="s">
        <v>1592</v>
      </c>
      <c r="D2154" s="14" t="s">
        <v>218</v>
      </c>
      <c r="E2154" s="108">
        <v>0</v>
      </c>
      <c r="F2154" s="23"/>
      <c r="G2154" s="106"/>
      <c r="H2154" s="31">
        <f t="shared" si="67"/>
        <v>0</v>
      </c>
      <c r="I2154" s="39" t="s">
        <v>13</v>
      </c>
      <c r="N2154" s="20">
        <v>42236</v>
      </c>
      <c r="O2154" s="183">
        <v>6327</v>
      </c>
      <c r="P2154" s="183" t="s">
        <v>1592</v>
      </c>
      <c r="Q2154" s="14" t="s">
        <v>16</v>
      </c>
      <c r="R2154" s="105">
        <v>212.4</v>
      </c>
      <c r="S2154" s="23">
        <v>42236</v>
      </c>
      <c r="T2154" s="106">
        <v>212.4</v>
      </c>
      <c r="U2154" s="31">
        <f t="shared" si="66"/>
        <v>0</v>
      </c>
      <c r="V2154" s="39" t="s">
        <v>9</v>
      </c>
    </row>
    <row r="2155" spans="1:22" x14ac:dyDescent="0.25">
      <c r="A2155" s="20">
        <v>42236</v>
      </c>
      <c r="B2155" s="183">
        <v>6363</v>
      </c>
      <c r="C2155" s="183" t="s">
        <v>1592</v>
      </c>
      <c r="D2155" s="14" t="s">
        <v>1275</v>
      </c>
      <c r="E2155" s="105">
        <v>9267.2999999999993</v>
      </c>
      <c r="F2155" s="23">
        <v>42242</v>
      </c>
      <c r="G2155" s="106">
        <v>9267.2999999999993</v>
      </c>
      <c r="H2155" s="31">
        <f t="shared" si="67"/>
        <v>0</v>
      </c>
      <c r="I2155" s="39" t="s">
        <v>149</v>
      </c>
      <c r="N2155" s="20">
        <v>42236</v>
      </c>
      <c r="O2155" s="183">
        <v>6386</v>
      </c>
      <c r="P2155" s="183" t="s">
        <v>1592</v>
      </c>
      <c r="Q2155" s="15" t="s">
        <v>16</v>
      </c>
      <c r="R2155" s="122">
        <v>20216.099999999999</v>
      </c>
      <c r="S2155" s="23">
        <v>42237</v>
      </c>
      <c r="T2155" s="118">
        <v>20216.099999999999</v>
      </c>
      <c r="U2155" s="31">
        <f t="shared" si="66"/>
        <v>0</v>
      </c>
      <c r="V2155" s="68" t="s">
        <v>17</v>
      </c>
    </row>
    <row r="2156" spans="1:22" x14ac:dyDescent="0.25">
      <c r="A2156" s="20">
        <v>42236</v>
      </c>
      <c r="B2156" s="183">
        <v>6364</v>
      </c>
      <c r="C2156" s="183" t="s">
        <v>1592</v>
      </c>
      <c r="D2156" s="14" t="s">
        <v>24</v>
      </c>
      <c r="E2156" s="105">
        <v>277069.09999999998</v>
      </c>
      <c r="F2156" s="23">
        <v>42243</v>
      </c>
      <c r="G2156" s="106">
        <v>277069.09999999998</v>
      </c>
      <c r="H2156" s="31">
        <f t="shared" si="67"/>
        <v>0</v>
      </c>
      <c r="I2156" s="39" t="s">
        <v>6106</v>
      </c>
      <c r="N2156" s="20">
        <v>42238</v>
      </c>
      <c r="O2156" s="183">
        <v>6522</v>
      </c>
      <c r="P2156" s="183" t="s">
        <v>1592</v>
      </c>
      <c r="Q2156" s="14" t="s">
        <v>16</v>
      </c>
      <c r="R2156" s="105">
        <v>20945.400000000001</v>
      </c>
      <c r="S2156" s="23">
        <v>42238</v>
      </c>
      <c r="T2156" s="106">
        <v>20945.400000000001</v>
      </c>
      <c r="U2156" s="31">
        <f t="shared" si="66"/>
        <v>0</v>
      </c>
      <c r="V2156" s="39" t="s">
        <v>9</v>
      </c>
    </row>
    <row r="2157" spans="1:22" x14ac:dyDescent="0.25">
      <c r="A2157" s="20">
        <v>42236</v>
      </c>
      <c r="B2157" s="183">
        <v>6365</v>
      </c>
      <c r="C2157" s="183" t="s">
        <v>1592</v>
      </c>
      <c r="D2157" s="14" t="s">
        <v>24</v>
      </c>
      <c r="E2157" s="105">
        <v>49412.800000000003</v>
      </c>
      <c r="F2157" s="23">
        <v>42243</v>
      </c>
      <c r="G2157" s="106">
        <v>49412.800000000003</v>
      </c>
      <c r="H2157" s="31">
        <f t="shared" si="67"/>
        <v>0</v>
      </c>
      <c r="I2157" s="39" t="s">
        <v>6106</v>
      </c>
      <c r="N2157" s="20">
        <v>42239</v>
      </c>
      <c r="O2157" s="183">
        <v>6630</v>
      </c>
      <c r="P2157" s="183" t="s">
        <v>1592</v>
      </c>
      <c r="Q2157" s="14" t="s">
        <v>16</v>
      </c>
      <c r="R2157" s="105">
        <v>16755.900000000001</v>
      </c>
      <c r="S2157" s="65">
        <v>42239</v>
      </c>
      <c r="T2157" s="106">
        <v>16755.900000000001</v>
      </c>
      <c r="U2157" s="31">
        <f t="shared" si="66"/>
        <v>0</v>
      </c>
      <c r="V2157" s="39" t="s">
        <v>17</v>
      </c>
    </row>
    <row r="2158" spans="1:22" x14ac:dyDescent="0.25">
      <c r="A2158" s="20">
        <v>42236</v>
      </c>
      <c r="B2158" s="183">
        <v>6366</v>
      </c>
      <c r="C2158" s="183" t="s">
        <v>1592</v>
      </c>
      <c r="D2158" s="14" t="s">
        <v>197</v>
      </c>
      <c r="E2158" s="105">
        <v>13407.3</v>
      </c>
      <c r="F2158" s="23">
        <v>42238</v>
      </c>
      <c r="G2158" s="106">
        <v>13407.3</v>
      </c>
      <c r="H2158" s="31">
        <f t="shared" si="67"/>
        <v>0</v>
      </c>
      <c r="I2158" s="39" t="s">
        <v>149</v>
      </c>
      <c r="N2158" s="20">
        <v>42241</v>
      </c>
      <c r="O2158" s="183">
        <v>6835</v>
      </c>
      <c r="P2158" s="183" t="s">
        <v>1592</v>
      </c>
      <c r="Q2158" s="14" t="s">
        <v>16</v>
      </c>
      <c r="R2158" s="105">
        <v>12644.8</v>
      </c>
      <c r="S2158" s="65">
        <v>42241</v>
      </c>
      <c r="T2158" s="106">
        <v>12644.8</v>
      </c>
      <c r="U2158" s="31">
        <f t="shared" si="66"/>
        <v>0</v>
      </c>
      <c r="V2158" s="39" t="s">
        <v>9</v>
      </c>
    </row>
    <row r="2159" spans="1:22" x14ac:dyDescent="0.25">
      <c r="A2159" s="20">
        <v>42236</v>
      </c>
      <c r="B2159" s="183">
        <v>6367</v>
      </c>
      <c r="C2159" s="183" t="s">
        <v>1592</v>
      </c>
      <c r="D2159" s="14" t="s">
        <v>200</v>
      </c>
      <c r="E2159" s="105">
        <v>1075</v>
      </c>
      <c r="F2159" s="23">
        <v>42238</v>
      </c>
      <c r="G2159" s="106">
        <v>1075</v>
      </c>
      <c r="H2159" s="31">
        <f t="shared" si="67"/>
        <v>0</v>
      </c>
      <c r="I2159" s="39" t="s">
        <v>149</v>
      </c>
      <c r="N2159" s="20">
        <v>42242</v>
      </c>
      <c r="O2159" s="183">
        <v>6923</v>
      </c>
      <c r="P2159" s="183" t="s">
        <v>1592</v>
      </c>
      <c r="Q2159" s="14" t="s">
        <v>16</v>
      </c>
      <c r="R2159" s="105">
        <v>9052.7999999999993</v>
      </c>
      <c r="S2159" s="65">
        <v>42242</v>
      </c>
      <c r="T2159" s="106">
        <v>9052.7999999999993</v>
      </c>
      <c r="U2159" s="31">
        <f t="shared" si="66"/>
        <v>0</v>
      </c>
      <c r="V2159" s="39" t="s">
        <v>17</v>
      </c>
    </row>
    <row r="2160" spans="1:22" x14ac:dyDescent="0.25">
      <c r="A2160" s="20">
        <v>42236</v>
      </c>
      <c r="B2160" s="183">
        <v>6368</v>
      </c>
      <c r="C2160" s="183" t="s">
        <v>1592</v>
      </c>
      <c r="D2160" s="14" t="s">
        <v>24</v>
      </c>
      <c r="E2160" s="105">
        <v>70080</v>
      </c>
      <c r="F2160" s="23">
        <v>42243</v>
      </c>
      <c r="G2160" s="106">
        <v>70080</v>
      </c>
      <c r="H2160" s="31">
        <f t="shared" si="67"/>
        <v>0</v>
      </c>
      <c r="I2160" s="39" t="s">
        <v>9</v>
      </c>
      <c r="N2160" s="20">
        <v>42243</v>
      </c>
      <c r="O2160" s="183">
        <v>7015</v>
      </c>
      <c r="P2160" s="183" t="s">
        <v>1592</v>
      </c>
      <c r="Q2160" s="14" t="s">
        <v>16</v>
      </c>
      <c r="R2160" s="105">
        <v>21254.400000000001</v>
      </c>
      <c r="S2160" s="23">
        <v>42243</v>
      </c>
      <c r="T2160" s="106">
        <v>21254.400000000001</v>
      </c>
      <c r="U2160" s="31">
        <f t="shared" si="66"/>
        <v>0</v>
      </c>
      <c r="V2160" s="39" t="s">
        <v>17</v>
      </c>
    </row>
    <row r="2161" spans="1:22" x14ac:dyDescent="0.25">
      <c r="A2161" s="20">
        <v>42236</v>
      </c>
      <c r="B2161" s="183">
        <v>6369</v>
      </c>
      <c r="C2161" s="183" t="s">
        <v>1592</v>
      </c>
      <c r="D2161" s="15" t="s">
        <v>199</v>
      </c>
      <c r="E2161" s="122">
        <v>1915.2</v>
      </c>
      <c r="F2161" s="23">
        <v>42238</v>
      </c>
      <c r="G2161" s="118">
        <v>1915.2</v>
      </c>
      <c r="H2161" s="31">
        <f t="shared" si="67"/>
        <v>0</v>
      </c>
      <c r="I2161" s="68" t="s">
        <v>149</v>
      </c>
      <c r="N2161" s="20">
        <v>42244</v>
      </c>
      <c r="O2161" s="183">
        <v>7149</v>
      </c>
      <c r="P2161" s="183" t="s">
        <v>1592</v>
      </c>
      <c r="Q2161" s="14" t="s">
        <v>16</v>
      </c>
      <c r="R2161" s="105">
        <v>20557.400000000001</v>
      </c>
      <c r="S2161" s="23">
        <v>42244</v>
      </c>
      <c r="T2161" s="106">
        <v>20557.400000000001</v>
      </c>
      <c r="U2161" s="31">
        <f t="shared" si="66"/>
        <v>0</v>
      </c>
      <c r="V2161" s="39" t="s">
        <v>312</v>
      </c>
    </row>
    <row r="2162" spans="1:22" x14ac:dyDescent="0.25">
      <c r="A2162" s="20">
        <v>42236</v>
      </c>
      <c r="B2162" s="183">
        <v>6370</v>
      </c>
      <c r="C2162" s="183" t="s">
        <v>1592</v>
      </c>
      <c r="D2162" s="15" t="s">
        <v>90</v>
      </c>
      <c r="E2162" s="122">
        <v>1597</v>
      </c>
      <c r="F2162" s="23">
        <v>42236</v>
      </c>
      <c r="G2162" s="106">
        <v>1597</v>
      </c>
      <c r="H2162" s="31">
        <f t="shared" si="67"/>
        <v>0</v>
      </c>
      <c r="I2162" s="68" t="s">
        <v>9</v>
      </c>
      <c r="N2162" s="20">
        <v>42245</v>
      </c>
      <c r="O2162" s="183">
        <v>7279</v>
      </c>
      <c r="P2162" s="183" t="s">
        <v>1592</v>
      </c>
      <c r="Q2162" s="14" t="s">
        <v>16</v>
      </c>
      <c r="R2162" s="105">
        <v>16858.8</v>
      </c>
      <c r="S2162" s="23">
        <v>42245</v>
      </c>
      <c r="T2162" s="106">
        <v>16858.8</v>
      </c>
      <c r="U2162" s="31">
        <f t="shared" si="66"/>
        <v>0</v>
      </c>
      <c r="V2162" s="39" t="s">
        <v>312</v>
      </c>
    </row>
    <row r="2163" spans="1:22" x14ac:dyDescent="0.25">
      <c r="A2163" s="20">
        <v>42236</v>
      </c>
      <c r="B2163" s="183">
        <v>6371</v>
      </c>
      <c r="C2163" s="183" t="s">
        <v>1592</v>
      </c>
      <c r="D2163" s="15" t="s">
        <v>732</v>
      </c>
      <c r="E2163" s="122">
        <v>14945</v>
      </c>
      <c r="F2163" s="23">
        <v>42238</v>
      </c>
      <c r="G2163" s="106">
        <v>14945</v>
      </c>
      <c r="H2163" s="31">
        <f t="shared" si="67"/>
        <v>0</v>
      </c>
      <c r="I2163" s="68" t="s">
        <v>149</v>
      </c>
      <c r="N2163" s="20">
        <v>42246</v>
      </c>
      <c r="O2163" s="183">
        <v>7401</v>
      </c>
      <c r="P2163" s="183" t="s">
        <v>1592</v>
      </c>
      <c r="Q2163" s="14" t="s">
        <v>16</v>
      </c>
      <c r="R2163" s="105">
        <v>6806</v>
      </c>
      <c r="S2163" s="23">
        <v>42246</v>
      </c>
      <c r="T2163" s="106">
        <v>6806</v>
      </c>
      <c r="U2163" s="31">
        <f t="shared" si="66"/>
        <v>0</v>
      </c>
      <c r="V2163" s="39" t="s">
        <v>9</v>
      </c>
    </row>
    <row r="2164" spans="1:22" x14ac:dyDescent="0.25">
      <c r="A2164" s="20">
        <v>42236</v>
      </c>
      <c r="B2164" s="183">
        <v>6372</v>
      </c>
      <c r="C2164" s="183" t="s">
        <v>1592</v>
      </c>
      <c r="D2164" s="15" t="s">
        <v>80</v>
      </c>
      <c r="E2164" s="122">
        <v>6148.8</v>
      </c>
      <c r="F2164" s="23">
        <v>42236</v>
      </c>
      <c r="G2164" s="106">
        <v>6148.8</v>
      </c>
      <c r="H2164" s="31">
        <f t="shared" si="67"/>
        <v>0</v>
      </c>
      <c r="I2164" s="68" t="s">
        <v>9</v>
      </c>
      <c r="N2164" s="20">
        <v>42247</v>
      </c>
      <c r="O2164" s="183">
        <v>7470</v>
      </c>
      <c r="P2164" s="183" t="s">
        <v>1592</v>
      </c>
      <c r="Q2164" s="14" t="s">
        <v>16</v>
      </c>
      <c r="R2164" s="105">
        <v>4559.2</v>
      </c>
      <c r="S2164" s="23">
        <v>42247</v>
      </c>
      <c r="T2164" s="106">
        <v>4559.2</v>
      </c>
      <c r="U2164" s="31">
        <f t="shared" si="66"/>
        <v>0</v>
      </c>
      <c r="V2164" s="39" t="s">
        <v>9</v>
      </c>
    </row>
    <row r="2165" spans="1:22" x14ac:dyDescent="0.25">
      <c r="A2165" s="20">
        <v>42236</v>
      </c>
      <c r="B2165" s="183">
        <v>6373</v>
      </c>
      <c r="C2165" s="183" t="s">
        <v>1592</v>
      </c>
      <c r="D2165" s="15" t="s">
        <v>6216</v>
      </c>
      <c r="E2165" s="122">
        <v>46117.8</v>
      </c>
      <c r="F2165" s="23">
        <v>42238</v>
      </c>
      <c r="G2165" s="106">
        <v>46117.8</v>
      </c>
      <c r="H2165" s="31">
        <f t="shared" si="67"/>
        <v>0</v>
      </c>
      <c r="I2165" s="68" t="s">
        <v>149</v>
      </c>
      <c r="N2165" s="20">
        <v>42230</v>
      </c>
      <c r="O2165" s="183">
        <v>5630</v>
      </c>
      <c r="P2165" s="183" t="s">
        <v>1592</v>
      </c>
      <c r="Q2165" s="14" t="s">
        <v>6194</v>
      </c>
      <c r="R2165" s="105">
        <v>31416.35</v>
      </c>
      <c r="S2165" s="23">
        <v>42238</v>
      </c>
      <c r="T2165" s="106">
        <v>31416.35</v>
      </c>
      <c r="U2165" s="31">
        <f t="shared" si="66"/>
        <v>0</v>
      </c>
      <c r="V2165" s="39" t="s">
        <v>6104</v>
      </c>
    </row>
    <row r="2166" spans="1:22" x14ac:dyDescent="0.25">
      <c r="A2166" s="20">
        <v>42236</v>
      </c>
      <c r="B2166" s="183">
        <v>6374</v>
      </c>
      <c r="C2166" s="183" t="s">
        <v>1592</v>
      </c>
      <c r="D2166" s="15" t="s">
        <v>218</v>
      </c>
      <c r="E2166" s="128">
        <v>0</v>
      </c>
      <c r="F2166" s="23"/>
      <c r="G2166" s="106"/>
      <c r="H2166" s="31">
        <f t="shared" si="67"/>
        <v>0</v>
      </c>
      <c r="I2166" s="68" t="s">
        <v>13</v>
      </c>
      <c r="N2166" s="20">
        <v>42218</v>
      </c>
      <c r="O2166" s="183">
        <v>4365</v>
      </c>
      <c r="P2166" s="183" t="s">
        <v>1592</v>
      </c>
      <c r="Q2166" s="40" t="s">
        <v>37</v>
      </c>
      <c r="R2166" s="105">
        <v>26294.1</v>
      </c>
      <c r="S2166" s="23">
        <v>42228</v>
      </c>
      <c r="T2166" s="106">
        <v>26294.1</v>
      </c>
      <c r="U2166" s="25">
        <f t="shared" si="66"/>
        <v>0</v>
      </c>
      <c r="V2166" s="68" t="s">
        <v>6104</v>
      </c>
    </row>
    <row r="2167" spans="1:22" x14ac:dyDescent="0.25">
      <c r="A2167" s="20">
        <v>42236</v>
      </c>
      <c r="B2167" s="183">
        <v>6375</v>
      </c>
      <c r="C2167" s="183" t="s">
        <v>1592</v>
      </c>
      <c r="D2167" s="15" t="s">
        <v>195</v>
      </c>
      <c r="E2167" s="122">
        <v>127496.98</v>
      </c>
      <c r="F2167" s="30" t="s">
        <v>6232</v>
      </c>
      <c r="G2167" s="118">
        <v>127496.98</v>
      </c>
      <c r="H2167" s="31">
        <f t="shared" si="67"/>
        <v>0</v>
      </c>
      <c r="I2167" s="68" t="s">
        <v>149</v>
      </c>
      <c r="K2167" s="3">
        <f>127496.98+846.95</f>
        <v>128343.93</v>
      </c>
      <c r="N2167" s="20">
        <v>42222</v>
      </c>
      <c r="O2167" s="183">
        <v>4708</v>
      </c>
      <c r="P2167" s="183" t="s">
        <v>1592</v>
      </c>
      <c r="Q2167" s="14" t="s">
        <v>37</v>
      </c>
      <c r="R2167" s="105">
        <v>11101.2</v>
      </c>
      <c r="S2167" s="23">
        <v>42228</v>
      </c>
      <c r="T2167" s="106">
        <v>11101.2</v>
      </c>
      <c r="U2167" s="31">
        <f t="shared" si="66"/>
        <v>0</v>
      </c>
      <c r="V2167" s="39" t="s">
        <v>6106</v>
      </c>
    </row>
    <row r="2168" spans="1:22" x14ac:dyDescent="0.25">
      <c r="A2168" s="20">
        <v>42236</v>
      </c>
      <c r="B2168" s="183">
        <v>6376</v>
      </c>
      <c r="C2168" s="183" t="s">
        <v>1592</v>
      </c>
      <c r="D2168" s="15" t="s">
        <v>55</v>
      </c>
      <c r="E2168" s="122">
        <v>1257.5999999999999</v>
      </c>
      <c r="F2168" s="23">
        <v>42238</v>
      </c>
      <c r="G2168" s="118">
        <v>1257.5999999999999</v>
      </c>
      <c r="H2168" s="31">
        <f t="shared" si="67"/>
        <v>0</v>
      </c>
      <c r="I2168" s="68" t="s">
        <v>9</v>
      </c>
      <c r="N2168" s="20">
        <v>42224</v>
      </c>
      <c r="O2168" s="183">
        <v>5047</v>
      </c>
      <c r="P2168" s="183" t="s">
        <v>1592</v>
      </c>
      <c r="Q2168" s="14" t="s">
        <v>37</v>
      </c>
      <c r="R2168" s="105">
        <v>27162</v>
      </c>
      <c r="S2168" s="23">
        <v>42228</v>
      </c>
      <c r="T2168" s="106">
        <v>27162</v>
      </c>
      <c r="U2168" s="31">
        <f t="shared" si="66"/>
        <v>0</v>
      </c>
      <c r="V2168" s="39" t="s">
        <v>6104</v>
      </c>
    </row>
    <row r="2169" spans="1:22" x14ac:dyDescent="0.25">
      <c r="A2169" s="20">
        <v>42236</v>
      </c>
      <c r="B2169" s="183">
        <v>6377</v>
      </c>
      <c r="C2169" s="183" t="s">
        <v>1592</v>
      </c>
      <c r="D2169" s="15" t="s">
        <v>375</v>
      </c>
      <c r="E2169" s="122">
        <v>5350.6</v>
      </c>
      <c r="F2169" s="23" t="s">
        <v>6233</v>
      </c>
      <c r="G2169" s="106">
        <f>4391+959.6</f>
        <v>5350.6</v>
      </c>
      <c r="H2169" s="31">
        <f t="shared" si="67"/>
        <v>0</v>
      </c>
      <c r="I2169" s="68" t="s">
        <v>9</v>
      </c>
      <c r="N2169" s="20">
        <v>42225</v>
      </c>
      <c r="O2169" s="183">
        <v>5084</v>
      </c>
      <c r="P2169" s="183" t="s">
        <v>1592</v>
      </c>
      <c r="Q2169" s="14" t="s">
        <v>37</v>
      </c>
      <c r="R2169" s="105">
        <v>27459</v>
      </c>
      <c r="S2169" s="23">
        <v>42228</v>
      </c>
      <c r="T2169" s="106">
        <v>27459</v>
      </c>
      <c r="U2169" s="31">
        <f t="shared" si="66"/>
        <v>0</v>
      </c>
      <c r="V2169" s="39" t="s">
        <v>6104</v>
      </c>
    </row>
    <row r="2170" spans="1:22" x14ac:dyDescent="0.25">
      <c r="A2170" s="20">
        <v>42236</v>
      </c>
      <c r="B2170" s="183">
        <v>6378</v>
      </c>
      <c r="C2170" s="183" t="s">
        <v>1592</v>
      </c>
      <c r="D2170" s="224" t="s">
        <v>375</v>
      </c>
      <c r="E2170" s="122">
        <v>209</v>
      </c>
      <c r="F2170" s="23">
        <v>42236</v>
      </c>
      <c r="G2170" s="106">
        <v>209</v>
      </c>
      <c r="H2170" s="31">
        <f t="shared" si="67"/>
        <v>0</v>
      </c>
      <c r="I2170" s="68" t="s">
        <v>9</v>
      </c>
      <c r="N2170" s="20">
        <v>42226</v>
      </c>
      <c r="O2170" s="183">
        <v>5236</v>
      </c>
      <c r="P2170" s="183" t="s">
        <v>1592</v>
      </c>
      <c r="Q2170" s="14" t="s">
        <v>37</v>
      </c>
      <c r="R2170" s="105">
        <v>27786</v>
      </c>
      <c r="S2170" s="72">
        <v>42238</v>
      </c>
      <c r="T2170" s="118">
        <v>27786</v>
      </c>
      <c r="U2170" s="31">
        <f t="shared" si="66"/>
        <v>0</v>
      </c>
      <c r="V2170" s="56" t="s">
        <v>6104</v>
      </c>
    </row>
    <row r="2171" spans="1:22" x14ac:dyDescent="0.25">
      <c r="A2171" s="20">
        <v>42236</v>
      </c>
      <c r="B2171" s="183">
        <v>6379</v>
      </c>
      <c r="C2171" s="183" t="s">
        <v>1592</v>
      </c>
      <c r="D2171" s="15" t="s">
        <v>420</v>
      </c>
      <c r="E2171" s="122">
        <v>13028.5</v>
      </c>
      <c r="F2171" s="23">
        <v>42238</v>
      </c>
      <c r="G2171" s="106">
        <v>13028.5</v>
      </c>
      <c r="H2171" s="31">
        <f t="shared" si="67"/>
        <v>0</v>
      </c>
      <c r="I2171" s="68" t="s">
        <v>149</v>
      </c>
      <c r="N2171" s="20">
        <v>42228</v>
      </c>
      <c r="O2171" s="183">
        <v>5402</v>
      </c>
      <c r="P2171" s="183" t="s">
        <v>1592</v>
      </c>
      <c r="Q2171" s="150" t="s">
        <v>37</v>
      </c>
      <c r="R2171" s="105">
        <v>27028.18</v>
      </c>
      <c r="S2171" s="23">
        <v>42238</v>
      </c>
      <c r="T2171" s="106">
        <v>27028.18</v>
      </c>
      <c r="U2171" s="31">
        <f t="shared" si="66"/>
        <v>0</v>
      </c>
      <c r="V2171" s="39" t="s">
        <v>6104</v>
      </c>
    </row>
    <row r="2172" spans="1:22" x14ac:dyDescent="0.25">
      <c r="A2172" s="20">
        <v>42236</v>
      </c>
      <c r="B2172" s="183">
        <v>6380</v>
      </c>
      <c r="C2172" s="183" t="s">
        <v>1592</v>
      </c>
      <c r="D2172" s="15" t="s">
        <v>2607</v>
      </c>
      <c r="E2172" s="122">
        <v>6590.1</v>
      </c>
      <c r="F2172" s="23">
        <v>42236</v>
      </c>
      <c r="G2172" s="106">
        <v>6590.1</v>
      </c>
      <c r="H2172" s="31">
        <f t="shared" si="67"/>
        <v>0</v>
      </c>
      <c r="I2172" s="68" t="s">
        <v>9</v>
      </c>
      <c r="N2172" s="20">
        <v>42233</v>
      </c>
      <c r="O2172" s="183">
        <v>5968</v>
      </c>
      <c r="P2172" s="183" t="s">
        <v>1592</v>
      </c>
      <c r="Q2172" s="14" t="s">
        <v>37</v>
      </c>
      <c r="R2172" s="105">
        <v>28499.200000000001</v>
      </c>
      <c r="S2172" s="23">
        <v>42243</v>
      </c>
      <c r="T2172" s="118">
        <v>28499.200000000001</v>
      </c>
      <c r="U2172" s="31">
        <f t="shared" si="66"/>
        <v>0</v>
      </c>
      <c r="V2172" s="56" t="s">
        <v>149</v>
      </c>
    </row>
    <row r="2173" spans="1:22" x14ac:dyDescent="0.25">
      <c r="A2173" s="20">
        <v>42236</v>
      </c>
      <c r="B2173" s="183">
        <v>6381</v>
      </c>
      <c r="C2173" s="183" t="s">
        <v>1592</v>
      </c>
      <c r="D2173" s="15" t="s">
        <v>1103</v>
      </c>
      <c r="E2173" s="122">
        <v>22169.5</v>
      </c>
      <c r="F2173" s="23">
        <v>42238</v>
      </c>
      <c r="G2173" s="118">
        <v>22169.5</v>
      </c>
      <c r="H2173" s="31">
        <f t="shared" si="67"/>
        <v>0</v>
      </c>
      <c r="I2173" s="68" t="s">
        <v>149</v>
      </c>
      <c r="N2173" s="20">
        <v>42235</v>
      </c>
      <c r="O2173" s="183">
        <v>6251</v>
      </c>
      <c r="P2173" s="183" t="s">
        <v>1592</v>
      </c>
      <c r="Q2173" s="14" t="s">
        <v>37</v>
      </c>
      <c r="R2173" s="105">
        <v>52093.8</v>
      </c>
      <c r="S2173" s="23">
        <v>42243</v>
      </c>
      <c r="T2173" s="118">
        <v>52093.8</v>
      </c>
      <c r="U2173" s="31">
        <f t="shared" si="66"/>
        <v>0</v>
      </c>
      <c r="V2173" s="56" t="s">
        <v>9</v>
      </c>
    </row>
    <row r="2174" spans="1:22" x14ac:dyDescent="0.25">
      <c r="A2174" s="20">
        <v>42236</v>
      </c>
      <c r="B2174" s="183">
        <v>6382</v>
      </c>
      <c r="C2174" s="183" t="s">
        <v>1592</v>
      </c>
      <c r="D2174" s="15" t="s">
        <v>198</v>
      </c>
      <c r="E2174" s="122">
        <v>32702.400000000001</v>
      </c>
      <c r="F2174" s="23">
        <v>42238</v>
      </c>
      <c r="G2174" s="106">
        <v>32702.400000000001</v>
      </c>
      <c r="H2174" s="31">
        <f t="shared" si="67"/>
        <v>0</v>
      </c>
      <c r="I2174" s="68" t="s">
        <v>149</v>
      </c>
      <c r="N2174" s="20">
        <v>42237</v>
      </c>
      <c r="O2174" s="183">
        <v>6418</v>
      </c>
      <c r="P2174" s="183" t="s">
        <v>1592</v>
      </c>
      <c r="Q2174" s="15" t="s">
        <v>37</v>
      </c>
      <c r="R2174" s="122">
        <v>20789.45</v>
      </c>
      <c r="S2174" s="23" t="s">
        <v>6237</v>
      </c>
      <c r="T2174" s="118">
        <v>20789.45</v>
      </c>
      <c r="U2174" s="31">
        <f t="shared" si="66"/>
        <v>0</v>
      </c>
      <c r="V2174" s="68" t="s">
        <v>41</v>
      </c>
    </row>
    <row r="2175" spans="1:22" x14ac:dyDescent="0.25">
      <c r="A2175" s="20">
        <v>42236</v>
      </c>
      <c r="B2175" s="183">
        <v>6383</v>
      </c>
      <c r="C2175" s="183" t="s">
        <v>1592</v>
      </c>
      <c r="D2175" s="15" t="s">
        <v>195</v>
      </c>
      <c r="E2175" s="122">
        <v>846.95</v>
      </c>
      <c r="F2175" s="30" t="s">
        <v>6232</v>
      </c>
      <c r="G2175" s="106">
        <v>846.95</v>
      </c>
      <c r="H2175" s="31">
        <f t="shared" si="67"/>
        <v>0</v>
      </c>
      <c r="I2175" s="68" t="s">
        <v>149</v>
      </c>
      <c r="N2175" s="20">
        <v>42240</v>
      </c>
      <c r="O2175" s="183">
        <v>6764</v>
      </c>
      <c r="P2175" s="183" t="s">
        <v>1592</v>
      </c>
      <c r="Q2175" s="14" t="s">
        <v>37</v>
      </c>
      <c r="R2175" s="105">
        <v>18862</v>
      </c>
      <c r="S2175" s="65">
        <v>42243</v>
      </c>
      <c r="T2175" s="106">
        <v>18862</v>
      </c>
      <c r="U2175" s="31">
        <f t="shared" si="66"/>
        <v>0</v>
      </c>
      <c r="V2175" s="39" t="s">
        <v>773</v>
      </c>
    </row>
    <row r="2176" spans="1:22" x14ac:dyDescent="0.25">
      <c r="A2176" s="20">
        <v>42236</v>
      </c>
      <c r="B2176" s="183">
        <v>6384</v>
      </c>
      <c r="C2176" s="183" t="s">
        <v>1592</v>
      </c>
      <c r="D2176" s="15" t="s">
        <v>733</v>
      </c>
      <c r="E2176" s="122">
        <v>7057.8</v>
      </c>
      <c r="F2176" s="23">
        <v>42238</v>
      </c>
      <c r="G2176" s="118">
        <v>7057.8</v>
      </c>
      <c r="H2176" s="31">
        <f t="shared" si="67"/>
        <v>0</v>
      </c>
      <c r="I2176" s="68" t="s">
        <v>149</v>
      </c>
      <c r="N2176" s="20">
        <v>42241</v>
      </c>
      <c r="O2176" s="183">
        <v>6890</v>
      </c>
      <c r="P2176" s="183" t="s">
        <v>1592</v>
      </c>
      <c r="Q2176" s="14" t="s">
        <v>37</v>
      </c>
      <c r="R2176" s="105">
        <v>2520.3000000000002</v>
      </c>
      <c r="S2176" s="65">
        <v>42241</v>
      </c>
      <c r="T2176" s="106">
        <v>2520.3000000000002</v>
      </c>
      <c r="U2176" s="31">
        <f t="shared" si="66"/>
        <v>0</v>
      </c>
      <c r="V2176" s="39" t="s">
        <v>9</v>
      </c>
    </row>
    <row r="2177" spans="1:22" x14ac:dyDescent="0.25">
      <c r="A2177" s="20">
        <v>42236</v>
      </c>
      <c r="B2177" s="183">
        <v>6385</v>
      </c>
      <c r="C2177" s="183" t="s">
        <v>1592</v>
      </c>
      <c r="D2177" s="15" t="s">
        <v>6234</v>
      </c>
      <c r="E2177" s="122">
        <v>5592.4</v>
      </c>
      <c r="F2177" s="23">
        <v>42237</v>
      </c>
      <c r="G2177" s="118">
        <v>5592.4</v>
      </c>
      <c r="H2177" s="31">
        <f t="shared" si="67"/>
        <v>0</v>
      </c>
      <c r="I2177" s="68" t="s">
        <v>9</v>
      </c>
      <c r="N2177" s="20">
        <v>42244</v>
      </c>
      <c r="O2177" s="183">
        <v>7175</v>
      </c>
      <c r="P2177" s="183" t="s">
        <v>1592</v>
      </c>
      <c r="Q2177" s="14" t="s">
        <v>37</v>
      </c>
      <c r="R2177" s="105">
        <v>35409.4</v>
      </c>
      <c r="S2177" s="23"/>
      <c r="T2177" s="106"/>
      <c r="U2177" s="31">
        <f t="shared" si="66"/>
        <v>35409.4</v>
      </c>
      <c r="V2177" s="39" t="s">
        <v>773</v>
      </c>
    </row>
    <row r="2178" spans="1:22" x14ac:dyDescent="0.25">
      <c r="A2178" s="20">
        <v>42236</v>
      </c>
      <c r="B2178" s="183">
        <v>6386</v>
      </c>
      <c r="C2178" s="183" t="s">
        <v>1592</v>
      </c>
      <c r="D2178" s="15" t="s">
        <v>16</v>
      </c>
      <c r="E2178" s="122">
        <v>20216.099999999999</v>
      </c>
      <c r="F2178" s="23">
        <v>42237</v>
      </c>
      <c r="G2178" s="118">
        <v>20216.099999999999</v>
      </c>
      <c r="H2178" s="31">
        <f t="shared" si="67"/>
        <v>0</v>
      </c>
      <c r="I2178" s="68" t="s">
        <v>17</v>
      </c>
      <c r="N2178" s="20">
        <v>42245</v>
      </c>
      <c r="O2178" s="183">
        <v>7343</v>
      </c>
      <c r="P2178" s="183" t="s">
        <v>1592</v>
      </c>
      <c r="Q2178" s="14" t="s">
        <v>37</v>
      </c>
      <c r="R2178" s="105">
        <v>28455.599999999999</v>
      </c>
      <c r="S2178" s="23"/>
      <c r="T2178" s="106"/>
      <c r="U2178" s="31">
        <f t="shared" si="66"/>
        <v>28455.599999999999</v>
      </c>
      <c r="V2178" s="39" t="s">
        <v>9</v>
      </c>
    </row>
    <row r="2179" spans="1:22" x14ac:dyDescent="0.25">
      <c r="A2179" s="20">
        <v>42237</v>
      </c>
      <c r="B2179" s="183">
        <v>6387</v>
      </c>
      <c r="C2179" s="183" t="s">
        <v>1592</v>
      </c>
      <c r="D2179" s="15" t="s">
        <v>383</v>
      </c>
      <c r="E2179" s="122">
        <v>13179.6</v>
      </c>
      <c r="F2179" s="23" t="s">
        <v>6235</v>
      </c>
      <c r="G2179" s="118">
        <f>8500+4679.6</f>
        <v>13179.6</v>
      </c>
      <c r="H2179" s="31">
        <f t="shared" si="67"/>
        <v>0</v>
      </c>
      <c r="I2179" s="68" t="s">
        <v>9</v>
      </c>
      <c r="N2179" s="20">
        <v>42222</v>
      </c>
      <c r="O2179" s="183">
        <v>4698</v>
      </c>
      <c r="P2179" s="183" t="s">
        <v>1592</v>
      </c>
      <c r="Q2179" s="14" t="s">
        <v>6130</v>
      </c>
      <c r="R2179" s="105">
        <v>35020.800000000003</v>
      </c>
      <c r="S2179" s="23">
        <v>42228</v>
      </c>
      <c r="T2179" s="106">
        <v>35020.800000000003</v>
      </c>
      <c r="U2179" s="31">
        <f t="shared" ref="U2179:U2242" si="68">R2179-T2179</f>
        <v>0</v>
      </c>
      <c r="V2179" s="39" t="s">
        <v>6106</v>
      </c>
    </row>
    <row r="2180" spans="1:22" x14ac:dyDescent="0.25">
      <c r="A2180" s="20">
        <v>42237</v>
      </c>
      <c r="B2180" s="183">
        <v>6388</v>
      </c>
      <c r="C2180" s="183" t="s">
        <v>1592</v>
      </c>
      <c r="D2180" s="15" t="s">
        <v>121</v>
      </c>
      <c r="E2180" s="122">
        <v>2614.5</v>
      </c>
      <c r="F2180" s="23">
        <v>42237</v>
      </c>
      <c r="G2180" s="118">
        <v>2614.5</v>
      </c>
      <c r="H2180" s="31">
        <f t="shared" ref="H2180:H2243" si="69">E2180-G2180</f>
        <v>0</v>
      </c>
      <c r="I2180" s="68" t="s">
        <v>9</v>
      </c>
      <c r="N2180" s="20">
        <v>42217</v>
      </c>
      <c r="O2180" s="183">
        <v>4294</v>
      </c>
      <c r="P2180" s="183" t="s">
        <v>1592</v>
      </c>
      <c r="Q2180" s="14" t="s">
        <v>136</v>
      </c>
      <c r="R2180" s="105">
        <v>36448.9</v>
      </c>
      <c r="S2180" s="23" t="s">
        <v>6107</v>
      </c>
      <c r="T2180" s="106">
        <f>21000+15448.9</f>
        <v>36448.9</v>
      </c>
      <c r="U2180" s="25">
        <f t="shared" si="68"/>
        <v>0</v>
      </c>
      <c r="V2180" s="39" t="s">
        <v>9</v>
      </c>
    </row>
    <row r="2181" spans="1:22" x14ac:dyDescent="0.25">
      <c r="A2181" s="20">
        <v>42237</v>
      </c>
      <c r="B2181" s="183">
        <v>6389</v>
      </c>
      <c r="C2181" s="183" t="s">
        <v>1592</v>
      </c>
      <c r="D2181" s="15" t="s">
        <v>112</v>
      </c>
      <c r="E2181" s="122">
        <v>4602.2</v>
      </c>
      <c r="F2181" s="23" t="s">
        <v>6236</v>
      </c>
      <c r="G2181" s="118">
        <f>2000+2602.2</f>
        <v>4602.2</v>
      </c>
      <c r="H2181" s="31">
        <f t="shared" si="69"/>
        <v>0</v>
      </c>
      <c r="I2181" s="68" t="s">
        <v>9</v>
      </c>
      <c r="N2181" s="20">
        <v>42218</v>
      </c>
      <c r="O2181" s="183">
        <v>4387</v>
      </c>
      <c r="P2181" s="183" t="s">
        <v>1592</v>
      </c>
      <c r="Q2181" s="40" t="s">
        <v>136</v>
      </c>
      <c r="R2181" s="105">
        <v>15495.6</v>
      </c>
      <c r="S2181" s="23">
        <v>42219</v>
      </c>
      <c r="T2181" s="106">
        <v>15495.6</v>
      </c>
      <c r="U2181" s="25">
        <f t="shared" si="68"/>
        <v>0</v>
      </c>
      <c r="V2181" s="68" t="s">
        <v>9</v>
      </c>
    </row>
    <row r="2182" spans="1:22" x14ac:dyDescent="0.25">
      <c r="A2182" s="20">
        <v>42237</v>
      </c>
      <c r="B2182" s="183">
        <v>6390</v>
      </c>
      <c r="C2182" s="183" t="s">
        <v>1592</v>
      </c>
      <c r="D2182" s="15" t="s">
        <v>18</v>
      </c>
      <c r="E2182" s="122">
        <v>4554</v>
      </c>
      <c r="F2182" s="23">
        <v>42237</v>
      </c>
      <c r="G2182" s="118">
        <v>4554</v>
      </c>
      <c r="H2182" s="31">
        <f t="shared" si="69"/>
        <v>0</v>
      </c>
      <c r="I2182" s="68" t="s">
        <v>9</v>
      </c>
      <c r="N2182" s="20">
        <v>42219</v>
      </c>
      <c r="O2182" s="183">
        <v>4479</v>
      </c>
      <c r="P2182" s="183" t="s">
        <v>1592</v>
      </c>
      <c r="Q2182" s="40" t="s">
        <v>136</v>
      </c>
      <c r="R2182" s="105">
        <v>25414.400000000001</v>
      </c>
      <c r="S2182" s="23">
        <v>42220</v>
      </c>
      <c r="T2182" s="106">
        <v>25414.400000000001</v>
      </c>
      <c r="U2182" s="31">
        <f t="shared" si="68"/>
        <v>0</v>
      </c>
      <c r="V2182" s="68" t="s">
        <v>9</v>
      </c>
    </row>
    <row r="2183" spans="1:22" x14ac:dyDescent="0.25">
      <c r="A2183" s="20">
        <v>42237</v>
      </c>
      <c r="B2183" s="183">
        <v>6391</v>
      </c>
      <c r="C2183" s="183" t="s">
        <v>1592</v>
      </c>
      <c r="D2183" s="14" t="s">
        <v>1012</v>
      </c>
      <c r="E2183" s="105">
        <v>19709.099999999999</v>
      </c>
      <c r="F2183" s="23">
        <v>42237</v>
      </c>
      <c r="G2183" s="106">
        <v>19709.099999999999</v>
      </c>
      <c r="H2183" s="31">
        <f t="shared" si="69"/>
        <v>0</v>
      </c>
      <c r="I2183" s="39" t="s">
        <v>9</v>
      </c>
      <c r="N2183" s="20">
        <v>42220</v>
      </c>
      <c r="O2183" s="183">
        <v>4570</v>
      </c>
      <c r="P2183" s="183" t="s">
        <v>1592</v>
      </c>
      <c r="Q2183" s="14" t="s">
        <v>136</v>
      </c>
      <c r="R2183" s="105">
        <v>38988</v>
      </c>
      <c r="S2183" s="23" t="s">
        <v>6122</v>
      </c>
      <c r="T2183" s="106">
        <f>27200+11788</f>
        <v>38988</v>
      </c>
      <c r="U2183" s="31">
        <f t="shared" si="68"/>
        <v>0</v>
      </c>
      <c r="V2183" s="39" t="s">
        <v>9</v>
      </c>
    </row>
    <row r="2184" spans="1:22" x14ac:dyDescent="0.25">
      <c r="A2184" s="20">
        <v>42237</v>
      </c>
      <c r="B2184" s="183">
        <v>6392</v>
      </c>
      <c r="C2184" s="183" t="s">
        <v>1592</v>
      </c>
      <c r="D2184" s="15" t="s">
        <v>270</v>
      </c>
      <c r="E2184" s="122">
        <v>365.2</v>
      </c>
      <c r="F2184" s="23">
        <v>42237</v>
      </c>
      <c r="G2184" s="118">
        <v>365.2</v>
      </c>
      <c r="H2184" s="31">
        <f t="shared" si="69"/>
        <v>0</v>
      </c>
      <c r="I2184" s="68" t="s">
        <v>9</v>
      </c>
      <c r="N2184" s="20">
        <v>42222</v>
      </c>
      <c r="O2184" s="183">
        <v>4779</v>
      </c>
      <c r="P2184" s="183" t="s">
        <v>1592</v>
      </c>
      <c r="Q2184" s="14" t="s">
        <v>136</v>
      </c>
      <c r="R2184" s="105">
        <v>34800.400000000001</v>
      </c>
      <c r="S2184" s="23" t="s">
        <v>6133</v>
      </c>
      <c r="T2184" s="106">
        <f>21300+13500.4</f>
        <v>34800.400000000001</v>
      </c>
      <c r="U2184" s="31">
        <f t="shared" si="68"/>
        <v>0</v>
      </c>
      <c r="V2184" s="39" t="s">
        <v>9</v>
      </c>
    </row>
    <row r="2185" spans="1:22" x14ac:dyDescent="0.25">
      <c r="A2185" s="20">
        <v>42237</v>
      </c>
      <c r="B2185" s="183">
        <v>6393</v>
      </c>
      <c r="C2185" s="183" t="s">
        <v>1592</v>
      </c>
      <c r="D2185" s="15" t="s">
        <v>1128</v>
      </c>
      <c r="E2185" s="122">
        <v>2620.8000000000002</v>
      </c>
      <c r="F2185" s="23">
        <v>42237</v>
      </c>
      <c r="G2185" s="118">
        <v>2620.8000000000002</v>
      </c>
      <c r="H2185" s="31">
        <f t="shared" si="69"/>
        <v>0</v>
      </c>
      <c r="I2185" s="68" t="s">
        <v>9</v>
      </c>
      <c r="N2185" s="20">
        <v>42223</v>
      </c>
      <c r="O2185" s="183">
        <v>4885</v>
      </c>
      <c r="P2185" s="183" t="s">
        <v>1592</v>
      </c>
      <c r="Q2185" s="14" t="s">
        <v>136</v>
      </c>
      <c r="R2185" s="105">
        <v>4683.8999999999996</v>
      </c>
      <c r="S2185" s="23">
        <v>42223</v>
      </c>
      <c r="T2185" s="106">
        <v>4683.8999999999996</v>
      </c>
      <c r="U2185" s="31">
        <f t="shared" si="68"/>
        <v>0</v>
      </c>
      <c r="V2185" s="39" t="s">
        <v>9</v>
      </c>
    </row>
    <row r="2186" spans="1:22" x14ac:dyDescent="0.25">
      <c r="A2186" s="20">
        <v>42237</v>
      </c>
      <c r="B2186" s="183">
        <v>6394</v>
      </c>
      <c r="C2186" s="183" t="s">
        <v>1592</v>
      </c>
      <c r="D2186" s="15" t="s">
        <v>43</v>
      </c>
      <c r="E2186" s="122">
        <v>7927.92</v>
      </c>
      <c r="F2186" s="23">
        <v>42237</v>
      </c>
      <c r="G2186" s="118">
        <v>7927.92</v>
      </c>
      <c r="H2186" s="31">
        <f t="shared" si="69"/>
        <v>0</v>
      </c>
      <c r="I2186" s="68" t="s">
        <v>9</v>
      </c>
      <c r="N2186" s="20">
        <v>42223</v>
      </c>
      <c r="O2186" s="183">
        <v>4944</v>
      </c>
      <c r="P2186" s="183" t="s">
        <v>1592</v>
      </c>
      <c r="Q2186" s="14" t="s">
        <v>136</v>
      </c>
      <c r="R2186" s="105">
        <v>50232</v>
      </c>
      <c r="S2186" s="23" t="s">
        <v>6146</v>
      </c>
      <c r="T2186" s="106">
        <f>21586+2100+26546</f>
        <v>50232</v>
      </c>
      <c r="U2186" s="31">
        <f t="shared" si="68"/>
        <v>0</v>
      </c>
      <c r="V2186" s="39" t="s">
        <v>6106</v>
      </c>
    </row>
    <row r="2187" spans="1:22" x14ac:dyDescent="0.25">
      <c r="A2187" s="20">
        <v>42237</v>
      </c>
      <c r="B2187" s="183">
        <v>6395</v>
      </c>
      <c r="C2187" s="183" t="s">
        <v>1592</v>
      </c>
      <c r="D2187" s="15" t="s">
        <v>431</v>
      </c>
      <c r="E2187" s="122">
        <v>2260.5</v>
      </c>
      <c r="F2187" s="23">
        <v>42237</v>
      </c>
      <c r="G2187" s="118">
        <v>2260.5</v>
      </c>
      <c r="H2187" s="31">
        <f t="shared" si="69"/>
        <v>0</v>
      </c>
      <c r="I2187" s="68" t="s">
        <v>9</v>
      </c>
      <c r="N2187" s="20">
        <v>42226</v>
      </c>
      <c r="O2187" s="183">
        <v>5214</v>
      </c>
      <c r="P2187" s="183" t="s">
        <v>1592</v>
      </c>
      <c r="Q2187" s="14" t="s">
        <v>136</v>
      </c>
      <c r="R2187" s="105">
        <v>15200</v>
      </c>
      <c r="S2187" s="72">
        <v>42226</v>
      </c>
      <c r="T2187" s="106">
        <v>15200</v>
      </c>
      <c r="U2187" s="31">
        <f t="shared" si="68"/>
        <v>0</v>
      </c>
      <c r="V2187" s="39" t="s">
        <v>9</v>
      </c>
    </row>
    <row r="2188" spans="1:22" x14ac:dyDescent="0.25">
      <c r="A2188" s="20">
        <v>42237</v>
      </c>
      <c r="B2188" s="183">
        <v>6396</v>
      </c>
      <c r="C2188" s="183" t="s">
        <v>1592</v>
      </c>
      <c r="D2188" s="15" t="s">
        <v>114</v>
      </c>
      <c r="E2188" s="122">
        <v>7271.6</v>
      </c>
      <c r="F2188" s="23">
        <v>42237</v>
      </c>
      <c r="G2188" s="118">
        <v>7271.6</v>
      </c>
      <c r="H2188" s="31">
        <f t="shared" si="69"/>
        <v>0</v>
      </c>
      <c r="I2188" s="68" t="s">
        <v>9</v>
      </c>
      <c r="N2188" s="20">
        <v>42226</v>
      </c>
      <c r="O2188" s="183">
        <v>5216</v>
      </c>
      <c r="P2188" s="183" t="s">
        <v>1592</v>
      </c>
      <c r="Q2188" s="14" t="s">
        <v>136</v>
      </c>
      <c r="R2188" s="105">
        <v>633.6</v>
      </c>
      <c r="S2188" s="23">
        <v>42227</v>
      </c>
      <c r="T2188" s="106">
        <v>633.6</v>
      </c>
      <c r="U2188" s="31">
        <f t="shared" si="68"/>
        <v>0</v>
      </c>
      <c r="V2188" s="39" t="s">
        <v>9</v>
      </c>
    </row>
    <row r="2189" spans="1:22" x14ac:dyDescent="0.25">
      <c r="A2189" s="20">
        <v>42237</v>
      </c>
      <c r="B2189" s="183">
        <v>6397</v>
      </c>
      <c r="C2189" s="183" t="s">
        <v>1592</v>
      </c>
      <c r="D2189" s="15" t="s">
        <v>125</v>
      </c>
      <c r="E2189" s="122">
        <v>18696</v>
      </c>
      <c r="F2189" s="23">
        <v>42239</v>
      </c>
      <c r="G2189" s="118">
        <v>18696</v>
      </c>
      <c r="H2189" s="31">
        <f t="shared" si="69"/>
        <v>0</v>
      </c>
      <c r="I2189" s="68" t="s">
        <v>94</v>
      </c>
      <c r="N2189" s="20">
        <v>42227</v>
      </c>
      <c r="O2189" s="183">
        <v>5331</v>
      </c>
      <c r="P2189" s="183" t="s">
        <v>1592</v>
      </c>
      <c r="Q2189" s="14" t="s">
        <v>136</v>
      </c>
      <c r="R2189" s="105">
        <v>15992</v>
      </c>
      <c r="S2189" s="23">
        <v>42228</v>
      </c>
      <c r="T2189" s="106">
        <v>15992</v>
      </c>
      <c r="U2189" s="31">
        <f t="shared" si="68"/>
        <v>0</v>
      </c>
      <c r="V2189" s="39" t="s">
        <v>9</v>
      </c>
    </row>
    <row r="2190" spans="1:22" x14ac:dyDescent="0.25">
      <c r="A2190" s="20">
        <v>42237</v>
      </c>
      <c r="B2190" s="183">
        <v>6398</v>
      </c>
      <c r="C2190" s="183" t="s">
        <v>1592</v>
      </c>
      <c r="D2190" s="15" t="s">
        <v>20</v>
      </c>
      <c r="E2190" s="122">
        <v>14802</v>
      </c>
      <c r="F2190" s="69">
        <v>42237</v>
      </c>
      <c r="G2190" s="118">
        <v>14802</v>
      </c>
      <c r="H2190" s="31">
        <f t="shared" si="69"/>
        <v>0</v>
      </c>
      <c r="I2190" s="68" t="s">
        <v>94</v>
      </c>
      <c r="N2190" s="20">
        <v>42228</v>
      </c>
      <c r="O2190" s="183">
        <v>5428</v>
      </c>
      <c r="P2190" s="183" t="s">
        <v>1592</v>
      </c>
      <c r="Q2190" s="14" t="s">
        <v>136</v>
      </c>
      <c r="R2190" s="105">
        <v>20024</v>
      </c>
      <c r="S2190" s="72" t="s">
        <v>6158</v>
      </c>
      <c r="T2190" s="106">
        <f>17500+2524</f>
        <v>20024</v>
      </c>
      <c r="U2190" s="31">
        <f t="shared" si="68"/>
        <v>0</v>
      </c>
      <c r="V2190" s="39" t="s">
        <v>9</v>
      </c>
    </row>
    <row r="2191" spans="1:22" x14ac:dyDescent="0.25">
      <c r="A2191" s="20">
        <v>42237</v>
      </c>
      <c r="B2191" s="183">
        <v>6399</v>
      </c>
      <c r="C2191" s="183" t="s">
        <v>1592</v>
      </c>
      <c r="D2191" s="15" t="s">
        <v>161</v>
      </c>
      <c r="E2191" s="122">
        <v>2433.9</v>
      </c>
      <c r="F2191" s="23">
        <v>42237</v>
      </c>
      <c r="G2191" s="118">
        <v>2433.9</v>
      </c>
      <c r="H2191" s="31">
        <f t="shared" si="69"/>
        <v>0</v>
      </c>
      <c r="I2191" s="68" t="s">
        <v>9</v>
      </c>
      <c r="N2191" s="20">
        <v>42229</v>
      </c>
      <c r="O2191" s="183">
        <v>5545</v>
      </c>
      <c r="P2191" s="183" t="s">
        <v>1592</v>
      </c>
      <c r="Q2191" s="14" t="s">
        <v>136</v>
      </c>
      <c r="R2191" s="105">
        <v>20204</v>
      </c>
      <c r="S2191" s="23">
        <v>42230</v>
      </c>
      <c r="T2191" s="106">
        <v>20204</v>
      </c>
      <c r="U2191" s="31">
        <f t="shared" si="68"/>
        <v>0</v>
      </c>
      <c r="V2191" s="39" t="s">
        <v>9</v>
      </c>
    </row>
    <row r="2192" spans="1:22" x14ac:dyDescent="0.25">
      <c r="A2192" s="20">
        <v>42237</v>
      </c>
      <c r="B2192" s="183">
        <v>6400</v>
      </c>
      <c r="C2192" s="183" t="s">
        <v>1592</v>
      </c>
      <c r="D2192" s="15" t="s">
        <v>699</v>
      </c>
      <c r="E2192" s="122">
        <v>805.1</v>
      </c>
      <c r="F2192" s="23">
        <v>42237</v>
      </c>
      <c r="G2192" s="118">
        <v>805.1</v>
      </c>
      <c r="H2192" s="31">
        <f t="shared" si="69"/>
        <v>0</v>
      </c>
      <c r="I2192" s="68" t="s">
        <v>9</v>
      </c>
      <c r="N2192" s="20">
        <v>42230</v>
      </c>
      <c r="O2192" s="183">
        <v>5652</v>
      </c>
      <c r="P2192" s="183" t="s">
        <v>1592</v>
      </c>
      <c r="Q2192" s="14" t="s">
        <v>136</v>
      </c>
      <c r="R2192" s="105">
        <v>3776</v>
      </c>
      <c r="S2192" s="23">
        <v>42230</v>
      </c>
      <c r="T2192" s="106">
        <v>3776</v>
      </c>
      <c r="U2192" s="48">
        <f t="shared" si="68"/>
        <v>0</v>
      </c>
      <c r="V2192" s="39" t="s">
        <v>9</v>
      </c>
    </row>
    <row r="2193" spans="1:22" x14ac:dyDescent="0.25">
      <c r="A2193" s="20">
        <v>42237</v>
      </c>
      <c r="B2193" s="183">
        <v>6401</v>
      </c>
      <c r="C2193" s="183" t="s">
        <v>1592</v>
      </c>
      <c r="D2193" s="15" t="s">
        <v>829</v>
      </c>
      <c r="E2193" s="122">
        <v>4402.8</v>
      </c>
      <c r="F2193" s="23">
        <v>42237</v>
      </c>
      <c r="G2193" s="118">
        <v>4402.8</v>
      </c>
      <c r="H2193" s="31">
        <f t="shared" si="69"/>
        <v>0</v>
      </c>
      <c r="I2193" s="68" t="s">
        <v>9</v>
      </c>
      <c r="N2193" s="20">
        <v>42230</v>
      </c>
      <c r="O2193" s="183">
        <v>5702</v>
      </c>
      <c r="P2193" s="183" t="s">
        <v>1592</v>
      </c>
      <c r="Q2193" s="14" t="s">
        <v>136</v>
      </c>
      <c r="R2193" s="105">
        <v>39904</v>
      </c>
      <c r="S2193" s="23" t="s">
        <v>6199</v>
      </c>
      <c r="T2193" s="106">
        <f>4000+25800+10104</f>
        <v>39904</v>
      </c>
      <c r="U2193" s="48">
        <f t="shared" si="68"/>
        <v>0</v>
      </c>
      <c r="V2193" s="39" t="s">
        <v>9</v>
      </c>
    </row>
    <row r="2194" spans="1:22" x14ac:dyDescent="0.25">
      <c r="A2194" s="20">
        <v>42237</v>
      </c>
      <c r="B2194" s="183">
        <v>6402</v>
      </c>
      <c r="C2194" s="183" t="s">
        <v>1592</v>
      </c>
      <c r="D2194" s="15" t="s">
        <v>151</v>
      </c>
      <c r="E2194" s="122">
        <v>2538.75</v>
      </c>
      <c r="F2194" s="23">
        <v>42238</v>
      </c>
      <c r="G2194" s="118">
        <v>2538.75</v>
      </c>
      <c r="H2194" s="31">
        <f t="shared" si="69"/>
        <v>0</v>
      </c>
      <c r="I2194" s="68" t="s">
        <v>9</v>
      </c>
      <c r="N2194" s="20">
        <v>42230</v>
      </c>
      <c r="O2194" s="183">
        <v>5704</v>
      </c>
      <c r="P2194" s="183" t="s">
        <v>1592</v>
      </c>
      <c r="Q2194" s="14" t="s">
        <v>136</v>
      </c>
      <c r="R2194" s="105">
        <v>9333</v>
      </c>
      <c r="S2194" s="23">
        <v>42234</v>
      </c>
      <c r="T2194" s="106">
        <v>9333</v>
      </c>
      <c r="U2194" s="48">
        <f t="shared" si="68"/>
        <v>0</v>
      </c>
      <c r="V2194" s="39" t="s">
        <v>9</v>
      </c>
    </row>
    <row r="2195" spans="1:22" x14ac:dyDescent="0.25">
      <c r="A2195" s="20">
        <v>42237</v>
      </c>
      <c r="B2195" s="183">
        <v>6403</v>
      </c>
      <c r="C2195" s="183" t="s">
        <v>1592</v>
      </c>
      <c r="D2195" s="207" t="s">
        <v>1186</v>
      </c>
      <c r="E2195" s="122">
        <v>22959.75</v>
      </c>
      <c r="F2195" s="23">
        <v>42237</v>
      </c>
      <c r="G2195" s="118">
        <v>22959.75</v>
      </c>
      <c r="H2195" s="31">
        <f t="shared" si="69"/>
        <v>0</v>
      </c>
      <c r="I2195" s="68" t="s">
        <v>587</v>
      </c>
      <c r="N2195" s="20">
        <v>42231</v>
      </c>
      <c r="O2195" s="183">
        <v>5810</v>
      </c>
      <c r="P2195" s="183" t="s">
        <v>1592</v>
      </c>
      <c r="Q2195" s="14" t="s">
        <v>136</v>
      </c>
      <c r="R2195" s="105">
        <v>24088</v>
      </c>
      <c r="S2195" s="23">
        <v>42231</v>
      </c>
      <c r="T2195" s="106">
        <v>24088</v>
      </c>
      <c r="U2195" s="48">
        <f t="shared" si="68"/>
        <v>0</v>
      </c>
      <c r="V2195" s="39" t="s">
        <v>9</v>
      </c>
    </row>
    <row r="2196" spans="1:22" x14ac:dyDescent="0.25">
      <c r="A2196" s="20">
        <v>42237</v>
      </c>
      <c r="B2196" s="183">
        <v>6404</v>
      </c>
      <c r="C2196" s="183" t="s">
        <v>1592</v>
      </c>
      <c r="D2196" s="207" t="s">
        <v>1261</v>
      </c>
      <c r="E2196" s="122">
        <v>6961.5</v>
      </c>
      <c r="F2196" s="23">
        <v>42237</v>
      </c>
      <c r="G2196" s="118">
        <v>6961.5</v>
      </c>
      <c r="H2196" s="31">
        <f t="shared" si="69"/>
        <v>0</v>
      </c>
      <c r="I2196" s="68" t="s">
        <v>587</v>
      </c>
      <c r="N2196" s="20">
        <v>42232</v>
      </c>
      <c r="O2196" s="183">
        <v>5909</v>
      </c>
      <c r="P2196" s="183" t="s">
        <v>1592</v>
      </c>
      <c r="Q2196" s="14" t="s">
        <v>136</v>
      </c>
      <c r="R2196" s="105">
        <v>32736</v>
      </c>
      <c r="S2196" s="23" t="s">
        <v>6206</v>
      </c>
      <c r="T2196" s="118">
        <f>12600+20136</f>
        <v>32736</v>
      </c>
      <c r="U2196" s="31">
        <f t="shared" si="68"/>
        <v>0</v>
      </c>
      <c r="V2196" s="56" t="s">
        <v>9</v>
      </c>
    </row>
    <row r="2197" spans="1:22" x14ac:dyDescent="0.25">
      <c r="A2197" s="20">
        <v>42237</v>
      </c>
      <c r="B2197" s="183">
        <v>6405</v>
      </c>
      <c r="C2197" s="183" t="s">
        <v>1592</v>
      </c>
      <c r="D2197" s="15" t="s">
        <v>1175</v>
      </c>
      <c r="E2197" s="122">
        <v>21115.45</v>
      </c>
      <c r="F2197" s="23">
        <v>42237</v>
      </c>
      <c r="G2197" s="118">
        <v>21115.45</v>
      </c>
      <c r="H2197" s="31">
        <f t="shared" si="69"/>
        <v>0</v>
      </c>
      <c r="I2197" s="68" t="s">
        <v>587</v>
      </c>
      <c r="N2197" s="20">
        <v>42234</v>
      </c>
      <c r="O2197" s="183">
        <v>6107</v>
      </c>
      <c r="P2197" s="183" t="s">
        <v>1592</v>
      </c>
      <c r="Q2197" s="26" t="s">
        <v>136</v>
      </c>
      <c r="R2197" s="105">
        <v>16088</v>
      </c>
      <c r="S2197" s="74">
        <v>42236</v>
      </c>
      <c r="T2197" s="106">
        <v>16088</v>
      </c>
      <c r="U2197" s="31">
        <f t="shared" si="68"/>
        <v>0</v>
      </c>
      <c r="V2197" s="39" t="s">
        <v>9</v>
      </c>
    </row>
    <row r="2198" spans="1:22" x14ac:dyDescent="0.25">
      <c r="A2198" s="20">
        <v>42237</v>
      </c>
      <c r="B2198" s="183">
        <v>6406</v>
      </c>
      <c r="C2198" s="183" t="s">
        <v>1592</v>
      </c>
      <c r="D2198" s="15" t="s">
        <v>320</v>
      </c>
      <c r="E2198" s="122">
        <v>13828.32</v>
      </c>
      <c r="F2198" s="23">
        <v>42237</v>
      </c>
      <c r="G2198" s="118">
        <v>13828.32</v>
      </c>
      <c r="H2198" s="31">
        <f t="shared" si="69"/>
        <v>0</v>
      </c>
      <c r="I2198" s="68" t="s">
        <v>587</v>
      </c>
      <c r="N2198" s="20">
        <v>42234</v>
      </c>
      <c r="O2198" s="183">
        <v>6112</v>
      </c>
      <c r="P2198" s="183" t="s">
        <v>1592</v>
      </c>
      <c r="Q2198" s="14" t="s">
        <v>136</v>
      </c>
      <c r="R2198" s="105">
        <v>4742.3999999999996</v>
      </c>
      <c r="S2198" s="65">
        <v>42234</v>
      </c>
      <c r="T2198" s="106">
        <v>4742.3999999999996</v>
      </c>
      <c r="U2198" s="31">
        <f t="shared" si="68"/>
        <v>0</v>
      </c>
      <c r="V2198" s="39" t="s">
        <v>9</v>
      </c>
    </row>
    <row r="2199" spans="1:22" x14ac:dyDescent="0.25">
      <c r="A2199" s="20">
        <v>42237</v>
      </c>
      <c r="B2199" s="183">
        <v>6407</v>
      </c>
      <c r="C2199" s="183" t="s">
        <v>1592</v>
      </c>
      <c r="D2199" s="15" t="s">
        <v>1290</v>
      </c>
      <c r="E2199" s="122">
        <v>1131.5999999999999</v>
      </c>
      <c r="F2199" s="23">
        <v>42242</v>
      </c>
      <c r="G2199" s="118">
        <v>1131.5999999999999</v>
      </c>
      <c r="H2199" s="31">
        <f t="shared" si="69"/>
        <v>0</v>
      </c>
      <c r="I2199" s="68" t="s">
        <v>587</v>
      </c>
      <c r="N2199" s="20">
        <v>42235</v>
      </c>
      <c r="O2199" s="183">
        <v>6226</v>
      </c>
      <c r="P2199" s="183" t="s">
        <v>1592</v>
      </c>
      <c r="Q2199" s="14" t="s">
        <v>136</v>
      </c>
      <c r="R2199" s="105">
        <v>20483.599999999999</v>
      </c>
      <c r="S2199" s="23">
        <v>42235</v>
      </c>
      <c r="T2199" s="118">
        <v>20483.599999999999</v>
      </c>
      <c r="U2199" s="31">
        <f t="shared" si="68"/>
        <v>0</v>
      </c>
      <c r="V2199" s="56" t="s">
        <v>9</v>
      </c>
    </row>
    <row r="2200" spans="1:22" x14ac:dyDescent="0.25">
      <c r="A2200" s="20">
        <v>42237</v>
      </c>
      <c r="B2200" s="183">
        <v>6408</v>
      </c>
      <c r="C2200" s="183" t="s">
        <v>1592</v>
      </c>
      <c r="D2200" s="15" t="s">
        <v>1193</v>
      </c>
      <c r="E2200" s="122">
        <v>3348.45</v>
      </c>
      <c r="F2200" s="23">
        <v>42237</v>
      </c>
      <c r="G2200" s="118">
        <v>3348.45</v>
      </c>
      <c r="H2200" s="31">
        <f t="shared" si="69"/>
        <v>0</v>
      </c>
      <c r="I2200" s="68" t="s">
        <v>587</v>
      </c>
      <c r="N2200" s="20">
        <v>42236</v>
      </c>
      <c r="O2200" s="183">
        <v>6341</v>
      </c>
      <c r="P2200" s="183" t="s">
        <v>1592</v>
      </c>
      <c r="Q2200" s="14" t="s">
        <v>136</v>
      </c>
      <c r="R2200" s="105">
        <v>41738</v>
      </c>
      <c r="S2200" s="23" t="s">
        <v>6230</v>
      </c>
      <c r="T2200" s="106">
        <f>5000+36738</f>
        <v>41738</v>
      </c>
      <c r="U2200" s="31">
        <f t="shared" si="68"/>
        <v>0</v>
      </c>
      <c r="V2200" s="39" t="s">
        <v>9</v>
      </c>
    </row>
    <row r="2201" spans="1:22" x14ac:dyDescent="0.25">
      <c r="A2201" s="20">
        <v>42237</v>
      </c>
      <c r="B2201" s="183">
        <v>6409</v>
      </c>
      <c r="C2201" s="183" t="s">
        <v>1592</v>
      </c>
      <c r="D2201" s="15" t="s">
        <v>940</v>
      </c>
      <c r="E2201" s="122">
        <v>2054.7600000000002</v>
      </c>
      <c r="F2201" s="23">
        <v>42237</v>
      </c>
      <c r="G2201" s="118">
        <v>2054.7600000000002</v>
      </c>
      <c r="H2201" s="31">
        <f t="shared" si="69"/>
        <v>0</v>
      </c>
      <c r="I2201" s="68" t="s">
        <v>587</v>
      </c>
      <c r="N2201" s="20">
        <v>42238</v>
      </c>
      <c r="O2201" s="183">
        <v>6614</v>
      </c>
      <c r="P2201" s="183" t="s">
        <v>1592</v>
      </c>
      <c r="Q2201" s="14" t="s">
        <v>136</v>
      </c>
      <c r="R2201" s="105">
        <v>42672</v>
      </c>
      <c r="S2201" s="65" t="s">
        <v>6247</v>
      </c>
      <c r="T2201" s="106">
        <f>36500+6172</f>
        <v>42672</v>
      </c>
      <c r="U2201" s="31">
        <f t="shared" si="68"/>
        <v>0</v>
      </c>
      <c r="V2201" s="39" t="s">
        <v>9</v>
      </c>
    </row>
    <row r="2202" spans="1:22" x14ac:dyDescent="0.25">
      <c r="A2202" s="20">
        <v>42237</v>
      </c>
      <c r="B2202" s="183">
        <v>6410</v>
      </c>
      <c r="C2202" s="183" t="s">
        <v>1592</v>
      </c>
      <c r="D2202" s="15" t="s">
        <v>32</v>
      </c>
      <c r="E2202" s="122">
        <v>38493</v>
      </c>
      <c r="F2202" s="30">
        <v>42260</v>
      </c>
      <c r="G2202" s="145">
        <v>38493</v>
      </c>
      <c r="H2202" s="31">
        <f t="shared" si="69"/>
        <v>0</v>
      </c>
      <c r="I2202" s="68" t="s">
        <v>9</v>
      </c>
      <c r="N2202" s="20">
        <v>42239</v>
      </c>
      <c r="O2202" s="183">
        <v>6691</v>
      </c>
      <c r="P2202" s="183" t="s">
        <v>1592</v>
      </c>
      <c r="Q2202" s="14" t="s">
        <v>136</v>
      </c>
      <c r="R2202" s="105">
        <v>42462</v>
      </c>
      <c r="S2202" s="65" t="s">
        <v>6249</v>
      </c>
      <c r="T2202" s="106">
        <f>17300+19200+5962</f>
        <v>42462</v>
      </c>
      <c r="U2202" s="31">
        <f t="shared" si="68"/>
        <v>0</v>
      </c>
      <c r="V2202" s="39" t="s">
        <v>9</v>
      </c>
    </row>
    <row r="2203" spans="1:22" x14ac:dyDescent="0.25">
      <c r="A2203" s="20">
        <v>42237</v>
      </c>
      <c r="B2203" s="183">
        <v>6411</v>
      </c>
      <c r="C2203" s="183" t="s">
        <v>1592</v>
      </c>
      <c r="D2203" s="15" t="s">
        <v>21</v>
      </c>
      <c r="E2203" s="122">
        <v>4803.6000000000004</v>
      </c>
      <c r="F2203" s="72">
        <v>42237</v>
      </c>
      <c r="G2203" s="118">
        <v>4803.6000000000004</v>
      </c>
      <c r="H2203" s="31">
        <f t="shared" si="69"/>
        <v>0</v>
      </c>
      <c r="I2203" s="68" t="s">
        <v>9</v>
      </c>
      <c r="N2203" s="20">
        <v>42240</v>
      </c>
      <c r="O2203" s="183">
        <v>6709</v>
      </c>
      <c r="P2203" s="183" t="s">
        <v>1592</v>
      </c>
      <c r="Q2203" s="14" t="s">
        <v>136</v>
      </c>
      <c r="R2203" s="105">
        <v>4347</v>
      </c>
      <c r="S2203" s="65">
        <v>42240</v>
      </c>
      <c r="T2203" s="106">
        <v>4347</v>
      </c>
      <c r="U2203" s="31">
        <f t="shared" si="68"/>
        <v>0</v>
      </c>
      <c r="V2203" s="39" t="s">
        <v>9</v>
      </c>
    </row>
    <row r="2204" spans="1:22" x14ac:dyDescent="0.25">
      <c r="A2204" s="20">
        <v>42237</v>
      </c>
      <c r="B2204" s="183">
        <v>6412</v>
      </c>
      <c r="C2204" s="183" t="s">
        <v>1592</v>
      </c>
      <c r="D2204" s="15" t="s">
        <v>111</v>
      </c>
      <c r="E2204" s="122">
        <v>28688.2</v>
      </c>
      <c r="F2204" s="23">
        <v>42237</v>
      </c>
      <c r="G2204" s="118">
        <v>28688.2</v>
      </c>
      <c r="H2204" s="31">
        <f t="shared" si="69"/>
        <v>0</v>
      </c>
      <c r="I2204" s="68" t="s">
        <v>312</v>
      </c>
      <c r="N2204" s="20">
        <v>42240</v>
      </c>
      <c r="O2204" s="183">
        <v>6792</v>
      </c>
      <c r="P2204" s="183" t="s">
        <v>1592</v>
      </c>
      <c r="Q2204" s="14" t="s">
        <v>136</v>
      </c>
      <c r="R2204" s="105">
        <v>38127.599999999999</v>
      </c>
      <c r="S2204" s="65" t="s">
        <v>6254</v>
      </c>
      <c r="T2204" s="106">
        <f>15138+22989.6</f>
        <v>38127.599999999999</v>
      </c>
      <c r="U2204" s="31">
        <f t="shared" si="68"/>
        <v>0</v>
      </c>
      <c r="V2204" s="39" t="s">
        <v>9</v>
      </c>
    </row>
    <row r="2205" spans="1:22" x14ac:dyDescent="0.25">
      <c r="A2205" s="20">
        <v>42237</v>
      </c>
      <c r="B2205" s="183">
        <v>6413</v>
      </c>
      <c r="C2205" s="183" t="s">
        <v>1592</v>
      </c>
      <c r="D2205" s="15" t="s">
        <v>271</v>
      </c>
      <c r="E2205" s="122">
        <v>2124.8000000000002</v>
      </c>
      <c r="F2205" s="23">
        <v>42237</v>
      </c>
      <c r="G2205" s="118">
        <v>2124.8000000000002</v>
      </c>
      <c r="H2205" s="31">
        <f t="shared" si="69"/>
        <v>0</v>
      </c>
      <c r="I2205" s="68" t="s">
        <v>312</v>
      </c>
      <c r="N2205" s="20">
        <v>42242</v>
      </c>
      <c r="O2205" s="183">
        <v>6986</v>
      </c>
      <c r="P2205" s="183" t="s">
        <v>1592</v>
      </c>
      <c r="Q2205" s="14" t="s">
        <v>136</v>
      </c>
      <c r="R2205" s="105">
        <v>38272</v>
      </c>
      <c r="S2205" s="65" t="s">
        <v>6265</v>
      </c>
      <c r="T2205" s="106">
        <f>10900+27372</f>
        <v>38272</v>
      </c>
      <c r="U2205" s="31">
        <f t="shared" si="68"/>
        <v>0</v>
      </c>
      <c r="V2205" s="39" t="s">
        <v>9</v>
      </c>
    </row>
    <row r="2206" spans="1:22" x14ac:dyDescent="0.25">
      <c r="A2206" s="20">
        <v>42237</v>
      </c>
      <c r="B2206" s="183">
        <v>6414</v>
      </c>
      <c r="C2206" s="183" t="s">
        <v>1592</v>
      </c>
      <c r="D2206" s="15" t="s">
        <v>35</v>
      </c>
      <c r="E2206" s="122">
        <v>28987.200000000001</v>
      </c>
      <c r="F2206" s="23">
        <v>42238</v>
      </c>
      <c r="G2206" s="118">
        <v>28987.200000000001</v>
      </c>
      <c r="H2206" s="31">
        <f t="shared" si="69"/>
        <v>0</v>
      </c>
      <c r="I2206" s="68" t="s">
        <v>6104</v>
      </c>
      <c r="N2206" s="20">
        <v>42244</v>
      </c>
      <c r="O2206" s="183">
        <v>7246</v>
      </c>
      <c r="P2206" s="183" t="s">
        <v>1592</v>
      </c>
      <c r="Q2206" s="14" t="s">
        <v>136</v>
      </c>
      <c r="R2206" s="105">
        <v>23520</v>
      </c>
      <c r="S2206" s="23" t="s">
        <v>6270</v>
      </c>
      <c r="T2206" s="106">
        <f>21000+2520</f>
        <v>23520</v>
      </c>
      <c r="U2206" s="31">
        <f t="shared" si="68"/>
        <v>0</v>
      </c>
      <c r="V2206" s="39" t="s">
        <v>9</v>
      </c>
    </row>
    <row r="2207" spans="1:22" x14ac:dyDescent="0.25">
      <c r="A2207" s="20">
        <v>42237</v>
      </c>
      <c r="B2207" s="183">
        <v>6415</v>
      </c>
      <c r="C2207" s="183" t="s">
        <v>1592</v>
      </c>
      <c r="D2207" s="15" t="s">
        <v>591</v>
      </c>
      <c r="E2207" s="122">
        <v>11101.2</v>
      </c>
      <c r="F2207" s="23">
        <v>42238</v>
      </c>
      <c r="G2207" s="118">
        <v>11101.2</v>
      </c>
      <c r="H2207" s="31">
        <f t="shared" si="69"/>
        <v>0</v>
      </c>
      <c r="I2207" s="68" t="s">
        <v>6104</v>
      </c>
      <c r="N2207" s="20">
        <v>42245</v>
      </c>
      <c r="O2207" s="183">
        <v>7375</v>
      </c>
      <c r="P2207" s="183" t="s">
        <v>1592</v>
      </c>
      <c r="Q2207" s="14" t="s">
        <v>136</v>
      </c>
      <c r="R2207" s="105">
        <v>40160</v>
      </c>
      <c r="S2207" s="23" t="s">
        <v>6278</v>
      </c>
      <c r="T2207" s="106">
        <f>23000+17160</f>
        <v>40160</v>
      </c>
      <c r="U2207" s="31">
        <f t="shared" si="68"/>
        <v>0</v>
      </c>
      <c r="V2207" s="39" t="s">
        <v>9</v>
      </c>
    </row>
    <row r="2208" spans="1:22" x14ac:dyDescent="0.25">
      <c r="A2208" s="20">
        <v>42237</v>
      </c>
      <c r="B2208" s="183">
        <v>6416</v>
      </c>
      <c r="C2208" s="183" t="s">
        <v>1592</v>
      </c>
      <c r="D2208" s="15" t="s">
        <v>256</v>
      </c>
      <c r="E2208" s="122">
        <v>8900.6</v>
      </c>
      <c r="F2208" s="23">
        <v>42238</v>
      </c>
      <c r="G2208" s="118">
        <v>8900.6</v>
      </c>
      <c r="H2208" s="31">
        <f t="shared" si="69"/>
        <v>0</v>
      </c>
      <c r="I2208" s="68" t="s">
        <v>312</v>
      </c>
      <c r="N2208" s="20">
        <v>42246</v>
      </c>
      <c r="O2208" s="183">
        <v>7459</v>
      </c>
      <c r="P2208" s="183" t="s">
        <v>1592</v>
      </c>
      <c r="Q2208" s="14" t="s">
        <v>136</v>
      </c>
      <c r="R2208" s="105">
        <v>4464</v>
      </c>
      <c r="S2208" s="23">
        <v>42246</v>
      </c>
      <c r="T2208" s="106">
        <v>4464</v>
      </c>
      <c r="U2208" s="31">
        <f t="shared" si="68"/>
        <v>0</v>
      </c>
      <c r="V2208" s="39" t="s">
        <v>9</v>
      </c>
    </row>
    <row r="2209" spans="1:22" x14ac:dyDescent="0.25">
      <c r="A2209" s="20">
        <v>42237</v>
      </c>
      <c r="B2209" s="183">
        <v>6417</v>
      </c>
      <c r="C2209" s="183" t="s">
        <v>1592</v>
      </c>
      <c r="D2209" s="15" t="s">
        <v>1058</v>
      </c>
      <c r="E2209" s="122">
        <v>6257.6</v>
      </c>
      <c r="F2209" s="23">
        <v>42237</v>
      </c>
      <c r="G2209" s="118">
        <v>6257.6</v>
      </c>
      <c r="H2209" s="31">
        <f t="shared" si="69"/>
        <v>0</v>
      </c>
      <c r="I2209" s="68" t="s">
        <v>9</v>
      </c>
      <c r="N2209" s="20">
        <v>42247</v>
      </c>
      <c r="O2209" s="183">
        <v>7598</v>
      </c>
      <c r="P2209" s="183" t="s">
        <v>1592</v>
      </c>
      <c r="Q2209" s="14" t="s">
        <v>136</v>
      </c>
      <c r="R2209" s="105">
        <v>36712</v>
      </c>
      <c r="S2209" s="23"/>
      <c r="T2209" s="106"/>
      <c r="U2209" s="31">
        <f t="shared" si="68"/>
        <v>36712</v>
      </c>
      <c r="V2209" s="39" t="s">
        <v>9</v>
      </c>
    </row>
    <row r="2210" spans="1:22" x14ac:dyDescent="0.25">
      <c r="A2210" s="20">
        <v>42237</v>
      </c>
      <c r="B2210" s="183">
        <v>6418</v>
      </c>
      <c r="C2210" s="183" t="s">
        <v>1592</v>
      </c>
      <c r="D2210" s="15" t="s">
        <v>37</v>
      </c>
      <c r="E2210" s="122">
        <v>20789.45</v>
      </c>
      <c r="F2210" s="23">
        <v>42243</v>
      </c>
      <c r="G2210" s="118">
        <v>20789.45</v>
      </c>
      <c r="H2210" s="31">
        <f t="shared" si="69"/>
        <v>0</v>
      </c>
      <c r="I2210" s="68" t="s">
        <v>41</v>
      </c>
      <c r="N2210" s="20">
        <v>42217</v>
      </c>
      <c r="O2210" s="183">
        <v>4296</v>
      </c>
      <c r="P2210" s="183" t="s">
        <v>1592</v>
      </c>
      <c r="Q2210" s="14" t="s">
        <v>361</v>
      </c>
      <c r="R2210" s="105">
        <v>9004.6</v>
      </c>
      <c r="S2210" s="23">
        <v>42219</v>
      </c>
      <c r="T2210" s="106">
        <v>9004.6</v>
      </c>
      <c r="U2210" s="25">
        <f t="shared" si="68"/>
        <v>0</v>
      </c>
      <c r="V2210" s="39" t="s">
        <v>19</v>
      </c>
    </row>
    <row r="2211" spans="1:22" x14ac:dyDescent="0.25">
      <c r="A2211" s="20">
        <v>42237</v>
      </c>
      <c r="B2211" s="183">
        <v>6419</v>
      </c>
      <c r="C2211" s="183" t="s">
        <v>1592</v>
      </c>
      <c r="D2211" s="15" t="s">
        <v>32</v>
      </c>
      <c r="E2211" s="122">
        <v>82803.100000000006</v>
      </c>
      <c r="F2211" s="30">
        <v>42260</v>
      </c>
      <c r="G2211" s="145">
        <v>82803.100000000006</v>
      </c>
      <c r="H2211" s="31">
        <f t="shared" si="69"/>
        <v>0</v>
      </c>
      <c r="I2211" s="68" t="s">
        <v>1013</v>
      </c>
      <c r="N2211" s="20">
        <v>42217</v>
      </c>
      <c r="O2211" s="183">
        <v>4307</v>
      </c>
      <c r="P2211" s="183" t="s">
        <v>1592</v>
      </c>
      <c r="Q2211" s="14" t="s">
        <v>361</v>
      </c>
      <c r="R2211" s="105">
        <v>406.6</v>
      </c>
      <c r="S2211" s="23">
        <v>42219</v>
      </c>
      <c r="T2211" s="106">
        <v>406.6</v>
      </c>
      <c r="U2211" s="25">
        <f t="shared" si="68"/>
        <v>0</v>
      </c>
      <c r="V2211" s="39" t="s">
        <v>19</v>
      </c>
    </row>
    <row r="2212" spans="1:22" x14ac:dyDescent="0.25">
      <c r="A2212" s="20">
        <v>42237</v>
      </c>
      <c r="B2212" s="183">
        <v>6420</v>
      </c>
      <c r="C2212" s="183" t="s">
        <v>1592</v>
      </c>
      <c r="D2212" s="15" t="s">
        <v>5046</v>
      </c>
      <c r="E2212" s="122">
        <v>2548.8000000000002</v>
      </c>
      <c r="F2212" s="23">
        <v>42237</v>
      </c>
      <c r="G2212" s="118">
        <v>2548.8000000000002</v>
      </c>
      <c r="H2212" s="31">
        <f t="shared" si="69"/>
        <v>0</v>
      </c>
      <c r="I2212" s="68" t="s">
        <v>9</v>
      </c>
      <c r="N2212" s="20">
        <v>42219</v>
      </c>
      <c r="O2212" s="183">
        <v>4473</v>
      </c>
      <c r="P2212" s="183" t="s">
        <v>1592</v>
      </c>
      <c r="Q2212" s="40" t="s">
        <v>361</v>
      </c>
      <c r="R2212" s="105">
        <v>6752.74</v>
      </c>
      <c r="S2212" s="23">
        <v>42221</v>
      </c>
      <c r="T2212" s="106">
        <v>6752.74</v>
      </c>
      <c r="U2212" s="31">
        <f t="shared" si="68"/>
        <v>0</v>
      </c>
      <c r="V2212" s="68" t="s">
        <v>19</v>
      </c>
    </row>
    <row r="2213" spans="1:22" x14ac:dyDescent="0.25">
      <c r="A2213" s="20">
        <v>42237</v>
      </c>
      <c r="B2213" s="183">
        <v>6421</v>
      </c>
      <c r="C2213" s="183" t="s">
        <v>1592</v>
      </c>
      <c r="D2213" s="15" t="s">
        <v>60</v>
      </c>
      <c r="E2213" s="122">
        <v>9762.9</v>
      </c>
      <c r="F2213" s="23">
        <v>42238</v>
      </c>
      <c r="G2213" s="118">
        <v>9762.9</v>
      </c>
      <c r="H2213" s="31">
        <f t="shared" si="69"/>
        <v>0</v>
      </c>
      <c r="I2213" s="68" t="s">
        <v>6104</v>
      </c>
      <c r="N2213" s="20">
        <v>42220</v>
      </c>
      <c r="O2213" s="183">
        <v>4569</v>
      </c>
      <c r="P2213" s="183" t="s">
        <v>1592</v>
      </c>
      <c r="Q2213" s="14" t="s">
        <v>361</v>
      </c>
      <c r="R2213" s="105">
        <v>5861.9</v>
      </c>
      <c r="S2213" s="23">
        <v>42222</v>
      </c>
      <c r="T2213" s="106">
        <v>5861.9</v>
      </c>
      <c r="U2213" s="31">
        <f t="shared" si="68"/>
        <v>0</v>
      </c>
      <c r="V2213" s="39" t="s">
        <v>19</v>
      </c>
    </row>
    <row r="2214" spans="1:22" x14ac:dyDescent="0.25">
      <c r="A2214" s="20">
        <v>42237</v>
      </c>
      <c r="B2214" s="183">
        <v>6422</v>
      </c>
      <c r="C2214" s="183" t="s">
        <v>1592</v>
      </c>
      <c r="D2214" s="15" t="s">
        <v>24</v>
      </c>
      <c r="E2214" s="122">
        <v>13450.4</v>
      </c>
      <c r="F2214" s="23">
        <v>42243</v>
      </c>
      <c r="G2214" s="118">
        <v>13450.4</v>
      </c>
      <c r="H2214" s="31">
        <f t="shared" si="69"/>
        <v>0</v>
      </c>
      <c r="I2214" s="68" t="s">
        <v>9</v>
      </c>
      <c r="N2214" s="20">
        <v>42223</v>
      </c>
      <c r="O2214" s="183">
        <v>4908</v>
      </c>
      <c r="P2214" s="183" t="s">
        <v>1592</v>
      </c>
      <c r="Q2214" s="14" t="s">
        <v>361</v>
      </c>
      <c r="R2214" s="105">
        <v>913.6</v>
      </c>
      <c r="S2214" s="23">
        <v>42224</v>
      </c>
      <c r="T2214" s="106">
        <v>913.6</v>
      </c>
      <c r="U2214" s="31">
        <f t="shared" si="68"/>
        <v>0</v>
      </c>
      <c r="V2214" s="39" t="s">
        <v>94</v>
      </c>
    </row>
    <row r="2215" spans="1:22" x14ac:dyDescent="0.25">
      <c r="A2215" s="20">
        <v>42237</v>
      </c>
      <c r="B2215" s="183">
        <v>6423</v>
      </c>
      <c r="C2215" s="183" t="s">
        <v>1592</v>
      </c>
      <c r="D2215" s="15" t="s">
        <v>105</v>
      </c>
      <c r="E2215" s="122">
        <v>6537.3</v>
      </c>
      <c r="F2215" s="23">
        <v>42237</v>
      </c>
      <c r="G2215" s="118">
        <v>6537.3</v>
      </c>
      <c r="H2215" s="31">
        <f t="shared" si="69"/>
        <v>0</v>
      </c>
      <c r="I2215" s="68" t="s">
        <v>9</v>
      </c>
      <c r="N2215" s="20">
        <v>42224</v>
      </c>
      <c r="O2215" s="183">
        <v>5021</v>
      </c>
      <c r="P2215" s="183" t="s">
        <v>1592</v>
      </c>
      <c r="Q2215" s="14" t="s">
        <v>361</v>
      </c>
      <c r="R2215" s="105">
        <v>7744.2</v>
      </c>
      <c r="S2215" s="23">
        <v>42226</v>
      </c>
      <c r="T2215" s="106">
        <v>7744.2</v>
      </c>
      <c r="U2215" s="31">
        <f t="shared" si="68"/>
        <v>0</v>
      </c>
      <c r="V2215" s="39" t="s">
        <v>94</v>
      </c>
    </row>
    <row r="2216" spans="1:22" x14ac:dyDescent="0.25">
      <c r="A2216" s="20">
        <v>42237</v>
      </c>
      <c r="B2216" s="183">
        <v>6424</v>
      </c>
      <c r="C2216" s="183" t="s">
        <v>1592</v>
      </c>
      <c r="D2216" s="15" t="s">
        <v>55</v>
      </c>
      <c r="E2216" s="122">
        <v>30598.400000000001</v>
      </c>
      <c r="F2216" s="23">
        <v>42238</v>
      </c>
      <c r="G2216" s="118">
        <v>30598.400000000001</v>
      </c>
      <c r="H2216" s="31">
        <f t="shared" si="69"/>
        <v>0</v>
      </c>
      <c r="I2216" s="68" t="s">
        <v>6104</v>
      </c>
      <c r="N2216" s="20">
        <v>42226</v>
      </c>
      <c r="O2216" s="183">
        <v>5224</v>
      </c>
      <c r="P2216" s="183" t="s">
        <v>1592</v>
      </c>
      <c r="Q2216" s="14" t="s">
        <v>361</v>
      </c>
      <c r="R2216" s="105">
        <v>561</v>
      </c>
      <c r="S2216" s="51">
        <v>42227</v>
      </c>
      <c r="T2216" s="106">
        <v>561</v>
      </c>
      <c r="U2216" s="31">
        <f t="shared" si="68"/>
        <v>0</v>
      </c>
      <c r="V2216" s="39" t="s">
        <v>19</v>
      </c>
    </row>
    <row r="2217" spans="1:22" x14ac:dyDescent="0.25">
      <c r="A2217" s="20">
        <v>42237</v>
      </c>
      <c r="B2217" s="183">
        <v>6425</v>
      </c>
      <c r="C2217" s="183" t="s">
        <v>1592</v>
      </c>
      <c r="D2217" s="15" t="s">
        <v>1069</v>
      </c>
      <c r="E2217" s="122">
        <v>800</v>
      </c>
      <c r="F2217" s="23">
        <v>42237</v>
      </c>
      <c r="G2217" s="118">
        <v>800</v>
      </c>
      <c r="H2217" s="31">
        <f t="shared" si="69"/>
        <v>0</v>
      </c>
      <c r="I2217" s="68" t="s">
        <v>41</v>
      </c>
      <c r="N2217" s="20">
        <v>42227</v>
      </c>
      <c r="O2217" s="183">
        <v>5338</v>
      </c>
      <c r="P2217" s="183" t="s">
        <v>1592</v>
      </c>
      <c r="Q2217" s="14" t="s">
        <v>361</v>
      </c>
      <c r="R2217" s="105">
        <v>789.55</v>
      </c>
      <c r="S2217" s="23">
        <v>42228</v>
      </c>
      <c r="T2217" s="106">
        <v>789.55</v>
      </c>
      <c r="U2217" s="31">
        <f t="shared" si="68"/>
        <v>0</v>
      </c>
      <c r="V2217" s="39" t="s">
        <v>17</v>
      </c>
    </row>
    <row r="2218" spans="1:22" x14ac:dyDescent="0.25">
      <c r="A2218" s="20">
        <v>42237</v>
      </c>
      <c r="B2218" s="183">
        <v>6426</v>
      </c>
      <c r="C2218" s="183" t="s">
        <v>1592</v>
      </c>
      <c r="D2218" s="15" t="s">
        <v>131</v>
      </c>
      <c r="E2218" s="122">
        <v>8721.1</v>
      </c>
      <c r="F2218" s="23">
        <v>42243</v>
      </c>
      <c r="G2218" s="118">
        <v>8721.1</v>
      </c>
      <c r="H2218" s="31">
        <f t="shared" si="69"/>
        <v>0</v>
      </c>
      <c r="I2218" s="68" t="s">
        <v>9</v>
      </c>
      <c r="N2218" s="20">
        <v>42227</v>
      </c>
      <c r="O2218" s="183">
        <v>5341</v>
      </c>
      <c r="P2218" s="183" t="s">
        <v>1592</v>
      </c>
      <c r="Q2218" s="14" t="s">
        <v>361</v>
      </c>
      <c r="R2218" s="105">
        <v>556.79999999999995</v>
      </c>
      <c r="S2218" s="23">
        <v>42228</v>
      </c>
      <c r="T2218" s="106">
        <v>556.79999999999995</v>
      </c>
      <c r="U2218" s="31">
        <f t="shared" si="68"/>
        <v>0</v>
      </c>
      <c r="V2218" s="39" t="s">
        <v>17</v>
      </c>
    </row>
    <row r="2219" spans="1:22" x14ac:dyDescent="0.25">
      <c r="A2219" s="20">
        <v>42237</v>
      </c>
      <c r="B2219" s="183">
        <v>6427</v>
      </c>
      <c r="C2219" s="183" t="s">
        <v>1592</v>
      </c>
      <c r="D2219" s="15" t="s">
        <v>215</v>
      </c>
      <c r="E2219" s="122">
        <v>49890.42</v>
      </c>
      <c r="F2219" s="23">
        <v>42237</v>
      </c>
      <c r="G2219" s="118">
        <v>49890.42</v>
      </c>
      <c r="H2219" s="31">
        <f t="shared" si="69"/>
        <v>0</v>
      </c>
      <c r="I2219" s="68" t="s">
        <v>6106</v>
      </c>
      <c r="N2219" s="20">
        <v>42228</v>
      </c>
      <c r="O2219" s="183">
        <v>5439</v>
      </c>
      <c r="P2219" s="183" t="s">
        <v>1592</v>
      </c>
      <c r="Q2219" s="14" t="s">
        <v>361</v>
      </c>
      <c r="R2219" s="105">
        <v>1164.1600000000001</v>
      </c>
      <c r="S2219" s="23">
        <v>42229</v>
      </c>
      <c r="T2219" s="106">
        <v>1164.1600000000001</v>
      </c>
      <c r="U2219" s="31">
        <f t="shared" si="68"/>
        <v>0</v>
      </c>
      <c r="V2219" s="39" t="s">
        <v>19</v>
      </c>
    </row>
    <row r="2220" spans="1:22" x14ac:dyDescent="0.25">
      <c r="A2220" s="20">
        <v>42237</v>
      </c>
      <c r="B2220" s="183">
        <v>6428</v>
      </c>
      <c r="C2220" s="183" t="s">
        <v>1592</v>
      </c>
      <c r="D2220" s="15" t="s">
        <v>47</v>
      </c>
      <c r="E2220" s="122">
        <v>17258.919999999998</v>
      </c>
      <c r="F2220" s="23">
        <v>42238</v>
      </c>
      <c r="G2220" s="118">
        <v>17258.919999999998</v>
      </c>
      <c r="H2220" s="31">
        <f t="shared" si="69"/>
        <v>0</v>
      </c>
      <c r="I2220" s="68" t="s">
        <v>6104</v>
      </c>
      <c r="N2220" s="20">
        <v>42229</v>
      </c>
      <c r="O2220" s="183">
        <v>5546</v>
      </c>
      <c r="P2220" s="183" t="s">
        <v>1592</v>
      </c>
      <c r="Q2220" s="14" t="s">
        <v>361</v>
      </c>
      <c r="R2220" s="105">
        <v>5473.2</v>
      </c>
      <c r="S2220" s="23">
        <v>42230</v>
      </c>
      <c r="T2220" s="106">
        <v>5473.2</v>
      </c>
      <c r="U2220" s="31">
        <f t="shared" si="68"/>
        <v>0</v>
      </c>
      <c r="V2220" s="39" t="s">
        <v>17</v>
      </c>
    </row>
    <row r="2221" spans="1:22" x14ac:dyDescent="0.25">
      <c r="A2221" s="20">
        <v>42237</v>
      </c>
      <c r="B2221" s="183">
        <v>6429</v>
      </c>
      <c r="C2221" s="183" t="s">
        <v>1592</v>
      </c>
      <c r="D2221" s="15" t="s">
        <v>233</v>
      </c>
      <c r="E2221" s="122">
        <v>16738.2</v>
      </c>
      <c r="F2221" s="23">
        <v>42238</v>
      </c>
      <c r="G2221" s="118">
        <v>16738.2</v>
      </c>
      <c r="H2221" s="31">
        <f t="shared" si="69"/>
        <v>0</v>
      </c>
      <c r="I2221" s="68" t="s">
        <v>6104</v>
      </c>
      <c r="N2221" s="20">
        <v>42230</v>
      </c>
      <c r="O2221" s="183">
        <v>5691</v>
      </c>
      <c r="P2221" s="183" t="s">
        <v>1592</v>
      </c>
      <c r="Q2221" s="14" t="s">
        <v>361</v>
      </c>
      <c r="R2221" s="105">
        <v>7195.5</v>
      </c>
      <c r="S2221" s="23">
        <v>42231</v>
      </c>
      <c r="T2221" s="106">
        <v>7195.5</v>
      </c>
      <c r="U2221" s="48">
        <f t="shared" si="68"/>
        <v>0</v>
      </c>
      <c r="V2221" s="39" t="s">
        <v>19</v>
      </c>
    </row>
    <row r="2222" spans="1:22" x14ac:dyDescent="0.25">
      <c r="A2222" s="20">
        <v>42237</v>
      </c>
      <c r="B2222" s="183">
        <v>6430</v>
      </c>
      <c r="C2222" s="183" t="s">
        <v>1592</v>
      </c>
      <c r="D2222" s="15" t="s">
        <v>56</v>
      </c>
      <c r="E2222" s="122">
        <v>4816</v>
      </c>
      <c r="F2222" s="23">
        <v>42238</v>
      </c>
      <c r="G2222" s="118">
        <v>4816</v>
      </c>
      <c r="H2222" s="31">
        <f t="shared" si="69"/>
        <v>0</v>
      </c>
      <c r="I2222" s="68" t="s">
        <v>6104</v>
      </c>
      <c r="N2222" s="20">
        <v>42231</v>
      </c>
      <c r="O2222" s="183">
        <v>5811</v>
      </c>
      <c r="P2222" s="183" t="s">
        <v>1592</v>
      </c>
      <c r="Q2222" s="14" t="s">
        <v>361</v>
      </c>
      <c r="R2222" s="105">
        <v>10184.700000000001</v>
      </c>
      <c r="S2222" s="23">
        <v>42233</v>
      </c>
      <c r="T2222" s="106">
        <v>10184.700000000001</v>
      </c>
      <c r="U2222" s="48">
        <f t="shared" si="68"/>
        <v>0</v>
      </c>
      <c r="V2222" s="39" t="s">
        <v>19</v>
      </c>
    </row>
    <row r="2223" spans="1:22" x14ac:dyDescent="0.25">
      <c r="A2223" s="20">
        <v>42237</v>
      </c>
      <c r="B2223" s="183">
        <v>6431</v>
      </c>
      <c r="C2223" s="183" t="s">
        <v>1592</v>
      </c>
      <c r="D2223" s="15" t="s">
        <v>130</v>
      </c>
      <c r="E2223" s="122">
        <v>4135.8999999999996</v>
      </c>
      <c r="F2223" s="23">
        <v>42238</v>
      </c>
      <c r="G2223" s="118">
        <v>4135.8999999999996</v>
      </c>
      <c r="H2223" s="31">
        <f t="shared" si="69"/>
        <v>0</v>
      </c>
      <c r="I2223" s="68" t="s">
        <v>17</v>
      </c>
      <c r="N2223" s="20">
        <v>42233</v>
      </c>
      <c r="O2223" s="183">
        <v>6016</v>
      </c>
      <c r="P2223" s="183" t="s">
        <v>1592</v>
      </c>
      <c r="Q2223" s="14" t="s">
        <v>361</v>
      </c>
      <c r="R2223" s="105">
        <v>5492.7</v>
      </c>
      <c r="S2223" s="23">
        <v>42233</v>
      </c>
      <c r="T2223" s="118">
        <v>5492.7</v>
      </c>
      <c r="U2223" s="31">
        <f t="shared" si="68"/>
        <v>0</v>
      </c>
      <c r="V2223" s="56" t="s">
        <v>19</v>
      </c>
    </row>
    <row r="2224" spans="1:22" x14ac:dyDescent="0.25">
      <c r="A2224" s="20">
        <v>42237</v>
      </c>
      <c r="B2224" s="183">
        <v>6432</v>
      </c>
      <c r="C2224" s="183" t="s">
        <v>1592</v>
      </c>
      <c r="D2224" s="15" t="s">
        <v>1515</v>
      </c>
      <c r="E2224" s="122">
        <v>2731.05</v>
      </c>
      <c r="F2224" s="23">
        <v>42237</v>
      </c>
      <c r="G2224" s="118">
        <v>2731.05</v>
      </c>
      <c r="H2224" s="31">
        <f t="shared" si="69"/>
        <v>0</v>
      </c>
      <c r="I2224" s="68" t="s">
        <v>59</v>
      </c>
      <c r="N2224" s="20">
        <v>42234</v>
      </c>
      <c r="O2224" s="183">
        <v>6122</v>
      </c>
      <c r="P2224" s="183" t="s">
        <v>1592</v>
      </c>
      <c r="Q2224" s="14" t="s">
        <v>361</v>
      </c>
      <c r="R2224" s="105">
        <v>282.7</v>
      </c>
      <c r="S2224" s="65">
        <v>42235</v>
      </c>
      <c r="T2224" s="106">
        <v>282.7</v>
      </c>
      <c r="U2224" s="31">
        <f t="shared" si="68"/>
        <v>0</v>
      </c>
      <c r="V2224" s="39" t="s">
        <v>19</v>
      </c>
    </row>
    <row r="2225" spans="1:22" x14ac:dyDescent="0.25">
      <c r="A2225" s="20">
        <v>42237</v>
      </c>
      <c r="B2225" s="183">
        <v>6433</v>
      </c>
      <c r="C2225" s="183" t="s">
        <v>1592</v>
      </c>
      <c r="D2225" s="15" t="s">
        <v>53</v>
      </c>
      <c r="E2225" s="122">
        <v>2173</v>
      </c>
      <c r="F2225" s="23">
        <v>42237</v>
      </c>
      <c r="G2225" s="118">
        <v>2173</v>
      </c>
      <c r="H2225" s="31">
        <f t="shared" si="69"/>
        <v>0</v>
      </c>
      <c r="I2225" s="68" t="s">
        <v>59</v>
      </c>
      <c r="N2225" s="20">
        <v>42235</v>
      </c>
      <c r="O2225" s="183">
        <v>6233</v>
      </c>
      <c r="P2225" s="183" t="s">
        <v>1592</v>
      </c>
      <c r="Q2225" s="14" t="s">
        <v>361</v>
      </c>
      <c r="R2225" s="105">
        <v>2720.8</v>
      </c>
      <c r="S2225" s="23">
        <v>42237</v>
      </c>
      <c r="T2225" s="118">
        <v>2720.8</v>
      </c>
      <c r="U2225" s="31">
        <f t="shared" si="68"/>
        <v>0</v>
      </c>
      <c r="V2225" s="56" t="s">
        <v>6226</v>
      </c>
    </row>
    <row r="2226" spans="1:22" x14ac:dyDescent="0.25">
      <c r="A2226" s="20">
        <v>42237</v>
      </c>
      <c r="B2226" s="183">
        <v>6434</v>
      </c>
      <c r="C2226" s="183" t="s">
        <v>1592</v>
      </c>
      <c r="D2226" s="15" t="s">
        <v>116</v>
      </c>
      <c r="E2226" s="122">
        <v>8604</v>
      </c>
      <c r="F2226" s="23">
        <v>42237</v>
      </c>
      <c r="G2226" s="118">
        <v>8604</v>
      </c>
      <c r="H2226" s="31">
        <f t="shared" si="69"/>
        <v>0</v>
      </c>
      <c r="I2226" s="68" t="s">
        <v>59</v>
      </c>
      <c r="N2226" s="20">
        <v>42238</v>
      </c>
      <c r="O2226" s="183">
        <v>6600</v>
      </c>
      <c r="P2226" s="183" t="s">
        <v>1592</v>
      </c>
      <c r="Q2226" s="14" t="s">
        <v>361</v>
      </c>
      <c r="R2226" s="105">
        <v>4117.8999999999996</v>
      </c>
      <c r="S2226" s="65">
        <v>42241</v>
      </c>
      <c r="T2226" s="106">
        <v>4117.8999999999996</v>
      </c>
      <c r="U2226" s="31">
        <f t="shared" si="68"/>
        <v>0</v>
      </c>
      <c r="V2226" s="39" t="s">
        <v>94</v>
      </c>
    </row>
    <row r="2227" spans="1:22" x14ac:dyDescent="0.25">
      <c r="A2227" s="20">
        <v>42237</v>
      </c>
      <c r="B2227" s="183">
        <v>6435</v>
      </c>
      <c r="C2227" s="183" t="s">
        <v>1592</v>
      </c>
      <c r="D2227" s="15" t="s">
        <v>45</v>
      </c>
      <c r="E2227" s="122">
        <v>10320.6</v>
      </c>
      <c r="F2227" s="23">
        <v>42242</v>
      </c>
      <c r="G2227" s="118">
        <v>10320.6</v>
      </c>
      <c r="H2227" s="31">
        <f t="shared" si="69"/>
        <v>0</v>
      </c>
      <c r="I2227" s="68" t="s">
        <v>59</v>
      </c>
      <c r="N2227" s="20">
        <v>42240</v>
      </c>
      <c r="O2227" s="183">
        <v>6786</v>
      </c>
      <c r="P2227" s="183" t="s">
        <v>1592</v>
      </c>
      <c r="Q2227" s="14" t="s">
        <v>361</v>
      </c>
      <c r="R2227" s="105">
        <v>1227.7</v>
      </c>
      <c r="S2227" s="65">
        <v>42241</v>
      </c>
      <c r="T2227" s="106">
        <v>1227.7</v>
      </c>
      <c r="U2227" s="31">
        <f t="shared" si="68"/>
        <v>0</v>
      </c>
      <c r="V2227" s="39" t="s">
        <v>19</v>
      </c>
    </row>
    <row r="2228" spans="1:22" x14ac:dyDescent="0.25">
      <c r="A2228" s="20">
        <v>42237</v>
      </c>
      <c r="B2228" s="183">
        <v>6436</v>
      </c>
      <c r="C2228" s="183" t="s">
        <v>1592</v>
      </c>
      <c r="D2228" s="15" t="s">
        <v>57</v>
      </c>
      <c r="E2228" s="122">
        <v>1845</v>
      </c>
      <c r="F2228" s="23">
        <v>42237</v>
      </c>
      <c r="G2228" s="118">
        <v>1845</v>
      </c>
      <c r="H2228" s="31">
        <f t="shared" si="69"/>
        <v>0</v>
      </c>
      <c r="I2228" s="68" t="s">
        <v>59</v>
      </c>
      <c r="N2228" s="20">
        <v>42243</v>
      </c>
      <c r="O2228" s="183">
        <v>7105</v>
      </c>
      <c r="P2228" s="183" t="s">
        <v>1592</v>
      </c>
      <c r="Q2228" s="14" t="s">
        <v>361</v>
      </c>
      <c r="R2228" s="105">
        <v>616</v>
      </c>
      <c r="S2228" s="23">
        <v>42245</v>
      </c>
      <c r="T2228" s="106">
        <v>616</v>
      </c>
      <c r="U2228" s="31">
        <f t="shared" si="68"/>
        <v>0</v>
      </c>
      <c r="V2228" s="39" t="s">
        <v>19</v>
      </c>
    </row>
    <row r="2229" spans="1:22" x14ac:dyDescent="0.25">
      <c r="A2229" s="20">
        <v>42237</v>
      </c>
      <c r="B2229" s="183">
        <v>6437</v>
      </c>
      <c r="C2229" s="183" t="s">
        <v>1592</v>
      </c>
      <c r="D2229" s="15" t="s">
        <v>133</v>
      </c>
      <c r="E2229" s="122">
        <v>45156.6</v>
      </c>
      <c r="F2229" s="23">
        <v>42237</v>
      </c>
      <c r="G2229" s="118">
        <v>45156.6</v>
      </c>
      <c r="H2229" s="31">
        <f t="shared" si="69"/>
        <v>0</v>
      </c>
      <c r="I2229" s="68" t="s">
        <v>9</v>
      </c>
      <c r="N2229" s="20">
        <v>42244</v>
      </c>
      <c r="O2229" s="183">
        <v>7235</v>
      </c>
      <c r="P2229" s="183" t="s">
        <v>1592</v>
      </c>
      <c r="Q2229" s="14" t="s">
        <v>361</v>
      </c>
      <c r="R2229" s="105">
        <v>3944.4</v>
      </c>
      <c r="S2229" s="23">
        <v>42245</v>
      </c>
      <c r="T2229" s="106">
        <v>3944.4</v>
      </c>
      <c r="U2229" s="31">
        <f t="shared" si="68"/>
        <v>0</v>
      </c>
      <c r="V2229" s="39" t="s">
        <v>19</v>
      </c>
    </row>
    <row r="2230" spans="1:22" x14ac:dyDescent="0.25">
      <c r="A2230" s="20">
        <v>42237</v>
      </c>
      <c r="B2230" s="183">
        <v>6438</v>
      </c>
      <c r="C2230" s="183" t="s">
        <v>1592</v>
      </c>
      <c r="D2230" s="15" t="s">
        <v>24</v>
      </c>
      <c r="E2230" s="122">
        <v>194497.92000000001</v>
      </c>
      <c r="F2230" s="30" t="s">
        <v>6292</v>
      </c>
      <c r="G2230" s="145">
        <f>91950.64+102547.28</f>
        <v>194497.91999999998</v>
      </c>
      <c r="H2230" s="31">
        <f t="shared" si="69"/>
        <v>0</v>
      </c>
      <c r="I2230" s="68" t="s">
        <v>6124</v>
      </c>
      <c r="N2230" s="20">
        <v>42247</v>
      </c>
      <c r="O2230" s="183">
        <v>7591</v>
      </c>
      <c r="P2230" s="183" t="s">
        <v>1592</v>
      </c>
      <c r="Q2230" s="14" t="s">
        <v>361</v>
      </c>
      <c r="R2230" s="105">
        <v>720</v>
      </c>
      <c r="S2230" s="23"/>
      <c r="T2230" s="106"/>
      <c r="U2230" s="31">
        <f t="shared" si="68"/>
        <v>720</v>
      </c>
      <c r="V2230" s="39" t="s">
        <v>94</v>
      </c>
    </row>
    <row r="2231" spans="1:22" x14ac:dyDescent="0.25">
      <c r="A2231" s="20">
        <v>42237</v>
      </c>
      <c r="B2231" s="183">
        <v>6439</v>
      </c>
      <c r="C2231" s="183" t="s">
        <v>1592</v>
      </c>
      <c r="D2231" s="15" t="s">
        <v>81</v>
      </c>
      <c r="E2231" s="122">
        <v>3023.8</v>
      </c>
      <c r="F2231" s="23">
        <v>42237</v>
      </c>
      <c r="G2231" s="118">
        <v>3023.8</v>
      </c>
      <c r="H2231" s="31">
        <f t="shared" si="69"/>
        <v>0</v>
      </c>
      <c r="I2231" s="68" t="s">
        <v>59</v>
      </c>
      <c r="N2231" s="20">
        <v>42220</v>
      </c>
      <c r="O2231" s="183">
        <v>4583</v>
      </c>
      <c r="P2231" s="183" t="s">
        <v>1592</v>
      </c>
      <c r="Q2231" s="14" t="s">
        <v>192</v>
      </c>
      <c r="R2231" s="105">
        <v>150</v>
      </c>
      <c r="S2231" s="23">
        <v>42221</v>
      </c>
      <c r="T2231" s="106">
        <v>150</v>
      </c>
      <c r="U2231" s="31">
        <f t="shared" si="68"/>
        <v>0</v>
      </c>
      <c r="V2231" s="39" t="s">
        <v>9</v>
      </c>
    </row>
    <row r="2232" spans="1:22" x14ac:dyDescent="0.25">
      <c r="A2232" s="20">
        <v>42237</v>
      </c>
      <c r="B2232" s="183">
        <v>6440</v>
      </c>
      <c r="C2232" s="183" t="s">
        <v>1592</v>
      </c>
      <c r="D2232" s="15" t="s">
        <v>292</v>
      </c>
      <c r="E2232" s="122">
        <v>3615.1</v>
      </c>
      <c r="F2232" s="23">
        <v>42237</v>
      </c>
      <c r="G2232" s="118">
        <v>3615.1</v>
      </c>
      <c r="H2232" s="31">
        <f t="shared" si="69"/>
        <v>0</v>
      </c>
      <c r="I2232" s="68" t="s">
        <v>59</v>
      </c>
      <c r="N2232" s="20">
        <v>42228</v>
      </c>
      <c r="O2232" s="183">
        <v>5442</v>
      </c>
      <c r="P2232" s="183" t="s">
        <v>1592</v>
      </c>
      <c r="Q2232" s="14" t="s">
        <v>192</v>
      </c>
      <c r="R2232" s="105">
        <v>12109.6</v>
      </c>
      <c r="S2232" s="23"/>
      <c r="T2232" s="106"/>
      <c r="U2232" s="31">
        <f t="shared" si="68"/>
        <v>12109.6</v>
      </c>
      <c r="V2232" s="39" t="s">
        <v>94</v>
      </c>
    </row>
    <row r="2233" spans="1:22" x14ac:dyDescent="0.25">
      <c r="A2233" s="20">
        <v>42237</v>
      </c>
      <c r="B2233" s="183">
        <v>6441</v>
      </c>
      <c r="C2233" s="183" t="s">
        <v>1592</v>
      </c>
      <c r="D2233" s="15" t="s">
        <v>155</v>
      </c>
      <c r="E2233" s="122">
        <v>1569.8</v>
      </c>
      <c r="F2233" s="23">
        <v>42237</v>
      </c>
      <c r="G2233" s="118">
        <v>1569.8</v>
      </c>
      <c r="H2233" s="31">
        <f t="shared" si="69"/>
        <v>0</v>
      </c>
      <c r="I2233" s="68" t="s">
        <v>59</v>
      </c>
      <c r="N2233" s="20">
        <v>42230</v>
      </c>
      <c r="O2233" s="183">
        <v>5697</v>
      </c>
      <c r="P2233" s="183" t="s">
        <v>1592</v>
      </c>
      <c r="Q2233" s="14" t="s">
        <v>192</v>
      </c>
      <c r="R2233" s="105">
        <v>8144</v>
      </c>
      <c r="S2233" s="23"/>
      <c r="T2233" s="106"/>
      <c r="U2233" s="48">
        <f t="shared" si="68"/>
        <v>8144</v>
      </c>
      <c r="V2233" s="39" t="s">
        <v>94</v>
      </c>
    </row>
    <row r="2234" spans="1:22" x14ac:dyDescent="0.25">
      <c r="A2234" s="20">
        <v>42237</v>
      </c>
      <c r="B2234" s="183">
        <v>6442</v>
      </c>
      <c r="C2234" s="183" t="s">
        <v>1592</v>
      </c>
      <c r="D2234" s="15" t="s">
        <v>169</v>
      </c>
      <c r="E2234" s="122">
        <v>2571.4499999999998</v>
      </c>
      <c r="F2234" s="23">
        <v>42238</v>
      </c>
      <c r="G2234" s="118">
        <v>2571.4499999999998</v>
      </c>
      <c r="H2234" s="31">
        <f t="shared" si="69"/>
        <v>0</v>
      </c>
      <c r="I2234" s="68" t="s">
        <v>59</v>
      </c>
      <c r="N2234" s="20">
        <v>42231</v>
      </c>
      <c r="O2234" s="183">
        <v>5828</v>
      </c>
      <c r="P2234" s="183" t="s">
        <v>1592</v>
      </c>
      <c r="Q2234" s="14" t="s">
        <v>192</v>
      </c>
      <c r="R2234" s="105">
        <v>26409.599999999999</v>
      </c>
      <c r="S2234" s="23"/>
      <c r="T2234" s="106"/>
      <c r="U2234" s="48">
        <f t="shared" si="68"/>
        <v>26409.599999999999</v>
      </c>
      <c r="V2234" s="39" t="s">
        <v>9</v>
      </c>
    </row>
    <row r="2235" spans="1:22" x14ac:dyDescent="0.25">
      <c r="A2235" s="20">
        <v>42237</v>
      </c>
      <c r="B2235" s="183">
        <v>6443</v>
      </c>
      <c r="C2235" s="183" t="s">
        <v>1592</v>
      </c>
      <c r="D2235" s="15" t="s">
        <v>125</v>
      </c>
      <c r="E2235" s="122">
        <v>30393.599999999999</v>
      </c>
      <c r="F2235" s="23">
        <v>42239</v>
      </c>
      <c r="G2235" s="118">
        <v>30393.599999999999</v>
      </c>
      <c r="H2235" s="31">
        <f t="shared" si="69"/>
        <v>0</v>
      </c>
      <c r="I2235" s="68" t="s">
        <v>94</v>
      </c>
      <c r="N2235" s="20">
        <v>42233</v>
      </c>
      <c r="O2235" s="183">
        <v>6026</v>
      </c>
      <c r="P2235" s="183" t="s">
        <v>1592</v>
      </c>
      <c r="Q2235" s="14" t="s">
        <v>192</v>
      </c>
      <c r="R2235" s="105">
        <v>5241.6000000000004</v>
      </c>
      <c r="S2235" s="23"/>
      <c r="T2235" s="118"/>
      <c r="U2235" s="31">
        <f t="shared" si="68"/>
        <v>5241.6000000000004</v>
      </c>
      <c r="V2235" s="56" t="s">
        <v>9</v>
      </c>
    </row>
    <row r="2236" spans="1:22" x14ac:dyDescent="0.25">
      <c r="A2236" s="20">
        <v>42237</v>
      </c>
      <c r="B2236" s="183">
        <v>6444</v>
      </c>
      <c r="C2236" s="183" t="s">
        <v>1592</v>
      </c>
      <c r="D2236" s="15" t="s">
        <v>332</v>
      </c>
      <c r="E2236" s="122">
        <v>2492.75</v>
      </c>
      <c r="F2236" s="23">
        <v>42237</v>
      </c>
      <c r="G2236" s="118">
        <v>2492.75</v>
      </c>
      <c r="H2236" s="31">
        <f t="shared" si="69"/>
        <v>0</v>
      </c>
      <c r="I2236" s="68" t="s">
        <v>9</v>
      </c>
      <c r="N2236" s="20">
        <v>42247</v>
      </c>
      <c r="O2236" s="183">
        <v>7585</v>
      </c>
      <c r="P2236" s="183" t="s">
        <v>1592</v>
      </c>
      <c r="Q2236" s="14" t="s">
        <v>192</v>
      </c>
      <c r="R2236" s="105">
        <v>1789.2</v>
      </c>
      <c r="S2236" s="23">
        <v>42247</v>
      </c>
      <c r="T2236" s="106">
        <v>1789.2</v>
      </c>
      <c r="U2236" s="31">
        <f t="shared" si="68"/>
        <v>0</v>
      </c>
      <c r="V2236" s="39" t="s">
        <v>9</v>
      </c>
    </row>
    <row r="2237" spans="1:22" x14ac:dyDescent="0.25">
      <c r="A2237" s="20">
        <v>42237</v>
      </c>
      <c r="B2237" s="183">
        <v>6445</v>
      </c>
      <c r="C2237" s="183" t="s">
        <v>1592</v>
      </c>
      <c r="D2237" s="15" t="s">
        <v>82</v>
      </c>
      <c r="E2237" s="122">
        <v>3141.6</v>
      </c>
      <c r="F2237" s="23">
        <v>42237</v>
      </c>
      <c r="G2237" s="118">
        <v>3141.6</v>
      </c>
      <c r="H2237" s="31">
        <f t="shared" si="69"/>
        <v>0</v>
      </c>
      <c r="I2237" s="68" t="s">
        <v>59</v>
      </c>
      <c r="N2237" s="20">
        <v>42218</v>
      </c>
      <c r="O2237" s="183">
        <v>4390</v>
      </c>
      <c r="P2237" s="183" t="s">
        <v>1592</v>
      </c>
      <c r="Q2237" s="40" t="s">
        <v>4933</v>
      </c>
      <c r="R2237" s="105">
        <v>18260.599999999999</v>
      </c>
      <c r="S2237" s="23">
        <v>42227</v>
      </c>
      <c r="T2237" s="106">
        <v>18260.599999999999</v>
      </c>
      <c r="U2237" s="25">
        <f t="shared" si="68"/>
        <v>0</v>
      </c>
      <c r="V2237" s="68" t="s">
        <v>17</v>
      </c>
    </row>
    <row r="2238" spans="1:22" x14ac:dyDescent="0.25">
      <c r="A2238" s="20">
        <v>42237</v>
      </c>
      <c r="B2238" s="183">
        <v>6446</v>
      </c>
      <c r="C2238" s="183" t="s">
        <v>1592</v>
      </c>
      <c r="D2238" s="15" t="s">
        <v>82</v>
      </c>
      <c r="E2238" s="122">
        <v>2060</v>
      </c>
      <c r="F2238" s="23">
        <v>42237</v>
      </c>
      <c r="G2238" s="118">
        <v>2060</v>
      </c>
      <c r="H2238" s="31">
        <f t="shared" si="69"/>
        <v>0</v>
      </c>
      <c r="I2238" s="68" t="s">
        <v>59</v>
      </c>
      <c r="N2238" s="20">
        <v>42226</v>
      </c>
      <c r="O2238" s="183">
        <v>5218</v>
      </c>
      <c r="P2238" s="183" t="s">
        <v>1592</v>
      </c>
      <c r="Q2238" s="76" t="s">
        <v>4933</v>
      </c>
      <c r="R2238" s="105">
        <v>2017.8</v>
      </c>
      <c r="S2238" s="29" t="s">
        <v>6169</v>
      </c>
      <c r="T2238" s="106">
        <v>2017.8</v>
      </c>
      <c r="U2238" s="31">
        <f t="shared" si="68"/>
        <v>0</v>
      </c>
      <c r="V2238" s="39" t="s">
        <v>9</v>
      </c>
    </row>
    <row r="2239" spans="1:22" x14ac:dyDescent="0.25">
      <c r="A2239" s="20">
        <v>42237</v>
      </c>
      <c r="B2239" s="183">
        <v>6447</v>
      </c>
      <c r="C2239" s="183" t="s">
        <v>1592</v>
      </c>
      <c r="D2239" s="15" t="s">
        <v>31</v>
      </c>
      <c r="E2239" s="122">
        <v>4615.8</v>
      </c>
      <c r="F2239" s="23">
        <v>42237</v>
      </c>
      <c r="G2239" s="118">
        <v>4615.8</v>
      </c>
      <c r="H2239" s="31">
        <f t="shared" si="69"/>
        <v>0</v>
      </c>
      <c r="I2239" s="68" t="s">
        <v>59</v>
      </c>
      <c r="N2239" s="20">
        <v>42226</v>
      </c>
      <c r="O2239" s="183">
        <v>5232</v>
      </c>
      <c r="P2239" s="183" t="s">
        <v>1592</v>
      </c>
      <c r="Q2239" s="76" t="s">
        <v>4933</v>
      </c>
      <c r="R2239" s="121">
        <v>14650</v>
      </c>
      <c r="S2239" s="23" t="s">
        <v>6171</v>
      </c>
      <c r="T2239" s="106">
        <v>14650</v>
      </c>
      <c r="U2239" s="31">
        <f t="shared" si="68"/>
        <v>0</v>
      </c>
      <c r="V2239" s="56" t="s">
        <v>6106</v>
      </c>
    </row>
    <row r="2240" spans="1:22" x14ac:dyDescent="0.25">
      <c r="A2240" s="20">
        <v>42237</v>
      </c>
      <c r="B2240" s="183">
        <v>6448</v>
      </c>
      <c r="C2240" s="183" t="s">
        <v>1592</v>
      </c>
      <c r="D2240" s="15" t="s">
        <v>88</v>
      </c>
      <c r="E2240" s="122">
        <v>193.2</v>
      </c>
      <c r="F2240" s="23">
        <v>42237</v>
      </c>
      <c r="G2240" s="118">
        <v>193.2</v>
      </c>
      <c r="H2240" s="31">
        <f t="shared" si="69"/>
        <v>0</v>
      </c>
      <c r="I2240" s="68" t="s">
        <v>9</v>
      </c>
      <c r="N2240" s="20">
        <v>42228</v>
      </c>
      <c r="O2240" s="183">
        <v>5447</v>
      </c>
      <c r="P2240" s="183" t="s">
        <v>1592</v>
      </c>
      <c r="Q2240" s="76" t="s">
        <v>4933</v>
      </c>
      <c r="R2240" s="105">
        <v>18025.599999999999</v>
      </c>
      <c r="S2240" s="184" t="s">
        <v>6185</v>
      </c>
      <c r="T2240" s="106">
        <v>18025.599999999999</v>
      </c>
      <c r="U2240" s="31">
        <f t="shared" si="68"/>
        <v>0</v>
      </c>
      <c r="V2240" s="39" t="s">
        <v>6106</v>
      </c>
    </row>
    <row r="2241" spans="1:22" x14ac:dyDescent="0.25">
      <c r="A2241" s="20">
        <v>42237</v>
      </c>
      <c r="B2241" s="183">
        <v>6449</v>
      </c>
      <c r="C2241" s="183" t="s">
        <v>1592</v>
      </c>
      <c r="D2241" s="15" t="s">
        <v>137</v>
      </c>
      <c r="E2241" s="122">
        <v>48.4</v>
      </c>
      <c r="F2241" s="23">
        <v>42237</v>
      </c>
      <c r="G2241" s="118">
        <v>48.4</v>
      </c>
      <c r="H2241" s="31">
        <f t="shared" si="69"/>
        <v>0</v>
      </c>
      <c r="I2241" s="68" t="s">
        <v>9</v>
      </c>
      <c r="N2241" s="20">
        <v>42232</v>
      </c>
      <c r="O2241" s="183">
        <v>5906</v>
      </c>
      <c r="P2241" s="183" t="s">
        <v>1592</v>
      </c>
      <c r="Q2241" s="14" t="s">
        <v>4933</v>
      </c>
      <c r="R2241" s="105">
        <v>17045.2</v>
      </c>
      <c r="S2241" s="23">
        <v>42237</v>
      </c>
      <c r="T2241" s="118">
        <v>17045.2</v>
      </c>
      <c r="U2241" s="31">
        <f t="shared" si="68"/>
        <v>0</v>
      </c>
      <c r="V2241" s="56" t="s">
        <v>6112</v>
      </c>
    </row>
    <row r="2242" spans="1:22" x14ac:dyDescent="0.25">
      <c r="A2242" s="20">
        <v>42237</v>
      </c>
      <c r="B2242" s="183">
        <v>6450</v>
      </c>
      <c r="C2242" s="183" t="s">
        <v>1592</v>
      </c>
      <c r="D2242" s="15" t="s">
        <v>225</v>
      </c>
      <c r="E2242" s="122">
        <v>2344.9499999999998</v>
      </c>
      <c r="F2242" s="23">
        <v>42237</v>
      </c>
      <c r="G2242" s="118">
        <v>2344.9499999999998</v>
      </c>
      <c r="H2242" s="31">
        <f t="shared" si="69"/>
        <v>0</v>
      </c>
      <c r="I2242" s="68" t="s">
        <v>9</v>
      </c>
      <c r="N2242" s="20">
        <v>42239</v>
      </c>
      <c r="O2242" s="183">
        <v>6695</v>
      </c>
      <c r="P2242" s="183" t="s">
        <v>1592</v>
      </c>
      <c r="Q2242" s="14" t="s">
        <v>4933</v>
      </c>
      <c r="R2242" s="105">
        <v>5753.4</v>
      </c>
      <c r="S2242" s="65">
        <v>42243</v>
      </c>
      <c r="T2242" s="106">
        <v>5753.4</v>
      </c>
      <c r="U2242" s="31">
        <f t="shared" si="68"/>
        <v>0</v>
      </c>
      <c r="V2242" s="39" t="s">
        <v>17</v>
      </c>
    </row>
    <row r="2243" spans="1:22" x14ac:dyDescent="0.25">
      <c r="A2243" s="20">
        <v>42237</v>
      </c>
      <c r="B2243" s="183">
        <v>6451</v>
      </c>
      <c r="C2243" s="183" t="s">
        <v>1592</v>
      </c>
      <c r="D2243" s="15" t="s">
        <v>6209</v>
      </c>
      <c r="E2243" s="122">
        <v>5033.7</v>
      </c>
      <c r="F2243" s="23">
        <v>42237</v>
      </c>
      <c r="G2243" s="118">
        <v>5033.7</v>
      </c>
      <c r="H2243" s="31">
        <f t="shared" si="69"/>
        <v>0</v>
      </c>
      <c r="I2243" s="68" t="s">
        <v>9</v>
      </c>
      <c r="N2243" s="20">
        <v>42240</v>
      </c>
      <c r="O2243" s="183">
        <v>6768</v>
      </c>
      <c r="P2243" s="183" t="s">
        <v>1592</v>
      </c>
      <c r="Q2243" s="150" t="s">
        <v>4933</v>
      </c>
      <c r="R2243" s="105">
        <v>4268</v>
      </c>
      <c r="S2243" s="65"/>
      <c r="T2243" s="106"/>
      <c r="U2243" s="31">
        <f t="shared" ref="U2243:U2306" si="70">R2243-T2243</f>
        <v>4268</v>
      </c>
      <c r="V2243" s="39" t="s">
        <v>94</v>
      </c>
    </row>
    <row r="2244" spans="1:22" x14ac:dyDescent="0.25">
      <c r="A2244" s="20">
        <v>42237</v>
      </c>
      <c r="B2244" s="183">
        <v>6452</v>
      </c>
      <c r="C2244" s="183" t="s">
        <v>1592</v>
      </c>
      <c r="D2244" s="15" t="s">
        <v>294</v>
      </c>
      <c r="E2244" s="122">
        <v>2772.2</v>
      </c>
      <c r="F2244" s="23">
        <v>42237</v>
      </c>
      <c r="G2244" s="118">
        <v>2772.2</v>
      </c>
      <c r="H2244" s="31">
        <f t="shared" ref="H2244:H2307" si="71">E2244-G2244</f>
        <v>0</v>
      </c>
      <c r="I2244" s="68" t="s">
        <v>9</v>
      </c>
      <c r="N2244" s="20">
        <v>42225</v>
      </c>
      <c r="O2244" s="183">
        <v>5123</v>
      </c>
      <c r="P2244" s="183" t="s">
        <v>1592</v>
      </c>
      <c r="Q2244" s="14" t="s">
        <v>454</v>
      </c>
      <c r="R2244" s="105">
        <v>914.2</v>
      </c>
      <c r="S2244" s="23">
        <v>42225</v>
      </c>
      <c r="T2244" s="106">
        <v>914.2</v>
      </c>
      <c r="U2244" s="31">
        <f t="shared" si="70"/>
        <v>0</v>
      </c>
      <c r="V2244" s="39" t="s">
        <v>6112</v>
      </c>
    </row>
    <row r="2245" spans="1:22" x14ac:dyDescent="0.25">
      <c r="A2245" s="20">
        <v>42237</v>
      </c>
      <c r="B2245" s="183">
        <v>6453</v>
      </c>
      <c r="C2245" s="183" t="s">
        <v>1592</v>
      </c>
      <c r="D2245" s="15" t="s">
        <v>50</v>
      </c>
      <c r="E2245" s="122">
        <v>3018.6</v>
      </c>
      <c r="F2245" s="23">
        <v>42237</v>
      </c>
      <c r="G2245" s="118">
        <v>3018.6</v>
      </c>
      <c r="H2245" s="31">
        <f t="shared" si="71"/>
        <v>0</v>
      </c>
      <c r="I2245" s="68" t="s">
        <v>94</v>
      </c>
      <c r="N2245" s="20">
        <v>42226</v>
      </c>
      <c r="O2245" s="183">
        <v>5251</v>
      </c>
      <c r="P2245" s="183" t="s">
        <v>1592</v>
      </c>
      <c r="Q2245" s="14" t="s">
        <v>454</v>
      </c>
      <c r="R2245" s="105">
        <v>1275.0999999999999</v>
      </c>
      <c r="S2245" s="23">
        <v>42227</v>
      </c>
      <c r="T2245" s="118">
        <v>1275.0999999999999</v>
      </c>
      <c r="U2245" s="31">
        <f t="shared" si="70"/>
        <v>0</v>
      </c>
      <c r="V2245" s="56" t="s">
        <v>59</v>
      </c>
    </row>
    <row r="2246" spans="1:22" x14ac:dyDescent="0.25">
      <c r="A2246" s="20">
        <v>42237</v>
      </c>
      <c r="B2246" s="183">
        <v>6454</v>
      </c>
      <c r="C2246" s="183" t="s">
        <v>1592</v>
      </c>
      <c r="D2246" s="15" t="s">
        <v>906</v>
      </c>
      <c r="E2246" s="122">
        <v>1706.6</v>
      </c>
      <c r="F2246" s="23">
        <v>42238</v>
      </c>
      <c r="G2246" s="118">
        <v>1706.6</v>
      </c>
      <c r="H2246" s="31">
        <f t="shared" si="71"/>
        <v>0</v>
      </c>
      <c r="I2246" s="68" t="s">
        <v>94</v>
      </c>
      <c r="N2246" s="20">
        <v>42227</v>
      </c>
      <c r="O2246" s="183">
        <v>5357</v>
      </c>
      <c r="P2246" s="183" t="s">
        <v>1592</v>
      </c>
      <c r="Q2246" s="14" t="s">
        <v>454</v>
      </c>
      <c r="R2246" s="105">
        <v>1984.4</v>
      </c>
      <c r="S2246" s="23">
        <v>42229</v>
      </c>
      <c r="T2246" s="106">
        <v>1984.4</v>
      </c>
      <c r="U2246" s="31">
        <f t="shared" si="70"/>
        <v>0</v>
      </c>
      <c r="V2246" s="39" t="s">
        <v>59</v>
      </c>
    </row>
    <row r="2247" spans="1:22" x14ac:dyDescent="0.25">
      <c r="A2247" s="20">
        <v>42237</v>
      </c>
      <c r="B2247" s="183">
        <v>6455</v>
      </c>
      <c r="C2247" s="183" t="s">
        <v>1592</v>
      </c>
      <c r="D2247" s="15" t="s">
        <v>1542</v>
      </c>
      <c r="E2247" s="122">
        <v>26353.8</v>
      </c>
      <c r="F2247" s="23">
        <v>42237</v>
      </c>
      <c r="G2247" s="118">
        <v>26353.8</v>
      </c>
      <c r="H2247" s="31">
        <f t="shared" si="71"/>
        <v>0</v>
      </c>
      <c r="I2247" s="68" t="s">
        <v>9</v>
      </c>
      <c r="N2247" s="20">
        <v>42229</v>
      </c>
      <c r="O2247" s="183">
        <v>5563</v>
      </c>
      <c r="P2247" s="183" t="s">
        <v>1592</v>
      </c>
      <c r="Q2247" s="14" t="s">
        <v>454</v>
      </c>
      <c r="R2247" s="105">
        <v>2033.6</v>
      </c>
      <c r="S2247" s="23">
        <v>42230</v>
      </c>
      <c r="T2247" s="106">
        <v>2033.6</v>
      </c>
      <c r="U2247" s="31">
        <f t="shared" si="70"/>
        <v>0</v>
      </c>
      <c r="V2247" s="39" t="s">
        <v>6106</v>
      </c>
    </row>
    <row r="2248" spans="1:22" x14ac:dyDescent="0.25">
      <c r="A2248" s="20">
        <v>42237</v>
      </c>
      <c r="B2248" s="183">
        <v>6456</v>
      </c>
      <c r="C2248" s="183" t="s">
        <v>1592</v>
      </c>
      <c r="D2248" s="15" t="s">
        <v>78</v>
      </c>
      <c r="E2248" s="122">
        <v>13808.4</v>
      </c>
      <c r="F2248" s="23" t="s">
        <v>6238</v>
      </c>
      <c r="G2248" s="118">
        <f>11414.4+2394</f>
        <v>13808.4</v>
      </c>
      <c r="H2248" s="31">
        <f t="shared" si="71"/>
        <v>0</v>
      </c>
      <c r="I2248" s="68" t="s">
        <v>6112</v>
      </c>
      <c r="N2248" s="20">
        <v>42232</v>
      </c>
      <c r="O2248" s="183">
        <v>5912</v>
      </c>
      <c r="P2248" s="183" t="s">
        <v>1592</v>
      </c>
      <c r="Q2248" s="14" t="s">
        <v>454</v>
      </c>
      <c r="R2248" s="105">
        <v>1236</v>
      </c>
      <c r="S2248" s="23">
        <v>42233</v>
      </c>
      <c r="T2248" s="118">
        <v>1236</v>
      </c>
      <c r="U2248" s="31">
        <f t="shared" si="70"/>
        <v>0</v>
      </c>
      <c r="V2248" s="56" t="s">
        <v>6106</v>
      </c>
    </row>
    <row r="2249" spans="1:22" x14ac:dyDescent="0.25">
      <c r="A2249" s="20">
        <v>42237</v>
      </c>
      <c r="B2249" s="183">
        <v>6457</v>
      </c>
      <c r="C2249" s="183" t="s">
        <v>1592</v>
      </c>
      <c r="D2249" s="15" t="s">
        <v>67</v>
      </c>
      <c r="E2249" s="122">
        <v>5251.2</v>
      </c>
      <c r="F2249" s="23">
        <v>42240</v>
      </c>
      <c r="G2249" s="118">
        <v>5251.2</v>
      </c>
      <c r="H2249" s="31">
        <f t="shared" si="71"/>
        <v>0</v>
      </c>
      <c r="I2249" s="68" t="s">
        <v>6112</v>
      </c>
      <c r="N2249" s="20">
        <v>42233</v>
      </c>
      <c r="O2249" s="183">
        <v>6032</v>
      </c>
      <c r="P2249" s="183" t="s">
        <v>1592</v>
      </c>
      <c r="Q2249" s="14" t="s">
        <v>454</v>
      </c>
      <c r="R2249" s="105">
        <v>2456</v>
      </c>
      <c r="S2249" s="23">
        <v>42234</v>
      </c>
      <c r="T2249" s="118">
        <v>2456</v>
      </c>
      <c r="U2249" s="31">
        <f t="shared" si="70"/>
        <v>0</v>
      </c>
      <c r="V2249" s="56" t="s">
        <v>9</v>
      </c>
    </row>
    <row r="2250" spans="1:22" x14ac:dyDescent="0.25">
      <c r="A2250" s="20">
        <v>42237</v>
      </c>
      <c r="B2250" s="183">
        <v>6458</v>
      </c>
      <c r="C2250" s="183" t="s">
        <v>1592</v>
      </c>
      <c r="D2250" s="15" t="s">
        <v>170</v>
      </c>
      <c r="E2250" s="122">
        <v>4830</v>
      </c>
      <c r="F2250" s="23">
        <v>42240</v>
      </c>
      <c r="G2250" s="118">
        <v>4830</v>
      </c>
      <c r="H2250" s="31">
        <f t="shared" si="71"/>
        <v>0</v>
      </c>
      <c r="I2250" s="68" t="s">
        <v>6112</v>
      </c>
      <c r="N2250" s="20">
        <v>42234</v>
      </c>
      <c r="O2250" s="183">
        <v>6131</v>
      </c>
      <c r="P2250" s="183" t="s">
        <v>1592</v>
      </c>
      <c r="Q2250" s="14" t="s">
        <v>454</v>
      </c>
      <c r="R2250" s="105">
        <v>1497.9</v>
      </c>
      <c r="S2250" s="23">
        <v>42234</v>
      </c>
      <c r="T2250" s="106">
        <v>1497.9</v>
      </c>
      <c r="U2250" s="31">
        <f t="shared" si="70"/>
        <v>0</v>
      </c>
      <c r="V2250" s="39" t="s">
        <v>17</v>
      </c>
    </row>
    <row r="2251" spans="1:22" x14ac:dyDescent="0.25">
      <c r="A2251" s="20">
        <v>42237</v>
      </c>
      <c r="B2251" s="183">
        <v>6459</v>
      </c>
      <c r="C2251" s="183" t="s">
        <v>1592</v>
      </c>
      <c r="D2251" s="15" t="s">
        <v>66</v>
      </c>
      <c r="E2251" s="122">
        <v>1541.9</v>
      </c>
      <c r="F2251" s="23">
        <v>42237</v>
      </c>
      <c r="G2251" s="118">
        <v>1541.9</v>
      </c>
      <c r="H2251" s="31">
        <f t="shared" si="71"/>
        <v>0</v>
      </c>
      <c r="I2251" s="68" t="s">
        <v>9</v>
      </c>
      <c r="N2251" s="20">
        <v>42235</v>
      </c>
      <c r="O2251" s="183">
        <v>6254</v>
      </c>
      <c r="P2251" s="183" t="s">
        <v>1592</v>
      </c>
      <c r="Q2251" s="14" t="s">
        <v>454</v>
      </c>
      <c r="R2251" s="105">
        <v>5416</v>
      </c>
      <c r="S2251" s="23">
        <v>42236</v>
      </c>
      <c r="T2251" s="118">
        <v>5416</v>
      </c>
      <c r="U2251" s="31">
        <f t="shared" si="70"/>
        <v>0</v>
      </c>
      <c r="V2251" s="56" t="s">
        <v>17</v>
      </c>
    </row>
    <row r="2252" spans="1:22" x14ac:dyDescent="0.25">
      <c r="A2252" s="20">
        <v>42237</v>
      </c>
      <c r="B2252" s="183">
        <v>6460</v>
      </c>
      <c r="C2252" s="183" t="s">
        <v>1592</v>
      </c>
      <c r="D2252" s="15" t="s">
        <v>218</v>
      </c>
      <c r="E2252" s="128">
        <v>0</v>
      </c>
      <c r="F2252" s="23"/>
      <c r="G2252" s="118"/>
      <c r="H2252" s="31">
        <f t="shared" si="71"/>
        <v>0</v>
      </c>
      <c r="I2252" s="68" t="s">
        <v>13</v>
      </c>
      <c r="N2252" s="20">
        <v>42238</v>
      </c>
      <c r="O2252" s="183">
        <v>6612</v>
      </c>
      <c r="P2252" s="183" t="s">
        <v>1592</v>
      </c>
      <c r="Q2252" s="14" t="s">
        <v>454</v>
      </c>
      <c r="R2252" s="105">
        <v>1364</v>
      </c>
      <c r="S2252" s="186">
        <v>42238</v>
      </c>
      <c r="T2252" s="106">
        <v>1364</v>
      </c>
      <c r="U2252" s="31">
        <f t="shared" si="70"/>
        <v>0</v>
      </c>
      <c r="V2252" s="39" t="s">
        <v>17</v>
      </c>
    </row>
    <row r="2253" spans="1:22" x14ac:dyDescent="0.25">
      <c r="A2253" s="20">
        <v>42237</v>
      </c>
      <c r="B2253" s="183">
        <v>6461</v>
      </c>
      <c r="C2253" s="183" t="s">
        <v>1592</v>
      </c>
      <c r="D2253" s="15" t="s">
        <v>440</v>
      </c>
      <c r="E2253" s="122">
        <v>2895.6</v>
      </c>
      <c r="F2253" s="23">
        <v>42237</v>
      </c>
      <c r="G2253" s="118">
        <v>2895.6</v>
      </c>
      <c r="H2253" s="31">
        <f t="shared" si="71"/>
        <v>0</v>
      </c>
      <c r="I2253" s="68" t="s">
        <v>9</v>
      </c>
      <c r="N2253" s="20">
        <v>42240</v>
      </c>
      <c r="O2253" s="183">
        <v>6817</v>
      </c>
      <c r="P2253" s="183" t="s">
        <v>1592</v>
      </c>
      <c r="Q2253" s="14" t="s">
        <v>454</v>
      </c>
      <c r="R2253" s="105">
        <v>4780</v>
      </c>
      <c r="S2253" s="65">
        <v>42241</v>
      </c>
      <c r="T2253" s="106">
        <v>4780</v>
      </c>
      <c r="U2253" s="31">
        <f t="shared" si="70"/>
        <v>0</v>
      </c>
      <c r="V2253" s="39" t="s">
        <v>94</v>
      </c>
    </row>
    <row r="2254" spans="1:22" x14ac:dyDescent="0.25">
      <c r="A2254" s="20">
        <v>42237</v>
      </c>
      <c r="B2254" s="183">
        <v>6462</v>
      </c>
      <c r="C2254" s="183" t="s">
        <v>1592</v>
      </c>
      <c r="D2254" s="15" t="s">
        <v>1576</v>
      </c>
      <c r="E2254" s="122">
        <v>11778.6</v>
      </c>
      <c r="F2254" s="23">
        <v>42240</v>
      </c>
      <c r="G2254" s="118">
        <v>11778.6</v>
      </c>
      <c r="H2254" s="31">
        <f t="shared" si="71"/>
        <v>0</v>
      </c>
      <c r="I2254" s="68" t="s">
        <v>6112</v>
      </c>
      <c r="N2254" s="20">
        <v>42242</v>
      </c>
      <c r="O2254" s="183">
        <v>7007</v>
      </c>
      <c r="P2254" s="183" t="s">
        <v>1592</v>
      </c>
      <c r="Q2254" s="14" t="s">
        <v>454</v>
      </c>
      <c r="R2254" s="105">
        <v>4056</v>
      </c>
      <c r="S2254" s="65">
        <v>42243</v>
      </c>
      <c r="T2254" s="106">
        <v>4056</v>
      </c>
      <c r="U2254" s="31">
        <f t="shared" si="70"/>
        <v>0</v>
      </c>
      <c r="V2254" s="39" t="s">
        <v>17</v>
      </c>
    </row>
    <row r="2255" spans="1:22" x14ac:dyDescent="0.25">
      <c r="A2255" s="20">
        <v>42237</v>
      </c>
      <c r="B2255" s="183">
        <v>6463</v>
      </c>
      <c r="C2255" s="183" t="s">
        <v>1592</v>
      </c>
      <c r="D2255" s="15" t="s">
        <v>173</v>
      </c>
      <c r="E2255" s="122">
        <v>38807.199999999997</v>
      </c>
      <c r="F2255" s="30" t="s">
        <v>6331</v>
      </c>
      <c r="G2255" s="145">
        <v>38807.199999999997</v>
      </c>
      <c r="H2255" s="31">
        <f t="shared" si="71"/>
        <v>0</v>
      </c>
      <c r="I2255" s="68" t="s">
        <v>6112</v>
      </c>
      <c r="N2255" s="20">
        <v>42246</v>
      </c>
      <c r="O2255" s="183">
        <v>7451</v>
      </c>
      <c r="P2255" s="183" t="s">
        <v>1592</v>
      </c>
      <c r="Q2255" s="14" t="s">
        <v>454</v>
      </c>
      <c r="R2255" s="105">
        <v>964</v>
      </c>
      <c r="S2255" s="23">
        <v>42246</v>
      </c>
      <c r="T2255" s="106">
        <v>964</v>
      </c>
      <c r="U2255" s="31">
        <f t="shared" si="70"/>
        <v>0</v>
      </c>
      <c r="V2255" s="39" t="s">
        <v>312</v>
      </c>
    </row>
    <row r="2256" spans="1:22" x14ac:dyDescent="0.25">
      <c r="A2256" s="20">
        <v>42237</v>
      </c>
      <c r="B2256" s="183">
        <v>6464</v>
      </c>
      <c r="C2256" s="183" t="s">
        <v>1592</v>
      </c>
      <c r="D2256" s="15" t="s">
        <v>84</v>
      </c>
      <c r="E2256" s="122">
        <v>58330.3</v>
      </c>
      <c r="F2256" s="30" t="s">
        <v>6240</v>
      </c>
      <c r="G2256" s="118">
        <v>58330.3</v>
      </c>
      <c r="H2256" s="31">
        <f t="shared" si="71"/>
        <v>0</v>
      </c>
      <c r="I2256" s="68"/>
      <c r="N2256" s="20">
        <v>42221</v>
      </c>
      <c r="O2256" s="183">
        <v>4663</v>
      </c>
      <c r="P2256" s="183" t="s">
        <v>1592</v>
      </c>
      <c r="Q2256" s="14" t="s">
        <v>178</v>
      </c>
      <c r="R2256" s="105">
        <v>3024.4</v>
      </c>
      <c r="S2256" s="23">
        <v>42222</v>
      </c>
      <c r="T2256" s="106">
        <v>3024.4</v>
      </c>
      <c r="U2256" s="31">
        <f t="shared" si="70"/>
        <v>0</v>
      </c>
      <c r="V2256" s="39" t="s">
        <v>6112</v>
      </c>
    </row>
    <row r="2257" spans="1:22" x14ac:dyDescent="0.25">
      <c r="A2257" s="20">
        <v>42237</v>
      </c>
      <c r="B2257" s="183">
        <v>6465</v>
      </c>
      <c r="C2257" s="183" t="s">
        <v>1592</v>
      </c>
      <c r="D2257" s="15" t="s">
        <v>135</v>
      </c>
      <c r="E2257" s="122">
        <v>5940</v>
      </c>
      <c r="F2257" s="23">
        <v>42237</v>
      </c>
      <c r="G2257" s="118">
        <v>5940</v>
      </c>
      <c r="H2257" s="31">
        <f t="shared" si="71"/>
        <v>0</v>
      </c>
      <c r="I2257" s="68" t="s">
        <v>9</v>
      </c>
      <c r="N2257" s="20">
        <v>42226</v>
      </c>
      <c r="O2257" s="183">
        <v>5193</v>
      </c>
      <c r="P2257" s="183" t="s">
        <v>1592</v>
      </c>
      <c r="Q2257" s="14" t="s">
        <v>178</v>
      </c>
      <c r="R2257" s="105">
        <v>5274</v>
      </c>
      <c r="S2257" s="23">
        <v>42227</v>
      </c>
      <c r="T2257" s="106">
        <v>5274</v>
      </c>
      <c r="U2257" s="31">
        <f t="shared" si="70"/>
        <v>0</v>
      </c>
      <c r="V2257" s="39" t="s">
        <v>6112</v>
      </c>
    </row>
    <row r="2258" spans="1:22" x14ac:dyDescent="0.25">
      <c r="A2258" s="20">
        <v>42237</v>
      </c>
      <c r="B2258" s="183">
        <v>6466</v>
      </c>
      <c r="C2258" s="183" t="s">
        <v>1592</v>
      </c>
      <c r="D2258" s="15" t="s">
        <v>86</v>
      </c>
      <c r="E2258" s="122">
        <v>565</v>
      </c>
      <c r="F2258" s="23">
        <v>42237</v>
      </c>
      <c r="G2258" s="118">
        <v>565</v>
      </c>
      <c r="H2258" s="31">
        <f t="shared" si="71"/>
        <v>0</v>
      </c>
      <c r="I2258" s="68" t="s">
        <v>9</v>
      </c>
      <c r="N2258" s="20">
        <v>42230</v>
      </c>
      <c r="O2258" s="183">
        <v>5681</v>
      </c>
      <c r="P2258" s="183" t="s">
        <v>1592</v>
      </c>
      <c r="Q2258" s="14" t="s">
        <v>178</v>
      </c>
      <c r="R2258" s="105">
        <v>2957.34</v>
      </c>
      <c r="S2258" s="23">
        <v>42231</v>
      </c>
      <c r="T2258" s="106">
        <v>2957.34</v>
      </c>
      <c r="U2258" s="48">
        <f t="shared" si="70"/>
        <v>0</v>
      </c>
      <c r="V2258" s="39" t="s">
        <v>6112</v>
      </c>
    </row>
    <row r="2259" spans="1:22" x14ac:dyDescent="0.25">
      <c r="A2259" s="20">
        <v>42237</v>
      </c>
      <c r="B2259" s="183">
        <v>6467</v>
      </c>
      <c r="C2259" s="183" t="s">
        <v>1592</v>
      </c>
      <c r="D2259" s="15" t="s">
        <v>65</v>
      </c>
      <c r="E2259" s="122">
        <v>29205.599999999999</v>
      </c>
      <c r="F2259" s="23">
        <v>42240</v>
      </c>
      <c r="G2259" s="118">
        <v>29205.599999999999</v>
      </c>
      <c r="H2259" s="31">
        <f t="shared" si="71"/>
        <v>0</v>
      </c>
      <c r="I2259" s="68" t="s">
        <v>6112</v>
      </c>
      <c r="N2259" s="20">
        <v>42233</v>
      </c>
      <c r="O2259" s="183">
        <v>6002</v>
      </c>
      <c r="P2259" s="183" t="s">
        <v>1592</v>
      </c>
      <c r="Q2259" s="14" t="s">
        <v>178</v>
      </c>
      <c r="R2259" s="105">
        <v>4989.6000000000004</v>
      </c>
      <c r="S2259" s="23">
        <v>42234</v>
      </c>
      <c r="T2259" s="118">
        <v>4989.6000000000004</v>
      </c>
      <c r="U2259" s="31">
        <f t="shared" si="70"/>
        <v>0</v>
      </c>
      <c r="V2259" s="56" t="s">
        <v>6112</v>
      </c>
    </row>
    <row r="2260" spans="1:22" x14ac:dyDescent="0.25">
      <c r="A2260" s="20">
        <v>42237</v>
      </c>
      <c r="B2260" s="183">
        <v>6468</v>
      </c>
      <c r="C2260" s="183" t="s">
        <v>1592</v>
      </c>
      <c r="D2260" s="15" t="s">
        <v>178</v>
      </c>
      <c r="E2260" s="122">
        <v>8073</v>
      </c>
      <c r="F2260" s="23">
        <v>42240</v>
      </c>
      <c r="G2260" s="118">
        <v>8073</v>
      </c>
      <c r="H2260" s="31">
        <f t="shared" si="71"/>
        <v>0</v>
      </c>
      <c r="I2260" s="68" t="s">
        <v>6112</v>
      </c>
      <c r="N2260" s="20">
        <v>42233</v>
      </c>
      <c r="O2260" s="183">
        <v>6006</v>
      </c>
      <c r="P2260" s="183" t="s">
        <v>1592</v>
      </c>
      <c r="Q2260" s="14" t="s">
        <v>178</v>
      </c>
      <c r="R2260" s="105">
        <v>2404.8000000000002</v>
      </c>
      <c r="S2260" s="23">
        <v>42234</v>
      </c>
      <c r="T2260" s="118">
        <v>2404.8000000000002</v>
      </c>
      <c r="U2260" s="31">
        <f t="shared" si="70"/>
        <v>0</v>
      </c>
      <c r="V2260" s="56" t="s">
        <v>6112</v>
      </c>
    </row>
    <row r="2261" spans="1:22" x14ac:dyDescent="0.25">
      <c r="A2261" s="20">
        <v>42237</v>
      </c>
      <c r="B2261" s="183">
        <v>6469</v>
      </c>
      <c r="C2261" s="183" t="s">
        <v>1592</v>
      </c>
      <c r="D2261" s="15" t="s">
        <v>135</v>
      </c>
      <c r="E2261" s="122">
        <v>10017</v>
      </c>
      <c r="F2261" s="23">
        <v>42237</v>
      </c>
      <c r="G2261" s="118">
        <v>10017</v>
      </c>
      <c r="H2261" s="31">
        <f t="shared" si="71"/>
        <v>0</v>
      </c>
      <c r="I2261" s="68" t="s">
        <v>9</v>
      </c>
      <c r="N2261" s="20">
        <v>42237</v>
      </c>
      <c r="O2261" s="183">
        <v>6468</v>
      </c>
      <c r="P2261" s="183" t="s">
        <v>1592</v>
      </c>
      <c r="Q2261" s="15" t="s">
        <v>178</v>
      </c>
      <c r="R2261" s="122">
        <v>8073</v>
      </c>
      <c r="S2261" s="23">
        <v>42240</v>
      </c>
      <c r="T2261" s="118">
        <v>8073</v>
      </c>
      <c r="U2261" s="31">
        <f t="shared" si="70"/>
        <v>0</v>
      </c>
      <c r="V2261" s="68" t="s">
        <v>6112</v>
      </c>
    </row>
    <row r="2262" spans="1:22" x14ac:dyDescent="0.25">
      <c r="A2262" s="20">
        <v>42237</v>
      </c>
      <c r="B2262" s="183">
        <v>6470</v>
      </c>
      <c r="C2262" s="183" t="s">
        <v>1592</v>
      </c>
      <c r="D2262" s="15" t="s">
        <v>89</v>
      </c>
      <c r="E2262" s="122">
        <v>3500.3</v>
      </c>
      <c r="F2262" s="23">
        <v>42237</v>
      </c>
      <c r="G2262" s="118">
        <v>3500.3</v>
      </c>
      <c r="H2262" s="31">
        <f t="shared" si="71"/>
        <v>0</v>
      </c>
      <c r="I2262" s="68" t="s">
        <v>9</v>
      </c>
      <c r="N2262" s="20">
        <v>42242</v>
      </c>
      <c r="O2262" s="183">
        <v>6984</v>
      </c>
      <c r="P2262" s="183" t="s">
        <v>1592</v>
      </c>
      <c r="Q2262" s="14" t="s">
        <v>178</v>
      </c>
      <c r="R2262" s="105">
        <v>6025</v>
      </c>
      <c r="S2262" s="65">
        <v>42243</v>
      </c>
      <c r="T2262" s="106">
        <v>6025</v>
      </c>
      <c r="U2262" s="31">
        <f t="shared" si="70"/>
        <v>0</v>
      </c>
      <c r="V2262" s="39" t="s">
        <v>6112</v>
      </c>
    </row>
    <row r="2263" spans="1:22" x14ac:dyDescent="0.25">
      <c r="A2263" s="20">
        <v>42237</v>
      </c>
      <c r="B2263" s="183">
        <v>6471</v>
      </c>
      <c r="C2263" s="183" t="s">
        <v>1592</v>
      </c>
      <c r="D2263" s="15" t="s">
        <v>3346</v>
      </c>
      <c r="E2263" s="122">
        <v>848</v>
      </c>
      <c r="F2263" s="23">
        <v>42240</v>
      </c>
      <c r="G2263" s="118">
        <v>848</v>
      </c>
      <c r="H2263" s="31">
        <f t="shared" si="71"/>
        <v>0</v>
      </c>
      <c r="I2263" s="68" t="s">
        <v>6112</v>
      </c>
      <c r="N2263" s="20">
        <v>42247</v>
      </c>
      <c r="O2263" s="183">
        <v>7593</v>
      </c>
      <c r="P2263" s="183" t="s">
        <v>1592</v>
      </c>
      <c r="Q2263" s="14" t="s">
        <v>178</v>
      </c>
      <c r="R2263" s="105">
        <v>5011.2</v>
      </c>
      <c r="S2263" s="23"/>
      <c r="T2263" s="106"/>
      <c r="U2263" s="31">
        <f t="shared" si="70"/>
        <v>5011.2</v>
      </c>
      <c r="V2263" s="39" t="s">
        <v>6112</v>
      </c>
    </row>
    <row r="2264" spans="1:22" x14ac:dyDescent="0.25">
      <c r="A2264" s="20">
        <v>42237</v>
      </c>
      <c r="B2264" s="183">
        <v>6472</v>
      </c>
      <c r="C2264" s="183" t="s">
        <v>1592</v>
      </c>
      <c r="D2264" s="15" t="s">
        <v>1188</v>
      </c>
      <c r="E2264" s="122">
        <v>420</v>
      </c>
      <c r="F2264" s="23">
        <v>42237</v>
      </c>
      <c r="G2264" s="118">
        <v>420</v>
      </c>
      <c r="H2264" s="31">
        <f t="shared" si="71"/>
        <v>0</v>
      </c>
      <c r="I2264" s="68" t="s">
        <v>9</v>
      </c>
      <c r="N2264" s="20">
        <v>42217</v>
      </c>
      <c r="O2264" s="183">
        <v>4255</v>
      </c>
      <c r="P2264" s="183" t="s">
        <v>1592</v>
      </c>
      <c r="Q2264" s="14" t="s">
        <v>225</v>
      </c>
      <c r="R2264" s="105">
        <v>1851.5</v>
      </c>
      <c r="S2264" s="23">
        <v>42217</v>
      </c>
      <c r="T2264" s="106">
        <v>1851.5</v>
      </c>
      <c r="U2264" s="25">
        <f t="shared" si="70"/>
        <v>0</v>
      </c>
      <c r="V2264" s="39" t="s">
        <v>9</v>
      </c>
    </row>
    <row r="2265" spans="1:22" x14ac:dyDescent="0.25">
      <c r="A2265" s="20">
        <v>42237</v>
      </c>
      <c r="B2265" s="183">
        <v>6473</v>
      </c>
      <c r="C2265" s="183" t="s">
        <v>1592</v>
      </c>
      <c r="D2265" s="15" t="s">
        <v>111</v>
      </c>
      <c r="E2265" s="122">
        <v>202062</v>
      </c>
      <c r="F2265" s="23">
        <v>42237</v>
      </c>
      <c r="G2265" s="118">
        <v>202062</v>
      </c>
      <c r="H2265" s="31">
        <f t="shared" si="71"/>
        <v>0</v>
      </c>
      <c r="I2265" s="68" t="s">
        <v>9</v>
      </c>
      <c r="N2265" s="20">
        <v>42220</v>
      </c>
      <c r="O2265" s="183">
        <v>4545</v>
      </c>
      <c r="P2265" s="183" t="s">
        <v>1592</v>
      </c>
      <c r="Q2265" s="14" t="s">
        <v>225</v>
      </c>
      <c r="R2265" s="105">
        <v>2634.3</v>
      </c>
      <c r="S2265" s="23">
        <v>42220</v>
      </c>
      <c r="T2265" s="106">
        <v>2634.3</v>
      </c>
      <c r="U2265" s="31">
        <f t="shared" si="70"/>
        <v>0</v>
      </c>
      <c r="V2265" s="39" t="s">
        <v>9</v>
      </c>
    </row>
    <row r="2266" spans="1:22" x14ac:dyDescent="0.25">
      <c r="A2266" s="20">
        <v>42237</v>
      </c>
      <c r="B2266" s="183">
        <v>6474</v>
      </c>
      <c r="C2266" s="183" t="s">
        <v>1592</v>
      </c>
      <c r="D2266" s="15" t="s">
        <v>6217</v>
      </c>
      <c r="E2266" s="122">
        <v>231.2</v>
      </c>
      <c r="F2266" s="23">
        <v>42237</v>
      </c>
      <c r="G2266" s="118">
        <v>231.2</v>
      </c>
      <c r="H2266" s="31">
        <f t="shared" si="71"/>
        <v>0</v>
      </c>
      <c r="I2266" s="68" t="s">
        <v>9</v>
      </c>
      <c r="N2266" s="20">
        <v>42224</v>
      </c>
      <c r="O2266" s="183">
        <v>4997</v>
      </c>
      <c r="P2266" s="183" t="s">
        <v>1592</v>
      </c>
      <c r="Q2266" s="14" t="s">
        <v>225</v>
      </c>
      <c r="R2266" s="105">
        <v>2792</v>
      </c>
      <c r="S2266" s="23">
        <v>42224</v>
      </c>
      <c r="T2266" s="106">
        <v>2792</v>
      </c>
      <c r="U2266" s="31">
        <f t="shared" si="70"/>
        <v>0</v>
      </c>
      <c r="V2266" s="39" t="s">
        <v>9</v>
      </c>
    </row>
    <row r="2267" spans="1:22" x14ac:dyDescent="0.25">
      <c r="A2267" s="20">
        <v>42237</v>
      </c>
      <c r="B2267" s="183">
        <v>6475</v>
      </c>
      <c r="C2267" s="183" t="s">
        <v>1592</v>
      </c>
      <c r="D2267" s="15" t="s">
        <v>218</v>
      </c>
      <c r="E2267" s="128">
        <v>0</v>
      </c>
      <c r="F2267" s="23"/>
      <c r="G2267" s="118"/>
      <c r="H2267" s="31">
        <f t="shared" si="71"/>
        <v>0</v>
      </c>
      <c r="I2267" s="68" t="s">
        <v>13</v>
      </c>
      <c r="N2267" s="20">
        <v>42226</v>
      </c>
      <c r="O2267" s="183">
        <v>5212</v>
      </c>
      <c r="P2267" s="183" t="s">
        <v>1592</v>
      </c>
      <c r="Q2267" s="14" t="s">
        <v>225</v>
      </c>
      <c r="R2267" s="105">
        <v>2652</v>
      </c>
      <c r="S2267" s="23">
        <v>42226</v>
      </c>
      <c r="T2267" s="106">
        <v>2652</v>
      </c>
      <c r="U2267" s="31">
        <f t="shared" si="70"/>
        <v>0</v>
      </c>
      <c r="V2267" s="39" t="s">
        <v>9</v>
      </c>
    </row>
    <row r="2268" spans="1:22" x14ac:dyDescent="0.25">
      <c r="A2268" s="20">
        <v>42237</v>
      </c>
      <c r="B2268" s="183">
        <v>6476</v>
      </c>
      <c r="C2268" s="183" t="s">
        <v>1592</v>
      </c>
      <c r="D2268" s="15" t="s">
        <v>128</v>
      </c>
      <c r="E2268" s="122">
        <v>4800</v>
      </c>
      <c r="F2268" s="23">
        <v>42237</v>
      </c>
      <c r="G2268" s="118">
        <v>4800</v>
      </c>
      <c r="H2268" s="31">
        <f t="shared" si="71"/>
        <v>0</v>
      </c>
      <c r="I2268" s="68" t="s">
        <v>312</v>
      </c>
      <c r="N2268" s="20">
        <v>42229</v>
      </c>
      <c r="O2268" s="183">
        <v>5526</v>
      </c>
      <c r="P2268" s="183" t="s">
        <v>1592</v>
      </c>
      <c r="Q2268" s="14" t="s">
        <v>225</v>
      </c>
      <c r="R2268" s="105">
        <v>3481</v>
      </c>
      <c r="S2268" s="23">
        <v>42229</v>
      </c>
      <c r="T2268" s="106">
        <v>3481</v>
      </c>
      <c r="U2268" s="31">
        <f t="shared" si="70"/>
        <v>0</v>
      </c>
      <c r="V2268" s="39" t="s">
        <v>9</v>
      </c>
    </row>
    <row r="2269" spans="1:22" x14ac:dyDescent="0.25">
      <c r="A2269" s="20">
        <v>42237</v>
      </c>
      <c r="B2269" s="183">
        <v>6477</v>
      </c>
      <c r="C2269" s="183" t="s">
        <v>1592</v>
      </c>
      <c r="D2269" s="15" t="s">
        <v>218</v>
      </c>
      <c r="E2269" s="128">
        <v>0</v>
      </c>
      <c r="F2269" s="23"/>
      <c r="G2269" s="118"/>
      <c r="H2269" s="31">
        <f t="shared" si="71"/>
        <v>0</v>
      </c>
      <c r="I2269" s="68" t="s">
        <v>13</v>
      </c>
      <c r="N2269" s="20">
        <v>42232</v>
      </c>
      <c r="O2269" s="183">
        <v>5891</v>
      </c>
      <c r="P2269" s="183" t="s">
        <v>1592</v>
      </c>
      <c r="Q2269" s="14" t="s">
        <v>225</v>
      </c>
      <c r="R2269" s="105">
        <v>3746</v>
      </c>
      <c r="S2269" s="23">
        <v>42232</v>
      </c>
      <c r="T2269" s="106">
        <v>3746</v>
      </c>
      <c r="U2269" s="31">
        <f t="shared" si="70"/>
        <v>0</v>
      </c>
      <c r="V2269" s="56" t="s">
        <v>9</v>
      </c>
    </row>
    <row r="2270" spans="1:22" x14ac:dyDescent="0.25">
      <c r="A2270" s="20">
        <v>42237</v>
      </c>
      <c r="B2270" s="183">
        <v>6478</v>
      </c>
      <c r="C2270" s="183" t="s">
        <v>1592</v>
      </c>
      <c r="D2270" s="15" t="s">
        <v>1178</v>
      </c>
      <c r="E2270" s="122">
        <v>4204.8</v>
      </c>
      <c r="F2270" s="23">
        <v>42237</v>
      </c>
      <c r="G2270" s="118">
        <v>4204.8</v>
      </c>
      <c r="H2270" s="31">
        <f t="shared" si="71"/>
        <v>0</v>
      </c>
      <c r="I2270" s="68" t="s">
        <v>9</v>
      </c>
      <c r="N2270" s="20">
        <v>42235</v>
      </c>
      <c r="O2270" s="183">
        <v>6206</v>
      </c>
      <c r="P2270" s="183" t="s">
        <v>1592</v>
      </c>
      <c r="Q2270" s="14" t="s">
        <v>225</v>
      </c>
      <c r="R2270" s="105">
        <v>1077.8</v>
      </c>
      <c r="S2270" s="23">
        <v>42235</v>
      </c>
      <c r="T2270" s="118">
        <v>1077.8</v>
      </c>
      <c r="U2270" s="31">
        <f t="shared" si="70"/>
        <v>0</v>
      </c>
      <c r="V2270" s="56" t="s">
        <v>9</v>
      </c>
    </row>
    <row r="2271" spans="1:22" x14ac:dyDescent="0.25">
      <c r="A2271" s="20">
        <v>42237</v>
      </c>
      <c r="B2271" s="183">
        <v>6479</v>
      </c>
      <c r="C2271" s="183" t="s">
        <v>1592</v>
      </c>
      <c r="D2271" s="14" t="s">
        <v>75</v>
      </c>
      <c r="E2271" s="105">
        <v>33828.9</v>
      </c>
      <c r="F2271" s="23">
        <v>42240</v>
      </c>
      <c r="G2271" s="106">
        <v>33828.9</v>
      </c>
      <c r="H2271" s="31">
        <f t="shared" si="71"/>
        <v>0</v>
      </c>
      <c r="I2271" s="39" t="s">
        <v>6112</v>
      </c>
      <c r="N2271" s="20">
        <v>42237</v>
      </c>
      <c r="O2271" s="183">
        <v>6450</v>
      </c>
      <c r="P2271" s="183" t="s">
        <v>1592</v>
      </c>
      <c r="Q2271" s="15" t="s">
        <v>225</v>
      </c>
      <c r="R2271" s="122">
        <v>2344.9499999999998</v>
      </c>
      <c r="S2271" s="23">
        <v>42237</v>
      </c>
      <c r="T2271" s="118">
        <v>2344.9499999999998</v>
      </c>
      <c r="U2271" s="31">
        <f t="shared" si="70"/>
        <v>0</v>
      </c>
      <c r="V2271" s="68" t="s">
        <v>9</v>
      </c>
    </row>
    <row r="2272" spans="1:22" x14ac:dyDescent="0.25">
      <c r="A2272" s="20">
        <v>42237</v>
      </c>
      <c r="B2272" s="183">
        <v>6480</v>
      </c>
      <c r="C2272" s="183" t="s">
        <v>1592</v>
      </c>
      <c r="D2272" s="14" t="s">
        <v>159</v>
      </c>
      <c r="E2272" s="105">
        <v>7703.6</v>
      </c>
      <c r="F2272" s="23">
        <v>42237</v>
      </c>
      <c r="G2272" s="106">
        <v>7703.6</v>
      </c>
      <c r="H2272" s="31">
        <f t="shared" si="71"/>
        <v>0</v>
      </c>
      <c r="I2272" s="39" t="s">
        <v>9</v>
      </c>
      <c r="N2272" s="20">
        <v>42239</v>
      </c>
      <c r="O2272" s="183">
        <v>6661</v>
      </c>
      <c r="P2272" s="183" t="s">
        <v>1592</v>
      </c>
      <c r="Q2272" s="14" t="s">
        <v>225</v>
      </c>
      <c r="R2272" s="105">
        <v>2786.4</v>
      </c>
      <c r="S2272" s="65">
        <v>42239</v>
      </c>
      <c r="T2272" s="106">
        <v>2786.4</v>
      </c>
      <c r="U2272" s="31">
        <f t="shared" si="70"/>
        <v>0</v>
      </c>
      <c r="V2272" s="39" t="s">
        <v>9</v>
      </c>
    </row>
    <row r="2273" spans="1:22" x14ac:dyDescent="0.25">
      <c r="A2273" s="20">
        <v>42237</v>
      </c>
      <c r="B2273" s="183">
        <v>6481</v>
      </c>
      <c r="C2273" s="183" t="s">
        <v>1592</v>
      </c>
      <c r="D2273" s="14" t="s">
        <v>426</v>
      </c>
      <c r="E2273" s="105">
        <v>2453.85</v>
      </c>
      <c r="F2273" s="23">
        <v>42240</v>
      </c>
      <c r="G2273" s="106">
        <v>2453.85</v>
      </c>
      <c r="H2273" s="31">
        <f t="shared" si="71"/>
        <v>0</v>
      </c>
      <c r="I2273" s="39" t="s">
        <v>6112</v>
      </c>
      <c r="N2273" s="20">
        <v>42241</v>
      </c>
      <c r="O2273" s="183">
        <v>6883</v>
      </c>
      <c r="P2273" s="183" t="s">
        <v>1592</v>
      </c>
      <c r="Q2273" s="14" t="s">
        <v>225</v>
      </c>
      <c r="R2273" s="105">
        <v>2935.6</v>
      </c>
      <c r="S2273" s="65">
        <v>42241</v>
      </c>
      <c r="T2273" s="106">
        <v>2935.6</v>
      </c>
      <c r="U2273" s="31">
        <f t="shared" si="70"/>
        <v>0</v>
      </c>
      <c r="V2273" s="39" t="s">
        <v>9</v>
      </c>
    </row>
    <row r="2274" spans="1:22" x14ac:dyDescent="0.25">
      <c r="A2274" s="20">
        <v>42237</v>
      </c>
      <c r="B2274" s="183">
        <v>6482</v>
      </c>
      <c r="C2274" s="183" t="s">
        <v>1592</v>
      </c>
      <c r="D2274" s="14" t="s">
        <v>264</v>
      </c>
      <c r="E2274" s="105">
        <v>30220.799999999999</v>
      </c>
      <c r="F2274" s="23">
        <v>42237</v>
      </c>
      <c r="G2274" s="106">
        <v>30220.799999999999</v>
      </c>
      <c r="H2274" s="31">
        <f t="shared" si="71"/>
        <v>0</v>
      </c>
      <c r="I2274" s="39" t="s">
        <v>9</v>
      </c>
      <c r="N2274" s="20">
        <v>42244</v>
      </c>
      <c r="O2274" s="183">
        <v>7198</v>
      </c>
      <c r="P2274" s="183" t="s">
        <v>1592</v>
      </c>
      <c r="Q2274" s="14" t="s">
        <v>225</v>
      </c>
      <c r="R2274" s="105">
        <v>2874.1</v>
      </c>
      <c r="S2274" s="23">
        <v>42244</v>
      </c>
      <c r="T2274" s="106">
        <v>2874.1</v>
      </c>
      <c r="U2274" s="31">
        <f t="shared" si="70"/>
        <v>0</v>
      </c>
      <c r="V2274" s="39" t="s">
        <v>9</v>
      </c>
    </row>
    <row r="2275" spans="1:22" x14ac:dyDescent="0.25">
      <c r="A2275" s="20">
        <v>42237</v>
      </c>
      <c r="B2275" s="183">
        <v>6483</v>
      </c>
      <c r="C2275" s="183" t="s">
        <v>1592</v>
      </c>
      <c r="D2275" s="14" t="s">
        <v>250</v>
      </c>
      <c r="E2275" s="105">
        <v>1749.2</v>
      </c>
      <c r="F2275" s="23">
        <v>42238</v>
      </c>
      <c r="G2275" s="106">
        <v>1749.2</v>
      </c>
      <c r="H2275" s="31">
        <f t="shared" si="71"/>
        <v>0</v>
      </c>
      <c r="I2275" s="39" t="s">
        <v>19</v>
      </c>
      <c r="N2275" s="20">
        <v>42246</v>
      </c>
      <c r="O2275" s="183">
        <v>7436</v>
      </c>
      <c r="P2275" s="183" t="s">
        <v>1592</v>
      </c>
      <c r="Q2275" s="14" t="s">
        <v>225</v>
      </c>
      <c r="R2275" s="105">
        <v>2451.8000000000002</v>
      </c>
      <c r="S2275" s="23">
        <v>42246</v>
      </c>
      <c r="T2275" s="106">
        <v>2451.8000000000002</v>
      </c>
      <c r="U2275" s="31">
        <f t="shared" si="70"/>
        <v>0</v>
      </c>
      <c r="V2275" s="39" t="s">
        <v>9</v>
      </c>
    </row>
    <row r="2276" spans="1:22" x14ac:dyDescent="0.25">
      <c r="A2276" s="20">
        <v>42237</v>
      </c>
      <c r="B2276" s="183">
        <v>6484</v>
      </c>
      <c r="C2276" s="183" t="s">
        <v>1592</v>
      </c>
      <c r="D2276" s="14" t="s">
        <v>176</v>
      </c>
      <c r="E2276" s="105">
        <v>11089.3</v>
      </c>
      <c r="F2276" s="30" t="s">
        <v>6241</v>
      </c>
      <c r="G2276" s="106">
        <v>11089.3</v>
      </c>
      <c r="H2276" s="31">
        <f t="shared" si="71"/>
        <v>0</v>
      </c>
      <c r="I2276" s="39" t="s">
        <v>6112</v>
      </c>
      <c r="N2276" s="20">
        <v>42223</v>
      </c>
      <c r="O2276" s="183">
        <v>4951</v>
      </c>
      <c r="P2276" s="183" t="s">
        <v>1592</v>
      </c>
      <c r="Q2276" s="14" t="s">
        <v>6147</v>
      </c>
      <c r="R2276" s="105">
        <v>270</v>
      </c>
      <c r="S2276" s="23">
        <v>42223</v>
      </c>
      <c r="T2276" s="106">
        <v>270</v>
      </c>
      <c r="U2276" s="31">
        <f t="shared" si="70"/>
        <v>0</v>
      </c>
      <c r="V2276" s="39" t="s">
        <v>9</v>
      </c>
    </row>
    <row r="2277" spans="1:22" x14ac:dyDescent="0.25">
      <c r="A2277" s="20">
        <v>42237</v>
      </c>
      <c r="B2277" s="183">
        <v>6485</v>
      </c>
      <c r="C2277" s="183" t="s">
        <v>1592</v>
      </c>
      <c r="D2277" s="14" t="s">
        <v>72</v>
      </c>
      <c r="E2277" s="105">
        <v>25192.5</v>
      </c>
      <c r="F2277" s="30" t="s">
        <v>6318</v>
      </c>
      <c r="G2277" s="106">
        <v>25192.5</v>
      </c>
      <c r="H2277" s="31">
        <f t="shared" si="71"/>
        <v>0</v>
      </c>
      <c r="I2277" s="39" t="s">
        <v>6112</v>
      </c>
      <c r="N2277" s="20">
        <v>42217</v>
      </c>
      <c r="O2277" s="183">
        <v>4303</v>
      </c>
      <c r="P2277" s="183" t="s">
        <v>1592</v>
      </c>
      <c r="Q2277" s="14" t="s">
        <v>88</v>
      </c>
      <c r="R2277" s="105">
        <v>426.4</v>
      </c>
      <c r="S2277" s="23">
        <v>42217</v>
      </c>
      <c r="T2277" s="106">
        <v>426.4</v>
      </c>
      <c r="U2277" s="25">
        <f t="shared" si="70"/>
        <v>0</v>
      </c>
      <c r="V2277" s="39" t="s">
        <v>9</v>
      </c>
    </row>
    <row r="2278" spans="1:22" x14ac:dyDescent="0.25">
      <c r="A2278" s="20">
        <v>42237</v>
      </c>
      <c r="B2278" s="183">
        <v>6486</v>
      </c>
      <c r="C2278" s="183" t="s">
        <v>1592</v>
      </c>
      <c r="D2278" s="14" t="s">
        <v>98</v>
      </c>
      <c r="E2278" s="105">
        <v>1682.1</v>
      </c>
      <c r="F2278" s="23">
        <v>42238</v>
      </c>
      <c r="G2278" s="106">
        <v>1682.1</v>
      </c>
      <c r="H2278" s="31">
        <f t="shared" si="71"/>
        <v>0</v>
      </c>
      <c r="I2278" s="39" t="s">
        <v>19</v>
      </c>
      <c r="N2278" s="20">
        <v>42223</v>
      </c>
      <c r="O2278" s="183">
        <v>4835</v>
      </c>
      <c r="P2278" s="183" t="s">
        <v>1592</v>
      </c>
      <c r="Q2278" s="150" t="s">
        <v>88</v>
      </c>
      <c r="R2278" s="105">
        <v>1297.4000000000001</v>
      </c>
      <c r="S2278" s="23">
        <v>42223</v>
      </c>
      <c r="T2278" s="106">
        <v>1297.4000000000001</v>
      </c>
      <c r="U2278" s="31">
        <f t="shared" si="70"/>
        <v>0</v>
      </c>
      <c r="V2278" s="39" t="s">
        <v>9</v>
      </c>
    </row>
    <row r="2279" spans="1:22" x14ac:dyDescent="0.25">
      <c r="A2279" s="20">
        <v>42237</v>
      </c>
      <c r="B2279" s="183">
        <v>6487</v>
      </c>
      <c r="C2279" s="183" t="s">
        <v>1592</v>
      </c>
      <c r="D2279" s="14" t="s">
        <v>67</v>
      </c>
      <c r="E2279" s="105">
        <v>1990.8</v>
      </c>
      <c r="F2279" s="23">
        <v>42240</v>
      </c>
      <c r="G2279" s="106">
        <v>1990.8</v>
      </c>
      <c r="H2279" s="31">
        <f t="shared" si="71"/>
        <v>0</v>
      </c>
      <c r="I2279" s="39" t="s">
        <v>6112</v>
      </c>
      <c r="N2279" s="20">
        <v>42224</v>
      </c>
      <c r="O2279" s="183">
        <v>5048</v>
      </c>
      <c r="P2279" s="183" t="s">
        <v>1592</v>
      </c>
      <c r="Q2279" s="14" t="s">
        <v>88</v>
      </c>
      <c r="R2279" s="105">
        <v>606.79999999999995</v>
      </c>
      <c r="S2279" s="23">
        <v>42224</v>
      </c>
      <c r="T2279" s="106">
        <v>606.79999999999995</v>
      </c>
      <c r="U2279" s="31">
        <f t="shared" si="70"/>
        <v>0</v>
      </c>
      <c r="V2279" s="39" t="s">
        <v>9</v>
      </c>
    </row>
    <row r="2280" spans="1:22" x14ac:dyDescent="0.25">
      <c r="A2280" s="20">
        <v>42237</v>
      </c>
      <c r="B2280" s="183">
        <v>6488</v>
      </c>
      <c r="C2280" s="183" t="s">
        <v>1592</v>
      </c>
      <c r="D2280" s="14" t="s">
        <v>218</v>
      </c>
      <c r="E2280" s="108">
        <v>0</v>
      </c>
      <c r="F2280" s="23"/>
      <c r="G2280" s="106"/>
      <c r="H2280" s="31">
        <f t="shared" si="71"/>
        <v>0</v>
      </c>
      <c r="I2280" s="39" t="s">
        <v>13</v>
      </c>
      <c r="N2280" s="20">
        <v>42230</v>
      </c>
      <c r="O2280" s="183">
        <v>5661</v>
      </c>
      <c r="P2280" s="183" t="s">
        <v>1592</v>
      </c>
      <c r="Q2280" s="14" t="s">
        <v>88</v>
      </c>
      <c r="R2280" s="105">
        <v>248.4</v>
      </c>
      <c r="S2280" s="23">
        <v>42230</v>
      </c>
      <c r="T2280" s="106">
        <v>248.4</v>
      </c>
      <c r="U2280" s="48">
        <f t="shared" si="70"/>
        <v>0</v>
      </c>
      <c r="V2280" s="39" t="s">
        <v>9</v>
      </c>
    </row>
    <row r="2281" spans="1:22" x14ac:dyDescent="0.25">
      <c r="A2281" s="20">
        <v>42237</v>
      </c>
      <c r="B2281" s="183">
        <v>6489</v>
      </c>
      <c r="C2281" s="183" t="s">
        <v>1592</v>
      </c>
      <c r="D2281" s="14" t="s">
        <v>95</v>
      </c>
      <c r="E2281" s="105">
        <v>2144.3000000000002</v>
      </c>
      <c r="F2281" s="23">
        <v>42238</v>
      </c>
      <c r="G2281" s="106">
        <v>2144.3000000000002</v>
      </c>
      <c r="H2281" s="31">
        <f t="shared" si="71"/>
        <v>0</v>
      </c>
      <c r="I2281" s="39" t="s">
        <v>19</v>
      </c>
      <c r="N2281" s="20">
        <v>42230</v>
      </c>
      <c r="O2281" s="183">
        <v>5665</v>
      </c>
      <c r="P2281" s="183" t="s">
        <v>1592</v>
      </c>
      <c r="Q2281" s="14" t="s">
        <v>88</v>
      </c>
      <c r="R2281" s="105">
        <v>1184.9000000000001</v>
      </c>
      <c r="S2281" s="23">
        <v>42230</v>
      </c>
      <c r="T2281" s="106">
        <v>1184.9000000000001</v>
      </c>
      <c r="U2281" s="48">
        <f t="shared" si="70"/>
        <v>0</v>
      </c>
      <c r="V2281" s="39" t="s">
        <v>9</v>
      </c>
    </row>
    <row r="2282" spans="1:22" x14ac:dyDescent="0.25">
      <c r="A2282" s="20">
        <v>42237</v>
      </c>
      <c r="B2282" s="183">
        <v>6490</v>
      </c>
      <c r="C2282" s="183" t="s">
        <v>1592</v>
      </c>
      <c r="D2282" s="14" t="s">
        <v>106</v>
      </c>
      <c r="E2282" s="105">
        <v>16992</v>
      </c>
      <c r="F2282" s="23">
        <v>42238</v>
      </c>
      <c r="G2282" s="106">
        <v>16992</v>
      </c>
      <c r="H2282" s="31">
        <f t="shared" si="71"/>
        <v>0</v>
      </c>
      <c r="I2282" s="39" t="s">
        <v>19</v>
      </c>
      <c r="N2282" s="20">
        <v>42231</v>
      </c>
      <c r="O2282" s="183">
        <v>5737</v>
      </c>
      <c r="P2282" s="183" t="s">
        <v>1592</v>
      </c>
      <c r="Q2282" s="14" t="s">
        <v>88</v>
      </c>
      <c r="R2282" s="105">
        <v>332</v>
      </c>
      <c r="S2282" s="23">
        <v>42231</v>
      </c>
      <c r="T2282" s="106">
        <v>332</v>
      </c>
      <c r="U2282" s="48">
        <f t="shared" si="70"/>
        <v>0</v>
      </c>
      <c r="V2282" s="39" t="s">
        <v>9</v>
      </c>
    </row>
    <row r="2283" spans="1:22" x14ac:dyDescent="0.25">
      <c r="A2283" s="20">
        <v>42237</v>
      </c>
      <c r="B2283" s="183">
        <v>6491</v>
      </c>
      <c r="C2283" s="183" t="s">
        <v>1592</v>
      </c>
      <c r="D2283" s="14" t="s">
        <v>93</v>
      </c>
      <c r="E2283" s="105">
        <v>2414.9</v>
      </c>
      <c r="F2283" s="23">
        <v>42238</v>
      </c>
      <c r="G2283" s="106">
        <v>2414.9</v>
      </c>
      <c r="H2283" s="31">
        <f t="shared" si="71"/>
        <v>0</v>
      </c>
      <c r="I2283" s="39" t="s">
        <v>19</v>
      </c>
      <c r="N2283" s="20">
        <v>42237</v>
      </c>
      <c r="O2283" s="183">
        <v>6448</v>
      </c>
      <c r="P2283" s="183" t="s">
        <v>1592</v>
      </c>
      <c r="Q2283" s="15" t="s">
        <v>88</v>
      </c>
      <c r="R2283" s="122">
        <v>193.2</v>
      </c>
      <c r="S2283" s="23">
        <v>42237</v>
      </c>
      <c r="T2283" s="118">
        <v>193.2</v>
      </c>
      <c r="U2283" s="31">
        <f t="shared" si="70"/>
        <v>0</v>
      </c>
      <c r="V2283" s="68" t="s">
        <v>9</v>
      </c>
    </row>
    <row r="2284" spans="1:22" x14ac:dyDescent="0.25">
      <c r="A2284" s="20">
        <v>42237</v>
      </c>
      <c r="B2284" s="183">
        <v>6492</v>
      </c>
      <c r="C2284" s="183" t="s">
        <v>1592</v>
      </c>
      <c r="D2284" s="14" t="s">
        <v>102</v>
      </c>
      <c r="E2284" s="105">
        <v>2796</v>
      </c>
      <c r="F2284" s="23">
        <v>42237</v>
      </c>
      <c r="G2284" s="106">
        <v>2796</v>
      </c>
      <c r="H2284" s="31">
        <f t="shared" si="71"/>
        <v>0</v>
      </c>
      <c r="I2284" s="39" t="s">
        <v>9</v>
      </c>
      <c r="N2284" s="20">
        <v>42244</v>
      </c>
      <c r="O2284" s="183">
        <v>7144</v>
      </c>
      <c r="P2284" s="183" t="s">
        <v>1592</v>
      </c>
      <c r="Q2284" s="14" t="s">
        <v>88</v>
      </c>
      <c r="R2284" s="105">
        <v>988.8</v>
      </c>
      <c r="S2284" s="23">
        <v>42244</v>
      </c>
      <c r="T2284" s="106">
        <v>988.8</v>
      </c>
      <c r="U2284" s="31">
        <f t="shared" si="70"/>
        <v>0</v>
      </c>
      <c r="V2284" s="39" t="s">
        <v>9</v>
      </c>
    </row>
    <row r="2285" spans="1:22" x14ac:dyDescent="0.25">
      <c r="A2285" s="20">
        <v>42237</v>
      </c>
      <c r="B2285" s="183">
        <v>6493</v>
      </c>
      <c r="C2285" s="183" t="s">
        <v>1592</v>
      </c>
      <c r="D2285" s="14" t="s">
        <v>45</v>
      </c>
      <c r="E2285" s="105">
        <v>14235.6</v>
      </c>
      <c r="F2285" s="30">
        <v>42264</v>
      </c>
      <c r="G2285" s="144">
        <v>14235.6</v>
      </c>
      <c r="H2285" s="31">
        <f t="shared" si="71"/>
        <v>0</v>
      </c>
      <c r="I2285" s="39" t="s">
        <v>17</v>
      </c>
      <c r="N2285" s="20">
        <v>42245</v>
      </c>
      <c r="O2285" s="183">
        <v>7373</v>
      </c>
      <c r="P2285" s="183" t="s">
        <v>1592</v>
      </c>
      <c r="Q2285" s="14" t="s">
        <v>88</v>
      </c>
      <c r="R2285" s="105">
        <v>896</v>
      </c>
      <c r="S2285" s="23">
        <v>42245</v>
      </c>
      <c r="T2285" s="106">
        <v>896</v>
      </c>
      <c r="U2285" s="31">
        <f t="shared" si="70"/>
        <v>0</v>
      </c>
      <c r="V2285" s="39" t="s">
        <v>9</v>
      </c>
    </row>
    <row r="2286" spans="1:22" x14ac:dyDescent="0.25">
      <c r="A2286" s="20">
        <v>42237</v>
      </c>
      <c r="B2286" s="183">
        <v>6494</v>
      </c>
      <c r="C2286" s="183" t="s">
        <v>1592</v>
      </c>
      <c r="D2286" s="14" t="s">
        <v>48</v>
      </c>
      <c r="E2286" s="105">
        <v>3679</v>
      </c>
      <c r="F2286" s="23">
        <v>42238</v>
      </c>
      <c r="G2286" s="106">
        <v>3679</v>
      </c>
      <c r="H2286" s="31">
        <f t="shared" si="71"/>
        <v>0</v>
      </c>
      <c r="I2286" s="39" t="s">
        <v>17</v>
      </c>
      <c r="N2286" s="20">
        <v>42240</v>
      </c>
      <c r="O2286" s="183">
        <v>6729</v>
      </c>
      <c r="P2286" s="183" t="s">
        <v>1592</v>
      </c>
      <c r="Q2286" s="14" t="s">
        <v>6251</v>
      </c>
      <c r="R2286" s="105">
        <v>590.4</v>
      </c>
      <c r="S2286" s="65">
        <v>42240</v>
      </c>
      <c r="T2286" s="106">
        <v>590.4</v>
      </c>
      <c r="U2286" s="31">
        <f t="shared" si="70"/>
        <v>0</v>
      </c>
      <c r="V2286" s="39" t="s">
        <v>9</v>
      </c>
    </row>
    <row r="2287" spans="1:22" x14ac:dyDescent="0.25">
      <c r="A2287" s="20">
        <v>42237</v>
      </c>
      <c r="B2287" s="183">
        <v>6495</v>
      </c>
      <c r="C2287" s="183" t="s">
        <v>1592</v>
      </c>
      <c r="D2287" s="14" t="s">
        <v>111</v>
      </c>
      <c r="E2287" s="105">
        <v>29510.400000000001</v>
      </c>
      <c r="F2287" s="23">
        <v>42237</v>
      </c>
      <c r="G2287" s="106">
        <v>29510.400000000001</v>
      </c>
      <c r="H2287" s="31">
        <f t="shared" si="71"/>
        <v>0</v>
      </c>
      <c r="I2287" s="39" t="s">
        <v>6106</v>
      </c>
      <c r="N2287" s="20">
        <v>42219</v>
      </c>
      <c r="O2287" s="183">
        <v>4447</v>
      </c>
      <c r="P2287" s="183" t="s">
        <v>1592</v>
      </c>
      <c r="Q2287" s="40" t="s">
        <v>128</v>
      </c>
      <c r="R2287" s="105">
        <v>5472</v>
      </c>
      <c r="S2287" s="23">
        <v>42219</v>
      </c>
      <c r="T2287" s="106">
        <v>5472</v>
      </c>
      <c r="U2287" s="31">
        <f t="shared" si="70"/>
        <v>0</v>
      </c>
      <c r="V2287" s="68" t="s">
        <v>17</v>
      </c>
    </row>
    <row r="2288" spans="1:22" x14ac:dyDescent="0.25">
      <c r="A2288" s="20">
        <v>42237</v>
      </c>
      <c r="B2288" s="183">
        <v>6496</v>
      </c>
      <c r="C2288" s="183" t="s">
        <v>1592</v>
      </c>
      <c r="D2288" s="14" t="s">
        <v>218</v>
      </c>
      <c r="E2288" s="108">
        <v>0</v>
      </c>
      <c r="F2288" s="23"/>
      <c r="G2288" s="106"/>
      <c r="H2288" s="31">
        <f t="shared" si="71"/>
        <v>0</v>
      </c>
      <c r="I2288" s="39" t="s">
        <v>13</v>
      </c>
      <c r="N2288" s="20">
        <v>42220</v>
      </c>
      <c r="O2288" s="183">
        <v>4548</v>
      </c>
      <c r="P2288" s="183" t="s">
        <v>1592</v>
      </c>
      <c r="Q2288" s="14" t="s">
        <v>128</v>
      </c>
      <c r="R2288" s="105">
        <v>2577.6</v>
      </c>
      <c r="S2288" s="23">
        <v>42222</v>
      </c>
      <c r="T2288" s="106">
        <v>2577.6</v>
      </c>
      <c r="U2288" s="31">
        <f t="shared" si="70"/>
        <v>0</v>
      </c>
      <c r="V2288" s="39" t="s">
        <v>17</v>
      </c>
    </row>
    <row r="2289" spans="1:22" x14ac:dyDescent="0.25">
      <c r="A2289" s="20">
        <v>42237</v>
      </c>
      <c r="B2289" s="183">
        <v>6497</v>
      </c>
      <c r="C2289" s="183" t="s">
        <v>1592</v>
      </c>
      <c r="D2289" s="14" t="s">
        <v>99</v>
      </c>
      <c r="E2289" s="105">
        <v>299.60000000000002</v>
      </c>
      <c r="F2289" s="23">
        <v>42237</v>
      </c>
      <c r="G2289" s="106">
        <v>299.60000000000002</v>
      </c>
      <c r="H2289" s="31">
        <f t="shared" si="71"/>
        <v>0</v>
      </c>
      <c r="I2289" s="39" t="s">
        <v>17</v>
      </c>
      <c r="N2289" s="20">
        <v>42221</v>
      </c>
      <c r="O2289" s="183">
        <v>4681</v>
      </c>
      <c r="P2289" s="183" t="s">
        <v>1592</v>
      </c>
      <c r="Q2289" s="14" t="s">
        <v>128</v>
      </c>
      <c r="R2289" s="105">
        <v>5126.3999999999996</v>
      </c>
      <c r="S2289" s="23">
        <v>42222</v>
      </c>
      <c r="T2289" s="106">
        <v>5126.3999999999996</v>
      </c>
      <c r="U2289" s="31">
        <f t="shared" si="70"/>
        <v>0</v>
      </c>
      <c r="V2289" s="39" t="s">
        <v>94</v>
      </c>
    </row>
    <row r="2290" spans="1:22" x14ac:dyDescent="0.25">
      <c r="A2290" s="20">
        <v>42237</v>
      </c>
      <c r="B2290" s="183">
        <v>6498</v>
      </c>
      <c r="C2290" s="183" t="s">
        <v>1592</v>
      </c>
      <c r="D2290" s="14" t="s">
        <v>103</v>
      </c>
      <c r="E2290" s="105">
        <v>88352</v>
      </c>
      <c r="F2290" s="30"/>
      <c r="G2290" s="144"/>
      <c r="H2290" s="31">
        <f t="shared" si="71"/>
        <v>88352</v>
      </c>
      <c r="I2290" s="39" t="s">
        <v>1013</v>
      </c>
      <c r="N2290" s="20">
        <v>42227</v>
      </c>
      <c r="O2290" s="183">
        <v>5332</v>
      </c>
      <c r="P2290" s="183" t="s">
        <v>1592</v>
      </c>
      <c r="Q2290" s="14" t="s">
        <v>128</v>
      </c>
      <c r="R2290" s="105">
        <v>4790.3999999999996</v>
      </c>
      <c r="S2290" s="23">
        <v>42227</v>
      </c>
      <c r="T2290" s="106">
        <v>4790.3999999999996</v>
      </c>
      <c r="U2290" s="31">
        <f t="shared" si="70"/>
        <v>0</v>
      </c>
      <c r="V2290" s="39" t="s">
        <v>6106</v>
      </c>
    </row>
    <row r="2291" spans="1:22" x14ac:dyDescent="0.25">
      <c r="A2291" s="20">
        <v>42237</v>
      </c>
      <c r="B2291" s="183">
        <v>6499</v>
      </c>
      <c r="C2291" s="183" t="s">
        <v>1592</v>
      </c>
      <c r="D2291" s="14" t="s">
        <v>24</v>
      </c>
      <c r="E2291" s="105">
        <v>1218.8</v>
      </c>
      <c r="F2291" s="30">
        <v>42248</v>
      </c>
      <c r="G2291" s="144">
        <v>1218.8</v>
      </c>
      <c r="H2291" s="31">
        <f t="shared" si="71"/>
        <v>0</v>
      </c>
      <c r="I2291" s="39" t="s">
        <v>9</v>
      </c>
      <c r="N2291" s="20">
        <v>42233</v>
      </c>
      <c r="O2291" s="183">
        <v>5965</v>
      </c>
      <c r="P2291" s="183" t="s">
        <v>1592</v>
      </c>
      <c r="Q2291" s="14" t="s">
        <v>128</v>
      </c>
      <c r="R2291" s="105">
        <v>1886.4</v>
      </c>
      <c r="S2291" s="51">
        <v>42234</v>
      </c>
      <c r="T2291" s="118">
        <v>1886.4</v>
      </c>
      <c r="U2291" s="31">
        <f t="shared" si="70"/>
        <v>0</v>
      </c>
      <c r="V2291" s="56" t="s">
        <v>17</v>
      </c>
    </row>
    <row r="2292" spans="1:22" x14ac:dyDescent="0.25">
      <c r="A2292" s="20">
        <v>42237</v>
      </c>
      <c r="B2292" s="183">
        <v>6500</v>
      </c>
      <c r="C2292" s="183" t="s">
        <v>1592</v>
      </c>
      <c r="D2292" s="14" t="s">
        <v>284</v>
      </c>
      <c r="E2292" s="105">
        <v>1285.2</v>
      </c>
      <c r="F2292" s="23">
        <v>42237</v>
      </c>
      <c r="G2292" s="106">
        <v>1285.2</v>
      </c>
      <c r="H2292" s="31">
        <f t="shared" si="71"/>
        <v>0</v>
      </c>
      <c r="I2292" s="39" t="s">
        <v>9</v>
      </c>
      <c r="N2292" s="20">
        <v>42234</v>
      </c>
      <c r="O2292" s="183">
        <v>6094</v>
      </c>
      <c r="P2292" s="183" t="s">
        <v>1592</v>
      </c>
      <c r="Q2292" s="14" t="s">
        <v>128</v>
      </c>
      <c r="R2292" s="105">
        <v>4387.2</v>
      </c>
      <c r="S2292" s="65">
        <v>42234</v>
      </c>
      <c r="T2292" s="106">
        <v>4387.2</v>
      </c>
      <c r="U2292" s="31">
        <f t="shared" si="70"/>
        <v>0</v>
      </c>
      <c r="V2292" s="39" t="s">
        <v>9</v>
      </c>
    </row>
    <row r="2293" spans="1:22" x14ac:dyDescent="0.25">
      <c r="A2293" s="20">
        <v>42237</v>
      </c>
      <c r="B2293" s="183">
        <v>6501</v>
      </c>
      <c r="C2293" s="183" t="s">
        <v>1592</v>
      </c>
      <c r="D2293" s="14" t="s">
        <v>1182</v>
      </c>
      <c r="E2293" s="105">
        <v>2777.95</v>
      </c>
      <c r="F2293" s="23">
        <v>42237</v>
      </c>
      <c r="G2293" s="106">
        <v>2777.95</v>
      </c>
      <c r="H2293" s="31">
        <f t="shared" si="71"/>
        <v>0</v>
      </c>
      <c r="I2293" s="39" t="s">
        <v>9</v>
      </c>
      <c r="N2293" s="20">
        <v>42236</v>
      </c>
      <c r="O2293" s="183">
        <v>6292</v>
      </c>
      <c r="P2293" s="183" t="s">
        <v>1592</v>
      </c>
      <c r="Q2293" s="14" t="s">
        <v>128</v>
      </c>
      <c r="R2293" s="105">
        <v>3724.8</v>
      </c>
      <c r="S2293" s="23">
        <v>42236</v>
      </c>
      <c r="T2293" s="118">
        <v>3724.8</v>
      </c>
      <c r="U2293" s="31">
        <f t="shared" si="70"/>
        <v>0</v>
      </c>
      <c r="V2293" s="56" t="s">
        <v>17</v>
      </c>
    </row>
    <row r="2294" spans="1:22" x14ac:dyDescent="0.25">
      <c r="A2294" s="20">
        <v>42237</v>
      </c>
      <c r="B2294" s="183">
        <v>6502</v>
      </c>
      <c r="C2294" s="183" t="s">
        <v>1592</v>
      </c>
      <c r="D2294" s="14" t="s">
        <v>881</v>
      </c>
      <c r="E2294" s="105">
        <v>1363.2</v>
      </c>
      <c r="F2294" s="23">
        <v>42237</v>
      </c>
      <c r="G2294" s="106">
        <v>1363.2</v>
      </c>
      <c r="H2294" s="31">
        <f t="shared" si="71"/>
        <v>0</v>
      </c>
      <c r="I2294" s="39" t="s">
        <v>9</v>
      </c>
      <c r="N2294" s="20">
        <v>42236</v>
      </c>
      <c r="O2294" s="183">
        <v>6311</v>
      </c>
      <c r="P2294" s="183" t="s">
        <v>1592</v>
      </c>
      <c r="Q2294" s="14" t="s">
        <v>128</v>
      </c>
      <c r="R2294" s="105">
        <v>1147.2</v>
      </c>
      <c r="S2294" s="23">
        <v>42236</v>
      </c>
      <c r="T2294" s="118">
        <v>1147.2</v>
      </c>
      <c r="U2294" s="31">
        <f t="shared" si="70"/>
        <v>0</v>
      </c>
      <c r="V2294" s="56" t="s">
        <v>17</v>
      </c>
    </row>
    <row r="2295" spans="1:22" x14ac:dyDescent="0.25">
      <c r="A2295" s="20">
        <v>42237</v>
      </c>
      <c r="B2295" s="183">
        <v>6503</v>
      </c>
      <c r="C2295" s="183" t="s">
        <v>1592</v>
      </c>
      <c r="D2295" s="14" t="s">
        <v>108</v>
      </c>
      <c r="E2295" s="105">
        <v>3405.6</v>
      </c>
      <c r="F2295" s="23" t="s">
        <v>6236</v>
      </c>
      <c r="G2295" s="106">
        <f>172+3233.6</f>
        <v>3405.6</v>
      </c>
      <c r="H2295" s="31">
        <f t="shared" si="71"/>
        <v>0</v>
      </c>
      <c r="I2295" s="39" t="s">
        <v>312</v>
      </c>
      <c r="N2295" s="20">
        <v>42237</v>
      </c>
      <c r="O2295" s="183">
        <v>6476</v>
      </c>
      <c r="P2295" s="183" t="s">
        <v>1592</v>
      </c>
      <c r="Q2295" s="15" t="s">
        <v>128</v>
      </c>
      <c r="R2295" s="122">
        <v>4800</v>
      </c>
      <c r="S2295" s="23">
        <v>42237</v>
      </c>
      <c r="T2295" s="118">
        <v>4800</v>
      </c>
      <c r="U2295" s="31">
        <f t="shared" si="70"/>
        <v>0</v>
      </c>
      <c r="V2295" s="68" t="s">
        <v>312</v>
      </c>
    </row>
    <row r="2296" spans="1:22" x14ac:dyDescent="0.25">
      <c r="A2296" s="20">
        <v>42237</v>
      </c>
      <c r="B2296" s="183">
        <v>6504</v>
      </c>
      <c r="C2296" s="183" t="s">
        <v>1592</v>
      </c>
      <c r="D2296" s="14" t="s">
        <v>141</v>
      </c>
      <c r="E2296" s="105">
        <v>3741</v>
      </c>
      <c r="F2296" s="23">
        <v>42237</v>
      </c>
      <c r="G2296" s="106">
        <v>3741</v>
      </c>
      <c r="H2296" s="31">
        <f t="shared" si="71"/>
        <v>0</v>
      </c>
      <c r="I2296" s="39" t="s">
        <v>6106</v>
      </c>
      <c r="N2296" s="20">
        <v>42240</v>
      </c>
      <c r="O2296" s="183">
        <v>6733</v>
      </c>
      <c r="P2296" s="183" t="s">
        <v>1592</v>
      </c>
      <c r="Q2296" s="14" t="s">
        <v>128</v>
      </c>
      <c r="R2296" s="105">
        <v>6249.6</v>
      </c>
      <c r="S2296" s="65">
        <v>42240</v>
      </c>
      <c r="T2296" s="106">
        <v>6249.6</v>
      </c>
      <c r="U2296" s="31">
        <f t="shared" si="70"/>
        <v>0</v>
      </c>
      <c r="V2296" s="39" t="s">
        <v>17</v>
      </c>
    </row>
    <row r="2297" spans="1:22" x14ac:dyDescent="0.25">
      <c r="A2297" s="20">
        <v>42237</v>
      </c>
      <c r="B2297" s="183">
        <v>6505</v>
      </c>
      <c r="C2297" s="183" t="s">
        <v>1592</v>
      </c>
      <c r="D2297" s="14" t="s">
        <v>24</v>
      </c>
      <c r="E2297" s="105">
        <v>761.2</v>
      </c>
      <c r="F2297" s="30">
        <v>42248</v>
      </c>
      <c r="G2297" s="144">
        <v>761.2</v>
      </c>
      <c r="H2297" s="31">
        <f t="shared" si="71"/>
        <v>0</v>
      </c>
      <c r="I2297" s="39" t="s">
        <v>6106</v>
      </c>
      <c r="N2297" s="20">
        <v>42242</v>
      </c>
      <c r="O2297" s="183">
        <v>6992</v>
      </c>
      <c r="P2297" s="183" t="s">
        <v>1592</v>
      </c>
      <c r="Q2297" s="14" t="s">
        <v>128</v>
      </c>
      <c r="R2297" s="105">
        <v>5232</v>
      </c>
      <c r="S2297" s="65">
        <v>42242</v>
      </c>
      <c r="T2297" s="106">
        <v>5232</v>
      </c>
      <c r="U2297" s="31">
        <f t="shared" si="70"/>
        <v>0</v>
      </c>
      <c r="V2297" s="39" t="s">
        <v>94</v>
      </c>
    </row>
    <row r="2298" spans="1:22" x14ac:dyDescent="0.25">
      <c r="A2298" s="20">
        <v>42237</v>
      </c>
      <c r="B2298" s="183">
        <v>6506</v>
      </c>
      <c r="C2298" s="183" t="s">
        <v>1592</v>
      </c>
      <c r="D2298" s="14" t="s">
        <v>90</v>
      </c>
      <c r="E2298" s="105">
        <v>1070.3</v>
      </c>
      <c r="F2298" s="23">
        <v>42237</v>
      </c>
      <c r="G2298" s="106">
        <v>1070.3</v>
      </c>
      <c r="H2298" s="31">
        <f t="shared" si="71"/>
        <v>0</v>
      </c>
      <c r="I2298" s="39" t="s">
        <v>9</v>
      </c>
      <c r="N2298" s="20">
        <v>42243</v>
      </c>
      <c r="O2298" s="183">
        <v>7034</v>
      </c>
      <c r="P2298" s="183" t="s">
        <v>1592</v>
      </c>
      <c r="Q2298" s="14" t="s">
        <v>128</v>
      </c>
      <c r="R2298" s="105">
        <v>6057.6</v>
      </c>
      <c r="S2298" s="23">
        <v>42243</v>
      </c>
      <c r="T2298" s="106">
        <v>6057.6</v>
      </c>
      <c r="U2298" s="31">
        <f t="shared" si="70"/>
        <v>0</v>
      </c>
      <c r="V2298" s="39" t="s">
        <v>312</v>
      </c>
    </row>
    <row r="2299" spans="1:22" x14ac:dyDescent="0.25">
      <c r="A2299" s="20">
        <v>42237</v>
      </c>
      <c r="B2299" s="183">
        <v>6507</v>
      </c>
      <c r="C2299" s="183" t="s">
        <v>1592</v>
      </c>
      <c r="D2299" s="14" t="s">
        <v>43</v>
      </c>
      <c r="E2299" s="105">
        <v>12828.3</v>
      </c>
      <c r="F2299" s="23">
        <v>42238</v>
      </c>
      <c r="G2299" s="106">
        <v>12828.3</v>
      </c>
      <c r="H2299" s="31">
        <f t="shared" si="71"/>
        <v>0</v>
      </c>
      <c r="I2299" s="39" t="s">
        <v>312</v>
      </c>
      <c r="N2299" s="20">
        <v>42220</v>
      </c>
      <c r="O2299" s="183">
        <v>4582</v>
      </c>
      <c r="P2299" s="183" t="s">
        <v>1592</v>
      </c>
      <c r="Q2299" s="14" t="s">
        <v>74</v>
      </c>
      <c r="R2299" s="105">
        <v>1283.4000000000001</v>
      </c>
      <c r="S2299" s="23">
        <v>42220</v>
      </c>
      <c r="T2299" s="106">
        <v>1283.4000000000001</v>
      </c>
      <c r="U2299" s="31">
        <f t="shared" si="70"/>
        <v>0</v>
      </c>
      <c r="V2299" s="39" t="s">
        <v>9</v>
      </c>
    </row>
    <row r="2300" spans="1:22" x14ac:dyDescent="0.25">
      <c r="A2300" s="20">
        <v>42237</v>
      </c>
      <c r="B2300" s="183">
        <v>6508</v>
      </c>
      <c r="C2300" s="183" t="s">
        <v>1592</v>
      </c>
      <c r="D2300" s="14" t="s">
        <v>131</v>
      </c>
      <c r="E2300" s="105">
        <v>2772</v>
      </c>
      <c r="F2300" s="23">
        <v>42243</v>
      </c>
      <c r="G2300" s="106">
        <v>2772</v>
      </c>
      <c r="H2300" s="31">
        <f t="shared" si="71"/>
        <v>0</v>
      </c>
      <c r="I2300" s="39" t="s">
        <v>9</v>
      </c>
      <c r="N2300" s="20">
        <v>42218</v>
      </c>
      <c r="O2300" s="183">
        <v>4331</v>
      </c>
      <c r="P2300" s="183" t="s">
        <v>1592</v>
      </c>
      <c r="Q2300" s="14" t="s">
        <v>25</v>
      </c>
      <c r="R2300" s="105">
        <v>1436</v>
      </c>
      <c r="S2300" s="23">
        <v>42218</v>
      </c>
      <c r="T2300" s="106">
        <v>1436</v>
      </c>
      <c r="U2300" s="25">
        <f t="shared" si="70"/>
        <v>0</v>
      </c>
      <c r="V2300" s="39" t="s">
        <v>9</v>
      </c>
    </row>
    <row r="2301" spans="1:22" x14ac:dyDescent="0.25">
      <c r="A2301" s="20">
        <v>42237</v>
      </c>
      <c r="B2301" s="183">
        <v>6509</v>
      </c>
      <c r="C2301" s="183" t="s">
        <v>1592</v>
      </c>
      <c r="D2301" s="14" t="s">
        <v>1726</v>
      </c>
      <c r="E2301" s="105">
        <v>2600.1999999999998</v>
      </c>
      <c r="F2301" s="30">
        <v>42251</v>
      </c>
      <c r="G2301" s="144">
        <v>2600.1999999999998</v>
      </c>
      <c r="H2301" s="31">
        <f t="shared" si="71"/>
        <v>0</v>
      </c>
      <c r="I2301" s="39" t="s">
        <v>312</v>
      </c>
      <c r="N2301" s="20">
        <v>42220</v>
      </c>
      <c r="O2301" s="183">
        <v>4576</v>
      </c>
      <c r="P2301" s="183" t="s">
        <v>1592</v>
      </c>
      <c r="Q2301" s="14" t="s">
        <v>25</v>
      </c>
      <c r="R2301" s="105">
        <v>509.4</v>
      </c>
      <c r="S2301" s="23">
        <v>42220</v>
      </c>
      <c r="T2301" s="106">
        <v>509.4</v>
      </c>
      <c r="U2301" s="31">
        <f t="shared" si="70"/>
        <v>0</v>
      </c>
      <c r="V2301" s="39" t="s">
        <v>9</v>
      </c>
    </row>
    <row r="2302" spans="1:22" x14ac:dyDescent="0.25">
      <c r="A2302" s="20">
        <v>42237</v>
      </c>
      <c r="B2302" s="183">
        <v>6510</v>
      </c>
      <c r="C2302" s="183" t="s">
        <v>1592</v>
      </c>
      <c r="D2302" s="14" t="s">
        <v>375</v>
      </c>
      <c r="E2302" s="105">
        <v>2663.6</v>
      </c>
      <c r="F2302" s="23" t="s">
        <v>6243</v>
      </c>
      <c r="G2302" s="106">
        <f>2600+63.6</f>
        <v>2663.6</v>
      </c>
      <c r="H2302" s="31">
        <f t="shared" si="71"/>
        <v>0</v>
      </c>
      <c r="I2302" s="39" t="s">
        <v>9</v>
      </c>
      <c r="N2302" s="20">
        <v>42227</v>
      </c>
      <c r="O2302" s="183">
        <v>5314</v>
      </c>
      <c r="P2302" s="183" t="s">
        <v>1592</v>
      </c>
      <c r="Q2302" s="14" t="s">
        <v>25</v>
      </c>
      <c r="R2302" s="105">
        <v>627</v>
      </c>
      <c r="S2302" s="23">
        <v>42227</v>
      </c>
      <c r="T2302" s="106">
        <v>627</v>
      </c>
      <c r="U2302" s="31">
        <f t="shared" si="70"/>
        <v>0</v>
      </c>
      <c r="V2302" s="39" t="s">
        <v>9</v>
      </c>
    </row>
    <row r="2303" spans="1:22" x14ac:dyDescent="0.25">
      <c r="A2303" s="20">
        <v>42237</v>
      </c>
      <c r="B2303" s="183">
        <v>6511</v>
      </c>
      <c r="C2303" s="183" t="s">
        <v>1592</v>
      </c>
      <c r="D2303" s="14" t="s">
        <v>80</v>
      </c>
      <c r="E2303" s="105">
        <v>6063</v>
      </c>
      <c r="F2303" s="23">
        <v>42237</v>
      </c>
      <c r="G2303" s="106">
        <v>6063</v>
      </c>
      <c r="H2303" s="31">
        <f t="shared" si="71"/>
        <v>0</v>
      </c>
      <c r="I2303" s="39" t="s">
        <v>9</v>
      </c>
      <c r="N2303" s="20">
        <v>42229</v>
      </c>
      <c r="O2303" s="183">
        <v>5521</v>
      </c>
      <c r="P2303" s="183" t="s">
        <v>1592</v>
      </c>
      <c r="Q2303" s="14" t="s">
        <v>25</v>
      </c>
      <c r="R2303" s="105">
        <v>540</v>
      </c>
      <c r="S2303" s="23">
        <v>42229</v>
      </c>
      <c r="T2303" s="106">
        <v>540</v>
      </c>
      <c r="U2303" s="31">
        <f t="shared" si="70"/>
        <v>0</v>
      </c>
      <c r="V2303" s="39" t="s">
        <v>9</v>
      </c>
    </row>
    <row r="2304" spans="1:22" x14ac:dyDescent="0.25">
      <c r="A2304" s="20">
        <v>42237</v>
      </c>
      <c r="B2304" s="183">
        <v>6512</v>
      </c>
      <c r="C2304" s="183" t="s">
        <v>1592</v>
      </c>
      <c r="D2304" s="14" t="s">
        <v>375</v>
      </c>
      <c r="E2304" s="105">
        <v>2174.25</v>
      </c>
      <c r="F2304" s="23">
        <v>42239</v>
      </c>
      <c r="G2304" s="106">
        <v>2174.25</v>
      </c>
      <c r="H2304" s="31">
        <f t="shared" si="71"/>
        <v>0</v>
      </c>
      <c r="I2304" s="39" t="s">
        <v>9</v>
      </c>
      <c r="N2304" s="20">
        <v>42229</v>
      </c>
      <c r="O2304" s="183">
        <v>5562</v>
      </c>
      <c r="P2304" s="183" t="s">
        <v>1592</v>
      </c>
      <c r="Q2304" s="150" t="s">
        <v>25</v>
      </c>
      <c r="R2304" s="105">
        <v>958</v>
      </c>
      <c r="S2304" s="23">
        <v>42229</v>
      </c>
      <c r="T2304" s="106">
        <v>958</v>
      </c>
      <c r="U2304" s="31">
        <f t="shared" si="70"/>
        <v>0</v>
      </c>
      <c r="V2304" s="39" t="s">
        <v>9</v>
      </c>
    </row>
    <row r="2305" spans="1:22" x14ac:dyDescent="0.25">
      <c r="A2305" s="20">
        <v>42237</v>
      </c>
      <c r="B2305" s="183">
        <v>6513</v>
      </c>
      <c r="C2305" s="183" t="s">
        <v>1592</v>
      </c>
      <c r="D2305" s="14" t="s">
        <v>11</v>
      </c>
      <c r="E2305" s="105">
        <v>4512.8999999999996</v>
      </c>
      <c r="F2305" s="23">
        <v>42237</v>
      </c>
      <c r="G2305" s="106">
        <v>4512.8999999999996</v>
      </c>
      <c r="H2305" s="31">
        <f t="shared" si="71"/>
        <v>0</v>
      </c>
      <c r="I2305" s="39" t="s">
        <v>9</v>
      </c>
      <c r="N2305" s="20">
        <v>42243</v>
      </c>
      <c r="O2305" s="183">
        <v>7110</v>
      </c>
      <c r="P2305" s="183" t="s">
        <v>1592</v>
      </c>
      <c r="Q2305" s="14" t="s">
        <v>25</v>
      </c>
      <c r="R2305" s="105">
        <v>782</v>
      </c>
      <c r="S2305" s="23">
        <v>42243</v>
      </c>
      <c r="T2305" s="106">
        <v>782</v>
      </c>
      <c r="U2305" s="31">
        <f t="shared" si="70"/>
        <v>0</v>
      </c>
      <c r="V2305" s="39" t="s">
        <v>9</v>
      </c>
    </row>
    <row r="2306" spans="1:22" x14ac:dyDescent="0.25">
      <c r="A2306" s="20">
        <v>42237</v>
      </c>
      <c r="B2306" s="183">
        <v>6514</v>
      </c>
      <c r="C2306" s="183" t="s">
        <v>1592</v>
      </c>
      <c r="D2306" s="14" t="s">
        <v>2607</v>
      </c>
      <c r="E2306" s="105">
        <v>3152.35</v>
      </c>
      <c r="F2306" s="23">
        <v>42237</v>
      </c>
      <c r="G2306" s="106">
        <v>3152.35</v>
      </c>
      <c r="H2306" s="31">
        <f t="shared" si="71"/>
        <v>0</v>
      </c>
      <c r="I2306" s="39" t="s">
        <v>9</v>
      </c>
      <c r="N2306" s="20">
        <v>42219</v>
      </c>
      <c r="O2306" s="183">
        <v>4476</v>
      </c>
      <c r="P2306" s="183" t="s">
        <v>1592</v>
      </c>
      <c r="Q2306" s="40" t="s">
        <v>5569</v>
      </c>
      <c r="R2306" s="105">
        <v>9859.5</v>
      </c>
      <c r="S2306" s="23">
        <v>42220</v>
      </c>
      <c r="T2306" s="106">
        <v>9859.5</v>
      </c>
      <c r="U2306" s="31">
        <f t="shared" si="70"/>
        <v>0</v>
      </c>
      <c r="V2306" s="68" t="s">
        <v>9</v>
      </c>
    </row>
    <row r="2307" spans="1:22" x14ac:dyDescent="0.25">
      <c r="A2307" s="20">
        <v>42237</v>
      </c>
      <c r="B2307" s="183">
        <v>6515</v>
      </c>
      <c r="C2307" s="183" t="s">
        <v>1592</v>
      </c>
      <c r="D2307" s="14" t="s">
        <v>1020</v>
      </c>
      <c r="E2307" s="105">
        <v>4618.38</v>
      </c>
      <c r="F2307" s="23">
        <v>42237</v>
      </c>
      <c r="G2307" s="106">
        <v>4618.38</v>
      </c>
      <c r="H2307" s="31">
        <f t="shared" si="71"/>
        <v>0</v>
      </c>
      <c r="I2307" s="39" t="s">
        <v>9</v>
      </c>
      <c r="N2307" s="20">
        <v>42226</v>
      </c>
      <c r="O2307" s="183">
        <v>5186</v>
      </c>
      <c r="P2307" s="183" t="s">
        <v>1592</v>
      </c>
      <c r="Q2307" s="14" t="s">
        <v>5569</v>
      </c>
      <c r="R2307" s="105">
        <v>8932</v>
      </c>
      <c r="S2307" s="23">
        <v>42226</v>
      </c>
      <c r="T2307" s="106">
        <v>8932</v>
      </c>
      <c r="U2307" s="31">
        <f t="shared" ref="U2307:U2370" si="72">R2307-T2307</f>
        <v>0</v>
      </c>
      <c r="V2307" s="39" t="s">
        <v>1013</v>
      </c>
    </row>
    <row r="2308" spans="1:22" x14ac:dyDescent="0.25">
      <c r="A2308" s="20">
        <v>42237</v>
      </c>
      <c r="B2308" s="183">
        <v>6516</v>
      </c>
      <c r="C2308" s="183" t="s">
        <v>1592</v>
      </c>
      <c r="D2308" s="150" t="s">
        <v>6121</v>
      </c>
      <c r="E2308" s="105">
        <v>33591.25</v>
      </c>
      <c r="F2308" s="23">
        <v>42238</v>
      </c>
      <c r="G2308" s="106">
        <v>33591.25</v>
      </c>
      <c r="H2308" s="31">
        <f t="shared" ref="H2308:H2371" si="73">E2308-G2308</f>
        <v>0</v>
      </c>
      <c r="I2308" s="39" t="s">
        <v>17</v>
      </c>
      <c r="N2308" s="20">
        <v>42240</v>
      </c>
      <c r="O2308" s="183">
        <v>6767</v>
      </c>
      <c r="P2308" s="183" t="s">
        <v>1592</v>
      </c>
      <c r="Q2308" s="14" t="s">
        <v>5569</v>
      </c>
      <c r="R2308" s="105">
        <v>9925.2000000000007</v>
      </c>
      <c r="S2308" s="65">
        <v>42240</v>
      </c>
      <c r="T2308" s="106">
        <v>9925.2000000000007</v>
      </c>
      <c r="U2308" s="31">
        <f t="shared" si="72"/>
        <v>0</v>
      </c>
      <c r="V2308" s="39" t="s">
        <v>9</v>
      </c>
    </row>
    <row r="2309" spans="1:22" x14ac:dyDescent="0.25">
      <c r="A2309" s="20">
        <v>42237</v>
      </c>
      <c r="B2309" s="183">
        <v>6517</v>
      </c>
      <c r="C2309" s="183" t="s">
        <v>1592</v>
      </c>
      <c r="D2309" s="14" t="s">
        <v>1262</v>
      </c>
      <c r="E2309" s="105">
        <v>63505.84</v>
      </c>
      <c r="F2309" s="23">
        <v>42243</v>
      </c>
      <c r="G2309" s="106">
        <v>63505.84</v>
      </c>
      <c r="H2309" s="31">
        <f t="shared" si="73"/>
        <v>0</v>
      </c>
      <c r="I2309" s="39" t="s">
        <v>1013</v>
      </c>
      <c r="N2309" s="20">
        <v>42247</v>
      </c>
      <c r="O2309" s="183">
        <v>7546</v>
      </c>
      <c r="P2309" s="183" t="s">
        <v>1592</v>
      </c>
      <c r="Q2309" s="14" t="s">
        <v>5569</v>
      </c>
      <c r="R2309" s="105">
        <v>9189</v>
      </c>
      <c r="S2309" s="23">
        <v>42247</v>
      </c>
      <c r="T2309" s="106">
        <v>9189</v>
      </c>
      <c r="U2309" s="31">
        <f t="shared" si="72"/>
        <v>0</v>
      </c>
      <c r="V2309" s="39" t="s">
        <v>9</v>
      </c>
    </row>
    <row r="2310" spans="1:22" x14ac:dyDescent="0.25">
      <c r="A2310" s="20">
        <v>42237</v>
      </c>
      <c r="B2310" s="183">
        <v>6518</v>
      </c>
      <c r="C2310" s="183" t="s">
        <v>1592</v>
      </c>
      <c r="D2310" s="14" t="s">
        <v>286</v>
      </c>
      <c r="E2310" s="105">
        <v>360.5</v>
      </c>
      <c r="F2310" s="23">
        <v>42237</v>
      </c>
      <c r="G2310" s="106">
        <v>360.5</v>
      </c>
      <c r="H2310" s="31">
        <f t="shared" si="73"/>
        <v>0</v>
      </c>
      <c r="I2310" s="39" t="s">
        <v>9</v>
      </c>
      <c r="N2310" s="20">
        <v>42233</v>
      </c>
      <c r="O2310" s="183">
        <v>6020</v>
      </c>
      <c r="P2310" s="183" t="s">
        <v>1592</v>
      </c>
      <c r="Q2310" s="14" t="s">
        <v>6214</v>
      </c>
      <c r="R2310" s="105">
        <v>9655.7999999999993</v>
      </c>
      <c r="S2310" s="23">
        <v>42234</v>
      </c>
      <c r="T2310" s="118">
        <v>9655.7999999999993</v>
      </c>
      <c r="U2310" s="48">
        <f t="shared" si="72"/>
        <v>0</v>
      </c>
      <c r="V2310" s="56" t="s">
        <v>17</v>
      </c>
    </row>
    <row r="2311" spans="1:22" x14ac:dyDescent="0.25">
      <c r="A2311" s="20">
        <v>42238</v>
      </c>
      <c r="B2311" s="183">
        <v>6519</v>
      </c>
      <c r="C2311" s="183" t="s">
        <v>1592</v>
      </c>
      <c r="D2311" s="14" t="s">
        <v>1178</v>
      </c>
      <c r="E2311" s="105">
        <v>30798</v>
      </c>
      <c r="F2311" s="23">
        <v>42240</v>
      </c>
      <c r="G2311" s="106">
        <v>30798</v>
      </c>
      <c r="H2311" s="31">
        <f t="shared" si="73"/>
        <v>0</v>
      </c>
      <c r="I2311" s="39" t="s">
        <v>9</v>
      </c>
      <c r="N2311" s="20">
        <v>42244</v>
      </c>
      <c r="O2311" s="183">
        <v>7232</v>
      </c>
      <c r="P2311" s="183" t="s">
        <v>1592</v>
      </c>
      <c r="Q2311" s="14" t="s">
        <v>1024</v>
      </c>
      <c r="R2311" s="105">
        <v>5548.5</v>
      </c>
      <c r="S2311" s="23">
        <v>42245</v>
      </c>
      <c r="T2311" s="106">
        <v>5548.5</v>
      </c>
      <c r="U2311" s="31">
        <f t="shared" si="72"/>
        <v>0</v>
      </c>
      <c r="V2311" s="39" t="s">
        <v>19</v>
      </c>
    </row>
    <row r="2312" spans="1:22" x14ac:dyDescent="0.25">
      <c r="A2312" s="20">
        <v>42238</v>
      </c>
      <c r="B2312" s="183">
        <v>6520</v>
      </c>
      <c r="C2312" s="183" t="s">
        <v>1592</v>
      </c>
      <c r="D2312" s="14" t="s">
        <v>383</v>
      </c>
      <c r="E2312" s="105">
        <v>7704.9</v>
      </c>
      <c r="F2312" s="23">
        <v>42238</v>
      </c>
      <c r="G2312" s="106">
        <v>7704.9</v>
      </c>
      <c r="H2312" s="31">
        <f t="shared" si="73"/>
        <v>0</v>
      </c>
      <c r="I2312" s="39" t="s">
        <v>9</v>
      </c>
      <c r="N2312" s="20">
        <v>42218</v>
      </c>
      <c r="O2312" s="183">
        <v>4364</v>
      </c>
      <c r="P2312" s="183" t="s">
        <v>1592</v>
      </c>
      <c r="Q2312" s="40" t="s">
        <v>229</v>
      </c>
      <c r="R2312" s="105">
        <v>4134.2</v>
      </c>
      <c r="S2312" s="23">
        <v>42218</v>
      </c>
      <c r="T2312" s="106">
        <v>4134.2</v>
      </c>
      <c r="U2312" s="25">
        <f t="shared" si="72"/>
        <v>0</v>
      </c>
      <c r="V2312" s="68" t="s">
        <v>9</v>
      </c>
    </row>
    <row r="2313" spans="1:22" x14ac:dyDescent="0.25">
      <c r="A2313" s="20">
        <v>42238</v>
      </c>
      <c r="B2313" s="183">
        <v>6521</v>
      </c>
      <c r="C2313" s="183" t="s">
        <v>1592</v>
      </c>
      <c r="D2313" s="14" t="s">
        <v>114</v>
      </c>
      <c r="E2313" s="105">
        <v>3018.35</v>
      </c>
      <c r="F2313" s="23">
        <v>42238</v>
      </c>
      <c r="G2313" s="106">
        <v>3018.35</v>
      </c>
      <c r="H2313" s="31">
        <f t="shared" si="73"/>
        <v>0</v>
      </c>
      <c r="I2313" s="39" t="s">
        <v>9</v>
      </c>
      <c r="N2313" s="20">
        <v>42219</v>
      </c>
      <c r="O2313" s="183">
        <v>4480</v>
      </c>
      <c r="P2313" s="183" t="s">
        <v>1592</v>
      </c>
      <c r="Q2313" s="40" t="s">
        <v>229</v>
      </c>
      <c r="R2313" s="105">
        <v>1977.63</v>
      </c>
      <c r="S2313" s="23">
        <v>42219</v>
      </c>
      <c r="T2313" s="106">
        <v>1977.63</v>
      </c>
      <c r="U2313" s="31">
        <f t="shared" si="72"/>
        <v>0</v>
      </c>
      <c r="V2313" s="68" t="s">
        <v>9</v>
      </c>
    </row>
    <row r="2314" spans="1:22" x14ac:dyDescent="0.25">
      <c r="A2314" s="20">
        <v>42238</v>
      </c>
      <c r="B2314" s="183">
        <v>6522</v>
      </c>
      <c r="C2314" s="183" t="s">
        <v>1592</v>
      </c>
      <c r="D2314" s="14" t="s">
        <v>16</v>
      </c>
      <c r="E2314" s="105">
        <v>20945.400000000001</v>
      </c>
      <c r="F2314" s="23">
        <v>42238</v>
      </c>
      <c r="G2314" s="106">
        <v>20945.400000000001</v>
      </c>
      <c r="H2314" s="31">
        <f t="shared" si="73"/>
        <v>0</v>
      </c>
      <c r="I2314" s="39" t="s">
        <v>9</v>
      </c>
      <c r="N2314" s="20">
        <v>42222</v>
      </c>
      <c r="O2314" s="183">
        <v>4761</v>
      </c>
      <c r="P2314" s="183" t="s">
        <v>1592</v>
      </c>
      <c r="Q2314" s="14" t="s">
        <v>229</v>
      </c>
      <c r="R2314" s="105">
        <v>2813.97</v>
      </c>
      <c r="S2314" s="23">
        <v>42222</v>
      </c>
      <c r="T2314" s="106">
        <v>2813.97</v>
      </c>
      <c r="U2314" s="31">
        <f t="shared" si="72"/>
        <v>0</v>
      </c>
      <c r="V2314" s="39" t="s">
        <v>9</v>
      </c>
    </row>
    <row r="2315" spans="1:22" x14ac:dyDescent="0.25">
      <c r="A2315" s="20">
        <v>42238</v>
      </c>
      <c r="B2315" s="183">
        <v>6523</v>
      </c>
      <c r="C2315" s="183" t="s">
        <v>1592</v>
      </c>
      <c r="D2315" s="14" t="s">
        <v>1012</v>
      </c>
      <c r="E2315" s="105">
        <v>17365.5</v>
      </c>
      <c r="F2315" s="23">
        <v>42238</v>
      </c>
      <c r="G2315" s="106">
        <v>17365.5</v>
      </c>
      <c r="H2315" s="31">
        <f t="shared" si="73"/>
        <v>0</v>
      </c>
      <c r="I2315" s="39" t="s">
        <v>9</v>
      </c>
      <c r="N2315" s="20">
        <v>42225</v>
      </c>
      <c r="O2315" s="183">
        <v>5116</v>
      </c>
      <c r="P2315" s="183" t="s">
        <v>1592</v>
      </c>
      <c r="Q2315" s="14" t="s">
        <v>229</v>
      </c>
      <c r="R2315" s="105">
        <v>4534.57</v>
      </c>
      <c r="S2315" s="23">
        <v>42225</v>
      </c>
      <c r="T2315" s="106">
        <v>4534.57</v>
      </c>
      <c r="U2315" s="31">
        <f t="shared" si="72"/>
        <v>0</v>
      </c>
      <c r="V2315" s="39" t="s">
        <v>9</v>
      </c>
    </row>
    <row r="2316" spans="1:22" x14ac:dyDescent="0.25">
      <c r="A2316" s="20">
        <v>42238</v>
      </c>
      <c r="B2316" s="183">
        <v>6524</v>
      </c>
      <c r="C2316" s="183" t="s">
        <v>1592</v>
      </c>
      <c r="D2316" s="14" t="s">
        <v>161</v>
      </c>
      <c r="E2316" s="105">
        <v>2620.8000000000002</v>
      </c>
      <c r="F2316" s="23">
        <v>42238</v>
      </c>
      <c r="G2316" s="106">
        <v>2620.8000000000002</v>
      </c>
      <c r="H2316" s="31">
        <f t="shared" si="73"/>
        <v>0</v>
      </c>
      <c r="I2316" s="39" t="s">
        <v>9</v>
      </c>
      <c r="N2316" s="20">
        <v>42229</v>
      </c>
      <c r="O2316" s="183">
        <v>5529</v>
      </c>
      <c r="P2316" s="183" t="s">
        <v>1592</v>
      </c>
      <c r="Q2316" s="14" t="s">
        <v>229</v>
      </c>
      <c r="R2316" s="105">
        <v>5250.52</v>
      </c>
      <c r="S2316" s="23">
        <v>42229</v>
      </c>
      <c r="T2316" s="106">
        <v>5250.52</v>
      </c>
      <c r="U2316" s="31">
        <f t="shared" si="72"/>
        <v>0</v>
      </c>
      <c r="V2316" s="39" t="s">
        <v>9</v>
      </c>
    </row>
    <row r="2317" spans="1:22" x14ac:dyDescent="0.25">
      <c r="A2317" s="20">
        <v>42238</v>
      </c>
      <c r="B2317" s="183">
        <v>6525</v>
      </c>
      <c r="C2317" s="183" t="s">
        <v>1592</v>
      </c>
      <c r="D2317" s="14" t="s">
        <v>1012</v>
      </c>
      <c r="E2317" s="105">
        <v>470.64</v>
      </c>
      <c r="F2317" s="23">
        <v>42238</v>
      </c>
      <c r="G2317" s="106">
        <v>470.64</v>
      </c>
      <c r="H2317" s="31">
        <f t="shared" si="73"/>
        <v>0</v>
      </c>
      <c r="I2317" s="39" t="s">
        <v>9</v>
      </c>
      <c r="N2317" s="20">
        <v>42232</v>
      </c>
      <c r="O2317" s="183">
        <v>5898</v>
      </c>
      <c r="P2317" s="183" t="s">
        <v>1592</v>
      </c>
      <c r="Q2317" s="14" t="s">
        <v>229</v>
      </c>
      <c r="R2317" s="105">
        <v>4007.91</v>
      </c>
      <c r="S2317" s="23">
        <v>42232</v>
      </c>
      <c r="T2317" s="106">
        <v>4007.91</v>
      </c>
      <c r="U2317" s="31">
        <f t="shared" si="72"/>
        <v>0</v>
      </c>
      <c r="V2317" s="39" t="s">
        <v>9</v>
      </c>
    </row>
    <row r="2318" spans="1:22" x14ac:dyDescent="0.25">
      <c r="A2318" s="20">
        <v>42238</v>
      </c>
      <c r="B2318" s="183">
        <v>6526</v>
      </c>
      <c r="C2318" s="183" t="s">
        <v>1592</v>
      </c>
      <c r="D2318" s="14" t="s">
        <v>18</v>
      </c>
      <c r="E2318" s="105">
        <v>2583</v>
      </c>
      <c r="F2318" s="23">
        <v>42238</v>
      </c>
      <c r="G2318" s="106">
        <v>2583</v>
      </c>
      <c r="H2318" s="31">
        <f t="shared" si="73"/>
        <v>0</v>
      </c>
      <c r="I2318" s="39" t="s">
        <v>9</v>
      </c>
      <c r="N2318" s="20">
        <v>42234</v>
      </c>
      <c r="O2318" s="183">
        <v>6098</v>
      </c>
      <c r="P2318" s="183" t="s">
        <v>1592</v>
      </c>
      <c r="Q2318" s="14" t="s">
        <v>229</v>
      </c>
      <c r="R2318" s="105">
        <v>4301</v>
      </c>
      <c r="S2318" s="65">
        <v>42234</v>
      </c>
      <c r="T2318" s="106">
        <v>4301</v>
      </c>
      <c r="U2318" s="31">
        <f t="shared" si="72"/>
        <v>0</v>
      </c>
      <c r="V2318" s="39" t="s">
        <v>9</v>
      </c>
    </row>
    <row r="2319" spans="1:22" x14ac:dyDescent="0.25">
      <c r="A2319" s="20">
        <v>42238</v>
      </c>
      <c r="B2319" s="183">
        <v>6527</v>
      </c>
      <c r="C2319" s="183" t="s">
        <v>1592</v>
      </c>
      <c r="D2319" s="14" t="s">
        <v>270</v>
      </c>
      <c r="E2319" s="105">
        <v>343.2</v>
      </c>
      <c r="F2319" s="23">
        <v>42238</v>
      </c>
      <c r="G2319" s="106">
        <v>343.2</v>
      </c>
      <c r="H2319" s="31">
        <f t="shared" si="73"/>
        <v>0</v>
      </c>
      <c r="I2319" s="39" t="s">
        <v>9</v>
      </c>
      <c r="N2319" s="20">
        <v>42236</v>
      </c>
      <c r="O2319" s="183">
        <v>6321</v>
      </c>
      <c r="P2319" s="183" t="s">
        <v>1592</v>
      </c>
      <c r="Q2319" s="14" t="s">
        <v>229</v>
      </c>
      <c r="R2319" s="105">
        <v>3281.4</v>
      </c>
      <c r="S2319" s="23">
        <v>42236</v>
      </c>
      <c r="T2319" s="118">
        <v>3281.4</v>
      </c>
      <c r="U2319" s="31">
        <f t="shared" si="72"/>
        <v>0</v>
      </c>
      <c r="V2319" s="56" t="s">
        <v>9</v>
      </c>
    </row>
    <row r="2320" spans="1:22" x14ac:dyDescent="0.25">
      <c r="A2320" s="20">
        <v>42238</v>
      </c>
      <c r="B2320" s="183">
        <v>6528</v>
      </c>
      <c r="C2320" s="183" t="s">
        <v>1592</v>
      </c>
      <c r="D2320" s="14" t="s">
        <v>14</v>
      </c>
      <c r="E2320" s="105">
        <v>22943.7</v>
      </c>
      <c r="F2320" s="23">
        <v>42242</v>
      </c>
      <c r="G2320" s="106">
        <v>22943.7</v>
      </c>
      <c r="H2320" s="31">
        <f t="shared" si="73"/>
        <v>0</v>
      </c>
      <c r="I2320" s="39" t="s">
        <v>15</v>
      </c>
      <c r="N2320" s="20">
        <v>42239</v>
      </c>
      <c r="O2320" s="183">
        <v>6651</v>
      </c>
      <c r="P2320" s="183" t="s">
        <v>1592</v>
      </c>
      <c r="Q2320" s="14" t="s">
        <v>229</v>
      </c>
      <c r="R2320" s="105">
        <v>4628.8</v>
      </c>
      <c r="S2320" s="65">
        <v>42239</v>
      </c>
      <c r="T2320" s="106">
        <v>4628.8</v>
      </c>
      <c r="U2320" s="31">
        <f t="shared" si="72"/>
        <v>0</v>
      </c>
      <c r="V2320" s="39" t="s">
        <v>9</v>
      </c>
    </row>
    <row r="2321" spans="1:22" x14ac:dyDescent="0.25">
      <c r="A2321" s="20">
        <v>42238</v>
      </c>
      <c r="B2321" s="183">
        <v>6529</v>
      </c>
      <c r="C2321" s="183" t="s">
        <v>1592</v>
      </c>
      <c r="D2321" s="14" t="s">
        <v>24</v>
      </c>
      <c r="E2321" s="105">
        <v>13060.12</v>
      </c>
      <c r="F2321" s="30">
        <v>42248</v>
      </c>
      <c r="G2321" s="144">
        <v>13060.12</v>
      </c>
      <c r="H2321" s="31">
        <f t="shared" si="73"/>
        <v>0</v>
      </c>
      <c r="I2321" s="39" t="s">
        <v>9</v>
      </c>
      <c r="N2321" s="20">
        <v>42243</v>
      </c>
      <c r="O2321" s="183">
        <v>7087</v>
      </c>
      <c r="P2321" s="183" t="s">
        <v>1592</v>
      </c>
      <c r="Q2321" s="14" t="s">
        <v>229</v>
      </c>
      <c r="R2321" s="105">
        <v>4004.6</v>
      </c>
      <c r="S2321" s="23">
        <v>42243</v>
      </c>
      <c r="T2321" s="106">
        <v>4004.6</v>
      </c>
      <c r="U2321" s="31">
        <f t="shared" si="72"/>
        <v>0</v>
      </c>
      <c r="V2321" s="39" t="s">
        <v>9</v>
      </c>
    </row>
    <row r="2322" spans="1:22" x14ac:dyDescent="0.25">
      <c r="A2322" s="20">
        <v>42238</v>
      </c>
      <c r="B2322" s="183">
        <v>6530</v>
      </c>
      <c r="C2322" s="183" t="s">
        <v>1592</v>
      </c>
      <c r="D2322" s="14" t="s">
        <v>125</v>
      </c>
      <c r="E2322" s="105">
        <v>17927.900000000001</v>
      </c>
      <c r="F2322" s="23">
        <v>42239</v>
      </c>
      <c r="G2322" s="106">
        <v>17927.900000000001</v>
      </c>
      <c r="H2322" s="31">
        <f t="shared" si="73"/>
        <v>0</v>
      </c>
      <c r="I2322" s="39" t="s">
        <v>94</v>
      </c>
      <c r="N2322" s="20">
        <v>42246</v>
      </c>
      <c r="O2322" s="183">
        <v>7425</v>
      </c>
      <c r="P2322" s="183" t="s">
        <v>1592</v>
      </c>
      <c r="Q2322" s="14" t="s">
        <v>229</v>
      </c>
      <c r="R2322" s="105">
        <v>4467.6000000000004</v>
      </c>
      <c r="S2322" s="23">
        <v>42246</v>
      </c>
      <c r="T2322" s="106">
        <v>4467.6000000000004</v>
      </c>
      <c r="U2322" s="31">
        <f t="shared" si="72"/>
        <v>0</v>
      </c>
      <c r="V2322" s="39" t="s">
        <v>9</v>
      </c>
    </row>
    <row r="2323" spans="1:22" x14ac:dyDescent="0.25">
      <c r="A2323" s="20">
        <v>42238</v>
      </c>
      <c r="B2323" s="183">
        <v>6531</v>
      </c>
      <c r="C2323" s="183" t="s">
        <v>1592</v>
      </c>
      <c r="D2323" s="14" t="s">
        <v>20</v>
      </c>
      <c r="E2323" s="105">
        <v>9503.7999999999993</v>
      </c>
      <c r="F2323" s="23">
        <v>42241</v>
      </c>
      <c r="G2323" s="106">
        <v>9503.7999999999993</v>
      </c>
      <c r="H2323" s="31">
        <f t="shared" si="73"/>
        <v>0</v>
      </c>
      <c r="I2323" s="39" t="s">
        <v>94</v>
      </c>
      <c r="N2323" s="20">
        <v>42247</v>
      </c>
      <c r="O2323" s="183">
        <v>7600</v>
      </c>
      <c r="P2323" s="183" t="s">
        <v>1592</v>
      </c>
      <c r="Q2323" s="14" t="s">
        <v>229</v>
      </c>
      <c r="R2323" s="105">
        <v>3619.2</v>
      </c>
      <c r="S2323" s="23">
        <v>42247</v>
      </c>
      <c r="T2323" s="106">
        <v>3619.2</v>
      </c>
      <c r="U2323" s="31">
        <f t="shared" si="72"/>
        <v>0</v>
      </c>
      <c r="V2323" s="39" t="s">
        <v>9</v>
      </c>
    </row>
    <row r="2324" spans="1:22" x14ac:dyDescent="0.25">
      <c r="A2324" s="20">
        <v>42238</v>
      </c>
      <c r="B2324" s="183">
        <v>6532</v>
      </c>
      <c r="C2324" s="183" t="s">
        <v>1592</v>
      </c>
      <c r="D2324" s="14" t="s">
        <v>8</v>
      </c>
      <c r="E2324" s="105">
        <v>3178.1</v>
      </c>
      <c r="F2324" s="23">
        <v>42238</v>
      </c>
      <c r="G2324" s="106">
        <v>3178.1</v>
      </c>
      <c r="H2324" s="31">
        <f t="shared" si="73"/>
        <v>0</v>
      </c>
      <c r="I2324" s="39" t="s">
        <v>9</v>
      </c>
      <c r="N2324" s="20">
        <v>42246</v>
      </c>
      <c r="O2324" s="183">
        <v>7446</v>
      </c>
      <c r="P2324" s="183" t="s">
        <v>1592</v>
      </c>
      <c r="Q2324" s="14" t="s">
        <v>1270</v>
      </c>
      <c r="R2324" s="105">
        <v>5442.9</v>
      </c>
      <c r="S2324" s="23">
        <v>42246</v>
      </c>
      <c r="T2324" s="106">
        <v>5442.9</v>
      </c>
      <c r="U2324" s="31">
        <f t="shared" si="72"/>
        <v>0</v>
      </c>
      <c r="V2324" s="39" t="s">
        <v>9</v>
      </c>
    </row>
    <row r="2325" spans="1:22" x14ac:dyDescent="0.25">
      <c r="A2325" s="20">
        <v>42238</v>
      </c>
      <c r="B2325" s="183">
        <v>6533</v>
      </c>
      <c r="C2325" s="183" t="s">
        <v>1592</v>
      </c>
      <c r="D2325" s="14" t="s">
        <v>218</v>
      </c>
      <c r="E2325" s="108">
        <v>0</v>
      </c>
      <c r="F2325" s="23"/>
      <c r="G2325" s="106"/>
      <c r="H2325" s="31">
        <f t="shared" si="73"/>
        <v>0</v>
      </c>
      <c r="I2325" s="39" t="s">
        <v>13</v>
      </c>
      <c r="N2325" s="20">
        <v>42221</v>
      </c>
      <c r="O2325" s="183">
        <v>4640</v>
      </c>
      <c r="P2325" s="183" t="s">
        <v>1592</v>
      </c>
      <c r="Q2325" s="14" t="s">
        <v>431</v>
      </c>
      <c r="R2325" s="105">
        <v>2178.9</v>
      </c>
      <c r="S2325" s="23">
        <v>42221</v>
      </c>
      <c r="T2325" s="106">
        <v>2178.9</v>
      </c>
      <c r="U2325" s="31">
        <f t="shared" si="72"/>
        <v>0</v>
      </c>
      <c r="V2325" s="39" t="s">
        <v>9</v>
      </c>
    </row>
    <row r="2326" spans="1:22" x14ac:dyDescent="0.25">
      <c r="A2326" s="20">
        <v>42238</v>
      </c>
      <c r="B2326" s="183">
        <v>6534</v>
      </c>
      <c r="C2326" s="183" t="s">
        <v>1592</v>
      </c>
      <c r="D2326" s="14" t="s">
        <v>137</v>
      </c>
      <c r="E2326" s="105">
        <v>1944.3</v>
      </c>
      <c r="F2326" s="23">
        <v>42238</v>
      </c>
      <c r="G2326" s="106">
        <v>1944.3</v>
      </c>
      <c r="H2326" s="31">
        <f t="shared" si="73"/>
        <v>0</v>
      </c>
      <c r="I2326" s="39" t="s">
        <v>9</v>
      </c>
      <c r="N2326" s="20">
        <v>42227</v>
      </c>
      <c r="O2326" s="183">
        <v>5273</v>
      </c>
      <c r="P2326" s="183" t="s">
        <v>1592</v>
      </c>
      <c r="Q2326" s="150" t="s">
        <v>431</v>
      </c>
      <c r="R2326" s="105">
        <v>4752</v>
      </c>
      <c r="S2326" s="23">
        <v>42227</v>
      </c>
      <c r="T2326" s="118">
        <v>4752</v>
      </c>
      <c r="U2326" s="31">
        <f t="shared" si="72"/>
        <v>0</v>
      </c>
      <c r="V2326" s="56" t="s">
        <v>9</v>
      </c>
    </row>
    <row r="2327" spans="1:22" x14ac:dyDescent="0.25">
      <c r="A2327" s="20">
        <v>42238</v>
      </c>
      <c r="B2327" s="183">
        <v>6535</v>
      </c>
      <c r="C2327" s="183" t="s">
        <v>1592</v>
      </c>
      <c r="D2327" s="14" t="s">
        <v>5046</v>
      </c>
      <c r="E2327" s="105">
        <v>26157.4</v>
      </c>
      <c r="F2327" s="23">
        <v>42238</v>
      </c>
      <c r="G2327" s="106">
        <v>26157.4</v>
      </c>
      <c r="H2327" s="31">
        <f t="shared" si="73"/>
        <v>0</v>
      </c>
      <c r="I2327" s="39" t="s">
        <v>9</v>
      </c>
      <c r="N2327" s="20">
        <v>42233</v>
      </c>
      <c r="O2327" s="183">
        <v>5993</v>
      </c>
      <c r="P2327" s="183" t="s">
        <v>1592</v>
      </c>
      <c r="Q2327" s="14" t="s">
        <v>431</v>
      </c>
      <c r="R2327" s="105">
        <v>6268.2</v>
      </c>
      <c r="S2327" s="23">
        <v>42233</v>
      </c>
      <c r="T2327" s="118">
        <v>6268.2</v>
      </c>
      <c r="U2327" s="31">
        <f t="shared" si="72"/>
        <v>0</v>
      </c>
      <c r="V2327" s="56" t="s">
        <v>9</v>
      </c>
    </row>
    <row r="2328" spans="1:22" x14ac:dyDescent="0.25">
      <c r="A2328" s="20">
        <v>42238</v>
      </c>
      <c r="B2328" s="183">
        <v>6536</v>
      </c>
      <c r="C2328" s="183" t="s">
        <v>1592</v>
      </c>
      <c r="D2328" s="14" t="s">
        <v>45</v>
      </c>
      <c r="E2328" s="105">
        <v>50039.9</v>
      </c>
      <c r="F2328" s="23">
        <v>42242</v>
      </c>
      <c r="G2328" s="106">
        <v>50039.9</v>
      </c>
      <c r="H2328" s="31">
        <f t="shared" si="73"/>
        <v>0</v>
      </c>
      <c r="I2328" s="39" t="s">
        <v>15</v>
      </c>
      <c r="N2328" s="20">
        <v>42237</v>
      </c>
      <c r="O2328" s="183">
        <v>6395</v>
      </c>
      <c r="P2328" s="183" t="s">
        <v>1592</v>
      </c>
      <c r="Q2328" s="15" t="s">
        <v>431</v>
      </c>
      <c r="R2328" s="122">
        <v>2260.5</v>
      </c>
      <c r="S2328" s="23">
        <v>42237</v>
      </c>
      <c r="T2328" s="118">
        <v>2260.5</v>
      </c>
      <c r="U2328" s="31">
        <f t="shared" si="72"/>
        <v>0</v>
      </c>
      <c r="V2328" s="68" t="s">
        <v>9</v>
      </c>
    </row>
    <row r="2329" spans="1:22" x14ac:dyDescent="0.25">
      <c r="A2329" s="20">
        <v>42238</v>
      </c>
      <c r="B2329" s="183">
        <v>6537</v>
      </c>
      <c r="C2329" s="183" t="s">
        <v>1592</v>
      </c>
      <c r="D2329" s="150" t="s">
        <v>435</v>
      </c>
      <c r="E2329" s="105">
        <v>2966.5</v>
      </c>
      <c r="F2329" s="23">
        <v>42238</v>
      </c>
      <c r="G2329" s="106">
        <v>2966.5</v>
      </c>
      <c r="H2329" s="31">
        <f t="shared" si="73"/>
        <v>0</v>
      </c>
      <c r="I2329" s="39" t="s">
        <v>9</v>
      </c>
      <c r="N2329" s="20">
        <v>42240</v>
      </c>
      <c r="O2329" s="183">
        <v>6772</v>
      </c>
      <c r="P2329" s="183" t="s">
        <v>1592</v>
      </c>
      <c r="Q2329" s="14" t="s">
        <v>431</v>
      </c>
      <c r="R2329" s="105">
        <v>2087.0500000000002</v>
      </c>
      <c r="S2329" s="65">
        <v>42240</v>
      </c>
      <c r="T2329" s="106">
        <v>2087.0500000000002</v>
      </c>
      <c r="U2329" s="31">
        <f t="shared" si="72"/>
        <v>0</v>
      </c>
      <c r="V2329" s="39" t="s">
        <v>9</v>
      </c>
    </row>
    <row r="2330" spans="1:22" x14ac:dyDescent="0.25">
      <c r="A2330" s="20">
        <v>42238</v>
      </c>
      <c r="B2330" s="183">
        <v>6538</v>
      </c>
      <c r="C2330" s="183" t="s">
        <v>1592</v>
      </c>
      <c r="D2330" s="14" t="s">
        <v>6244</v>
      </c>
      <c r="E2330" s="105">
        <v>8756.5</v>
      </c>
      <c r="F2330" s="23">
        <v>42239</v>
      </c>
      <c r="G2330" s="106">
        <v>8756.5</v>
      </c>
      <c r="H2330" s="31">
        <f t="shared" si="73"/>
        <v>0</v>
      </c>
      <c r="I2330" s="39" t="s">
        <v>587</v>
      </c>
      <c r="N2330" s="20">
        <v>42217</v>
      </c>
      <c r="O2330" s="183">
        <v>4316</v>
      </c>
      <c r="P2330" s="183" t="s">
        <v>1592</v>
      </c>
      <c r="Q2330" s="14" t="s">
        <v>158</v>
      </c>
      <c r="R2330" s="105">
        <v>1411</v>
      </c>
      <c r="S2330" s="23">
        <v>42217</v>
      </c>
      <c r="T2330" s="106">
        <v>1411</v>
      </c>
      <c r="U2330" s="25">
        <f t="shared" si="72"/>
        <v>0</v>
      </c>
      <c r="V2330" s="39" t="s">
        <v>9</v>
      </c>
    </row>
    <row r="2331" spans="1:22" x14ac:dyDescent="0.25">
      <c r="A2331" s="20">
        <v>42238</v>
      </c>
      <c r="B2331" s="183">
        <v>6539</v>
      </c>
      <c r="C2331" s="183" t="s">
        <v>1592</v>
      </c>
      <c r="D2331" s="150" t="s">
        <v>1193</v>
      </c>
      <c r="E2331" s="105">
        <v>6797.7</v>
      </c>
      <c r="F2331" s="23">
        <v>42239</v>
      </c>
      <c r="G2331" s="106">
        <v>6797.7</v>
      </c>
      <c r="H2331" s="31">
        <f t="shared" si="73"/>
        <v>0</v>
      </c>
      <c r="I2331" s="39" t="s">
        <v>587</v>
      </c>
      <c r="N2331" s="20">
        <v>42219</v>
      </c>
      <c r="O2331" s="183">
        <v>4401</v>
      </c>
      <c r="P2331" s="183" t="s">
        <v>1592</v>
      </c>
      <c r="Q2331" s="40" t="s">
        <v>158</v>
      </c>
      <c r="R2331" s="105">
        <v>5856.3</v>
      </c>
      <c r="S2331" s="23">
        <v>42219</v>
      </c>
      <c r="T2331" s="106">
        <v>5856.3</v>
      </c>
      <c r="U2331" s="25">
        <f t="shared" si="72"/>
        <v>0</v>
      </c>
      <c r="V2331" s="68" t="s">
        <v>9</v>
      </c>
    </row>
    <row r="2332" spans="1:22" x14ac:dyDescent="0.25">
      <c r="A2332" s="20">
        <v>42238</v>
      </c>
      <c r="B2332" s="183">
        <v>6540</v>
      </c>
      <c r="C2332" s="183" t="s">
        <v>1592</v>
      </c>
      <c r="D2332" s="14" t="s">
        <v>296</v>
      </c>
      <c r="E2332" s="105">
        <v>1133.5999999999999</v>
      </c>
      <c r="F2332" s="23">
        <v>42238</v>
      </c>
      <c r="G2332" s="106">
        <v>1133.5999999999999</v>
      </c>
      <c r="H2332" s="31">
        <f t="shared" si="73"/>
        <v>0</v>
      </c>
      <c r="I2332" s="39" t="s">
        <v>9</v>
      </c>
      <c r="N2332" s="20">
        <v>42219</v>
      </c>
      <c r="O2332" s="183">
        <v>4474</v>
      </c>
      <c r="P2332" s="183" t="s">
        <v>1592</v>
      </c>
      <c r="Q2332" s="40" t="s">
        <v>158</v>
      </c>
      <c r="R2332" s="105">
        <v>4113.5</v>
      </c>
      <c r="S2332" s="23">
        <v>42219</v>
      </c>
      <c r="T2332" s="106">
        <v>4113.5</v>
      </c>
      <c r="U2332" s="31">
        <f t="shared" si="72"/>
        <v>0</v>
      </c>
      <c r="V2332" s="68" t="s">
        <v>9</v>
      </c>
    </row>
    <row r="2333" spans="1:22" x14ac:dyDescent="0.25">
      <c r="A2333" s="20">
        <v>42238</v>
      </c>
      <c r="B2333" s="183">
        <v>6541</v>
      </c>
      <c r="C2333" s="183" t="s">
        <v>1592</v>
      </c>
      <c r="D2333" s="14" t="s">
        <v>1182</v>
      </c>
      <c r="E2333" s="105">
        <v>4783.8</v>
      </c>
      <c r="F2333" s="23">
        <v>42238</v>
      </c>
      <c r="G2333" s="106">
        <v>4783.8</v>
      </c>
      <c r="H2333" s="31">
        <f t="shared" si="73"/>
        <v>0</v>
      </c>
      <c r="I2333" s="39" t="s">
        <v>9</v>
      </c>
      <c r="N2333" s="20">
        <v>42220</v>
      </c>
      <c r="O2333" s="183">
        <v>4555</v>
      </c>
      <c r="P2333" s="183" t="s">
        <v>1592</v>
      </c>
      <c r="Q2333" s="14" t="s">
        <v>158</v>
      </c>
      <c r="R2333" s="105">
        <v>656</v>
      </c>
      <c r="S2333" s="23">
        <v>42220</v>
      </c>
      <c r="T2333" s="106">
        <v>656</v>
      </c>
      <c r="U2333" s="31">
        <f t="shared" si="72"/>
        <v>0</v>
      </c>
      <c r="V2333" s="39" t="s">
        <v>9</v>
      </c>
    </row>
    <row r="2334" spans="1:22" x14ac:dyDescent="0.25">
      <c r="A2334" s="20">
        <v>42238</v>
      </c>
      <c r="B2334" s="183">
        <v>6542</v>
      </c>
      <c r="C2334" s="183" t="s">
        <v>1592</v>
      </c>
      <c r="D2334" s="14" t="s">
        <v>1290</v>
      </c>
      <c r="E2334" s="105">
        <v>5479.6</v>
      </c>
      <c r="F2334" s="23">
        <v>42239</v>
      </c>
      <c r="G2334" s="106">
        <v>5479.6</v>
      </c>
      <c r="H2334" s="31">
        <f t="shared" si="73"/>
        <v>0</v>
      </c>
      <c r="I2334" s="39" t="s">
        <v>587</v>
      </c>
      <c r="N2334" s="20">
        <v>42221</v>
      </c>
      <c r="O2334" s="183">
        <v>4660</v>
      </c>
      <c r="P2334" s="183" t="s">
        <v>1592</v>
      </c>
      <c r="Q2334" s="14" t="s">
        <v>158</v>
      </c>
      <c r="R2334" s="105">
        <v>2952.6</v>
      </c>
      <c r="S2334" s="23">
        <v>42221</v>
      </c>
      <c r="T2334" s="106">
        <v>2952.6</v>
      </c>
      <c r="U2334" s="31">
        <f t="shared" si="72"/>
        <v>0</v>
      </c>
      <c r="V2334" s="39" t="s">
        <v>9</v>
      </c>
    </row>
    <row r="2335" spans="1:22" x14ac:dyDescent="0.25">
      <c r="A2335" s="20">
        <v>42238</v>
      </c>
      <c r="B2335" s="183">
        <v>6543</v>
      </c>
      <c r="C2335" s="183" t="s">
        <v>1592</v>
      </c>
      <c r="D2335" s="14" t="s">
        <v>1175</v>
      </c>
      <c r="E2335" s="105">
        <v>12035.3</v>
      </c>
      <c r="F2335" s="23">
        <v>42239</v>
      </c>
      <c r="G2335" s="106">
        <v>12035.3</v>
      </c>
      <c r="H2335" s="31">
        <f t="shared" si="73"/>
        <v>0</v>
      </c>
      <c r="I2335" s="39" t="s">
        <v>587</v>
      </c>
      <c r="N2335" s="20">
        <v>42222</v>
      </c>
      <c r="O2335" s="183">
        <v>4762</v>
      </c>
      <c r="P2335" s="183" t="s">
        <v>1592</v>
      </c>
      <c r="Q2335" s="14" t="s">
        <v>158</v>
      </c>
      <c r="R2335" s="105">
        <v>5460.6</v>
      </c>
      <c r="S2335" s="23">
        <v>42222</v>
      </c>
      <c r="T2335" s="106">
        <v>5460.6</v>
      </c>
      <c r="U2335" s="31">
        <f t="shared" si="72"/>
        <v>0</v>
      </c>
      <c r="V2335" s="39" t="s">
        <v>9</v>
      </c>
    </row>
    <row r="2336" spans="1:22" x14ac:dyDescent="0.25">
      <c r="A2336" s="20">
        <v>42238</v>
      </c>
      <c r="B2336" s="183">
        <v>6544</v>
      </c>
      <c r="C2336" s="183" t="s">
        <v>1592</v>
      </c>
      <c r="D2336" s="14" t="s">
        <v>1174</v>
      </c>
      <c r="E2336" s="105">
        <v>11437.5</v>
      </c>
      <c r="F2336" s="23">
        <v>42239</v>
      </c>
      <c r="G2336" s="106">
        <v>11437.5</v>
      </c>
      <c r="H2336" s="31">
        <f t="shared" si="73"/>
        <v>0</v>
      </c>
      <c r="I2336" s="39" t="s">
        <v>587</v>
      </c>
      <c r="N2336" s="20">
        <v>42223</v>
      </c>
      <c r="O2336" s="183">
        <v>4864</v>
      </c>
      <c r="P2336" s="183" t="s">
        <v>1592</v>
      </c>
      <c r="Q2336" s="14" t="s">
        <v>158</v>
      </c>
      <c r="R2336" s="105">
        <v>1232</v>
      </c>
      <c r="S2336" s="23">
        <v>42223</v>
      </c>
      <c r="T2336" s="106">
        <v>1232</v>
      </c>
      <c r="U2336" s="31">
        <f t="shared" si="72"/>
        <v>0</v>
      </c>
      <c r="V2336" s="39" t="s">
        <v>9</v>
      </c>
    </row>
    <row r="2337" spans="1:22" x14ac:dyDescent="0.25">
      <c r="A2337" s="20">
        <v>42238</v>
      </c>
      <c r="B2337" s="183">
        <v>6545</v>
      </c>
      <c r="C2337" s="183" t="s">
        <v>1592</v>
      </c>
      <c r="D2337" s="14" t="s">
        <v>1172</v>
      </c>
      <c r="E2337" s="105">
        <v>30810.97</v>
      </c>
      <c r="F2337" s="23">
        <v>42240</v>
      </c>
      <c r="G2337" s="106">
        <v>30810.97</v>
      </c>
      <c r="H2337" s="31">
        <f t="shared" si="73"/>
        <v>0</v>
      </c>
      <c r="I2337" s="39" t="s">
        <v>587</v>
      </c>
      <c r="N2337" s="20">
        <v>42225</v>
      </c>
      <c r="O2337" s="183">
        <v>5126</v>
      </c>
      <c r="P2337" s="183" t="s">
        <v>1592</v>
      </c>
      <c r="Q2337" s="14" t="s">
        <v>158</v>
      </c>
      <c r="R2337" s="105">
        <v>468.8</v>
      </c>
      <c r="S2337" s="23">
        <v>42225</v>
      </c>
      <c r="T2337" s="106">
        <v>468.8</v>
      </c>
      <c r="U2337" s="31">
        <f t="shared" si="72"/>
        <v>0</v>
      </c>
      <c r="V2337" s="39" t="s">
        <v>9</v>
      </c>
    </row>
    <row r="2338" spans="1:22" x14ac:dyDescent="0.25">
      <c r="A2338" s="20">
        <v>42238</v>
      </c>
      <c r="B2338" s="183">
        <v>6546</v>
      </c>
      <c r="C2338" s="183" t="s">
        <v>1592</v>
      </c>
      <c r="D2338" s="14" t="s">
        <v>1186</v>
      </c>
      <c r="E2338" s="105">
        <v>6998.4</v>
      </c>
      <c r="F2338" s="23">
        <v>42239</v>
      </c>
      <c r="G2338" s="106">
        <v>6998.4</v>
      </c>
      <c r="H2338" s="31">
        <f t="shared" si="73"/>
        <v>0</v>
      </c>
      <c r="I2338" s="39" t="s">
        <v>587</v>
      </c>
      <c r="N2338" s="20">
        <v>42226</v>
      </c>
      <c r="O2338" s="183">
        <v>5230</v>
      </c>
      <c r="P2338" s="183" t="s">
        <v>1592</v>
      </c>
      <c r="Q2338" s="14" t="s">
        <v>158</v>
      </c>
      <c r="R2338" s="105">
        <v>1071.5999999999999</v>
      </c>
      <c r="S2338" s="23">
        <v>42226</v>
      </c>
      <c r="T2338" s="106">
        <v>1071.5999999999999</v>
      </c>
      <c r="U2338" s="31">
        <f t="shared" si="72"/>
        <v>0</v>
      </c>
      <c r="V2338" s="56" t="s">
        <v>9</v>
      </c>
    </row>
    <row r="2339" spans="1:22" x14ac:dyDescent="0.25">
      <c r="A2339" s="20">
        <v>42238</v>
      </c>
      <c r="B2339" s="183">
        <v>6547</v>
      </c>
      <c r="C2339" s="183" t="s">
        <v>1592</v>
      </c>
      <c r="D2339" s="14" t="s">
        <v>940</v>
      </c>
      <c r="E2339" s="105">
        <v>2870.4</v>
      </c>
      <c r="F2339" s="30">
        <v>42239</v>
      </c>
      <c r="G2339" s="106">
        <v>2870.4</v>
      </c>
      <c r="H2339" s="31">
        <f t="shared" si="73"/>
        <v>0</v>
      </c>
      <c r="I2339" s="39" t="s">
        <v>587</v>
      </c>
      <c r="N2339" s="20">
        <v>42230</v>
      </c>
      <c r="O2339" s="183">
        <v>5608</v>
      </c>
      <c r="P2339" s="183" t="s">
        <v>1592</v>
      </c>
      <c r="Q2339" s="14" t="s">
        <v>158</v>
      </c>
      <c r="R2339" s="105">
        <v>2376</v>
      </c>
      <c r="S2339" s="23">
        <v>42230</v>
      </c>
      <c r="T2339" s="106">
        <v>2376</v>
      </c>
      <c r="U2339" s="31">
        <f t="shared" si="72"/>
        <v>0</v>
      </c>
      <c r="V2339" s="39" t="s">
        <v>9</v>
      </c>
    </row>
    <row r="2340" spans="1:22" x14ac:dyDescent="0.25">
      <c r="A2340" s="20">
        <v>42238</v>
      </c>
      <c r="B2340" s="183">
        <v>6548</v>
      </c>
      <c r="C2340" s="183" t="s">
        <v>1592</v>
      </c>
      <c r="D2340" s="14" t="s">
        <v>1261</v>
      </c>
      <c r="E2340" s="105">
        <v>6038.4</v>
      </c>
      <c r="F2340" s="23">
        <v>42240</v>
      </c>
      <c r="G2340" s="106">
        <v>6038.4</v>
      </c>
      <c r="H2340" s="31">
        <f t="shared" si="73"/>
        <v>0</v>
      </c>
      <c r="I2340" s="39" t="s">
        <v>587</v>
      </c>
      <c r="N2340" s="20">
        <v>42231</v>
      </c>
      <c r="O2340" s="183">
        <v>5794</v>
      </c>
      <c r="P2340" s="183" t="s">
        <v>1592</v>
      </c>
      <c r="Q2340" s="14" t="s">
        <v>158</v>
      </c>
      <c r="R2340" s="105">
        <v>570.20000000000005</v>
      </c>
      <c r="S2340" s="23">
        <v>42231</v>
      </c>
      <c r="T2340" s="106">
        <v>570.20000000000005</v>
      </c>
      <c r="U2340" s="48">
        <f t="shared" si="72"/>
        <v>0</v>
      </c>
      <c r="V2340" s="39" t="s">
        <v>9</v>
      </c>
    </row>
    <row r="2341" spans="1:22" x14ac:dyDescent="0.25">
      <c r="A2341" s="20">
        <v>42238</v>
      </c>
      <c r="B2341" s="183">
        <v>6549</v>
      </c>
      <c r="C2341" s="183" t="s">
        <v>1592</v>
      </c>
      <c r="D2341" s="14" t="s">
        <v>50</v>
      </c>
      <c r="E2341" s="105">
        <v>805</v>
      </c>
      <c r="F2341" s="23">
        <v>42243</v>
      </c>
      <c r="G2341" s="106">
        <v>805</v>
      </c>
      <c r="H2341" s="31">
        <f t="shared" si="73"/>
        <v>0</v>
      </c>
      <c r="I2341" s="39" t="s">
        <v>312</v>
      </c>
      <c r="N2341" s="20">
        <v>42233</v>
      </c>
      <c r="O2341" s="183">
        <v>6025</v>
      </c>
      <c r="P2341" s="183" t="s">
        <v>1592</v>
      </c>
      <c r="Q2341" s="14" t="s">
        <v>158</v>
      </c>
      <c r="R2341" s="105">
        <v>4746.2</v>
      </c>
      <c r="S2341" s="23">
        <v>42233</v>
      </c>
      <c r="T2341" s="118">
        <v>4746.2</v>
      </c>
      <c r="U2341" s="31">
        <f t="shared" si="72"/>
        <v>0</v>
      </c>
      <c r="V2341" s="56" t="s">
        <v>9</v>
      </c>
    </row>
    <row r="2342" spans="1:22" x14ac:dyDescent="0.25">
      <c r="A2342" s="20">
        <v>42238</v>
      </c>
      <c r="B2342" s="183">
        <v>6550</v>
      </c>
      <c r="C2342" s="183" t="s">
        <v>1592</v>
      </c>
      <c r="D2342" s="14" t="s">
        <v>49</v>
      </c>
      <c r="E2342" s="105">
        <v>1264.2</v>
      </c>
      <c r="F2342" s="23">
        <v>42243</v>
      </c>
      <c r="G2342" s="106">
        <v>1264.2</v>
      </c>
      <c r="H2342" s="31">
        <f t="shared" si="73"/>
        <v>0</v>
      </c>
      <c r="I2342" s="39" t="s">
        <v>312</v>
      </c>
      <c r="N2342" s="20">
        <v>42240</v>
      </c>
      <c r="O2342" s="183">
        <v>6712</v>
      </c>
      <c r="P2342" s="183" t="s">
        <v>1592</v>
      </c>
      <c r="Q2342" s="14" t="s">
        <v>158</v>
      </c>
      <c r="R2342" s="105">
        <v>3848</v>
      </c>
      <c r="S2342" s="65">
        <v>42240</v>
      </c>
      <c r="T2342" s="106">
        <v>3848</v>
      </c>
      <c r="U2342" s="31">
        <f t="shared" si="72"/>
        <v>0</v>
      </c>
      <c r="V2342" s="39" t="s">
        <v>9</v>
      </c>
    </row>
    <row r="2343" spans="1:22" x14ac:dyDescent="0.25">
      <c r="A2343" s="20">
        <v>42238</v>
      </c>
      <c r="B2343" s="183">
        <v>6551</v>
      </c>
      <c r="C2343" s="183" t="s">
        <v>1592</v>
      </c>
      <c r="D2343" s="14" t="s">
        <v>48</v>
      </c>
      <c r="E2343" s="105">
        <v>6140.6</v>
      </c>
      <c r="F2343" s="23">
        <v>42238</v>
      </c>
      <c r="G2343" s="106">
        <v>6140.6</v>
      </c>
      <c r="H2343" s="31">
        <f t="shared" si="73"/>
        <v>0</v>
      </c>
      <c r="I2343" s="39" t="s">
        <v>312</v>
      </c>
      <c r="N2343" s="20">
        <v>42240</v>
      </c>
      <c r="O2343" s="183">
        <v>6737</v>
      </c>
      <c r="P2343" s="183" t="s">
        <v>1592</v>
      </c>
      <c r="Q2343" s="50" t="s">
        <v>158</v>
      </c>
      <c r="R2343" s="105">
        <v>5150.1000000000004</v>
      </c>
      <c r="S2343" s="65">
        <v>42240</v>
      </c>
      <c r="T2343" s="106">
        <v>5150.1000000000004</v>
      </c>
      <c r="U2343" s="31">
        <f t="shared" si="72"/>
        <v>0</v>
      </c>
      <c r="V2343" s="39" t="s">
        <v>9</v>
      </c>
    </row>
    <row r="2344" spans="1:22" x14ac:dyDescent="0.25">
      <c r="A2344" s="20">
        <v>42238</v>
      </c>
      <c r="B2344" s="183">
        <v>6552</v>
      </c>
      <c r="C2344" s="183" t="s">
        <v>1592</v>
      </c>
      <c r="D2344" s="14" t="s">
        <v>14</v>
      </c>
      <c r="E2344" s="105">
        <v>293968</v>
      </c>
      <c r="F2344" s="30" t="s">
        <v>6307</v>
      </c>
      <c r="G2344" s="144">
        <f>238455.16+55512.84</f>
        <v>293968</v>
      </c>
      <c r="H2344" s="31">
        <f t="shared" si="73"/>
        <v>0</v>
      </c>
      <c r="I2344" s="39" t="s">
        <v>312</v>
      </c>
      <c r="N2344" s="20">
        <v>42240</v>
      </c>
      <c r="O2344" s="183">
        <v>6813</v>
      </c>
      <c r="P2344" s="183" t="s">
        <v>1592</v>
      </c>
      <c r="Q2344" s="14" t="s">
        <v>158</v>
      </c>
      <c r="R2344" s="105">
        <v>1121</v>
      </c>
      <c r="S2344" s="65">
        <v>42240</v>
      </c>
      <c r="T2344" s="106">
        <v>1121</v>
      </c>
      <c r="U2344" s="31">
        <f t="shared" si="72"/>
        <v>0</v>
      </c>
      <c r="V2344" s="39" t="s">
        <v>9</v>
      </c>
    </row>
    <row r="2345" spans="1:22" x14ac:dyDescent="0.25">
      <c r="A2345" s="20">
        <v>42238</v>
      </c>
      <c r="B2345" s="183">
        <v>6553</v>
      </c>
      <c r="C2345" s="183" t="s">
        <v>1592</v>
      </c>
      <c r="D2345" s="14" t="s">
        <v>1058</v>
      </c>
      <c r="E2345" s="105">
        <v>6326</v>
      </c>
      <c r="F2345" s="23">
        <v>42238</v>
      </c>
      <c r="G2345" s="106">
        <v>6326</v>
      </c>
      <c r="H2345" s="31">
        <f t="shared" si="73"/>
        <v>0</v>
      </c>
      <c r="I2345" s="39" t="s">
        <v>9</v>
      </c>
      <c r="N2345" s="20">
        <v>42241</v>
      </c>
      <c r="O2345" s="183">
        <v>6867</v>
      </c>
      <c r="P2345" s="183" t="s">
        <v>1592</v>
      </c>
      <c r="Q2345" s="14" t="s">
        <v>158</v>
      </c>
      <c r="R2345" s="105">
        <v>1561.8</v>
      </c>
      <c r="S2345" s="65">
        <v>42241</v>
      </c>
      <c r="T2345" s="106">
        <v>1561.8</v>
      </c>
      <c r="U2345" s="31">
        <f t="shared" si="72"/>
        <v>0</v>
      </c>
      <c r="V2345" s="39" t="s">
        <v>9</v>
      </c>
    </row>
    <row r="2346" spans="1:22" x14ac:dyDescent="0.25">
      <c r="A2346" s="20">
        <v>42238</v>
      </c>
      <c r="B2346" s="183">
        <v>6554</v>
      </c>
      <c r="C2346" s="183" t="s">
        <v>1592</v>
      </c>
      <c r="D2346" s="14" t="s">
        <v>1172</v>
      </c>
      <c r="E2346" s="105">
        <v>30239.26</v>
      </c>
      <c r="F2346" s="23">
        <v>42240</v>
      </c>
      <c r="G2346" s="106">
        <v>30239.26</v>
      </c>
      <c r="H2346" s="31">
        <f t="shared" si="73"/>
        <v>0</v>
      </c>
      <c r="I2346" s="39" t="s">
        <v>587</v>
      </c>
      <c r="N2346" s="20">
        <v>42242</v>
      </c>
      <c r="O2346" s="183">
        <v>6914</v>
      </c>
      <c r="P2346" s="183" t="s">
        <v>1592</v>
      </c>
      <c r="Q2346" s="14" t="s">
        <v>158</v>
      </c>
      <c r="R2346" s="105">
        <v>1875.9</v>
      </c>
      <c r="S2346" s="65">
        <v>42242</v>
      </c>
      <c r="T2346" s="106">
        <v>1875.9</v>
      </c>
      <c r="U2346" s="31">
        <f t="shared" si="72"/>
        <v>0</v>
      </c>
      <c r="V2346" s="39" t="s">
        <v>9</v>
      </c>
    </row>
    <row r="2347" spans="1:22" x14ac:dyDescent="0.25">
      <c r="A2347" s="20">
        <v>42238</v>
      </c>
      <c r="B2347" s="183">
        <v>6555</v>
      </c>
      <c r="C2347" s="183" t="s">
        <v>1592</v>
      </c>
      <c r="D2347" s="14" t="s">
        <v>271</v>
      </c>
      <c r="E2347" s="105">
        <v>960</v>
      </c>
      <c r="F2347" s="23">
        <v>42238</v>
      </c>
      <c r="G2347" s="106">
        <v>960</v>
      </c>
      <c r="H2347" s="31">
        <f t="shared" si="73"/>
        <v>0</v>
      </c>
      <c r="I2347" s="39" t="s">
        <v>9</v>
      </c>
      <c r="N2347" s="20">
        <v>42243</v>
      </c>
      <c r="O2347" s="183">
        <v>7029</v>
      </c>
      <c r="P2347" s="183" t="s">
        <v>1592</v>
      </c>
      <c r="Q2347" s="14" t="s">
        <v>158</v>
      </c>
      <c r="R2347" s="105">
        <v>3936.8</v>
      </c>
      <c r="S2347" s="23">
        <v>42243</v>
      </c>
      <c r="T2347" s="106">
        <v>3936.8</v>
      </c>
      <c r="U2347" s="31">
        <f t="shared" si="72"/>
        <v>0</v>
      </c>
      <c r="V2347" s="39" t="s">
        <v>9</v>
      </c>
    </row>
    <row r="2348" spans="1:22" x14ac:dyDescent="0.25">
      <c r="A2348" s="20">
        <v>42238</v>
      </c>
      <c r="B2348" s="183">
        <v>6556</v>
      </c>
      <c r="C2348" s="183" t="s">
        <v>1592</v>
      </c>
      <c r="D2348" s="14" t="s">
        <v>6245</v>
      </c>
      <c r="E2348" s="105">
        <v>2690.1</v>
      </c>
      <c r="F2348" s="23">
        <v>42238</v>
      </c>
      <c r="G2348" s="106">
        <v>2690.1</v>
      </c>
      <c r="H2348" s="31">
        <f t="shared" si="73"/>
        <v>0</v>
      </c>
      <c r="I2348" s="39" t="s">
        <v>9</v>
      </c>
      <c r="N2348" s="20">
        <v>42245</v>
      </c>
      <c r="O2348" s="183">
        <v>7316</v>
      </c>
      <c r="P2348" s="183" t="s">
        <v>1592</v>
      </c>
      <c r="Q2348" s="14" t="s">
        <v>158</v>
      </c>
      <c r="R2348" s="105">
        <v>1223.8</v>
      </c>
      <c r="S2348" s="23">
        <v>42245</v>
      </c>
      <c r="T2348" s="106">
        <v>1223.8</v>
      </c>
      <c r="U2348" s="31">
        <f t="shared" si="72"/>
        <v>0</v>
      </c>
      <c r="V2348" s="39" t="s">
        <v>9</v>
      </c>
    </row>
    <row r="2349" spans="1:22" x14ac:dyDescent="0.25">
      <c r="A2349" s="20">
        <v>42238</v>
      </c>
      <c r="B2349" s="183">
        <v>6557</v>
      </c>
      <c r="C2349" s="183" t="s">
        <v>1592</v>
      </c>
      <c r="D2349" s="14" t="s">
        <v>1172</v>
      </c>
      <c r="E2349" s="105">
        <v>503.8</v>
      </c>
      <c r="F2349" s="23">
        <v>42239</v>
      </c>
      <c r="G2349" s="106">
        <v>503.8</v>
      </c>
      <c r="H2349" s="31">
        <f t="shared" si="73"/>
        <v>0</v>
      </c>
      <c r="I2349" s="39" t="s">
        <v>587</v>
      </c>
      <c r="N2349" s="20">
        <v>42247</v>
      </c>
      <c r="O2349" s="183">
        <v>7478</v>
      </c>
      <c r="P2349" s="183" t="s">
        <v>1592</v>
      </c>
      <c r="Q2349" s="14" t="s">
        <v>158</v>
      </c>
      <c r="R2349" s="105">
        <v>1631.7</v>
      </c>
      <c r="S2349" s="23">
        <v>42247</v>
      </c>
      <c r="T2349" s="106">
        <v>1631.7</v>
      </c>
      <c r="U2349" s="31">
        <f t="shared" si="72"/>
        <v>0</v>
      </c>
      <c r="V2349" s="39" t="s">
        <v>9</v>
      </c>
    </row>
    <row r="2350" spans="1:22" x14ac:dyDescent="0.25">
      <c r="A2350" s="20">
        <v>42238</v>
      </c>
      <c r="B2350" s="183">
        <v>6558</v>
      </c>
      <c r="C2350" s="183" t="s">
        <v>1592</v>
      </c>
      <c r="D2350" s="14" t="s">
        <v>71</v>
      </c>
      <c r="E2350" s="105">
        <v>3737.2</v>
      </c>
      <c r="F2350" s="23">
        <v>42238</v>
      </c>
      <c r="G2350" s="106">
        <v>3737.2</v>
      </c>
      <c r="H2350" s="31">
        <f t="shared" si="73"/>
        <v>0</v>
      </c>
      <c r="I2350" s="39" t="s">
        <v>9</v>
      </c>
      <c r="N2350" s="20">
        <v>42247</v>
      </c>
      <c r="O2350" s="183">
        <v>7547</v>
      </c>
      <c r="P2350" s="183" t="s">
        <v>1592</v>
      </c>
      <c r="Q2350" s="14" t="s">
        <v>158</v>
      </c>
      <c r="R2350" s="105">
        <v>6104.9</v>
      </c>
      <c r="S2350" s="23">
        <v>42247</v>
      </c>
      <c r="T2350" s="106">
        <v>6104.9</v>
      </c>
      <c r="U2350" s="31">
        <f t="shared" si="72"/>
        <v>0</v>
      </c>
      <c r="V2350" s="39" t="s">
        <v>9</v>
      </c>
    </row>
    <row r="2351" spans="1:22" x14ac:dyDescent="0.25">
      <c r="A2351" s="20">
        <v>42238</v>
      </c>
      <c r="B2351" s="183">
        <v>6559</v>
      </c>
      <c r="C2351" s="183" t="s">
        <v>1592</v>
      </c>
      <c r="D2351" s="14" t="s">
        <v>6121</v>
      </c>
      <c r="E2351" s="105">
        <v>59890.44</v>
      </c>
      <c r="F2351" s="23">
        <v>42242</v>
      </c>
      <c r="G2351" s="106">
        <v>59890.44</v>
      </c>
      <c r="H2351" s="31">
        <f t="shared" si="73"/>
        <v>0</v>
      </c>
      <c r="I2351" s="39" t="s">
        <v>9</v>
      </c>
      <c r="N2351" s="20">
        <v>42236</v>
      </c>
      <c r="O2351" s="183">
        <v>6385</v>
      </c>
      <c r="P2351" s="183" t="s">
        <v>1592</v>
      </c>
      <c r="Q2351" s="15" t="s">
        <v>6234</v>
      </c>
      <c r="R2351" s="122">
        <v>5592.4</v>
      </c>
      <c r="S2351" s="23">
        <v>42237</v>
      </c>
      <c r="T2351" s="118">
        <v>5592.4</v>
      </c>
      <c r="U2351" s="31">
        <f t="shared" si="72"/>
        <v>0</v>
      </c>
      <c r="V2351" s="68" t="s">
        <v>9</v>
      </c>
    </row>
    <row r="2352" spans="1:22" x14ac:dyDescent="0.25">
      <c r="A2352" s="20">
        <v>42238</v>
      </c>
      <c r="B2352" s="183">
        <v>6560</v>
      </c>
      <c r="C2352" s="183" t="s">
        <v>1592</v>
      </c>
      <c r="D2352" s="14" t="s">
        <v>232</v>
      </c>
      <c r="E2352" s="105">
        <v>14868</v>
      </c>
      <c r="F2352" s="23">
        <v>42238</v>
      </c>
      <c r="G2352" s="106">
        <v>14868</v>
      </c>
      <c r="H2352" s="31">
        <f t="shared" si="73"/>
        <v>0</v>
      </c>
      <c r="I2352" s="39" t="s">
        <v>312</v>
      </c>
      <c r="N2352" s="20">
        <v>42247</v>
      </c>
      <c r="O2352" s="183">
        <v>7623</v>
      </c>
      <c r="P2352" s="183" t="s">
        <v>1592</v>
      </c>
      <c r="Q2352" s="14" t="s">
        <v>1101</v>
      </c>
      <c r="R2352" s="105">
        <v>156.80000000000001</v>
      </c>
      <c r="S2352" s="23">
        <v>42247</v>
      </c>
      <c r="T2352" s="106">
        <v>156.80000000000001</v>
      </c>
      <c r="U2352" s="31">
        <f t="shared" si="72"/>
        <v>0</v>
      </c>
      <c r="V2352" s="39" t="s">
        <v>9</v>
      </c>
    </row>
    <row r="2353" spans="1:22" x14ac:dyDescent="0.25">
      <c r="A2353" s="20">
        <v>42238</v>
      </c>
      <c r="B2353" s="183">
        <v>6561</v>
      </c>
      <c r="C2353" s="183" t="s">
        <v>1592</v>
      </c>
      <c r="D2353" s="14" t="s">
        <v>32</v>
      </c>
      <c r="E2353" s="105">
        <v>96897</v>
      </c>
      <c r="F2353" s="30">
        <v>42260</v>
      </c>
      <c r="G2353" s="144">
        <v>96897</v>
      </c>
      <c r="H2353" s="31">
        <f t="shared" si="73"/>
        <v>0</v>
      </c>
      <c r="I2353" s="39" t="s">
        <v>19</v>
      </c>
      <c r="N2353" s="20">
        <v>42235</v>
      </c>
      <c r="O2353" s="183">
        <v>6171</v>
      </c>
      <c r="P2353" s="183" t="s">
        <v>1592</v>
      </c>
      <c r="Q2353" s="14" t="s">
        <v>1319</v>
      </c>
      <c r="R2353" s="105">
        <v>2301.6</v>
      </c>
      <c r="S2353" s="23">
        <v>42235</v>
      </c>
      <c r="T2353" s="118">
        <v>2301.6</v>
      </c>
      <c r="U2353" s="31">
        <f t="shared" si="72"/>
        <v>0</v>
      </c>
      <c r="V2353" s="56" t="s">
        <v>312</v>
      </c>
    </row>
    <row r="2354" spans="1:22" x14ac:dyDescent="0.25">
      <c r="A2354" s="20">
        <v>42238</v>
      </c>
      <c r="B2354" s="183">
        <v>6562</v>
      </c>
      <c r="C2354" s="183" t="s">
        <v>1592</v>
      </c>
      <c r="D2354" s="14" t="s">
        <v>116</v>
      </c>
      <c r="E2354" s="105">
        <v>2862.9</v>
      </c>
      <c r="F2354" s="23">
        <v>42238</v>
      </c>
      <c r="G2354" s="106">
        <v>2862.9</v>
      </c>
      <c r="H2354" s="31">
        <f t="shared" si="73"/>
        <v>0</v>
      </c>
      <c r="I2354" s="39" t="s">
        <v>59</v>
      </c>
      <c r="N2354" s="20">
        <v>42219</v>
      </c>
      <c r="O2354" s="183">
        <v>4495</v>
      </c>
      <c r="P2354" s="183" t="s">
        <v>1592</v>
      </c>
      <c r="Q2354" s="40" t="s">
        <v>198</v>
      </c>
      <c r="R2354" s="105">
        <v>11922.9</v>
      </c>
      <c r="S2354" s="23">
        <v>42221</v>
      </c>
      <c r="T2354" s="106">
        <v>11922.9</v>
      </c>
      <c r="U2354" s="31">
        <f t="shared" si="72"/>
        <v>0</v>
      </c>
      <c r="V2354" s="68" t="s">
        <v>149</v>
      </c>
    </row>
    <row r="2355" spans="1:22" x14ac:dyDescent="0.25">
      <c r="A2355" s="20">
        <v>42238</v>
      </c>
      <c r="B2355" s="183">
        <v>6563</v>
      </c>
      <c r="C2355" s="183" t="s">
        <v>1592</v>
      </c>
      <c r="D2355" s="14" t="s">
        <v>82</v>
      </c>
      <c r="E2355" s="105">
        <v>7366</v>
      </c>
      <c r="F2355" s="23">
        <v>42238</v>
      </c>
      <c r="G2355" s="106">
        <v>7366</v>
      </c>
      <c r="H2355" s="31">
        <f t="shared" si="73"/>
        <v>0</v>
      </c>
      <c r="I2355" s="39" t="s">
        <v>59</v>
      </c>
      <c r="N2355" s="20">
        <v>42222</v>
      </c>
      <c r="O2355" s="183">
        <v>4811</v>
      </c>
      <c r="P2355" s="183" t="s">
        <v>1592</v>
      </c>
      <c r="Q2355" s="14" t="s">
        <v>198</v>
      </c>
      <c r="R2355" s="105">
        <v>28523.4</v>
      </c>
      <c r="S2355" s="23">
        <v>42224</v>
      </c>
      <c r="T2355" s="106">
        <v>28523.4</v>
      </c>
      <c r="U2355" s="31">
        <f t="shared" si="72"/>
        <v>0</v>
      </c>
      <c r="V2355" s="39" t="s">
        <v>149</v>
      </c>
    </row>
    <row r="2356" spans="1:22" x14ac:dyDescent="0.25">
      <c r="A2356" s="20">
        <v>42238</v>
      </c>
      <c r="B2356" s="183">
        <v>6564</v>
      </c>
      <c r="C2356" s="183" t="s">
        <v>1592</v>
      </c>
      <c r="D2356" s="14" t="s">
        <v>57</v>
      </c>
      <c r="E2356" s="105">
        <v>1435</v>
      </c>
      <c r="F2356" s="23">
        <v>42238</v>
      </c>
      <c r="G2356" s="106">
        <v>1435</v>
      </c>
      <c r="H2356" s="31">
        <f t="shared" si="73"/>
        <v>0</v>
      </c>
      <c r="I2356" s="39" t="s">
        <v>59</v>
      </c>
      <c r="N2356" s="20">
        <v>42226</v>
      </c>
      <c r="O2356" s="183">
        <v>5246</v>
      </c>
      <c r="P2356" s="183" t="s">
        <v>1592</v>
      </c>
      <c r="Q2356" s="14" t="s">
        <v>198</v>
      </c>
      <c r="R2356" s="105">
        <v>29227.7</v>
      </c>
      <c r="S2356" s="23">
        <v>42228</v>
      </c>
      <c r="T2356" s="118">
        <v>29227.7</v>
      </c>
      <c r="U2356" s="31">
        <f t="shared" si="72"/>
        <v>0</v>
      </c>
      <c r="V2356" s="56" t="s">
        <v>149</v>
      </c>
    </row>
    <row r="2357" spans="1:22" x14ac:dyDescent="0.25">
      <c r="A2357" s="20">
        <v>42238</v>
      </c>
      <c r="B2357" s="183">
        <v>6565</v>
      </c>
      <c r="C2357" s="183" t="s">
        <v>1592</v>
      </c>
      <c r="D2357" s="14" t="s">
        <v>108</v>
      </c>
      <c r="E2357" s="105">
        <v>60337.32</v>
      </c>
      <c r="F2357" s="30">
        <v>42249</v>
      </c>
      <c r="G2357" s="144">
        <v>60337.32</v>
      </c>
      <c r="H2357" s="31">
        <f t="shared" si="73"/>
        <v>0</v>
      </c>
      <c r="I2357" s="39" t="s">
        <v>9</v>
      </c>
      <c r="N2357" s="20">
        <v>42229</v>
      </c>
      <c r="O2357" s="183">
        <v>5568</v>
      </c>
      <c r="P2357" s="183" t="s">
        <v>1592</v>
      </c>
      <c r="Q2357" s="14" t="s">
        <v>198</v>
      </c>
      <c r="R2357" s="105">
        <v>32716.9</v>
      </c>
      <c r="S2357" s="23">
        <v>42231</v>
      </c>
      <c r="T2357" s="106">
        <v>32716.9</v>
      </c>
      <c r="U2357" s="31">
        <f t="shared" si="72"/>
        <v>0</v>
      </c>
      <c r="V2357" s="39" t="s">
        <v>149</v>
      </c>
    </row>
    <row r="2358" spans="1:22" x14ac:dyDescent="0.25">
      <c r="A2358" s="20">
        <v>42238</v>
      </c>
      <c r="B2358" s="183">
        <v>6566</v>
      </c>
      <c r="C2358" s="183" t="s">
        <v>1592</v>
      </c>
      <c r="D2358" s="14" t="s">
        <v>167</v>
      </c>
      <c r="E2358" s="105">
        <v>393.3</v>
      </c>
      <c r="F2358" s="23">
        <v>42238</v>
      </c>
      <c r="G2358" s="106">
        <v>393.3</v>
      </c>
      <c r="H2358" s="31">
        <f t="shared" si="73"/>
        <v>0</v>
      </c>
      <c r="I2358" s="39" t="s">
        <v>59</v>
      </c>
      <c r="N2358" s="20">
        <v>42233</v>
      </c>
      <c r="O2358" s="183">
        <v>6045</v>
      </c>
      <c r="P2358" s="183" t="s">
        <v>1592</v>
      </c>
      <c r="Q2358" s="14" t="s">
        <v>198</v>
      </c>
      <c r="R2358" s="105">
        <v>27896.1</v>
      </c>
      <c r="S2358" s="23">
        <v>42235</v>
      </c>
      <c r="T2358" s="118">
        <v>27896.1</v>
      </c>
      <c r="U2358" s="31">
        <f t="shared" si="72"/>
        <v>0</v>
      </c>
      <c r="V2358" s="56" t="s">
        <v>9</v>
      </c>
    </row>
    <row r="2359" spans="1:22" x14ac:dyDescent="0.25">
      <c r="A2359" s="20">
        <v>42238</v>
      </c>
      <c r="B2359" s="183">
        <v>6567</v>
      </c>
      <c r="C2359" s="183" t="s">
        <v>1592</v>
      </c>
      <c r="D2359" s="14" t="s">
        <v>83</v>
      </c>
      <c r="E2359" s="105">
        <v>8446</v>
      </c>
      <c r="F2359" s="23">
        <v>42238</v>
      </c>
      <c r="G2359" s="106">
        <v>8446</v>
      </c>
      <c r="H2359" s="48">
        <f t="shared" si="73"/>
        <v>0</v>
      </c>
      <c r="I2359" s="39" t="s">
        <v>59</v>
      </c>
      <c r="N2359" s="20">
        <v>42236</v>
      </c>
      <c r="O2359" s="183">
        <v>6382</v>
      </c>
      <c r="P2359" s="183" t="s">
        <v>1592</v>
      </c>
      <c r="Q2359" s="15" t="s">
        <v>198</v>
      </c>
      <c r="R2359" s="122">
        <v>32702.400000000001</v>
      </c>
      <c r="S2359" s="23">
        <v>42238</v>
      </c>
      <c r="T2359" s="106">
        <v>32702.400000000001</v>
      </c>
      <c r="U2359" s="31">
        <f t="shared" si="72"/>
        <v>0</v>
      </c>
      <c r="V2359" s="68" t="s">
        <v>149</v>
      </c>
    </row>
    <row r="2360" spans="1:22" x14ac:dyDescent="0.25">
      <c r="A2360" s="20">
        <v>42238</v>
      </c>
      <c r="B2360" s="183">
        <v>6568</v>
      </c>
      <c r="C2360" s="183" t="s">
        <v>1592</v>
      </c>
      <c r="D2360" s="14" t="s">
        <v>120</v>
      </c>
      <c r="E2360" s="105">
        <v>2913</v>
      </c>
      <c r="F2360" s="23">
        <v>42238</v>
      </c>
      <c r="G2360" s="106">
        <v>2913</v>
      </c>
      <c r="H2360" s="31">
        <f t="shared" si="73"/>
        <v>0</v>
      </c>
      <c r="I2360" s="39" t="s">
        <v>59</v>
      </c>
      <c r="N2360" s="20">
        <v>42240</v>
      </c>
      <c r="O2360" s="183">
        <v>6826</v>
      </c>
      <c r="P2360" s="183" t="s">
        <v>1592</v>
      </c>
      <c r="Q2360" s="14" t="s">
        <v>198</v>
      </c>
      <c r="R2360" s="105">
        <v>40761</v>
      </c>
      <c r="S2360" s="65">
        <v>42242</v>
      </c>
      <c r="T2360" s="106">
        <v>40761</v>
      </c>
      <c r="U2360" s="31">
        <f t="shared" si="72"/>
        <v>0</v>
      </c>
      <c r="V2360" s="39" t="s">
        <v>9</v>
      </c>
    </row>
    <row r="2361" spans="1:22" x14ac:dyDescent="0.25">
      <c r="A2361" s="20">
        <v>42238</v>
      </c>
      <c r="B2361" s="183">
        <v>6569</v>
      </c>
      <c r="C2361" s="183" t="s">
        <v>1592</v>
      </c>
      <c r="D2361" s="14" t="s">
        <v>81</v>
      </c>
      <c r="E2361" s="105">
        <v>3499.6</v>
      </c>
      <c r="F2361" s="23">
        <v>42238</v>
      </c>
      <c r="G2361" s="106">
        <v>3499.6</v>
      </c>
      <c r="H2361" s="31">
        <f t="shared" si="73"/>
        <v>0</v>
      </c>
      <c r="I2361" s="39" t="s">
        <v>59</v>
      </c>
      <c r="N2361" s="20">
        <v>42243</v>
      </c>
      <c r="O2361" s="183">
        <v>7131</v>
      </c>
      <c r="P2361" s="183" t="s">
        <v>1592</v>
      </c>
      <c r="Q2361" s="14" t="s">
        <v>198</v>
      </c>
      <c r="R2361" s="105">
        <v>29025.8</v>
      </c>
      <c r="S2361" s="23">
        <v>42245</v>
      </c>
      <c r="T2361" s="106">
        <v>29025.8</v>
      </c>
      <c r="U2361" s="31">
        <f t="shared" si="72"/>
        <v>0</v>
      </c>
      <c r="V2361" s="39" t="s">
        <v>149</v>
      </c>
    </row>
    <row r="2362" spans="1:22" x14ac:dyDescent="0.25">
      <c r="A2362" s="20">
        <v>42238</v>
      </c>
      <c r="B2362" s="183">
        <v>6570</v>
      </c>
      <c r="C2362" s="183" t="s">
        <v>1592</v>
      </c>
      <c r="D2362" s="14" t="s">
        <v>169</v>
      </c>
      <c r="E2362" s="105">
        <v>2387</v>
      </c>
      <c r="F2362" s="23">
        <v>42241</v>
      </c>
      <c r="G2362" s="106">
        <v>2387</v>
      </c>
      <c r="H2362" s="31">
        <f t="shared" si="73"/>
        <v>0</v>
      </c>
      <c r="I2362" s="39" t="s">
        <v>59</v>
      </c>
      <c r="N2362" s="20">
        <v>42247</v>
      </c>
      <c r="O2362" s="183">
        <v>7620</v>
      </c>
      <c r="P2362" s="183" t="s">
        <v>1592</v>
      </c>
      <c r="Q2362" s="14" t="s">
        <v>198</v>
      </c>
      <c r="R2362" s="105">
        <v>23224.5</v>
      </c>
      <c r="S2362" s="23"/>
      <c r="T2362" s="106"/>
      <c r="U2362" s="31">
        <f t="shared" si="72"/>
        <v>23224.5</v>
      </c>
      <c r="V2362" s="39" t="s">
        <v>149</v>
      </c>
    </row>
    <row r="2363" spans="1:22" x14ac:dyDescent="0.25">
      <c r="A2363" s="20">
        <v>42238</v>
      </c>
      <c r="B2363" s="183">
        <v>6571</v>
      </c>
      <c r="C2363" s="183" t="s">
        <v>1592</v>
      </c>
      <c r="D2363" s="14" t="s">
        <v>14</v>
      </c>
      <c r="E2363" s="105">
        <v>3447.6</v>
      </c>
      <c r="F2363" s="23">
        <v>42242</v>
      </c>
      <c r="G2363" s="106">
        <v>3447.6</v>
      </c>
      <c r="H2363" s="31">
        <f t="shared" si="73"/>
        <v>0</v>
      </c>
      <c r="I2363" s="39" t="s">
        <v>15</v>
      </c>
      <c r="N2363" s="20">
        <v>42217</v>
      </c>
      <c r="O2363" s="183">
        <v>4267</v>
      </c>
      <c r="P2363" s="183" t="s">
        <v>1592</v>
      </c>
      <c r="Q2363" s="14" t="s">
        <v>120</v>
      </c>
      <c r="R2363" s="105">
        <v>1521.1</v>
      </c>
      <c r="S2363" s="23">
        <v>42218</v>
      </c>
      <c r="T2363" s="106">
        <v>1521.1</v>
      </c>
      <c r="U2363" s="25">
        <f t="shared" si="72"/>
        <v>0</v>
      </c>
      <c r="V2363" s="39" t="s">
        <v>59</v>
      </c>
    </row>
    <row r="2364" spans="1:22" x14ac:dyDescent="0.25">
      <c r="A2364" s="20">
        <v>42238</v>
      </c>
      <c r="B2364" s="183">
        <v>6572</v>
      </c>
      <c r="C2364" s="183" t="s">
        <v>1592</v>
      </c>
      <c r="D2364" s="14" t="s">
        <v>31</v>
      </c>
      <c r="E2364" s="105">
        <v>4502.3999999999996</v>
      </c>
      <c r="F2364" s="23">
        <v>42238</v>
      </c>
      <c r="G2364" s="106">
        <v>4502.3999999999996</v>
      </c>
      <c r="H2364" s="31">
        <f t="shared" si="73"/>
        <v>0</v>
      </c>
      <c r="I2364" s="39" t="s">
        <v>59</v>
      </c>
      <c r="N2364" s="20">
        <v>42218</v>
      </c>
      <c r="O2364" s="183">
        <v>4354</v>
      </c>
      <c r="P2364" s="183" t="s">
        <v>1592</v>
      </c>
      <c r="Q2364" s="40" t="s">
        <v>120</v>
      </c>
      <c r="R2364" s="105">
        <v>1541.6</v>
      </c>
      <c r="S2364" s="23">
        <v>42218</v>
      </c>
      <c r="T2364" s="106">
        <v>1541.6</v>
      </c>
      <c r="U2364" s="25">
        <f t="shared" si="72"/>
        <v>0</v>
      </c>
      <c r="V2364" s="68" t="s">
        <v>59</v>
      </c>
    </row>
    <row r="2365" spans="1:22" x14ac:dyDescent="0.25">
      <c r="A2365" s="20">
        <v>42238</v>
      </c>
      <c r="B2365" s="183">
        <v>6573</v>
      </c>
      <c r="C2365" s="183" t="s">
        <v>1592</v>
      </c>
      <c r="D2365" s="14" t="s">
        <v>226</v>
      </c>
      <c r="E2365" s="105">
        <v>2366.0500000000002</v>
      </c>
      <c r="F2365" s="23">
        <v>42238</v>
      </c>
      <c r="G2365" s="106">
        <v>2366.0500000000002</v>
      </c>
      <c r="H2365" s="31">
        <f t="shared" si="73"/>
        <v>0</v>
      </c>
      <c r="I2365" s="39" t="s">
        <v>41</v>
      </c>
      <c r="N2365" s="20">
        <v>42222</v>
      </c>
      <c r="O2365" s="183">
        <v>4745</v>
      </c>
      <c r="P2365" s="183" t="s">
        <v>1592</v>
      </c>
      <c r="Q2365" s="14" t="s">
        <v>120</v>
      </c>
      <c r="R2365" s="105">
        <v>1754.4</v>
      </c>
      <c r="S2365" s="23">
        <v>42222</v>
      </c>
      <c r="T2365" s="106">
        <v>1754.4</v>
      </c>
      <c r="U2365" s="31">
        <f t="shared" si="72"/>
        <v>0</v>
      </c>
      <c r="V2365" s="39" t="s">
        <v>9</v>
      </c>
    </row>
    <row r="2366" spans="1:22" x14ac:dyDescent="0.25">
      <c r="A2366" s="20">
        <v>42238</v>
      </c>
      <c r="B2366" s="183">
        <v>6574</v>
      </c>
      <c r="C2366" s="183" t="s">
        <v>1592</v>
      </c>
      <c r="D2366" s="14" t="s">
        <v>6156</v>
      </c>
      <c r="E2366" s="105">
        <v>3577.2</v>
      </c>
      <c r="F2366" s="72">
        <v>42238</v>
      </c>
      <c r="G2366" s="106">
        <v>3577.2</v>
      </c>
      <c r="H2366" s="31">
        <f t="shared" si="73"/>
        <v>0</v>
      </c>
      <c r="I2366" s="39" t="s">
        <v>9</v>
      </c>
      <c r="N2366" s="20">
        <v>42224</v>
      </c>
      <c r="O2366" s="183">
        <v>4996</v>
      </c>
      <c r="P2366" s="183" t="s">
        <v>1592</v>
      </c>
      <c r="Q2366" s="14" t="s">
        <v>120</v>
      </c>
      <c r="R2366" s="105">
        <v>1480.06</v>
      </c>
      <c r="S2366" s="23">
        <v>42225</v>
      </c>
      <c r="T2366" s="106">
        <v>1480.06</v>
      </c>
      <c r="U2366" s="31">
        <f t="shared" si="72"/>
        <v>0</v>
      </c>
      <c r="V2366" s="39" t="s">
        <v>59</v>
      </c>
    </row>
    <row r="2367" spans="1:22" x14ac:dyDescent="0.25">
      <c r="A2367" s="20">
        <v>42238</v>
      </c>
      <c r="B2367" s="183">
        <v>6575</v>
      </c>
      <c r="C2367" s="183" t="s">
        <v>1592</v>
      </c>
      <c r="D2367" s="14" t="s">
        <v>131</v>
      </c>
      <c r="E2367" s="105">
        <v>28286.400000000001</v>
      </c>
      <c r="F2367" s="23">
        <v>42240</v>
      </c>
      <c r="G2367" s="106">
        <v>28286.400000000001</v>
      </c>
      <c r="H2367" s="31">
        <f t="shared" si="73"/>
        <v>0</v>
      </c>
      <c r="I2367" s="39" t="s">
        <v>17</v>
      </c>
      <c r="N2367" s="20">
        <v>42225</v>
      </c>
      <c r="O2367" s="183">
        <v>5104</v>
      </c>
      <c r="P2367" s="183" t="s">
        <v>1592</v>
      </c>
      <c r="Q2367" s="14" t="s">
        <v>120</v>
      </c>
      <c r="R2367" s="105">
        <v>1393.2</v>
      </c>
      <c r="S2367" s="23">
        <v>42226</v>
      </c>
      <c r="T2367" s="106">
        <v>1393.2</v>
      </c>
      <c r="U2367" s="31">
        <f t="shared" si="72"/>
        <v>0</v>
      </c>
      <c r="V2367" s="39" t="s">
        <v>59</v>
      </c>
    </row>
    <row r="2368" spans="1:22" x14ac:dyDescent="0.25">
      <c r="A2368" s="20">
        <v>42238</v>
      </c>
      <c r="B2368" s="183">
        <v>6576</v>
      </c>
      <c r="C2368" s="183" t="s">
        <v>1592</v>
      </c>
      <c r="D2368" s="14" t="s">
        <v>130</v>
      </c>
      <c r="E2368" s="105">
        <v>7557.15</v>
      </c>
      <c r="F2368" s="23">
        <v>42240</v>
      </c>
      <c r="G2368" s="106">
        <v>7557.15</v>
      </c>
      <c r="H2368" s="31">
        <f t="shared" si="73"/>
        <v>0</v>
      </c>
      <c r="I2368" s="39" t="s">
        <v>9</v>
      </c>
      <c r="N2368" s="20">
        <v>42231</v>
      </c>
      <c r="O2368" s="183">
        <v>5776</v>
      </c>
      <c r="P2368" s="183" t="s">
        <v>1592</v>
      </c>
      <c r="Q2368" s="14" t="s">
        <v>120</v>
      </c>
      <c r="R2368" s="105">
        <v>1694.2</v>
      </c>
      <c r="S2368" s="23">
        <v>42232</v>
      </c>
      <c r="T2368" s="229">
        <v>1694.2</v>
      </c>
      <c r="U2368" s="48">
        <f t="shared" si="72"/>
        <v>0</v>
      </c>
      <c r="V2368" s="39" t="s">
        <v>59</v>
      </c>
    </row>
    <row r="2369" spans="1:22" x14ac:dyDescent="0.25">
      <c r="A2369" s="20">
        <v>42238</v>
      </c>
      <c r="B2369" s="183">
        <v>6577</v>
      </c>
      <c r="C2369" s="183" t="s">
        <v>1592</v>
      </c>
      <c r="D2369" s="14" t="s">
        <v>1515</v>
      </c>
      <c r="E2369" s="105">
        <v>3536.55</v>
      </c>
      <c r="F2369" s="23">
        <v>42238</v>
      </c>
      <c r="G2369" s="106">
        <v>3536.55</v>
      </c>
      <c r="H2369" s="31">
        <f t="shared" si="73"/>
        <v>0</v>
      </c>
      <c r="I2369" s="39" t="s">
        <v>17</v>
      </c>
      <c r="N2369" s="20">
        <v>42232</v>
      </c>
      <c r="O2369" s="183">
        <v>5880</v>
      </c>
      <c r="P2369" s="183" t="s">
        <v>1592</v>
      </c>
      <c r="Q2369" s="14" t="s">
        <v>120</v>
      </c>
      <c r="R2369" s="105">
        <v>1672.7</v>
      </c>
      <c r="S2369" s="23">
        <v>42233</v>
      </c>
      <c r="T2369" s="106">
        <v>1672.7</v>
      </c>
      <c r="U2369" s="48">
        <f t="shared" si="72"/>
        <v>0</v>
      </c>
      <c r="V2369" s="39" t="s">
        <v>59</v>
      </c>
    </row>
    <row r="2370" spans="1:22" x14ac:dyDescent="0.25">
      <c r="A2370" s="20">
        <v>42238</v>
      </c>
      <c r="B2370" s="183">
        <v>6578</v>
      </c>
      <c r="C2370" s="183" t="s">
        <v>1592</v>
      </c>
      <c r="D2370" s="14" t="s">
        <v>143</v>
      </c>
      <c r="E2370" s="105">
        <v>1972</v>
      </c>
      <c r="F2370" s="30" t="s">
        <v>6246</v>
      </c>
      <c r="G2370" s="106">
        <v>1972</v>
      </c>
      <c r="H2370" s="31">
        <f t="shared" si="73"/>
        <v>0</v>
      </c>
      <c r="I2370" s="39" t="s">
        <v>17</v>
      </c>
      <c r="N2370" s="20">
        <v>42233</v>
      </c>
      <c r="O2370" s="183">
        <v>5938</v>
      </c>
      <c r="P2370" s="183" t="s">
        <v>1592</v>
      </c>
      <c r="Q2370" s="14" t="s">
        <v>120</v>
      </c>
      <c r="R2370" s="105">
        <v>1548</v>
      </c>
      <c r="S2370" s="23">
        <v>42233</v>
      </c>
      <c r="T2370" s="118">
        <v>1548</v>
      </c>
      <c r="U2370" s="31">
        <f t="shared" si="72"/>
        <v>0</v>
      </c>
      <c r="V2370" s="56" t="s">
        <v>59</v>
      </c>
    </row>
    <row r="2371" spans="1:22" x14ac:dyDescent="0.25">
      <c r="A2371" s="20">
        <v>42238</v>
      </c>
      <c r="B2371" s="183">
        <v>6579</v>
      </c>
      <c r="C2371" s="183" t="s">
        <v>1592</v>
      </c>
      <c r="D2371" s="14" t="s">
        <v>6209</v>
      </c>
      <c r="E2371" s="105">
        <v>5288.85</v>
      </c>
      <c r="F2371" s="72">
        <v>42238</v>
      </c>
      <c r="G2371" s="106">
        <v>5288.85</v>
      </c>
      <c r="H2371" s="31">
        <f t="shared" si="73"/>
        <v>0</v>
      </c>
      <c r="I2371" s="39" t="s">
        <v>9</v>
      </c>
      <c r="N2371" s="20">
        <v>42238</v>
      </c>
      <c r="O2371" s="183">
        <v>6568</v>
      </c>
      <c r="P2371" s="183" t="s">
        <v>1592</v>
      </c>
      <c r="Q2371" s="14" t="s">
        <v>120</v>
      </c>
      <c r="R2371" s="105">
        <v>2913</v>
      </c>
      <c r="S2371" s="23">
        <v>42238</v>
      </c>
      <c r="T2371" s="106">
        <v>2913</v>
      </c>
      <c r="U2371" s="31">
        <f t="shared" ref="U2371:U2434" si="74">R2371-T2371</f>
        <v>0</v>
      </c>
      <c r="V2371" s="39" t="s">
        <v>59</v>
      </c>
    </row>
    <row r="2372" spans="1:22" x14ac:dyDescent="0.25">
      <c r="A2372" s="20">
        <v>42238</v>
      </c>
      <c r="B2372" s="183">
        <v>6580</v>
      </c>
      <c r="C2372" s="183" t="s">
        <v>1592</v>
      </c>
      <c r="D2372" s="14" t="s">
        <v>151</v>
      </c>
      <c r="E2372" s="105">
        <v>2784.6</v>
      </c>
      <c r="F2372" s="23">
        <v>42240</v>
      </c>
      <c r="G2372" s="106">
        <v>2784.6</v>
      </c>
      <c r="H2372" s="31">
        <f t="shared" ref="H2372:H2435" si="75">E2372-G2372</f>
        <v>0</v>
      </c>
      <c r="I2372" s="39" t="s">
        <v>9</v>
      </c>
      <c r="N2372" s="20">
        <v>42239</v>
      </c>
      <c r="O2372" s="183">
        <v>6669</v>
      </c>
      <c r="P2372" s="183" t="s">
        <v>1592</v>
      </c>
      <c r="Q2372" s="14" t="s">
        <v>120</v>
      </c>
      <c r="R2372" s="105">
        <v>1894.5</v>
      </c>
      <c r="S2372" s="65">
        <v>42239</v>
      </c>
      <c r="T2372" s="106">
        <v>1894.5</v>
      </c>
      <c r="U2372" s="31">
        <f t="shared" si="74"/>
        <v>0</v>
      </c>
      <c r="V2372" s="39" t="s">
        <v>17</v>
      </c>
    </row>
    <row r="2373" spans="1:22" x14ac:dyDescent="0.25">
      <c r="A2373" s="20">
        <v>42238</v>
      </c>
      <c r="B2373" s="183">
        <v>6581</v>
      </c>
      <c r="C2373" s="183" t="s">
        <v>1592</v>
      </c>
      <c r="D2373" s="14" t="s">
        <v>1182</v>
      </c>
      <c r="E2373" s="105">
        <v>317.60000000000002</v>
      </c>
      <c r="F2373" s="23">
        <v>42238</v>
      </c>
      <c r="G2373" s="106">
        <v>317.60000000000002</v>
      </c>
      <c r="H2373" s="31">
        <f t="shared" si="75"/>
        <v>0</v>
      </c>
      <c r="I2373" s="39" t="s">
        <v>9</v>
      </c>
      <c r="N2373" s="20">
        <v>42241</v>
      </c>
      <c r="O2373" s="183">
        <v>6857</v>
      </c>
      <c r="P2373" s="183" t="s">
        <v>1592</v>
      </c>
      <c r="Q2373" s="14" t="s">
        <v>120</v>
      </c>
      <c r="R2373" s="105">
        <v>1573.2</v>
      </c>
      <c r="S2373" s="65">
        <v>42241</v>
      </c>
      <c r="T2373" s="106">
        <v>1573.2</v>
      </c>
      <c r="U2373" s="31">
        <f t="shared" si="74"/>
        <v>0</v>
      </c>
      <c r="V2373" s="39" t="s">
        <v>59</v>
      </c>
    </row>
    <row r="2374" spans="1:22" x14ac:dyDescent="0.25">
      <c r="A2374" s="20">
        <v>42238</v>
      </c>
      <c r="B2374" s="183">
        <v>6582</v>
      </c>
      <c r="C2374" s="183" t="s">
        <v>1592</v>
      </c>
      <c r="D2374" s="14" t="s">
        <v>133</v>
      </c>
      <c r="E2374" s="105">
        <v>1910.6</v>
      </c>
      <c r="F2374" s="23">
        <v>42238</v>
      </c>
      <c r="G2374" s="106">
        <v>1910.6</v>
      </c>
      <c r="H2374" s="31">
        <f t="shared" si="75"/>
        <v>0</v>
      </c>
      <c r="I2374" s="39" t="s">
        <v>9</v>
      </c>
      <c r="N2374" s="20">
        <v>42245</v>
      </c>
      <c r="O2374" s="183">
        <v>7318</v>
      </c>
      <c r="P2374" s="183" t="s">
        <v>1592</v>
      </c>
      <c r="Q2374" s="14" t="s">
        <v>120</v>
      </c>
      <c r="R2374" s="105">
        <v>2643.8</v>
      </c>
      <c r="S2374" s="23">
        <v>42245</v>
      </c>
      <c r="T2374" s="106">
        <v>2643.8</v>
      </c>
      <c r="U2374" s="31">
        <f t="shared" si="74"/>
        <v>0</v>
      </c>
      <c r="V2374" s="39" t="s">
        <v>59</v>
      </c>
    </row>
    <row r="2375" spans="1:22" x14ac:dyDescent="0.25">
      <c r="A2375" s="20">
        <v>42238</v>
      </c>
      <c r="B2375" s="183">
        <v>6583</v>
      </c>
      <c r="C2375" s="183" t="s">
        <v>1592</v>
      </c>
      <c r="D2375" s="150" t="s">
        <v>191</v>
      </c>
      <c r="E2375" s="105">
        <v>13991.6</v>
      </c>
      <c r="F2375" s="23">
        <v>42238</v>
      </c>
      <c r="G2375" s="106">
        <v>13991.6</v>
      </c>
      <c r="H2375" s="31">
        <f t="shared" si="75"/>
        <v>0</v>
      </c>
      <c r="I2375" s="39" t="s">
        <v>9</v>
      </c>
      <c r="N2375" s="20">
        <v>42246</v>
      </c>
      <c r="O2375" s="183">
        <v>7412</v>
      </c>
      <c r="P2375" s="183" t="s">
        <v>1592</v>
      </c>
      <c r="Q2375" s="14" t="s">
        <v>120</v>
      </c>
      <c r="R2375" s="105">
        <v>1807.8</v>
      </c>
      <c r="S2375" s="23">
        <v>42246</v>
      </c>
      <c r="T2375" s="106">
        <v>1807.8</v>
      </c>
      <c r="U2375" s="31">
        <f t="shared" si="74"/>
        <v>0</v>
      </c>
      <c r="V2375" s="39" t="s">
        <v>59</v>
      </c>
    </row>
    <row r="2376" spans="1:22" x14ac:dyDescent="0.25">
      <c r="A2376" s="20">
        <v>42238</v>
      </c>
      <c r="B2376" s="183">
        <v>6584</v>
      </c>
      <c r="C2376" s="183" t="s">
        <v>1592</v>
      </c>
      <c r="D2376" s="14" t="s">
        <v>66</v>
      </c>
      <c r="E2376" s="105">
        <v>3391.2</v>
      </c>
      <c r="F2376" s="23">
        <v>42238</v>
      </c>
      <c r="G2376" s="106">
        <v>3391.2</v>
      </c>
      <c r="H2376" s="31">
        <f t="shared" si="75"/>
        <v>0</v>
      </c>
      <c r="I2376" s="39" t="s">
        <v>9</v>
      </c>
      <c r="N2376" s="20">
        <v>42236</v>
      </c>
      <c r="O2376" s="183">
        <v>6289</v>
      </c>
      <c r="P2376" s="183" t="s">
        <v>1592</v>
      </c>
      <c r="Q2376" s="14" t="s">
        <v>6228</v>
      </c>
      <c r="R2376" s="105">
        <v>1434.4</v>
      </c>
      <c r="S2376" s="23">
        <v>42236</v>
      </c>
      <c r="T2376" s="118">
        <v>1434.4</v>
      </c>
      <c r="U2376" s="31">
        <f t="shared" si="74"/>
        <v>0</v>
      </c>
      <c r="V2376" s="56" t="s">
        <v>59</v>
      </c>
    </row>
    <row r="2377" spans="1:22" x14ac:dyDescent="0.25">
      <c r="A2377" s="20">
        <v>42238</v>
      </c>
      <c r="B2377" s="183">
        <v>6585</v>
      </c>
      <c r="C2377" s="183" t="s">
        <v>1592</v>
      </c>
      <c r="D2377" s="14" t="s">
        <v>135</v>
      </c>
      <c r="E2377" s="105">
        <v>153.6</v>
      </c>
      <c r="F2377" s="23">
        <v>42238</v>
      </c>
      <c r="G2377" s="106">
        <v>153.6</v>
      </c>
      <c r="H2377" s="31">
        <f t="shared" si="75"/>
        <v>0</v>
      </c>
      <c r="I2377" s="39" t="s">
        <v>9</v>
      </c>
      <c r="N2377" s="20">
        <v>42220</v>
      </c>
      <c r="O2377" s="183">
        <v>4565</v>
      </c>
      <c r="P2377" s="183" t="s">
        <v>1592</v>
      </c>
      <c r="Q2377" s="14" t="s">
        <v>180</v>
      </c>
      <c r="R2377" s="105">
        <v>5978.5</v>
      </c>
      <c r="S2377" s="23">
        <v>42220</v>
      </c>
      <c r="T2377" s="106">
        <v>5978.5</v>
      </c>
      <c r="U2377" s="31">
        <f t="shared" si="74"/>
        <v>0</v>
      </c>
      <c r="V2377" s="39" t="s">
        <v>9</v>
      </c>
    </row>
    <row r="2378" spans="1:22" x14ac:dyDescent="0.25">
      <c r="A2378" s="20">
        <v>42238</v>
      </c>
      <c r="B2378" s="183">
        <v>6586</v>
      </c>
      <c r="C2378" s="183" t="s">
        <v>1592</v>
      </c>
      <c r="D2378" s="14" t="s">
        <v>191</v>
      </c>
      <c r="E2378" s="105">
        <v>120</v>
      </c>
      <c r="F2378" s="23">
        <v>42238</v>
      </c>
      <c r="G2378" s="106">
        <v>120</v>
      </c>
      <c r="H2378" s="31">
        <f t="shared" si="75"/>
        <v>0</v>
      </c>
      <c r="I2378" s="39" t="s">
        <v>9</v>
      </c>
      <c r="N2378" s="20">
        <v>42234</v>
      </c>
      <c r="O2378" s="183">
        <v>6130</v>
      </c>
      <c r="P2378" s="183" t="s">
        <v>1592</v>
      </c>
      <c r="Q2378" s="14" t="s">
        <v>180</v>
      </c>
      <c r="R2378" s="105">
        <v>4185.9399999999996</v>
      </c>
      <c r="S2378" s="23">
        <v>42234</v>
      </c>
      <c r="T2378" s="106">
        <v>4185.9399999999996</v>
      </c>
      <c r="U2378" s="31">
        <f t="shared" si="74"/>
        <v>0</v>
      </c>
      <c r="V2378" s="39" t="s">
        <v>9</v>
      </c>
    </row>
    <row r="2379" spans="1:22" x14ac:dyDescent="0.25">
      <c r="A2379" s="20">
        <v>42238</v>
      </c>
      <c r="B2379" s="183">
        <v>6587</v>
      </c>
      <c r="C2379" s="183" t="s">
        <v>1592</v>
      </c>
      <c r="D2379" s="14" t="s">
        <v>47</v>
      </c>
      <c r="E2379" s="105">
        <v>21556.400000000001</v>
      </c>
      <c r="F2379" s="23">
        <v>42238</v>
      </c>
      <c r="G2379" s="106">
        <v>21556.400000000001</v>
      </c>
      <c r="H2379" s="31">
        <f t="shared" si="75"/>
        <v>0</v>
      </c>
      <c r="I2379" s="39" t="s">
        <v>773</v>
      </c>
      <c r="N2379" s="20">
        <v>42240</v>
      </c>
      <c r="O2379" s="183">
        <v>6789</v>
      </c>
      <c r="P2379" s="183" t="s">
        <v>1592</v>
      </c>
      <c r="Q2379" s="14" t="s">
        <v>180</v>
      </c>
      <c r="R2379" s="105">
        <v>5596.6</v>
      </c>
      <c r="S2379" s="65">
        <v>42240</v>
      </c>
      <c r="T2379" s="106">
        <v>5596.6</v>
      </c>
      <c r="U2379" s="31">
        <f t="shared" si="74"/>
        <v>0</v>
      </c>
      <c r="V2379" s="39" t="s">
        <v>9</v>
      </c>
    </row>
    <row r="2380" spans="1:22" x14ac:dyDescent="0.25">
      <c r="A2380" s="20">
        <v>42238</v>
      </c>
      <c r="B2380" s="183">
        <v>6588</v>
      </c>
      <c r="C2380" s="183" t="s">
        <v>1592</v>
      </c>
      <c r="D2380" s="14" t="s">
        <v>256</v>
      </c>
      <c r="E2380" s="105">
        <v>9729.4</v>
      </c>
      <c r="F2380" s="23">
        <v>42238</v>
      </c>
      <c r="G2380" s="106">
        <v>9729.4</v>
      </c>
      <c r="H2380" s="31">
        <f t="shared" si="75"/>
        <v>0</v>
      </c>
      <c r="I2380" s="39" t="s">
        <v>773</v>
      </c>
      <c r="N2380" s="20">
        <v>42247</v>
      </c>
      <c r="O2380" s="183">
        <v>7568</v>
      </c>
      <c r="P2380" s="183" t="s">
        <v>1592</v>
      </c>
      <c r="Q2380" s="14" t="s">
        <v>180</v>
      </c>
      <c r="R2380" s="105">
        <v>5791</v>
      </c>
      <c r="S2380" s="23">
        <v>42247</v>
      </c>
      <c r="T2380" s="106">
        <v>5791</v>
      </c>
      <c r="U2380" s="31">
        <f t="shared" si="74"/>
        <v>0</v>
      </c>
      <c r="V2380" s="39" t="s">
        <v>9</v>
      </c>
    </row>
    <row r="2381" spans="1:22" x14ac:dyDescent="0.25">
      <c r="A2381" s="20">
        <v>42238</v>
      </c>
      <c r="B2381" s="183">
        <v>6589</v>
      </c>
      <c r="C2381" s="183" t="s">
        <v>1592</v>
      </c>
      <c r="D2381" s="14" t="s">
        <v>98</v>
      </c>
      <c r="E2381" s="105">
        <v>2050</v>
      </c>
      <c r="F2381" s="23">
        <v>42239</v>
      </c>
      <c r="G2381" s="106">
        <v>2050</v>
      </c>
      <c r="H2381" s="31">
        <f t="shared" si="75"/>
        <v>0</v>
      </c>
      <c r="I2381" s="39" t="s">
        <v>94</v>
      </c>
      <c r="N2381" s="20">
        <v>42227</v>
      </c>
      <c r="O2381" s="183">
        <v>5327</v>
      </c>
      <c r="P2381" s="183" t="s">
        <v>1592</v>
      </c>
      <c r="Q2381" s="14" t="s">
        <v>6177</v>
      </c>
      <c r="R2381" s="105">
        <v>5798.8</v>
      </c>
      <c r="S2381" s="23">
        <v>42227</v>
      </c>
      <c r="T2381" s="106">
        <v>5798.8</v>
      </c>
      <c r="U2381" s="31">
        <f t="shared" si="74"/>
        <v>0</v>
      </c>
      <c r="V2381" s="39" t="s">
        <v>9</v>
      </c>
    </row>
    <row r="2382" spans="1:22" x14ac:dyDescent="0.25">
      <c r="A2382" s="20">
        <v>42238</v>
      </c>
      <c r="B2382" s="183">
        <v>6590</v>
      </c>
      <c r="C2382" s="183" t="s">
        <v>1592</v>
      </c>
      <c r="D2382" s="14" t="s">
        <v>93</v>
      </c>
      <c r="E2382" s="105">
        <v>2798.4</v>
      </c>
      <c r="F2382" s="65">
        <v>42239</v>
      </c>
      <c r="G2382" s="106">
        <v>2798.4</v>
      </c>
      <c r="H2382" s="31">
        <f t="shared" si="75"/>
        <v>0</v>
      </c>
      <c r="I2382" s="39" t="s">
        <v>94</v>
      </c>
      <c r="N2382" s="20">
        <v>42219</v>
      </c>
      <c r="O2382" s="183">
        <v>4430</v>
      </c>
      <c r="P2382" s="183" t="s">
        <v>1592</v>
      </c>
      <c r="Q2382" s="40" t="s">
        <v>167</v>
      </c>
      <c r="R2382" s="105">
        <v>591.1</v>
      </c>
      <c r="S2382" s="23">
        <v>42219</v>
      </c>
      <c r="T2382" s="106">
        <v>591.1</v>
      </c>
      <c r="U2382" s="31">
        <f t="shared" si="74"/>
        <v>0</v>
      </c>
      <c r="V2382" s="68" t="s">
        <v>59</v>
      </c>
    </row>
    <row r="2383" spans="1:22" x14ac:dyDescent="0.25">
      <c r="A2383" s="20">
        <v>42238</v>
      </c>
      <c r="B2383" s="183">
        <v>6591</v>
      </c>
      <c r="C2383" s="183" t="s">
        <v>1592</v>
      </c>
      <c r="D2383" s="14" t="s">
        <v>1500</v>
      </c>
      <c r="E2383" s="105">
        <v>2138.5</v>
      </c>
      <c r="F2383" s="65">
        <v>42238</v>
      </c>
      <c r="G2383" s="106">
        <v>2138.5</v>
      </c>
      <c r="H2383" s="31">
        <f t="shared" si="75"/>
        <v>0</v>
      </c>
      <c r="I2383" s="39" t="s">
        <v>9</v>
      </c>
      <c r="N2383" s="20">
        <v>42220</v>
      </c>
      <c r="O2383" s="183">
        <v>4543</v>
      </c>
      <c r="P2383" s="183" t="s">
        <v>1592</v>
      </c>
      <c r="Q2383" s="14" t="s">
        <v>167</v>
      </c>
      <c r="R2383" s="105">
        <v>328.9</v>
      </c>
      <c r="S2383" s="23">
        <v>42220</v>
      </c>
      <c r="T2383" s="106">
        <v>328.9</v>
      </c>
      <c r="U2383" s="31">
        <f t="shared" si="74"/>
        <v>0</v>
      </c>
      <c r="V2383" s="39" t="s">
        <v>59</v>
      </c>
    </row>
    <row r="2384" spans="1:22" x14ac:dyDescent="0.25">
      <c r="A2384" s="20">
        <v>42238</v>
      </c>
      <c r="B2384" s="183">
        <v>6592</v>
      </c>
      <c r="C2384" s="183" t="s">
        <v>1592</v>
      </c>
      <c r="D2384" s="14" t="s">
        <v>95</v>
      </c>
      <c r="E2384" s="105">
        <v>3750.6</v>
      </c>
      <c r="F2384" s="65">
        <v>42239</v>
      </c>
      <c r="G2384" s="106">
        <v>3750.6</v>
      </c>
      <c r="H2384" s="31">
        <f t="shared" si="75"/>
        <v>0</v>
      </c>
      <c r="I2384" s="39" t="s">
        <v>9</v>
      </c>
      <c r="N2384" s="20">
        <v>42224</v>
      </c>
      <c r="O2384" s="183">
        <v>4992</v>
      </c>
      <c r="P2384" s="183" t="s">
        <v>1592</v>
      </c>
      <c r="Q2384" s="14" t="s">
        <v>167</v>
      </c>
      <c r="R2384" s="105">
        <v>483</v>
      </c>
      <c r="S2384" s="47">
        <v>42225</v>
      </c>
      <c r="T2384" s="106">
        <v>483</v>
      </c>
      <c r="U2384" s="31">
        <f t="shared" si="74"/>
        <v>0</v>
      </c>
      <c r="V2384" s="39" t="s">
        <v>59</v>
      </c>
    </row>
    <row r="2385" spans="1:22" x14ac:dyDescent="0.25">
      <c r="A2385" s="20">
        <v>42238</v>
      </c>
      <c r="B2385" s="183">
        <v>6593</v>
      </c>
      <c r="C2385" s="183" t="s">
        <v>1592</v>
      </c>
      <c r="D2385" s="14" t="s">
        <v>60</v>
      </c>
      <c r="E2385" s="105">
        <v>5386.5</v>
      </c>
      <c r="F2385" s="65">
        <v>42238</v>
      </c>
      <c r="G2385" s="106">
        <v>5386.5</v>
      </c>
      <c r="H2385" s="48">
        <f t="shared" si="75"/>
        <v>0</v>
      </c>
      <c r="I2385" s="39" t="s">
        <v>773</v>
      </c>
      <c r="N2385" s="20">
        <v>42227</v>
      </c>
      <c r="O2385" s="183">
        <v>5281</v>
      </c>
      <c r="P2385" s="183" t="s">
        <v>1592</v>
      </c>
      <c r="Q2385" s="150" t="s">
        <v>167</v>
      </c>
      <c r="R2385" s="105">
        <v>607.20000000000005</v>
      </c>
      <c r="S2385" s="23">
        <v>42227</v>
      </c>
      <c r="T2385" s="106">
        <v>607.20000000000005</v>
      </c>
      <c r="U2385" s="31">
        <f t="shared" si="74"/>
        <v>0</v>
      </c>
      <c r="V2385" s="39" t="s">
        <v>59</v>
      </c>
    </row>
    <row r="2386" spans="1:22" x14ac:dyDescent="0.25">
      <c r="A2386" s="20">
        <v>42238</v>
      </c>
      <c r="B2386" s="183">
        <v>6594</v>
      </c>
      <c r="C2386" s="183" t="s">
        <v>1592</v>
      </c>
      <c r="D2386" s="14" t="s">
        <v>56</v>
      </c>
      <c r="E2386" s="105">
        <v>8210.4</v>
      </c>
      <c r="F2386" s="65">
        <v>42238</v>
      </c>
      <c r="G2386" s="106">
        <v>8210.4</v>
      </c>
      <c r="H2386" s="31">
        <f t="shared" si="75"/>
        <v>0</v>
      </c>
      <c r="I2386" s="39" t="s">
        <v>773</v>
      </c>
      <c r="N2386" s="20">
        <v>42230</v>
      </c>
      <c r="O2386" s="183">
        <v>5671</v>
      </c>
      <c r="P2386" s="183" t="s">
        <v>1592</v>
      </c>
      <c r="Q2386" s="14" t="s">
        <v>167</v>
      </c>
      <c r="R2386" s="105">
        <v>347.3</v>
      </c>
      <c r="S2386" s="23">
        <v>42230</v>
      </c>
      <c r="T2386" s="106">
        <v>347.3</v>
      </c>
      <c r="U2386" s="48">
        <f t="shared" si="74"/>
        <v>0</v>
      </c>
      <c r="V2386" s="39" t="s">
        <v>59</v>
      </c>
    </row>
    <row r="2387" spans="1:22" x14ac:dyDescent="0.25">
      <c r="A2387" s="20">
        <v>42238</v>
      </c>
      <c r="B2387" s="183">
        <v>6595</v>
      </c>
      <c r="C2387" s="183" t="s">
        <v>1592</v>
      </c>
      <c r="D2387" s="14" t="s">
        <v>218</v>
      </c>
      <c r="E2387" s="108">
        <v>0</v>
      </c>
      <c r="F2387" s="65"/>
      <c r="G2387" s="106"/>
      <c r="H2387" s="31">
        <f t="shared" si="75"/>
        <v>0</v>
      </c>
      <c r="I2387" s="39" t="s">
        <v>13</v>
      </c>
      <c r="N2387" s="20">
        <v>42231</v>
      </c>
      <c r="O2387" s="183">
        <v>5774</v>
      </c>
      <c r="P2387" s="183" t="s">
        <v>1592</v>
      </c>
      <c r="Q2387" s="14" t="s">
        <v>167</v>
      </c>
      <c r="R2387" s="105">
        <v>325.60000000000002</v>
      </c>
      <c r="S2387" s="23">
        <v>42232</v>
      </c>
      <c r="T2387" s="229">
        <v>325.60000000000002</v>
      </c>
      <c r="U2387" s="48">
        <f t="shared" si="74"/>
        <v>0</v>
      </c>
      <c r="V2387" s="39" t="s">
        <v>59</v>
      </c>
    </row>
    <row r="2388" spans="1:22" x14ac:dyDescent="0.25">
      <c r="A2388" s="20">
        <v>42238</v>
      </c>
      <c r="B2388" s="183">
        <v>6596</v>
      </c>
      <c r="C2388" s="183" t="s">
        <v>1592</v>
      </c>
      <c r="D2388" s="14" t="s">
        <v>55</v>
      </c>
      <c r="E2388" s="105">
        <v>551</v>
      </c>
      <c r="F2388" s="65">
        <v>42238</v>
      </c>
      <c r="G2388" s="106">
        <v>551</v>
      </c>
      <c r="H2388" s="31">
        <f t="shared" si="75"/>
        <v>0</v>
      </c>
      <c r="I2388" s="39" t="s">
        <v>94</v>
      </c>
      <c r="N2388" s="20">
        <v>42233</v>
      </c>
      <c r="O2388" s="183">
        <v>5939</v>
      </c>
      <c r="P2388" s="183" t="s">
        <v>1592</v>
      </c>
      <c r="Q2388" s="14" t="s">
        <v>167</v>
      </c>
      <c r="R2388" s="105">
        <v>317.39999999999998</v>
      </c>
      <c r="S2388" s="23">
        <v>42233</v>
      </c>
      <c r="T2388" s="118">
        <v>317.39999999999998</v>
      </c>
      <c r="U2388" s="31">
        <f t="shared" si="74"/>
        <v>0</v>
      </c>
      <c r="V2388" s="56" t="s">
        <v>59</v>
      </c>
    </row>
    <row r="2389" spans="1:22" x14ac:dyDescent="0.25">
      <c r="A2389" s="20">
        <v>42238</v>
      </c>
      <c r="B2389" s="183">
        <v>6597</v>
      </c>
      <c r="C2389" s="183" t="s">
        <v>1592</v>
      </c>
      <c r="D2389" s="14" t="s">
        <v>363</v>
      </c>
      <c r="E2389" s="105">
        <v>6936</v>
      </c>
      <c r="F2389" s="65">
        <v>42239</v>
      </c>
      <c r="G2389" s="106">
        <v>6936</v>
      </c>
      <c r="H2389" s="31">
        <f t="shared" si="75"/>
        <v>0</v>
      </c>
      <c r="I2389" s="39" t="s">
        <v>94</v>
      </c>
      <c r="N2389" s="20">
        <v>42236</v>
      </c>
      <c r="O2389" s="183">
        <v>6283</v>
      </c>
      <c r="P2389" s="183" t="s">
        <v>1592</v>
      </c>
      <c r="Q2389" s="14" t="s">
        <v>167</v>
      </c>
      <c r="R2389" s="105">
        <v>455.4</v>
      </c>
      <c r="S2389" s="23">
        <v>42236</v>
      </c>
      <c r="T2389" s="118">
        <v>455.4</v>
      </c>
      <c r="U2389" s="31">
        <f t="shared" si="74"/>
        <v>0</v>
      </c>
      <c r="V2389" s="56" t="s">
        <v>59</v>
      </c>
    </row>
    <row r="2390" spans="1:22" x14ac:dyDescent="0.25">
      <c r="A2390" s="20">
        <v>42238</v>
      </c>
      <c r="B2390" s="183">
        <v>6598</v>
      </c>
      <c r="C2390" s="183" t="s">
        <v>1592</v>
      </c>
      <c r="D2390" s="14" t="s">
        <v>24</v>
      </c>
      <c r="E2390" s="105">
        <v>4161.32</v>
      </c>
      <c r="F2390" s="74">
        <v>42248</v>
      </c>
      <c r="G2390" s="144">
        <v>4161.32</v>
      </c>
      <c r="H2390" s="31">
        <f t="shared" si="75"/>
        <v>0</v>
      </c>
      <c r="I2390" s="39" t="s">
        <v>9</v>
      </c>
      <c r="N2390" s="20">
        <v>42238</v>
      </c>
      <c r="O2390" s="183">
        <v>6566</v>
      </c>
      <c r="P2390" s="183" t="s">
        <v>1592</v>
      </c>
      <c r="Q2390" s="14" t="s">
        <v>167</v>
      </c>
      <c r="R2390" s="105">
        <v>393.3</v>
      </c>
      <c r="S2390" s="23">
        <v>42238</v>
      </c>
      <c r="T2390" s="106">
        <v>393.3</v>
      </c>
      <c r="U2390" s="31">
        <f t="shared" si="74"/>
        <v>0</v>
      </c>
      <c r="V2390" s="39" t="s">
        <v>59</v>
      </c>
    </row>
    <row r="2391" spans="1:22" x14ac:dyDescent="0.25">
      <c r="A2391" s="20">
        <v>42238</v>
      </c>
      <c r="B2391" s="183">
        <v>6599</v>
      </c>
      <c r="C2391" s="183" t="s">
        <v>1592</v>
      </c>
      <c r="D2391" s="14" t="s">
        <v>111</v>
      </c>
      <c r="E2391" s="105">
        <v>340240</v>
      </c>
      <c r="F2391" s="65">
        <v>42242</v>
      </c>
      <c r="G2391" s="106">
        <v>340240</v>
      </c>
      <c r="H2391" s="31">
        <f t="shared" si="75"/>
        <v>0</v>
      </c>
      <c r="I2391" s="39" t="s">
        <v>9</v>
      </c>
      <c r="N2391" s="20">
        <v>42240</v>
      </c>
      <c r="O2391" s="183">
        <v>6755</v>
      </c>
      <c r="P2391" s="183" t="s">
        <v>1592</v>
      </c>
      <c r="Q2391" s="14" t="s">
        <v>167</v>
      </c>
      <c r="R2391" s="105">
        <v>352</v>
      </c>
      <c r="S2391" s="65">
        <v>42240</v>
      </c>
      <c r="T2391" s="106">
        <v>352</v>
      </c>
      <c r="U2391" s="31">
        <f t="shared" si="74"/>
        <v>0</v>
      </c>
      <c r="V2391" s="39" t="s">
        <v>59</v>
      </c>
    </row>
    <row r="2392" spans="1:22" x14ac:dyDescent="0.25">
      <c r="A2392" s="20">
        <v>42238</v>
      </c>
      <c r="B2392" s="183">
        <v>6600</v>
      </c>
      <c r="C2392" s="183" t="s">
        <v>1592</v>
      </c>
      <c r="D2392" s="14" t="s">
        <v>361</v>
      </c>
      <c r="E2392" s="105">
        <v>4117.8999999999996</v>
      </c>
      <c r="F2392" s="65">
        <v>42241</v>
      </c>
      <c r="G2392" s="106">
        <v>4117.8999999999996</v>
      </c>
      <c r="H2392" s="31">
        <f t="shared" si="75"/>
        <v>0</v>
      </c>
      <c r="I2392" s="39" t="s">
        <v>94</v>
      </c>
      <c r="N2392" s="20">
        <v>42243</v>
      </c>
      <c r="O2392" s="183">
        <v>7075</v>
      </c>
      <c r="P2392" s="183" t="s">
        <v>1592</v>
      </c>
      <c r="Q2392" s="14" t="s">
        <v>167</v>
      </c>
      <c r="R2392" s="105">
        <v>290.39999999999998</v>
      </c>
      <c r="S2392" s="23">
        <v>42243</v>
      </c>
      <c r="T2392" s="106">
        <v>290.39999999999998</v>
      </c>
      <c r="U2392" s="31">
        <f t="shared" si="74"/>
        <v>0</v>
      </c>
      <c r="V2392" s="39" t="s">
        <v>9</v>
      </c>
    </row>
    <row r="2393" spans="1:22" x14ac:dyDescent="0.25">
      <c r="A2393" s="20">
        <v>42238</v>
      </c>
      <c r="B2393" s="183">
        <v>6601</v>
      </c>
      <c r="C2393" s="183" t="s">
        <v>1592</v>
      </c>
      <c r="D2393" s="14" t="s">
        <v>1262</v>
      </c>
      <c r="E2393" s="105">
        <v>63775.5</v>
      </c>
      <c r="F2393" s="65">
        <v>42243</v>
      </c>
      <c r="G2393" s="106">
        <v>63775.5</v>
      </c>
      <c r="H2393" s="31">
        <f t="shared" si="75"/>
        <v>0</v>
      </c>
      <c r="I2393" s="39" t="s">
        <v>6124</v>
      </c>
      <c r="N2393" s="20">
        <v>42217</v>
      </c>
      <c r="O2393" s="183">
        <v>4242</v>
      </c>
      <c r="P2393" s="183" t="s">
        <v>1592</v>
      </c>
      <c r="Q2393" s="14" t="s">
        <v>164</v>
      </c>
      <c r="R2393" s="105">
        <v>3242</v>
      </c>
      <c r="S2393" s="23">
        <v>42217</v>
      </c>
      <c r="T2393" s="106">
        <v>3242</v>
      </c>
      <c r="U2393" s="25">
        <f t="shared" si="74"/>
        <v>0</v>
      </c>
      <c r="V2393" s="39" t="s">
        <v>9</v>
      </c>
    </row>
    <row r="2394" spans="1:22" x14ac:dyDescent="0.25">
      <c r="A2394" s="20">
        <v>42238</v>
      </c>
      <c r="B2394" s="183">
        <v>6602</v>
      </c>
      <c r="C2394" s="183" t="s">
        <v>1592</v>
      </c>
      <c r="D2394" s="14" t="s">
        <v>1262</v>
      </c>
      <c r="E2394" s="105">
        <v>4762.8</v>
      </c>
      <c r="F2394" s="65">
        <v>42243</v>
      </c>
      <c r="G2394" s="106">
        <v>4762.8</v>
      </c>
      <c r="H2394" s="31">
        <f t="shared" si="75"/>
        <v>0</v>
      </c>
      <c r="I2394" s="39" t="s">
        <v>9</v>
      </c>
      <c r="N2394" s="20">
        <v>42220</v>
      </c>
      <c r="O2394" s="183">
        <v>4534</v>
      </c>
      <c r="P2394" s="183" t="s">
        <v>1592</v>
      </c>
      <c r="Q2394" s="150" t="s">
        <v>164</v>
      </c>
      <c r="R2394" s="105">
        <v>1216.5999999999999</v>
      </c>
      <c r="S2394" s="23">
        <v>42220</v>
      </c>
      <c r="T2394" s="106">
        <v>1216.5999999999999</v>
      </c>
      <c r="U2394" s="31">
        <f t="shared" si="74"/>
        <v>0</v>
      </c>
      <c r="V2394" s="39" t="s">
        <v>9</v>
      </c>
    </row>
    <row r="2395" spans="1:22" x14ac:dyDescent="0.25">
      <c r="A2395" s="20">
        <v>42238</v>
      </c>
      <c r="B2395" s="183">
        <v>6603</v>
      </c>
      <c r="C2395" s="183" t="s">
        <v>1592</v>
      </c>
      <c r="D2395" s="14" t="s">
        <v>1182</v>
      </c>
      <c r="E2395" s="105">
        <v>47.26</v>
      </c>
      <c r="F2395" s="65">
        <v>42238</v>
      </c>
      <c r="G2395" s="106">
        <v>47.26</v>
      </c>
      <c r="H2395" s="31">
        <f t="shared" si="75"/>
        <v>0</v>
      </c>
      <c r="I2395" s="39" t="s">
        <v>9</v>
      </c>
      <c r="N2395" s="20">
        <v>42224</v>
      </c>
      <c r="O2395" s="183">
        <v>5005</v>
      </c>
      <c r="P2395" s="183" t="s">
        <v>1592</v>
      </c>
      <c r="Q2395" s="14" t="s">
        <v>164</v>
      </c>
      <c r="R2395" s="105">
        <v>2134.1</v>
      </c>
      <c r="S2395" s="23">
        <v>42224</v>
      </c>
      <c r="T2395" s="106">
        <v>2134.1</v>
      </c>
      <c r="U2395" s="31">
        <f t="shared" si="74"/>
        <v>0</v>
      </c>
      <c r="V2395" s="39" t="s">
        <v>9</v>
      </c>
    </row>
    <row r="2396" spans="1:22" x14ac:dyDescent="0.25">
      <c r="A2396" s="20">
        <v>42238</v>
      </c>
      <c r="B2396" s="183">
        <v>6604</v>
      </c>
      <c r="C2396" s="183" t="s">
        <v>1592</v>
      </c>
      <c r="D2396" s="14" t="s">
        <v>24</v>
      </c>
      <c r="E2396" s="105">
        <v>40757.800000000003</v>
      </c>
      <c r="F2396" s="74">
        <v>42248</v>
      </c>
      <c r="G2396" s="144">
        <v>40757.800000000003</v>
      </c>
      <c r="H2396" s="31">
        <f t="shared" si="75"/>
        <v>0</v>
      </c>
      <c r="I2396" s="39" t="s">
        <v>19</v>
      </c>
      <c r="N2396" s="20">
        <v>42225</v>
      </c>
      <c r="O2396" s="183">
        <v>5095</v>
      </c>
      <c r="P2396" s="183" t="s">
        <v>1592</v>
      </c>
      <c r="Q2396" s="14" t="s">
        <v>164</v>
      </c>
      <c r="R2396" s="105">
        <v>1324.4</v>
      </c>
      <c r="S2396" s="23">
        <v>42225</v>
      </c>
      <c r="T2396" s="106">
        <v>1324.4</v>
      </c>
      <c r="U2396" s="31">
        <f t="shared" si="74"/>
        <v>0</v>
      </c>
      <c r="V2396" s="39" t="s">
        <v>9</v>
      </c>
    </row>
    <row r="2397" spans="1:22" x14ac:dyDescent="0.25">
      <c r="A2397" s="20">
        <v>42238</v>
      </c>
      <c r="B2397" s="183">
        <v>6605</v>
      </c>
      <c r="C2397" s="183" t="s">
        <v>1592</v>
      </c>
      <c r="D2397" s="14" t="s">
        <v>24</v>
      </c>
      <c r="E2397" s="105">
        <v>279</v>
      </c>
      <c r="F2397" s="74">
        <v>42248</v>
      </c>
      <c r="G2397" s="144">
        <v>279</v>
      </c>
      <c r="H2397" s="31">
        <f t="shared" si="75"/>
        <v>0</v>
      </c>
      <c r="I2397" s="39" t="s">
        <v>19</v>
      </c>
      <c r="N2397" s="20">
        <v>42225</v>
      </c>
      <c r="O2397" s="183">
        <v>5096</v>
      </c>
      <c r="P2397" s="183" t="s">
        <v>1592</v>
      </c>
      <c r="Q2397" s="14" t="s">
        <v>164</v>
      </c>
      <c r="R2397" s="105">
        <v>550</v>
      </c>
      <c r="S2397" s="23">
        <v>42225</v>
      </c>
      <c r="T2397" s="106">
        <v>550</v>
      </c>
      <c r="U2397" s="31">
        <f t="shared" si="74"/>
        <v>0</v>
      </c>
      <c r="V2397" s="39" t="s">
        <v>9</v>
      </c>
    </row>
    <row r="2398" spans="1:22" x14ac:dyDescent="0.25">
      <c r="A2398" s="20">
        <v>42238</v>
      </c>
      <c r="B2398" s="183">
        <v>6606</v>
      </c>
      <c r="C2398" s="183" t="s">
        <v>1592</v>
      </c>
      <c r="D2398" s="14" t="s">
        <v>6121</v>
      </c>
      <c r="E2398" s="105">
        <v>5948</v>
      </c>
      <c r="F2398" s="65">
        <v>42238</v>
      </c>
      <c r="G2398" s="106">
        <v>5948</v>
      </c>
      <c r="H2398" s="31">
        <f t="shared" si="75"/>
        <v>0</v>
      </c>
      <c r="I2398" s="39" t="s">
        <v>9</v>
      </c>
      <c r="N2398" s="20">
        <v>42231</v>
      </c>
      <c r="O2398" s="183">
        <v>5780</v>
      </c>
      <c r="P2398" s="183" t="s">
        <v>1592</v>
      </c>
      <c r="Q2398" s="14" t="s">
        <v>164</v>
      </c>
      <c r="R2398" s="105">
        <v>2032.3</v>
      </c>
      <c r="S2398" s="23">
        <v>42231</v>
      </c>
      <c r="T2398" s="106">
        <v>2032.3</v>
      </c>
      <c r="U2398" s="48">
        <f t="shared" si="74"/>
        <v>0</v>
      </c>
      <c r="V2398" s="39" t="s">
        <v>9</v>
      </c>
    </row>
    <row r="2399" spans="1:22" x14ac:dyDescent="0.25">
      <c r="A2399" s="20">
        <v>42238</v>
      </c>
      <c r="B2399" s="183">
        <v>6607</v>
      </c>
      <c r="C2399" s="183" t="s">
        <v>1592</v>
      </c>
      <c r="D2399" s="14" t="s">
        <v>71</v>
      </c>
      <c r="E2399" s="105">
        <v>1509.2</v>
      </c>
      <c r="F2399" s="186">
        <v>42238</v>
      </c>
      <c r="G2399" s="106">
        <v>1509.2</v>
      </c>
      <c r="H2399" s="31">
        <f t="shared" si="75"/>
        <v>0</v>
      </c>
      <c r="I2399" s="39" t="s">
        <v>9</v>
      </c>
      <c r="N2399" s="20">
        <v>42232</v>
      </c>
      <c r="O2399" s="183">
        <v>5884</v>
      </c>
      <c r="P2399" s="183" t="s">
        <v>1592</v>
      </c>
      <c r="Q2399" s="150" t="s">
        <v>164</v>
      </c>
      <c r="R2399" s="105">
        <v>3070</v>
      </c>
      <c r="S2399" s="23">
        <v>42232</v>
      </c>
      <c r="T2399" s="106">
        <v>3070</v>
      </c>
      <c r="U2399" s="48">
        <f t="shared" si="74"/>
        <v>0</v>
      </c>
      <c r="V2399" s="39" t="s">
        <v>9</v>
      </c>
    </row>
    <row r="2400" spans="1:22" x14ac:dyDescent="0.25">
      <c r="A2400" s="20">
        <v>42238</v>
      </c>
      <c r="B2400" s="183">
        <v>6608</v>
      </c>
      <c r="C2400" s="183" t="s">
        <v>1592</v>
      </c>
      <c r="D2400" s="14" t="s">
        <v>24</v>
      </c>
      <c r="E2400" s="105">
        <v>8995.5</v>
      </c>
      <c r="F2400" s="74">
        <v>42248</v>
      </c>
      <c r="G2400" s="144">
        <v>8995.5</v>
      </c>
      <c r="H2400" s="31">
        <f t="shared" si="75"/>
        <v>0</v>
      </c>
      <c r="I2400" s="39" t="s">
        <v>9</v>
      </c>
      <c r="N2400" s="20">
        <v>42240</v>
      </c>
      <c r="O2400" s="183">
        <v>6745</v>
      </c>
      <c r="P2400" s="183" t="s">
        <v>1592</v>
      </c>
      <c r="Q2400" s="14" t="s">
        <v>164</v>
      </c>
      <c r="R2400" s="105">
        <v>3415</v>
      </c>
      <c r="S2400" s="65">
        <v>42240</v>
      </c>
      <c r="T2400" s="106">
        <v>3415</v>
      </c>
      <c r="U2400" s="31">
        <f t="shared" si="74"/>
        <v>0</v>
      </c>
      <c r="V2400" s="39" t="s">
        <v>9</v>
      </c>
    </row>
    <row r="2401" spans="1:22" x14ac:dyDescent="0.25">
      <c r="A2401" s="20">
        <v>42238</v>
      </c>
      <c r="B2401" s="183">
        <v>6609</v>
      </c>
      <c r="C2401" s="183" t="s">
        <v>1592</v>
      </c>
      <c r="D2401" s="14" t="s">
        <v>24</v>
      </c>
      <c r="E2401" s="105">
        <v>11611.35</v>
      </c>
      <c r="F2401" s="74">
        <v>42248</v>
      </c>
      <c r="G2401" s="144">
        <v>11611.35</v>
      </c>
      <c r="H2401" s="31">
        <f t="shared" si="75"/>
        <v>0</v>
      </c>
      <c r="I2401" s="39" t="s">
        <v>312</v>
      </c>
      <c r="N2401" s="20">
        <v>42218</v>
      </c>
      <c r="O2401" s="183">
        <v>4352</v>
      </c>
      <c r="P2401" s="183" t="s">
        <v>1592</v>
      </c>
      <c r="Q2401" s="40" t="s">
        <v>1058</v>
      </c>
      <c r="R2401" s="105">
        <v>6557.3</v>
      </c>
      <c r="S2401" s="23">
        <v>42218</v>
      </c>
      <c r="T2401" s="106">
        <v>6557.3</v>
      </c>
      <c r="U2401" s="25">
        <f t="shared" si="74"/>
        <v>0</v>
      </c>
      <c r="V2401" s="68" t="s">
        <v>9</v>
      </c>
    </row>
    <row r="2402" spans="1:22" x14ac:dyDescent="0.25">
      <c r="A2402" s="20">
        <v>42238</v>
      </c>
      <c r="B2402" s="183">
        <v>6610</v>
      </c>
      <c r="C2402" s="183" t="s">
        <v>1592</v>
      </c>
      <c r="D2402" s="14" t="s">
        <v>141</v>
      </c>
      <c r="E2402" s="105">
        <v>3458.4</v>
      </c>
      <c r="F2402" s="65">
        <v>42238</v>
      </c>
      <c r="G2402" s="106">
        <v>3458.4</v>
      </c>
      <c r="H2402" s="31">
        <f t="shared" si="75"/>
        <v>0</v>
      </c>
      <c r="I2402" s="39" t="s">
        <v>17</v>
      </c>
      <c r="N2402" s="20">
        <v>42221</v>
      </c>
      <c r="O2402" s="183">
        <v>4608</v>
      </c>
      <c r="P2402" s="183" t="s">
        <v>1592</v>
      </c>
      <c r="Q2402" s="14" t="s">
        <v>1058</v>
      </c>
      <c r="R2402" s="105">
        <v>3577.6</v>
      </c>
      <c r="S2402" s="23">
        <v>42221</v>
      </c>
      <c r="T2402" s="106">
        <v>3577.6</v>
      </c>
      <c r="U2402" s="31">
        <f t="shared" si="74"/>
        <v>0</v>
      </c>
      <c r="V2402" s="39" t="s">
        <v>9</v>
      </c>
    </row>
    <row r="2403" spans="1:22" x14ac:dyDescent="0.25">
      <c r="A2403" s="20">
        <v>42238</v>
      </c>
      <c r="B2403" s="183">
        <v>6611</v>
      </c>
      <c r="C2403" s="183" t="s">
        <v>1592</v>
      </c>
      <c r="D2403" s="14" t="s">
        <v>1188</v>
      </c>
      <c r="E2403" s="105">
        <v>420</v>
      </c>
      <c r="F2403" s="186">
        <v>42238</v>
      </c>
      <c r="G2403" s="106">
        <v>420</v>
      </c>
      <c r="H2403" s="31">
        <f t="shared" si="75"/>
        <v>0</v>
      </c>
      <c r="I2403" s="39" t="s">
        <v>9</v>
      </c>
      <c r="N2403" s="20">
        <v>42222</v>
      </c>
      <c r="O2403" s="183">
        <v>4713</v>
      </c>
      <c r="P2403" s="183" t="s">
        <v>1592</v>
      </c>
      <c r="Q2403" s="14" t="s">
        <v>1058</v>
      </c>
      <c r="R2403" s="105">
        <v>3038.4</v>
      </c>
      <c r="S2403" s="12">
        <v>42222</v>
      </c>
      <c r="T2403" s="106">
        <v>3038.4</v>
      </c>
      <c r="U2403" s="31">
        <f t="shared" si="74"/>
        <v>0</v>
      </c>
      <c r="V2403" s="39" t="s">
        <v>9</v>
      </c>
    </row>
    <row r="2404" spans="1:22" x14ac:dyDescent="0.25">
      <c r="A2404" s="20">
        <v>42238</v>
      </c>
      <c r="B2404" s="183">
        <v>6612</v>
      </c>
      <c r="C2404" s="183" t="s">
        <v>1592</v>
      </c>
      <c r="D2404" s="14" t="s">
        <v>454</v>
      </c>
      <c r="E2404" s="105">
        <v>1364</v>
      </c>
      <c r="F2404" s="186">
        <v>42238</v>
      </c>
      <c r="G2404" s="106">
        <v>1364</v>
      </c>
      <c r="H2404" s="31">
        <f t="shared" si="75"/>
        <v>0</v>
      </c>
      <c r="I2404" s="39" t="s">
        <v>17</v>
      </c>
      <c r="N2404" s="20">
        <v>42222</v>
      </c>
      <c r="O2404" s="183">
        <v>4716</v>
      </c>
      <c r="P2404" s="183" t="s">
        <v>1592</v>
      </c>
      <c r="Q2404" s="14" t="s">
        <v>1058</v>
      </c>
      <c r="R2404" s="105">
        <v>516</v>
      </c>
      <c r="S2404" s="23">
        <v>42222</v>
      </c>
      <c r="T2404" s="106">
        <v>516</v>
      </c>
      <c r="U2404" s="31">
        <f t="shared" si="74"/>
        <v>0</v>
      </c>
      <c r="V2404" s="39" t="s">
        <v>9</v>
      </c>
    </row>
    <row r="2405" spans="1:22" x14ac:dyDescent="0.25">
      <c r="A2405" s="20">
        <v>42238</v>
      </c>
      <c r="B2405" s="183">
        <v>6613</v>
      </c>
      <c r="C2405" s="183" t="s">
        <v>1592</v>
      </c>
      <c r="D2405" s="14" t="s">
        <v>102</v>
      </c>
      <c r="E2405" s="105">
        <v>2456</v>
      </c>
      <c r="F2405" s="65">
        <v>42238</v>
      </c>
      <c r="G2405" s="106">
        <v>2456</v>
      </c>
      <c r="H2405" s="31">
        <f t="shared" si="75"/>
        <v>0</v>
      </c>
      <c r="I2405" s="39" t="s">
        <v>9</v>
      </c>
      <c r="N2405" s="20">
        <v>42224</v>
      </c>
      <c r="O2405" s="183">
        <v>4972</v>
      </c>
      <c r="P2405" s="183" t="s">
        <v>1592</v>
      </c>
      <c r="Q2405" s="14" t="s">
        <v>1058</v>
      </c>
      <c r="R2405" s="105">
        <v>4581.32</v>
      </c>
      <c r="S2405" s="23">
        <v>42224</v>
      </c>
      <c r="T2405" s="106">
        <v>4581.32</v>
      </c>
      <c r="U2405" s="31">
        <f t="shared" si="74"/>
        <v>0</v>
      </c>
      <c r="V2405" s="39" t="s">
        <v>9</v>
      </c>
    </row>
    <row r="2406" spans="1:22" x14ac:dyDescent="0.25">
      <c r="A2406" s="20">
        <v>42238</v>
      </c>
      <c r="B2406" s="183">
        <v>6614</v>
      </c>
      <c r="C2406" s="183" t="s">
        <v>1592</v>
      </c>
      <c r="D2406" s="14" t="s">
        <v>136</v>
      </c>
      <c r="E2406" s="105">
        <v>42672</v>
      </c>
      <c r="F2406" s="65" t="s">
        <v>6247</v>
      </c>
      <c r="G2406" s="106">
        <f>36500+6172</f>
        <v>42672</v>
      </c>
      <c r="H2406" s="31">
        <f t="shared" si="75"/>
        <v>0</v>
      </c>
      <c r="I2406" s="39" t="s">
        <v>9</v>
      </c>
      <c r="N2406" s="20">
        <v>42225</v>
      </c>
      <c r="O2406" s="183">
        <v>5108</v>
      </c>
      <c r="P2406" s="183" t="s">
        <v>1592</v>
      </c>
      <c r="Q2406" s="14" t="s">
        <v>1058</v>
      </c>
      <c r="R2406" s="105">
        <v>7195.6</v>
      </c>
      <c r="S2406" s="23">
        <v>42225</v>
      </c>
      <c r="T2406" s="106">
        <v>7195.6</v>
      </c>
      <c r="U2406" s="31">
        <f t="shared" si="74"/>
        <v>0</v>
      </c>
      <c r="V2406" s="39" t="s">
        <v>9</v>
      </c>
    </row>
    <row r="2407" spans="1:22" x14ac:dyDescent="0.25">
      <c r="A2407" s="20">
        <v>42238</v>
      </c>
      <c r="B2407" s="183">
        <v>6615</v>
      </c>
      <c r="C2407" s="183" t="s">
        <v>1592</v>
      </c>
      <c r="D2407" s="14" t="s">
        <v>1058</v>
      </c>
      <c r="E2407" s="105">
        <v>3272.6</v>
      </c>
      <c r="F2407" s="65">
        <v>42238</v>
      </c>
      <c r="G2407" s="106">
        <v>3272.6</v>
      </c>
      <c r="H2407" s="31">
        <f t="shared" si="75"/>
        <v>0</v>
      </c>
      <c r="I2407" s="39" t="s">
        <v>9</v>
      </c>
      <c r="N2407" s="20">
        <v>42225</v>
      </c>
      <c r="O2407" s="183">
        <v>5139</v>
      </c>
      <c r="P2407" s="183" t="s">
        <v>1592</v>
      </c>
      <c r="Q2407" s="14" t="s">
        <v>1058</v>
      </c>
      <c r="R2407" s="105">
        <v>726.4</v>
      </c>
      <c r="S2407" s="23">
        <v>42225</v>
      </c>
      <c r="T2407" s="106">
        <v>726.4</v>
      </c>
      <c r="U2407" s="31">
        <f t="shared" si="74"/>
        <v>0</v>
      </c>
      <c r="V2407" s="39" t="s">
        <v>9</v>
      </c>
    </row>
    <row r="2408" spans="1:22" x14ac:dyDescent="0.25">
      <c r="A2408" s="20">
        <v>42238</v>
      </c>
      <c r="B2408" s="183">
        <v>6616</v>
      </c>
      <c r="C2408" s="183" t="s">
        <v>1592</v>
      </c>
      <c r="D2408" s="14" t="s">
        <v>294</v>
      </c>
      <c r="E2408" s="105">
        <v>1722.9</v>
      </c>
      <c r="F2408" s="65">
        <v>42238</v>
      </c>
      <c r="G2408" s="106">
        <v>1722.9</v>
      </c>
      <c r="H2408" s="31">
        <f t="shared" si="75"/>
        <v>0</v>
      </c>
      <c r="I2408" s="39" t="s">
        <v>9</v>
      </c>
      <c r="N2408" s="20">
        <v>42226</v>
      </c>
      <c r="O2408" s="183">
        <v>5178</v>
      </c>
      <c r="P2408" s="183" t="s">
        <v>1592</v>
      </c>
      <c r="Q2408" s="14" t="s">
        <v>1058</v>
      </c>
      <c r="R2408" s="105">
        <v>4563.3</v>
      </c>
      <c r="S2408" s="23">
        <v>42226</v>
      </c>
      <c r="T2408" s="106">
        <v>4563.3</v>
      </c>
      <c r="U2408" s="31">
        <f t="shared" si="74"/>
        <v>0</v>
      </c>
      <c r="V2408" s="39" t="s">
        <v>9</v>
      </c>
    </row>
    <row r="2409" spans="1:22" x14ac:dyDescent="0.25">
      <c r="A2409" s="20">
        <v>42238</v>
      </c>
      <c r="B2409" s="183">
        <v>6617</v>
      </c>
      <c r="C2409" s="183" t="s">
        <v>1592</v>
      </c>
      <c r="D2409" s="14" t="s">
        <v>108</v>
      </c>
      <c r="E2409" s="105">
        <v>19629.5</v>
      </c>
      <c r="F2409" s="74">
        <v>42255</v>
      </c>
      <c r="G2409" s="144">
        <v>19629.5</v>
      </c>
      <c r="H2409" s="31">
        <f t="shared" si="75"/>
        <v>0</v>
      </c>
      <c r="I2409" s="39" t="s">
        <v>312</v>
      </c>
      <c r="N2409" s="20">
        <v>42231</v>
      </c>
      <c r="O2409" s="183">
        <v>5748</v>
      </c>
      <c r="P2409" s="183" t="s">
        <v>1592</v>
      </c>
      <c r="Q2409" s="14" t="s">
        <v>1058</v>
      </c>
      <c r="R2409" s="105">
        <v>7183.8</v>
      </c>
      <c r="S2409" s="23">
        <v>42231</v>
      </c>
      <c r="T2409" s="106">
        <v>7183.8</v>
      </c>
      <c r="U2409" s="48">
        <f t="shared" si="74"/>
        <v>0</v>
      </c>
      <c r="V2409" s="39" t="s">
        <v>9</v>
      </c>
    </row>
    <row r="2410" spans="1:22" x14ac:dyDescent="0.25">
      <c r="A2410" s="20">
        <v>42238</v>
      </c>
      <c r="B2410" s="183">
        <v>6618</v>
      </c>
      <c r="C2410" s="183" t="s">
        <v>1592</v>
      </c>
      <c r="D2410" s="150" t="s">
        <v>484</v>
      </c>
      <c r="E2410" s="105">
        <v>13275.8</v>
      </c>
      <c r="F2410" s="65">
        <v>42245</v>
      </c>
      <c r="G2410" s="106">
        <v>13275.8</v>
      </c>
      <c r="H2410" s="31">
        <f t="shared" si="75"/>
        <v>0</v>
      </c>
      <c r="I2410" s="39" t="s">
        <v>9</v>
      </c>
      <c r="N2410" s="20">
        <v>42231</v>
      </c>
      <c r="O2410" s="183">
        <v>5841</v>
      </c>
      <c r="P2410" s="183" t="s">
        <v>1592</v>
      </c>
      <c r="Q2410" s="14" t="s">
        <v>1058</v>
      </c>
      <c r="R2410" s="105">
        <v>3061</v>
      </c>
      <c r="S2410" s="23">
        <v>42231</v>
      </c>
      <c r="T2410" s="106">
        <v>3061</v>
      </c>
      <c r="U2410" s="48">
        <f t="shared" si="74"/>
        <v>0</v>
      </c>
      <c r="V2410" s="39" t="s">
        <v>9</v>
      </c>
    </row>
    <row r="2411" spans="1:22" x14ac:dyDescent="0.25">
      <c r="A2411" s="20">
        <v>42238</v>
      </c>
      <c r="B2411" s="183">
        <v>6619</v>
      </c>
      <c r="C2411" s="183" t="s">
        <v>1592</v>
      </c>
      <c r="D2411" s="14" t="s">
        <v>247</v>
      </c>
      <c r="E2411" s="105">
        <v>45</v>
      </c>
      <c r="F2411" s="65">
        <v>42238</v>
      </c>
      <c r="G2411" s="106">
        <v>45</v>
      </c>
      <c r="H2411" s="31">
        <f t="shared" si="75"/>
        <v>0</v>
      </c>
      <c r="I2411" s="39" t="s">
        <v>9</v>
      </c>
      <c r="N2411" s="20">
        <v>42232</v>
      </c>
      <c r="O2411" s="183">
        <v>5892</v>
      </c>
      <c r="P2411" s="183" t="s">
        <v>1592</v>
      </c>
      <c r="Q2411" s="14" t="s">
        <v>1058</v>
      </c>
      <c r="R2411" s="105">
        <v>6410.6</v>
      </c>
      <c r="S2411" s="23">
        <v>42232</v>
      </c>
      <c r="T2411" s="106">
        <v>6410.6</v>
      </c>
      <c r="U2411" s="31">
        <f t="shared" si="74"/>
        <v>0</v>
      </c>
      <c r="V2411" s="56" t="s">
        <v>9</v>
      </c>
    </row>
    <row r="2412" spans="1:22" x14ac:dyDescent="0.25">
      <c r="A2412" s="20">
        <v>42238</v>
      </c>
      <c r="B2412" s="183">
        <v>6620</v>
      </c>
      <c r="C2412" s="183" t="s">
        <v>1592</v>
      </c>
      <c r="D2412" s="14" t="s">
        <v>24</v>
      </c>
      <c r="E2412" s="105">
        <v>315128.2</v>
      </c>
      <c r="F2412" s="74">
        <v>42248</v>
      </c>
      <c r="G2412" s="144">
        <v>315128.2</v>
      </c>
      <c r="H2412" s="31">
        <f t="shared" si="75"/>
        <v>0</v>
      </c>
      <c r="I2412" s="39" t="s">
        <v>9</v>
      </c>
      <c r="N2412" s="20">
        <v>42233</v>
      </c>
      <c r="O2412" s="183">
        <v>6003</v>
      </c>
      <c r="P2412" s="183" t="s">
        <v>1592</v>
      </c>
      <c r="Q2412" s="14" t="s">
        <v>1058</v>
      </c>
      <c r="R2412" s="105">
        <v>2724.9</v>
      </c>
      <c r="S2412" s="23">
        <v>42233</v>
      </c>
      <c r="T2412" s="118">
        <v>2724.9</v>
      </c>
      <c r="U2412" s="31">
        <f t="shared" si="74"/>
        <v>0</v>
      </c>
      <c r="V2412" s="56" t="s">
        <v>9</v>
      </c>
    </row>
    <row r="2413" spans="1:22" x14ac:dyDescent="0.25">
      <c r="A2413" s="20">
        <v>42238</v>
      </c>
      <c r="B2413" s="183">
        <v>6621</v>
      </c>
      <c r="C2413" s="183" t="s">
        <v>1592</v>
      </c>
      <c r="D2413" s="14" t="s">
        <v>106</v>
      </c>
      <c r="E2413" s="105">
        <v>4510</v>
      </c>
      <c r="F2413" s="65">
        <v>42238</v>
      </c>
      <c r="G2413" s="106">
        <v>4510</v>
      </c>
      <c r="H2413" s="31">
        <f t="shared" si="75"/>
        <v>0</v>
      </c>
      <c r="I2413" s="39" t="s">
        <v>9</v>
      </c>
      <c r="N2413" s="20">
        <v>42234</v>
      </c>
      <c r="O2413" s="183">
        <v>6066</v>
      </c>
      <c r="P2413" s="183" t="s">
        <v>1592</v>
      </c>
      <c r="Q2413" s="14" t="s">
        <v>1058</v>
      </c>
      <c r="R2413" s="105">
        <v>4719.5</v>
      </c>
      <c r="S2413" s="23">
        <v>42234</v>
      </c>
      <c r="T2413" s="118">
        <v>4719.5</v>
      </c>
      <c r="U2413" s="31">
        <f t="shared" si="74"/>
        <v>0</v>
      </c>
      <c r="V2413" s="56" t="s">
        <v>9</v>
      </c>
    </row>
    <row r="2414" spans="1:22" x14ac:dyDescent="0.25">
      <c r="A2414" s="20">
        <v>42238</v>
      </c>
      <c r="B2414" s="183">
        <v>6622</v>
      </c>
      <c r="C2414" s="183" t="s">
        <v>1592</v>
      </c>
      <c r="D2414" s="14" t="s">
        <v>235</v>
      </c>
      <c r="E2414" s="105">
        <v>2551.5</v>
      </c>
      <c r="F2414" s="65">
        <v>42239</v>
      </c>
      <c r="G2414" s="106">
        <v>2551.5</v>
      </c>
      <c r="H2414" s="31">
        <f t="shared" si="75"/>
        <v>0</v>
      </c>
      <c r="I2414" s="39" t="s">
        <v>9</v>
      </c>
      <c r="N2414" s="20">
        <v>42235</v>
      </c>
      <c r="O2414" s="183">
        <v>6197</v>
      </c>
      <c r="P2414" s="183" t="s">
        <v>1592</v>
      </c>
      <c r="Q2414" s="14" t="s">
        <v>1058</v>
      </c>
      <c r="R2414" s="105">
        <v>2121.4</v>
      </c>
      <c r="S2414" s="23">
        <v>42235</v>
      </c>
      <c r="T2414" s="118">
        <v>2121.4</v>
      </c>
      <c r="U2414" s="31">
        <f t="shared" si="74"/>
        <v>0</v>
      </c>
      <c r="V2414" s="56" t="s">
        <v>9</v>
      </c>
    </row>
    <row r="2415" spans="1:22" x14ac:dyDescent="0.25">
      <c r="A2415" s="20">
        <v>42238</v>
      </c>
      <c r="B2415" s="183">
        <v>6623</v>
      </c>
      <c r="C2415" s="183" t="s">
        <v>1592</v>
      </c>
      <c r="D2415" s="14" t="s">
        <v>411</v>
      </c>
      <c r="E2415" s="105">
        <v>1834.8</v>
      </c>
      <c r="F2415" s="65">
        <v>42238</v>
      </c>
      <c r="G2415" s="106">
        <v>1834.8</v>
      </c>
      <c r="H2415" s="31">
        <f t="shared" si="75"/>
        <v>0</v>
      </c>
      <c r="I2415" s="39" t="s">
        <v>9</v>
      </c>
      <c r="N2415" s="20">
        <v>42236</v>
      </c>
      <c r="O2415" s="183">
        <v>6270</v>
      </c>
      <c r="P2415" s="183" t="s">
        <v>1592</v>
      </c>
      <c r="Q2415" s="14" t="s">
        <v>1058</v>
      </c>
      <c r="R2415" s="105">
        <v>2973.4</v>
      </c>
      <c r="S2415" s="23">
        <v>42236</v>
      </c>
      <c r="T2415" s="118">
        <v>2973.4</v>
      </c>
      <c r="U2415" s="31">
        <f t="shared" si="74"/>
        <v>0</v>
      </c>
      <c r="V2415" s="56" t="s">
        <v>9</v>
      </c>
    </row>
    <row r="2416" spans="1:22" x14ac:dyDescent="0.25">
      <c r="A2416" s="20">
        <v>42238</v>
      </c>
      <c r="B2416" s="183">
        <v>6624</v>
      </c>
      <c r="C2416" s="183" t="s">
        <v>1592</v>
      </c>
      <c r="D2416" s="14" t="s">
        <v>1053</v>
      </c>
      <c r="E2416" s="105">
        <v>66484.800000000003</v>
      </c>
      <c r="F2416" s="74">
        <v>42261</v>
      </c>
      <c r="G2416" s="144">
        <v>66484.800000000003</v>
      </c>
      <c r="H2416" s="31">
        <f t="shared" si="75"/>
        <v>0</v>
      </c>
      <c r="I2416" s="39" t="s">
        <v>19</v>
      </c>
      <c r="N2416" s="20">
        <v>42237</v>
      </c>
      <c r="O2416" s="183">
        <v>6417</v>
      </c>
      <c r="P2416" s="183" t="s">
        <v>1592</v>
      </c>
      <c r="Q2416" s="15" t="s">
        <v>1058</v>
      </c>
      <c r="R2416" s="122">
        <v>6257.6</v>
      </c>
      <c r="S2416" s="23">
        <v>42237</v>
      </c>
      <c r="T2416" s="118">
        <v>6257.6</v>
      </c>
      <c r="U2416" s="31">
        <f t="shared" si="74"/>
        <v>0</v>
      </c>
      <c r="V2416" s="68" t="s">
        <v>9</v>
      </c>
    </row>
    <row r="2417" spans="1:22" x14ac:dyDescent="0.25">
      <c r="A2417" s="20">
        <v>42238</v>
      </c>
      <c r="B2417" s="183">
        <v>6625</v>
      </c>
      <c r="C2417" s="183" t="s">
        <v>1592</v>
      </c>
      <c r="D2417" s="14" t="s">
        <v>24</v>
      </c>
      <c r="E2417" s="105">
        <v>3870</v>
      </c>
      <c r="F2417" s="74">
        <v>42248</v>
      </c>
      <c r="G2417" s="144">
        <v>3870</v>
      </c>
      <c r="H2417" s="31">
        <f t="shared" si="75"/>
        <v>0</v>
      </c>
      <c r="I2417" s="39" t="s">
        <v>9</v>
      </c>
      <c r="N2417" s="20">
        <v>42238</v>
      </c>
      <c r="O2417" s="183">
        <v>6553</v>
      </c>
      <c r="P2417" s="183" t="s">
        <v>1592</v>
      </c>
      <c r="Q2417" s="14" t="s">
        <v>1058</v>
      </c>
      <c r="R2417" s="105">
        <v>6326</v>
      </c>
      <c r="S2417" s="23">
        <v>42238</v>
      </c>
      <c r="T2417" s="106">
        <v>6326</v>
      </c>
      <c r="U2417" s="31">
        <f t="shared" si="74"/>
        <v>0</v>
      </c>
      <c r="V2417" s="39" t="s">
        <v>9</v>
      </c>
    </row>
    <row r="2418" spans="1:22" x14ac:dyDescent="0.25">
      <c r="A2418" s="20">
        <v>42238</v>
      </c>
      <c r="B2418" s="183">
        <v>6626</v>
      </c>
      <c r="C2418" s="183" t="s">
        <v>1592</v>
      </c>
      <c r="D2418" s="14" t="s">
        <v>45</v>
      </c>
      <c r="E2418" s="105">
        <v>64479.15</v>
      </c>
      <c r="F2418" s="65">
        <v>42242</v>
      </c>
      <c r="G2418" s="106">
        <v>64479.15</v>
      </c>
      <c r="H2418" s="31">
        <f t="shared" si="75"/>
        <v>0</v>
      </c>
      <c r="I2418" s="39" t="s">
        <v>9</v>
      </c>
      <c r="N2418" s="20">
        <v>42238</v>
      </c>
      <c r="O2418" s="183">
        <v>6615</v>
      </c>
      <c r="P2418" s="183" t="s">
        <v>1592</v>
      </c>
      <c r="Q2418" s="14" t="s">
        <v>1058</v>
      </c>
      <c r="R2418" s="105">
        <v>3272.6</v>
      </c>
      <c r="S2418" s="65">
        <v>42238</v>
      </c>
      <c r="T2418" s="106">
        <v>3272.6</v>
      </c>
      <c r="U2418" s="31">
        <f t="shared" si="74"/>
        <v>0</v>
      </c>
      <c r="V2418" s="39" t="s">
        <v>9</v>
      </c>
    </row>
    <row r="2419" spans="1:22" x14ac:dyDescent="0.25">
      <c r="A2419" s="20">
        <v>42238</v>
      </c>
      <c r="B2419" s="183">
        <v>6627</v>
      </c>
      <c r="C2419" s="183" t="s">
        <v>1592</v>
      </c>
      <c r="D2419" s="14" t="s">
        <v>2607</v>
      </c>
      <c r="E2419" s="105">
        <v>5253.6</v>
      </c>
      <c r="F2419" s="65">
        <v>42238</v>
      </c>
      <c r="G2419" s="106">
        <v>5253.6</v>
      </c>
      <c r="H2419" s="31">
        <f t="shared" si="75"/>
        <v>0</v>
      </c>
      <c r="I2419" s="39" t="s">
        <v>9</v>
      </c>
      <c r="N2419" s="20">
        <v>42239</v>
      </c>
      <c r="O2419" s="183">
        <v>6670</v>
      </c>
      <c r="P2419" s="183" t="s">
        <v>1592</v>
      </c>
      <c r="Q2419" s="14" t="s">
        <v>1058</v>
      </c>
      <c r="R2419" s="105">
        <v>5678.5</v>
      </c>
      <c r="S2419" s="65">
        <v>42239</v>
      </c>
      <c r="T2419" s="106">
        <v>5678.5</v>
      </c>
      <c r="U2419" s="31">
        <f t="shared" si="74"/>
        <v>0</v>
      </c>
      <c r="V2419" s="39" t="s">
        <v>9</v>
      </c>
    </row>
    <row r="2420" spans="1:22" x14ac:dyDescent="0.25">
      <c r="A2420" s="20">
        <v>42238</v>
      </c>
      <c r="B2420" s="183">
        <v>6628</v>
      </c>
      <c r="C2420" s="183" t="s">
        <v>1592</v>
      </c>
      <c r="D2420" s="14" t="s">
        <v>1020</v>
      </c>
      <c r="E2420" s="105">
        <v>5161.26</v>
      </c>
      <c r="F2420" s="65">
        <v>42238</v>
      </c>
      <c r="G2420" s="106">
        <v>5161.26</v>
      </c>
      <c r="H2420" s="31">
        <f t="shared" si="75"/>
        <v>0</v>
      </c>
      <c r="I2420" s="39" t="s">
        <v>9</v>
      </c>
      <c r="N2420" s="20">
        <v>42240</v>
      </c>
      <c r="O2420" s="183">
        <v>6742</v>
      </c>
      <c r="P2420" s="183" t="s">
        <v>1592</v>
      </c>
      <c r="Q2420" s="14" t="s">
        <v>1058</v>
      </c>
      <c r="R2420" s="105">
        <v>3498.6</v>
      </c>
      <c r="S2420" s="65">
        <v>42240</v>
      </c>
      <c r="T2420" s="106">
        <v>3498.6</v>
      </c>
      <c r="U2420" s="31">
        <f t="shared" si="74"/>
        <v>0</v>
      </c>
      <c r="V2420" s="39" t="s">
        <v>9</v>
      </c>
    </row>
    <row r="2421" spans="1:22" x14ac:dyDescent="0.25">
      <c r="A2421" s="20">
        <v>42238</v>
      </c>
      <c r="B2421" s="183">
        <v>6629</v>
      </c>
      <c r="C2421" s="183" t="s">
        <v>1592</v>
      </c>
      <c r="D2421" s="14" t="s">
        <v>24</v>
      </c>
      <c r="E2421" s="105">
        <v>99938</v>
      </c>
      <c r="F2421" s="74">
        <v>42248</v>
      </c>
      <c r="G2421" s="144">
        <v>99938</v>
      </c>
      <c r="H2421" s="31">
        <f t="shared" si="75"/>
        <v>0</v>
      </c>
      <c r="I2421" s="39" t="s">
        <v>6124</v>
      </c>
      <c r="N2421" s="20">
        <v>42241</v>
      </c>
      <c r="O2421" s="183">
        <v>6850</v>
      </c>
      <c r="P2421" s="183" t="s">
        <v>1592</v>
      </c>
      <c r="Q2421" s="14" t="s">
        <v>1058</v>
      </c>
      <c r="R2421" s="105">
        <v>6175.2</v>
      </c>
      <c r="S2421" s="65">
        <v>42241</v>
      </c>
      <c r="T2421" s="106">
        <v>6175.2</v>
      </c>
      <c r="U2421" s="31">
        <f t="shared" si="74"/>
        <v>0</v>
      </c>
      <c r="V2421" s="39" t="s">
        <v>9</v>
      </c>
    </row>
    <row r="2422" spans="1:22" x14ac:dyDescent="0.25">
      <c r="A2422" s="20">
        <v>42239</v>
      </c>
      <c r="B2422" s="183">
        <v>6630</v>
      </c>
      <c r="C2422" s="183" t="s">
        <v>1592</v>
      </c>
      <c r="D2422" s="14" t="s">
        <v>16</v>
      </c>
      <c r="E2422" s="105">
        <v>16755.900000000001</v>
      </c>
      <c r="F2422" s="65">
        <v>42239</v>
      </c>
      <c r="G2422" s="106">
        <v>16755.900000000001</v>
      </c>
      <c r="H2422" s="31">
        <f t="shared" si="75"/>
        <v>0</v>
      </c>
      <c r="I2422" s="39" t="s">
        <v>17</v>
      </c>
      <c r="N2422" s="20">
        <v>42242</v>
      </c>
      <c r="O2422" s="183">
        <v>6940</v>
      </c>
      <c r="P2422" s="183" t="s">
        <v>1592</v>
      </c>
      <c r="Q2422" s="14" t="s">
        <v>1058</v>
      </c>
      <c r="R2422" s="105">
        <v>2937.28</v>
      </c>
      <c r="S2422" s="65">
        <v>42242</v>
      </c>
      <c r="T2422" s="106">
        <v>2937.28</v>
      </c>
      <c r="U2422" s="31">
        <f t="shared" si="74"/>
        <v>0</v>
      </c>
      <c r="V2422" s="39" t="s">
        <v>9</v>
      </c>
    </row>
    <row r="2423" spans="1:22" x14ac:dyDescent="0.25">
      <c r="A2423" s="20">
        <v>42239</v>
      </c>
      <c r="B2423" s="183">
        <v>6631</v>
      </c>
      <c r="C2423" s="183" t="s">
        <v>1592</v>
      </c>
      <c r="D2423" s="14" t="s">
        <v>1178</v>
      </c>
      <c r="E2423" s="105">
        <v>28027.95</v>
      </c>
      <c r="F2423" s="65">
        <v>42240</v>
      </c>
      <c r="G2423" s="106">
        <v>28027.95</v>
      </c>
      <c r="H2423" s="31">
        <f t="shared" si="75"/>
        <v>0</v>
      </c>
      <c r="I2423" s="39" t="s">
        <v>9</v>
      </c>
      <c r="N2423" s="20">
        <v>42243</v>
      </c>
      <c r="O2423" s="183">
        <v>7059</v>
      </c>
      <c r="P2423" s="183" t="s">
        <v>1592</v>
      </c>
      <c r="Q2423" s="14" t="s">
        <v>1058</v>
      </c>
      <c r="R2423" s="105">
        <v>4298.3999999999996</v>
      </c>
      <c r="S2423" s="23">
        <v>42243</v>
      </c>
      <c r="T2423" s="106">
        <v>4298</v>
      </c>
      <c r="U2423" s="31">
        <f t="shared" si="74"/>
        <v>0.3999999999996362</v>
      </c>
      <c r="V2423" s="39" t="s">
        <v>9</v>
      </c>
    </row>
    <row r="2424" spans="1:22" x14ac:dyDescent="0.25">
      <c r="A2424" s="20">
        <v>42239</v>
      </c>
      <c r="B2424" s="183">
        <v>6632</v>
      </c>
      <c r="C2424" s="183" t="s">
        <v>1592</v>
      </c>
      <c r="D2424" s="14" t="s">
        <v>121</v>
      </c>
      <c r="E2424" s="105">
        <v>2392</v>
      </c>
      <c r="F2424" s="65">
        <v>42239</v>
      </c>
      <c r="G2424" s="106">
        <v>2392</v>
      </c>
      <c r="H2424" s="31">
        <f t="shared" si="75"/>
        <v>0</v>
      </c>
      <c r="I2424" s="39" t="s">
        <v>9</v>
      </c>
      <c r="N2424" s="20">
        <v>42244</v>
      </c>
      <c r="O2424" s="183">
        <v>7192</v>
      </c>
      <c r="P2424" s="183" t="s">
        <v>1592</v>
      </c>
      <c r="Q2424" s="14" t="s">
        <v>1058</v>
      </c>
      <c r="R2424" s="105">
        <v>4580.25</v>
      </c>
      <c r="S2424" s="23">
        <v>42244</v>
      </c>
      <c r="T2424" s="106">
        <v>4580.25</v>
      </c>
      <c r="U2424" s="31">
        <f t="shared" si="74"/>
        <v>0</v>
      </c>
      <c r="V2424" s="39" t="s">
        <v>9</v>
      </c>
    </row>
    <row r="2425" spans="1:22" x14ac:dyDescent="0.25">
      <c r="A2425" s="20">
        <v>42239</v>
      </c>
      <c r="B2425" s="183">
        <v>6633</v>
      </c>
      <c r="C2425" s="183" t="s">
        <v>1592</v>
      </c>
      <c r="D2425" s="14" t="s">
        <v>114</v>
      </c>
      <c r="E2425" s="105">
        <v>3223.2</v>
      </c>
      <c r="F2425" s="65">
        <v>42239</v>
      </c>
      <c r="G2425" s="106">
        <v>3223.2</v>
      </c>
      <c r="H2425" s="31">
        <f t="shared" si="75"/>
        <v>0</v>
      </c>
      <c r="I2425" s="39" t="s">
        <v>9</v>
      </c>
      <c r="N2425" s="20">
        <v>42245</v>
      </c>
      <c r="O2425" s="183">
        <v>7300</v>
      </c>
      <c r="P2425" s="183" t="s">
        <v>1592</v>
      </c>
      <c r="Q2425" s="14" t="s">
        <v>1058</v>
      </c>
      <c r="R2425" s="105">
        <v>6402.25</v>
      </c>
      <c r="S2425" s="23">
        <v>42245</v>
      </c>
      <c r="T2425" s="106">
        <v>6402.25</v>
      </c>
      <c r="U2425" s="31">
        <f t="shared" si="74"/>
        <v>0</v>
      </c>
      <c r="V2425" s="39" t="s">
        <v>9</v>
      </c>
    </row>
    <row r="2426" spans="1:22" x14ac:dyDescent="0.25">
      <c r="A2426" s="20">
        <v>42239</v>
      </c>
      <c r="B2426" s="183">
        <v>6634</v>
      </c>
      <c r="C2426" s="183" t="s">
        <v>1592</v>
      </c>
      <c r="D2426" s="14" t="s">
        <v>8</v>
      </c>
      <c r="E2426" s="105">
        <v>5430.15</v>
      </c>
      <c r="F2426" s="65">
        <v>42240</v>
      </c>
      <c r="G2426" s="106">
        <v>5430.15</v>
      </c>
      <c r="H2426" s="31">
        <f t="shared" si="75"/>
        <v>0</v>
      </c>
      <c r="I2426" s="39" t="s">
        <v>312</v>
      </c>
      <c r="N2426" s="20">
        <v>42246</v>
      </c>
      <c r="O2426" s="183">
        <v>7431</v>
      </c>
      <c r="P2426" s="183" t="s">
        <v>1592</v>
      </c>
      <c r="Q2426" s="14" t="s">
        <v>1058</v>
      </c>
      <c r="R2426" s="105">
        <v>7104.63</v>
      </c>
      <c r="S2426" s="23">
        <v>42246</v>
      </c>
      <c r="T2426" s="106">
        <v>7104.63</v>
      </c>
      <c r="U2426" s="31">
        <f t="shared" si="74"/>
        <v>0</v>
      </c>
      <c r="V2426" s="39" t="s">
        <v>9</v>
      </c>
    </row>
    <row r="2427" spans="1:22" x14ac:dyDescent="0.25">
      <c r="A2427" s="20">
        <v>42239</v>
      </c>
      <c r="B2427" s="183">
        <v>6635</v>
      </c>
      <c r="C2427" s="183" t="s">
        <v>1592</v>
      </c>
      <c r="D2427" s="14" t="s">
        <v>1012</v>
      </c>
      <c r="E2427" s="105">
        <v>16084.4</v>
      </c>
      <c r="F2427" s="65">
        <v>42239</v>
      </c>
      <c r="G2427" s="106">
        <v>16084.4</v>
      </c>
      <c r="H2427" s="31">
        <f t="shared" si="75"/>
        <v>0</v>
      </c>
      <c r="I2427" s="39" t="s">
        <v>9</v>
      </c>
      <c r="N2427" s="20">
        <v>42247</v>
      </c>
      <c r="O2427" s="183">
        <v>7515</v>
      </c>
      <c r="P2427" s="183" t="s">
        <v>1592</v>
      </c>
      <c r="Q2427" s="14" t="s">
        <v>1058</v>
      </c>
      <c r="R2427" s="105">
        <v>5321.1</v>
      </c>
      <c r="S2427" s="23">
        <v>42247</v>
      </c>
      <c r="T2427" s="106">
        <v>5321.1</v>
      </c>
      <c r="U2427" s="31">
        <f t="shared" si="74"/>
        <v>0</v>
      </c>
      <c r="V2427" s="39" t="s">
        <v>9</v>
      </c>
    </row>
    <row r="2428" spans="1:22" x14ac:dyDescent="0.25">
      <c r="A2428" s="20">
        <v>42239</v>
      </c>
      <c r="B2428" s="183">
        <v>6636</v>
      </c>
      <c r="C2428" s="183" t="s">
        <v>1592</v>
      </c>
      <c r="D2428" s="14" t="s">
        <v>161</v>
      </c>
      <c r="E2428" s="105">
        <v>28320.639999999999</v>
      </c>
      <c r="F2428" s="65">
        <v>42239</v>
      </c>
      <c r="G2428" s="106">
        <v>28320.639999999999</v>
      </c>
      <c r="H2428" s="31">
        <f t="shared" si="75"/>
        <v>0</v>
      </c>
      <c r="I2428" s="39" t="s">
        <v>9</v>
      </c>
      <c r="N2428" s="20">
        <v>42222</v>
      </c>
      <c r="O2428" s="183">
        <v>4806</v>
      </c>
      <c r="P2428" s="183" t="s">
        <v>1592</v>
      </c>
      <c r="Q2428" s="14" t="s">
        <v>449</v>
      </c>
      <c r="R2428" s="105">
        <v>20753.599999999999</v>
      </c>
      <c r="S2428" s="23">
        <v>42224</v>
      </c>
      <c r="T2428" s="106">
        <v>20753.599999999999</v>
      </c>
      <c r="U2428" s="31">
        <f t="shared" si="74"/>
        <v>0</v>
      </c>
      <c r="V2428" s="39" t="s">
        <v>149</v>
      </c>
    </row>
    <row r="2429" spans="1:22" x14ac:dyDescent="0.25">
      <c r="A2429" s="20">
        <v>42239</v>
      </c>
      <c r="B2429" s="183">
        <v>6637</v>
      </c>
      <c r="C2429" s="183" t="s">
        <v>1592</v>
      </c>
      <c r="D2429" s="14" t="s">
        <v>125</v>
      </c>
      <c r="E2429" s="105">
        <v>36886.949999999997</v>
      </c>
      <c r="F2429" s="65">
        <v>42242</v>
      </c>
      <c r="G2429" s="106">
        <v>36886.949999999997</v>
      </c>
      <c r="H2429" s="31">
        <f t="shared" si="75"/>
        <v>0</v>
      </c>
      <c r="I2429" s="39" t="s">
        <v>6112</v>
      </c>
      <c r="N2429" s="20">
        <v>42229</v>
      </c>
      <c r="O2429" s="183">
        <v>5561</v>
      </c>
      <c r="P2429" s="183" t="s">
        <v>1592</v>
      </c>
      <c r="Q2429" s="14" t="s">
        <v>449</v>
      </c>
      <c r="R2429" s="105">
        <v>19044.8</v>
      </c>
      <c r="S2429" s="23">
        <v>42231</v>
      </c>
      <c r="T2429" s="106">
        <v>19044.8</v>
      </c>
      <c r="U2429" s="31">
        <f t="shared" si="74"/>
        <v>0</v>
      </c>
      <c r="V2429" s="39" t="s">
        <v>149</v>
      </c>
    </row>
    <row r="2430" spans="1:22" x14ac:dyDescent="0.25">
      <c r="A2430" s="20">
        <v>42239</v>
      </c>
      <c r="B2430" s="183">
        <v>6638</v>
      </c>
      <c r="C2430" s="183" t="s">
        <v>1592</v>
      </c>
      <c r="D2430" s="150" t="s">
        <v>270</v>
      </c>
      <c r="E2430" s="105">
        <v>770</v>
      </c>
      <c r="F2430" s="65">
        <v>42239</v>
      </c>
      <c r="G2430" s="106">
        <v>770</v>
      </c>
      <c r="H2430" s="31">
        <f t="shared" si="75"/>
        <v>0</v>
      </c>
      <c r="I2430" s="39" t="s">
        <v>9</v>
      </c>
      <c r="N2430" s="20">
        <v>42240</v>
      </c>
      <c r="O2430" s="183">
        <v>6827</v>
      </c>
      <c r="P2430" s="183" t="s">
        <v>1592</v>
      </c>
      <c r="Q2430" s="14" t="s">
        <v>449</v>
      </c>
      <c r="R2430" s="105">
        <v>14768</v>
      </c>
      <c r="S2430" s="65">
        <v>42242</v>
      </c>
      <c r="T2430" s="106">
        <v>14768</v>
      </c>
      <c r="U2430" s="31">
        <f t="shared" si="74"/>
        <v>0</v>
      </c>
      <c r="V2430" s="39" t="s">
        <v>149</v>
      </c>
    </row>
    <row r="2431" spans="1:22" x14ac:dyDescent="0.25">
      <c r="A2431" s="20">
        <v>42239</v>
      </c>
      <c r="B2431" s="183">
        <v>6639</v>
      </c>
      <c r="C2431" s="183" t="s">
        <v>1592</v>
      </c>
      <c r="D2431" s="14" t="s">
        <v>24</v>
      </c>
      <c r="E2431" s="105">
        <v>5481</v>
      </c>
      <c r="F2431" s="74">
        <v>42248</v>
      </c>
      <c r="G2431" s="144">
        <v>5481</v>
      </c>
      <c r="H2431" s="31">
        <f t="shared" si="75"/>
        <v>0</v>
      </c>
      <c r="I2431" s="39" t="s">
        <v>9</v>
      </c>
      <c r="N2431" s="20">
        <v>42217</v>
      </c>
      <c r="O2431" s="183">
        <v>4220</v>
      </c>
      <c r="P2431" s="183" t="s">
        <v>1592</v>
      </c>
      <c r="Q2431" s="14" t="s">
        <v>18</v>
      </c>
      <c r="R2431" s="105">
        <v>3022.8</v>
      </c>
      <c r="S2431" s="23">
        <v>42217</v>
      </c>
      <c r="T2431" s="106">
        <v>3022.8</v>
      </c>
      <c r="U2431" s="25">
        <f t="shared" si="74"/>
        <v>0</v>
      </c>
      <c r="V2431" s="39" t="s">
        <v>9</v>
      </c>
    </row>
    <row r="2432" spans="1:22" x14ac:dyDescent="0.25">
      <c r="A2432" s="20">
        <v>42239</v>
      </c>
      <c r="B2432" s="183">
        <v>6640</v>
      </c>
      <c r="C2432" s="183" t="s">
        <v>1592</v>
      </c>
      <c r="D2432" s="14" t="s">
        <v>21</v>
      </c>
      <c r="E2432" s="105">
        <v>6653.1</v>
      </c>
      <c r="F2432" s="65">
        <v>42239</v>
      </c>
      <c r="G2432" s="106">
        <v>6653.1</v>
      </c>
      <c r="H2432" s="31">
        <f t="shared" si="75"/>
        <v>0</v>
      </c>
      <c r="I2432" s="39" t="s">
        <v>9</v>
      </c>
      <c r="N2432" s="20">
        <v>42218</v>
      </c>
      <c r="O2432" s="183">
        <v>4332</v>
      </c>
      <c r="P2432" s="183" t="s">
        <v>1592</v>
      </c>
      <c r="Q2432" s="14" t="s">
        <v>18</v>
      </c>
      <c r="R2432" s="105">
        <v>2689.9</v>
      </c>
      <c r="S2432" s="23">
        <v>42218</v>
      </c>
      <c r="T2432" s="106">
        <v>2689.9</v>
      </c>
      <c r="U2432" s="25">
        <f t="shared" si="74"/>
        <v>0</v>
      </c>
      <c r="V2432" s="39" t="s">
        <v>9</v>
      </c>
    </row>
    <row r="2433" spans="1:22" x14ac:dyDescent="0.25">
      <c r="A2433" s="20">
        <v>42239</v>
      </c>
      <c r="B2433" s="183">
        <v>6641</v>
      </c>
      <c r="C2433" s="183" t="s">
        <v>1592</v>
      </c>
      <c r="D2433" s="14" t="s">
        <v>86</v>
      </c>
      <c r="E2433" s="105">
        <v>346.38</v>
      </c>
      <c r="F2433" s="65">
        <v>42239</v>
      </c>
      <c r="G2433" s="106">
        <v>346.38</v>
      </c>
      <c r="H2433" s="31">
        <f t="shared" si="75"/>
        <v>0</v>
      </c>
      <c r="I2433" s="39" t="s">
        <v>9</v>
      </c>
      <c r="N2433" s="20">
        <v>42220</v>
      </c>
      <c r="O2433" s="183">
        <v>4509</v>
      </c>
      <c r="P2433" s="183" t="s">
        <v>1592</v>
      </c>
      <c r="Q2433" s="14" t="s">
        <v>18</v>
      </c>
      <c r="R2433" s="105">
        <v>3180.8</v>
      </c>
      <c r="S2433" s="23">
        <v>42220</v>
      </c>
      <c r="T2433" s="106">
        <v>3180.8</v>
      </c>
      <c r="U2433" s="31">
        <f t="shared" si="74"/>
        <v>0</v>
      </c>
      <c r="V2433" s="39" t="s">
        <v>9</v>
      </c>
    </row>
    <row r="2434" spans="1:22" x14ac:dyDescent="0.25">
      <c r="A2434" s="20">
        <v>42239</v>
      </c>
      <c r="B2434" s="183">
        <v>6642</v>
      </c>
      <c r="C2434" s="183" t="s">
        <v>1592</v>
      </c>
      <c r="D2434" s="14" t="s">
        <v>294</v>
      </c>
      <c r="E2434" s="105">
        <v>7605.4</v>
      </c>
      <c r="F2434" s="65">
        <v>42239</v>
      </c>
      <c r="G2434" s="106">
        <v>7605.4</v>
      </c>
      <c r="H2434" s="31">
        <f t="shared" si="75"/>
        <v>0</v>
      </c>
      <c r="I2434" s="39" t="s">
        <v>9</v>
      </c>
      <c r="N2434" s="20">
        <v>42222</v>
      </c>
      <c r="O2434" s="183">
        <v>4704</v>
      </c>
      <c r="P2434" s="183" t="s">
        <v>1592</v>
      </c>
      <c r="Q2434" s="14" t="s">
        <v>18</v>
      </c>
      <c r="R2434" s="105">
        <v>3584.8</v>
      </c>
      <c r="S2434" s="23">
        <v>42222</v>
      </c>
      <c r="T2434" s="106">
        <v>3584.8</v>
      </c>
      <c r="U2434" s="31">
        <f t="shared" si="74"/>
        <v>0</v>
      </c>
      <c r="V2434" s="39" t="s">
        <v>9</v>
      </c>
    </row>
    <row r="2435" spans="1:22" x14ac:dyDescent="0.25">
      <c r="A2435" s="20">
        <v>42239</v>
      </c>
      <c r="B2435" s="183">
        <v>6643</v>
      </c>
      <c r="C2435" s="183" t="s">
        <v>1592</v>
      </c>
      <c r="D2435" s="14" t="s">
        <v>152</v>
      </c>
      <c r="E2435" s="105">
        <v>7925.5</v>
      </c>
      <c r="F2435" s="65">
        <v>42240</v>
      </c>
      <c r="G2435" s="106">
        <v>7925.5</v>
      </c>
      <c r="H2435" s="31">
        <f t="shared" si="75"/>
        <v>0</v>
      </c>
      <c r="I2435" s="39" t="s">
        <v>59</v>
      </c>
      <c r="N2435" s="20">
        <v>42223</v>
      </c>
      <c r="O2435" s="183">
        <v>4821</v>
      </c>
      <c r="P2435" s="183" t="s">
        <v>1592</v>
      </c>
      <c r="Q2435" s="14" t="s">
        <v>18</v>
      </c>
      <c r="R2435" s="105">
        <v>2606.8000000000002</v>
      </c>
      <c r="S2435" s="23">
        <v>42223</v>
      </c>
      <c r="T2435" s="106">
        <v>2606.8000000000002</v>
      </c>
      <c r="U2435" s="31">
        <f t="shared" ref="U2435:U2498" si="76">R2435-T2435</f>
        <v>0</v>
      </c>
      <c r="V2435" s="39" t="s">
        <v>9</v>
      </c>
    </row>
    <row r="2436" spans="1:22" x14ac:dyDescent="0.25">
      <c r="A2436" s="20">
        <v>42239</v>
      </c>
      <c r="B2436" s="183">
        <v>6644</v>
      </c>
      <c r="C2436" s="183" t="s">
        <v>1592</v>
      </c>
      <c r="D2436" s="14" t="s">
        <v>292</v>
      </c>
      <c r="E2436" s="105">
        <v>2808</v>
      </c>
      <c r="F2436" s="65">
        <v>42241</v>
      </c>
      <c r="G2436" s="106">
        <v>2808</v>
      </c>
      <c r="H2436" s="31">
        <f t="shared" ref="H2436:H2499" si="77">E2436-G2436</f>
        <v>0</v>
      </c>
      <c r="I2436" s="39" t="s">
        <v>59</v>
      </c>
      <c r="N2436" s="20">
        <v>42224</v>
      </c>
      <c r="O2436" s="183">
        <v>4974</v>
      </c>
      <c r="P2436" s="183" t="s">
        <v>1592</v>
      </c>
      <c r="Q2436" s="14" t="s">
        <v>18</v>
      </c>
      <c r="R2436" s="105">
        <v>992</v>
      </c>
      <c r="S2436" s="23">
        <v>42224</v>
      </c>
      <c r="T2436" s="106">
        <v>992</v>
      </c>
      <c r="U2436" s="31">
        <f t="shared" si="76"/>
        <v>0</v>
      </c>
      <c r="V2436" s="39" t="s">
        <v>9</v>
      </c>
    </row>
    <row r="2437" spans="1:22" x14ac:dyDescent="0.25">
      <c r="A2437" s="20">
        <v>42239</v>
      </c>
      <c r="B2437" s="183">
        <v>6645</v>
      </c>
      <c r="C2437" s="183" t="s">
        <v>1592</v>
      </c>
      <c r="D2437" s="14" t="s">
        <v>91</v>
      </c>
      <c r="E2437" s="105">
        <v>30543.5</v>
      </c>
      <c r="F2437" s="65">
        <v>42240</v>
      </c>
      <c r="G2437" s="106">
        <v>30543.5</v>
      </c>
      <c r="H2437" s="31">
        <f t="shared" si="77"/>
        <v>0</v>
      </c>
      <c r="I2437" s="39" t="s">
        <v>9</v>
      </c>
      <c r="N2437" s="20">
        <v>42225</v>
      </c>
      <c r="O2437" s="183">
        <v>5072</v>
      </c>
      <c r="P2437" s="183" t="s">
        <v>1592</v>
      </c>
      <c r="Q2437" s="14" t="s">
        <v>18</v>
      </c>
      <c r="R2437" s="105">
        <v>2792.8</v>
      </c>
      <c r="S2437" s="23">
        <v>42225</v>
      </c>
      <c r="T2437" s="106">
        <v>2792.8</v>
      </c>
      <c r="U2437" s="31">
        <f t="shared" si="76"/>
        <v>0</v>
      </c>
      <c r="V2437" s="39" t="s">
        <v>9</v>
      </c>
    </row>
    <row r="2438" spans="1:22" x14ac:dyDescent="0.25">
      <c r="A2438" s="20">
        <v>42239</v>
      </c>
      <c r="B2438" s="183">
        <v>6646</v>
      </c>
      <c r="C2438" s="183" t="s">
        <v>1592</v>
      </c>
      <c r="D2438" s="14" t="s">
        <v>215</v>
      </c>
      <c r="E2438" s="105">
        <v>25857.200000000001</v>
      </c>
      <c r="F2438" s="65">
        <v>42239</v>
      </c>
      <c r="G2438" s="106">
        <v>25857.200000000001</v>
      </c>
      <c r="H2438" s="31">
        <f t="shared" si="77"/>
        <v>0</v>
      </c>
      <c r="I2438" s="39" t="s">
        <v>9</v>
      </c>
      <c r="N2438" s="20">
        <v>42226</v>
      </c>
      <c r="O2438" s="183">
        <v>5152</v>
      </c>
      <c r="P2438" s="183" t="s">
        <v>1592</v>
      </c>
      <c r="Q2438" s="14" t="s">
        <v>18</v>
      </c>
      <c r="R2438" s="105">
        <v>1184.7</v>
      </c>
      <c r="S2438" s="23">
        <v>42226</v>
      </c>
      <c r="T2438" s="106">
        <v>1184.7</v>
      </c>
      <c r="U2438" s="31">
        <f t="shared" si="76"/>
        <v>0</v>
      </c>
      <c r="V2438" s="39" t="s">
        <v>9</v>
      </c>
    </row>
    <row r="2439" spans="1:22" x14ac:dyDescent="0.25">
      <c r="A2439" s="20">
        <v>42239</v>
      </c>
      <c r="B2439" s="183">
        <v>6647</v>
      </c>
      <c r="C2439" s="183" t="s">
        <v>1592</v>
      </c>
      <c r="D2439" s="14" t="s">
        <v>31</v>
      </c>
      <c r="E2439" s="105">
        <v>4326</v>
      </c>
      <c r="F2439" s="65">
        <v>42240</v>
      </c>
      <c r="G2439" s="106">
        <v>4326</v>
      </c>
      <c r="H2439" s="31">
        <f t="shared" si="77"/>
        <v>0</v>
      </c>
      <c r="I2439" s="39" t="s">
        <v>59</v>
      </c>
      <c r="N2439" s="20">
        <v>42227</v>
      </c>
      <c r="O2439" s="183">
        <v>5253</v>
      </c>
      <c r="P2439" s="183" t="s">
        <v>1592</v>
      </c>
      <c r="Q2439" s="14" t="s">
        <v>18</v>
      </c>
      <c r="R2439" s="105">
        <v>6336.4</v>
      </c>
      <c r="S2439" s="23">
        <v>42227</v>
      </c>
      <c r="T2439" s="118">
        <v>6336.4</v>
      </c>
      <c r="U2439" s="31">
        <f t="shared" si="76"/>
        <v>0</v>
      </c>
      <c r="V2439" s="56" t="s">
        <v>19</v>
      </c>
    </row>
    <row r="2440" spans="1:22" x14ac:dyDescent="0.25">
      <c r="A2440" s="20">
        <v>42239</v>
      </c>
      <c r="B2440" s="183">
        <v>6648</v>
      </c>
      <c r="C2440" s="183" t="s">
        <v>1592</v>
      </c>
      <c r="D2440" s="14" t="s">
        <v>82</v>
      </c>
      <c r="E2440" s="105">
        <v>5758.5</v>
      </c>
      <c r="F2440" s="65">
        <v>42240</v>
      </c>
      <c r="G2440" s="106">
        <v>5758.5</v>
      </c>
      <c r="H2440" s="31">
        <f t="shared" si="77"/>
        <v>0</v>
      </c>
      <c r="I2440" s="39" t="s">
        <v>59</v>
      </c>
      <c r="N2440" s="20">
        <v>42228</v>
      </c>
      <c r="O2440" s="183">
        <v>5373</v>
      </c>
      <c r="P2440" s="183" t="s">
        <v>1592</v>
      </c>
      <c r="Q2440" s="14" t="s">
        <v>18</v>
      </c>
      <c r="R2440" s="105">
        <v>1116.25</v>
      </c>
      <c r="S2440" s="23">
        <v>42228</v>
      </c>
      <c r="T2440" s="106">
        <v>1116.25</v>
      </c>
      <c r="U2440" s="31">
        <f t="shared" si="76"/>
        <v>0</v>
      </c>
      <c r="V2440" s="39" t="s">
        <v>9</v>
      </c>
    </row>
    <row r="2441" spans="1:22" x14ac:dyDescent="0.25">
      <c r="A2441" s="20">
        <v>42239</v>
      </c>
      <c r="B2441" s="183">
        <v>6649</v>
      </c>
      <c r="C2441" s="183" t="s">
        <v>1592</v>
      </c>
      <c r="D2441" s="14" t="s">
        <v>45</v>
      </c>
      <c r="E2441" s="105">
        <v>4825</v>
      </c>
      <c r="F2441" s="65">
        <v>42242</v>
      </c>
      <c r="G2441" s="106">
        <v>4825</v>
      </c>
      <c r="H2441" s="31">
        <f t="shared" si="77"/>
        <v>0</v>
      </c>
      <c r="I2441" s="39" t="s">
        <v>59</v>
      </c>
      <c r="N2441" s="20">
        <v>42229</v>
      </c>
      <c r="O2441" s="183">
        <v>5472</v>
      </c>
      <c r="P2441" s="183" t="s">
        <v>1592</v>
      </c>
      <c r="Q2441" s="14" t="s">
        <v>18</v>
      </c>
      <c r="R2441" s="105">
        <v>2641.2</v>
      </c>
      <c r="S2441" s="23">
        <v>42229</v>
      </c>
      <c r="T2441" s="106">
        <v>2641.2</v>
      </c>
      <c r="U2441" s="31">
        <f t="shared" si="76"/>
        <v>0</v>
      </c>
      <c r="V2441" s="39" t="s">
        <v>9</v>
      </c>
    </row>
    <row r="2442" spans="1:22" x14ac:dyDescent="0.25">
      <c r="A2442" s="20">
        <v>42239</v>
      </c>
      <c r="B2442" s="183">
        <v>6650</v>
      </c>
      <c r="C2442" s="183" t="s">
        <v>1592</v>
      </c>
      <c r="D2442" s="14" t="s">
        <v>5046</v>
      </c>
      <c r="E2442" s="105">
        <v>4223.3</v>
      </c>
      <c r="F2442" s="65">
        <v>42239</v>
      </c>
      <c r="G2442" s="106">
        <v>4223.3</v>
      </c>
      <c r="H2442" s="31">
        <f t="shared" si="77"/>
        <v>0</v>
      </c>
      <c r="I2442" s="39" t="s">
        <v>9</v>
      </c>
      <c r="N2442" s="20">
        <v>42231</v>
      </c>
      <c r="O2442" s="183">
        <v>5731</v>
      </c>
      <c r="P2442" s="183" t="s">
        <v>1592</v>
      </c>
      <c r="Q2442" s="14" t="s">
        <v>18</v>
      </c>
      <c r="R2442" s="105">
        <v>2907.8</v>
      </c>
      <c r="S2442" s="23">
        <v>42231</v>
      </c>
      <c r="T2442" s="106">
        <v>2907.8</v>
      </c>
      <c r="U2442" s="48">
        <f t="shared" si="76"/>
        <v>0</v>
      </c>
      <c r="V2442" s="39" t="s">
        <v>9</v>
      </c>
    </row>
    <row r="2443" spans="1:22" x14ac:dyDescent="0.25">
      <c r="A2443" s="20">
        <v>42239</v>
      </c>
      <c r="B2443" s="183">
        <v>6651</v>
      </c>
      <c r="C2443" s="183" t="s">
        <v>1592</v>
      </c>
      <c r="D2443" s="14" t="s">
        <v>229</v>
      </c>
      <c r="E2443" s="105">
        <v>4628.8</v>
      </c>
      <c r="F2443" s="65">
        <v>42239</v>
      </c>
      <c r="G2443" s="106">
        <v>4628.8</v>
      </c>
      <c r="H2443" s="31">
        <f t="shared" si="77"/>
        <v>0</v>
      </c>
      <c r="I2443" s="39" t="s">
        <v>9</v>
      </c>
      <c r="N2443" s="20">
        <v>42232</v>
      </c>
      <c r="O2443" s="183">
        <v>5859</v>
      </c>
      <c r="P2443" s="183" t="s">
        <v>1592</v>
      </c>
      <c r="Q2443" s="14" t="s">
        <v>18</v>
      </c>
      <c r="R2443" s="105">
        <v>2845.8</v>
      </c>
      <c r="S2443" s="23">
        <v>42232</v>
      </c>
      <c r="T2443" s="106">
        <v>2845.8</v>
      </c>
      <c r="U2443" s="48">
        <f t="shared" si="76"/>
        <v>0</v>
      </c>
      <c r="V2443" s="39" t="s">
        <v>9</v>
      </c>
    </row>
    <row r="2444" spans="1:22" x14ac:dyDescent="0.25">
      <c r="A2444" s="20">
        <v>42239</v>
      </c>
      <c r="B2444" s="183">
        <v>6652</v>
      </c>
      <c r="C2444" s="183" t="s">
        <v>1592</v>
      </c>
      <c r="D2444" s="14" t="s">
        <v>66</v>
      </c>
      <c r="E2444" s="105">
        <v>1413.6</v>
      </c>
      <c r="F2444" s="65">
        <v>42239</v>
      </c>
      <c r="G2444" s="106">
        <v>1413.6</v>
      </c>
      <c r="H2444" s="31">
        <f t="shared" si="77"/>
        <v>0</v>
      </c>
      <c r="I2444" s="39" t="s">
        <v>9</v>
      </c>
      <c r="N2444" s="20">
        <v>42232</v>
      </c>
      <c r="O2444" s="183">
        <v>5860</v>
      </c>
      <c r="P2444" s="183" t="s">
        <v>1592</v>
      </c>
      <c r="Q2444" s="14" t="s">
        <v>18</v>
      </c>
      <c r="R2444" s="105">
        <v>80</v>
      </c>
      <c r="S2444" s="23">
        <v>42232</v>
      </c>
      <c r="T2444" s="106">
        <v>80</v>
      </c>
      <c r="U2444" s="48">
        <f t="shared" si="76"/>
        <v>0</v>
      </c>
      <c r="V2444" s="39" t="s">
        <v>9</v>
      </c>
    </row>
    <row r="2445" spans="1:22" x14ac:dyDescent="0.25">
      <c r="A2445" s="20">
        <v>42239</v>
      </c>
      <c r="B2445" s="183">
        <v>6653</v>
      </c>
      <c r="C2445" s="183" t="s">
        <v>1592</v>
      </c>
      <c r="D2445" s="14" t="s">
        <v>375</v>
      </c>
      <c r="E2445" s="105">
        <v>2708.7</v>
      </c>
      <c r="F2445" s="65">
        <v>42239</v>
      </c>
      <c r="G2445" s="106">
        <v>2708.7</v>
      </c>
      <c r="H2445" s="31">
        <f t="shared" si="77"/>
        <v>0</v>
      </c>
      <c r="I2445" s="39" t="s">
        <v>9</v>
      </c>
      <c r="N2445" s="20">
        <v>42233</v>
      </c>
      <c r="O2445" s="183">
        <v>5927</v>
      </c>
      <c r="P2445" s="183" t="s">
        <v>1592</v>
      </c>
      <c r="Q2445" s="14" t="s">
        <v>18</v>
      </c>
      <c r="R2445" s="105">
        <v>2504</v>
      </c>
      <c r="S2445" s="23">
        <v>42233</v>
      </c>
      <c r="T2445" s="118">
        <v>2504</v>
      </c>
      <c r="U2445" s="31">
        <f t="shared" si="76"/>
        <v>0</v>
      </c>
      <c r="V2445" s="56" t="s">
        <v>9</v>
      </c>
    </row>
    <row r="2446" spans="1:22" x14ac:dyDescent="0.25">
      <c r="A2446" s="20">
        <v>42239</v>
      </c>
      <c r="B2446" s="183">
        <v>6654</v>
      </c>
      <c r="C2446" s="183" t="s">
        <v>1592</v>
      </c>
      <c r="D2446" s="14" t="s">
        <v>24</v>
      </c>
      <c r="E2446" s="105">
        <v>76478.850000000006</v>
      </c>
      <c r="F2446" s="74" t="s">
        <v>6339</v>
      </c>
      <c r="G2446" s="144">
        <f>16279.25+60199.6</f>
        <v>76478.850000000006</v>
      </c>
      <c r="H2446" s="31">
        <f t="shared" si="77"/>
        <v>0</v>
      </c>
      <c r="I2446" s="39" t="s">
        <v>9</v>
      </c>
      <c r="N2446" s="20">
        <v>42234</v>
      </c>
      <c r="O2446" s="183">
        <v>6068</v>
      </c>
      <c r="P2446" s="183" t="s">
        <v>1592</v>
      </c>
      <c r="Q2446" s="14" t="s">
        <v>18</v>
      </c>
      <c r="R2446" s="105">
        <v>824.35</v>
      </c>
      <c r="S2446" s="23">
        <v>42234</v>
      </c>
      <c r="T2446" s="106">
        <v>824.35</v>
      </c>
      <c r="U2446" s="31">
        <f t="shared" si="76"/>
        <v>0</v>
      </c>
      <c r="V2446" s="39" t="s">
        <v>9</v>
      </c>
    </row>
    <row r="2447" spans="1:22" x14ac:dyDescent="0.25">
      <c r="A2447" s="20">
        <v>42239</v>
      </c>
      <c r="B2447" s="183">
        <v>6655</v>
      </c>
      <c r="C2447" s="183" t="s">
        <v>1592</v>
      </c>
      <c r="D2447" s="14" t="s">
        <v>137</v>
      </c>
      <c r="E2447" s="105">
        <v>1188.8</v>
      </c>
      <c r="F2447" s="65">
        <v>42239</v>
      </c>
      <c r="G2447" s="106">
        <v>1188.8</v>
      </c>
      <c r="H2447" s="31">
        <f t="shared" si="77"/>
        <v>0</v>
      </c>
      <c r="I2447" s="39" t="s">
        <v>9</v>
      </c>
      <c r="N2447" s="20">
        <v>42235</v>
      </c>
      <c r="O2447" s="183">
        <v>6155</v>
      </c>
      <c r="P2447" s="183" t="s">
        <v>1592</v>
      </c>
      <c r="Q2447" s="14" t="s">
        <v>18</v>
      </c>
      <c r="R2447" s="105">
        <v>2294</v>
      </c>
      <c r="S2447" s="23">
        <v>42235</v>
      </c>
      <c r="T2447" s="118">
        <v>2294</v>
      </c>
      <c r="U2447" s="31">
        <f t="shared" si="76"/>
        <v>0</v>
      </c>
      <c r="V2447" s="56" t="s">
        <v>9</v>
      </c>
    </row>
    <row r="2448" spans="1:22" x14ac:dyDescent="0.25">
      <c r="A2448" s="20">
        <v>42239</v>
      </c>
      <c r="B2448" s="183">
        <v>6656</v>
      </c>
      <c r="C2448" s="183" t="s">
        <v>1592</v>
      </c>
      <c r="D2448" s="14" t="s">
        <v>239</v>
      </c>
      <c r="E2448" s="105">
        <v>690.2</v>
      </c>
      <c r="F2448" s="65">
        <v>42239</v>
      </c>
      <c r="G2448" s="106">
        <v>690.2</v>
      </c>
      <c r="H2448" s="31">
        <f t="shared" si="77"/>
        <v>0</v>
      </c>
      <c r="I2448" s="39" t="s">
        <v>9</v>
      </c>
      <c r="N2448" s="20">
        <v>42236</v>
      </c>
      <c r="O2448" s="183">
        <v>6266</v>
      </c>
      <c r="P2448" s="183" t="s">
        <v>1592</v>
      </c>
      <c r="Q2448" s="14" t="s">
        <v>18</v>
      </c>
      <c r="R2448" s="105">
        <v>993</v>
      </c>
      <c r="S2448" s="23">
        <v>42236</v>
      </c>
      <c r="T2448" s="118">
        <v>993</v>
      </c>
      <c r="U2448" s="31">
        <f t="shared" si="76"/>
        <v>0</v>
      </c>
      <c r="V2448" s="56" t="s">
        <v>9</v>
      </c>
    </row>
    <row r="2449" spans="1:22" x14ac:dyDescent="0.25">
      <c r="A2449" s="20">
        <v>42239</v>
      </c>
      <c r="B2449" s="183">
        <v>6657</v>
      </c>
      <c r="C2449" s="183" t="s">
        <v>1592</v>
      </c>
      <c r="D2449" s="14" t="s">
        <v>1290</v>
      </c>
      <c r="E2449" s="105">
        <v>6485.6</v>
      </c>
      <c r="F2449" s="65">
        <v>42240</v>
      </c>
      <c r="G2449" s="106">
        <v>6485.6</v>
      </c>
      <c r="H2449" s="31">
        <f t="shared" si="77"/>
        <v>0</v>
      </c>
      <c r="I2449" s="39" t="s">
        <v>587</v>
      </c>
      <c r="N2449" s="20">
        <v>42237</v>
      </c>
      <c r="O2449" s="183">
        <v>6390</v>
      </c>
      <c r="P2449" s="183" t="s">
        <v>1592</v>
      </c>
      <c r="Q2449" s="15" t="s">
        <v>18</v>
      </c>
      <c r="R2449" s="122">
        <v>4554</v>
      </c>
      <c r="S2449" s="23">
        <v>42237</v>
      </c>
      <c r="T2449" s="118">
        <v>4554</v>
      </c>
      <c r="U2449" s="31">
        <f t="shared" si="76"/>
        <v>0</v>
      </c>
      <c r="V2449" s="68" t="s">
        <v>9</v>
      </c>
    </row>
    <row r="2450" spans="1:22" x14ac:dyDescent="0.25">
      <c r="A2450" s="20">
        <v>42239</v>
      </c>
      <c r="B2450" s="183">
        <v>6658</v>
      </c>
      <c r="C2450" s="183" t="s">
        <v>1592</v>
      </c>
      <c r="D2450" s="14" t="s">
        <v>6121</v>
      </c>
      <c r="E2450" s="105">
        <v>21010.400000000001</v>
      </c>
      <c r="F2450" s="74" t="s">
        <v>6336</v>
      </c>
      <c r="G2450" s="144">
        <f>2006+18000+1004.4</f>
        <v>21010.400000000001</v>
      </c>
      <c r="H2450" s="31">
        <f t="shared" si="77"/>
        <v>0</v>
      </c>
      <c r="I2450" s="39" t="s">
        <v>312</v>
      </c>
      <c r="N2450" s="20">
        <v>42238</v>
      </c>
      <c r="O2450" s="183">
        <v>6526</v>
      </c>
      <c r="P2450" s="183" t="s">
        <v>1592</v>
      </c>
      <c r="Q2450" s="14" t="s">
        <v>18</v>
      </c>
      <c r="R2450" s="105">
        <v>2583</v>
      </c>
      <c r="S2450" s="23">
        <v>42238</v>
      </c>
      <c r="T2450" s="106">
        <v>2583</v>
      </c>
      <c r="U2450" s="31">
        <f t="shared" si="76"/>
        <v>0</v>
      </c>
      <c r="V2450" s="39" t="s">
        <v>9</v>
      </c>
    </row>
    <row r="2451" spans="1:22" x14ac:dyDescent="0.25">
      <c r="A2451" s="20">
        <v>42239</v>
      </c>
      <c r="B2451" s="183">
        <v>6659</v>
      </c>
      <c r="C2451" s="183" t="s">
        <v>1592</v>
      </c>
      <c r="D2451" s="14" t="s">
        <v>14</v>
      </c>
      <c r="E2451" s="105">
        <v>14515.5</v>
      </c>
      <c r="F2451" s="65">
        <v>42242</v>
      </c>
      <c r="G2451" s="106">
        <v>14515.5</v>
      </c>
      <c r="H2451" s="31">
        <f t="shared" si="77"/>
        <v>0</v>
      </c>
      <c r="I2451" s="39" t="s">
        <v>312</v>
      </c>
      <c r="N2451" s="20">
        <v>42240</v>
      </c>
      <c r="O2451" s="183">
        <v>6719</v>
      </c>
      <c r="P2451" s="183" t="s">
        <v>1592</v>
      </c>
      <c r="Q2451" s="14" t="s">
        <v>18</v>
      </c>
      <c r="R2451" s="105">
        <v>2796.8</v>
      </c>
      <c r="S2451" s="65">
        <v>42240</v>
      </c>
      <c r="T2451" s="106">
        <v>2796.8</v>
      </c>
      <c r="U2451" s="31">
        <f t="shared" si="76"/>
        <v>0</v>
      </c>
      <c r="V2451" s="39" t="s">
        <v>312</v>
      </c>
    </row>
    <row r="2452" spans="1:22" x14ac:dyDescent="0.25">
      <c r="A2452" s="20">
        <v>42239</v>
      </c>
      <c r="B2452" s="183">
        <v>6660</v>
      </c>
      <c r="C2452" s="183" t="s">
        <v>1592</v>
      </c>
      <c r="D2452" s="14" t="s">
        <v>1175</v>
      </c>
      <c r="E2452" s="105">
        <v>10638.4</v>
      </c>
      <c r="F2452" s="65">
        <v>42240</v>
      </c>
      <c r="G2452" s="106">
        <v>10638.4</v>
      </c>
      <c r="H2452" s="31">
        <f t="shared" si="77"/>
        <v>0</v>
      </c>
      <c r="I2452" s="39" t="s">
        <v>587</v>
      </c>
      <c r="N2452" s="20">
        <v>42241</v>
      </c>
      <c r="O2452" s="183">
        <v>6828</v>
      </c>
      <c r="P2452" s="183" t="s">
        <v>1592</v>
      </c>
      <c r="Q2452" s="14" t="s">
        <v>18</v>
      </c>
      <c r="R2452" s="105">
        <v>1377.7</v>
      </c>
      <c r="S2452" s="65">
        <v>42241</v>
      </c>
      <c r="T2452" s="106">
        <v>1377.7</v>
      </c>
      <c r="U2452" s="31">
        <f t="shared" si="76"/>
        <v>0</v>
      </c>
      <c r="V2452" s="39" t="s">
        <v>9</v>
      </c>
    </row>
    <row r="2453" spans="1:22" x14ac:dyDescent="0.25">
      <c r="A2453" s="20">
        <v>42239</v>
      </c>
      <c r="B2453" s="183">
        <v>6661</v>
      </c>
      <c r="C2453" s="183" t="s">
        <v>1592</v>
      </c>
      <c r="D2453" s="14" t="s">
        <v>225</v>
      </c>
      <c r="E2453" s="105">
        <v>2786.4</v>
      </c>
      <c r="F2453" s="65">
        <v>42239</v>
      </c>
      <c r="G2453" s="106">
        <v>2786.4</v>
      </c>
      <c r="H2453" s="31">
        <f t="shared" si="77"/>
        <v>0</v>
      </c>
      <c r="I2453" s="39" t="s">
        <v>9</v>
      </c>
      <c r="N2453" s="20">
        <v>42242</v>
      </c>
      <c r="O2453" s="183">
        <v>6927</v>
      </c>
      <c r="P2453" s="183" t="s">
        <v>1592</v>
      </c>
      <c r="Q2453" s="14" t="s">
        <v>18</v>
      </c>
      <c r="R2453" s="105">
        <v>2918.4</v>
      </c>
      <c r="S2453" s="65">
        <v>42242</v>
      </c>
      <c r="T2453" s="106">
        <v>2918.4</v>
      </c>
      <c r="U2453" s="31">
        <f t="shared" si="76"/>
        <v>0</v>
      </c>
      <c r="V2453" s="39" t="s">
        <v>9</v>
      </c>
    </row>
    <row r="2454" spans="1:22" x14ac:dyDescent="0.25">
      <c r="A2454" s="20">
        <v>42239</v>
      </c>
      <c r="B2454" s="183">
        <v>6662</v>
      </c>
      <c r="C2454" s="183" t="s">
        <v>1592</v>
      </c>
      <c r="D2454" s="14" t="s">
        <v>256</v>
      </c>
      <c r="E2454" s="105">
        <v>8818.7999999999993</v>
      </c>
      <c r="F2454" s="65">
        <v>42240</v>
      </c>
      <c r="G2454" s="106">
        <v>8818.7999999999993</v>
      </c>
      <c r="H2454" s="31">
        <f t="shared" si="77"/>
        <v>0</v>
      </c>
      <c r="I2454" s="39" t="s">
        <v>773</v>
      </c>
      <c r="N2454" s="20">
        <v>42243</v>
      </c>
      <c r="O2454" s="183">
        <v>7017</v>
      </c>
      <c r="P2454" s="183" t="s">
        <v>1592</v>
      </c>
      <c r="Q2454" s="14" t="s">
        <v>18</v>
      </c>
      <c r="R2454" s="105">
        <v>2522</v>
      </c>
      <c r="S2454" s="23">
        <v>42243</v>
      </c>
      <c r="T2454" s="106">
        <v>2522</v>
      </c>
      <c r="U2454" s="31">
        <f t="shared" si="76"/>
        <v>0</v>
      </c>
      <c r="V2454" s="39" t="s">
        <v>9</v>
      </c>
    </row>
    <row r="2455" spans="1:22" x14ac:dyDescent="0.25">
      <c r="A2455" s="20">
        <v>42239</v>
      </c>
      <c r="B2455" s="183">
        <v>6663</v>
      </c>
      <c r="C2455" s="183" t="s">
        <v>1592</v>
      </c>
      <c r="D2455" s="14" t="s">
        <v>233</v>
      </c>
      <c r="E2455" s="105">
        <v>20310.400000000001</v>
      </c>
      <c r="F2455" s="65">
        <v>42240</v>
      </c>
      <c r="G2455" s="106">
        <v>20310.400000000001</v>
      </c>
      <c r="H2455" s="31">
        <f t="shared" si="77"/>
        <v>0</v>
      </c>
      <c r="I2455" s="39" t="s">
        <v>773</v>
      </c>
      <c r="N2455" s="20">
        <v>42244</v>
      </c>
      <c r="O2455" s="183">
        <v>7139</v>
      </c>
      <c r="P2455" s="183" t="s">
        <v>1592</v>
      </c>
      <c r="Q2455" s="14" t="s">
        <v>18</v>
      </c>
      <c r="R2455" s="105">
        <v>990.5</v>
      </c>
      <c r="S2455" s="23">
        <v>42244</v>
      </c>
      <c r="T2455" s="106">
        <v>990.5</v>
      </c>
      <c r="U2455" s="31">
        <f t="shared" si="76"/>
        <v>0</v>
      </c>
      <c r="V2455" s="39" t="s">
        <v>929</v>
      </c>
    </row>
    <row r="2456" spans="1:22" x14ac:dyDescent="0.25">
      <c r="A2456" s="20">
        <v>42239</v>
      </c>
      <c r="B2456" s="183">
        <v>6664</v>
      </c>
      <c r="C2456" s="183" t="s">
        <v>1592</v>
      </c>
      <c r="D2456" s="14" t="s">
        <v>131</v>
      </c>
      <c r="E2456" s="105">
        <v>11443.3</v>
      </c>
      <c r="F2456" s="65">
        <v>42243</v>
      </c>
      <c r="G2456" s="106">
        <v>11443.3</v>
      </c>
      <c r="H2456" s="31">
        <f t="shared" si="77"/>
        <v>0</v>
      </c>
      <c r="I2456" s="39" t="s">
        <v>17</v>
      </c>
      <c r="N2456" s="20">
        <v>42245</v>
      </c>
      <c r="O2456" s="183">
        <v>7277</v>
      </c>
      <c r="P2456" s="183" t="s">
        <v>1592</v>
      </c>
      <c r="Q2456" s="14" t="s">
        <v>18</v>
      </c>
      <c r="R2456" s="105">
        <v>2600</v>
      </c>
      <c r="S2456" s="23">
        <v>42245</v>
      </c>
      <c r="T2456" s="106">
        <v>2600</v>
      </c>
      <c r="U2456" s="31">
        <f t="shared" si="76"/>
        <v>0</v>
      </c>
      <c r="V2456" s="39" t="s">
        <v>9</v>
      </c>
    </row>
    <row r="2457" spans="1:22" x14ac:dyDescent="0.25">
      <c r="A2457" s="20">
        <v>42239</v>
      </c>
      <c r="B2457" s="183">
        <v>6665</v>
      </c>
      <c r="C2457" s="183" t="s">
        <v>1592</v>
      </c>
      <c r="D2457" s="14" t="s">
        <v>218</v>
      </c>
      <c r="E2457" s="108">
        <v>0</v>
      </c>
      <c r="F2457" s="65"/>
      <c r="G2457" s="106"/>
      <c r="H2457" s="31">
        <f t="shared" si="77"/>
        <v>0</v>
      </c>
      <c r="I2457" s="39" t="s">
        <v>13</v>
      </c>
      <c r="N2457" s="20">
        <v>42246</v>
      </c>
      <c r="O2457" s="183">
        <v>7395</v>
      </c>
      <c r="P2457" s="183" t="s">
        <v>1592</v>
      </c>
      <c r="Q2457" s="14" t="s">
        <v>18</v>
      </c>
      <c r="R2457" s="105">
        <v>2796.8</v>
      </c>
      <c r="S2457" s="23">
        <v>42246</v>
      </c>
      <c r="T2457" s="106">
        <v>2796.8</v>
      </c>
      <c r="U2457" s="31">
        <f t="shared" si="76"/>
        <v>0</v>
      </c>
      <c r="V2457" s="39" t="s">
        <v>9</v>
      </c>
    </row>
    <row r="2458" spans="1:22" x14ac:dyDescent="0.25">
      <c r="A2458" s="20">
        <v>42239</v>
      </c>
      <c r="B2458" s="183">
        <v>6666</v>
      </c>
      <c r="C2458" s="183" t="s">
        <v>1592</v>
      </c>
      <c r="D2458" s="14" t="s">
        <v>1515</v>
      </c>
      <c r="E2458" s="105">
        <v>2668.75</v>
      </c>
      <c r="F2458" s="65">
        <v>42240</v>
      </c>
      <c r="G2458" s="106">
        <v>2668.75</v>
      </c>
      <c r="H2458" s="31">
        <f t="shared" si="77"/>
        <v>0</v>
      </c>
      <c r="I2458" s="39" t="s">
        <v>17</v>
      </c>
      <c r="N2458" s="20">
        <v>42247</v>
      </c>
      <c r="O2458" s="183">
        <v>7469</v>
      </c>
      <c r="P2458" s="183" t="s">
        <v>1592</v>
      </c>
      <c r="Q2458" s="14" t="s">
        <v>18</v>
      </c>
      <c r="R2458" s="105">
        <v>2692</v>
      </c>
      <c r="S2458" s="23">
        <v>42247</v>
      </c>
      <c r="T2458" s="106">
        <v>2692</v>
      </c>
      <c r="U2458" s="31">
        <f t="shared" si="76"/>
        <v>0</v>
      </c>
      <c r="V2458" s="39" t="s">
        <v>9</v>
      </c>
    </row>
    <row r="2459" spans="1:22" x14ac:dyDescent="0.25">
      <c r="A2459" s="20">
        <v>42239</v>
      </c>
      <c r="B2459" s="183">
        <v>6667</v>
      </c>
      <c r="C2459" s="183" t="s">
        <v>1592</v>
      </c>
      <c r="D2459" s="14" t="s">
        <v>130</v>
      </c>
      <c r="E2459" s="105">
        <v>5792.55</v>
      </c>
      <c r="F2459" s="65">
        <v>42240</v>
      </c>
      <c r="G2459" s="106">
        <v>5792.55</v>
      </c>
      <c r="H2459" s="31">
        <f t="shared" si="77"/>
        <v>0</v>
      </c>
      <c r="I2459" s="39" t="s">
        <v>17</v>
      </c>
      <c r="N2459" s="20">
        <v>42217</v>
      </c>
      <c r="O2459" s="183">
        <v>4217</v>
      </c>
      <c r="P2459" s="183" t="s">
        <v>1592</v>
      </c>
      <c r="Q2459" s="14" t="s">
        <v>8</v>
      </c>
      <c r="R2459" s="105">
        <v>4731</v>
      </c>
      <c r="S2459" s="23">
        <v>42217</v>
      </c>
      <c r="T2459" s="106">
        <v>4731</v>
      </c>
      <c r="U2459" s="25">
        <f t="shared" si="76"/>
        <v>0</v>
      </c>
      <c r="V2459" s="39" t="s">
        <v>9</v>
      </c>
    </row>
    <row r="2460" spans="1:22" x14ac:dyDescent="0.25">
      <c r="A2460" s="20">
        <v>42239</v>
      </c>
      <c r="B2460" s="183">
        <v>6668</v>
      </c>
      <c r="C2460" s="183" t="s">
        <v>1592</v>
      </c>
      <c r="D2460" s="14" t="s">
        <v>155</v>
      </c>
      <c r="E2460" s="105">
        <v>3877.7</v>
      </c>
      <c r="F2460" s="65">
        <v>42239</v>
      </c>
      <c r="G2460" s="106">
        <v>3877.7</v>
      </c>
      <c r="H2460" s="31">
        <f t="shared" si="77"/>
        <v>0</v>
      </c>
      <c r="I2460" s="39" t="s">
        <v>17</v>
      </c>
      <c r="N2460" s="20">
        <v>42217</v>
      </c>
      <c r="O2460" s="183">
        <v>4320</v>
      </c>
      <c r="P2460" s="183" t="s">
        <v>1592</v>
      </c>
      <c r="Q2460" s="14" t="s">
        <v>8</v>
      </c>
      <c r="R2460" s="105">
        <v>777</v>
      </c>
      <c r="S2460" s="23">
        <v>42217</v>
      </c>
      <c r="T2460" s="106">
        <v>777</v>
      </c>
      <c r="U2460" s="25">
        <f t="shared" si="76"/>
        <v>0</v>
      </c>
      <c r="V2460" s="39" t="s">
        <v>9</v>
      </c>
    </row>
    <row r="2461" spans="1:22" x14ac:dyDescent="0.25">
      <c r="A2461" s="20">
        <v>42239</v>
      </c>
      <c r="B2461" s="183">
        <v>6669</v>
      </c>
      <c r="C2461" s="183" t="s">
        <v>1592</v>
      </c>
      <c r="D2461" s="14" t="s">
        <v>120</v>
      </c>
      <c r="E2461" s="105">
        <v>1894.5</v>
      </c>
      <c r="F2461" s="65">
        <v>42239</v>
      </c>
      <c r="G2461" s="106">
        <v>1894.5</v>
      </c>
      <c r="H2461" s="31">
        <f t="shared" si="77"/>
        <v>0</v>
      </c>
      <c r="I2461" s="39" t="s">
        <v>17</v>
      </c>
      <c r="N2461" s="20">
        <v>42218</v>
      </c>
      <c r="O2461" s="183">
        <v>4351</v>
      </c>
      <c r="P2461" s="183" t="s">
        <v>1592</v>
      </c>
      <c r="Q2461" s="40" t="s">
        <v>8</v>
      </c>
      <c r="R2461" s="105">
        <v>2769</v>
      </c>
      <c r="S2461" s="23">
        <v>42218</v>
      </c>
      <c r="T2461" s="106">
        <v>2769</v>
      </c>
      <c r="U2461" s="25">
        <f t="shared" si="76"/>
        <v>0</v>
      </c>
      <c r="V2461" s="68" t="s">
        <v>9</v>
      </c>
    </row>
    <row r="2462" spans="1:22" x14ac:dyDescent="0.25">
      <c r="A2462" s="20">
        <v>42239</v>
      </c>
      <c r="B2462" s="183">
        <v>6670</v>
      </c>
      <c r="C2462" s="183" t="s">
        <v>1592</v>
      </c>
      <c r="D2462" s="14" t="s">
        <v>1058</v>
      </c>
      <c r="E2462" s="105">
        <v>5678.5</v>
      </c>
      <c r="F2462" s="65">
        <v>42239</v>
      </c>
      <c r="G2462" s="106">
        <v>5678.5</v>
      </c>
      <c r="H2462" s="31">
        <f t="shared" si="77"/>
        <v>0</v>
      </c>
      <c r="I2462" s="39" t="s">
        <v>9</v>
      </c>
      <c r="N2462" s="20">
        <v>42218</v>
      </c>
      <c r="O2462" s="183">
        <v>4388</v>
      </c>
      <c r="P2462" s="183" t="s">
        <v>1592</v>
      </c>
      <c r="Q2462" s="40" t="s">
        <v>8</v>
      </c>
      <c r="R2462" s="105">
        <v>312</v>
      </c>
      <c r="S2462" s="23">
        <v>42218</v>
      </c>
      <c r="T2462" s="106">
        <v>312</v>
      </c>
      <c r="U2462" s="25">
        <f t="shared" si="76"/>
        <v>0</v>
      </c>
      <c r="V2462" s="68" t="s">
        <v>9</v>
      </c>
    </row>
    <row r="2463" spans="1:22" x14ac:dyDescent="0.25">
      <c r="A2463" s="20">
        <v>42239</v>
      </c>
      <c r="B2463" s="183">
        <v>6671</v>
      </c>
      <c r="C2463" s="183" t="s">
        <v>1592</v>
      </c>
      <c r="D2463" s="14" t="s">
        <v>56</v>
      </c>
      <c r="E2463" s="105">
        <v>7268</v>
      </c>
      <c r="F2463" s="65">
        <v>42240</v>
      </c>
      <c r="G2463" s="106">
        <v>7268</v>
      </c>
      <c r="H2463" s="31">
        <f t="shared" si="77"/>
        <v>0</v>
      </c>
      <c r="I2463" s="39" t="s">
        <v>773</v>
      </c>
      <c r="N2463" s="20">
        <v>42219</v>
      </c>
      <c r="O2463" s="183">
        <v>4406</v>
      </c>
      <c r="P2463" s="183" t="s">
        <v>1592</v>
      </c>
      <c r="Q2463" s="40" t="s">
        <v>8</v>
      </c>
      <c r="R2463" s="105">
        <v>3126</v>
      </c>
      <c r="S2463" s="23" t="s">
        <v>6113</v>
      </c>
      <c r="T2463" s="106">
        <f>3100+26</f>
        <v>3126</v>
      </c>
      <c r="U2463" s="25">
        <f t="shared" si="76"/>
        <v>0</v>
      </c>
      <c r="V2463" s="68" t="s">
        <v>9</v>
      </c>
    </row>
    <row r="2464" spans="1:22" x14ac:dyDescent="0.25">
      <c r="A2464" s="20">
        <v>42239</v>
      </c>
      <c r="B2464" s="183">
        <v>6672</v>
      </c>
      <c r="C2464" s="183" t="s">
        <v>1592</v>
      </c>
      <c r="D2464" s="14" t="s">
        <v>35</v>
      </c>
      <c r="E2464" s="105">
        <v>30211.25</v>
      </c>
      <c r="F2464" s="65">
        <v>42240</v>
      </c>
      <c r="G2464" s="106">
        <v>30211.25</v>
      </c>
      <c r="H2464" s="31">
        <f t="shared" si="77"/>
        <v>0</v>
      </c>
      <c r="I2464" s="39" t="s">
        <v>773</v>
      </c>
      <c r="N2464" s="20">
        <v>42220</v>
      </c>
      <c r="O2464" s="183">
        <v>4511</v>
      </c>
      <c r="P2464" s="183" t="s">
        <v>1592</v>
      </c>
      <c r="Q2464" s="14" t="s">
        <v>8</v>
      </c>
      <c r="R2464" s="105">
        <v>1089</v>
      </c>
      <c r="S2464" s="23">
        <v>42220</v>
      </c>
      <c r="T2464" s="106">
        <v>1089</v>
      </c>
      <c r="U2464" s="31">
        <f t="shared" si="76"/>
        <v>0</v>
      </c>
      <c r="V2464" s="39" t="s">
        <v>312</v>
      </c>
    </row>
    <row r="2465" spans="1:22" x14ac:dyDescent="0.25">
      <c r="A2465" s="20">
        <v>42239</v>
      </c>
      <c r="B2465" s="183">
        <v>6673</v>
      </c>
      <c r="C2465" s="183" t="s">
        <v>1592</v>
      </c>
      <c r="D2465" s="14" t="s">
        <v>55</v>
      </c>
      <c r="E2465" s="105">
        <v>31281.25</v>
      </c>
      <c r="F2465" s="65">
        <v>42240</v>
      </c>
      <c r="G2465" s="106">
        <v>31281.25</v>
      </c>
      <c r="H2465" s="31">
        <f t="shared" si="77"/>
        <v>0</v>
      </c>
      <c r="I2465" s="39" t="s">
        <v>773</v>
      </c>
      <c r="N2465" s="20">
        <v>42221</v>
      </c>
      <c r="O2465" s="183">
        <v>4632</v>
      </c>
      <c r="P2465" s="183" t="s">
        <v>1592</v>
      </c>
      <c r="Q2465" s="14" t="s">
        <v>8</v>
      </c>
      <c r="R2465" s="105">
        <v>1896</v>
      </c>
      <c r="S2465" s="23">
        <v>42221</v>
      </c>
      <c r="T2465" s="106">
        <v>1896</v>
      </c>
      <c r="U2465" s="31">
        <f t="shared" si="76"/>
        <v>0</v>
      </c>
      <c r="V2465" s="39" t="s">
        <v>9</v>
      </c>
    </row>
    <row r="2466" spans="1:22" x14ac:dyDescent="0.25">
      <c r="A2466" s="20">
        <v>42239</v>
      </c>
      <c r="B2466" s="183">
        <v>6674</v>
      </c>
      <c r="C2466" s="183" t="s">
        <v>1592</v>
      </c>
      <c r="D2466" s="14" t="s">
        <v>71</v>
      </c>
      <c r="E2466" s="105">
        <v>2886.4</v>
      </c>
      <c r="F2466" s="65">
        <v>42239</v>
      </c>
      <c r="G2466" s="106">
        <v>2886.4</v>
      </c>
      <c r="H2466" s="31">
        <f t="shared" si="77"/>
        <v>0</v>
      </c>
      <c r="I2466" s="39" t="s">
        <v>9</v>
      </c>
      <c r="N2466" s="20">
        <v>42225</v>
      </c>
      <c r="O2466" s="183">
        <v>5077</v>
      </c>
      <c r="P2466" s="183" t="s">
        <v>1592</v>
      </c>
      <c r="Q2466" s="14" t="s">
        <v>8</v>
      </c>
      <c r="R2466" s="105">
        <v>734.5</v>
      </c>
      <c r="S2466" s="23">
        <v>42225</v>
      </c>
      <c r="T2466" s="106">
        <v>734.5</v>
      </c>
      <c r="U2466" s="31">
        <f t="shared" si="76"/>
        <v>0</v>
      </c>
      <c r="V2466" s="39" t="s">
        <v>9</v>
      </c>
    </row>
    <row r="2467" spans="1:22" x14ac:dyDescent="0.25">
      <c r="A2467" s="20">
        <v>42239</v>
      </c>
      <c r="B2467" s="183">
        <v>6675</v>
      </c>
      <c r="C2467" s="183" t="s">
        <v>1592</v>
      </c>
      <c r="D2467" s="14" t="s">
        <v>1182</v>
      </c>
      <c r="E2467" s="105">
        <v>340</v>
      </c>
      <c r="F2467" s="65">
        <v>42239</v>
      </c>
      <c r="G2467" s="106">
        <v>340</v>
      </c>
      <c r="H2467" s="31">
        <f t="shared" si="77"/>
        <v>0</v>
      </c>
      <c r="I2467" s="39" t="s">
        <v>9</v>
      </c>
      <c r="N2467" s="20">
        <v>42226</v>
      </c>
      <c r="O2467" s="183">
        <v>5150</v>
      </c>
      <c r="P2467" s="183" t="s">
        <v>1592</v>
      </c>
      <c r="Q2467" s="14" t="s">
        <v>8</v>
      </c>
      <c r="R2467" s="105">
        <v>1148.4000000000001</v>
      </c>
      <c r="S2467" s="23">
        <v>42226</v>
      </c>
      <c r="T2467" s="106">
        <v>1148.4000000000001</v>
      </c>
      <c r="U2467" s="31">
        <f t="shared" si="76"/>
        <v>0</v>
      </c>
      <c r="V2467" s="39" t="s">
        <v>9</v>
      </c>
    </row>
    <row r="2468" spans="1:22" x14ac:dyDescent="0.25">
      <c r="A2468" s="20">
        <v>42239</v>
      </c>
      <c r="B2468" s="183">
        <v>6676</v>
      </c>
      <c r="C2468" s="183" t="s">
        <v>1592</v>
      </c>
      <c r="D2468" s="150" t="s">
        <v>60</v>
      </c>
      <c r="E2468" s="105">
        <v>6721.2</v>
      </c>
      <c r="F2468" s="65">
        <v>42240</v>
      </c>
      <c r="G2468" s="106">
        <v>6721.2</v>
      </c>
      <c r="H2468" s="31">
        <f t="shared" si="77"/>
        <v>0</v>
      </c>
      <c r="I2468" s="39" t="s">
        <v>773</v>
      </c>
      <c r="N2468" s="20">
        <v>42226</v>
      </c>
      <c r="O2468" s="183">
        <v>5151</v>
      </c>
      <c r="P2468" s="183" t="s">
        <v>1592</v>
      </c>
      <c r="Q2468" s="14" t="s">
        <v>8</v>
      </c>
      <c r="R2468" s="105">
        <v>741</v>
      </c>
      <c r="S2468" s="23">
        <v>42226</v>
      </c>
      <c r="T2468" s="106">
        <v>741</v>
      </c>
      <c r="U2468" s="31">
        <f t="shared" si="76"/>
        <v>0</v>
      </c>
      <c r="V2468" s="39" t="s">
        <v>9</v>
      </c>
    </row>
    <row r="2469" spans="1:22" x14ac:dyDescent="0.25">
      <c r="A2469" s="20">
        <v>42239</v>
      </c>
      <c r="B2469" s="183">
        <v>6677</v>
      </c>
      <c r="C2469" s="183" t="s">
        <v>1592</v>
      </c>
      <c r="D2469" s="14" t="s">
        <v>1262</v>
      </c>
      <c r="E2469" s="105">
        <v>2969.6</v>
      </c>
      <c r="F2469" s="65">
        <v>42243</v>
      </c>
      <c r="G2469" s="106">
        <v>2969.6</v>
      </c>
      <c r="H2469" s="31">
        <f t="shared" si="77"/>
        <v>0</v>
      </c>
      <c r="I2469" s="39" t="s">
        <v>6112</v>
      </c>
      <c r="N2469" s="20">
        <v>42227</v>
      </c>
      <c r="O2469" s="183">
        <v>5256</v>
      </c>
      <c r="P2469" s="183" t="s">
        <v>1592</v>
      </c>
      <c r="Q2469" s="14" t="s">
        <v>8</v>
      </c>
      <c r="R2469" s="105">
        <v>1313.4</v>
      </c>
      <c r="S2469" s="23">
        <v>42227</v>
      </c>
      <c r="T2469" s="118">
        <v>1313.4</v>
      </c>
      <c r="U2469" s="31">
        <f t="shared" si="76"/>
        <v>0</v>
      </c>
      <c r="V2469" s="56" t="s">
        <v>9</v>
      </c>
    </row>
    <row r="2470" spans="1:22" x14ac:dyDescent="0.25">
      <c r="A2470" s="20">
        <v>42239</v>
      </c>
      <c r="B2470" s="183">
        <v>6678</v>
      </c>
      <c r="C2470" s="183" t="s">
        <v>1592</v>
      </c>
      <c r="D2470" s="150" t="s">
        <v>111</v>
      </c>
      <c r="E2470" s="105">
        <v>80089</v>
      </c>
      <c r="F2470" s="74">
        <v>42248</v>
      </c>
      <c r="G2470" s="144">
        <v>80089</v>
      </c>
      <c r="H2470" s="31">
        <f t="shared" si="77"/>
        <v>0</v>
      </c>
      <c r="I2470" s="39" t="s">
        <v>9</v>
      </c>
      <c r="N2470" s="20">
        <v>42227</v>
      </c>
      <c r="O2470" s="183">
        <v>5257</v>
      </c>
      <c r="P2470" s="183" t="s">
        <v>1592</v>
      </c>
      <c r="Q2470" s="14" t="s">
        <v>8</v>
      </c>
      <c r="R2470" s="105">
        <v>334.75</v>
      </c>
      <c r="S2470" s="23">
        <v>42227</v>
      </c>
      <c r="T2470" s="118">
        <v>334.75</v>
      </c>
      <c r="U2470" s="31">
        <f t="shared" si="76"/>
        <v>0</v>
      </c>
      <c r="V2470" s="56" t="s">
        <v>9</v>
      </c>
    </row>
    <row r="2471" spans="1:22" x14ac:dyDescent="0.25">
      <c r="A2471" s="20">
        <v>42239</v>
      </c>
      <c r="B2471" s="183">
        <v>6679</v>
      </c>
      <c r="C2471" s="183" t="s">
        <v>1592</v>
      </c>
      <c r="D2471" s="14" t="s">
        <v>89</v>
      </c>
      <c r="E2471" s="105">
        <v>4111.2</v>
      </c>
      <c r="F2471" s="65">
        <v>42239</v>
      </c>
      <c r="G2471" s="106">
        <v>4111.2</v>
      </c>
      <c r="H2471" s="31">
        <f t="shared" si="77"/>
        <v>0</v>
      </c>
      <c r="I2471" s="39" t="s">
        <v>9</v>
      </c>
      <c r="N2471" s="20">
        <v>42228</v>
      </c>
      <c r="O2471" s="183">
        <v>5365</v>
      </c>
      <c r="P2471" s="183" t="s">
        <v>1592</v>
      </c>
      <c r="Q2471" s="14" t="s">
        <v>8</v>
      </c>
      <c r="R2471" s="105">
        <v>997.75</v>
      </c>
      <c r="S2471" s="23">
        <v>42228</v>
      </c>
      <c r="T2471" s="106">
        <v>997.75</v>
      </c>
      <c r="U2471" s="31">
        <f t="shared" si="76"/>
        <v>0</v>
      </c>
      <c r="V2471" s="39" t="s">
        <v>9</v>
      </c>
    </row>
    <row r="2472" spans="1:22" x14ac:dyDescent="0.25">
      <c r="A2472" s="20">
        <v>42239</v>
      </c>
      <c r="B2472" s="183">
        <v>6680</v>
      </c>
      <c r="C2472" s="183" t="s">
        <v>1592</v>
      </c>
      <c r="D2472" s="14" t="s">
        <v>135</v>
      </c>
      <c r="E2472" s="105">
        <v>1393.8</v>
      </c>
      <c r="F2472" s="65">
        <v>42239</v>
      </c>
      <c r="G2472" s="106">
        <v>1393.8</v>
      </c>
      <c r="H2472" s="31">
        <f t="shared" si="77"/>
        <v>0</v>
      </c>
      <c r="I2472" s="39" t="s">
        <v>9</v>
      </c>
      <c r="N2472" s="20">
        <v>42230</v>
      </c>
      <c r="O2472" s="183">
        <v>5591</v>
      </c>
      <c r="P2472" s="183" t="s">
        <v>1592</v>
      </c>
      <c r="Q2472" s="14" t="s">
        <v>8</v>
      </c>
      <c r="R2472" s="105">
        <v>1432.8</v>
      </c>
      <c r="S2472" s="23" t="s">
        <v>6192</v>
      </c>
      <c r="T2472" s="106">
        <f>1350+82.8</f>
        <v>1432.8</v>
      </c>
      <c r="U2472" s="31">
        <f t="shared" si="76"/>
        <v>0</v>
      </c>
      <c r="V2472" s="39" t="s">
        <v>9</v>
      </c>
    </row>
    <row r="2473" spans="1:22" x14ac:dyDescent="0.25">
      <c r="A2473" s="20">
        <v>42239</v>
      </c>
      <c r="B2473" s="183">
        <v>6681</v>
      </c>
      <c r="C2473" s="183" t="s">
        <v>1592</v>
      </c>
      <c r="D2473" s="14" t="s">
        <v>218</v>
      </c>
      <c r="E2473" s="108">
        <v>0</v>
      </c>
      <c r="F2473" s="65"/>
      <c r="G2473" s="106"/>
      <c r="H2473" s="31">
        <f t="shared" si="77"/>
        <v>0</v>
      </c>
      <c r="I2473" s="39" t="s">
        <v>13</v>
      </c>
      <c r="N2473" s="20">
        <v>42231</v>
      </c>
      <c r="O2473" s="183">
        <v>5724</v>
      </c>
      <c r="P2473" s="183" t="s">
        <v>1592</v>
      </c>
      <c r="Q2473" s="14" t="s">
        <v>8</v>
      </c>
      <c r="R2473" s="105">
        <v>2564.25</v>
      </c>
      <c r="S2473" s="23">
        <v>42231</v>
      </c>
      <c r="T2473" s="106">
        <v>2564.25</v>
      </c>
      <c r="U2473" s="48">
        <f t="shared" si="76"/>
        <v>0</v>
      </c>
      <c r="V2473" s="39" t="s">
        <v>9</v>
      </c>
    </row>
    <row r="2474" spans="1:22" x14ac:dyDescent="0.25">
      <c r="A2474" s="20">
        <v>42239</v>
      </c>
      <c r="B2474" s="183">
        <v>6682</v>
      </c>
      <c r="C2474" s="183" t="s">
        <v>1592</v>
      </c>
      <c r="D2474" s="14" t="s">
        <v>285</v>
      </c>
      <c r="E2474" s="105">
        <v>996.8</v>
      </c>
      <c r="F2474" s="65">
        <v>42239</v>
      </c>
      <c r="G2474" s="106">
        <v>996.8</v>
      </c>
      <c r="H2474" s="31">
        <f t="shared" si="77"/>
        <v>0</v>
      </c>
      <c r="I2474" s="39" t="s">
        <v>6112</v>
      </c>
      <c r="N2474" s="20">
        <v>42232</v>
      </c>
      <c r="O2474" s="183">
        <v>5854</v>
      </c>
      <c r="P2474" s="183" t="s">
        <v>1592</v>
      </c>
      <c r="Q2474" s="14" t="s">
        <v>8</v>
      </c>
      <c r="R2474" s="105">
        <v>2670.95</v>
      </c>
      <c r="S2474" s="23">
        <v>42232</v>
      </c>
      <c r="T2474" s="106">
        <v>2670.95</v>
      </c>
      <c r="U2474" s="48">
        <f t="shared" si="76"/>
        <v>0</v>
      </c>
      <c r="V2474" s="39" t="s">
        <v>9</v>
      </c>
    </row>
    <row r="2475" spans="1:22" x14ac:dyDescent="0.25">
      <c r="A2475" s="20">
        <v>42239</v>
      </c>
      <c r="B2475" s="183">
        <v>6683</v>
      </c>
      <c r="C2475" s="183" t="s">
        <v>1592</v>
      </c>
      <c r="D2475" s="14" t="s">
        <v>50</v>
      </c>
      <c r="E2475" s="105">
        <v>1844</v>
      </c>
      <c r="F2475" s="65">
        <v>42239</v>
      </c>
      <c r="G2475" s="106">
        <v>1844</v>
      </c>
      <c r="H2475" s="31">
        <f t="shared" si="77"/>
        <v>0</v>
      </c>
      <c r="I2475" s="39" t="s">
        <v>6112</v>
      </c>
      <c r="N2475" s="20">
        <v>42232</v>
      </c>
      <c r="O2475" s="183">
        <v>5908</v>
      </c>
      <c r="P2475" s="183" t="s">
        <v>1592</v>
      </c>
      <c r="Q2475" s="14" t="s">
        <v>8</v>
      </c>
      <c r="R2475" s="105">
        <v>2946</v>
      </c>
      <c r="S2475" s="23">
        <v>42232</v>
      </c>
      <c r="T2475" s="118">
        <v>2946</v>
      </c>
      <c r="U2475" s="31">
        <f t="shared" si="76"/>
        <v>0</v>
      </c>
      <c r="V2475" s="56" t="s">
        <v>9</v>
      </c>
    </row>
    <row r="2476" spans="1:22" x14ac:dyDescent="0.25">
      <c r="A2476" s="20">
        <v>42239</v>
      </c>
      <c r="B2476" s="183">
        <v>6684</v>
      </c>
      <c r="C2476" s="183" t="s">
        <v>1592</v>
      </c>
      <c r="D2476" s="14" t="s">
        <v>218</v>
      </c>
      <c r="E2476" s="108">
        <v>0</v>
      </c>
      <c r="F2476" s="65"/>
      <c r="G2476" s="106"/>
      <c r="H2476" s="31">
        <f t="shared" si="77"/>
        <v>0</v>
      </c>
      <c r="I2476" s="39" t="s">
        <v>13</v>
      </c>
      <c r="N2476" s="20">
        <v>42234</v>
      </c>
      <c r="O2476" s="183">
        <v>6057</v>
      </c>
      <c r="P2476" s="183" t="s">
        <v>1592</v>
      </c>
      <c r="Q2476" s="14" t="s">
        <v>8</v>
      </c>
      <c r="R2476" s="105">
        <v>1707.15</v>
      </c>
      <c r="S2476" s="23">
        <v>42234</v>
      </c>
      <c r="T2476" s="118">
        <v>1707.15</v>
      </c>
      <c r="U2476" s="31">
        <f t="shared" si="76"/>
        <v>0</v>
      </c>
      <c r="V2476" s="56" t="s">
        <v>9</v>
      </c>
    </row>
    <row r="2477" spans="1:22" x14ac:dyDescent="0.25">
      <c r="A2477" s="20">
        <v>42239</v>
      </c>
      <c r="B2477" s="183">
        <v>6685</v>
      </c>
      <c r="C2477" s="183" t="s">
        <v>1592</v>
      </c>
      <c r="D2477" s="14" t="s">
        <v>882</v>
      </c>
      <c r="E2477" s="105">
        <v>31105.75</v>
      </c>
      <c r="F2477" s="74">
        <v>42239</v>
      </c>
      <c r="G2477" s="106">
        <v>31105.75</v>
      </c>
      <c r="H2477" s="31">
        <f t="shared" si="77"/>
        <v>0</v>
      </c>
      <c r="I2477" s="39" t="s">
        <v>6106</v>
      </c>
      <c r="N2477" s="20">
        <v>42235</v>
      </c>
      <c r="O2477" s="183">
        <v>6153</v>
      </c>
      <c r="P2477" s="183" t="s">
        <v>1592</v>
      </c>
      <c r="Q2477" s="14" t="s">
        <v>8</v>
      </c>
      <c r="R2477" s="105">
        <v>1151.7</v>
      </c>
      <c r="S2477" s="23" t="s">
        <v>6222</v>
      </c>
      <c r="T2477" s="118">
        <f>1000+151.7</f>
        <v>1151.7</v>
      </c>
      <c r="U2477" s="31">
        <f t="shared" si="76"/>
        <v>0</v>
      </c>
      <c r="V2477" s="56" t="s">
        <v>9</v>
      </c>
    </row>
    <row r="2478" spans="1:22" x14ac:dyDescent="0.25">
      <c r="A2478" s="20">
        <v>42239</v>
      </c>
      <c r="B2478" s="183">
        <v>6686</v>
      </c>
      <c r="C2478" s="183" t="s">
        <v>1592</v>
      </c>
      <c r="D2478" s="14" t="s">
        <v>6156</v>
      </c>
      <c r="E2478" s="105">
        <v>318.8</v>
      </c>
      <c r="F2478" s="65">
        <v>42239</v>
      </c>
      <c r="G2478" s="106">
        <v>318.8</v>
      </c>
      <c r="H2478" s="31">
        <f t="shared" si="77"/>
        <v>0</v>
      </c>
      <c r="I2478" s="39" t="s">
        <v>9</v>
      </c>
      <c r="N2478" s="20">
        <v>42235</v>
      </c>
      <c r="O2478" s="183">
        <v>6223</v>
      </c>
      <c r="P2478" s="183" t="s">
        <v>1592</v>
      </c>
      <c r="Q2478" s="14" t="s">
        <v>8</v>
      </c>
      <c r="R2478" s="105">
        <v>1584</v>
      </c>
      <c r="S2478" s="23">
        <v>42235</v>
      </c>
      <c r="T2478" s="118">
        <v>1584</v>
      </c>
      <c r="U2478" s="31">
        <f t="shared" si="76"/>
        <v>0</v>
      </c>
      <c r="V2478" s="56" t="s">
        <v>9</v>
      </c>
    </row>
    <row r="2479" spans="1:22" x14ac:dyDescent="0.25">
      <c r="A2479" s="20">
        <v>42239</v>
      </c>
      <c r="B2479" s="183">
        <v>6687</v>
      </c>
      <c r="C2479" s="183" t="s">
        <v>1592</v>
      </c>
      <c r="D2479" s="14" t="s">
        <v>1188</v>
      </c>
      <c r="E2479" s="105">
        <v>504</v>
      </c>
      <c r="F2479" s="65">
        <v>42239</v>
      </c>
      <c r="G2479" s="106">
        <v>504</v>
      </c>
      <c r="H2479" s="31">
        <f t="shared" si="77"/>
        <v>0</v>
      </c>
      <c r="I2479" s="39" t="s">
        <v>9</v>
      </c>
      <c r="N2479" s="20">
        <v>42236</v>
      </c>
      <c r="O2479" s="183">
        <v>6306</v>
      </c>
      <c r="P2479" s="183" t="s">
        <v>1592</v>
      </c>
      <c r="Q2479" s="14" t="s">
        <v>8</v>
      </c>
      <c r="R2479" s="105">
        <v>2809.6</v>
      </c>
      <c r="S2479" s="23">
        <v>42236</v>
      </c>
      <c r="T2479" s="118">
        <v>2809.6</v>
      </c>
      <c r="U2479" s="31">
        <f t="shared" si="76"/>
        <v>0</v>
      </c>
      <c r="V2479" s="56" t="s">
        <v>6106</v>
      </c>
    </row>
    <row r="2480" spans="1:22" x14ac:dyDescent="0.25">
      <c r="A2480" s="20">
        <v>42239</v>
      </c>
      <c r="B2480" s="183">
        <v>6688</v>
      </c>
      <c r="C2480" s="183" t="s">
        <v>1592</v>
      </c>
      <c r="D2480" s="14" t="s">
        <v>5046</v>
      </c>
      <c r="E2480" s="105">
        <v>3967.2</v>
      </c>
      <c r="F2480" s="65">
        <v>42239</v>
      </c>
      <c r="G2480" s="106">
        <v>3967.2</v>
      </c>
      <c r="H2480" s="31">
        <f t="shared" si="77"/>
        <v>0</v>
      </c>
      <c r="I2480" s="39" t="s">
        <v>9</v>
      </c>
      <c r="N2480" s="20">
        <v>42236</v>
      </c>
      <c r="O2480" s="183">
        <v>6316</v>
      </c>
      <c r="P2480" s="183" t="s">
        <v>1592</v>
      </c>
      <c r="Q2480" s="14" t="s">
        <v>8</v>
      </c>
      <c r="R2480" s="105">
        <v>40</v>
      </c>
      <c r="S2480" s="23">
        <v>42236</v>
      </c>
      <c r="T2480" s="118">
        <v>40</v>
      </c>
      <c r="U2480" s="31">
        <f t="shared" si="76"/>
        <v>0</v>
      </c>
      <c r="V2480" s="56" t="s">
        <v>6106</v>
      </c>
    </row>
    <row r="2481" spans="1:22" x14ac:dyDescent="0.25">
      <c r="A2481" s="20">
        <v>42239</v>
      </c>
      <c r="B2481" s="183">
        <v>6689</v>
      </c>
      <c r="C2481" s="183" t="s">
        <v>1592</v>
      </c>
      <c r="D2481" s="14" t="s">
        <v>24</v>
      </c>
      <c r="E2481" s="105">
        <v>892.8</v>
      </c>
      <c r="F2481" s="74">
        <v>42248</v>
      </c>
      <c r="G2481" s="144">
        <v>892.8</v>
      </c>
      <c r="H2481" s="31">
        <f t="shared" si="77"/>
        <v>0</v>
      </c>
      <c r="I2481" s="39" t="s">
        <v>9</v>
      </c>
      <c r="N2481" s="20">
        <v>42238</v>
      </c>
      <c r="O2481" s="183">
        <v>6532</v>
      </c>
      <c r="P2481" s="183" t="s">
        <v>1592</v>
      </c>
      <c r="Q2481" s="14" t="s">
        <v>8</v>
      </c>
      <c r="R2481" s="105">
        <v>3178.1</v>
      </c>
      <c r="S2481" s="23">
        <v>42238</v>
      </c>
      <c r="T2481" s="106">
        <v>3178.1</v>
      </c>
      <c r="U2481" s="31">
        <f t="shared" si="76"/>
        <v>0</v>
      </c>
      <c r="V2481" s="39" t="s">
        <v>9</v>
      </c>
    </row>
    <row r="2482" spans="1:22" x14ac:dyDescent="0.25">
      <c r="A2482" s="20">
        <v>42239</v>
      </c>
      <c r="B2482" s="183">
        <v>6690</v>
      </c>
      <c r="C2482" s="183" t="s">
        <v>1592</v>
      </c>
      <c r="D2482" s="14" t="s">
        <v>105</v>
      </c>
      <c r="E2482" s="105">
        <v>979.2</v>
      </c>
      <c r="F2482" s="65">
        <v>42239</v>
      </c>
      <c r="G2482" s="106">
        <v>979.2</v>
      </c>
      <c r="H2482" s="31">
        <f t="shared" si="77"/>
        <v>0</v>
      </c>
      <c r="I2482" s="39" t="s">
        <v>9</v>
      </c>
      <c r="N2482" s="20">
        <v>42239</v>
      </c>
      <c r="O2482" s="183">
        <v>6634</v>
      </c>
      <c r="P2482" s="183" t="s">
        <v>1592</v>
      </c>
      <c r="Q2482" s="14" t="s">
        <v>8</v>
      </c>
      <c r="R2482" s="105">
        <v>5430.15</v>
      </c>
      <c r="S2482" s="65">
        <v>42240</v>
      </c>
      <c r="T2482" s="106">
        <v>5430.15</v>
      </c>
      <c r="U2482" s="31">
        <f t="shared" si="76"/>
        <v>0</v>
      </c>
      <c r="V2482" s="39" t="s">
        <v>312</v>
      </c>
    </row>
    <row r="2483" spans="1:22" x14ac:dyDescent="0.25">
      <c r="A2483" s="20">
        <v>42239</v>
      </c>
      <c r="B2483" s="183">
        <v>6691</v>
      </c>
      <c r="C2483" s="183" t="s">
        <v>1592</v>
      </c>
      <c r="D2483" s="14" t="s">
        <v>136</v>
      </c>
      <c r="E2483" s="105">
        <v>42462</v>
      </c>
      <c r="F2483" s="65" t="s">
        <v>6249</v>
      </c>
      <c r="G2483" s="106">
        <f>17300+19200+5962</f>
        <v>42462</v>
      </c>
      <c r="H2483" s="31">
        <f t="shared" si="77"/>
        <v>0</v>
      </c>
      <c r="I2483" s="39" t="s">
        <v>9</v>
      </c>
      <c r="N2483" s="20">
        <v>42241</v>
      </c>
      <c r="O2483" s="183">
        <v>6838</v>
      </c>
      <c r="P2483" s="183" t="s">
        <v>1592</v>
      </c>
      <c r="Q2483" s="14" t="s">
        <v>8</v>
      </c>
      <c r="R2483" s="105">
        <v>1316.75</v>
      </c>
      <c r="S2483" s="65">
        <v>42241</v>
      </c>
      <c r="T2483" s="106">
        <v>1316.75</v>
      </c>
      <c r="U2483" s="31">
        <f t="shared" si="76"/>
        <v>0</v>
      </c>
      <c r="V2483" s="39" t="s">
        <v>6112</v>
      </c>
    </row>
    <row r="2484" spans="1:22" x14ac:dyDescent="0.25">
      <c r="A2484" s="20">
        <v>42239</v>
      </c>
      <c r="B2484" s="183">
        <v>6692</v>
      </c>
      <c r="C2484" s="183" t="s">
        <v>1592</v>
      </c>
      <c r="D2484" s="14" t="s">
        <v>305</v>
      </c>
      <c r="E2484" s="105">
        <v>1489.6</v>
      </c>
      <c r="F2484" s="65">
        <v>42239</v>
      </c>
      <c r="G2484" s="106">
        <v>1489.6</v>
      </c>
      <c r="H2484" s="31">
        <f t="shared" si="77"/>
        <v>0</v>
      </c>
      <c r="I2484" s="39" t="s">
        <v>9</v>
      </c>
      <c r="N2484" s="20">
        <v>42242</v>
      </c>
      <c r="O2484" s="183">
        <v>6934</v>
      </c>
      <c r="P2484" s="183" t="s">
        <v>1592</v>
      </c>
      <c r="Q2484" s="14" t="s">
        <v>8</v>
      </c>
      <c r="R2484" s="105">
        <v>1417.45</v>
      </c>
      <c r="S2484" s="65">
        <v>42242</v>
      </c>
      <c r="T2484" s="106">
        <v>1417.45</v>
      </c>
      <c r="U2484" s="31">
        <f t="shared" si="76"/>
        <v>0</v>
      </c>
      <c r="V2484" s="39" t="s">
        <v>6112</v>
      </c>
    </row>
    <row r="2485" spans="1:22" x14ac:dyDescent="0.25">
      <c r="A2485" s="20">
        <v>42239</v>
      </c>
      <c r="B2485" s="183">
        <v>6693</v>
      </c>
      <c r="C2485" s="183" t="s">
        <v>1592</v>
      </c>
      <c r="D2485" s="14" t="s">
        <v>305</v>
      </c>
      <c r="E2485" s="105">
        <v>240</v>
      </c>
      <c r="F2485" s="65">
        <v>42239</v>
      </c>
      <c r="G2485" s="106">
        <v>240</v>
      </c>
      <c r="H2485" s="31">
        <f t="shared" si="77"/>
        <v>0</v>
      </c>
      <c r="I2485" s="39" t="s">
        <v>9</v>
      </c>
      <c r="N2485" s="20">
        <v>42242</v>
      </c>
      <c r="O2485" s="183">
        <v>6993</v>
      </c>
      <c r="P2485" s="183" t="s">
        <v>1592</v>
      </c>
      <c r="Q2485" s="14" t="s">
        <v>8</v>
      </c>
      <c r="R2485" s="105">
        <v>1145.7</v>
      </c>
      <c r="S2485" s="65">
        <v>42242</v>
      </c>
      <c r="T2485" s="106">
        <v>1145.7</v>
      </c>
      <c r="U2485" s="31">
        <f t="shared" si="76"/>
        <v>0</v>
      </c>
      <c r="V2485" s="39" t="s">
        <v>9</v>
      </c>
    </row>
    <row r="2486" spans="1:22" x14ac:dyDescent="0.25">
      <c r="A2486" s="20">
        <v>42239</v>
      </c>
      <c r="B2486" s="183">
        <v>6694</v>
      </c>
      <c r="C2486" s="183" t="s">
        <v>1592</v>
      </c>
      <c r="D2486" s="14" t="s">
        <v>102</v>
      </c>
      <c r="E2486" s="105">
        <v>1818</v>
      </c>
      <c r="F2486" s="65">
        <v>42239</v>
      </c>
      <c r="G2486" s="106">
        <v>1818</v>
      </c>
      <c r="H2486" s="31">
        <f t="shared" si="77"/>
        <v>0</v>
      </c>
      <c r="I2486" s="39" t="s">
        <v>9</v>
      </c>
      <c r="N2486" s="20">
        <v>42243</v>
      </c>
      <c r="O2486" s="183">
        <v>7020</v>
      </c>
      <c r="P2486" s="183" t="s">
        <v>1592</v>
      </c>
      <c r="Q2486" s="14" t="s">
        <v>8</v>
      </c>
      <c r="R2486" s="105">
        <v>1015.05</v>
      </c>
      <c r="S2486" s="23">
        <v>42243</v>
      </c>
      <c r="T2486" s="106">
        <v>1015.05</v>
      </c>
      <c r="U2486" s="31">
        <f t="shared" si="76"/>
        <v>0</v>
      </c>
      <c r="V2486" s="39" t="s">
        <v>9</v>
      </c>
    </row>
    <row r="2487" spans="1:22" x14ac:dyDescent="0.25">
      <c r="A2487" s="20">
        <v>42239</v>
      </c>
      <c r="B2487" s="183">
        <v>6695</v>
      </c>
      <c r="C2487" s="183" t="s">
        <v>1592</v>
      </c>
      <c r="D2487" s="14" t="s">
        <v>4933</v>
      </c>
      <c r="E2487" s="105">
        <v>5753.4</v>
      </c>
      <c r="F2487" s="65">
        <v>42243</v>
      </c>
      <c r="G2487" s="106">
        <v>5753.4</v>
      </c>
      <c r="H2487" s="31">
        <f t="shared" si="77"/>
        <v>0</v>
      </c>
      <c r="I2487" s="39" t="s">
        <v>17</v>
      </c>
      <c r="N2487" s="20">
        <v>42244</v>
      </c>
      <c r="O2487" s="183">
        <v>7169</v>
      </c>
      <c r="P2487" s="183" t="s">
        <v>1592</v>
      </c>
      <c r="Q2487" s="14" t="s">
        <v>8</v>
      </c>
      <c r="R2487" s="105">
        <v>1615</v>
      </c>
      <c r="S2487" s="23">
        <v>42244</v>
      </c>
      <c r="T2487" s="106">
        <v>1615</v>
      </c>
      <c r="U2487" s="31">
        <f t="shared" si="76"/>
        <v>0</v>
      </c>
      <c r="V2487" s="39" t="s">
        <v>9</v>
      </c>
    </row>
    <row r="2488" spans="1:22" x14ac:dyDescent="0.25">
      <c r="A2488" s="20">
        <v>42239</v>
      </c>
      <c r="B2488" s="183">
        <v>6696</v>
      </c>
      <c r="C2488" s="183" t="s">
        <v>1592</v>
      </c>
      <c r="D2488" s="150" t="s">
        <v>80</v>
      </c>
      <c r="E2488" s="105">
        <v>6015</v>
      </c>
      <c r="F2488" s="65">
        <v>42239</v>
      </c>
      <c r="G2488" s="106">
        <v>6015</v>
      </c>
      <c r="H2488" s="31">
        <f t="shared" si="77"/>
        <v>0</v>
      </c>
      <c r="I2488" s="39" t="s">
        <v>9</v>
      </c>
      <c r="N2488" s="20">
        <v>42244</v>
      </c>
      <c r="O2488" s="183">
        <v>7210</v>
      </c>
      <c r="P2488" s="183" t="s">
        <v>1592</v>
      </c>
      <c r="Q2488" s="14" t="s">
        <v>8</v>
      </c>
      <c r="R2488" s="105">
        <v>1526.6</v>
      </c>
      <c r="S2488" s="23">
        <v>42244</v>
      </c>
      <c r="T2488" s="106">
        <v>1526.6</v>
      </c>
      <c r="U2488" s="31">
        <f t="shared" si="76"/>
        <v>0</v>
      </c>
      <c r="V2488" s="39" t="s">
        <v>9</v>
      </c>
    </row>
    <row r="2489" spans="1:22" x14ac:dyDescent="0.25">
      <c r="A2489" s="20">
        <v>42239</v>
      </c>
      <c r="B2489" s="183">
        <v>6697</v>
      </c>
      <c r="C2489" s="183" t="s">
        <v>1592</v>
      </c>
      <c r="D2489" s="14" t="s">
        <v>86</v>
      </c>
      <c r="E2489" s="105">
        <v>67.2</v>
      </c>
      <c r="F2489" s="65">
        <v>42239</v>
      </c>
      <c r="G2489" s="106">
        <v>67.2</v>
      </c>
      <c r="H2489" s="31">
        <f t="shared" si="77"/>
        <v>0</v>
      </c>
      <c r="I2489" s="39" t="s">
        <v>9</v>
      </c>
      <c r="N2489" s="20">
        <v>42245</v>
      </c>
      <c r="O2489" s="183">
        <v>7298</v>
      </c>
      <c r="P2489" s="183" t="s">
        <v>1592</v>
      </c>
      <c r="Q2489" s="14" t="s">
        <v>8</v>
      </c>
      <c r="R2489" s="105">
        <v>2314</v>
      </c>
      <c r="S2489" s="23">
        <v>42245</v>
      </c>
      <c r="T2489" s="106">
        <v>2314</v>
      </c>
      <c r="U2489" s="31">
        <f t="shared" si="76"/>
        <v>0</v>
      </c>
      <c r="V2489" s="39" t="s">
        <v>9</v>
      </c>
    </row>
    <row r="2490" spans="1:22" x14ac:dyDescent="0.25">
      <c r="A2490" s="20">
        <v>42239</v>
      </c>
      <c r="B2490" s="183">
        <v>6698</v>
      </c>
      <c r="C2490" s="183" t="s">
        <v>1592</v>
      </c>
      <c r="D2490" s="14" t="s">
        <v>1182</v>
      </c>
      <c r="E2490" s="105">
        <v>105.6</v>
      </c>
      <c r="F2490" s="65">
        <v>42240</v>
      </c>
      <c r="G2490" s="106">
        <v>105.6</v>
      </c>
      <c r="H2490" s="31">
        <f t="shared" si="77"/>
        <v>0</v>
      </c>
      <c r="I2490" s="39" t="s">
        <v>9</v>
      </c>
      <c r="N2490" s="20">
        <v>42246</v>
      </c>
      <c r="O2490" s="183">
        <v>7404</v>
      </c>
      <c r="P2490" s="183" t="s">
        <v>1592</v>
      </c>
      <c r="Q2490" s="14" t="s">
        <v>8</v>
      </c>
      <c r="R2490" s="105">
        <v>2782</v>
      </c>
      <c r="S2490" s="23">
        <v>42246</v>
      </c>
      <c r="T2490" s="106">
        <v>2782</v>
      </c>
      <c r="U2490" s="31">
        <f t="shared" si="76"/>
        <v>0</v>
      </c>
      <c r="V2490" s="39" t="s">
        <v>9</v>
      </c>
    </row>
    <row r="2491" spans="1:22" x14ac:dyDescent="0.25">
      <c r="A2491" s="20">
        <v>42240</v>
      </c>
      <c r="B2491" s="183">
        <v>6699</v>
      </c>
      <c r="C2491" s="183" t="s">
        <v>1592</v>
      </c>
      <c r="D2491" s="14" t="s">
        <v>2607</v>
      </c>
      <c r="E2491" s="105">
        <v>4992.6000000000004</v>
      </c>
      <c r="F2491" s="65">
        <v>42240</v>
      </c>
      <c r="G2491" s="106">
        <v>4992.6000000000004</v>
      </c>
      <c r="H2491" s="31">
        <f t="shared" si="77"/>
        <v>0</v>
      </c>
      <c r="I2491" s="39" t="s">
        <v>9</v>
      </c>
      <c r="N2491" s="20">
        <v>42247</v>
      </c>
      <c r="O2491" s="183">
        <v>7495</v>
      </c>
      <c r="P2491" s="183" t="s">
        <v>1592</v>
      </c>
      <c r="Q2491" s="14" t="s">
        <v>8</v>
      </c>
      <c r="R2491" s="105">
        <v>2756</v>
      </c>
      <c r="S2491" s="23">
        <v>42247</v>
      </c>
      <c r="T2491" s="106">
        <v>2756</v>
      </c>
      <c r="U2491" s="31">
        <f t="shared" si="76"/>
        <v>0</v>
      </c>
      <c r="V2491" s="39" t="s">
        <v>312</v>
      </c>
    </row>
    <row r="2492" spans="1:22" x14ac:dyDescent="0.25">
      <c r="A2492" s="20">
        <v>42240</v>
      </c>
      <c r="B2492" s="183">
        <v>6700</v>
      </c>
      <c r="C2492" s="183" t="s">
        <v>1592</v>
      </c>
      <c r="D2492" s="14" t="s">
        <v>1012</v>
      </c>
      <c r="E2492" s="105">
        <v>24190.3</v>
      </c>
      <c r="F2492" s="65">
        <v>42240</v>
      </c>
      <c r="G2492" s="106">
        <v>24190.3</v>
      </c>
      <c r="H2492" s="31">
        <f t="shared" si="77"/>
        <v>0</v>
      </c>
      <c r="I2492" s="39" t="s">
        <v>9</v>
      </c>
      <c r="N2492" s="20">
        <v>42217</v>
      </c>
      <c r="O2492" s="183">
        <v>4262</v>
      </c>
      <c r="P2492" s="183" t="s">
        <v>1592</v>
      </c>
      <c r="Q2492" s="14" t="s">
        <v>82</v>
      </c>
      <c r="R2492" s="105">
        <v>5674.5</v>
      </c>
      <c r="S2492" s="23">
        <v>42218</v>
      </c>
      <c r="T2492" s="106">
        <v>5674.5</v>
      </c>
      <c r="U2492" s="25">
        <f t="shared" si="76"/>
        <v>0</v>
      </c>
      <c r="V2492" s="39" t="s">
        <v>59</v>
      </c>
    </row>
    <row r="2493" spans="1:22" x14ac:dyDescent="0.25">
      <c r="A2493" s="20">
        <v>42240</v>
      </c>
      <c r="B2493" s="183">
        <v>6701</v>
      </c>
      <c r="C2493" s="183" t="s">
        <v>1592</v>
      </c>
      <c r="D2493" s="14" t="s">
        <v>1012</v>
      </c>
      <c r="E2493" s="105">
        <v>5478</v>
      </c>
      <c r="F2493" s="186">
        <v>42240</v>
      </c>
      <c r="G2493" s="106">
        <v>5478</v>
      </c>
      <c r="H2493" s="31">
        <f t="shared" si="77"/>
        <v>0</v>
      </c>
      <c r="I2493" s="39" t="s">
        <v>9</v>
      </c>
      <c r="N2493" s="20">
        <v>42218</v>
      </c>
      <c r="O2493" s="183">
        <v>4357</v>
      </c>
      <c r="P2493" s="183" t="s">
        <v>1592</v>
      </c>
      <c r="Q2493" s="40" t="s">
        <v>82</v>
      </c>
      <c r="R2493" s="105">
        <v>2673.9</v>
      </c>
      <c r="S2493" s="23">
        <v>42218</v>
      </c>
      <c r="T2493" s="106">
        <v>2673.9</v>
      </c>
      <c r="U2493" s="25">
        <f t="shared" si="76"/>
        <v>0</v>
      </c>
      <c r="V2493" s="68" t="s">
        <v>59</v>
      </c>
    </row>
    <row r="2494" spans="1:22" x14ac:dyDescent="0.25">
      <c r="A2494" s="20">
        <v>42240</v>
      </c>
      <c r="B2494" s="183">
        <v>6702</v>
      </c>
      <c r="C2494" s="183" t="s">
        <v>1592</v>
      </c>
      <c r="D2494" s="14" t="s">
        <v>218</v>
      </c>
      <c r="E2494" s="108">
        <v>0</v>
      </c>
      <c r="F2494" s="65"/>
      <c r="G2494" s="106"/>
      <c r="H2494" s="31">
        <f t="shared" si="77"/>
        <v>0</v>
      </c>
      <c r="I2494" s="39" t="s">
        <v>13</v>
      </c>
      <c r="N2494" s="20">
        <v>42219</v>
      </c>
      <c r="O2494" s="183">
        <v>4434</v>
      </c>
      <c r="P2494" s="183" t="s">
        <v>1592</v>
      </c>
      <c r="Q2494" s="40" t="s">
        <v>82</v>
      </c>
      <c r="R2494" s="105">
        <v>1940.4</v>
      </c>
      <c r="S2494" s="23">
        <v>42219</v>
      </c>
      <c r="T2494" s="106">
        <v>1940.4</v>
      </c>
      <c r="U2494" s="31">
        <f t="shared" si="76"/>
        <v>0</v>
      </c>
      <c r="V2494" s="68" t="s">
        <v>59</v>
      </c>
    </row>
    <row r="2495" spans="1:22" x14ac:dyDescent="0.25">
      <c r="A2495" s="20">
        <v>42240</v>
      </c>
      <c r="B2495" s="183">
        <v>6703</v>
      </c>
      <c r="C2495" s="183" t="s">
        <v>1592</v>
      </c>
      <c r="D2495" s="14" t="s">
        <v>11</v>
      </c>
      <c r="E2495" s="105">
        <v>4431.3999999999996</v>
      </c>
      <c r="F2495" s="65">
        <v>42240</v>
      </c>
      <c r="G2495" s="106">
        <v>4431.3999999999996</v>
      </c>
      <c r="H2495" s="31">
        <f t="shared" si="77"/>
        <v>0</v>
      </c>
      <c r="I2495" s="39" t="s">
        <v>9</v>
      </c>
      <c r="N2495" s="20">
        <v>42220</v>
      </c>
      <c r="O2495" s="183">
        <v>4540</v>
      </c>
      <c r="P2495" s="183" t="s">
        <v>1592</v>
      </c>
      <c r="Q2495" s="14" t="s">
        <v>82</v>
      </c>
      <c r="R2495" s="105">
        <v>2843.4</v>
      </c>
      <c r="S2495" s="23">
        <v>42220</v>
      </c>
      <c r="T2495" s="106">
        <v>2843.4</v>
      </c>
      <c r="U2495" s="31">
        <f t="shared" si="76"/>
        <v>0</v>
      </c>
      <c r="V2495" s="39" t="s">
        <v>59</v>
      </c>
    </row>
    <row r="2496" spans="1:22" x14ac:dyDescent="0.25">
      <c r="A2496" s="20">
        <v>42240</v>
      </c>
      <c r="B2496" s="183">
        <v>6704</v>
      </c>
      <c r="C2496" s="183" t="s">
        <v>1592</v>
      </c>
      <c r="D2496" s="14" t="s">
        <v>1178</v>
      </c>
      <c r="E2496" s="105">
        <v>12714</v>
      </c>
      <c r="F2496" s="65">
        <v>42242</v>
      </c>
      <c r="G2496" s="106">
        <v>12714</v>
      </c>
      <c r="H2496" s="31">
        <f t="shared" si="77"/>
        <v>0</v>
      </c>
      <c r="I2496" s="39" t="s">
        <v>9</v>
      </c>
      <c r="N2496" s="20">
        <v>42221</v>
      </c>
      <c r="O2496" s="183">
        <v>4644</v>
      </c>
      <c r="P2496" s="183" t="s">
        <v>1592</v>
      </c>
      <c r="Q2496" s="14" t="s">
        <v>82</v>
      </c>
      <c r="R2496" s="105">
        <v>5675.4</v>
      </c>
      <c r="S2496" s="23">
        <v>42221</v>
      </c>
      <c r="T2496" s="106">
        <v>5675.4</v>
      </c>
      <c r="U2496" s="31">
        <f t="shared" si="76"/>
        <v>0</v>
      </c>
      <c r="V2496" s="39" t="s">
        <v>17</v>
      </c>
    </row>
    <row r="2497" spans="1:22" x14ac:dyDescent="0.25">
      <c r="A2497" s="20">
        <v>42240</v>
      </c>
      <c r="B2497" s="183">
        <v>6705</v>
      </c>
      <c r="C2497" s="183" t="s">
        <v>1592</v>
      </c>
      <c r="D2497" s="14" t="s">
        <v>121</v>
      </c>
      <c r="E2497" s="105">
        <v>3015.9</v>
      </c>
      <c r="F2497" s="65">
        <v>42240</v>
      </c>
      <c r="G2497" s="106">
        <v>3015.9</v>
      </c>
      <c r="H2497" s="31">
        <f t="shared" si="77"/>
        <v>0</v>
      </c>
      <c r="I2497" s="39" t="s">
        <v>9</v>
      </c>
      <c r="N2497" s="20">
        <v>42222</v>
      </c>
      <c r="O2497" s="183">
        <v>4728</v>
      </c>
      <c r="P2497" s="183" t="s">
        <v>1592</v>
      </c>
      <c r="Q2497" s="14" t="s">
        <v>82</v>
      </c>
      <c r="R2497" s="105">
        <v>4849.3599999999997</v>
      </c>
      <c r="S2497" s="23">
        <v>42222</v>
      </c>
      <c r="T2497" s="106">
        <v>4849.3599999999997</v>
      </c>
      <c r="U2497" s="31">
        <f t="shared" si="76"/>
        <v>0</v>
      </c>
      <c r="V2497" s="39" t="s">
        <v>59</v>
      </c>
    </row>
    <row r="2498" spans="1:22" x14ac:dyDescent="0.25">
      <c r="A2498" s="20">
        <v>42240</v>
      </c>
      <c r="B2498" s="183">
        <v>6706</v>
      </c>
      <c r="C2498" s="183" t="s">
        <v>1592</v>
      </c>
      <c r="D2498" s="14" t="s">
        <v>148</v>
      </c>
      <c r="E2498" s="105">
        <v>3546</v>
      </c>
      <c r="F2498" s="65">
        <v>42240</v>
      </c>
      <c r="G2498" s="106">
        <v>3546</v>
      </c>
      <c r="H2498" s="31">
        <f t="shared" si="77"/>
        <v>0</v>
      </c>
      <c r="I2498" s="39" t="s">
        <v>9</v>
      </c>
      <c r="N2498" s="20">
        <v>42223</v>
      </c>
      <c r="O2498" s="183">
        <v>4858</v>
      </c>
      <c r="P2498" s="183" t="s">
        <v>1592</v>
      </c>
      <c r="Q2498" s="14" t="s">
        <v>82</v>
      </c>
      <c r="R2498" s="105">
        <v>4211.3999999999996</v>
      </c>
      <c r="S2498" s="23">
        <v>42225</v>
      </c>
      <c r="T2498" s="106">
        <v>4211.3999999999996</v>
      </c>
      <c r="U2498" s="31">
        <f t="shared" si="76"/>
        <v>0</v>
      </c>
      <c r="V2498" s="39" t="s">
        <v>59</v>
      </c>
    </row>
    <row r="2499" spans="1:22" x14ac:dyDescent="0.25">
      <c r="A2499" s="20">
        <v>42240</v>
      </c>
      <c r="B2499" s="183">
        <v>6707</v>
      </c>
      <c r="C2499" s="183" t="s">
        <v>1592</v>
      </c>
      <c r="D2499" s="14" t="s">
        <v>32</v>
      </c>
      <c r="E2499" s="105">
        <v>75194.7</v>
      </c>
      <c r="F2499" s="74" t="s">
        <v>6340</v>
      </c>
      <c r="G2499" s="144">
        <f>1232.7+73962</f>
        <v>75194.7</v>
      </c>
      <c r="H2499" s="31">
        <f t="shared" si="77"/>
        <v>0</v>
      </c>
      <c r="I2499" s="39" t="s">
        <v>19</v>
      </c>
      <c r="N2499" s="20">
        <v>42224</v>
      </c>
      <c r="O2499" s="183">
        <v>4988</v>
      </c>
      <c r="P2499" s="183" t="s">
        <v>1592</v>
      </c>
      <c r="Q2499" s="14" t="s">
        <v>82</v>
      </c>
      <c r="R2499" s="105">
        <v>3316</v>
      </c>
      <c r="S2499" s="23">
        <v>42227</v>
      </c>
      <c r="T2499" s="106">
        <v>3316</v>
      </c>
      <c r="U2499" s="31">
        <f t="shared" ref="U2499:U2562" si="78">R2499-T2499</f>
        <v>0</v>
      </c>
      <c r="V2499" s="39" t="s">
        <v>59</v>
      </c>
    </row>
    <row r="2500" spans="1:22" x14ac:dyDescent="0.25">
      <c r="A2500" s="20">
        <v>42240</v>
      </c>
      <c r="B2500" s="183">
        <v>6708</v>
      </c>
      <c r="C2500" s="183" t="s">
        <v>1592</v>
      </c>
      <c r="D2500" s="14" t="s">
        <v>270</v>
      </c>
      <c r="E2500" s="105">
        <v>382.5</v>
      </c>
      <c r="F2500" s="65">
        <v>42240</v>
      </c>
      <c r="G2500" s="106">
        <v>382.5</v>
      </c>
      <c r="H2500" s="31">
        <f t="shared" ref="H2500:H2563" si="79">E2500-G2500</f>
        <v>0</v>
      </c>
      <c r="I2500" s="39" t="s">
        <v>9</v>
      </c>
      <c r="N2500" s="20">
        <v>42224</v>
      </c>
      <c r="O2500" s="183">
        <v>4989</v>
      </c>
      <c r="P2500" s="183" t="s">
        <v>1592</v>
      </c>
      <c r="Q2500" s="14" t="s">
        <v>82</v>
      </c>
      <c r="R2500" s="105">
        <v>6269.4</v>
      </c>
      <c r="S2500" s="23">
        <v>42225</v>
      </c>
      <c r="T2500" s="106">
        <v>6269.4</v>
      </c>
      <c r="U2500" s="31">
        <f t="shared" si="78"/>
        <v>0</v>
      </c>
      <c r="V2500" s="39" t="s">
        <v>59</v>
      </c>
    </row>
    <row r="2501" spans="1:22" x14ac:dyDescent="0.25">
      <c r="A2501" s="20">
        <v>42240</v>
      </c>
      <c r="B2501" s="183">
        <v>6709</v>
      </c>
      <c r="C2501" s="183" t="s">
        <v>1592</v>
      </c>
      <c r="D2501" s="14" t="s">
        <v>136</v>
      </c>
      <c r="E2501" s="105">
        <v>4347</v>
      </c>
      <c r="F2501" s="65">
        <v>42240</v>
      </c>
      <c r="G2501" s="106">
        <v>4347</v>
      </c>
      <c r="H2501" s="31">
        <f t="shared" si="79"/>
        <v>0</v>
      </c>
      <c r="I2501" s="39" t="s">
        <v>9</v>
      </c>
      <c r="N2501" s="20">
        <v>42225</v>
      </c>
      <c r="O2501" s="183">
        <v>5102</v>
      </c>
      <c r="P2501" s="183" t="s">
        <v>1592</v>
      </c>
      <c r="Q2501" s="14" t="s">
        <v>82</v>
      </c>
      <c r="R2501" s="105">
        <v>5641.6</v>
      </c>
      <c r="S2501" s="23">
        <v>42226</v>
      </c>
      <c r="T2501" s="106">
        <v>5641.6</v>
      </c>
      <c r="U2501" s="31">
        <f t="shared" si="78"/>
        <v>0</v>
      </c>
      <c r="V2501" s="39" t="s">
        <v>59</v>
      </c>
    </row>
    <row r="2502" spans="1:22" x14ac:dyDescent="0.25">
      <c r="A2502" s="20">
        <v>42240</v>
      </c>
      <c r="B2502" s="183">
        <v>6710</v>
      </c>
      <c r="C2502" s="183" t="s">
        <v>1592</v>
      </c>
      <c r="D2502" s="14" t="s">
        <v>14</v>
      </c>
      <c r="E2502" s="105">
        <v>23691.8</v>
      </c>
      <c r="F2502" s="65">
        <v>42242</v>
      </c>
      <c r="G2502" s="106">
        <v>23691.8</v>
      </c>
      <c r="H2502" s="31">
        <f t="shared" si="79"/>
        <v>0</v>
      </c>
      <c r="I2502" s="39" t="s">
        <v>15</v>
      </c>
      <c r="N2502" s="20">
        <v>42227</v>
      </c>
      <c r="O2502" s="183">
        <v>5284</v>
      </c>
      <c r="P2502" s="183" t="s">
        <v>1592</v>
      </c>
      <c r="Q2502" s="14" t="s">
        <v>82</v>
      </c>
      <c r="R2502" s="105">
        <v>2902.5</v>
      </c>
      <c r="S2502" s="23">
        <v>42229</v>
      </c>
      <c r="T2502" s="106">
        <v>2902.5</v>
      </c>
      <c r="U2502" s="31">
        <f t="shared" si="78"/>
        <v>0</v>
      </c>
      <c r="V2502" s="39" t="s">
        <v>59</v>
      </c>
    </row>
    <row r="2503" spans="1:22" x14ac:dyDescent="0.25">
      <c r="A2503" s="20">
        <v>42240</v>
      </c>
      <c r="B2503" s="183">
        <v>6711</v>
      </c>
      <c r="C2503" s="183" t="s">
        <v>1592</v>
      </c>
      <c r="D2503" s="14" t="s">
        <v>99</v>
      </c>
      <c r="E2503" s="105">
        <v>2628</v>
      </c>
      <c r="F2503" s="74"/>
      <c r="G2503" s="144"/>
      <c r="H2503" s="31">
        <f t="shared" si="79"/>
        <v>2628</v>
      </c>
      <c r="I2503" s="39" t="s">
        <v>312</v>
      </c>
      <c r="N2503" s="20">
        <v>42229</v>
      </c>
      <c r="O2503" s="183">
        <v>5499</v>
      </c>
      <c r="P2503" s="183" t="s">
        <v>1592</v>
      </c>
      <c r="Q2503" s="14" t="s">
        <v>82</v>
      </c>
      <c r="R2503" s="105">
        <v>1320</v>
      </c>
      <c r="S2503" s="23">
        <v>42229</v>
      </c>
      <c r="T2503" s="106">
        <v>1320</v>
      </c>
      <c r="U2503" s="31">
        <f t="shared" si="78"/>
        <v>0</v>
      </c>
      <c r="V2503" s="39" t="s">
        <v>59</v>
      </c>
    </row>
    <row r="2504" spans="1:22" x14ac:dyDescent="0.25">
      <c r="A2504" s="20">
        <v>42240</v>
      </c>
      <c r="B2504" s="183">
        <v>6712</v>
      </c>
      <c r="C2504" s="183" t="s">
        <v>1592</v>
      </c>
      <c r="D2504" s="14" t="s">
        <v>158</v>
      </c>
      <c r="E2504" s="105">
        <v>3848</v>
      </c>
      <c r="F2504" s="65">
        <v>42240</v>
      </c>
      <c r="G2504" s="106">
        <v>3848</v>
      </c>
      <c r="H2504" s="31">
        <f t="shared" si="79"/>
        <v>0</v>
      </c>
      <c r="I2504" s="39" t="s">
        <v>9</v>
      </c>
      <c r="N2504" s="20">
        <v>42230</v>
      </c>
      <c r="O2504" s="183">
        <v>5667</v>
      </c>
      <c r="P2504" s="183" t="s">
        <v>1592</v>
      </c>
      <c r="Q2504" s="14" t="s">
        <v>82</v>
      </c>
      <c r="R2504" s="105">
        <v>4067.8</v>
      </c>
      <c r="S2504" s="23">
        <v>42230</v>
      </c>
      <c r="T2504" s="106">
        <v>4067.8</v>
      </c>
      <c r="U2504" s="48">
        <f t="shared" si="78"/>
        <v>0</v>
      </c>
      <c r="V2504" s="39" t="s">
        <v>59</v>
      </c>
    </row>
    <row r="2505" spans="1:22" x14ac:dyDescent="0.25">
      <c r="A2505" s="20">
        <v>42240</v>
      </c>
      <c r="B2505" s="183">
        <v>6713</v>
      </c>
      <c r="C2505" s="183" t="s">
        <v>1592</v>
      </c>
      <c r="D2505" s="14" t="s">
        <v>48</v>
      </c>
      <c r="E2505" s="105">
        <v>4590.8999999999996</v>
      </c>
      <c r="F2505" s="65">
        <v>42240</v>
      </c>
      <c r="G2505" s="106">
        <v>4590.8999999999996</v>
      </c>
      <c r="H2505" s="31">
        <f t="shared" si="79"/>
        <v>0</v>
      </c>
      <c r="I2505" s="39" t="s">
        <v>312</v>
      </c>
      <c r="N2505" s="20">
        <v>42231</v>
      </c>
      <c r="O2505" s="183">
        <v>5778</v>
      </c>
      <c r="P2505" s="183" t="s">
        <v>1592</v>
      </c>
      <c r="Q2505" s="14" t="s">
        <v>82</v>
      </c>
      <c r="R2505" s="105">
        <v>6328.4</v>
      </c>
      <c r="S2505" s="23">
        <v>42232</v>
      </c>
      <c r="T2505" s="229">
        <v>6328.4</v>
      </c>
      <c r="U2505" s="48">
        <f t="shared" si="78"/>
        <v>0</v>
      </c>
      <c r="V2505" s="39" t="s">
        <v>59</v>
      </c>
    </row>
    <row r="2506" spans="1:22" x14ac:dyDescent="0.25">
      <c r="A2506" s="20">
        <v>42240</v>
      </c>
      <c r="B2506" s="183">
        <v>6714</v>
      </c>
      <c r="C2506" s="183" t="s">
        <v>1592</v>
      </c>
      <c r="D2506" s="14" t="s">
        <v>6250</v>
      </c>
      <c r="E2506" s="105">
        <v>9028.7999999999993</v>
      </c>
      <c r="F2506" s="65">
        <v>42240</v>
      </c>
      <c r="G2506" s="106">
        <v>9028.7999999999993</v>
      </c>
      <c r="H2506" s="31">
        <f t="shared" si="79"/>
        <v>0</v>
      </c>
      <c r="I2506" s="39" t="s">
        <v>9</v>
      </c>
      <c r="N2506" s="20">
        <v>42232</v>
      </c>
      <c r="O2506" s="183">
        <v>5881</v>
      </c>
      <c r="P2506" s="183" t="s">
        <v>1592</v>
      </c>
      <c r="Q2506" s="14" t="s">
        <v>82</v>
      </c>
      <c r="R2506" s="105">
        <v>5680.8</v>
      </c>
      <c r="S2506" s="23">
        <v>42232</v>
      </c>
      <c r="T2506" s="106">
        <v>5680.8</v>
      </c>
      <c r="U2506" s="48">
        <f t="shared" si="78"/>
        <v>0</v>
      </c>
      <c r="V2506" s="39" t="s">
        <v>59</v>
      </c>
    </row>
    <row r="2507" spans="1:22" x14ac:dyDescent="0.25">
      <c r="A2507" s="20">
        <v>42240</v>
      </c>
      <c r="B2507" s="183">
        <v>6715</v>
      </c>
      <c r="C2507" s="183" t="s">
        <v>1592</v>
      </c>
      <c r="D2507" s="14" t="s">
        <v>125</v>
      </c>
      <c r="E2507" s="105">
        <v>43206.3</v>
      </c>
      <c r="F2507" s="65">
        <v>42242</v>
      </c>
      <c r="G2507" s="106">
        <v>43206.3</v>
      </c>
      <c r="H2507" s="31">
        <f t="shared" si="79"/>
        <v>0</v>
      </c>
      <c r="I2507" s="39" t="s">
        <v>94</v>
      </c>
      <c r="N2507" s="20">
        <v>42233</v>
      </c>
      <c r="O2507" s="183">
        <v>5943</v>
      </c>
      <c r="P2507" s="183" t="s">
        <v>1592</v>
      </c>
      <c r="Q2507" s="14" t="s">
        <v>82</v>
      </c>
      <c r="R2507" s="105">
        <v>3207.8</v>
      </c>
      <c r="S2507" s="23">
        <v>42233</v>
      </c>
      <c r="T2507" s="118">
        <v>3207.8</v>
      </c>
      <c r="U2507" s="31">
        <f t="shared" si="78"/>
        <v>0</v>
      </c>
      <c r="V2507" s="56" t="s">
        <v>59</v>
      </c>
    </row>
    <row r="2508" spans="1:22" x14ac:dyDescent="0.25">
      <c r="A2508" s="20">
        <v>42240</v>
      </c>
      <c r="B2508" s="183">
        <v>6716</v>
      </c>
      <c r="C2508" s="183" t="s">
        <v>1592</v>
      </c>
      <c r="D2508" s="14" t="s">
        <v>114</v>
      </c>
      <c r="E2508" s="105">
        <v>3306.8</v>
      </c>
      <c r="F2508" s="65">
        <v>42240</v>
      </c>
      <c r="G2508" s="106">
        <v>3306.8</v>
      </c>
      <c r="H2508" s="31">
        <f t="shared" si="79"/>
        <v>0</v>
      </c>
      <c r="I2508" s="39" t="s">
        <v>9</v>
      </c>
      <c r="N2508" s="20">
        <v>42234</v>
      </c>
      <c r="O2508" s="183">
        <v>6080</v>
      </c>
      <c r="P2508" s="183" t="s">
        <v>1592</v>
      </c>
      <c r="Q2508" s="14" t="s">
        <v>82</v>
      </c>
      <c r="R2508" s="105">
        <v>4244.1000000000004</v>
      </c>
      <c r="S2508" s="65">
        <v>42234</v>
      </c>
      <c r="T2508" s="106">
        <v>4244.1000000000004</v>
      </c>
      <c r="U2508" s="31">
        <f t="shared" si="78"/>
        <v>0</v>
      </c>
      <c r="V2508" s="39" t="s">
        <v>59</v>
      </c>
    </row>
    <row r="2509" spans="1:22" x14ac:dyDescent="0.25">
      <c r="A2509" s="20">
        <v>42240</v>
      </c>
      <c r="B2509" s="183">
        <v>6717</v>
      </c>
      <c r="C2509" s="183" t="s">
        <v>1592</v>
      </c>
      <c r="D2509" s="14" t="s">
        <v>99</v>
      </c>
      <c r="E2509" s="105">
        <v>240.8</v>
      </c>
      <c r="F2509" s="65">
        <v>42240</v>
      </c>
      <c r="G2509" s="106">
        <v>240.8</v>
      </c>
      <c r="H2509" s="31">
        <f t="shared" si="79"/>
        <v>0</v>
      </c>
      <c r="I2509" s="39" t="s">
        <v>312</v>
      </c>
      <c r="N2509" s="20">
        <v>42235</v>
      </c>
      <c r="O2509" s="183">
        <v>6181</v>
      </c>
      <c r="P2509" s="183" t="s">
        <v>1592</v>
      </c>
      <c r="Q2509" s="14" t="s">
        <v>82</v>
      </c>
      <c r="R2509" s="105">
        <v>3268</v>
      </c>
      <c r="S2509" s="23">
        <v>42235</v>
      </c>
      <c r="T2509" s="118">
        <v>3268</v>
      </c>
      <c r="U2509" s="31">
        <f t="shared" si="78"/>
        <v>0</v>
      </c>
      <c r="V2509" s="56" t="s">
        <v>17</v>
      </c>
    </row>
    <row r="2510" spans="1:22" x14ac:dyDescent="0.25">
      <c r="A2510" s="20">
        <v>42240</v>
      </c>
      <c r="B2510" s="183">
        <v>6718</v>
      </c>
      <c r="C2510" s="183" t="s">
        <v>1592</v>
      </c>
      <c r="D2510" s="14" t="s">
        <v>236</v>
      </c>
      <c r="E2510" s="105">
        <v>57476.25</v>
      </c>
      <c r="F2510" s="74"/>
      <c r="G2510" s="144"/>
      <c r="H2510" s="31">
        <f t="shared" si="79"/>
        <v>57476.25</v>
      </c>
      <c r="I2510" s="39" t="s">
        <v>149</v>
      </c>
      <c r="N2510" s="20">
        <v>42236</v>
      </c>
      <c r="O2510" s="183">
        <v>6279</v>
      </c>
      <c r="P2510" s="183" t="s">
        <v>1592</v>
      </c>
      <c r="Q2510" s="14" t="s">
        <v>82</v>
      </c>
      <c r="R2510" s="105">
        <v>4700.8</v>
      </c>
      <c r="S2510" s="23">
        <v>42236</v>
      </c>
      <c r="T2510" s="118">
        <v>4700.8</v>
      </c>
      <c r="U2510" s="31">
        <f t="shared" si="78"/>
        <v>0</v>
      </c>
      <c r="V2510" s="56" t="s">
        <v>59</v>
      </c>
    </row>
    <row r="2511" spans="1:22" x14ac:dyDescent="0.25">
      <c r="A2511" s="20">
        <v>42240</v>
      </c>
      <c r="B2511" s="183">
        <v>6719</v>
      </c>
      <c r="C2511" s="183" t="s">
        <v>1592</v>
      </c>
      <c r="D2511" s="14" t="s">
        <v>18</v>
      </c>
      <c r="E2511" s="105">
        <v>2796.8</v>
      </c>
      <c r="F2511" s="65">
        <v>42240</v>
      </c>
      <c r="G2511" s="106">
        <v>2796.8</v>
      </c>
      <c r="H2511" s="31">
        <f t="shared" si="79"/>
        <v>0</v>
      </c>
      <c r="I2511" s="39" t="s">
        <v>312</v>
      </c>
      <c r="N2511" s="20">
        <v>42237</v>
      </c>
      <c r="O2511" s="183">
        <v>6445</v>
      </c>
      <c r="P2511" s="183" t="s">
        <v>1592</v>
      </c>
      <c r="Q2511" s="15" t="s">
        <v>82</v>
      </c>
      <c r="R2511" s="122">
        <v>3141.6</v>
      </c>
      <c r="S2511" s="23">
        <v>42237</v>
      </c>
      <c r="T2511" s="118">
        <v>3141.6</v>
      </c>
      <c r="U2511" s="31">
        <f t="shared" si="78"/>
        <v>0</v>
      </c>
      <c r="V2511" s="68" t="s">
        <v>59</v>
      </c>
    </row>
    <row r="2512" spans="1:22" x14ac:dyDescent="0.25">
      <c r="A2512" s="20">
        <v>42240</v>
      </c>
      <c r="B2512" s="183">
        <v>6720</v>
      </c>
      <c r="C2512" s="183" t="s">
        <v>1592</v>
      </c>
      <c r="D2512" s="14" t="s">
        <v>87</v>
      </c>
      <c r="E2512" s="105">
        <v>1944</v>
      </c>
      <c r="F2512" s="65">
        <v>42240</v>
      </c>
      <c r="G2512" s="106">
        <v>1944</v>
      </c>
      <c r="H2512" s="31">
        <f t="shared" si="79"/>
        <v>0</v>
      </c>
      <c r="I2512" s="39" t="s">
        <v>312</v>
      </c>
      <c r="N2512" s="20">
        <v>42237</v>
      </c>
      <c r="O2512" s="183">
        <v>6446</v>
      </c>
      <c r="P2512" s="183" t="s">
        <v>1592</v>
      </c>
      <c r="Q2512" s="15" t="s">
        <v>82</v>
      </c>
      <c r="R2512" s="122">
        <v>2060</v>
      </c>
      <c r="S2512" s="23">
        <v>42237</v>
      </c>
      <c r="T2512" s="118">
        <v>2060</v>
      </c>
      <c r="U2512" s="31">
        <f t="shared" si="78"/>
        <v>0</v>
      </c>
      <c r="V2512" s="68" t="s">
        <v>59</v>
      </c>
    </row>
    <row r="2513" spans="1:22" x14ac:dyDescent="0.25">
      <c r="A2513" s="20">
        <v>42240</v>
      </c>
      <c r="B2513" s="183">
        <v>6721</v>
      </c>
      <c r="C2513" s="183" t="s">
        <v>1592</v>
      </c>
      <c r="D2513" s="14" t="s">
        <v>6250</v>
      </c>
      <c r="E2513" s="105">
        <v>2237.1999999999998</v>
      </c>
      <c r="F2513" s="65">
        <v>42240</v>
      </c>
      <c r="G2513" s="106">
        <v>2237.1999999999998</v>
      </c>
      <c r="H2513" s="31">
        <f t="shared" si="79"/>
        <v>0</v>
      </c>
      <c r="I2513" s="39" t="s">
        <v>9</v>
      </c>
      <c r="N2513" s="20">
        <v>42238</v>
      </c>
      <c r="O2513" s="183">
        <v>6563</v>
      </c>
      <c r="P2513" s="183" t="s">
        <v>1592</v>
      </c>
      <c r="Q2513" s="14" t="s">
        <v>82</v>
      </c>
      <c r="R2513" s="105">
        <v>7366</v>
      </c>
      <c r="S2513" s="23">
        <v>42238</v>
      </c>
      <c r="T2513" s="106">
        <v>7366</v>
      </c>
      <c r="U2513" s="31">
        <f t="shared" si="78"/>
        <v>0</v>
      </c>
      <c r="V2513" s="39" t="s">
        <v>59</v>
      </c>
    </row>
    <row r="2514" spans="1:22" x14ac:dyDescent="0.25">
      <c r="A2514" s="20">
        <v>42240</v>
      </c>
      <c r="B2514" s="183">
        <v>6722</v>
      </c>
      <c r="C2514" s="183" t="s">
        <v>1592</v>
      </c>
      <c r="D2514" s="14" t="s">
        <v>24</v>
      </c>
      <c r="E2514" s="105">
        <v>45240.5</v>
      </c>
      <c r="F2514" s="74">
        <v>42248</v>
      </c>
      <c r="G2514" s="144">
        <v>45240.5</v>
      </c>
      <c r="H2514" s="31">
        <f t="shared" si="79"/>
        <v>0</v>
      </c>
      <c r="I2514" s="39" t="s">
        <v>9</v>
      </c>
      <c r="N2514" s="20">
        <v>42239</v>
      </c>
      <c r="O2514" s="183">
        <v>6648</v>
      </c>
      <c r="P2514" s="183" t="s">
        <v>1592</v>
      </c>
      <c r="Q2514" s="14" t="s">
        <v>82</v>
      </c>
      <c r="R2514" s="105">
        <v>5758.5</v>
      </c>
      <c r="S2514" s="65">
        <v>42240</v>
      </c>
      <c r="T2514" s="106">
        <v>5758.5</v>
      </c>
      <c r="U2514" s="31">
        <f t="shared" si="78"/>
        <v>0</v>
      </c>
      <c r="V2514" s="39" t="s">
        <v>59</v>
      </c>
    </row>
    <row r="2515" spans="1:22" x14ac:dyDescent="0.25">
      <c r="A2515" s="20">
        <v>42240</v>
      </c>
      <c r="B2515" s="183">
        <v>6723</v>
      </c>
      <c r="C2515" s="183" t="s">
        <v>1592</v>
      </c>
      <c r="D2515" s="14" t="s">
        <v>1262</v>
      </c>
      <c r="E2515" s="105">
        <v>31155.47</v>
      </c>
      <c r="F2515" s="65">
        <v>42243</v>
      </c>
      <c r="G2515" s="106">
        <v>31155.47</v>
      </c>
      <c r="H2515" s="31">
        <f t="shared" si="79"/>
        <v>0</v>
      </c>
      <c r="I2515" s="39" t="s">
        <v>6106</v>
      </c>
      <c r="N2515" s="20">
        <v>42240</v>
      </c>
      <c r="O2515" s="183">
        <v>6753</v>
      </c>
      <c r="P2515" s="183" t="s">
        <v>1592</v>
      </c>
      <c r="Q2515" s="14" t="s">
        <v>82</v>
      </c>
      <c r="R2515" s="105">
        <v>2259</v>
      </c>
      <c r="S2515" s="65">
        <v>42240</v>
      </c>
      <c r="T2515" s="106">
        <v>2259</v>
      </c>
      <c r="U2515" s="31">
        <f t="shared" si="78"/>
        <v>0</v>
      </c>
      <c r="V2515" s="39" t="s">
        <v>59</v>
      </c>
    </row>
    <row r="2516" spans="1:22" x14ac:dyDescent="0.25">
      <c r="A2516" s="20">
        <v>42240</v>
      </c>
      <c r="B2516" s="183">
        <v>6724</v>
      </c>
      <c r="C2516" s="183" t="s">
        <v>1592</v>
      </c>
      <c r="D2516" s="14" t="s">
        <v>271</v>
      </c>
      <c r="E2516" s="105">
        <v>777</v>
      </c>
      <c r="F2516" s="65">
        <v>42240</v>
      </c>
      <c r="G2516" s="106">
        <v>777</v>
      </c>
      <c r="H2516" s="31">
        <f t="shared" si="79"/>
        <v>0</v>
      </c>
      <c r="I2516" s="39" t="s">
        <v>6106</v>
      </c>
      <c r="N2516" s="20">
        <v>42241</v>
      </c>
      <c r="O2516" s="183">
        <v>6859</v>
      </c>
      <c r="P2516" s="183" t="s">
        <v>1592</v>
      </c>
      <c r="Q2516" s="14" t="s">
        <v>82</v>
      </c>
      <c r="R2516" s="105">
        <v>8943.2000000000007</v>
      </c>
      <c r="S2516" s="65">
        <v>42241</v>
      </c>
      <c r="T2516" s="106">
        <v>8943.2000000000007</v>
      </c>
      <c r="U2516" s="31">
        <f t="shared" si="78"/>
        <v>0</v>
      </c>
      <c r="V2516" s="39" t="s">
        <v>59</v>
      </c>
    </row>
    <row r="2517" spans="1:22" x14ac:dyDescent="0.25">
      <c r="A2517" s="20">
        <v>42240</v>
      </c>
      <c r="B2517" s="183">
        <v>6725</v>
      </c>
      <c r="C2517" s="183" t="s">
        <v>1592</v>
      </c>
      <c r="D2517" s="14" t="s">
        <v>21</v>
      </c>
      <c r="E2517" s="105">
        <v>5676</v>
      </c>
      <c r="F2517" s="65">
        <v>42240</v>
      </c>
      <c r="G2517" s="106">
        <v>5676</v>
      </c>
      <c r="H2517" s="31">
        <f t="shared" si="79"/>
        <v>0</v>
      </c>
      <c r="I2517" s="39" t="s">
        <v>9</v>
      </c>
      <c r="N2517" s="20">
        <v>42243</v>
      </c>
      <c r="O2517" s="183">
        <v>7067</v>
      </c>
      <c r="P2517" s="183" t="s">
        <v>1592</v>
      </c>
      <c r="Q2517" s="14" t="s">
        <v>82</v>
      </c>
      <c r="R2517" s="105">
        <v>5863.6</v>
      </c>
      <c r="S2517" s="23">
        <v>42243</v>
      </c>
      <c r="T2517" s="106">
        <v>5863.6</v>
      </c>
      <c r="U2517" s="31">
        <f t="shared" si="78"/>
        <v>0</v>
      </c>
      <c r="V2517" s="39" t="s">
        <v>59</v>
      </c>
    </row>
    <row r="2518" spans="1:22" x14ac:dyDescent="0.25">
      <c r="A2518" s="20">
        <v>42240</v>
      </c>
      <c r="B2518" s="183">
        <v>6726</v>
      </c>
      <c r="C2518" s="183" t="s">
        <v>1592</v>
      </c>
      <c r="D2518" s="14" t="s">
        <v>6245</v>
      </c>
      <c r="E2518" s="105">
        <v>2579.1999999999998</v>
      </c>
      <c r="F2518" s="65">
        <v>42240</v>
      </c>
      <c r="G2518" s="106">
        <v>2579.1999999999998</v>
      </c>
      <c r="H2518" s="31">
        <f t="shared" si="79"/>
        <v>0</v>
      </c>
      <c r="I2518" s="39" t="s">
        <v>9</v>
      </c>
      <c r="N2518" s="20">
        <v>42244</v>
      </c>
      <c r="O2518" s="183">
        <v>7178</v>
      </c>
      <c r="P2518" s="183" t="s">
        <v>1592</v>
      </c>
      <c r="Q2518" s="14" t="s">
        <v>82</v>
      </c>
      <c r="R2518" s="105">
        <v>4498.3999999999996</v>
      </c>
      <c r="S2518" s="23">
        <v>42244</v>
      </c>
      <c r="T2518" s="106">
        <v>4498.3999999999996</v>
      </c>
      <c r="U2518" s="31">
        <f t="shared" si="78"/>
        <v>0</v>
      </c>
      <c r="V2518" s="39" t="s">
        <v>59</v>
      </c>
    </row>
    <row r="2519" spans="1:22" x14ac:dyDescent="0.25">
      <c r="A2519" s="20">
        <v>42240</v>
      </c>
      <c r="B2519" s="183">
        <v>6727</v>
      </c>
      <c r="C2519" s="183" t="s">
        <v>1592</v>
      </c>
      <c r="D2519" s="14" t="s">
        <v>1187</v>
      </c>
      <c r="E2519" s="105">
        <v>2664</v>
      </c>
      <c r="F2519" s="65">
        <v>42241</v>
      </c>
      <c r="G2519" s="106">
        <v>2664</v>
      </c>
      <c r="H2519" s="31">
        <f t="shared" si="79"/>
        <v>0</v>
      </c>
      <c r="I2519" s="39" t="s">
        <v>59</v>
      </c>
      <c r="N2519" s="20">
        <v>42245</v>
      </c>
      <c r="O2519" s="183">
        <v>7313</v>
      </c>
      <c r="P2519" s="183" t="s">
        <v>1592</v>
      </c>
      <c r="Q2519" s="14" t="s">
        <v>82</v>
      </c>
      <c r="R2519" s="105">
        <v>2493.1999999999998</v>
      </c>
      <c r="S2519" s="23">
        <v>42245</v>
      </c>
      <c r="T2519" s="106">
        <v>2493.1999999999998</v>
      </c>
      <c r="U2519" s="31">
        <f t="shared" si="78"/>
        <v>0</v>
      </c>
      <c r="V2519" s="39" t="s">
        <v>59</v>
      </c>
    </row>
    <row r="2520" spans="1:22" x14ac:dyDescent="0.25">
      <c r="A2520" s="20">
        <v>42240</v>
      </c>
      <c r="B2520" s="183">
        <v>6728</v>
      </c>
      <c r="C2520" s="183" t="s">
        <v>1592</v>
      </c>
      <c r="D2520" s="14" t="s">
        <v>43</v>
      </c>
      <c r="E2520" s="105">
        <v>9434.56</v>
      </c>
      <c r="F2520" s="65">
        <v>42240</v>
      </c>
      <c r="G2520" s="106">
        <v>9434.56</v>
      </c>
      <c r="H2520" s="31">
        <f t="shared" si="79"/>
        <v>0</v>
      </c>
      <c r="I2520" s="39" t="s">
        <v>9</v>
      </c>
      <c r="N2520" s="20">
        <v>42246</v>
      </c>
      <c r="O2520" s="183">
        <v>7410</v>
      </c>
      <c r="P2520" s="183" t="s">
        <v>1592</v>
      </c>
      <c r="Q2520" s="14" t="s">
        <v>82</v>
      </c>
      <c r="R2520" s="105">
        <v>3922.4</v>
      </c>
      <c r="S2520" s="23">
        <v>42246</v>
      </c>
      <c r="T2520" s="106">
        <v>3922.4</v>
      </c>
      <c r="U2520" s="31">
        <f t="shared" si="78"/>
        <v>0</v>
      </c>
      <c r="V2520" s="39" t="s">
        <v>9</v>
      </c>
    </row>
    <row r="2521" spans="1:22" x14ac:dyDescent="0.25">
      <c r="A2521" s="20">
        <v>42240</v>
      </c>
      <c r="B2521" s="183">
        <v>6729</v>
      </c>
      <c r="C2521" s="183" t="s">
        <v>1592</v>
      </c>
      <c r="D2521" s="14" t="s">
        <v>6251</v>
      </c>
      <c r="E2521" s="105">
        <v>590.4</v>
      </c>
      <c r="F2521" s="65">
        <v>42240</v>
      </c>
      <c r="G2521" s="106">
        <v>590.4</v>
      </c>
      <c r="H2521" s="31">
        <f t="shared" si="79"/>
        <v>0</v>
      </c>
      <c r="I2521" s="39" t="s">
        <v>9</v>
      </c>
      <c r="N2521" s="20">
        <v>42247</v>
      </c>
      <c r="O2521" s="183">
        <v>7535</v>
      </c>
      <c r="P2521" s="183" t="s">
        <v>1592</v>
      </c>
      <c r="Q2521" s="14" t="s">
        <v>82</v>
      </c>
      <c r="R2521" s="105">
        <v>6171.8</v>
      </c>
      <c r="S2521" s="23">
        <v>42247</v>
      </c>
      <c r="T2521" s="106">
        <v>6171.8</v>
      </c>
      <c r="U2521" s="31">
        <f t="shared" si="78"/>
        <v>0</v>
      </c>
      <c r="V2521" s="39" t="s">
        <v>59</v>
      </c>
    </row>
    <row r="2522" spans="1:22" x14ac:dyDescent="0.25">
      <c r="A2522" s="20">
        <v>42240</v>
      </c>
      <c r="B2522" s="183">
        <v>6730</v>
      </c>
      <c r="C2522" s="183" t="s">
        <v>1592</v>
      </c>
      <c r="D2522" s="14" t="s">
        <v>130</v>
      </c>
      <c r="E2522" s="105">
        <v>4694.1000000000004</v>
      </c>
      <c r="F2522" s="65">
        <v>42240</v>
      </c>
      <c r="G2522" s="106">
        <v>4694.1000000000004</v>
      </c>
      <c r="H2522" s="31">
        <f t="shared" si="79"/>
        <v>0</v>
      </c>
      <c r="I2522" s="39" t="s">
        <v>17</v>
      </c>
      <c r="N2522" s="20">
        <v>42217</v>
      </c>
      <c r="O2522" s="183">
        <v>4277</v>
      </c>
      <c r="P2522" s="183" t="s">
        <v>1592</v>
      </c>
      <c r="Q2522" s="14" t="s">
        <v>367</v>
      </c>
      <c r="R2522" s="105">
        <v>2772</v>
      </c>
      <c r="S2522" s="23">
        <v>42226</v>
      </c>
      <c r="T2522" s="106">
        <v>2772</v>
      </c>
      <c r="U2522" s="25">
        <f t="shared" si="78"/>
        <v>0</v>
      </c>
      <c r="V2522" s="39" t="s">
        <v>15</v>
      </c>
    </row>
    <row r="2523" spans="1:22" x14ac:dyDescent="0.25">
      <c r="A2523" s="20">
        <v>42240</v>
      </c>
      <c r="B2523" s="183">
        <v>6731</v>
      </c>
      <c r="C2523" s="183" t="s">
        <v>1592</v>
      </c>
      <c r="D2523" s="14" t="s">
        <v>131</v>
      </c>
      <c r="E2523" s="105">
        <v>11092.2</v>
      </c>
      <c r="F2523" s="65">
        <v>42243</v>
      </c>
      <c r="G2523" s="106">
        <v>11092.2</v>
      </c>
      <c r="H2523" s="31">
        <f t="shared" si="79"/>
        <v>0</v>
      </c>
      <c r="I2523" s="39" t="s">
        <v>17</v>
      </c>
      <c r="N2523" s="20">
        <v>42220</v>
      </c>
      <c r="O2523" s="183">
        <v>4575</v>
      </c>
      <c r="P2523" s="183" t="s">
        <v>1592</v>
      </c>
      <c r="Q2523" s="14" t="s">
        <v>367</v>
      </c>
      <c r="R2523" s="105">
        <v>2895.5</v>
      </c>
      <c r="S2523" s="23">
        <v>42220</v>
      </c>
      <c r="T2523" s="106">
        <v>2895.5</v>
      </c>
      <c r="U2523" s="31">
        <f t="shared" si="78"/>
        <v>0</v>
      </c>
      <c r="V2523" s="39" t="s">
        <v>6112</v>
      </c>
    </row>
    <row r="2524" spans="1:22" x14ac:dyDescent="0.25">
      <c r="A2524" s="20">
        <v>42240</v>
      </c>
      <c r="B2524" s="183">
        <v>6732</v>
      </c>
      <c r="C2524" s="183" t="s">
        <v>1592</v>
      </c>
      <c r="D2524" s="14" t="s">
        <v>127</v>
      </c>
      <c r="E2524" s="105">
        <v>6800.4</v>
      </c>
      <c r="F2524" s="65">
        <v>42240</v>
      </c>
      <c r="G2524" s="106">
        <v>6800.4</v>
      </c>
      <c r="H2524" s="31">
        <f t="shared" si="79"/>
        <v>0</v>
      </c>
      <c r="I2524" s="39" t="s">
        <v>9</v>
      </c>
      <c r="N2524" s="20">
        <v>42221</v>
      </c>
      <c r="O2524" s="183">
        <v>4676</v>
      </c>
      <c r="P2524" s="183" t="s">
        <v>1592</v>
      </c>
      <c r="Q2524" s="14" t="s">
        <v>367</v>
      </c>
      <c r="R2524" s="105">
        <v>39616.449999999997</v>
      </c>
      <c r="S2524" s="23">
        <v>42227</v>
      </c>
      <c r="T2524" s="106">
        <v>39616.449999999997</v>
      </c>
      <c r="U2524" s="31">
        <f t="shared" si="78"/>
        <v>0</v>
      </c>
      <c r="V2524" s="39" t="s">
        <v>9</v>
      </c>
    </row>
    <row r="2525" spans="1:22" x14ac:dyDescent="0.25">
      <c r="A2525" s="20">
        <v>42240</v>
      </c>
      <c r="B2525" s="183">
        <v>6733</v>
      </c>
      <c r="C2525" s="183" t="s">
        <v>1592</v>
      </c>
      <c r="D2525" s="14" t="s">
        <v>128</v>
      </c>
      <c r="E2525" s="105">
        <v>6249.6</v>
      </c>
      <c r="F2525" s="65">
        <v>42240</v>
      </c>
      <c r="G2525" s="106">
        <v>6249.6</v>
      </c>
      <c r="H2525" s="31">
        <f t="shared" si="79"/>
        <v>0</v>
      </c>
      <c r="I2525" s="39" t="s">
        <v>17</v>
      </c>
      <c r="N2525" s="20">
        <v>42226</v>
      </c>
      <c r="O2525" s="183">
        <v>5200</v>
      </c>
      <c r="P2525" s="183" t="s">
        <v>1592</v>
      </c>
      <c r="Q2525" s="14" t="s">
        <v>367</v>
      </c>
      <c r="R2525" s="105">
        <v>2982</v>
      </c>
      <c r="S2525" s="23">
        <v>42226</v>
      </c>
      <c r="T2525" s="106">
        <v>2982</v>
      </c>
      <c r="U2525" s="31">
        <f t="shared" si="78"/>
        <v>0</v>
      </c>
      <c r="V2525" s="39" t="s">
        <v>9</v>
      </c>
    </row>
    <row r="2526" spans="1:22" x14ac:dyDescent="0.25">
      <c r="A2526" s="20">
        <v>42240</v>
      </c>
      <c r="B2526" s="183">
        <v>6734</v>
      </c>
      <c r="C2526" s="183" t="s">
        <v>1592</v>
      </c>
      <c r="D2526" s="14" t="s">
        <v>1515</v>
      </c>
      <c r="E2526" s="105">
        <v>2901.6</v>
      </c>
      <c r="F2526" s="65">
        <v>42240</v>
      </c>
      <c r="G2526" s="106">
        <v>2901.6</v>
      </c>
      <c r="H2526" s="31">
        <f t="shared" si="79"/>
        <v>0</v>
      </c>
      <c r="I2526" s="39" t="s">
        <v>312</v>
      </c>
      <c r="N2526" s="20">
        <v>42227</v>
      </c>
      <c r="O2526" s="183">
        <v>5323</v>
      </c>
      <c r="P2526" s="183" t="s">
        <v>1592</v>
      </c>
      <c r="Q2526" s="14" t="s">
        <v>367</v>
      </c>
      <c r="R2526" s="105">
        <v>2763</v>
      </c>
      <c r="S2526" s="23">
        <v>42236</v>
      </c>
      <c r="T2526" s="106">
        <v>2763</v>
      </c>
      <c r="U2526" s="31">
        <f t="shared" si="78"/>
        <v>0</v>
      </c>
      <c r="V2526" s="39" t="s">
        <v>9</v>
      </c>
    </row>
    <row r="2527" spans="1:22" x14ac:dyDescent="0.25">
      <c r="A2527" s="20">
        <v>42240</v>
      </c>
      <c r="B2527" s="183">
        <v>6735</v>
      </c>
      <c r="C2527" s="183" t="s">
        <v>1592</v>
      </c>
      <c r="D2527" s="14" t="s">
        <v>151</v>
      </c>
      <c r="E2527" s="105">
        <v>2205.9</v>
      </c>
      <c r="F2527" s="65">
        <v>42241</v>
      </c>
      <c r="G2527" s="106">
        <v>2205.9</v>
      </c>
      <c r="H2527" s="31">
        <f t="shared" si="79"/>
        <v>0</v>
      </c>
      <c r="I2527" s="39" t="s">
        <v>9</v>
      </c>
      <c r="N2527" s="20">
        <v>42228</v>
      </c>
      <c r="O2527" s="183">
        <v>5367</v>
      </c>
      <c r="P2527" s="183" t="s">
        <v>1592</v>
      </c>
      <c r="Q2527" s="14" t="s">
        <v>367</v>
      </c>
      <c r="R2527" s="105">
        <v>9984</v>
      </c>
      <c r="S2527" s="23">
        <v>42243</v>
      </c>
      <c r="T2527" s="106">
        <v>9984</v>
      </c>
      <c r="U2527" s="31">
        <f t="shared" si="78"/>
        <v>0</v>
      </c>
      <c r="V2527" s="39" t="s">
        <v>15</v>
      </c>
    </row>
    <row r="2528" spans="1:22" x14ac:dyDescent="0.25">
      <c r="A2528" s="20">
        <v>42240</v>
      </c>
      <c r="B2528" s="183">
        <v>6736</v>
      </c>
      <c r="C2528" s="183" t="s">
        <v>1592</v>
      </c>
      <c r="D2528" s="14" t="s">
        <v>375</v>
      </c>
      <c r="E2528" s="105">
        <v>1051.5999999999999</v>
      </c>
      <c r="F2528" s="65">
        <v>42240</v>
      </c>
      <c r="G2528" s="106">
        <v>1051.5999999999999</v>
      </c>
      <c r="H2528" s="31">
        <f t="shared" si="79"/>
        <v>0</v>
      </c>
      <c r="I2528" s="39" t="s">
        <v>9</v>
      </c>
      <c r="N2528" s="20">
        <v>42229</v>
      </c>
      <c r="O2528" s="183">
        <v>5489</v>
      </c>
      <c r="P2528" s="183" t="s">
        <v>1592</v>
      </c>
      <c r="Q2528" s="14" t="s">
        <v>367</v>
      </c>
      <c r="R2528" s="105">
        <v>15048</v>
      </c>
      <c r="S2528" s="23"/>
      <c r="T2528" s="106"/>
      <c r="U2528" s="31">
        <f t="shared" si="78"/>
        <v>15048</v>
      </c>
      <c r="V2528" s="39" t="s">
        <v>6106</v>
      </c>
    </row>
    <row r="2529" spans="1:22" x14ac:dyDescent="0.25">
      <c r="A2529" s="20">
        <v>42240</v>
      </c>
      <c r="B2529" s="183">
        <v>6737</v>
      </c>
      <c r="C2529" s="183" t="s">
        <v>1592</v>
      </c>
      <c r="D2529" s="50" t="s">
        <v>158</v>
      </c>
      <c r="E2529" s="105">
        <v>5150.1000000000004</v>
      </c>
      <c r="F2529" s="65">
        <v>42240</v>
      </c>
      <c r="G2529" s="106">
        <v>5150.1000000000004</v>
      </c>
      <c r="H2529" s="31">
        <f t="shared" si="79"/>
        <v>0</v>
      </c>
      <c r="I2529" s="39" t="s">
        <v>9</v>
      </c>
      <c r="N2529" s="20">
        <v>42229</v>
      </c>
      <c r="O2529" s="183">
        <v>5490</v>
      </c>
      <c r="P2529" s="183" t="s">
        <v>1592</v>
      </c>
      <c r="Q2529" s="14" t="s">
        <v>367</v>
      </c>
      <c r="R2529" s="105">
        <v>2373</v>
      </c>
      <c r="S2529" s="23">
        <v>42236</v>
      </c>
      <c r="T2529" s="106">
        <v>2373</v>
      </c>
      <c r="U2529" s="31">
        <f t="shared" si="78"/>
        <v>0</v>
      </c>
      <c r="V2529" s="39" t="s">
        <v>6106</v>
      </c>
    </row>
    <row r="2530" spans="1:22" x14ac:dyDescent="0.25">
      <c r="A2530" s="20">
        <v>42240</v>
      </c>
      <c r="B2530" s="183">
        <v>6738</v>
      </c>
      <c r="C2530" s="183" t="s">
        <v>1592</v>
      </c>
      <c r="D2530" s="150" t="s">
        <v>239</v>
      </c>
      <c r="E2530" s="105">
        <v>1427.6</v>
      </c>
      <c r="F2530" s="65">
        <v>42245</v>
      </c>
      <c r="G2530" s="106">
        <v>1427.6</v>
      </c>
      <c r="H2530" s="31">
        <f t="shared" si="79"/>
        <v>0</v>
      </c>
      <c r="I2530" s="39" t="s">
        <v>9</v>
      </c>
      <c r="N2530" s="20">
        <v>42232</v>
      </c>
      <c r="O2530" s="183">
        <v>5916</v>
      </c>
      <c r="P2530" s="183" t="s">
        <v>1592</v>
      </c>
      <c r="Q2530" s="14" t="s">
        <v>367</v>
      </c>
      <c r="R2530" s="105">
        <v>72928.55</v>
      </c>
      <c r="S2530" s="23"/>
      <c r="T2530" s="118"/>
      <c r="U2530" s="31">
        <f t="shared" si="78"/>
        <v>72928.55</v>
      </c>
      <c r="V2530" s="56" t="s">
        <v>9</v>
      </c>
    </row>
    <row r="2531" spans="1:22" x14ac:dyDescent="0.25">
      <c r="A2531" s="20">
        <v>42240</v>
      </c>
      <c r="B2531" s="183">
        <v>6739</v>
      </c>
      <c r="C2531" s="183" t="s">
        <v>1592</v>
      </c>
      <c r="D2531" s="14" t="s">
        <v>118</v>
      </c>
      <c r="E2531" s="105">
        <v>7857.8</v>
      </c>
      <c r="F2531" s="74">
        <v>42249</v>
      </c>
      <c r="G2531" s="144">
        <v>7857.8</v>
      </c>
      <c r="H2531" s="31">
        <f t="shared" si="79"/>
        <v>0</v>
      </c>
      <c r="I2531" s="39" t="s">
        <v>59</v>
      </c>
      <c r="N2531" s="20">
        <v>42235</v>
      </c>
      <c r="O2531" s="183">
        <v>6246</v>
      </c>
      <c r="P2531" s="183" t="s">
        <v>1592</v>
      </c>
      <c r="Q2531" s="14" t="s">
        <v>367</v>
      </c>
      <c r="R2531" s="122">
        <v>546</v>
      </c>
      <c r="S2531" s="23"/>
      <c r="T2531" s="118"/>
      <c r="U2531" s="31">
        <f t="shared" si="78"/>
        <v>546</v>
      </c>
      <c r="V2531" s="56" t="s">
        <v>9</v>
      </c>
    </row>
    <row r="2532" spans="1:22" x14ac:dyDescent="0.25">
      <c r="A2532" s="20">
        <v>42240</v>
      </c>
      <c r="B2532" s="183">
        <v>6740</v>
      </c>
      <c r="C2532" s="183" t="s">
        <v>1592</v>
      </c>
      <c r="D2532" s="14" t="s">
        <v>118</v>
      </c>
      <c r="E2532" s="105">
        <v>2326.4</v>
      </c>
      <c r="F2532" s="74">
        <v>42249</v>
      </c>
      <c r="G2532" s="144">
        <v>2326.4</v>
      </c>
      <c r="H2532" s="31">
        <f t="shared" si="79"/>
        <v>0</v>
      </c>
      <c r="I2532" s="39" t="s">
        <v>59</v>
      </c>
      <c r="N2532" s="20">
        <v>42241</v>
      </c>
      <c r="O2532" s="183">
        <v>6872</v>
      </c>
      <c r="P2532" s="183" t="s">
        <v>1592</v>
      </c>
      <c r="Q2532" s="14" t="s">
        <v>367</v>
      </c>
      <c r="R2532" s="105">
        <v>10339.200000000001</v>
      </c>
      <c r="S2532" s="65">
        <v>42243</v>
      </c>
      <c r="T2532" s="106">
        <v>10339.200000000001</v>
      </c>
      <c r="U2532" s="31">
        <f t="shared" si="78"/>
        <v>0</v>
      </c>
      <c r="V2532" s="39" t="s">
        <v>6112</v>
      </c>
    </row>
    <row r="2533" spans="1:22" x14ac:dyDescent="0.25">
      <c r="A2533" s="20">
        <v>42240</v>
      </c>
      <c r="B2533" s="183">
        <v>6741</v>
      </c>
      <c r="C2533" s="183" t="s">
        <v>1592</v>
      </c>
      <c r="D2533" s="14" t="s">
        <v>1174</v>
      </c>
      <c r="E2533" s="105">
        <v>11029.8</v>
      </c>
      <c r="F2533" s="65">
        <v>42242</v>
      </c>
      <c r="G2533" s="106">
        <v>11029.8</v>
      </c>
      <c r="H2533" s="31">
        <f t="shared" si="79"/>
        <v>0</v>
      </c>
      <c r="I2533" s="39" t="s">
        <v>587</v>
      </c>
      <c r="N2533" s="20">
        <v>42242</v>
      </c>
      <c r="O2533" s="183">
        <v>7001</v>
      </c>
      <c r="P2533" s="183" t="s">
        <v>1592</v>
      </c>
      <c r="Q2533" s="14" t="s">
        <v>367</v>
      </c>
      <c r="R2533" s="105">
        <v>29979</v>
      </c>
      <c r="S2533" s="65"/>
      <c r="T2533" s="106"/>
      <c r="U2533" s="31">
        <f t="shared" si="78"/>
        <v>29979</v>
      </c>
      <c r="V2533" s="39" t="s">
        <v>9</v>
      </c>
    </row>
    <row r="2534" spans="1:22" x14ac:dyDescent="0.25">
      <c r="A2534" s="20">
        <v>42240</v>
      </c>
      <c r="B2534" s="183">
        <v>6742</v>
      </c>
      <c r="C2534" s="183" t="s">
        <v>1592</v>
      </c>
      <c r="D2534" s="14" t="s">
        <v>1058</v>
      </c>
      <c r="E2534" s="105">
        <v>3498.6</v>
      </c>
      <c r="F2534" s="65">
        <v>42240</v>
      </c>
      <c r="G2534" s="106">
        <v>3498.6</v>
      </c>
      <c r="H2534" s="31">
        <f t="shared" si="79"/>
        <v>0</v>
      </c>
      <c r="I2534" s="39" t="s">
        <v>9</v>
      </c>
      <c r="N2534" s="20">
        <v>42221</v>
      </c>
      <c r="O2534" s="183">
        <v>4625</v>
      </c>
      <c r="P2534" s="183" t="s">
        <v>1592</v>
      </c>
      <c r="Q2534" s="14" t="s">
        <v>157</v>
      </c>
      <c r="R2534" s="105">
        <v>2040.7</v>
      </c>
      <c r="S2534" s="23">
        <v>42221</v>
      </c>
      <c r="T2534" s="106">
        <v>2040.7</v>
      </c>
      <c r="U2534" s="31">
        <f t="shared" si="78"/>
        <v>0</v>
      </c>
      <c r="V2534" s="39" t="s">
        <v>9</v>
      </c>
    </row>
    <row r="2535" spans="1:22" x14ac:dyDescent="0.25">
      <c r="A2535" s="20">
        <v>42240</v>
      </c>
      <c r="B2535" s="183">
        <v>6743</v>
      </c>
      <c r="C2535" s="183" t="s">
        <v>1592</v>
      </c>
      <c r="D2535" s="14" t="s">
        <v>1175</v>
      </c>
      <c r="E2535" s="105">
        <v>9132.6</v>
      </c>
      <c r="F2535" s="65">
        <v>42242</v>
      </c>
      <c r="G2535" s="106">
        <v>9132.6</v>
      </c>
      <c r="H2535" s="31">
        <f t="shared" si="79"/>
        <v>0</v>
      </c>
      <c r="I2535" s="39" t="s">
        <v>587</v>
      </c>
      <c r="N2535" s="20">
        <v>42235</v>
      </c>
      <c r="O2535" s="183">
        <v>6160</v>
      </c>
      <c r="P2535" s="183" t="s">
        <v>1592</v>
      </c>
      <c r="Q2535" s="14" t="s">
        <v>157</v>
      </c>
      <c r="R2535" s="105">
        <v>3132.6</v>
      </c>
      <c r="S2535" s="23">
        <v>42235</v>
      </c>
      <c r="T2535" s="118">
        <v>3132.6</v>
      </c>
      <c r="U2535" s="31">
        <f t="shared" si="78"/>
        <v>0</v>
      </c>
      <c r="V2535" s="56" t="s">
        <v>9</v>
      </c>
    </row>
    <row r="2536" spans="1:22" x14ac:dyDescent="0.25">
      <c r="A2536" s="20">
        <v>42240</v>
      </c>
      <c r="B2536" s="183">
        <v>6744</v>
      </c>
      <c r="C2536" s="183" t="s">
        <v>1592</v>
      </c>
      <c r="D2536" s="14" t="s">
        <v>1190</v>
      </c>
      <c r="E2536" s="105">
        <v>2536</v>
      </c>
      <c r="F2536" s="65">
        <v>42240</v>
      </c>
      <c r="G2536" s="106">
        <v>2536</v>
      </c>
      <c r="H2536" s="31">
        <f t="shared" si="79"/>
        <v>0</v>
      </c>
      <c r="I2536" s="39" t="s">
        <v>9</v>
      </c>
      <c r="N2536" s="20">
        <v>42242</v>
      </c>
      <c r="O2536" s="183">
        <v>6970</v>
      </c>
      <c r="P2536" s="183" t="s">
        <v>1592</v>
      </c>
      <c r="Q2536" s="14" t="s">
        <v>6259</v>
      </c>
      <c r="R2536" s="105">
        <v>3389.6</v>
      </c>
      <c r="S2536" s="65">
        <v>42242</v>
      </c>
      <c r="T2536" s="106">
        <v>3389.6</v>
      </c>
      <c r="U2536" s="31">
        <f t="shared" si="78"/>
        <v>0</v>
      </c>
      <c r="V2536" s="39" t="s">
        <v>9</v>
      </c>
    </row>
    <row r="2537" spans="1:22" x14ac:dyDescent="0.25">
      <c r="A2537" s="20">
        <v>42240</v>
      </c>
      <c r="B2537" s="183">
        <v>6745</v>
      </c>
      <c r="C2537" s="183" t="s">
        <v>1592</v>
      </c>
      <c r="D2537" s="14" t="s">
        <v>164</v>
      </c>
      <c r="E2537" s="105">
        <v>3415</v>
      </c>
      <c r="F2537" s="65">
        <v>42240</v>
      </c>
      <c r="G2537" s="106">
        <v>3415</v>
      </c>
      <c r="H2537" s="31">
        <f t="shared" si="79"/>
        <v>0</v>
      </c>
      <c r="I2537" s="39" t="s">
        <v>9</v>
      </c>
      <c r="N2537" s="20">
        <v>42220</v>
      </c>
      <c r="O2537" s="183">
        <v>4563</v>
      </c>
      <c r="P2537" s="183" t="s">
        <v>1592</v>
      </c>
      <c r="Q2537" s="14" t="s">
        <v>190</v>
      </c>
      <c r="R2537" s="105">
        <v>4658</v>
      </c>
      <c r="S2537" s="23">
        <v>42221</v>
      </c>
      <c r="T2537" s="106">
        <v>4658</v>
      </c>
      <c r="U2537" s="31">
        <f t="shared" si="78"/>
        <v>0</v>
      </c>
      <c r="V2537" s="39" t="s">
        <v>19</v>
      </c>
    </row>
    <row r="2538" spans="1:22" x14ac:dyDescent="0.25">
      <c r="A2538" s="20">
        <v>42240</v>
      </c>
      <c r="B2538" s="183">
        <v>6746</v>
      </c>
      <c r="C2538" s="183" t="s">
        <v>1592</v>
      </c>
      <c r="D2538" s="14" t="s">
        <v>112</v>
      </c>
      <c r="E2538" s="105">
        <v>3714.4</v>
      </c>
      <c r="F2538" s="65">
        <v>42240</v>
      </c>
      <c r="G2538" s="106">
        <v>3714.4</v>
      </c>
      <c r="H2538" s="31">
        <f t="shared" si="79"/>
        <v>0</v>
      </c>
      <c r="I2538" s="39" t="s">
        <v>9</v>
      </c>
      <c r="N2538" s="20">
        <v>42227</v>
      </c>
      <c r="O2538" s="183">
        <v>5337</v>
      </c>
      <c r="P2538" s="183" t="s">
        <v>1592</v>
      </c>
      <c r="Q2538" s="14" t="s">
        <v>190</v>
      </c>
      <c r="R2538" s="105">
        <v>5747.2</v>
      </c>
      <c r="S2538" s="23">
        <v>42228</v>
      </c>
      <c r="T2538" s="106">
        <v>5747.2</v>
      </c>
      <c r="U2538" s="31">
        <f t="shared" si="78"/>
        <v>0</v>
      </c>
      <c r="V2538" s="39" t="s">
        <v>17</v>
      </c>
    </row>
    <row r="2539" spans="1:22" x14ac:dyDescent="0.25">
      <c r="A2539" s="20">
        <v>42240</v>
      </c>
      <c r="B2539" s="183">
        <v>6747</v>
      </c>
      <c r="C2539" s="183" t="s">
        <v>1592</v>
      </c>
      <c r="D2539" s="14" t="s">
        <v>285</v>
      </c>
      <c r="E2539" s="105">
        <v>3584.3</v>
      </c>
      <c r="F2539" s="65">
        <v>42240</v>
      </c>
      <c r="G2539" s="106">
        <v>3584.3</v>
      </c>
      <c r="H2539" s="31">
        <f t="shared" si="79"/>
        <v>0</v>
      </c>
      <c r="I2539" s="39" t="s">
        <v>6106</v>
      </c>
      <c r="N2539" s="20">
        <v>42234</v>
      </c>
      <c r="O2539" s="183">
        <v>6124</v>
      </c>
      <c r="P2539" s="183" t="s">
        <v>1592</v>
      </c>
      <c r="Q2539" s="14" t="s">
        <v>190</v>
      </c>
      <c r="R2539" s="105">
        <v>5956</v>
      </c>
      <c r="S2539" s="65">
        <v>42235</v>
      </c>
      <c r="T2539" s="106">
        <v>5956</v>
      </c>
      <c r="U2539" s="31">
        <f t="shared" si="78"/>
        <v>0</v>
      </c>
      <c r="V2539" s="39" t="s">
        <v>19</v>
      </c>
    </row>
    <row r="2540" spans="1:22" x14ac:dyDescent="0.25">
      <c r="A2540" s="20">
        <v>42240</v>
      </c>
      <c r="B2540" s="183">
        <v>6748</v>
      </c>
      <c r="C2540" s="183" t="s">
        <v>1592</v>
      </c>
      <c r="D2540" s="14" t="s">
        <v>255</v>
      </c>
      <c r="E2540" s="105">
        <v>8450.6</v>
      </c>
      <c r="F2540" s="74">
        <v>42249</v>
      </c>
      <c r="G2540" s="144">
        <v>8450.6</v>
      </c>
      <c r="H2540" s="31">
        <f t="shared" si="79"/>
        <v>0</v>
      </c>
      <c r="I2540" s="39" t="s">
        <v>587</v>
      </c>
      <c r="N2540" s="20">
        <v>42236</v>
      </c>
      <c r="O2540" s="183">
        <v>6345</v>
      </c>
      <c r="P2540" s="183" t="s">
        <v>1592</v>
      </c>
      <c r="Q2540" s="14" t="s">
        <v>190</v>
      </c>
      <c r="R2540" s="105">
        <v>3347.5</v>
      </c>
      <c r="S2540" s="23">
        <v>42237</v>
      </c>
      <c r="T2540" s="106">
        <v>3347.5</v>
      </c>
      <c r="U2540" s="31">
        <f t="shared" si="78"/>
        <v>0</v>
      </c>
      <c r="V2540" s="39" t="s">
        <v>19</v>
      </c>
    </row>
    <row r="2541" spans="1:22" x14ac:dyDescent="0.25">
      <c r="A2541" s="20">
        <v>42240</v>
      </c>
      <c r="B2541" s="183">
        <v>6749</v>
      </c>
      <c r="C2541" s="183" t="s">
        <v>1592</v>
      </c>
      <c r="D2541" s="14" t="s">
        <v>1186</v>
      </c>
      <c r="E2541" s="105">
        <v>4234.3999999999996</v>
      </c>
      <c r="F2541" s="65">
        <v>42240</v>
      </c>
      <c r="G2541" s="106">
        <v>4234.3999999999996</v>
      </c>
      <c r="H2541" s="31">
        <f t="shared" si="79"/>
        <v>0</v>
      </c>
      <c r="I2541" s="39" t="s">
        <v>587</v>
      </c>
      <c r="N2541" s="20">
        <v>42247</v>
      </c>
      <c r="O2541" s="183">
        <v>7596</v>
      </c>
      <c r="P2541" s="183" t="s">
        <v>1592</v>
      </c>
      <c r="Q2541" s="14" t="s">
        <v>190</v>
      </c>
      <c r="R2541" s="105">
        <v>6503.6</v>
      </c>
      <c r="S2541" s="23"/>
      <c r="T2541" s="106"/>
      <c r="U2541" s="31">
        <f t="shared" si="78"/>
        <v>6503.6</v>
      </c>
      <c r="V2541" s="39" t="s">
        <v>94</v>
      </c>
    </row>
    <row r="2542" spans="1:22" x14ac:dyDescent="0.25">
      <c r="A2542" s="20">
        <v>42240</v>
      </c>
      <c r="B2542" s="183">
        <v>6750</v>
      </c>
      <c r="C2542" s="183" t="s">
        <v>1592</v>
      </c>
      <c r="D2542" s="14" t="s">
        <v>1290</v>
      </c>
      <c r="E2542" s="105">
        <v>6592.8</v>
      </c>
      <c r="F2542" s="65">
        <v>42240</v>
      </c>
      <c r="G2542" s="106">
        <v>6592.8</v>
      </c>
      <c r="H2542" s="31">
        <f t="shared" si="79"/>
        <v>0</v>
      </c>
      <c r="I2542" s="39" t="s">
        <v>587</v>
      </c>
      <c r="N2542" s="20">
        <v>42217</v>
      </c>
      <c r="O2542" s="183">
        <v>4313</v>
      </c>
      <c r="P2542" s="183" t="s">
        <v>1592</v>
      </c>
      <c r="Q2542" s="14" t="s">
        <v>86</v>
      </c>
      <c r="R2542" s="105">
        <v>357</v>
      </c>
      <c r="S2542" s="23">
        <v>42217</v>
      </c>
      <c r="T2542" s="106">
        <v>357</v>
      </c>
      <c r="U2542" s="25">
        <f t="shared" si="78"/>
        <v>0</v>
      </c>
      <c r="V2542" s="39" t="s">
        <v>9</v>
      </c>
    </row>
    <row r="2543" spans="1:22" x14ac:dyDescent="0.25">
      <c r="A2543" s="20">
        <v>42240</v>
      </c>
      <c r="B2543" s="183">
        <v>6751</v>
      </c>
      <c r="C2543" s="183" t="s">
        <v>1592</v>
      </c>
      <c r="D2543" s="14" t="s">
        <v>83</v>
      </c>
      <c r="E2543" s="105">
        <v>6484.8</v>
      </c>
      <c r="F2543" s="65">
        <v>42240</v>
      </c>
      <c r="G2543" s="106">
        <v>6484.8</v>
      </c>
      <c r="H2543" s="31">
        <f t="shared" si="79"/>
        <v>0</v>
      </c>
      <c r="I2543" s="39" t="s">
        <v>59</v>
      </c>
      <c r="N2543" s="20">
        <v>42220</v>
      </c>
      <c r="O2543" s="183">
        <v>4573</v>
      </c>
      <c r="P2543" s="183" t="s">
        <v>1592</v>
      </c>
      <c r="Q2543" s="14" t="s">
        <v>86</v>
      </c>
      <c r="R2543" s="105">
        <v>48</v>
      </c>
      <c r="S2543" s="23">
        <v>42220</v>
      </c>
      <c r="T2543" s="106">
        <v>48</v>
      </c>
      <c r="U2543" s="31">
        <f t="shared" si="78"/>
        <v>0</v>
      </c>
      <c r="V2543" s="39" t="s">
        <v>9</v>
      </c>
    </row>
    <row r="2544" spans="1:22" x14ac:dyDescent="0.25">
      <c r="A2544" s="20">
        <v>42240</v>
      </c>
      <c r="B2544" s="183">
        <v>6752</v>
      </c>
      <c r="C2544" s="183" t="s">
        <v>1592</v>
      </c>
      <c r="D2544" s="14" t="s">
        <v>53</v>
      </c>
      <c r="E2544" s="105">
        <v>1348.2</v>
      </c>
      <c r="F2544" s="65">
        <v>42240</v>
      </c>
      <c r="G2544" s="106">
        <v>1348.2</v>
      </c>
      <c r="H2544" s="31">
        <f t="shared" si="79"/>
        <v>0</v>
      </c>
      <c r="I2544" s="39" t="s">
        <v>59</v>
      </c>
      <c r="N2544" s="20">
        <v>42222</v>
      </c>
      <c r="O2544" s="183">
        <v>4781</v>
      </c>
      <c r="P2544" s="183" t="s">
        <v>1592</v>
      </c>
      <c r="Q2544" s="14" t="s">
        <v>86</v>
      </c>
      <c r="R2544" s="105">
        <v>546.5</v>
      </c>
      <c r="S2544" s="23">
        <v>42222</v>
      </c>
      <c r="T2544" s="106">
        <v>546.5</v>
      </c>
      <c r="U2544" s="31">
        <f t="shared" si="78"/>
        <v>0</v>
      </c>
      <c r="V2544" s="39" t="s">
        <v>9</v>
      </c>
    </row>
    <row r="2545" spans="1:22" x14ac:dyDescent="0.25">
      <c r="A2545" s="20">
        <v>42240</v>
      </c>
      <c r="B2545" s="183">
        <v>6753</v>
      </c>
      <c r="C2545" s="183" t="s">
        <v>1592</v>
      </c>
      <c r="D2545" s="14" t="s">
        <v>82</v>
      </c>
      <c r="E2545" s="105">
        <v>2259</v>
      </c>
      <c r="F2545" s="65">
        <v>42240</v>
      </c>
      <c r="G2545" s="106">
        <v>2259</v>
      </c>
      <c r="H2545" s="31">
        <f t="shared" si="79"/>
        <v>0</v>
      </c>
      <c r="I2545" s="39" t="s">
        <v>59</v>
      </c>
      <c r="N2545" s="20">
        <v>42225</v>
      </c>
      <c r="O2545" s="183">
        <v>5089</v>
      </c>
      <c r="P2545" s="183" t="s">
        <v>1592</v>
      </c>
      <c r="Q2545" s="150" t="s">
        <v>86</v>
      </c>
      <c r="R2545" s="105">
        <v>370.5</v>
      </c>
      <c r="S2545" s="23">
        <v>42225</v>
      </c>
      <c r="T2545" s="106">
        <v>370.5</v>
      </c>
      <c r="U2545" s="31">
        <f t="shared" si="78"/>
        <v>0</v>
      </c>
      <c r="V2545" s="39" t="s">
        <v>9</v>
      </c>
    </row>
    <row r="2546" spans="1:22" x14ac:dyDescent="0.25">
      <c r="A2546" s="20">
        <v>42240</v>
      </c>
      <c r="B2546" s="183">
        <v>6754</v>
      </c>
      <c r="C2546" s="183" t="s">
        <v>1592</v>
      </c>
      <c r="D2546" s="14" t="s">
        <v>6209</v>
      </c>
      <c r="E2546" s="105">
        <v>2515.1999999999998</v>
      </c>
      <c r="F2546" s="65">
        <v>42240</v>
      </c>
      <c r="G2546" s="106">
        <v>2515.1999999999998</v>
      </c>
      <c r="H2546" s="31">
        <f t="shared" si="79"/>
        <v>0</v>
      </c>
      <c r="I2546" s="39" t="s">
        <v>9</v>
      </c>
      <c r="N2546" s="20">
        <v>42230</v>
      </c>
      <c r="O2546" s="183">
        <v>5688</v>
      </c>
      <c r="P2546" s="183" t="s">
        <v>1592</v>
      </c>
      <c r="Q2546" s="14" t="s">
        <v>86</v>
      </c>
      <c r="R2546" s="105">
        <v>571.9</v>
      </c>
      <c r="S2546" s="23">
        <v>42230</v>
      </c>
      <c r="T2546" s="106">
        <v>571.9</v>
      </c>
      <c r="U2546" s="48">
        <f t="shared" si="78"/>
        <v>0</v>
      </c>
      <c r="V2546" s="39" t="s">
        <v>9</v>
      </c>
    </row>
    <row r="2547" spans="1:22" x14ac:dyDescent="0.25">
      <c r="A2547" s="20">
        <v>42240</v>
      </c>
      <c r="B2547" s="183">
        <v>6755</v>
      </c>
      <c r="C2547" s="183" t="s">
        <v>1592</v>
      </c>
      <c r="D2547" s="14" t="s">
        <v>167</v>
      </c>
      <c r="E2547" s="105">
        <v>352</v>
      </c>
      <c r="F2547" s="65">
        <v>42240</v>
      </c>
      <c r="G2547" s="106">
        <v>352</v>
      </c>
      <c r="H2547" s="31">
        <f t="shared" si="79"/>
        <v>0</v>
      </c>
      <c r="I2547" s="39" t="s">
        <v>59</v>
      </c>
      <c r="N2547" s="20">
        <v>42231</v>
      </c>
      <c r="O2547" s="183">
        <v>5845</v>
      </c>
      <c r="P2547" s="183" t="s">
        <v>1592</v>
      </c>
      <c r="Q2547" s="14" t="s">
        <v>86</v>
      </c>
      <c r="R2547" s="105">
        <v>491.2</v>
      </c>
      <c r="S2547" s="23">
        <v>42231</v>
      </c>
      <c r="T2547" s="106">
        <v>491.2</v>
      </c>
      <c r="U2547" s="48">
        <f t="shared" si="78"/>
        <v>0</v>
      </c>
      <c r="V2547" s="39" t="s">
        <v>9</v>
      </c>
    </row>
    <row r="2548" spans="1:22" x14ac:dyDescent="0.25">
      <c r="A2548" s="20">
        <v>42240</v>
      </c>
      <c r="B2548" s="183">
        <v>6756</v>
      </c>
      <c r="C2548" s="183" t="s">
        <v>1592</v>
      </c>
      <c r="D2548" s="14" t="s">
        <v>81</v>
      </c>
      <c r="E2548" s="105">
        <v>2168</v>
      </c>
      <c r="F2548" s="65">
        <v>42240</v>
      </c>
      <c r="G2548" s="106">
        <v>2168</v>
      </c>
      <c r="H2548" s="31">
        <f t="shared" si="79"/>
        <v>0</v>
      </c>
      <c r="I2548" s="39" t="s">
        <v>59</v>
      </c>
      <c r="N2548" s="20">
        <v>42232</v>
      </c>
      <c r="O2548" s="183">
        <v>5853</v>
      </c>
      <c r="P2548" s="183" t="s">
        <v>1592</v>
      </c>
      <c r="Q2548" s="14" t="s">
        <v>86</v>
      </c>
      <c r="R2548" s="105">
        <v>417</v>
      </c>
      <c r="S2548" s="23">
        <v>42232</v>
      </c>
      <c r="T2548" s="106">
        <v>417</v>
      </c>
      <c r="U2548" s="48">
        <f t="shared" si="78"/>
        <v>0</v>
      </c>
      <c r="V2548" s="39" t="s">
        <v>9</v>
      </c>
    </row>
    <row r="2549" spans="1:22" x14ac:dyDescent="0.25">
      <c r="A2549" s="20">
        <v>42240</v>
      </c>
      <c r="B2549" s="183">
        <v>6757</v>
      </c>
      <c r="C2549" s="183" t="s">
        <v>1592</v>
      </c>
      <c r="D2549" s="14" t="s">
        <v>906</v>
      </c>
      <c r="E2549" s="105">
        <v>1256</v>
      </c>
      <c r="F2549" s="65">
        <v>42243</v>
      </c>
      <c r="G2549" s="106">
        <v>1256</v>
      </c>
      <c r="H2549" s="31">
        <f t="shared" si="79"/>
        <v>0</v>
      </c>
      <c r="I2549" s="39" t="s">
        <v>6106</v>
      </c>
      <c r="N2549" s="20">
        <v>42237</v>
      </c>
      <c r="O2549" s="183">
        <v>6466</v>
      </c>
      <c r="P2549" s="183" t="s">
        <v>1592</v>
      </c>
      <c r="Q2549" s="15" t="s">
        <v>86</v>
      </c>
      <c r="R2549" s="122">
        <v>565</v>
      </c>
      <c r="S2549" s="23">
        <v>42237</v>
      </c>
      <c r="T2549" s="118">
        <v>565</v>
      </c>
      <c r="U2549" s="31">
        <f t="shared" si="78"/>
        <v>0</v>
      </c>
      <c r="V2549" s="68" t="s">
        <v>9</v>
      </c>
    </row>
    <row r="2550" spans="1:22" x14ac:dyDescent="0.25">
      <c r="A2550" s="20">
        <v>42240</v>
      </c>
      <c r="B2550" s="183">
        <v>6758</v>
      </c>
      <c r="C2550" s="183" t="s">
        <v>1592</v>
      </c>
      <c r="D2550" s="14" t="s">
        <v>292</v>
      </c>
      <c r="E2550" s="105">
        <v>3157</v>
      </c>
      <c r="F2550" s="65">
        <v>42240</v>
      </c>
      <c r="G2550" s="106">
        <v>3157</v>
      </c>
      <c r="H2550" s="31">
        <f t="shared" si="79"/>
        <v>0</v>
      </c>
      <c r="I2550" s="39" t="s">
        <v>59</v>
      </c>
      <c r="N2550" s="20">
        <v>42239</v>
      </c>
      <c r="O2550" s="183">
        <v>6641</v>
      </c>
      <c r="P2550" s="183" t="s">
        <v>1592</v>
      </c>
      <c r="Q2550" s="14" t="s">
        <v>86</v>
      </c>
      <c r="R2550" s="105">
        <v>346.38</v>
      </c>
      <c r="S2550" s="65">
        <v>42239</v>
      </c>
      <c r="T2550" s="106">
        <v>346.38</v>
      </c>
      <c r="U2550" s="31">
        <f t="shared" si="78"/>
        <v>0</v>
      </c>
      <c r="V2550" s="39" t="s">
        <v>9</v>
      </c>
    </row>
    <row r="2551" spans="1:22" x14ac:dyDescent="0.25">
      <c r="A2551" s="20">
        <v>42240</v>
      </c>
      <c r="B2551" s="183">
        <v>6759</v>
      </c>
      <c r="C2551" s="183" t="s">
        <v>1592</v>
      </c>
      <c r="D2551" s="14" t="s">
        <v>31</v>
      </c>
      <c r="E2551" s="105">
        <v>4615.8</v>
      </c>
      <c r="F2551" s="65">
        <v>42240</v>
      </c>
      <c r="G2551" s="106">
        <v>4615.8</v>
      </c>
      <c r="H2551" s="31">
        <f t="shared" si="79"/>
        <v>0</v>
      </c>
      <c r="I2551" s="39" t="s">
        <v>59</v>
      </c>
      <c r="N2551" s="20">
        <v>42239</v>
      </c>
      <c r="O2551" s="183">
        <v>6697</v>
      </c>
      <c r="P2551" s="183" t="s">
        <v>1592</v>
      </c>
      <c r="Q2551" s="14" t="s">
        <v>86</v>
      </c>
      <c r="R2551" s="105">
        <v>67.2</v>
      </c>
      <c r="S2551" s="65">
        <v>42239</v>
      </c>
      <c r="T2551" s="106">
        <v>67.2</v>
      </c>
      <c r="U2551" s="31">
        <f t="shared" si="78"/>
        <v>0</v>
      </c>
      <c r="V2551" s="39" t="s">
        <v>9</v>
      </c>
    </row>
    <row r="2552" spans="1:22" x14ac:dyDescent="0.25">
      <c r="A2552" s="20">
        <v>42240</v>
      </c>
      <c r="B2552" s="183">
        <v>6760</v>
      </c>
      <c r="C2552" s="183" t="s">
        <v>1592</v>
      </c>
      <c r="D2552" s="150" t="s">
        <v>6156</v>
      </c>
      <c r="E2552" s="105">
        <v>302.7</v>
      </c>
      <c r="F2552" s="65">
        <v>42240</v>
      </c>
      <c r="G2552" s="106">
        <v>302.7</v>
      </c>
      <c r="H2552" s="31">
        <f t="shared" si="79"/>
        <v>0</v>
      </c>
      <c r="I2552" s="39" t="s">
        <v>9</v>
      </c>
      <c r="N2552" s="20">
        <v>42240</v>
      </c>
      <c r="O2552" s="183">
        <v>6801</v>
      </c>
      <c r="P2552" s="183" t="s">
        <v>1592</v>
      </c>
      <c r="Q2552" s="14" t="s">
        <v>86</v>
      </c>
      <c r="R2552" s="105">
        <v>138</v>
      </c>
      <c r="S2552" s="65">
        <v>42240</v>
      </c>
      <c r="T2552" s="106">
        <v>138</v>
      </c>
      <c r="U2552" s="31">
        <f t="shared" si="78"/>
        <v>0</v>
      </c>
      <c r="V2552" s="39" t="s">
        <v>9</v>
      </c>
    </row>
    <row r="2553" spans="1:22" x14ac:dyDescent="0.25">
      <c r="A2553" s="20">
        <v>42240</v>
      </c>
      <c r="B2553" s="183">
        <v>6761</v>
      </c>
      <c r="C2553" s="183" t="s">
        <v>1592</v>
      </c>
      <c r="D2553" s="14" t="s">
        <v>24</v>
      </c>
      <c r="E2553" s="105">
        <v>13062.9</v>
      </c>
      <c r="F2553" s="74">
        <v>42248</v>
      </c>
      <c r="G2553" s="144">
        <v>13062.9</v>
      </c>
      <c r="H2553" s="31">
        <f t="shared" si="79"/>
        <v>0</v>
      </c>
      <c r="I2553" s="39" t="s">
        <v>94</v>
      </c>
      <c r="N2553" s="20">
        <v>42244</v>
      </c>
      <c r="O2553" s="183">
        <v>7155</v>
      </c>
      <c r="P2553" s="183" t="s">
        <v>1592</v>
      </c>
      <c r="Q2553" s="14" t="s">
        <v>86</v>
      </c>
      <c r="R2553" s="105">
        <v>7783.76</v>
      </c>
      <c r="S2553" s="23">
        <v>42244</v>
      </c>
      <c r="T2553" s="106">
        <v>7783.76</v>
      </c>
      <c r="U2553" s="31">
        <f t="shared" si="78"/>
        <v>0</v>
      </c>
      <c r="V2553" s="39" t="s">
        <v>9</v>
      </c>
    </row>
    <row r="2554" spans="1:22" x14ac:dyDescent="0.25">
      <c r="A2554" s="20">
        <v>42240</v>
      </c>
      <c r="B2554" s="183">
        <v>6762</v>
      </c>
      <c r="C2554" s="183" t="s">
        <v>1592</v>
      </c>
      <c r="D2554" s="14" t="s">
        <v>446</v>
      </c>
      <c r="E2554" s="105">
        <v>9264.4</v>
      </c>
      <c r="F2554" s="213" t="s">
        <v>6345</v>
      </c>
      <c r="G2554" s="144">
        <v>9264.4</v>
      </c>
      <c r="H2554" s="31">
        <f t="shared" si="79"/>
        <v>0</v>
      </c>
      <c r="I2554" s="39" t="s">
        <v>9</v>
      </c>
      <c r="N2554" s="20">
        <v>42217</v>
      </c>
      <c r="O2554" s="183">
        <v>4221</v>
      </c>
      <c r="P2554" s="183" t="s">
        <v>1592</v>
      </c>
      <c r="Q2554" s="14" t="s">
        <v>215</v>
      </c>
      <c r="R2554" s="105">
        <v>34106.800000000003</v>
      </c>
      <c r="S2554" s="23">
        <v>42217</v>
      </c>
      <c r="T2554" s="106">
        <v>34106.800000000003</v>
      </c>
      <c r="U2554" s="25">
        <f t="shared" si="78"/>
        <v>0</v>
      </c>
      <c r="V2554" s="39" t="s">
        <v>9</v>
      </c>
    </row>
    <row r="2555" spans="1:22" x14ac:dyDescent="0.25">
      <c r="A2555" s="20">
        <v>42240</v>
      </c>
      <c r="B2555" s="183">
        <v>6763</v>
      </c>
      <c r="C2555" s="183" t="s">
        <v>1592</v>
      </c>
      <c r="D2555" s="14" t="s">
        <v>256</v>
      </c>
      <c r="E2555" s="105">
        <v>4565.3999999999996</v>
      </c>
      <c r="F2555" s="65">
        <v>42240</v>
      </c>
      <c r="G2555" s="106">
        <v>4565.3999999999996</v>
      </c>
      <c r="H2555" s="31">
        <f t="shared" si="79"/>
        <v>0</v>
      </c>
      <c r="I2555" s="39" t="s">
        <v>773</v>
      </c>
      <c r="N2555" s="20">
        <v>42218</v>
      </c>
      <c r="O2555" s="183">
        <v>4341</v>
      </c>
      <c r="P2555" s="183" t="s">
        <v>1592</v>
      </c>
      <c r="Q2555" s="40" t="s">
        <v>215</v>
      </c>
      <c r="R2555" s="105">
        <v>29372.2</v>
      </c>
      <c r="S2555" s="23">
        <v>42218</v>
      </c>
      <c r="T2555" s="106">
        <v>29372.2</v>
      </c>
      <c r="U2555" s="25">
        <f t="shared" si="78"/>
        <v>0</v>
      </c>
      <c r="V2555" s="68" t="s">
        <v>6106</v>
      </c>
    </row>
    <row r="2556" spans="1:22" x14ac:dyDescent="0.25">
      <c r="A2556" s="20">
        <v>42240</v>
      </c>
      <c r="B2556" s="183">
        <v>6764</v>
      </c>
      <c r="C2556" s="183" t="s">
        <v>1592</v>
      </c>
      <c r="D2556" s="14" t="s">
        <v>37</v>
      </c>
      <c r="E2556" s="105">
        <v>18862</v>
      </c>
      <c r="F2556" s="65">
        <v>42243</v>
      </c>
      <c r="G2556" s="106">
        <v>18862</v>
      </c>
      <c r="H2556" s="31">
        <f t="shared" si="79"/>
        <v>0</v>
      </c>
      <c r="I2556" s="39" t="s">
        <v>773</v>
      </c>
      <c r="N2556" s="20">
        <v>42221</v>
      </c>
      <c r="O2556" s="183">
        <v>4596</v>
      </c>
      <c r="P2556" s="183" t="s">
        <v>1592</v>
      </c>
      <c r="Q2556" s="14" t="s">
        <v>215</v>
      </c>
      <c r="R2556" s="105">
        <v>24892.3</v>
      </c>
      <c r="S2556" s="23">
        <v>42221</v>
      </c>
      <c r="T2556" s="106">
        <v>24892.3</v>
      </c>
      <c r="U2556" s="31">
        <f t="shared" si="78"/>
        <v>0</v>
      </c>
      <c r="V2556" s="39" t="s">
        <v>9</v>
      </c>
    </row>
    <row r="2557" spans="1:22" x14ac:dyDescent="0.25">
      <c r="A2557" s="20">
        <v>42240</v>
      </c>
      <c r="B2557" s="183">
        <v>6765</v>
      </c>
      <c r="C2557" s="183" t="s">
        <v>1592</v>
      </c>
      <c r="D2557" s="14" t="s">
        <v>108</v>
      </c>
      <c r="E2557" s="105">
        <v>58502.46</v>
      </c>
      <c r="F2557" s="74">
        <v>42249</v>
      </c>
      <c r="G2557" s="144">
        <v>58502.46</v>
      </c>
      <c r="H2557" s="31">
        <f t="shared" si="79"/>
        <v>0</v>
      </c>
      <c r="I2557" s="39" t="s">
        <v>9</v>
      </c>
      <c r="N2557" s="20">
        <v>42221</v>
      </c>
      <c r="O2557" s="183">
        <v>4604</v>
      </c>
      <c r="P2557" s="183" t="s">
        <v>1592</v>
      </c>
      <c r="Q2557" s="14" t="s">
        <v>215</v>
      </c>
      <c r="R2557" s="105">
        <v>22411.8</v>
      </c>
      <c r="S2557" s="72" t="s">
        <v>6125</v>
      </c>
      <c r="T2557" s="106">
        <f>19000+3411.8</f>
        <v>22411.8</v>
      </c>
      <c r="U2557" s="31">
        <f t="shared" si="78"/>
        <v>0</v>
      </c>
      <c r="V2557" s="39" t="s">
        <v>9</v>
      </c>
    </row>
    <row r="2558" spans="1:22" x14ac:dyDescent="0.25">
      <c r="A2558" s="20">
        <v>42240</v>
      </c>
      <c r="B2558" s="183">
        <v>6766</v>
      </c>
      <c r="C2558" s="183" t="s">
        <v>1592</v>
      </c>
      <c r="D2558" s="14" t="s">
        <v>45</v>
      </c>
      <c r="E2558" s="105">
        <v>81274.66</v>
      </c>
      <c r="F2558" s="74" t="s">
        <v>6293</v>
      </c>
      <c r="G2558" s="144">
        <f>59195.49+22079.17</f>
        <v>81274.66</v>
      </c>
      <c r="H2558" s="31">
        <f t="shared" si="79"/>
        <v>0</v>
      </c>
      <c r="I2558" s="39" t="s">
        <v>6112</v>
      </c>
      <c r="N2558" s="20">
        <v>42223</v>
      </c>
      <c r="O2558" s="183">
        <v>4826</v>
      </c>
      <c r="P2558" s="183" t="s">
        <v>1592</v>
      </c>
      <c r="Q2558" s="14" t="s">
        <v>215</v>
      </c>
      <c r="R2558" s="105">
        <v>37557.32</v>
      </c>
      <c r="S2558" s="23">
        <v>42223</v>
      </c>
      <c r="T2558" s="106">
        <v>37557.32</v>
      </c>
      <c r="U2558" s="31">
        <f t="shared" si="78"/>
        <v>0</v>
      </c>
      <c r="V2558" s="39" t="s">
        <v>6104</v>
      </c>
    </row>
    <row r="2559" spans="1:22" x14ac:dyDescent="0.25">
      <c r="A2559" s="20">
        <v>42240</v>
      </c>
      <c r="B2559" s="183">
        <v>6767</v>
      </c>
      <c r="C2559" s="183" t="s">
        <v>1592</v>
      </c>
      <c r="D2559" s="14" t="s">
        <v>5569</v>
      </c>
      <c r="E2559" s="105">
        <v>9925.2000000000007</v>
      </c>
      <c r="F2559" s="65">
        <v>42240</v>
      </c>
      <c r="G2559" s="106">
        <v>9925.2000000000007</v>
      </c>
      <c r="H2559" s="31">
        <f t="shared" si="79"/>
        <v>0</v>
      </c>
      <c r="I2559" s="39" t="s">
        <v>9</v>
      </c>
      <c r="N2559" s="20">
        <v>42224</v>
      </c>
      <c r="O2559" s="183">
        <v>5010</v>
      </c>
      <c r="P2559" s="183" t="s">
        <v>1592</v>
      </c>
      <c r="Q2559" s="14" t="s">
        <v>215</v>
      </c>
      <c r="R2559" s="105">
        <v>21329.54</v>
      </c>
      <c r="S2559" s="23" t="s">
        <v>6151</v>
      </c>
      <c r="T2559" s="106">
        <f>11000+10000+329.54</f>
        <v>21329.54</v>
      </c>
      <c r="U2559" s="31">
        <f t="shared" si="78"/>
        <v>0</v>
      </c>
      <c r="V2559" s="39" t="s">
        <v>9</v>
      </c>
    </row>
    <row r="2560" spans="1:22" x14ac:dyDescent="0.25">
      <c r="A2560" s="20">
        <v>42240</v>
      </c>
      <c r="B2560" s="183">
        <v>6768</v>
      </c>
      <c r="C2560" s="183" t="s">
        <v>1592</v>
      </c>
      <c r="D2560" s="150" t="s">
        <v>4933</v>
      </c>
      <c r="E2560" s="105">
        <v>4268</v>
      </c>
      <c r="F2560" s="74"/>
      <c r="G2560" s="144"/>
      <c r="H2560" s="31">
        <f t="shared" si="79"/>
        <v>4268</v>
      </c>
      <c r="I2560" s="39" t="s">
        <v>94</v>
      </c>
      <c r="N2560" s="20">
        <v>42227</v>
      </c>
      <c r="O2560" s="183">
        <v>5303</v>
      </c>
      <c r="P2560" s="183" t="s">
        <v>1592</v>
      </c>
      <c r="Q2560" s="14" t="s">
        <v>215</v>
      </c>
      <c r="R2560" s="105">
        <v>33387.599999999999</v>
      </c>
      <c r="S2560" s="23">
        <v>42227</v>
      </c>
      <c r="T2560" s="106">
        <v>33387.599999999999</v>
      </c>
      <c r="U2560" s="31">
        <f t="shared" si="78"/>
        <v>0</v>
      </c>
      <c r="V2560" s="39" t="s">
        <v>17</v>
      </c>
    </row>
    <row r="2561" spans="1:22" x14ac:dyDescent="0.25">
      <c r="A2561" s="20">
        <v>42240</v>
      </c>
      <c r="B2561" s="183">
        <v>6769</v>
      </c>
      <c r="C2561" s="183" t="s">
        <v>1592</v>
      </c>
      <c r="D2561" s="14" t="s">
        <v>66</v>
      </c>
      <c r="E2561" s="105">
        <v>1251.05</v>
      </c>
      <c r="F2561" s="65">
        <v>42240</v>
      </c>
      <c r="G2561" s="106">
        <v>1251.05</v>
      </c>
      <c r="H2561" s="31">
        <f t="shared" si="79"/>
        <v>0</v>
      </c>
      <c r="I2561" s="39" t="s">
        <v>9</v>
      </c>
      <c r="N2561" s="20">
        <v>42230</v>
      </c>
      <c r="O2561" s="183">
        <v>5588</v>
      </c>
      <c r="P2561" s="183" t="s">
        <v>1592</v>
      </c>
      <c r="Q2561" s="14" t="s">
        <v>215</v>
      </c>
      <c r="R2561" s="105">
        <v>40835.800000000003</v>
      </c>
      <c r="S2561" s="23">
        <v>42230</v>
      </c>
      <c r="T2561" s="106">
        <v>40835.800000000003</v>
      </c>
      <c r="U2561" s="31">
        <f t="shared" si="78"/>
        <v>0</v>
      </c>
      <c r="V2561" s="39" t="s">
        <v>9</v>
      </c>
    </row>
    <row r="2562" spans="1:22" x14ac:dyDescent="0.25">
      <c r="A2562" s="20">
        <v>42240</v>
      </c>
      <c r="B2562" s="183">
        <v>6770</v>
      </c>
      <c r="C2562" s="183" t="s">
        <v>1592</v>
      </c>
      <c r="D2562" s="14" t="s">
        <v>67</v>
      </c>
      <c r="E2562" s="105">
        <v>3319.2</v>
      </c>
      <c r="F2562" s="65">
        <v>42241</v>
      </c>
      <c r="G2562" s="106">
        <v>3319.2</v>
      </c>
      <c r="H2562" s="31">
        <f t="shared" si="79"/>
        <v>0</v>
      </c>
      <c r="I2562" s="39" t="s">
        <v>6112</v>
      </c>
      <c r="N2562" s="20">
        <v>42230</v>
      </c>
      <c r="O2562" s="183">
        <v>5610</v>
      </c>
      <c r="P2562" s="183" t="s">
        <v>1592</v>
      </c>
      <c r="Q2562" s="150" t="s">
        <v>215</v>
      </c>
      <c r="R2562" s="105">
        <v>2539.1999999999998</v>
      </c>
      <c r="S2562" s="23">
        <v>42230</v>
      </c>
      <c r="T2562" s="106">
        <v>2539.1999999999998</v>
      </c>
      <c r="U2562" s="31">
        <f t="shared" si="78"/>
        <v>0</v>
      </c>
      <c r="V2562" s="39" t="s">
        <v>6106</v>
      </c>
    </row>
    <row r="2563" spans="1:22" x14ac:dyDescent="0.25">
      <c r="A2563" s="20">
        <v>42240</v>
      </c>
      <c r="B2563" s="183">
        <v>6771</v>
      </c>
      <c r="C2563" s="183" t="s">
        <v>1592</v>
      </c>
      <c r="D2563" s="14" t="s">
        <v>78</v>
      </c>
      <c r="E2563" s="105">
        <v>10938</v>
      </c>
      <c r="F2563" s="65">
        <v>42241</v>
      </c>
      <c r="G2563" s="106">
        <v>10938</v>
      </c>
      <c r="H2563" s="31">
        <f t="shared" si="79"/>
        <v>0</v>
      </c>
      <c r="I2563" s="39" t="s">
        <v>6112</v>
      </c>
      <c r="N2563" s="20">
        <v>42231</v>
      </c>
      <c r="O2563" s="183">
        <v>5767</v>
      </c>
      <c r="P2563" s="183" t="s">
        <v>1592</v>
      </c>
      <c r="Q2563" s="14" t="s">
        <v>215</v>
      </c>
      <c r="R2563" s="105">
        <v>37617.68</v>
      </c>
      <c r="S2563" s="23">
        <v>42231</v>
      </c>
      <c r="T2563" s="106">
        <v>37617.68</v>
      </c>
      <c r="U2563" s="48">
        <f t="shared" ref="U2563:U2626" si="80">R2563-T2563</f>
        <v>0</v>
      </c>
      <c r="V2563" s="39" t="s">
        <v>6106</v>
      </c>
    </row>
    <row r="2564" spans="1:22" x14ac:dyDescent="0.25">
      <c r="A2564" s="20">
        <v>42240</v>
      </c>
      <c r="B2564" s="183">
        <v>6772</v>
      </c>
      <c r="C2564" s="183" t="s">
        <v>1592</v>
      </c>
      <c r="D2564" s="14" t="s">
        <v>431</v>
      </c>
      <c r="E2564" s="105">
        <v>2087.0500000000002</v>
      </c>
      <c r="F2564" s="65">
        <v>42240</v>
      </c>
      <c r="G2564" s="106">
        <v>2087.0500000000002</v>
      </c>
      <c r="H2564" s="31">
        <f t="shared" ref="H2564:H2627" si="81">E2564-G2564</f>
        <v>0</v>
      </c>
      <c r="I2564" s="39" t="s">
        <v>9</v>
      </c>
      <c r="N2564" s="20">
        <v>42233</v>
      </c>
      <c r="O2564" s="183">
        <v>5974</v>
      </c>
      <c r="P2564" s="183" t="s">
        <v>1592</v>
      </c>
      <c r="Q2564" s="14" t="s">
        <v>215</v>
      </c>
      <c r="R2564" s="105">
        <v>17767.8</v>
      </c>
      <c r="S2564" s="23">
        <v>42233</v>
      </c>
      <c r="T2564" s="118">
        <v>17767.8</v>
      </c>
      <c r="U2564" s="31">
        <f t="shared" si="80"/>
        <v>0</v>
      </c>
      <c r="V2564" s="56" t="s">
        <v>1013</v>
      </c>
    </row>
    <row r="2565" spans="1:22" x14ac:dyDescent="0.25">
      <c r="A2565" s="20">
        <v>42240</v>
      </c>
      <c r="B2565" s="183">
        <v>6773</v>
      </c>
      <c r="C2565" s="183" t="s">
        <v>1592</v>
      </c>
      <c r="D2565" s="14" t="s">
        <v>170</v>
      </c>
      <c r="E2565" s="105">
        <v>8762.6</v>
      </c>
      <c r="F2565" s="65">
        <v>42241</v>
      </c>
      <c r="G2565" s="106">
        <v>8762.6</v>
      </c>
      <c r="H2565" s="31">
        <f t="shared" si="81"/>
        <v>0</v>
      </c>
      <c r="I2565" s="39" t="s">
        <v>6112</v>
      </c>
      <c r="N2565" s="20">
        <v>42235</v>
      </c>
      <c r="O2565" s="183">
        <v>6158</v>
      </c>
      <c r="P2565" s="183" t="s">
        <v>1592</v>
      </c>
      <c r="Q2565" s="14" t="s">
        <v>215</v>
      </c>
      <c r="R2565" s="105">
        <v>28938.1</v>
      </c>
      <c r="S2565" s="23">
        <v>42235</v>
      </c>
      <c r="T2565" s="118">
        <v>28938.1</v>
      </c>
      <c r="U2565" s="31">
        <f t="shared" si="80"/>
        <v>0</v>
      </c>
      <c r="V2565" s="56" t="s">
        <v>6106</v>
      </c>
    </row>
    <row r="2566" spans="1:22" x14ac:dyDescent="0.25">
      <c r="A2566" s="20">
        <v>42240</v>
      </c>
      <c r="B2566" s="183">
        <v>6774</v>
      </c>
      <c r="C2566" s="183" t="s">
        <v>1592</v>
      </c>
      <c r="D2566" s="14" t="s">
        <v>118</v>
      </c>
      <c r="E2566" s="105">
        <v>1440.66</v>
      </c>
      <c r="F2566" s="65">
        <v>42240</v>
      </c>
      <c r="G2566" s="106">
        <v>1440.66</v>
      </c>
      <c r="H2566" s="31">
        <f t="shared" si="81"/>
        <v>0</v>
      </c>
      <c r="I2566" s="39" t="s">
        <v>9</v>
      </c>
      <c r="N2566" s="20">
        <v>42237</v>
      </c>
      <c r="O2566" s="183">
        <v>6427</v>
      </c>
      <c r="P2566" s="183" t="s">
        <v>1592</v>
      </c>
      <c r="Q2566" s="15" t="s">
        <v>215</v>
      </c>
      <c r="R2566" s="122">
        <v>49890.42</v>
      </c>
      <c r="S2566" s="23">
        <v>42237</v>
      </c>
      <c r="T2566" s="118">
        <v>49890.42</v>
      </c>
      <c r="U2566" s="31">
        <f t="shared" si="80"/>
        <v>0</v>
      </c>
      <c r="V2566" s="68" t="s">
        <v>6106</v>
      </c>
    </row>
    <row r="2567" spans="1:22" x14ac:dyDescent="0.25">
      <c r="A2567" s="20">
        <v>42240</v>
      </c>
      <c r="B2567" s="183">
        <v>6775</v>
      </c>
      <c r="C2567" s="183" t="s">
        <v>1592</v>
      </c>
      <c r="D2567" s="14" t="s">
        <v>79</v>
      </c>
      <c r="E2567" s="105">
        <v>1334.76</v>
      </c>
      <c r="F2567" s="65">
        <v>42241</v>
      </c>
      <c r="G2567" s="106">
        <v>1334.76</v>
      </c>
      <c r="H2567" s="31">
        <f t="shared" si="81"/>
        <v>0</v>
      </c>
      <c r="I2567" s="39" t="s">
        <v>9</v>
      </c>
      <c r="N2567" s="20">
        <v>42239</v>
      </c>
      <c r="O2567" s="183">
        <v>6646</v>
      </c>
      <c r="P2567" s="183" t="s">
        <v>1592</v>
      </c>
      <c r="Q2567" s="14" t="s">
        <v>215</v>
      </c>
      <c r="R2567" s="105">
        <v>25857.200000000001</v>
      </c>
      <c r="S2567" s="65">
        <v>42239</v>
      </c>
      <c r="T2567" s="106">
        <v>25857.200000000001</v>
      </c>
      <c r="U2567" s="31">
        <f t="shared" si="80"/>
        <v>0</v>
      </c>
      <c r="V2567" s="39" t="s">
        <v>9</v>
      </c>
    </row>
    <row r="2568" spans="1:22" x14ac:dyDescent="0.25">
      <c r="A2568" s="20">
        <v>42240</v>
      </c>
      <c r="B2568" s="183">
        <v>6776</v>
      </c>
      <c r="C2568" s="183" t="s">
        <v>1592</v>
      </c>
      <c r="D2568" s="14" t="s">
        <v>89</v>
      </c>
      <c r="E2568" s="105">
        <v>3916.1</v>
      </c>
      <c r="F2568" s="65">
        <v>42240</v>
      </c>
      <c r="G2568" s="106">
        <v>3916.1</v>
      </c>
      <c r="H2568" s="31">
        <f t="shared" si="81"/>
        <v>0</v>
      </c>
      <c r="I2568" s="39" t="s">
        <v>9</v>
      </c>
      <c r="N2568" s="20">
        <v>42242</v>
      </c>
      <c r="O2568" s="183">
        <v>6941</v>
      </c>
      <c r="P2568" s="183" t="s">
        <v>1592</v>
      </c>
      <c r="Q2568" s="14" t="s">
        <v>215</v>
      </c>
      <c r="R2568" s="105">
        <v>37116.800000000003</v>
      </c>
      <c r="S2568" s="65">
        <v>42242</v>
      </c>
      <c r="T2568" s="106">
        <v>37116.800000000003</v>
      </c>
      <c r="U2568" s="31">
        <f t="shared" si="80"/>
        <v>0</v>
      </c>
      <c r="V2568" s="39" t="s">
        <v>773</v>
      </c>
    </row>
    <row r="2569" spans="1:22" x14ac:dyDescent="0.25">
      <c r="A2569" s="20">
        <v>42240</v>
      </c>
      <c r="B2569" s="183">
        <v>6777</v>
      </c>
      <c r="C2569" s="183" t="s">
        <v>1592</v>
      </c>
      <c r="D2569" s="14" t="s">
        <v>5046</v>
      </c>
      <c r="E2569" s="105">
        <v>1167</v>
      </c>
      <c r="F2569" s="65">
        <v>42240</v>
      </c>
      <c r="G2569" s="106">
        <v>1167</v>
      </c>
      <c r="H2569" s="31">
        <f t="shared" si="81"/>
        <v>0</v>
      </c>
      <c r="I2569" s="39" t="s">
        <v>9</v>
      </c>
      <c r="N2569" s="20">
        <v>42244</v>
      </c>
      <c r="O2569" s="183">
        <v>7184</v>
      </c>
      <c r="P2569" s="183" t="s">
        <v>1592</v>
      </c>
      <c r="Q2569" s="14" t="s">
        <v>215</v>
      </c>
      <c r="R2569" s="105">
        <v>33301.800000000003</v>
      </c>
      <c r="S2569" s="23">
        <v>42244</v>
      </c>
      <c r="T2569" s="106">
        <v>33301.800000000003</v>
      </c>
      <c r="U2569" s="31">
        <f t="shared" si="80"/>
        <v>0</v>
      </c>
      <c r="V2569" s="39" t="s">
        <v>6106</v>
      </c>
    </row>
    <row r="2570" spans="1:22" x14ac:dyDescent="0.25">
      <c r="A2570" s="20">
        <v>42240</v>
      </c>
      <c r="B2570" s="183">
        <v>6778</v>
      </c>
      <c r="C2570" s="183" t="s">
        <v>1592</v>
      </c>
      <c r="D2570" s="14" t="s">
        <v>65</v>
      </c>
      <c r="E2570" s="105">
        <v>34692.400000000001</v>
      </c>
      <c r="F2570" s="65">
        <v>42241</v>
      </c>
      <c r="G2570" s="106">
        <v>34692.400000000001</v>
      </c>
      <c r="H2570" s="31">
        <f t="shared" si="81"/>
        <v>0</v>
      </c>
      <c r="I2570" s="39" t="s">
        <v>6112</v>
      </c>
      <c r="N2570" s="20">
        <v>42246</v>
      </c>
      <c r="O2570" s="183">
        <v>7454</v>
      </c>
      <c r="P2570" s="183" t="s">
        <v>1592</v>
      </c>
      <c r="Q2570" s="14" t="s">
        <v>215</v>
      </c>
      <c r="R2570" s="105">
        <v>13663.46</v>
      </c>
      <c r="S2570" s="23">
        <v>42246</v>
      </c>
      <c r="T2570" s="106">
        <v>13663.46</v>
      </c>
      <c r="U2570" s="31">
        <f t="shared" si="80"/>
        <v>0</v>
      </c>
      <c r="V2570" s="39" t="s">
        <v>15</v>
      </c>
    </row>
    <row r="2571" spans="1:22" x14ac:dyDescent="0.25">
      <c r="A2571" s="20">
        <v>42240</v>
      </c>
      <c r="B2571" s="183">
        <v>6779</v>
      </c>
      <c r="C2571" s="183" t="s">
        <v>1592</v>
      </c>
      <c r="D2571" s="14" t="s">
        <v>84</v>
      </c>
      <c r="E2571" s="105">
        <v>64766.2</v>
      </c>
      <c r="F2571" s="74" t="s">
        <v>6332</v>
      </c>
      <c r="G2571" s="144">
        <v>64766.2</v>
      </c>
      <c r="H2571" s="31">
        <f t="shared" si="81"/>
        <v>0</v>
      </c>
      <c r="I2571" s="39" t="s">
        <v>6112</v>
      </c>
      <c r="N2571" s="20">
        <v>42247</v>
      </c>
      <c r="O2571" s="183">
        <v>7497</v>
      </c>
      <c r="P2571" s="183" t="s">
        <v>1592</v>
      </c>
      <c r="Q2571" s="14" t="s">
        <v>215</v>
      </c>
      <c r="R2571" s="105">
        <v>24682.799999999999</v>
      </c>
      <c r="S2571" s="23">
        <v>42247</v>
      </c>
      <c r="T2571" s="106">
        <v>24682.799999999999</v>
      </c>
      <c r="U2571" s="31">
        <f t="shared" si="80"/>
        <v>0</v>
      </c>
      <c r="V2571" s="39" t="s">
        <v>6106</v>
      </c>
    </row>
    <row r="2572" spans="1:22" x14ac:dyDescent="0.25">
      <c r="A2572" s="20">
        <v>42240</v>
      </c>
      <c r="B2572" s="183">
        <v>6780</v>
      </c>
      <c r="C2572" s="183" t="s">
        <v>1592</v>
      </c>
      <c r="D2572" s="14" t="s">
        <v>173</v>
      </c>
      <c r="E2572" s="105">
        <v>33210.199999999997</v>
      </c>
      <c r="F2572" s="74" t="s">
        <v>6333</v>
      </c>
      <c r="G2572" s="144">
        <v>33210.199999999997</v>
      </c>
      <c r="H2572" s="31">
        <f t="shared" si="81"/>
        <v>0</v>
      </c>
      <c r="I2572" s="39" t="s">
        <v>6112</v>
      </c>
      <c r="N2572" s="20">
        <v>42224</v>
      </c>
      <c r="O2572" s="183">
        <v>4967</v>
      </c>
      <c r="P2572" s="183" t="s">
        <v>1592</v>
      </c>
      <c r="Q2572" s="14" t="s">
        <v>11</v>
      </c>
      <c r="R2572" s="105">
        <v>2678</v>
      </c>
      <c r="S2572" s="23">
        <v>42224</v>
      </c>
      <c r="T2572" s="106">
        <v>2678</v>
      </c>
      <c r="U2572" s="31">
        <f t="shared" si="80"/>
        <v>0</v>
      </c>
      <c r="V2572" s="39" t="s">
        <v>9</v>
      </c>
    </row>
    <row r="2573" spans="1:22" x14ac:dyDescent="0.25">
      <c r="A2573" s="20">
        <v>42240</v>
      </c>
      <c r="B2573" s="183">
        <v>6781</v>
      </c>
      <c r="C2573" s="183" t="s">
        <v>1592</v>
      </c>
      <c r="D2573" s="14" t="s">
        <v>332</v>
      </c>
      <c r="E2573" s="105">
        <v>448.8</v>
      </c>
      <c r="F2573" s="65">
        <v>42240</v>
      </c>
      <c r="G2573" s="106">
        <v>448.8</v>
      </c>
      <c r="H2573" s="31">
        <f t="shared" si="81"/>
        <v>0</v>
      </c>
      <c r="I2573" s="39" t="s">
        <v>9</v>
      </c>
      <c r="N2573" s="20">
        <v>42237</v>
      </c>
      <c r="O2573" s="183">
        <v>6513</v>
      </c>
      <c r="P2573" s="183" t="s">
        <v>1592</v>
      </c>
      <c r="Q2573" s="14" t="s">
        <v>11</v>
      </c>
      <c r="R2573" s="105">
        <v>4512.8999999999996</v>
      </c>
      <c r="S2573" s="23">
        <v>42237</v>
      </c>
      <c r="T2573" s="106">
        <v>4512.8999999999996</v>
      </c>
      <c r="U2573" s="31">
        <f t="shared" si="80"/>
        <v>0</v>
      </c>
      <c r="V2573" s="39" t="s">
        <v>9</v>
      </c>
    </row>
    <row r="2574" spans="1:22" x14ac:dyDescent="0.25">
      <c r="A2574" s="20">
        <v>42240</v>
      </c>
      <c r="B2574" s="183">
        <v>6782</v>
      </c>
      <c r="C2574" s="183" t="s">
        <v>1592</v>
      </c>
      <c r="D2574" s="14" t="s">
        <v>335</v>
      </c>
      <c r="E2574" s="105">
        <v>569.20000000000005</v>
      </c>
      <c r="F2574" s="65">
        <v>42240</v>
      </c>
      <c r="G2574" s="106">
        <v>569.20000000000005</v>
      </c>
      <c r="H2574" s="31">
        <f t="shared" si="81"/>
        <v>0</v>
      </c>
      <c r="I2574" s="39" t="s">
        <v>9</v>
      </c>
      <c r="N2574" s="20">
        <v>42240</v>
      </c>
      <c r="O2574" s="183">
        <v>6703</v>
      </c>
      <c r="P2574" s="183" t="s">
        <v>1592</v>
      </c>
      <c r="Q2574" s="14" t="s">
        <v>11</v>
      </c>
      <c r="R2574" s="105">
        <v>4431.3999999999996</v>
      </c>
      <c r="S2574" s="65">
        <v>42240</v>
      </c>
      <c r="T2574" s="106">
        <v>4431.3999999999996</v>
      </c>
      <c r="U2574" s="31">
        <f t="shared" si="80"/>
        <v>0</v>
      </c>
      <c r="V2574" s="39" t="s">
        <v>9</v>
      </c>
    </row>
    <row r="2575" spans="1:22" x14ac:dyDescent="0.25">
      <c r="A2575" s="20">
        <v>42240</v>
      </c>
      <c r="B2575" s="183">
        <v>6783</v>
      </c>
      <c r="C2575" s="183" t="s">
        <v>1592</v>
      </c>
      <c r="D2575" s="14" t="s">
        <v>98</v>
      </c>
      <c r="E2575" s="105">
        <v>2883.3</v>
      </c>
      <c r="F2575" s="65">
        <v>42241</v>
      </c>
      <c r="G2575" s="106">
        <v>2883.3</v>
      </c>
      <c r="H2575" s="31">
        <f t="shared" si="81"/>
        <v>0</v>
      </c>
      <c r="I2575" s="39" t="s">
        <v>19</v>
      </c>
      <c r="N2575" s="20">
        <v>42217</v>
      </c>
      <c r="O2575" s="183">
        <v>4232</v>
      </c>
      <c r="P2575" s="183" t="s">
        <v>1592</v>
      </c>
      <c r="Q2575" s="14" t="s">
        <v>125</v>
      </c>
      <c r="R2575" s="105">
        <v>46617.8</v>
      </c>
      <c r="S2575" s="23">
        <v>42220</v>
      </c>
      <c r="T2575" s="106">
        <v>46617.8</v>
      </c>
      <c r="U2575" s="25">
        <f t="shared" si="80"/>
        <v>0</v>
      </c>
      <c r="V2575" s="39" t="s">
        <v>94</v>
      </c>
    </row>
    <row r="2576" spans="1:22" x14ac:dyDescent="0.25">
      <c r="A2576" s="20">
        <v>42240</v>
      </c>
      <c r="B2576" s="183">
        <v>6784</v>
      </c>
      <c r="C2576" s="183" t="s">
        <v>1592</v>
      </c>
      <c r="D2576" s="14" t="s">
        <v>77</v>
      </c>
      <c r="E2576" s="105">
        <v>10004.4</v>
      </c>
      <c r="F2576" s="65">
        <v>42241</v>
      </c>
      <c r="G2576" s="106">
        <v>10004.4</v>
      </c>
      <c r="H2576" s="31">
        <f t="shared" si="81"/>
        <v>0</v>
      </c>
      <c r="I2576" s="39" t="s">
        <v>6112</v>
      </c>
      <c r="N2576" s="20">
        <v>42218</v>
      </c>
      <c r="O2576" s="183">
        <v>4348</v>
      </c>
      <c r="P2576" s="183" t="s">
        <v>1592</v>
      </c>
      <c r="Q2576" s="40" t="s">
        <v>125</v>
      </c>
      <c r="R2576" s="105">
        <v>40705.199999999997</v>
      </c>
      <c r="S2576" s="23">
        <v>42220</v>
      </c>
      <c r="T2576" s="106">
        <v>40705.199999999997</v>
      </c>
      <c r="U2576" s="25">
        <f t="shared" si="80"/>
        <v>0</v>
      </c>
      <c r="V2576" s="68" t="s">
        <v>312</v>
      </c>
    </row>
    <row r="2577" spans="1:22" x14ac:dyDescent="0.25">
      <c r="A2577" s="20">
        <v>42240</v>
      </c>
      <c r="B2577" s="183">
        <v>6785</v>
      </c>
      <c r="C2577" s="183" t="s">
        <v>1592</v>
      </c>
      <c r="D2577" s="14" t="s">
        <v>250</v>
      </c>
      <c r="E2577" s="105">
        <v>1301.4000000000001</v>
      </c>
      <c r="F2577" s="65">
        <v>42241</v>
      </c>
      <c r="G2577" s="106">
        <v>1301.4000000000001</v>
      </c>
      <c r="H2577" s="31">
        <f t="shared" si="81"/>
        <v>0</v>
      </c>
      <c r="I2577" s="39" t="s">
        <v>19</v>
      </c>
      <c r="N2577" s="20">
        <v>42219</v>
      </c>
      <c r="O2577" s="183">
        <v>4410</v>
      </c>
      <c r="P2577" s="183" t="s">
        <v>1592</v>
      </c>
      <c r="Q2577" s="40" t="s">
        <v>125</v>
      </c>
      <c r="R2577" s="105">
        <v>40344.800000000003</v>
      </c>
      <c r="S2577" s="23">
        <v>42223</v>
      </c>
      <c r="T2577" s="106">
        <v>40344.800000000003</v>
      </c>
      <c r="U2577" s="25">
        <f t="shared" si="80"/>
        <v>0</v>
      </c>
      <c r="V2577" s="68" t="s">
        <v>9</v>
      </c>
    </row>
    <row r="2578" spans="1:22" x14ac:dyDescent="0.25">
      <c r="A2578" s="20">
        <v>42240</v>
      </c>
      <c r="B2578" s="183">
        <v>6786</v>
      </c>
      <c r="C2578" s="183" t="s">
        <v>1592</v>
      </c>
      <c r="D2578" s="14" t="s">
        <v>361</v>
      </c>
      <c r="E2578" s="105">
        <v>1227.7</v>
      </c>
      <c r="F2578" s="65">
        <v>42241</v>
      </c>
      <c r="G2578" s="106">
        <v>1227.7</v>
      </c>
      <c r="H2578" s="31">
        <f t="shared" si="81"/>
        <v>0</v>
      </c>
      <c r="I2578" s="39" t="s">
        <v>19</v>
      </c>
      <c r="N2578" s="20">
        <v>42220</v>
      </c>
      <c r="O2578" s="183">
        <v>4516</v>
      </c>
      <c r="P2578" s="183" t="s">
        <v>1592</v>
      </c>
      <c r="Q2578" s="150" t="s">
        <v>125</v>
      </c>
      <c r="R2578" s="105">
        <v>28776.799999999999</v>
      </c>
      <c r="S2578" s="23" t="s">
        <v>6120</v>
      </c>
      <c r="T2578" s="106">
        <f>4000+24776.8</f>
        <v>28776.799999999999</v>
      </c>
      <c r="U2578" s="31">
        <f t="shared" si="80"/>
        <v>0</v>
      </c>
      <c r="V2578" s="39" t="s">
        <v>94</v>
      </c>
    </row>
    <row r="2579" spans="1:22" x14ac:dyDescent="0.25">
      <c r="A2579" s="20">
        <v>42240</v>
      </c>
      <c r="B2579" s="183">
        <v>6787</v>
      </c>
      <c r="C2579" s="183" t="s">
        <v>1592</v>
      </c>
      <c r="D2579" s="14" t="s">
        <v>93</v>
      </c>
      <c r="E2579" s="105">
        <v>1642.2</v>
      </c>
      <c r="F2579" s="65">
        <v>42241</v>
      </c>
      <c r="G2579" s="106">
        <v>1642.2</v>
      </c>
      <c r="H2579" s="31">
        <f t="shared" si="81"/>
        <v>0</v>
      </c>
      <c r="I2579" s="39" t="s">
        <v>19</v>
      </c>
      <c r="N2579" s="20">
        <v>42221</v>
      </c>
      <c r="O2579" s="183">
        <v>4600</v>
      </c>
      <c r="P2579" s="183" t="s">
        <v>1592</v>
      </c>
      <c r="Q2579" s="14" t="s">
        <v>125</v>
      </c>
      <c r="R2579" s="105">
        <v>12951.8</v>
      </c>
      <c r="S2579" s="23">
        <v>42225</v>
      </c>
      <c r="T2579" s="106">
        <v>12951.8</v>
      </c>
      <c r="U2579" s="31">
        <f t="shared" si="80"/>
        <v>0</v>
      </c>
      <c r="V2579" s="39" t="s">
        <v>94</v>
      </c>
    </row>
    <row r="2580" spans="1:22" x14ac:dyDescent="0.25">
      <c r="A2580" s="20">
        <v>42240</v>
      </c>
      <c r="B2580" s="183">
        <v>6788</v>
      </c>
      <c r="C2580" s="183" t="s">
        <v>1592</v>
      </c>
      <c r="D2580" s="14" t="s">
        <v>95</v>
      </c>
      <c r="E2580" s="105">
        <v>2205</v>
      </c>
      <c r="F2580" s="65">
        <v>42241</v>
      </c>
      <c r="G2580" s="106">
        <v>2205</v>
      </c>
      <c r="H2580" s="31">
        <f t="shared" si="81"/>
        <v>0</v>
      </c>
      <c r="I2580" s="39" t="s">
        <v>19</v>
      </c>
      <c r="N2580" s="20">
        <v>42221</v>
      </c>
      <c r="O2580" s="183">
        <v>4602</v>
      </c>
      <c r="P2580" s="183" t="s">
        <v>1592</v>
      </c>
      <c r="Q2580" s="14" t="s">
        <v>125</v>
      </c>
      <c r="R2580" s="105">
        <v>2734.2</v>
      </c>
      <c r="S2580" s="23">
        <v>42225</v>
      </c>
      <c r="T2580" s="106">
        <v>2734.2</v>
      </c>
      <c r="U2580" s="31">
        <f t="shared" si="80"/>
        <v>0</v>
      </c>
      <c r="V2580" s="39" t="s">
        <v>94</v>
      </c>
    </row>
    <row r="2581" spans="1:22" x14ac:dyDescent="0.25">
      <c r="A2581" s="20">
        <v>42240</v>
      </c>
      <c r="B2581" s="183">
        <v>6789</v>
      </c>
      <c r="C2581" s="183" t="s">
        <v>1592</v>
      </c>
      <c r="D2581" s="14" t="s">
        <v>180</v>
      </c>
      <c r="E2581" s="105">
        <v>5596.6</v>
      </c>
      <c r="F2581" s="65">
        <v>42240</v>
      </c>
      <c r="G2581" s="106">
        <v>5596.6</v>
      </c>
      <c r="H2581" s="31">
        <f t="shared" si="81"/>
        <v>0</v>
      </c>
      <c r="I2581" s="39" t="s">
        <v>9</v>
      </c>
      <c r="N2581" s="20">
        <v>42222</v>
      </c>
      <c r="O2581" s="183">
        <v>4705</v>
      </c>
      <c r="P2581" s="183" t="s">
        <v>1592</v>
      </c>
      <c r="Q2581" s="14" t="s">
        <v>125</v>
      </c>
      <c r="R2581" s="105">
        <v>17180.2</v>
      </c>
      <c r="S2581" s="23">
        <v>42225</v>
      </c>
      <c r="T2581" s="106">
        <v>17180.2</v>
      </c>
      <c r="U2581" s="31">
        <f t="shared" si="80"/>
        <v>0</v>
      </c>
      <c r="V2581" s="39" t="s">
        <v>94</v>
      </c>
    </row>
    <row r="2582" spans="1:22" x14ac:dyDescent="0.25">
      <c r="A2582" s="20">
        <v>42240</v>
      </c>
      <c r="B2582" s="183">
        <v>6790</v>
      </c>
      <c r="C2582" s="183" t="s">
        <v>1592</v>
      </c>
      <c r="D2582" s="14" t="s">
        <v>106</v>
      </c>
      <c r="E2582" s="105">
        <v>14215.6</v>
      </c>
      <c r="F2582" s="65">
        <v>42243</v>
      </c>
      <c r="G2582" s="106">
        <v>14215.6</v>
      </c>
      <c r="H2582" s="31">
        <f t="shared" si="81"/>
        <v>0</v>
      </c>
      <c r="I2582" s="39" t="s">
        <v>19</v>
      </c>
      <c r="N2582" s="20">
        <v>42223</v>
      </c>
      <c r="O2582" s="183">
        <v>4841</v>
      </c>
      <c r="P2582" s="183" t="s">
        <v>1592</v>
      </c>
      <c r="Q2582" s="14" t="s">
        <v>125</v>
      </c>
      <c r="R2582" s="105">
        <v>44361</v>
      </c>
      <c r="S2582" s="23" t="s">
        <v>6139</v>
      </c>
      <c r="T2582" s="106">
        <f>21637.8+22723.2</f>
        <v>44361</v>
      </c>
      <c r="U2582" s="31">
        <f t="shared" si="80"/>
        <v>0</v>
      </c>
      <c r="V2582" s="39" t="s">
        <v>94</v>
      </c>
    </row>
    <row r="2583" spans="1:22" x14ac:dyDescent="0.25">
      <c r="A2583" s="20">
        <v>42240</v>
      </c>
      <c r="B2583" s="183">
        <v>6791</v>
      </c>
      <c r="C2583" s="183" t="s">
        <v>1592</v>
      </c>
      <c r="D2583" s="14" t="s">
        <v>137</v>
      </c>
      <c r="E2583" s="105">
        <v>2988.8</v>
      </c>
      <c r="F2583" s="65">
        <v>42240</v>
      </c>
      <c r="G2583" s="106">
        <v>2988.8</v>
      </c>
      <c r="H2583" s="31">
        <f t="shared" si="81"/>
        <v>0</v>
      </c>
      <c r="I2583" s="39" t="s">
        <v>9</v>
      </c>
      <c r="N2583" s="20">
        <v>42223</v>
      </c>
      <c r="O2583" s="183">
        <v>4919</v>
      </c>
      <c r="P2583" s="183" t="s">
        <v>1592</v>
      </c>
      <c r="Q2583" s="14" t="s">
        <v>125</v>
      </c>
      <c r="R2583" s="105">
        <v>5496</v>
      </c>
      <c r="S2583" s="23">
        <v>42225</v>
      </c>
      <c r="T2583" s="106">
        <v>5496</v>
      </c>
      <c r="U2583" s="31">
        <f t="shared" si="80"/>
        <v>0</v>
      </c>
      <c r="V2583" s="39" t="s">
        <v>17</v>
      </c>
    </row>
    <row r="2584" spans="1:22" x14ac:dyDescent="0.25">
      <c r="A2584" s="20">
        <v>42240</v>
      </c>
      <c r="B2584" s="183">
        <v>6792</v>
      </c>
      <c r="C2584" s="183" t="s">
        <v>1592</v>
      </c>
      <c r="D2584" s="14" t="s">
        <v>136</v>
      </c>
      <c r="E2584" s="105">
        <v>38127.599999999999</v>
      </c>
      <c r="F2584" s="65" t="s">
        <v>6254</v>
      </c>
      <c r="G2584" s="106">
        <f>15138+22989.6</f>
        <v>38127.599999999999</v>
      </c>
      <c r="H2584" s="31">
        <f t="shared" si="81"/>
        <v>0</v>
      </c>
      <c r="I2584" s="39" t="s">
        <v>9</v>
      </c>
      <c r="N2584" s="20">
        <v>42224</v>
      </c>
      <c r="O2584" s="183">
        <v>4964</v>
      </c>
      <c r="P2584" s="183" t="s">
        <v>1592</v>
      </c>
      <c r="Q2584" s="14" t="s">
        <v>125</v>
      </c>
      <c r="R2584" s="105">
        <v>17502</v>
      </c>
      <c r="S2584" s="23">
        <v>42229</v>
      </c>
      <c r="T2584" s="106">
        <v>17502</v>
      </c>
      <c r="U2584" s="31">
        <f t="shared" si="80"/>
        <v>0</v>
      </c>
      <c r="V2584" s="39" t="s">
        <v>94</v>
      </c>
    </row>
    <row r="2585" spans="1:22" x14ac:dyDescent="0.25">
      <c r="A2585" s="20">
        <v>42240</v>
      </c>
      <c r="B2585" s="183">
        <v>6793</v>
      </c>
      <c r="C2585" s="183" t="s">
        <v>1592</v>
      </c>
      <c r="D2585" s="14" t="s">
        <v>75</v>
      </c>
      <c r="E2585" s="105">
        <v>23815.200000000001</v>
      </c>
      <c r="F2585" s="65">
        <v>42241</v>
      </c>
      <c r="G2585" s="106">
        <v>23815.200000000001</v>
      </c>
      <c r="H2585" s="31">
        <f t="shared" si="81"/>
        <v>0</v>
      </c>
      <c r="I2585" s="39" t="s">
        <v>6112</v>
      </c>
      <c r="N2585" s="20">
        <v>42225</v>
      </c>
      <c r="O2585" s="183">
        <v>5118</v>
      </c>
      <c r="P2585" s="183" t="s">
        <v>1592</v>
      </c>
      <c r="Q2585" s="14" t="s">
        <v>125</v>
      </c>
      <c r="R2585" s="105">
        <v>43311</v>
      </c>
      <c r="S2585" s="72" t="s">
        <v>6158</v>
      </c>
      <c r="T2585" s="106">
        <f>30000+13311</f>
        <v>43311</v>
      </c>
      <c r="U2585" s="31">
        <f t="shared" si="80"/>
        <v>0</v>
      </c>
      <c r="V2585" s="39" t="s">
        <v>6112</v>
      </c>
    </row>
    <row r="2586" spans="1:22" x14ac:dyDescent="0.25">
      <c r="A2586" s="20">
        <v>42240</v>
      </c>
      <c r="B2586" s="183">
        <v>6794</v>
      </c>
      <c r="C2586" s="183" t="s">
        <v>1592</v>
      </c>
      <c r="D2586" s="14" t="s">
        <v>1188</v>
      </c>
      <c r="E2586" s="105">
        <v>420</v>
      </c>
      <c r="F2586" s="65">
        <v>42240</v>
      </c>
      <c r="G2586" s="106">
        <v>420</v>
      </c>
      <c r="H2586" s="31">
        <f t="shared" si="81"/>
        <v>0</v>
      </c>
      <c r="I2586" s="39" t="s">
        <v>9</v>
      </c>
      <c r="N2586" s="20">
        <v>42226</v>
      </c>
      <c r="O2586" s="183">
        <v>5144</v>
      </c>
      <c r="P2586" s="183" t="s">
        <v>1592</v>
      </c>
      <c r="Q2586" s="14" t="s">
        <v>125</v>
      </c>
      <c r="R2586" s="105">
        <v>12060</v>
      </c>
      <c r="S2586" s="23">
        <v>42230</v>
      </c>
      <c r="T2586" s="106">
        <v>12060</v>
      </c>
      <c r="U2586" s="31">
        <f t="shared" si="80"/>
        <v>0</v>
      </c>
      <c r="V2586" s="39" t="s">
        <v>94</v>
      </c>
    </row>
    <row r="2587" spans="1:22" x14ac:dyDescent="0.25">
      <c r="A2587" s="20">
        <v>42240</v>
      </c>
      <c r="B2587" s="183">
        <v>6795</v>
      </c>
      <c r="C2587" s="183" t="s">
        <v>1592</v>
      </c>
      <c r="D2587" s="14" t="s">
        <v>72</v>
      </c>
      <c r="E2587" s="105">
        <v>24381.200000000001</v>
      </c>
      <c r="F2587" s="74" t="s">
        <v>6348</v>
      </c>
      <c r="G2587" s="144">
        <v>24381.200000000001</v>
      </c>
      <c r="H2587" s="31">
        <f t="shared" si="81"/>
        <v>0</v>
      </c>
      <c r="I2587" s="39" t="s">
        <v>6112</v>
      </c>
      <c r="N2587" s="20">
        <v>42226</v>
      </c>
      <c r="O2587" s="183">
        <v>5228</v>
      </c>
      <c r="P2587" s="183" t="s">
        <v>1592</v>
      </c>
      <c r="Q2587" s="14" t="s">
        <v>125</v>
      </c>
      <c r="R2587" s="105">
        <v>13444.08</v>
      </c>
      <c r="S2587" s="23">
        <v>42230</v>
      </c>
      <c r="T2587" s="106">
        <v>13444.08</v>
      </c>
      <c r="U2587" s="31">
        <f t="shared" si="80"/>
        <v>0</v>
      </c>
      <c r="V2587" s="56" t="s">
        <v>17</v>
      </c>
    </row>
    <row r="2588" spans="1:22" x14ac:dyDescent="0.25">
      <c r="A2588" s="20">
        <v>42240</v>
      </c>
      <c r="B2588" s="183">
        <v>6796</v>
      </c>
      <c r="C2588" s="183" t="s">
        <v>1592</v>
      </c>
      <c r="D2588" s="14" t="s">
        <v>176</v>
      </c>
      <c r="E2588" s="105">
        <v>9972.6</v>
      </c>
      <c r="F2588" s="74" t="s">
        <v>6319</v>
      </c>
      <c r="G2588" s="144">
        <v>9972.6</v>
      </c>
      <c r="H2588" s="31">
        <f t="shared" si="81"/>
        <v>0</v>
      </c>
      <c r="I2588" s="39" t="s">
        <v>6112</v>
      </c>
      <c r="N2588" s="20">
        <v>42227</v>
      </c>
      <c r="O2588" s="183">
        <v>5264</v>
      </c>
      <c r="P2588" s="183" t="s">
        <v>1592</v>
      </c>
      <c r="Q2588" s="14" t="s">
        <v>125</v>
      </c>
      <c r="R2588" s="105">
        <v>7218</v>
      </c>
      <c r="S2588" s="23">
        <v>42230</v>
      </c>
      <c r="T2588" s="118">
        <v>7218</v>
      </c>
      <c r="U2588" s="31">
        <f t="shared" si="80"/>
        <v>0</v>
      </c>
      <c r="V2588" s="56" t="s">
        <v>94</v>
      </c>
    </row>
    <row r="2589" spans="1:22" x14ac:dyDescent="0.25">
      <c r="A2589" s="20">
        <v>42240</v>
      </c>
      <c r="B2589" s="183">
        <v>6797</v>
      </c>
      <c r="C2589" s="183" t="s">
        <v>1592</v>
      </c>
      <c r="D2589" s="14" t="s">
        <v>24</v>
      </c>
      <c r="E2589" s="105">
        <v>59878.400000000001</v>
      </c>
      <c r="F2589" s="74">
        <v>42248</v>
      </c>
      <c r="G2589" s="144">
        <v>59878.400000000001</v>
      </c>
      <c r="H2589" s="31">
        <f t="shared" si="81"/>
        <v>0</v>
      </c>
      <c r="I2589" s="39" t="s">
        <v>9</v>
      </c>
      <c r="N2589" s="20">
        <v>42228</v>
      </c>
      <c r="O2589" s="183">
        <v>5371</v>
      </c>
      <c r="P2589" s="183" t="s">
        <v>1592</v>
      </c>
      <c r="Q2589" s="14" t="s">
        <v>125</v>
      </c>
      <c r="R2589" s="105">
        <v>11853.1</v>
      </c>
      <c r="S2589" s="23">
        <v>42230</v>
      </c>
      <c r="T2589" s="106">
        <v>11853.1</v>
      </c>
      <c r="U2589" s="31">
        <f t="shared" si="80"/>
        <v>0</v>
      </c>
      <c r="V2589" s="39" t="s">
        <v>94</v>
      </c>
    </row>
    <row r="2590" spans="1:22" x14ac:dyDescent="0.25">
      <c r="A2590" s="20">
        <v>42240</v>
      </c>
      <c r="B2590" s="183">
        <v>6798</v>
      </c>
      <c r="C2590" s="183" t="s">
        <v>1592</v>
      </c>
      <c r="D2590" s="14" t="s">
        <v>294</v>
      </c>
      <c r="E2590" s="105">
        <v>2103</v>
      </c>
      <c r="F2590" s="65">
        <v>42240</v>
      </c>
      <c r="G2590" s="106">
        <v>2103</v>
      </c>
      <c r="H2590" s="31">
        <f t="shared" si="81"/>
        <v>0</v>
      </c>
      <c r="I2590" s="39" t="s">
        <v>9</v>
      </c>
      <c r="N2590" s="20">
        <v>42229</v>
      </c>
      <c r="O2590" s="183">
        <v>5465</v>
      </c>
      <c r="P2590" s="183" t="s">
        <v>1592</v>
      </c>
      <c r="Q2590" s="14" t="s">
        <v>125</v>
      </c>
      <c r="R2590" s="105">
        <v>11664.3</v>
      </c>
      <c r="S2590" s="23">
        <v>42234</v>
      </c>
      <c r="T2590" s="106">
        <v>11664.3</v>
      </c>
      <c r="U2590" s="31">
        <f t="shared" si="80"/>
        <v>0</v>
      </c>
      <c r="V2590" s="39" t="s">
        <v>94</v>
      </c>
    </row>
    <row r="2591" spans="1:22" x14ac:dyDescent="0.25">
      <c r="A2591" s="20">
        <v>42240</v>
      </c>
      <c r="B2591" s="183">
        <v>6799</v>
      </c>
      <c r="C2591" s="183" t="s">
        <v>1592</v>
      </c>
      <c r="D2591" s="14" t="s">
        <v>440</v>
      </c>
      <c r="E2591" s="105">
        <v>9918</v>
      </c>
      <c r="F2591" s="65">
        <v>42240</v>
      </c>
      <c r="G2591" s="106">
        <v>9918</v>
      </c>
      <c r="H2591" s="31">
        <f t="shared" si="81"/>
        <v>0</v>
      </c>
      <c r="I2591" s="39" t="s">
        <v>9</v>
      </c>
      <c r="N2591" s="20">
        <v>42229</v>
      </c>
      <c r="O2591" s="183">
        <v>5479</v>
      </c>
      <c r="P2591" s="183" t="s">
        <v>1592</v>
      </c>
      <c r="Q2591" s="14" t="s">
        <v>125</v>
      </c>
      <c r="R2591" s="105">
        <v>29078</v>
      </c>
      <c r="S2591" s="23">
        <v>42234</v>
      </c>
      <c r="T2591" s="106">
        <v>29078</v>
      </c>
      <c r="U2591" s="31">
        <f t="shared" si="80"/>
        <v>0</v>
      </c>
      <c r="V2591" s="39" t="s">
        <v>149</v>
      </c>
    </row>
    <row r="2592" spans="1:22" x14ac:dyDescent="0.25">
      <c r="A2592" s="20">
        <v>42240</v>
      </c>
      <c r="B2592" s="183">
        <v>6800</v>
      </c>
      <c r="C2592" s="183" t="s">
        <v>1592</v>
      </c>
      <c r="D2592" s="14" t="s">
        <v>67</v>
      </c>
      <c r="E2592" s="105">
        <v>1161</v>
      </c>
      <c r="F2592" s="65">
        <v>42241</v>
      </c>
      <c r="G2592" s="106">
        <v>1161</v>
      </c>
      <c r="H2592" s="31">
        <f t="shared" si="81"/>
        <v>0</v>
      </c>
      <c r="I2592" s="39" t="s">
        <v>6112</v>
      </c>
      <c r="N2592" s="20">
        <v>42230</v>
      </c>
      <c r="O2592" s="183">
        <v>5592</v>
      </c>
      <c r="P2592" s="183" t="s">
        <v>1592</v>
      </c>
      <c r="Q2592" s="14" t="s">
        <v>125</v>
      </c>
      <c r="R2592" s="105">
        <v>18107.099999999999</v>
      </c>
      <c r="S2592" s="23">
        <v>42234</v>
      </c>
      <c r="T2592" s="106">
        <v>18107.099999999999</v>
      </c>
      <c r="U2592" s="31">
        <f t="shared" si="80"/>
        <v>0</v>
      </c>
      <c r="V2592" s="39" t="s">
        <v>94</v>
      </c>
    </row>
    <row r="2593" spans="1:22" x14ac:dyDescent="0.25">
      <c r="A2593" s="20">
        <v>42240</v>
      </c>
      <c r="B2593" s="183">
        <v>6801</v>
      </c>
      <c r="C2593" s="183" t="s">
        <v>1592</v>
      </c>
      <c r="D2593" s="14" t="s">
        <v>86</v>
      </c>
      <c r="E2593" s="105">
        <v>138</v>
      </c>
      <c r="F2593" s="65">
        <v>42240</v>
      </c>
      <c r="G2593" s="106">
        <v>138</v>
      </c>
      <c r="H2593" s="31">
        <f t="shared" si="81"/>
        <v>0</v>
      </c>
      <c r="I2593" s="39" t="s">
        <v>9</v>
      </c>
      <c r="N2593" s="20">
        <v>42230</v>
      </c>
      <c r="O2593" s="183">
        <v>5651</v>
      </c>
      <c r="P2593" s="183" t="s">
        <v>1592</v>
      </c>
      <c r="Q2593" s="14" t="s">
        <v>125</v>
      </c>
      <c r="R2593" s="105">
        <v>13157</v>
      </c>
      <c r="S2593" s="23">
        <v>42234</v>
      </c>
      <c r="T2593" s="106">
        <v>13157</v>
      </c>
      <c r="U2593" s="48">
        <f t="shared" si="80"/>
        <v>0</v>
      </c>
      <c r="V2593" s="39" t="s">
        <v>17</v>
      </c>
    </row>
    <row r="2594" spans="1:22" x14ac:dyDescent="0.25">
      <c r="A2594" s="20">
        <v>42240</v>
      </c>
      <c r="B2594" s="183">
        <v>6802</v>
      </c>
      <c r="C2594" s="183" t="s">
        <v>1592</v>
      </c>
      <c r="D2594" s="14" t="s">
        <v>143</v>
      </c>
      <c r="E2594" s="105">
        <v>1680</v>
      </c>
      <c r="F2594" s="65">
        <v>42243</v>
      </c>
      <c r="G2594" s="106">
        <v>1680</v>
      </c>
      <c r="H2594" s="31">
        <f t="shared" si="81"/>
        <v>0</v>
      </c>
      <c r="I2594" s="39" t="s">
        <v>9</v>
      </c>
      <c r="N2594" s="20">
        <v>42231</v>
      </c>
      <c r="O2594" s="183">
        <v>5734</v>
      </c>
      <c r="P2594" s="183" t="s">
        <v>1592</v>
      </c>
      <c r="Q2594" s="14" t="s">
        <v>125</v>
      </c>
      <c r="R2594" s="105">
        <v>24538.1</v>
      </c>
      <c r="S2594" s="23">
        <v>42234</v>
      </c>
      <c r="T2594" s="106">
        <v>24538.1</v>
      </c>
      <c r="U2594" s="48">
        <f t="shared" si="80"/>
        <v>0</v>
      </c>
      <c r="V2594" s="39" t="s">
        <v>6106</v>
      </c>
    </row>
    <row r="2595" spans="1:22" x14ac:dyDescent="0.25">
      <c r="A2595" s="20">
        <v>42240</v>
      </c>
      <c r="B2595" s="183">
        <v>6803</v>
      </c>
      <c r="C2595" s="183" t="s">
        <v>1592</v>
      </c>
      <c r="D2595" s="14" t="s">
        <v>1182</v>
      </c>
      <c r="E2595" s="105">
        <v>680.5</v>
      </c>
      <c r="F2595" s="65">
        <v>42240</v>
      </c>
      <c r="G2595" s="106">
        <v>680.5</v>
      </c>
      <c r="H2595" s="31">
        <f t="shared" si="81"/>
        <v>0</v>
      </c>
      <c r="I2595" s="39" t="s">
        <v>9</v>
      </c>
      <c r="N2595" s="20">
        <v>42232</v>
      </c>
      <c r="O2595" s="183">
        <v>5858</v>
      </c>
      <c r="P2595" s="183" t="s">
        <v>1592</v>
      </c>
      <c r="Q2595" s="14" t="s">
        <v>125</v>
      </c>
      <c r="R2595" s="105">
        <v>39874.400000000001</v>
      </c>
      <c r="S2595" s="23">
        <v>42237</v>
      </c>
      <c r="T2595" s="106">
        <v>39874.400000000001</v>
      </c>
      <c r="U2595" s="48">
        <f t="shared" si="80"/>
        <v>0</v>
      </c>
      <c r="V2595" s="39" t="s">
        <v>9</v>
      </c>
    </row>
    <row r="2596" spans="1:22" x14ac:dyDescent="0.25">
      <c r="A2596" s="20">
        <v>42240</v>
      </c>
      <c r="B2596" s="183">
        <v>6804</v>
      </c>
      <c r="C2596" s="183" t="s">
        <v>1592</v>
      </c>
      <c r="D2596" s="14" t="s">
        <v>282</v>
      </c>
      <c r="E2596" s="105">
        <v>3027.6</v>
      </c>
      <c r="F2596" s="74" t="s">
        <v>6308</v>
      </c>
      <c r="G2596" s="144">
        <v>3027.6</v>
      </c>
      <c r="H2596" s="31">
        <f t="shared" si="81"/>
        <v>0</v>
      </c>
      <c r="I2596" s="39" t="s">
        <v>9</v>
      </c>
      <c r="N2596" s="20">
        <v>42233</v>
      </c>
      <c r="O2596" s="183">
        <v>5935</v>
      </c>
      <c r="P2596" s="183" t="s">
        <v>1592</v>
      </c>
      <c r="Q2596" s="14" t="s">
        <v>125</v>
      </c>
      <c r="R2596" s="105">
        <v>15422.6</v>
      </c>
      <c r="S2596" s="23">
        <v>42237</v>
      </c>
      <c r="T2596" s="118">
        <v>15422.6</v>
      </c>
      <c r="U2596" s="31">
        <f t="shared" si="80"/>
        <v>0</v>
      </c>
      <c r="V2596" s="56" t="s">
        <v>94</v>
      </c>
    </row>
    <row r="2597" spans="1:22" x14ac:dyDescent="0.25">
      <c r="A2597" s="20">
        <v>42240</v>
      </c>
      <c r="B2597" s="183">
        <v>6805</v>
      </c>
      <c r="C2597" s="183" t="s">
        <v>1592</v>
      </c>
      <c r="D2597" s="14" t="s">
        <v>818</v>
      </c>
      <c r="E2597" s="105">
        <v>16812.900000000001</v>
      </c>
      <c r="F2597" s="65">
        <v>42240</v>
      </c>
      <c r="G2597" s="106">
        <v>16812.900000000001</v>
      </c>
      <c r="H2597" s="31">
        <f t="shared" si="81"/>
        <v>0</v>
      </c>
      <c r="I2597" s="39" t="s">
        <v>9</v>
      </c>
      <c r="N2597" s="20">
        <v>42234</v>
      </c>
      <c r="O2597" s="183">
        <v>6065</v>
      </c>
      <c r="P2597" s="183" t="s">
        <v>1592</v>
      </c>
      <c r="Q2597" s="14" t="s">
        <v>125</v>
      </c>
      <c r="R2597" s="105">
        <v>45861.56</v>
      </c>
      <c r="S2597" s="23">
        <v>42237</v>
      </c>
      <c r="T2597" s="118">
        <v>45861.56</v>
      </c>
      <c r="U2597" s="31">
        <f t="shared" si="80"/>
        <v>0</v>
      </c>
      <c r="V2597" s="56" t="s">
        <v>94</v>
      </c>
    </row>
    <row r="2598" spans="1:22" x14ac:dyDescent="0.25">
      <c r="A2598" s="20">
        <v>42240</v>
      </c>
      <c r="B2598" s="183">
        <v>6806</v>
      </c>
      <c r="C2598" s="183" t="s">
        <v>1592</v>
      </c>
      <c r="D2598" s="150" t="s">
        <v>32</v>
      </c>
      <c r="E2598" s="105">
        <v>7681.2</v>
      </c>
      <c r="F2598" s="74">
        <v>42260</v>
      </c>
      <c r="G2598" s="144">
        <v>7681.2</v>
      </c>
      <c r="H2598" s="31">
        <f t="shared" si="81"/>
        <v>0</v>
      </c>
      <c r="I2598" s="39" t="s">
        <v>94</v>
      </c>
      <c r="N2598" s="20">
        <v>42235</v>
      </c>
      <c r="O2598" s="183">
        <v>6151</v>
      </c>
      <c r="P2598" s="183" t="s">
        <v>1592</v>
      </c>
      <c r="Q2598" s="14" t="s">
        <v>125</v>
      </c>
      <c r="R2598" s="105">
        <v>15738</v>
      </c>
      <c r="S2598" s="23" t="s">
        <v>6221</v>
      </c>
      <c r="T2598" s="118">
        <f>4138.44+11599.56</f>
        <v>15738</v>
      </c>
      <c r="U2598" s="31">
        <f t="shared" si="80"/>
        <v>0</v>
      </c>
      <c r="V2598" s="56" t="s">
        <v>94</v>
      </c>
    </row>
    <row r="2599" spans="1:22" x14ac:dyDescent="0.25">
      <c r="A2599" s="20">
        <v>42240</v>
      </c>
      <c r="B2599" s="183">
        <v>6807</v>
      </c>
      <c r="C2599" s="183" t="s">
        <v>1592</v>
      </c>
      <c r="D2599" s="14" t="s">
        <v>47</v>
      </c>
      <c r="E2599" s="105">
        <v>5689.6</v>
      </c>
      <c r="F2599" s="65">
        <v>42242</v>
      </c>
      <c r="G2599" s="106">
        <v>5689.6</v>
      </c>
      <c r="H2599" s="31">
        <f t="shared" si="81"/>
        <v>0</v>
      </c>
      <c r="I2599" s="39" t="s">
        <v>9</v>
      </c>
      <c r="N2599" s="20">
        <v>42236</v>
      </c>
      <c r="O2599" s="183">
        <v>6260</v>
      </c>
      <c r="P2599" s="183" t="s">
        <v>1592</v>
      </c>
      <c r="Q2599" s="14" t="s">
        <v>125</v>
      </c>
      <c r="R2599" s="105">
        <v>17226</v>
      </c>
      <c r="S2599" s="23">
        <v>42239</v>
      </c>
      <c r="T2599" s="118">
        <v>17226</v>
      </c>
      <c r="U2599" s="31">
        <f t="shared" si="80"/>
        <v>0</v>
      </c>
      <c r="V2599" s="56" t="s">
        <v>94</v>
      </c>
    </row>
    <row r="2600" spans="1:22" x14ac:dyDescent="0.25">
      <c r="A2600" s="20">
        <v>42240</v>
      </c>
      <c r="B2600" s="183">
        <v>6808</v>
      </c>
      <c r="C2600" s="183" t="s">
        <v>1592</v>
      </c>
      <c r="D2600" s="14" t="s">
        <v>877</v>
      </c>
      <c r="E2600" s="105">
        <v>4256</v>
      </c>
      <c r="F2600" s="65">
        <v>42242</v>
      </c>
      <c r="G2600" s="106">
        <v>4256</v>
      </c>
      <c r="H2600" s="31">
        <f t="shared" si="81"/>
        <v>0</v>
      </c>
      <c r="I2600" s="39" t="s">
        <v>149</v>
      </c>
      <c r="N2600" s="20">
        <v>42236</v>
      </c>
      <c r="O2600" s="183">
        <v>6297</v>
      </c>
      <c r="P2600" s="183" t="s">
        <v>1592</v>
      </c>
      <c r="Q2600" s="14" t="s">
        <v>125</v>
      </c>
      <c r="R2600" s="105">
        <v>29185.69</v>
      </c>
      <c r="S2600" s="23">
        <v>42239</v>
      </c>
      <c r="T2600" s="118">
        <v>29185.69</v>
      </c>
      <c r="U2600" s="31">
        <f t="shared" si="80"/>
        <v>0</v>
      </c>
      <c r="V2600" s="56" t="s">
        <v>94</v>
      </c>
    </row>
    <row r="2601" spans="1:22" x14ac:dyDescent="0.25">
      <c r="A2601" s="20">
        <v>42240</v>
      </c>
      <c r="B2601" s="183">
        <v>6809</v>
      </c>
      <c r="C2601" s="183" t="s">
        <v>1592</v>
      </c>
      <c r="D2601" s="14" t="s">
        <v>199</v>
      </c>
      <c r="E2601" s="105">
        <v>14244</v>
      </c>
      <c r="F2601" s="65">
        <v>42242</v>
      </c>
      <c r="G2601" s="106">
        <v>14244</v>
      </c>
      <c r="H2601" s="31">
        <f t="shared" si="81"/>
        <v>0</v>
      </c>
      <c r="I2601" s="39" t="s">
        <v>149</v>
      </c>
      <c r="N2601" s="20">
        <v>42237</v>
      </c>
      <c r="O2601" s="183">
        <v>6397</v>
      </c>
      <c r="P2601" s="183" t="s">
        <v>1592</v>
      </c>
      <c r="Q2601" s="15" t="s">
        <v>125</v>
      </c>
      <c r="R2601" s="122">
        <v>18696</v>
      </c>
      <c r="S2601" s="23">
        <v>42239</v>
      </c>
      <c r="T2601" s="118">
        <v>18696</v>
      </c>
      <c r="U2601" s="31">
        <f t="shared" si="80"/>
        <v>0</v>
      </c>
      <c r="V2601" s="68" t="s">
        <v>94</v>
      </c>
    </row>
    <row r="2602" spans="1:22" x14ac:dyDescent="0.25">
      <c r="A2602" s="20">
        <v>42240</v>
      </c>
      <c r="B2602" s="183">
        <v>6810</v>
      </c>
      <c r="C2602" s="183" t="s">
        <v>1592</v>
      </c>
      <c r="D2602" s="14" t="s">
        <v>200</v>
      </c>
      <c r="E2602" s="105">
        <v>1236</v>
      </c>
      <c r="F2602" s="65">
        <v>42242</v>
      </c>
      <c r="G2602" s="106">
        <v>1236</v>
      </c>
      <c r="H2602" s="31">
        <f t="shared" si="81"/>
        <v>0</v>
      </c>
      <c r="I2602" s="39" t="s">
        <v>149</v>
      </c>
      <c r="N2602" s="20">
        <v>42237</v>
      </c>
      <c r="O2602" s="183">
        <v>6443</v>
      </c>
      <c r="P2602" s="183" t="s">
        <v>1592</v>
      </c>
      <c r="Q2602" s="15" t="s">
        <v>125</v>
      </c>
      <c r="R2602" s="122">
        <v>30393.599999999999</v>
      </c>
      <c r="S2602" s="23">
        <v>42239</v>
      </c>
      <c r="T2602" s="118">
        <v>30393.599999999999</v>
      </c>
      <c r="U2602" s="31">
        <f t="shared" si="80"/>
        <v>0</v>
      </c>
      <c r="V2602" s="68" t="s">
        <v>94</v>
      </c>
    </row>
    <row r="2603" spans="1:22" x14ac:dyDescent="0.25">
      <c r="A2603" s="20">
        <v>42240</v>
      </c>
      <c r="B2603" s="183">
        <v>6811</v>
      </c>
      <c r="C2603" s="183" t="s">
        <v>1592</v>
      </c>
      <c r="D2603" s="14" t="s">
        <v>203</v>
      </c>
      <c r="E2603" s="105">
        <v>2150</v>
      </c>
      <c r="F2603" s="65">
        <v>42242</v>
      </c>
      <c r="G2603" s="106">
        <v>2150</v>
      </c>
      <c r="H2603" s="31">
        <f t="shared" si="81"/>
        <v>0</v>
      </c>
      <c r="I2603" s="39" t="s">
        <v>149</v>
      </c>
      <c r="N2603" s="20">
        <v>42238</v>
      </c>
      <c r="O2603" s="183">
        <v>6530</v>
      </c>
      <c r="P2603" s="183" t="s">
        <v>1592</v>
      </c>
      <c r="Q2603" s="14" t="s">
        <v>125</v>
      </c>
      <c r="R2603" s="105">
        <v>17927.900000000001</v>
      </c>
      <c r="S2603" s="23">
        <v>42239</v>
      </c>
      <c r="T2603" s="106">
        <v>17927.900000000001</v>
      </c>
      <c r="U2603" s="31">
        <f t="shared" si="80"/>
        <v>0</v>
      </c>
      <c r="V2603" s="39" t="s">
        <v>94</v>
      </c>
    </row>
    <row r="2604" spans="1:22" x14ac:dyDescent="0.25">
      <c r="A2604" s="20">
        <v>42240</v>
      </c>
      <c r="B2604" s="183">
        <v>6812</v>
      </c>
      <c r="C2604" s="183" t="s">
        <v>1592</v>
      </c>
      <c r="D2604" s="14" t="s">
        <v>206</v>
      </c>
      <c r="E2604" s="105">
        <v>54264.2</v>
      </c>
      <c r="F2604" s="74" t="s">
        <v>6327</v>
      </c>
      <c r="G2604" s="144">
        <v>54264.2</v>
      </c>
      <c r="H2604" s="31">
        <f t="shared" si="81"/>
        <v>0</v>
      </c>
      <c r="I2604" s="39" t="s">
        <v>149</v>
      </c>
      <c r="N2604" s="20">
        <v>42239</v>
      </c>
      <c r="O2604" s="183">
        <v>6637</v>
      </c>
      <c r="P2604" s="183" t="s">
        <v>1592</v>
      </c>
      <c r="Q2604" s="14" t="s">
        <v>125</v>
      </c>
      <c r="R2604" s="105">
        <v>36886.949999999997</v>
      </c>
      <c r="S2604" s="65">
        <v>42242</v>
      </c>
      <c r="T2604" s="106">
        <v>36886.949999999997</v>
      </c>
      <c r="U2604" s="31">
        <f t="shared" si="80"/>
        <v>0</v>
      </c>
      <c r="V2604" s="39" t="s">
        <v>6112</v>
      </c>
    </row>
    <row r="2605" spans="1:22" x14ac:dyDescent="0.25">
      <c r="A2605" s="20">
        <v>42240</v>
      </c>
      <c r="B2605" s="183">
        <v>6813</v>
      </c>
      <c r="C2605" s="183" t="s">
        <v>1592</v>
      </c>
      <c r="D2605" s="14" t="s">
        <v>158</v>
      </c>
      <c r="E2605" s="105">
        <v>1121</v>
      </c>
      <c r="F2605" s="65">
        <v>42240</v>
      </c>
      <c r="G2605" s="106">
        <v>1121</v>
      </c>
      <c r="H2605" s="31">
        <f t="shared" si="81"/>
        <v>0</v>
      </c>
      <c r="I2605" s="39" t="s">
        <v>9</v>
      </c>
      <c r="N2605" s="20">
        <v>42240</v>
      </c>
      <c r="O2605" s="183">
        <v>6715</v>
      </c>
      <c r="P2605" s="183" t="s">
        <v>1592</v>
      </c>
      <c r="Q2605" s="14" t="s">
        <v>125</v>
      </c>
      <c r="R2605" s="105">
        <v>43206.3</v>
      </c>
      <c r="S2605" s="65">
        <v>42242</v>
      </c>
      <c r="T2605" s="106">
        <v>43206.3</v>
      </c>
      <c r="U2605" s="31">
        <f t="shared" si="80"/>
        <v>0</v>
      </c>
      <c r="V2605" s="39" t="s">
        <v>94</v>
      </c>
    </row>
    <row r="2606" spans="1:22" x14ac:dyDescent="0.25">
      <c r="A2606" s="20">
        <v>42240</v>
      </c>
      <c r="B2606" s="183">
        <v>6814</v>
      </c>
      <c r="C2606" s="183" t="s">
        <v>1592</v>
      </c>
      <c r="D2606" s="14" t="s">
        <v>218</v>
      </c>
      <c r="E2606" s="108">
        <v>0</v>
      </c>
      <c r="F2606" s="65"/>
      <c r="G2606" s="106"/>
      <c r="H2606" s="31">
        <f t="shared" si="81"/>
        <v>0</v>
      </c>
      <c r="I2606" s="39" t="s">
        <v>13</v>
      </c>
      <c r="N2606" s="20">
        <v>42241</v>
      </c>
      <c r="O2606" s="183">
        <v>6839</v>
      </c>
      <c r="P2606" s="183" t="s">
        <v>1592</v>
      </c>
      <c r="Q2606" s="14" t="s">
        <v>125</v>
      </c>
      <c r="R2606" s="105">
        <v>13385.8</v>
      </c>
      <c r="S2606" s="65">
        <v>42242</v>
      </c>
      <c r="T2606" s="106">
        <v>13385.8</v>
      </c>
      <c r="U2606" s="31">
        <f t="shared" si="80"/>
        <v>0</v>
      </c>
      <c r="V2606" s="39" t="s">
        <v>94</v>
      </c>
    </row>
    <row r="2607" spans="1:22" x14ac:dyDescent="0.25">
      <c r="A2607" s="20">
        <v>42240</v>
      </c>
      <c r="B2607" s="183">
        <v>6815</v>
      </c>
      <c r="C2607" s="183" t="s">
        <v>1592</v>
      </c>
      <c r="D2607" s="14" t="s">
        <v>207</v>
      </c>
      <c r="E2607" s="105">
        <v>67758.2</v>
      </c>
      <c r="F2607" s="65">
        <v>42245</v>
      </c>
      <c r="G2607" s="106">
        <v>67758.2</v>
      </c>
      <c r="H2607" s="31">
        <f t="shared" si="81"/>
        <v>0</v>
      </c>
      <c r="I2607" s="39" t="s">
        <v>149</v>
      </c>
      <c r="N2607" s="20">
        <v>42242</v>
      </c>
      <c r="O2607" s="183">
        <v>6924</v>
      </c>
      <c r="P2607" s="183" t="s">
        <v>1592</v>
      </c>
      <c r="Q2607" s="14" t="s">
        <v>125</v>
      </c>
      <c r="R2607" s="105">
        <v>12976.6</v>
      </c>
      <c r="S2607" s="65"/>
      <c r="T2607" s="106"/>
      <c r="U2607" s="31">
        <f t="shared" si="80"/>
        <v>12976.6</v>
      </c>
      <c r="V2607" s="39" t="s">
        <v>94</v>
      </c>
    </row>
    <row r="2608" spans="1:22" x14ac:dyDescent="0.25">
      <c r="A2608" s="20">
        <v>42240</v>
      </c>
      <c r="B2608" s="183">
        <v>6816</v>
      </c>
      <c r="C2608" s="183" t="s">
        <v>1592</v>
      </c>
      <c r="D2608" s="14" t="s">
        <v>91</v>
      </c>
      <c r="E2608" s="105">
        <v>6563.2</v>
      </c>
      <c r="F2608" s="65">
        <v>42241</v>
      </c>
      <c r="G2608" s="106">
        <v>6563.2</v>
      </c>
      <c r="H2608" s="31">
        <f t="shared" si="81"/>
        <v>0</v>
      </c>
      <c r="I2608" s="39" t="s">
        <v>59</v>
      </c>
      <c r="N2608" s="20">
        <v>42243</v>
      </c>
      <c r="O2608" s="183">
        <v>7023</v>
      </c>
      <c r="P2608" s="183" t="s">
        <v>1592</v>
      </c>
      <c r="Q2608" s="14" t="s">
        <v>125</v>
      </c>
      <c r="R2608" s="105">
        <v>16938.400000000001</v>
      </c>
      <c r="S2608" s="23"/>
      <c r="T2608" s="106"/>
      <c r="U2608" s="31">
        <f t="shared" si="80"/>
        <v>16938.400000000001</v>
      </c>
      <c r="V2608" s="39" t="s">
        <v>94</v>
      </c>
    </row>
    <row r="2609" spans="1:22" x14ac:dyDescent="0.25">
      <c r="A2609" s="20">
        <v>42240</v>
      </c>
      <c r="B2609" s="183">
        <v>6817</v>
      </c>
      <c r="C2609" s="183" t="s">
        <v>1592</v>
      </c>
      <c r="D2609" s="14" t="s">
        <v>454</v>
      </c>
      <c r="E2609" s="105">
        <v>4780</v>
      </c>
      <c r="F2609" s="65">
        <v>42241</v>
      </c>
      <c r="G2609" s="106">
        <v>4780</v>
      </c>
      <c r="H2609" s="31">
        <f t="shared" si="81"/>
        <v>0</v>
      </c>
      <c r="I2609" s="39" t="s">
        <v>94</v>
      </c>
      <c r="N2609" s="20">
        <v>42244</v>
      </c>
      <c r="O2609" s="183">
        <v>7148</v>
      </c>
      <c r="P2609" s="183" t="s">
        <v>1592</v>
      </c>
      <c r="Q2609" s="14" t="s">
        <v>125</v>
      </c>
      <c r="R2609" s="105">
        <v>27260.1</v>
      </c>
      <c r="S2609" s="23"/>
      <c r="T2609" s="106"/>
      <c r="U2609" s="31">
        <f t="shared" si="80"/>
        <v>27260.1</v>
      </c>
      <c r="V2609" s="39" t="s">
        <v>94</v>
      </c>
    </row>
    <row r="2610" spans="1:22" x14ac:dyDescent="0.25">
      <c r="A2610" s="20">
        <v>42240</v>
      </c>
      <c r="B2610" s="183">
        <v>6818</v>
      </c>
      <c r="C2610" s="183" t="s">
        <v>1592</v>
      </c>
      <c r="D2610" s="14" t="s">
        <v>1275</v>
      </c>
      <c r="E2610" s="105">
        <v>3436.6</v>
      </c>
      <c r="F2610" s="65">
        <v>42242</v>
      </c>
      <c r="G2610" s="106">
        <v>3436.6</v>
      </c>
      <c r="H2610" s="31">
        <f t="shared" si="81"/>
        <v>0</v>
      </c>
      <c r="I2610" s="39" t="s">
        <v>149</v>
      </c>
      <c r="N2610" s="20">
        <v>42245</v>
      </c>
      <c r="O2610" s="183">
        <v>7283</v>
      </c>
      <c r="P2610" s="183" t="s">
        <v>1592</v>
      </c>
      <c r="Q2610" s="14" t="s">
        <v>125</v>
      </c>
      <c r="R2610" s="105">
        <v>24677.1</v>
      </c>
      <c r="S2610" s="23"/>
      <c r="T2610" s="106"/>
      <c r="U2610" s="31">
        <f t="shared" si="80"/>
        <v>24677.1</v>
      </c>
      <c r="V2610" s="39" t="s">
        <v>94</v>
      </c>
    </row>
    <row r="2611" spans="1:22" x14ac:dyDescent="0.25">
      <c r="A2611" s="20">
        <v>42240</v>
      </c>
      <c r="B2611" s="183">
        <v>6819</v>
      </c>
      <c r="C2611" s="183" t="s">
        <v>1592</v>
      </c>
      <c r="D2611" s="14" t="s">
        <v>195</v>
      </c>
      <c r="E2611" s="105">
        <v>179344</v>
      </c>
      <c r="F2611" s="74" t="s">
        <v>6257</v>
      </c>
      <c r="G2611" s="106">
        <v>179344</v>
      </c>
      <c r="H2611" s="31">
        <f t="shared" si="81"/>
        <v>0</v>
      </c>
      <c r="I2611" s="39" t="s">
        <v>149</v>
      </c>
      <c r="N2611" s="20">
        <v>42245</v>
      </c>
      <c r="O2611" s="183">
        <v>7308</v>
      </c>
      <c r="P2611" s="183" t="s">
        <v>1592</v>
      </c>
      <c r="Q2611" s="14" t="s">
        <v>125</v>
      </c>
      <c r="R2611" s="105">
        <v>4057.2</v>
      </c>
      <c r="S2611" s="23"/>
      <c r="T2611" s="106"/>
      <c r="U2611" s="31">
        <f t="shared" si="80"/>
        <v>4057.2</v>
      </c>
      <c r="V2611" s="39" t="s">
        <v>94</v>
      </c>
    </row>
    <row r="2612" spans="1:22" x14ac:dyDescent="0.25">
      <c r="A2612" s="20">
        <v>42240</v>
      </c>
      <c r="B2612" s="183">
        <v>6820</v>
      </c>
      <c r="C2612" s="183" t="s">
        <v>1592</v>
      </c>
      <c r="D2612" s="14" t="s">
        <v>733</v>
      </c>
      <c r="E2612" s="105">
        <v>17583.8</v>
      </c>
      <c r="F2612" s="65">
        <v>42242</v>
      </c>
      <c r="G2612" s="106">
        <v>17583.8</v>
      </c>
      <c r="H2612" s="31">
        <f t="shared" si="81"/>
        <v>0</v>
      </c>
      <c r="I2612" s="39" t="s">
        <v>149</v>
      </c>
      <c r="N2612" s="20">
        <v>42245</v>
      </c>
      <c r="O2612" s="183">
        <v>7348</v>
      </c>
      <c r="P2612" s="183" t="s">
        <v>1592</v>
      </c>
      <c r="Q2612" s="14" t="s">
        <v>125</v>
      </c>
      <c r="R2612" s="105">
        <v>1223.5999999999999</v>
      </c>
      <c r="S2612" s="23">
        <v>42245</v>
      </c>
      <c r="T2612" s="106">
        <v>1223.5999999999999</v>
      </c>
      <c r="U2612" s="31">
        <f t="shared" si="80"/>
        <v>0</v>
      </c>
      <c r="V2612" s="39" t="s">
        <v>9</v>
      </c>
    </row>
    <row r="2613" spans="1:22" x14ac:dyDescent="0.25">
      <c r="A2613" s="20">
        <v>42240</v>
      </c>
      <c r="B2613" s="183">
        <v>6821</v>
      </c>
      <c r="C2613" s="183" t="s">
        <v>1592</v>
      </c>
      <c r="D2613" s="14" t="s">
        <v>197</v>
      </c>
      <c r="E2613" s="105">
        <v>4147.3</v>
      </c>
      <c r="F2613" s="65">
        <v>42242</v>
      </c>
      <c r="G2613" s="106">
        <v>4147.3</v>
      </c>
      <c r="H2613" s="31">
        <f t="shared" si="81"/>
        <v>0</v>
      </c>
      <c r="I2613" s="39" t="s">
        <v>149</v>
      </c>
      <c r="N2613" s="20">
        <v>42246</v>
      </c>
      <c r="O2613" s="183">
        <v>7409</v>
      </c>
      <c r="P2613" s="183" t="s">
        <v>1592</v>
      </c>
      <c r="Q2613" s="14" t="s">
        <v>125</v>
      </c>
      <c r="R2613" s="105">
        <v>2589.3000000000002</v>
      </c>
      <c r="S2613" s="23"/>
      <c r="T2613" s="106"/>
      <c r="U2613" s="31">
        <f t="shared" si="80"/>
        <v>2589.3000000000002</v>
      </c>
      <c r="V2613" s="39" t="s">
        <v>6106</v>
      </c>
    </row>
    <row r="2614" spans="1:22" x14ac:dyDescent="0.25">
      <c r="A2614" s="20">
        <v>42240</v>
      </c>
      <c r="B2614" s="183">
        <v>6822</v>
      </c>
      <c r="C2614" s="183" t="s">
        <v>1592</v>
      </c>
      <c r="D2614" s="14" t="s">
        <v>90</v>
      </c>
      <c r="E2614" s="105">
        <v>556.4</v>
      </c>
      <c r="F2614" s="65">
        <v>42240</v>
      </c>
      <c r="G2614" s="106">
        <v>556.4</v>
      </c>
      <c r="H2614" s="31">
        <f t="shared" si="81"/>
        <v>0</v>
      </c>
      <c r="I2614" s="39" t="s">
        <v>9</v>
      </c>
      <c r="N2614" s="20">
        <v>42247</v>
      </c>
      <c r="O2614" s="183">
        <v>7484</v>
      </c>
      <c r="P2614" s="183" t="s">
        <v>1592</v>
      </c>
      <c r="Q2614" s="14" t="s">
        <v>125</v>
      </c>
      <c r="R2614" s="105">
        <v>43619.79</v>
      </c>
      <c r="S2614" s="23"/>
      <c r="T2614" s="106"/>
      <c r="U2614" s="31">
        <f t="shared" si="80"/>
        <v>43619.79</v>
      </c>
      <c r="V2614" s="39" t="s">
        <v>94</v>
      </c>
    </row>
    <row r="2615" spans="1:22" x14ac:dyDescent="0.25">
      <c r="A2615" s="20">
        <v>42240</v>
      </c>
      <c r="B2615" s="183">
        <v>6823</v>
      </c>
      <c r="C2615" s="183" t="s">
        <v>1592</v>
      </c>
      <c r="D2615" s="14" t="s">
        <v>420</v>
      </c>
      <c r="E2615" s="105">
        <v>5863</v>
      </c>
      <c r="F2615" s="65">
        <v>42242</v>
      </c>
      <c r="G2615" s="106">
        <v>5863</v>
      </c>
      <c r="H2615" s="31">
        <f t="shared" si="81"/>
        <v>0</v>
      </c>
      <c r="I2615" s="39" t="s">
        <v>149</v>
      </c>
      <c r="N2615" s="20">
        <v>42244</v>
      </c>
      <c r="O2615" s="183">
        <v>7168</v>
      </c>
      <c r="P2615" s="183" t="s">
        <v>1592</v>
      </c>
      <c r="Q2615" s="14" t="s">
        <v>6271</v>
      </c>
      <c r="R2615" s="105">
        <v>217.9</v>
      </c>
      <c r="S2615" s="23">
        <v>42244</v>
      </c>
      <c r="T2615" s="106">
        <v>217.9</v>
      </c>
      <c r="U2615" s="31">
        <f t="shared" si="80"/>
        <v>0</v>
      </c>
      <c r="V2615" s="39" t="s">
        <v>9</v>
      </c>
    </row>
    <row r="2616" spans="1:22" x14ac:dyDescent="0.25">
      <c r="A2616" s="20">
        <v>42240</v>
      </c>
      <c r="B2616" s="183">
        <v>6824</v>
      </c>
      <c r="C2616" s="183" t="s">
        <v>1592</v>
      </c>
      <c r="D2616" s="14" t="s">
        <v>1103</v>
      </c>
      <c r="E2616" s="105">
        <v>16419.900000000001</v>
      </c>
      <c r="F2616" s="65">
        <v>42242</v>
      </c>
      <c r="G2616" s="106">
        <v>16419.900000000001</v>
      </c>
      <c r="H2616" s="31">
        <f t="shared" si="81"/>
        <v>0</v>
      </c>
      <c r="I2616" s="39" t="s">
        <v>149</v>
      </c>
      <c r="N2616" s="20">
        <v>42218</v>
      </c>
      <c r="O2616" s="183">
        <v>4337</v>
      </c>
      <c r="P2616" s="183" t="s">
        <v>1592</v>
      </c>
      <c r="Q2616" s="40" t="s">
        <v>71</v>
      </c>
      <c r="R2616" s="105">
        <v>4016</v>
      </c>
      <c r="S2616" s="23">
        <v>42218</v>
      </c>
      <c r="T2616" s="106">
        <v>4016</v>
      </c>
      <c r="U2616" s="25">
        <f t="shared" si="80"/>
        <v>0</v>
      </c>
      <c r="V2616" s="68" t="s">
        <v>9</v>
      </c>
    </row>
    <row r="2617" spans="1:22" x14ac:dyDescent="0.25">
      <c r="A2617" s="20">
        <v>42240</v>
      </c>
      <c r="B2617" s="183">
        <v>6825</v>
      </c>
      <c r="C2617" s="183" t="s">
        <v>1592</v>
      </c>
      <c r="D2617" s="14" t="s">
        <v>1198</v>
      </c>
      <c r="E2617" s="105">
        <v>6563.7</v>
      </c>
      <c r="F2617" s="65">
        <v>42242</v>
      </c>
      <c r="G2617" s="106">
        <v>6563.7</v>
      </c>
      <c r="H2617" s="31">
        <f t="shared" si="81"/>
        <v>0</v>
      </c>
      <c r="I2617" s="39" t="s">
        <v>149</v>
      </c>
      <c r="N2617" s="20">
        <v>42223</v>
      </c>
      <c r="O2617" s="183">
        <v>4844</v>
      </c>
      <c r="P2617" s="183" t="s">
        <v>1592</v>
      </c>
      <c r="Q2617" s="14" t="s">
        <v>71</v>
      </c>
      <c r="R2617" s="105">
        <v>6389.4</v>
      </c>
      <c r="S2617" s="23">
        <v>42223</v>
      </c>
      <c r="T2617" s="106">
        <v>6389.4</v>
      </c>
      <c r="U2617" s="31">
        <f t="shared" si="80"/>
        <v>0</v>
      </c>
      <c r="V2617" s="39" t="s">
        <v>9</v>
      </c>
    </row>
    <row r="2618" spans="1:22" x14ac:dyDescent="0.25">
      <c r="A2618" s="20">
        <v>42240</v>
      </c>
      <c r="B2618" s="183">
        <v>6826</v>
      </c>
      <c r="C2618" s="183" t="s">
        <v>1592</v>
      </c>
      <c r="D2618" s="14" t="s">
        <v>198</v>
      </c>
      <c r="E2618" s="105">
        <v>40761</v>
      </c>
      <c r="F2618" s="65">
        <v>42242</v>
      </c>
      <c r="G2618" s="106">
        <v>40761</v>
      </c>
      <c r="H2618" s="31">
        <f t="shared" si="81"/>
        <v>0</v>
      </c>
      <c r="I2618" s="39" t="s">
        <v>9</v>
      </c>
      <c r="N2618" s="20">
        <v>42225</v>
      </c>
      <c r="O2618" s="183">
        <v>5068</v>
      </c>
      <c r="P2618" s="183" t="s">
        <v>1592</v>
      </c>
      <c r="Q2618" s="14" t="s">
        <v>71</v>
      </c>
      <c r="R2618" s="105">
        <v>4468.8</v>
      </c>
      <c r="S2618" s="72">
        <v>42225</v>
      </c>
      <c r="T2618" s="106">
        <v>4468.8</v>
      </c>
      <c r="U2618" s="31">
        <f t="shared" si="80"/>
        <v>0</v>
      </c>
      <c r="V2618" s="39" t="s">
        <v>9</v>
      </c>
    </row>
    <row r="2619" spans="1:22" x14ac:dyDescent="0.25">
      <c r="A2619" s="20">
        <v>42240</v>
      </c>
      <c r="B2619" s="183">
        <v>6827</v>
      </c>
      <c r="C2619" s="183" t="s">
        <v>1592</v>
      </c>
      <c r="D2619" s="14" t="s">
        <v>449</v>
      </c>
      <c r="E2619" s="105">
        <v>14768</v>
      </c>
      <c r="F2619" s="65">
        <v>42242</v>
      </c>
      <c r="G2619" s="106">
        <v>14768</v>
      </c>
      <c r="H2619" s="31">
        <f t="shared" si="81"/>
        <v>0</v>
      </c>
      <c r="I2619" s="39" t="s">
        <v>149</v>
      </c>
      <c r="N2619" s="20">
        <v>42229</v>
      </c>
      <c r="O2619" s="183">
        <v>5457</v>
      </c>
      <c r="P2619" s="183" t="s">
        <v>1592</v>
      </c>
      <c r="Q2619" s="14" t="s">
        <v>71</v>
      </c>
      <c r="R2619" s="105">
        <v>4438.3999999999996</v>
      </c>
      <c r="S2619" s="23">
        <v>42229</v>
      </c>
      <c r="T2619" s="106">
        <v>4438.3999999999996</v>
      </c>
      <c r="U2619" s="31">
        <f t="shared" si="80"/>
        <v>0</v>
      </c>
      <c r="V2619" s="39" t="s">
        <v>9</v>
      </c>
    </row>
    <row r="2620" spans="1:22" x14ac:dyDescent="0.25">
      <c r="A2620" s="20">
        <v>42241</v>
      </c>
      <c r="B2620" s="183">
        <v>6828</v>
      </c>
      <c r="C2620" s="183" t="s">
        <v>1592</v>
      </c>
      <c r="D2620" s="14" t="s">
        <v>18</v>
      </c>
      <c r="E2620" s="105">
        <v>1377.7</v>
      </c>
      <c r="F2620" s="65">
        <v>42241</v>
      </c>
      <c r="G2620" s="106">
        <v>1377.7</v>
      </c>
      <c r="H2620" s="31">
        <f t="shared" si="81"/>
        <v>0</v>
      </c>
      <c r="I2620" s="39" t="s">
        <v>9</v>
      </c>
      <c r="N2620" s="20">
        <v>42231</v>
      </c>
      <c r="O2620" s="183">
        <v>5740</v>
      </c>
      <c r="P2620" s="183" t="s">
        <v>1592</v>
      </c>
      <c r="Q2620" s="14" t="s">
        <v>71</v>
      </c>
      <c r="R2620" s="105">
        <v>3605.4</v>
      </c>
      <c r="S2620" s="23">
        <v>42231</v>
      </c>
      <c r="T2620" s="106">
        <v>3605.4</v>
      </c>
      <c r="U2620" s="48">
        <f t="shared" si="80"/>
        <v>0</v>
      </c>
      <c r="V2620" s="39" t="s">
        <v>9</v>
      </c>
    </row>
    <row r="2621" spans="1:22" x14ac:dyDescent="0.25">
      <c r="A2621" s="20">
        <v>42241</v>
      </c>
      <c r="B2621" s="183">
        <v>6829</v>
      </c>
      <c r="C2621" s="183" t="s">
        <v>1592</v>
      </c>
      <c r="D2621" s="14" t="s">
        <v>2607</v>
      </c>
      <c r="E2621" s="105">
        <v>2988.8</v>
      </c>
      <c r="F2621" s="65">
        <v>42241</v>
      </c>
      <c r="G2621" s="106">
        <v>2988.8</v>
      </c>
      <c r="H2621" s="31">
        <f t="shared" si="81"/>
        <v>0</v>
      </c>
      <c r="I2621" s="39" t="s">
        <v>9</v>
      </c>
      <c r="N2621" s="20">
        <v>42235</v>
      </c>
      <c r="O2621" s="183">
        <v>6152</v>
      </c>
      <c r="P2621" s="183" t="s">
        <v>1592</v>
      </c>
      <c r="Q2621" s="14" t="s">
        <v>71</v>
      </c>
      <c r="R2621" s="105">
        <v>3445.5</v>
      </c>
      <c r="S2621" s="23">
        <v>42235</v>
      </c>
      <c r="T2621" s="118">
        <v>3445.5</v>
      </c>
      <c r="U2621" s="31">
        <f t="shared" si="80"/>
        <v>0</v>
      </c>
      <c r="V2621" s="56" t="s">
        <v>9</v>
      </c>
    </row>
    <row r="2622" spans="1:22" x14ac:dyDescent="0.25">
      <c r="A2622" s="20">
        <v>42241</v>
      </c>
      <c r="B2622" s="183">
        <v>6830</v>
      </c>
      <c r="C2622" s="183" t="s">
        <v>1592</v>
      </c>
      <c r="D2622" s="14" t="s">
        <v>112</v>
      </c>
      <c r="E2622" s="105">
        <v>14689.2</v>
      </c>
      <c r="F2622" s="65">
        <v>42241</v>
      </c>
      <c r="G2622" s="106">
        <v>14689.2</v>
      </c>
      <c r="H2622" s="31">
        <f t="shared" si="81"/>
        <v>0</v>
      </c>
      <c r="I2622" s="39" t="s">
        <v>9</v>
      </c>
      <c r="N2622" s="20">
        <v>42238</v>
      </c>
      <c r="O2622" s="183">
        <v>6558</v>
      </c>
      <c r="P2622" s="183" t="s">
        <v>1592</v>
      </c>
      <c r="Q2622" s="14" t="s">
        <v>71</v>
      </c>
      <c r="R2622" s="105">
        <v>3737.2</v>
      </c>
      <c r="S2622" s="23">
        <v>42238</v>
      </c>
      <c r="T2622" s="106">
        <v>3737.2</v>
      </c>
      <c r="U2622" s="31">
        <f t="shared" si="80"/>
        <v>0</v>
      </c>
      <c r="V2622" s="39" t="s">
        <v>9</v>
      </c>
    </row>
    <row r="2623" spans="1:22" x14ac:dyDescent="0.25">
      <c r="A2623" s="20">
        <v>42241</v>
      </c>
      <c r="B2623" s="183">
        <v>6831</v>
      </c>
      <c r="C2623" s="183" t="s">
        <v>1592</v>
      </c>
      <c r="D2623" s="14" t="s">
        <v>383</v>
      </c>
      <c r="E2623" s="105">
        <v>3157.8</v>
      </c>
      <c r="F2623" s="65">
        <v>42241</v>
      </c>
      <c r="G2623" s="106">
        <v>3157.8</v>
      </c>
      <c r="H2623" s="31">
        <f t="shared" si="81"/>
        <v>0</v>
      </c>
      <c r="I2623" s="39" t="s">
        <v>9</v>
      </c>
      <c r="N2623" s="20">
        <v>42238</v>
      </c>
      <c r="O2623" s="183">
        <v>6607</v>
      </c>
      <c r="P2623" s="183" t="s">
        <v>1592</v>
      </c>
      <c r="Q2623" s="14" t="s">
        <v>71</v>
      </c>
      <c r="R2623" s="105">
        <v>1509.2</v>
      </c>
      <c r="S2623" s="186">
        <v>42238</v>
      </c>
      <c r="T2623" s="106">
        <v>1509.2</v>
      </c>
      <c r="U2623" s="31">
        <f t="shared" si="80"/>
        <v>0</v>
      </c>
      <c r="V2623" s="39" t="s">
        <v>9</v>
      </c>
    </row>
    <row r="2624" spans="1:22" x14ac:dyDescent="0.25">
      <c r="A2624" s="20">
        <v>42241</v>
      </c>
      <c r="B2624" s="183">
        <v>6832</v>
      </c>
      <c r="C2624" s="183" t="s">
        <v>1592</v>
      </c>
      <c r="D2624" s="14" t="s">
        <v>1012</v>
      </c>
      <c r="E2624" s="105">
        <v>6410.8</v>
      </c>
      <c r="F2624" s="65">
        <v>42241</v>
      </c>
      <c r="G2624" s="106">
        <v>6410.8</v>
      </c>
      <c r="H2624" s="31">
        <f t="shared" si="81"/>
        <v>0</v>
      </c>
      <c r="I2624" s="39" t="s">
        <v>9</v>
      </c>
      <c r="N2624" s="20">
        <v>42239</v>
      </c>
      <c r="O2624" s="183">
        <v>6674</v>
      </c>
      <c r="P2624" s="183" t="s">
        <v>1592</v>
      </c>
      <c r="Q2624" s="14" t="s">
        <v>71</v>
      </c>
      <c r="R2624" s="105">
        <v>2886.4</v>
      </c>
      <c r="S2624" s="65">
        <v>42239</v>
      </c>
      <c r="T2624" s="106">
        <v>2886.4</v>
      </c>
      <c r="U2624" s="31">
        <f t="shared" si="80"/>
        <v>0</v>
      </c>
      <c r="V2624" s="39" t="s">
        <v>9</v>
      </c>
    </row>
    <row r="2625" spans="1:22" x14ac:dyDescent="0.25">
      <c r="A2625" s="20">
        <v>42241</v>
      </c>
      <c r="B2625" s="183">
        <v>6833</v>
      </c>
      <c r="C2625" s="183" t="s">
        <v>1592</v>
      </c>
      <c r="D2625" s="14" t="s">
        <v>6121</v>
      </c>
      <c r="E2625" s="105">
        <v>25395.3</v>
      </c>
      <c r="F2625" s="74" t="s">
        <v>6309</v>
      </c>
      <c r="G2625" s="144">
        <f>243.2+25152.1</f>
        <v>25395.3</v>
      </c>
      <c r="H2625" s="31">
        <f t="shared" si="81"/>
        <v>0</v>
      </c>
      <c r="I2625" s="39" t="s">
        <v>15</v>
      </c>
      <c r="N2625" s="20">
        <v>42244</v>
      </c>
      <c r="O2625" s="183">
        <v>7151</v>
      </c>
      <c r="P2625" s="183" t="s">
        <v>1592</v>
      </c>
      <c r="Q2625" s="14" t="s">
        <v>71</v>
      </c>
      <c r="R2625" s="105">
        <v>4707</v>
      </c>
      <c r="S2625" s="23">
        <v>42244</v>
      </c>
      <c r="T2625" s="106">
        <v>4707</v>
      </c>
      <c r="U2625" s="31">
        <f t="shared" si="80"/>
        <v>0</v>
      </c>
      <c r="V2625" s="39" t="s">
        <v>9</v>
      </c>
    </row>
    <row r="2626" spans="1:22" x14ac:dyDescent="0.25">
      <c r="A2626" s="20">
        <v>42241</v>
      </c>
      <c r="B2626" s="183">
        <v>6834</v>
      </c>
      <c r="C2626" s="183" t="s">
        <v>1592</v>
      </c>
      <c r="D2626" s="14" t="s">
        <v>121</v>
      </c>
      <c r="E2626" s="105">
        <v>3095.4</v>
      </c>
      <c r="F2626" s="65">
        <v>42241</v>
      </c>
      <c r="G2626" s="106">
        <v>3095.4</v>
      </c>
      <c r="H2626" s="31">
        <f t="shared" si="81"/>
        <v>0</v>
      </c>
      <c r="I2626" s="39" t="s">
        <v>9</v>
      </c>
      <c r="N2626" s="20">
        <v>42245</v>
      </c>
      <c r="O2626" s="183">
        <v>7284</v>
      </c>
      <c r="P2626" s="183" t="s">
        <v>1592</v>
      </c>
      <c r="Q2626" s="14" t="s">
        <v>71</v>
      </c>
      <c r="R2626" s="105">
        <v>7027</v>
      </c>
      <c r="S2626" s="23">
        <v>42245</v>
      </c>
      <c r="T2626" s="106">
        <v>7027</v>
      </c>
      <c r="U2626" s="31">
        <f t="shared" si="80"/>
        <v>0</v>
      </c>
      <c r="V2626" s="39" t="s">
        <v>9</v>
      </c>
    </row>
    <row r="2627" spans="1:22" x14ac:dyDescent="0.25">
      <c r="A2627" s="20">
        <v>42241</v>
      </c>
      <c r="B2627" s="183">
        <v>6835</v>
      </c>
      <c r="C2627" s="183" t="s">
        <v>1592</v>
      </c>
      <c r="D2627" s="14" t="s">
        <v>16</v>
      </c>
      <c r="E2627" s="105">
        <v>12644.8</v>
      </c>
      <c r="F2627" s="65">
        <v>42241</v>
      </c>
      <c r="G2627" s="106">
        <v>12644.8</v>
      </c>
      <c r="H2627" s="31">
        <f t="shared" si="81"/>
        <v>0</v>
      </c>
      <c r="I2627" s="39" t="s">
        <v>9</v>
      </c>
      <c r="N2627" s="20">
        <v>42231</v>
      </c>
      <c r="O2627" s="183">
        <v>5762</v>
      </c>
      <c r="P2627" s="183" t="s">
        <v>1592</v>
      </c>
      <c r="Q2627" s="14" t="s">
        <v>1173</v>
      </c>
      <c r="R2627" s="105">
        <v>5182.7</v>
      </c>
      <c r="S2627" s="23">
        <v>42232</v>
      </c>
      <c r="T2627" s="106">
        <v>5182.7</v>
      </c>
      <c r="U2627" s="48">
        <f t="shared" ref="U2627:U2690" si="82">R2627-T2627</f>
        <v>0</v>
      </c>
      <c r="V2627" s="39" t="s">
        <v>587</v>
      </c>
    </row>
    <row r="2628" spans="1:22" x14ac:dyDescent="0.25">
      <c r="A2628" s="20">
        <v>42241</v>
      </c>
      <c r="B2628" s="183">
        <v>6836</v>
      </c>
      <c r="C2628" s="183" t="s">
        <v>1592</v>
      </c>
      <c r="D2628" s="14" t="s">
        <v>1182</v>
      </c>
      <c r="E2628" s="105">
        <v>3072</v>
      </c>
      <c r="F2628" s="65">
        <v>42241</v>
      </c>
      <c r="G2628" s="106">
        <v>3072</v>
      </c>
      <c r="H2628" s="31">
        <f t="shared" ref="H2628:H2691" si="83">E2628-G2628</f>
        <v>0</v>
      </c>
      <c r="I2628" s="39" t="s">
        <v>9</v>
      </c>
      <c r="N2628" s="20">
        <v>42235</v>
      </c>
      <c r="O2628" s="183">
        <v>6162</v>
      </c>
      <c r="P2628" s="183" t="s">
        <v>1592</v>
      </c>
      <c r="Q2628" s="14" t="s">
        <v>1173</v>
      </c>
      <c r="R2628" s="105">
        <v>2946</v>
      </c>
      <c r="S2628" s="23">
        <v>42236</v>
      </c>
      <c r="T2628" s="118">
        <v>2946</v>
      </c>
      <c r="U2628" s="31">
        <f t="shared" si="82"/>
        <v>0</v>
      </c>
      <c r="V2628" s="56" t="s">
        <v>587</v>
      </c>
    </row>
    <row r="2629" spans="1:22" x14ac:dyDescent="0.25">
      <c r="A2629" s="20">
        <v>42241</v>
      </c>
      <c r="B2629" s="183">
        <v>6837</v>
      </c>
      <c r="C2629" s="183" t="s">
        <v>1592</v>
      </c>
      <c r="D2629" s="14" t="s">
        <v>1178</v>
      </c>
      <c r="E2629" s="105">
        <v>8692.5</v>
      </c>
      <c r="F2629" s="65">
        <v>42241</v>
      </c>
      <c r="G2629" s="106">
        <v>8692.5</v>
      </c>
      <c r="H2629" s="31">
        <f t="shared" si="83"/>
        <v>0</v>
      </c>
      <c r="I2629" s="39" t="s">
        <v>9</v>
      </c>
      <c r="N2629" s="20">
        <v>42242</v>
      </c>
      <c r="O2629" s="183">
        <v>6946</v>
      </c>
      <c r="P2629" s="183" t="s">
        <v>1592</v>
      </c>
      <c r="Q2629" s="14" t="s">
        <v>1173</v>
      </c>
      <c r="R2629" s="105">
        <v>1533</v>
      </c>
      <c r="S2629" s="65">
        <v>42242</v>
      </c>
      <c r="T2629" s="106">
        <v>1533</v>
      </c>
      <c r="U2629" s="31">
        <f t="shared" si="82"/>
        <v>0</v>
      </c>
      <c r="V2629" s="39" t="s">
        <v>587</v>
      </c>
    </row>
    <row r="2630" spans="1:22" x14ac:dyDescent="0.25">
      <c r="A2630" s="20">
        <v>42241</v>
      </c>
      <c r="B2630" s="183">
        <v>6838</v>
      </c>
      <c r="C2630" s="183" t="s">
        <v>1592</v>
      </c>
      <c r="D2630" s="14" t="s">
        <v>8</v>
      </c>
      <c r="E2630" s="105">
        <v>1316.75</v>
      </c>
      <c r="F2630" s="65">
        <v>42241</v>
      </c>
      <c r="G2630" s="106">
        <v>1316.75</v>
      </c>
      <c r="H2630" s="31">
        <f t="shared" si="83"/>
        <v>0</v>
      </c>
      <c r="I2630" s="39" t="s">
        <v>6112</v>
      </c>
      <c r="N2630" s="20">
        <v>42245</v>
      </c>
      <c r="O2630" s="183">
        <v>7293</v>
      </c>
      <c r="P2630" s="183" t="s">
        <v>1592</v>
      </c>
      <c r="Q2630" s="14" t="s">
        <v>1173</v>
      </c>
      <c r="R2630" s="105">
        <v>754.6</v>
      </c>
      <c r="S2630" s="23"/>
      <c r="T2630" s="106"/>
      <c r="U2630" s="31">
        <f t="shared" si="82"/>
        <v>754.6</v>
      </c>
      <c r="V2630" s="39" t="s">
        <v>587</v>
      </c>
    </row>
    <row r="2631" spans="1:22" x14ac:dyDescent="0.25">
      <c r="A2631" s="20">
        <v>42241</v>
      </c>
      <c r="B2631" s="183">
        <v>6839</v>
      </c>
      <c r="C2631" s="183" t="s">
        <v>1592</v>
      </c>
      <c r="D2631" s="14" t="s">
        <v>125</v>
      </c>
      <c r="E2631" s="105">
        <v>13385.8</v>
      </c>
      <c r="F2631" s="65">
        <v>42242</v>
      </c>
      <c r="G2631" s="106">
        <v>13385.8</v>
      </c>
      <c r="H2631" s="31">
        <f t="shared" si="83"/>
        <v>0</v>
      </c>
      <c r="I2631" s="39" t="s">
        <v>94</v>
      </c>
      <c r="N2631" s="20">
        <v>42247</v>
      </c>
      <c r="O2631" s="183">
        <v>7489</v>
      </c>
      <c r="P2631" s="183" t="s">
        <v>1592</v>
      </c>
      <c r="Q2631" s="14" t="s">
        <v>1173</v>
      </c>
      <c r="R2631" s="105">
        <v>5178.6000000000004</v>
      </c>
      <c r="S2631" s="23"/>
      <c r="T2631" s="106"/>
      <c r="U2631" s="31">
        <f t="shared" si="82"/>
        <v>5178.6000000000004</v>
      </c>
      <c r="V2631" s="39" t="s">
        <v>587</v>
      </c>
    </row>
    <row r="2632" spans="1:22" x14ac:dyDescent="0.25">
      <c r="A2632" s="20">
        <v>42241</v>
      </c>
      <c r="B2632" s="183">
        <v>6840</v>
      </c>
      <c r="C2632" s="183" t="s">
        <v>1592</v>
      </c>
      <c r="D2632" s="14" t="s">
        <v>20</v>
      </c>
      <c r="E2632" s="105">
        <v>5152.2</v>
      </c>
      <c r="F2632" s="65">
        <v>42241</v>
      </c>
      <c r="G2632" s="106">
        <v>5152.2</v>
      </c>
      <c r="H2632" s="31">
        <f t="shared" si="83"/>
        <v>0</v>
      </c>
      <c r="I2632" s="39" t="s">
        <v>94</v>
      </c>
      <c r="N2632" s="20">
        <v>42247</v>
      </c>
      <c r="O2632" s="183">
        <v>7491</v>
      </c>
      <c r="P2632" s="183" t="s">
        <v>1592</v>
      </c>
      <c r="Q2632" s="14" t="s">
        <v>1173</v>
      </c>
      <c r="R2632" s="105">
        <v>3527.2</v>
      </c>
      <c r="S2632" s="23">
        <v>42247</v>
      </c>
      <c r="T2632" s="106">
        <v>3527.2</v>
      </c>
      <c r="U2632" s="31">
        <f t="shared" si="82"/>
        <v>0</v>
      </c>
      <c r="V2632" s="39" t="s">
        <v>587</v>
      </c>
    </row>
    <row r="2633" spans="1:22" x14ac:dyDescent="0.25">
      <c r="A2633" s="20">
        <v>42241</v>
      </c>
      <c r="B2633" s="183">
        <v>6841</v>
      </c>
      <c r="C2633" s="183" t="s">
        <v>1592</v>
      </c>
      <c r="D2633" s="14" t="s">
        <v>270</v>
      </c>
      <c r="E2633" s="105">
        <v>322</v>
      </c>
      <c r="F2633" s="65">
        <v>42241</v>
      </c>
      <c r="G2633" s="106">
        <v>322</v>
      </c>
      <c r="H2633" s="31">
        <f t="shared" si="83"/>
        <v>0</v>
      </c>
      <c r="I2633" s="39" t="s">
        <v>9</v>
      </c>
      <c r="N2633" s="20">
        <v>42218</v>
      </c>
      <c r="O2633" s="183">
        <v>4355</v>
      </c>
      <c r="P2633" s="183" t="s">
        <v>1592</v>
      </c>
      <c r="Q2633" s="40" t="s">
        <v>31</v>
      </c>
      <c r="R2633" s="105">
        <v>2412</v>
      </c>
      <c r="S2633" s="23">
        <v>42218</v>
      </c>
      <c r="T2633" s="106">
        <v>2412</v>
      </c>
      <c r="U2633" s="25">
        <f t="shared" si="82"/>
        <v>0</v>
      </c>
      <c r="V2633" s="68" t="s">
        <v>59</v>
      </c>
    </row>
    <row r="2634" spans="1:22" x14ac:dyDescent="0.25">
      <c r="A2634" s="20">
        <v>42241</v>
      </c>
      <c r="B2634" s="183">
        <v>6842</v>
      </c>
      <c r="C2634" s="183" t="s">
        <v>1592</v>
      </c>
      <c r="D2634" s="14" t="s">
        <v>56</v>
      </c>
      <c r="E2634" s="105">
        <v>15054.8</v>
      </c>
      <c r="F2634" s="65" t="s">
        <v>6258</v>
      </c>
      <c r="G2634" s="106">
        <f>14000+1054.8</f>
        <v>15054.8</v>
      </c>
      <c r="H2634" s="31">
        <f t="shared" si="83"/>
        <v>0</v>
      </c>
      <c r="I2634" s="39" t="s">
        <v>6106</v>
      </c>
      <c r="N2634" s="20">
        <v>42222</v>
      </c>
      <c r="O2634" s="183">
        <v>4729</v>
      </c>
      <c r="P2634" s="183" t="s">
        <v>1592</v>
      </c>
      <c r="Q2634" s="14" t="s">
        <v>31</v>
      </c>
      <c r="R2634" s="105">
        <v>2666</v>
      </c>
      <c r="S2634" s="23">
        <v>42222</v>
      </c>
      <c r="T2634" s="106">
        <v>2666</v>
      </c>
      <c r="U2634" s="31">
        <f t="shared" si="82"/>
        <v>0</v>
      </c>
      <c r="V2634" s="39" t="s">
        <v>59</v>
      </c>
    </row>
    <row r="2635" spans="1:22" x14ac:dyDescent="0.25">
      <c r="A2635" s="20">
        <v>42241</v>
      </c>
      <c r="B2635" s="183">
        <v>6843</v>
      </c>
      <c r="C2635" s="183" t="s">
        <v>1592</v>
      </c>
      <c r="D2635" s="14" t="s">
        <v>35</v>
      </c>
      <c r="E2635" s="105">
        <v>31337.8</v>
      </c>
      <c r="F2635" s="65">
        <v>42241</v>
      </c>
      <c r="G2635" s="106">
        <v>31337.8</v>
      </c>
      <c r="H2635" s="31">
        <f t="shared" si="83"/>
        <v>0</v>
      </c>
      <c r="I2635" s="39" t="s">
        <v>6106</v>
      </c>
      <c r="N2635" s="20">
        <v>42225</v>
      </c>
      <c r="O2635" s="183">
        <v>5107</v>
      </c>
      <c r="P2635" s="183" t="s">
        <v>1592</v>
      </c>
      <c r="Q2635" s="14" t="s">
        <v>31</v>
      </c>
      <c r="R2635" s="105">
        <v>3665.4</v>
      </c>
      <c r="S2635" s="23">
        <v>42226</v>
      </c>
      <c r="T2635" s="106">
        <v>3665.4</v>
      </c>
      <c r="U2635" s="31">
        <f t="shared" si="82"/>
        <v>0</v>
      </c>
      <c r="V2635" s="39" t="s">
        <v>59</v>
      </c>
    </row>
    <row r="2636" spans="1:22" x14ac:dyDescent="0.25">
      <c r="A2636" s="20">
        <v>42241</v>
      </c>
      <c r="B2636" s="183">
        <v>6844</v>
      </c>
      <c r="C2636" s="183" t="s">
        <v>1592</v>
      </c>
      <c r="D2636" s="14" t="s">
        <v>1029</v>
      </c>
      <c r="E2636" s="105">
        <v>97013.6</v>
      </c>
      <c r="F2636" s="74">
        <v>42258</v>
      </c>
      <c r="G2636" s="144">
        <v>97013.6</v>
      </c>
      <c r="H2636" s="31">
        <f t="shared" si="83"/>
        <v>0</v>
      </c>
      <c r="I2636" s="39" t="s">
        <v>9</v>
      </c>
      <c r="N2636" s="20">
        <v>42227</v>
      </c>
      <c r="O2636" s="183">
        <v>5311</v>
      </c>
      <c r="P2636" s="183" t="s">
        <v>1592</v>
      </c>
      <c r="Q2636" s="14" t="s">
        <v>31</v>
      </c>
      <c r="R2636" s="105">
        <v>3960.6</v>
      </c>
      <c r="S2636" s="23">
        <v>42227</v>
      </c>
      <c r="T2636" s="106">
        <v>3960.6</v>
      </c>
      <c r="U2636" s="31">
        <f t="shared" si="82"/>
        <v>0</v>
      </c>
      <c r="V2636" s="39" t="s">
        <v>59</v>
      </c>
    </row>
    <row r="2637" spans="1:22" x14ac:dyDescent="0.25">
      <c r="A2637" s="20">
        <v>42241</v>
      </c>
      <c r="B2637" s="183">
        <v>6845</v>
      </c>
      <c r="C2637" s="183" t="s">
        <v>1592</v>
      </c>
      <c r="D2637" s="14" t="s">
        <v>114</v>
      </c>
      <c r="E2637" s="105">
        <v>1899.5</v>
      </c>
      <c r="F2637" s="65">
        <v>42241</v>
      </c>
      <c r="G2637" s="106">
        <v>1899.5</v>
      </c>
      <c r="H2637" s="31">
        <f t="shared" si="83"/>
        <v>0</v>
      </c>
      <c r="I2637" s="39" t="s">
        <v>9</v>
      </c>
      <c r="N2637" s="20">
        <v>42231</v>
      </c>
      <c r="O2637" s="183">
        <v>5770</v>
      </c>
      <c r="P2637" s="183" t="s">
        <v>1592</v>
      </c>
      <c r="Q2637" s="14" t="s">
        <v>31</v>
      </c>
      <c r="R2637" s="105">
        <v>2442.4</v>
      </c>
      <c r="S2637" s="23">
        <v>42232</v>
      </c>
      <c r="T2637" s="229">
        <v>2442.4</v>
      </c>
      <c r="U2637" s="48">
        <f t="shared" si="82"/>
        <v>0</v>
      </c>
      <c r="V2637" s="39" t="s">
        <v>59</v>
      </c>
    </row>
    <row r="2638" spans="1:22" x14ac:dyDescent="0.25">
      <c r="A2638" s="20">
        <v>42241</v>
      </c>
      <c r="B2638" s="183">
        <v>6846</v>
      </c>
      <c r="C2638" s="183" t="s">
        <v>1592</v>
      </c>
      <c r="D2638" s="14" t="s">
        <v>24</v>
      </c>
      <c r="E2638" s="105">
        <v>7823.2</v>
      </c>
      <c r="F2638" s="74">
        <v>42248</v>
      </c>
      <c r="G2638" s="144">
        <v>7823.2</v>
      </c>
      <c r="H2638" s="31">
        <f t="shared" si="83"/>
        <v>0</v>
      </c>
      <c r="I2638" s="39" t="s">
        <v>9</v>
      </c>
      <c r="N2638" s="20">
        <v>42231</v>
      </c>
      <c r="O2638" s="183">
        <v>5839</v>
      </c>
      <c r="P2638" s="183" t="s">
        <v>1592</v>
      </c>
      <c r="Q2638" s="14" t="s">
        <v>31</v>
      </c>
      <c r="R2638" s="105">
        <v>6174.6</v>
      </c>
      <c r="S2638" s="23">
        <v>42233</v>
      </c>
      <c r="T2638" s="106">
        <v>6174.6</v>
      </c>
      <c r="U2638" s="48">
        <f t="shared" si="82"/>
        <v>0</v>
      </c>
      <c r="V2638" s="39" t="s">
        <v>149</v>
      </c>
    </row>
    <row r="2639" spans="1:22" x14ac:dyDescent="0.25">
      <c r="A2639" s="20">
        <v>42241</v>
      </c>
      <c r="B2639" s="183">
        <v>6847</v>
      </c>
      <c r="C2639" s="183" t="s">
        <v>1592</v>
      </c>
      <c r="D2639" s="14" t="s">
        <v>591</v>
      </c>
      <c r="E2639" s="105">
        <v>10777.8</v>
      </c>
      <c r="F2639" s="65">
        <v>42241</v>
      </c>
      <c r="G2639" s="106">
        <v>10777.8</v>
      </c>
      <c r="H2639" s="31">
        <f t="shared" si="83"/>
        <v>0</v>
      </c>
      <c r="I2639" s="39" t="s">
        <v>6106</v>
      </c>
      <c r="N2639" s="20">
        <v>42232</v>
      </c>
      <c r="O2639" s="183">
        <v>5893</v>
      </c>
      <c r="P2639" s="183" t="s">
        <v>1592</v>
      </c>
      <c r="Q2639" s="14" t="s">
        <v>31</v>
      </c>
      <c r="R2639" s="105">
        <v>2468.6999999999998</v>
      </c>
      <c r="S2639" s="23">
        <v>42232</v>
      </c>
      <c r="T2639" s="106">
        <v>2468.6999999999998</v>
      </c>
      <c r="U2639" s="31">
        <f t="shared" si="82"/>
        <v>0</v>
      </c>
      <c r="V2639" s="56" t="s">
        <v>59</v>
      </c>
    </row>
    <row r="2640" spans="1:22" x14ac:dyDescent="0.25">
      <c r="A2640" s="20">
        <v>42241</v>
      </c>
      <c r="B2640" s="183">
        <v>6848</v>
      </c>
      <c r="C2640" s="183" t="s">
        <v>1592</v>
      </c>
      <c r="D2640" s="14" t="s">
        <v>161</v>
      </c>
      <c r="E2640" s="105">
        <v>2938.8</v>
      </c>
      <c r="F2640" s="65">
        <v>42241</v>
      </c>
      <c r="G2640" s="106">
        <v>2938.8</v>
      </c>
      <c r="H2640" s="31">
        <f t="shared" si="83"/>
        <v>0</v>
      </c>
      <c r="I2640" s="39" t="s">
        <v>9</v>
      </c>
      <c r="N2640" s="20">
        <v>42233</v>
      </c>
      <c r="O2640" s="183">
        <v>5936</v>
      </c>
      <c r="P2640" s="183" t="s">
        <v>1592</v>
      </c>
      <c r="Q2640" s="14" t="s">
        <v>31</v>
      </c>
      <c r="R2640" s="105">
        <v>4239.3999999999996</v>
      </c>
      <c r="S2640" s="23">
        <v>42233</v>
      </c>
      <c r="T2640" s="118">
        <v>4239.3999999999996</v>
      </c>
      <c r="U2640" s="31">
        <f t="shared" si="82"/>
        <v>0</v>
      </c>
      <c r="V2640" s="56" t="s">
        <v>59</v>
      </c>
    </row>
    <row r="2641" spans="1:22" x14ac:dyDescent="0.25">
      <c r="A2641" s="20">
        <v>42241</v>
      </c>
      <c r="B2641" s="183">
        <v>6849</v>
      </c>
      <c r="C2641" s="183" t="s">
        <v>1592</v>
      </c>
      <c r="D2641" s="14" t="s">
        <v>135</v>
      </c>
      <c r="E2641" s="105">
        <v>1435.2</v>
      </c>
      <c r="F2641" s="65">
        <v>42241</v>
      </c>
      <c r="G2641" s="106">
        <v>1435.2</v>
      </c>
      <c r="H2641" s="31">
        <f t="shared" si="83"/>
        <v>0</v>
      </c>
      <c r="I2641" s="39" t="s">
        <v>9</v>
      </c>
      <c r="N2641" s="20">
        <v>42235</v>
      </c>
      <c r="O2641" s="183">
        <v>6194</v>
      </c>
      <c r="P2641" s="183" t="s">
        <v>1592</v>
      </c>
      <c r="Q2641" s="14" t="s">
        <v>31</v>
      </c>
      <c r="R2641" s="105">
        <v>4190.2</v>
      </c>
      <c r="S2641" s="23">
        <v>42235</v>
      </c>
      <c r="T2641" s="118">
        <v>4190.2</v>
      </c>
      <c r="U2641" s="31">
        <f t="shared" si="82"/>
        <v>0</v>
      </c>
      <c r="V2641" s="56" t="s">
        <v>17</v>
      </c>
    </row>
    <row r="2642" spans="1:22" x14ac:dyDescent="0.25">
      <c r="A2642" s="20">
        <v>42241</v>
      </c>
      <c r="B2642" s="183">
        <v>6850</v>
      </c>
      <c r="C2642" s="183" t="s">
        <v>1592</v>
      </c>
      <c r="D2642" s="14" t="s">
        <v>1058</v>
      </c>
      <c r="E2642" s="105">
        <v>6175.2</v>
      </c>
      <c r="F2642" s="65">
        <v>42241</v>
      </c>
      <c r="G2642" s="106">
        <v>6175.2</v>
      </c>
      <c r="H2642" s="31">
        <f t="shared" si="83"/>
        <v>0</v>
      </c>
      <c r="I2642" s="39" t="s">
        <v>9</v>
      </c>
      <c r="N2642" s="20">
        <v>42236</v>
      </c>
      <c r="O2642" s="183">
        <v>6290</v>
      </c>
      <c r="P2642" s="183" t="s">
        <v>1592</v>
      </c>
      <c r="Q2642" s="150" t="s">
        <v>31</v>
      </c>
      <c r="R2642" s="105">
        <v>3653.1</v>
      </c>
      <c r="S2642" s="23">
        <v>42236</v>
      </c>
      <c r="T2642" s="118">
        <v>3653.1</v>
      </c>
      <c r="U2642" s="31">
        <f t="shared" si="82"/>
        <v>0</v>
      </c>
      <c r="V2642" s="56" t="s">
        <v>59</v>
      </c>
    </row>
    <row r="2643" spans="1:22" x14ac:dyDescent="0.25">
      <c r="A2643" s="20">
        <v>42241</v>
      </c>
      <c r="B2643" s="183">
        <v>6851</v>
      </c>
      <c r="C2643" s="183" t="s">
        <v>1592</v>
      </c>
      <c r="D2643" s="14" t="s">
        <v>43</v>
      </c>
      <c r="E2643" s="105">
        <v>8726.5</v>
      </c>
      <c r="F2643" s="65">
        <v>42241</v>
      </c>
      <c r="G2643" s="106">
        <v>8726.5</v>
      </c>
      <c r="H2643" s="31">
        <f t="shared" si="83"/>
        <v>0</v>
      </c>
      <c r="I2643" s="39" t="s">
        <v>6106</v>
      </c>
      <c r="N2643" s="20">
        <v>42237</v>
      </c>
      <c r="O2643" s="183">
        <v>6447</v>
      </c>
      <c r="P2643" s="183" t="s">
        <v>1592</v>
      </c>
      <c r="Q2643" s="15" t="s">
        <v>31</v>
      </c>
      <c r="R2643" s="122">
        <v>4615.8</v>
      </c>
      <c r="S2643" s="23">
        <v>42237</v>
      </c>
      <c r="T2643" s="118">
        <v>4615.8</v>
      </c>
      <c r="U2643" s="31">
        <f t="shared" si="82"/>
        <v>0</v>
      </c>
      <c r="V2643" s="68" t="s">
        <v>59</v>
      </c>
    </row>
    <row r="2644" spans="1:22" x14ac:dyDescent="0.25">
      <c r="A2644" s="20">
        <v>42241</v>
      </c>
      <c r="B2644" s="183">
        <v>6852</v>
      </c>
      <c r="C2644" s="183" t="s">
        <v>1592</v>
      </c>
      <c r="D2644" s="14" t="s">
        <v>32</v>
      </c>
      <c r="E2644" s="105">
        <v>46750.400000000001</v>
      </c>
      <c r="F2644" s="74">
        <v>42260</v>
      </c>
      <c r="G2644" s="144">
        <v>46750.400000000001</v>
      </c>
      <c r="H2644" s="31">
        <f t="shared" si="83"/>
        <v>0</v>
      </c>
      <c r="I2644" s="39" t="s">
        <v>19</v>
      </c>
      <c r="N2644" s="20">
        <v>42238</v>
      </c>
      <c r="O2644" s="183">
        <v>6572</v>
      </c>
      <c r="P2644" s="183" t="s">
        <v>1592</v>
      </c>
      <c r="Q2644" s="14" t="s">
        <v>31</v>
      </c>
      <c r="R2644" s="105">
        <v>4502.3999999999996</v>
      </c>
      <c r="S2644" s="23">
        <v>42238</v>
      </c>
      <c r="T2644" s="106">
        <v>4502.3999999999996</v>
      </c>
      <c r="U2644" s="31">
        <f t="shared" si="82"/>
        <v>0</v>
      </c>
      <c r="V2644" s="39" t="s">
        <v>59</v>
      </c>
    </row>
    <row r="2645" spans="1:22" x14ac:dyDescent="0.25">
      <c r="A2645" s="20">
        <v>42241</v>
      </c>
      <c r="B2645" s="183">
        <v>6853</v>
      </c>
      <c r="C2645" s="183" t="s">
        <v>1592</v>
      </c>
      <c r="D2645" s="14" t="s">
        <v>22</v>
      </c>
      <c r="E2645" s="105">
        <v>286</v>
      </c>
      <c r="F2645" s="65">
        <v>42241</v>
      </c>
      <c r="G2645" s="106">
        <v>286</v>
      </c>
      <c r="H2645" s="31">
        <f t="shared" si="83"/>
        <v>0</v>
      </c>
      <c r="I2645" s="39" t="s">
        <v>9</v>
      </c>
      <c r="N2645" s="20">
        <v>42239</v>
      </c>
      <c r="O2645" s="183">
        <v>6647</v>
      </c>
      <c r="P2645" s="183" t="s">
        <v>1592</v>
      </c>
      <c r="Q2645" s="14" t="s">
        <v>31</v>
      </c>
      <c r="R2645" s="105">
        <v>4326</v>
      </c>
      <c r="S2645" s="65">
        <v>42240</v>
      </c>
      <c r="T2645" s="106">
        <v>4326</v>
      </c>
      <c r="U2645" s="31">
        <f t="shared" si="82"/>
        <v>0</v>
      </c>
      <c r="V2645" s="39" t="s">
        <v>59</v>
      </c>
    </row>
    <row r="2646" spans="1:22" x14ac:dyDescent="0.25">
      <c r="A2646" s="20">
        <v>42241</v>
      </c>
      <c r="B2646" s="183">
        <v>6854</v>
      </c>
      <c r="C2646" s="183" t="s">
        <v>1592</v>
      </c>
      <c r="D2646" s="14" t="s">
        <v>6156</v>
      </c>
      <c r="E2646" s="105">
        <v>3330</v>
      </c>
      <c r="F2646" s="65">
        <v>42241</v>
      </c>
      <c r="G2646" s="106">
        <v>3330</v>
      </c>
      <c r="H2646" s="31">
        <f t="shared" si="83"/>
        <v>0</v>
      </c>
      <c r="I2646" s="39" t="s">
        <v>9</v>
      </c>
      <c r="N2646" s="20">
        <v>42240</v>
      </c>
      <c r="O2646" s="183">
        <v>6759</v>
      </c>
      <c r="P2646" s="183" t="s">
        <v>1592</v>
      </c>
      <c r="Q2646" s="14" t="s">
        <v>31</v>
      </c>
      <c r="R2646" s="105">
        <v>4615.8</v>
      </c>
      <c r="S2646" s="65">
        <v>42240</v>
      </c>
      <c r="T2646" s="106">
        <v>4615.8</v>
      </c>
      <c r="U2646" s="31">
        <f t="shared" si="82"/>
        <v>0</v>
      </c>
      <c r="V2646" s="39" t="s">
        <v>59</v>
      </c>
    </row>
    <row r="2647" spans="1:22" x14ac:dyDescent="0.25">
      <c r="A2647" s="20">
        <v>42241</v>
      </c>
      <c r="B2647" s="183">
        <v>6855</v>
      </c>
      <c r="C2647" s="183" t="s">
        <v>1592</v>
      </c>
      <c r="D2647" s="14" t="s">
        <v>226</v>
      </c>
      <c r="E2647" s="105">
        <v>2564</v>
      </c>
      <c r="F2647" s="65">
        <v>42241</v>
      </c>
      <c r="G2647" s="106">
        <v>2564</v>
      </c>
      <c r="H2647" s="31">
        <f t="shared" si="83"/>
        <v>0</v>
      </c>
      <c r="I2647" s="39" t="s">
        <v>19</v>
      </c>
      <c r="N2647" s="20">
        <v>42242</v>
      </c>
      <c r="O2647" s="183">
        <v>6967</v>
      </c>
      <c r="P2647" s="183" t="s">
        <v>1592</v>
      </c>
      <c r="Q2647" s="150" t="s">
        <v>31</v>
      </c>
      <c r="R2647" s="105">
        <v>3490.2</v>
      </c>
      <c r="S2647" s="65">
        <v>42242</v>
      </c>
      <c r="T2647" s="106">
        <v>3490.2</v>
      </c>
      <c r="U2647" s="31">
        <f t="shared" si="82"/>
        <v>0</v>
      </c>
      <c r="V2647" s="39" t="s">
        <v>17</v>
      </c>
    </row>
    <row r="2648" spans="1:22" x14ac:dyDescent="0.25">
      <c r="A2648" s="20">
        <v>42241</v>
      </c>
      <c r="B2648" s="183">
        <v>6856</v>
      </c>
      <c r="C2648" s="183" t="s">
        <v>1592</v>
      </c>
      <c r="D2648" s="14" t="s">
        <v>22</v>
      </c>
      <c r="E2648" s="105">
        <v>373.5</v>
      </c>
      <c r="F2648" s="65">
        <v>42241</v>
      </c>
      <c r="G2648" s="106">
        <v>373.5</v>
      </c>
      <c r="H2648" s="31">
        <f t="shared" si="83"/>
        <v>0</v>
      </c>
      <c r="I2648" s="39" t="s">
        <v>9</v>
      </c>
      <c r="N2648" s="20">
        <v>42243</v>
      </c>
      <c r="O2648" s="183">
        <v>7069</v>
      </c>
      <c r="P2648" s="183" t="s">
        <v>1592</v>
      </c>
      <c r="Q2648" s="14" t="s">
        <v>31</v>
      </c>
      <c r="R2648" s="105">
        <v>3771.6</v>
      </c>
      <c r="S2648" s="23">
        <v>42243</v>
      </c>
      <c r="T2648" s="106">
        <v>3771.6</v>
      </c>
      <c r="U2648" s="31">
        <f t="shared" si="82"/>
        <v>0</v>
      </c>
      <c r="V2648" s="39" t="s">
        <v>59</v>
      </c>
    </row>
    <row r="2649" spans="1:22" x14ac:dyDescent="0.25">
      <c r="A2649" s="20">
        <v>42241</v>
      </c>
      <c r="B2649" s="183">
        <v>6857</v>
      </c>
      <c r="C2649" s="183" t="s">
        <v>1592</v>
      </c>
      <c r="D2649" s="14" t="s">
        <v>120</v>
      </c>
      <c r="E2649" s="105">
        <v>1573.2</v>
      </c>
      <c r="F2649" s="65">
        <v>42241</v>
      </c>
      <c r="G2649" s="106">
        <v>1573.2</v>
      </c>
      <c r="H2649" s="31">
        <f t="shared" si="83"/>
        <v>0</v>
      </c>
      <c r="I2649" s="39" t="s">
        <v>59</v>
      </c>
      <c r="N2649" s="20">
        <v>42244</v>
      </c>
      <c r="O2649" s="183">
        <v>7186</v>
      </c>
      <c r="P2649" s="183" t="s">
        <v>1592</v>
      </c>
      <c r="Q2649" s="14" t="s">
        <v>31</v>
      </c>
      <c r="R2649" s="105">
        <v>3607.8</v>
      </c>
      <c r="S2649" s="23">
        <v>42244</v>
      </c>
      <c r="T2649" s="106">
        <v>3607.8</v>
      </c>
      <c r="U2649" s="31">
        <f t="shared" si="82"/>
        <v>0</v>
      </c>
      <c r="V2649" s="39" t="s">
        <v>59</v>
      </c>
    </row>
    <row r="2650" spans="1:22" x14ac:dyDescent="0.25">
      <c r="A2650" s="20">
        <v>42241</v>
      </c>
      <c r="B2650" s="183">
        <v>6858</v>
      </c>
      <c r="C2650" s="183" t="s">
        <v>1592</v>
      </c>
      <c r="D2650" s="14" t="s">
        <v>81</v>
      </c>
      <c r="E2650" s="105">
        <v>2172.6999999999998</v>
      </c>
      <c r="F2650" s="65">
        <v>42241</v>
      </c>
      <c r="G2650" s="106">
        <v>2172.6999999999998</v>
      </c>
      <c r="H2650" s="31">
        <f t="shared" si="83"/>
        <v>0</v>
      </c>
      <c r="I2650" s="39" t="s">
        <v>59</v>
      </c>
      <c r="N2650" s="20">
        <v>42245</v>
      </c>
      <c r="O2650" s="183">
        <v>7361</v>
      </c>
      <c r="P2650" s="183" t="s">
        <v>1592</v>
      </c>
      <c r="Q2650" s="14" t="s">
        <v>31</v>
      </c>
      <c r="R2650" s="105">
        <v>4015.2</v>
      </c>
      <c r="S2650" s="23">
        <v>42245</v>
      </c>
      <c r="T2650" s="106">
        <v>4015.2</v>
      </c>
      <c r="U2650" s="31">
        <f t="shared" si="82"/>
        <v>0</v>
      </c>
      <c r="V2650" s="39" t="s">
        <v>94</v>
      </c>
    </row>
    <row r="2651" spans="1:22" x14ac:dyDescent="0.25">
      <c r="A2651" s="20">
        <v>42241</v>
      </c>
      <c r="B2651" s="183">
        <v>6859</v>
      </c>
      <c r="C2651" s="183" t="s">
        <v>1592</v>
      </c>
      <c r="D2651" s="14" t="s">
        <v>82</v>
      </c>
      <c r="E2651" s="105">
        <v>8943.2000000000007</v>
      </c>
      <c r="F2651" s="65">
        <v>42241</v>
      </c>
      <c r="G2651" s="106">
        <v>8943.2000000000007</v>
      </c>
      <c r="H2651" s="31">
        <f t="shared" si="83"/>
        <v>0</v>
      </c>
      <c r="I2651" s="39" t="s">
        <v>59</v>
      </c>
      <c r="N2651" s="20">
        <v>42246</v>
      </c>
      <c r="O2651" s="183">
        <v>7419</v>
      </c>
      <c r="P2651" s="183" t="s">
        <v>1592</v>
      </c>
      <c r="Q2651" s="14" t="s">
        <v>31</v>
      </c>
      <c r="R2651" s="105">
        <v>4380.6000000000004</v>
      </c>
      <c r="S2651" s="23">
        <v>42246</v>
      </c>
      <c r="T2651" s="106">
        <v>4380.6000000000004</v>
      </c>
      <c r="U2651" s="31">
        <f t="shared" si="82"/>
        <v>0</v>
      </c>
      <c r="V2651" s="39" t="s">
        <v>59</v>
      </c>
    </row>
    <row r="2652" spans="1:22" x14ac:dyDescent="0.25">
      <c r="A2652" s="20">
        <v>42241</v>
      </c>
      <c r="B2652" s="183">
        <v>6860</v>
      </c>
      <c r="C2652" s="183" t="s">
        <v>1592</v>
      </c>
      <c r="D2652" s="14" t="s">
        <v>1290</v>
      </c>
      <c r="E2652" s="105">
        <v>3846.75</v>
      </c>
      <c r="F2652" s="65">
        <v>42242</v>
      </c>
      <c r="G2652" s="106">
        <v>3846.75</v>
      </c>
      <c r="H2652" s="31">
        <f t="shared" si="83"/>
        <v>0</v>
      </c>
      <c r="I2652" s="39" t="s">
        <v>587</v>
      </c>
      <c r="N2652" s="20">
        <v>42247</v>
      </c>
      <c r="O2652" s="183">
        <v>7537</v>
      </c>
      <c r="P2652" s="183" t="s">
        <v>1592</v>
      </c>
      <c r="Q2652" s="14" t="s">
        <v>31</v>
      </c>
      <c r="R2652" s="105">
        <v>2081.1999999999998</v>
      </c>
      <c r="S2652" s="23">
        <v>42247</v>
      </c>
      <c r="T2652" s="106">
        <v>2081.1999999999998</v>
      </c>
      <c r="U2652" s="31">
        <f t="shared" si="82"/>
        <v>0</v>
      </c>
      <c r="V2652" s="39" t="s">
        <v>59</v>
      </c>
    </row>
    <row r="2653" spans="1:22" x14ac:dyDescent="0.25">
      <c r="A2653" s="20">
        <v>42241</v>
      </c>
      <c r="B2653" s="183">
        <v>6861</v>
      </c>
      <c r="C2653" s="183" t="s">
        <v>1592</v>
      </c>
      <c r="D2653" s="14" t="s">
        <v>1175</v>
      </c>
      <c r="E2653" s="105">
        <v>8444.4</v>
      </c>
      <c r="F2653" s="65">
        <v>42242</v>
      </c>
      <c r="G2653" s="106">
        <v>8444.4</v>
      </c>
      <c r="H2653" s="31">
        <f t="shared" si="83"/>
        <v>0</v>
      </c>
      <c r="I2653" s="39" t="s">
        <v>587</v>
      </c>
      <c r="N2653" s="20">
        <v>42243</v>
      </c>
      <c r="O2653" s="183">
        <v>7136</v>
      </c>
      <c r="P2653" s="183" t="s">
        <v>1592</v>
      </c>
      <c r="Q2653" s="14" t="s">
        <v>350</v>
      </c>
      <c r="R2653" s="105">
        <v>2949.8</v>
      </c>
      <c r="S2653" s="23">
        <v>42245</v>
      </c>
      <c r="T2653" s="106">
        <v>2949.8</v>
      </c>
      <c r="U2653" s="31">
        <f t="shared" si="82"/>
        <v>0</v>
      </c>
      <c r="V2653" s="39" t="s">
        <v>149</v>
      </c>
    </row>
    <row r="2654" spans="1:22" x14ac:dyDescent="0.25">
      <c r="A2654" s="20">
        <v>42241</v>
      </c>
      <c r="B2654" s="183">
        <v>6862</v>
      </c>
      <c r="C2654" s="183" t="s">
        <v>1592</v>
      </c>
      <c r="D2654" s="14" t="s">
        <v>1262</v>
      </c>
      <c r="E2654" s="105">
        <v>64986.9</v>
      </c>
      <c r="F2654" s="74" t="s">
        <v>6292</v>
      </c>
      <c r="G2654" s="144">
        <f>35777.2+29209.7</f>
        <v>64986.899999999994</v>
      </c>
      <c r="H2654" s="31">
        <f t="shared" si="83"/>
        <v>0</v>
      </c>
      <c r="I2654" s="39" t="s">
        <v>6124</v>
      </c>
      <c r="N2654" s="20">
        <v>42219</v>
      </c>
      <c r="O2654" s="183">
        <v>4475</v>
      </c>
      <c r="P2654" s="183" t="s">
        <v>1592</v>
      </c>
      <c r="Q2654" s="40" t="s">
        <v>185</v>
      </c>
      <c r="R2654" s="105">
        <v>56713.8</v>
      </c>
      <c r="S2654" s="23">
        <v>42220</v>
      </c>
      <c r="T2654" s="106">
        <v>56713.8</v>
      </c>
      <c r="U2654" s="31">
        <f t="shared" si="82"/>
        <v>0</v>
      </c>
      <c r="V2654" s="68" t="s">
        <v>6106</v>
      </c>
    </row>
    <row r="2655" spans="1:22" x14ac:dyDescent="0.25">
      <c r="A2655" s="20">
        <v>42241</v>
      </c>
      <c r="B2655" s="183">
        <v>6863</v>
      </c>
      <c r="C2655" s="183" t="s">
        <v>1592</v>
      </c>
      <c r="D2655" s="14" t="s">
        <v>940</v>
      </c>
      <c r="E2655" s="105">
        <v>2616.6</v>
      </c>
      <c r="F2655" s="65">
        <v>42242</v>
      </c>
      <c r="G2655" s="106">
        <v>2616.6</v>
      </c>
      <c r="H2655" s="31">
        <f t="shared" si="83"/>
        <v>0</v>
      </c>
      <c r="I2655" s="39" t="s">
        <v>587</v>
      </c>
      <c r="N2655" s="20">
        <v>42221</v>
      </c>
      <c r="O2655" s="183">
        <v>4650</v>
      </c>
      <c r="P2655" s="183" t="s">
        <v>1592</v>
      </c>
      <c r="Q2655" s="150" t="s">
        <v>185</v>
      </c>
      <c r="R2655" s="105">
        <v>45421.2</v>
      </c>
      <c r="S2655" s="23">
        <v>42221</v>
      </c>
      <c r="T2655" s="106">
        <v>46421.2</v>
      </c>
      <c r="U2655" s="31">
        <f t="shared" si="82"/>
        <v>-1000</v>
      </c>
      <c r="V2655" s="39" t="s">
        <v>1013</v>
      </c>
    </row>
    <row r="2656" spans="1:22" x14ac:dyDescent="0.25">
      <c r="A2656" s="20">
        <v>42241</v>
      </c>
      <c r="B2656" s="183">
        <v>6864</v>
      </c>
      <c r="C2656" s="183" t="s">
        <v>1592</v>
      </c>
      <c r="D2656" s="14" t="s">
        <v>1174</v>
      </c>
      <c r="E2656" s="105">
        <v>6169</v>
      </c>
      <c r="F2656" s="65">
        <v>42243</v>
      </c>
      <c r="G2656" s="106">
        <v>6169</v>
      </c>
      <c r="H2656" s="31">
        <f t="shared" si="83"/>
        <v>0</v>
      </c>
      <c r="I2656" s="39" t="s">
        <v>587</v>
      </c>
      <c r="N2656" s="20">
        <v>42226</v>
      </c>
      <c r="O2656" s="183">
        <v>5176</v>
      </c>
      <c r="P2656" s="183" t="s">
        <v>1592</v>
      </c>
      <c r="Q2656" s="14" t="s">
        <v>185</v>
      </c>
      <c r="R2656" s="105">
        <v>56925</v>
      </c>
      <c r="S2656" s="23">
        <v>42226</v>
      </c>
      <c r="T2656" s="106">
        <v>56925</v>
      </c>
      <c r="U2656" s="31">
        <f t="shared" si="82"/>
        <v>0</v>
      </c>
      <c r="V2656" s="39" t="s">
        <v>1013</v>
      </c>
    </row>
    <row r="2657" spans="1:22" x14ac:dyDescent="0.25">
      <c r="A2657" s="20">
        <v>42241</v>
      </c>
      <c r="B2657" s="183">
        <v>6865</v>
      </c>
      <c r="C2657" s="183" t="s">
        <v>1592</v>
      </c>
      <c r="D2657" s="14" t="s">
        <v>1190</v>
      </c>
      <c r="E2657" s="105">
        <v>1233</v>
      </c>
      <c r="F2657" s="65">
        <v>42242</v>
      </c>
      <c r="G2657" s="106">
        <v>1233</v>
      </c>
      <c r="H2657" s="31">
        <f t="shared" si="83"/>
        <v>0</v>
      </c>
      <c r="I2657" s="39" t="s">
        <v>587</v>
      </c>
      <c r="N2657" s="20">
        <v>42229</v>
      </c>
      <c r="O2657" s="183">
        <v>5551</v>
      </c>
      <c r="P2657" s="183" t="s">
        <v>1592</v>
      </c>
      <c r="Q2657" s="14" t="s">
        <v>185</v>
      </c>
      <c r="R2657" s="105">
        <v>56053.8</v>
      </c>
      <c r="S2657" s="23">
        <v>42230</v>
      </c>
      <c r="T2657" s="106">
        <v>56053.8</v>
      </c>
      <c r="U2657" s="31">
        <f t="shared" si="82"/>
        <v>0</v>
      </c>
      <c r="V2657" s="39" t="s">
        <v>6112</v>
      </c>
    </row>
    <row r="2658" spans="1:22" x14ac:dyDescent="0.25">
      <c r="A2658" s="20">
        <v>42241</v>
      </c>
      <c r="B2658" s="183">
        <v>6866</v>
      </c>
      <c r="C2658" s="183" t="s">
        <v>1592</v>
      </c>
      <c r="D2658" s="14" t="s">
        <v>57</v>
      </c>
      <c r="E2658" s="105">
        <v>840</v>
      </c>
      <c r="F2658" s="65">
        <v>42241</v>
      </c>
      <c r="G2658" s="106">
        <v>840</v>
      </c>
      <c r="H2658" s="31">
        <f t="shared" si="83"/>
        <v>0</v>
      </c>
      <c r="I2658" s="39" t="s">
        <v>59</v>
      </c>
      <c r="N2658" s="20">
        <v>42233</v>
      </c>
      <c r="O2658" s="183">
        <v>6024</v>
      </c>
      <c r="P2658" s="183" t="s">
        <v>1592</v>
      </c>
      <c r="Q2658" s="14" t="s">
        <v>185</v>
      </c>
      <c r="R2658" s="105">
        <v>67810.899999999994</v>
      </c>
      <c r="S2658" s="23">
        <v>42233</v>
      </c>
      <c r="T2658" s="118">
        <v>67810.899999999994</v>
      </c>
      <c r="U2658" s="48">
        <f t="shared" si="82"/>
        <v>0</v>
      </c>
      <c r="V2658" s="56" t="s">
        <v>1013</v>
      </c>
    </row>
    <row r="2659" spans="1:22" x14ac:dyDescent="0.25">
      <c r="A2659" s="20">
        <v>42241</v>
      </c>
      <c r="B2659" s="183">
        <v>6867</v>
      </c>
      <c r="C2659" s="183" t="s">
        <v>1592</v>
      </c>
      <c r="D2659" s="14" t="s">
        <v>158</v>
      </c>
      <c r="E2659" s="105">
        <v>1561.8</v>
      </c>
      <c r="F2659" s="65">
        <v>42241</v>
      </c>
      <c r="G2659" s="106">
        <v>1561.8</v>
      </c>
      <c r="H2659" s="31">
        <f t="shared" si="83"/>
        <v>0</v>
      </c>
      <c r="I2659" s="39" t="s">
        <v>9</v>
      </c>
      <c r="N2659" s="20">
        <v>42237</v>
      </c>
      <c r="O2659" s="183">
        <v>6482</v>
      </c>
      <c r="P2659" s="183" t="s">
        <v>1592</v>
      </c>
      <c r="Q2659" s="14" t="s">
        <v>264</v>
      </c>
      <c r="R2659" s="105">
        <v>30220.799999999999</v>
      </c>
      <c r="S2659" s="23">
        <v>42237</v>
      </c>
      <c r="T2659" s="106">
        <v>30220.799999999999</v>
      </c>
      <c r="U2659" s="31">
        <f t="shared" si="82"/>
        <v>0</v>
      </c>
      <c r="V2659" s="39" t="s">
        <v>9</v>
      </c>
    </row>
    <row r="2660" spans="1:22" x14ac:dyDescent="0.25">
      <c r="A2660" s="20">
        <v>42241</v>
      </c>
      <c r="B2660" s="183">
        <v>6868</v>
      </c>
      <c r="C2660" s="183" t="s">
        <v>1592</v>
      </c>
      <c r="D2660" s="14" t="s">
        <v>664</v>
      </c>
      <c r="E2660" s="105">
        <v>1377.6</v>
      </c>
      <c r="F2660" s="65">
        <v>42241</v>
      </c>
      <c r="G2660" s="106">
        <v>1377.6</v>
      </c>
      <c r="H2660" s="31">
        <f t="shared" si="83"/>
        <v>0</v>
      </c>
      <c r="I2660" s="39" t="s">
        <v>9</v>
      </c>
      <c r="N2660" s="20">
        <v>42217</v>
      </c>
      <c r="O2660" s="183">
        <v>4297</v>
      </c>
      <c r="P2660" s="183" t="s">
        <v>1592</v>
      </c>
      <c r="Q2660" s="14" t="s">
        <v>101</v>
      </c>
      <c r="R2660" s="105">
        <v>932</v>
      </c>
      <c r="S2660" s="23">
        <v>42219</v>
      </c>
      <c r="T2660" s="106">
        <v>932</v>
      </c>
      <c r="U2660" s="25">
        <f t="shared" si="82"/>
        <v>0</v>
      </c>
      <c r="V2660" s="39" t="s">
        <v>9</v>
      </c>
    </row>
    <row r="2661" spans="1:22" x14ac:dyDescent="0.25">
      <c r="A2661" s="20">
        <v>42241</v>
      </c>
      <c r="B2661" s="183">
        <v>6869</v>
      </c>
      <c r="C2661" s="183" t="s">
        <v>1592</v>
      </c>
      <c r="D2661" s="14" t="s">
        <v>5046</v>
      </c>
      <c r="E2661" s="105">
        <v>966.5</v>
      </c>
      <c r="F2661" s="65">
        <v>42241</v>
      </c>
      <c r="G2661" s="106">
        <v>966.5</v>
      </c>
      <c r="H2661" s="31">
        <f t="shared" si="83"/>
        <v>0</v>
      </c>
      <c r="I2661" s="39" t="s">
        <v>9</v>
      </c>
      <c r="N2661" s="20">
        <v>42231</v>
      </c>
      <c r="O2661" s="183">
        <v>5806</v>
      </c>
      <c r="P2661" s="183" t="s">
        <v>1592</v>
      </c>
      <c r="Q2661" s="14" t="s">
        <v>101</v>
      </c>
      <c r="R2661" s="105">
        <v>907</v>
      </c>
      <c r="S2661" s="23">
        <v>42233</v>
      </c>
      <c r="T2661" s="106">
        <v>907</v>
      </c>
      <c r="U2661" s="48">
        <f t="shared" si="82"/>
        <v>0</v>
      </c>
      <c r="V2661" s="39" t="s">
        <v>19</v>
      </c>
    </row>
    <row r="2662" spans="1:22" x14ac:dyDescent="0.25">
      <c r="A2662" s="20">
        <v>42241</v>
      </c>
      <c r="B2662" s="183">
        <v>6870</v>
      </c>
      <c r="C2662" s="183" t="s">
        <v>1592</v>
      </c>
      <c r="D2662" s="14" t="s">
        <v>169</v>
      </c>
      <c r="E2662" s="105">
        <v>3514.8</v>
      </c>
      <c r="F2662" s="65">
        <v>42243</v>
      </c>
      <c r="G2662" s="106">
        <v>3514.8</v>
      </c>
      <c r="H2662" s="31">
        <f t="shared" si="83"/>
        <v>0</v>
      </c>
      <c r="I2662" s="39" t="s">
        <v>59</v>
      </c>
      <c r="N2662" s="20">
        <v>42242</v>
      </c>
      <c r="O2662" s="183">
        <v>6999</v>
      </c>
      <c r="P2662" s="183" t="s">
        <v>1592</v>
      </c>
      <c r="Q2662" s="14" t="s">
        <v>101</v>
      </c>
      <c r="R2662" s="105">
        <v>1217.5</v>
      </c>
      <c r="S2662" s="65">
        <v>42243</v>
      </c>
      <c r="T2662" s="106">
        <v>1217.5</v>
      </c>
      <c r="U2662" s="31">
        <f t="shared" si="82"/>
        <v>0</v>
      </c>
      <c r="V2662" s="39" t="s">
        <v>19</v>
      </c>
    </row>
    <row r="2663" spans="1:22" x14ac:dyDescent="0.25">
      <c r="A2663" s="20">
        <v>42241</v>
      </c>
      <c r="B2663" s="183">
        <v>6871</v>
      </c>
      <c r="C2663" s="183" t="s">
        <v>1592</v>
      </c>
      <c r="D2663" s="14" t="s">
        <v>130</v>
      </c>
      <c r="E2663" s="105">
        <v>3337</v>
      </c>
      <c r="F2663" s="65">
        <v>42242</v>
      </c>
      <c r="G2663" s="106">
        <v>3337</v>
      </c>
      <c r="H2663" s="31">
        <f t="shared" si="83"/>
        <v>0</v>
      </c>
      <c r="I2663" s="39" t="s">
        <v>9</v>
      </c>
      <c r="N2663" s="20">
        <v>42221</v>
      </c>
      <c r="O2663" s="183">
        <v>4674</v>
      </c>
      <c r="P2663" s="183" t="s">
        <v>1592</v>
      </c>
      <c r="Q2663" s="14" t="s">
        <v>237</v>
      </c>
      <c r="R2663" s="105">
        <v>450</v>
      </c>
      <c r="S2663" s="23">
        <v>42221</v>
      </c>
      <c r="T2663" s="106">
        <v>450</v>
      </c>
      <c r="U2663" s="31">
        <f t="shared" si="82"/>
        <v>0</v>
      </c>
      <c r="V2663" s="39" t="s">
        <v>9</v>
      </c>
    </row>
    <row r="2664" spans="1:22" x14ac:dyDescent="0.25">
      <c r="A2664" s="20">
        <v>42241</v>
      </c>
      <c r="B2664" s="183">
        <v>6872</v>
      </c>
      <c r="C2664" s="183" t="s">
        <v>1592</v>
      </c>
      <c r="D2664" s="14" t="s">
        <v>367</v>
      </c>
      <c r="E2664" s="105">
        <v>10339.200000000001</v>
      </c>
      <c r="F2664" s="65">
        <v>42243</v>
      </c>
      <c r="G2664" s="106">
        <v>10339.200000000001</v>
      </c>
      <c r="H2664" s="31">
        <f t="shared" si="83"/>
        <v>0</v>
      </c>
      <c r="I2664" s="39" t="s">
        <v>6112</v>
      </c>
      <c r="N2664" s="20">
        <v>42222</v>
      </c>
      <c r="O2664" s="183">
        <v>4800</v>
      </c>
      <c r="P2664" s="183" t="s">
        <v>1592</v>
      </c>
      <c r="Q2664" s="14" t="s">
        <v>237</v>
      </c>
      <c r="R2664" s="105">
        <v>510</v>
      </c>
      <c r="S2664" s="23">
        <v>42222</v>
      </c>
      <c r="T2664" s="106">
        <v>510</v>
      </c>
      <c r="U2664" s="31">
        <f t="shared" si="82"/>
        <v>0</v>
      </c>
      <c r="V2664" s="39" t="s">
        <v>9</v>
      </c>
    </row>
    <row r="2665" spans="1:22" x14ac:dyDescent="0.25">
      <c r="A2665" s="20">
        <v>42241</v>
      </c>
      <c r="B2665" s="183">
        <v>6873</v>
      </c>
      <c r="C2665" s="183" t="s">
        <v>1592</v>
      </c>
      <c r="D2665" s="14" t="s">
        <v>1515</v>
      </c>
      <c r="E2665" s="105">
        <v>3149.6</v>
      </c>
      <c r="F2665" s="65">
        <v>42241</v>
      </c>
      <c r="G2665" s="106">
        <v>3149.6</v>
      </c>
      <c r="H2665" s="31">
        <f t="shared" si="83"/>
        <v>0</v>
      </c>
      <c r="I2665" s="39" t="s">
        <v>9</v>
      </c>
      <c r="N2665" s="20">
        <v>42229</v>
      </c>
      <c r="O2665" s="183">
        <v>5532</v>
      </c>
      <c r="P2665" s="183" t="s">
        <v>1592</v>
      </c>
      <c r="Q2665" s="14" t="s">
        <v>237</v>
      </c>
      <c r="R2665" s="105">
        <v>270</v>
      </c>
      <c r="S2665" s="23">
        <v>42229</v>
      </c>
      <c r="T2665" s="106">
        <v>270</v>
      </c>
      <c r="U2665" s="31">
        <f t="shared" si="82"/>
        <v>0</v>
      </c>
      <c r="V2665" s="39" t="s">
        <v>9</v>
      </c>
    </row>
    <row r="2666" spans="1:22" x14ac:dyDescent="0.25">
      <c r="A2666" s="20">
        <v>42241</v>
      </c>
      <c r="B2666" s="183">
        <v>6874</v>
      </c>
      <c r="C2666" s="183" t="s">
        <v>1592</v>
      </c>
      <c r="D2666" s="14" t="s">
        <v>151</v>
      </c>
      <c r="E2666" s="105">
        <v>2788</v>
      </c>
      <c r="F2666" s="65">
        <v>42243</v>
      </c>
      <c r="G2666" s="106">
        <v>2788</v>
      </c>
      <c r="H2666" s="31">
        <f t="shared" si="83"/>
        <v>0</v>
      </c>
      <c r="I2666" s="39" t="s">
        <v>9</v>
      </c>
      <c r="N2666" s="20">
        <v>42231</v>
      </c>
      <c r="O2666" s="183">
        <v>5816</v>
      </c>
      <c r="P2666" s="183" t="s">
        <v>1592</v>
      </c>
      <c r="Q2666" s="14" t="s">
        <v>237</v>
      </c>
      <c r="R2666" s="105">
        <v>339.9</v>
      </c>
      <c r="S2666" s="23">
        <v>42231</v>
      </c>
      <c r="T2666" s="106">
        <v>339.9</v>
      </c>
      <c r="U2666" s="48">
        <f t="shared" si="82"/>
        <v>0</v>
      </c>
      <c r="V2666" s="39" t="s">
        <v>9</v>
      </c>
    </row>
    <row r="2667" spans="1:22" x14ac:dyDescent="0.25">
      <c r="A2667" s="20">
        <v>42241</v>
      </c>
      <c r="B2667" s="183">
        <v>6875</v>
      </c>
      <c r="C2667" s="183" t="s">
        <v>1592</v>
      </c>
      <c r="D2667" s="14" t="s">
        <v>48</v>
      </c>
      <c r="E2667" s="105">
        <v>8629.5</v>
      </c>
      <c r="F2667" s="65">
        <v>42241</v>
      </c>
      <c r="G2667" s="106">
        <v>8629.5</v>
      </c>
      <c r="H2667" s="31">
        <f t="shared" si="83"/>
        <v>0</v>
      </c>
      <c r="I2667" s="39" t="s">
        <v>94</v>
      </c>
      <c r="N2667" s="20">
        <v>42217</v>
      </c>
      <c r="O2667" s="183">
        <v>4214</v>
      </c>
      <c r="P2667" s="183" t="s">
        <v>1592</v>
      </c>
      <c r="Q2667" s="14" t="s">
        <v>98</v>
      </c>
      <c r="R2667" s="105">
        <v>6163.8</v>
      </c>
      <c r="S2667" s="23">
        <v>42217</v>
      </c>
      <c r="T2667" s="106">
        <v>6163.8</v>
      </c>
      <c r="U2667" s="25">
        <f t="shared" si="82"/>
        <v>0</v>
      </c>
      <c r="V2667" s="39" t="s">
        <v>9</v>
      </c>
    </row>
    <row r="2668" spans="1:22" x14ac:dyDescent="0.25">
      <c r="A2668" s="20">
        <v>42241</v>
      </c>
      <c r="B2668" s="183">
        <v>6876</v>
      </c>
      <c r="C2668" s="183" t="s">
        <v>1592</v>
      </c>
      <c r="D2668" s="14" t="s">
        <v>6250</v>
      </c>
      <c r="E2668" s="105">
        <v>7714</v>
      </c>
      <c r="F2668" s="65">
        <v>42241</v>
      </c>
      <c r="G2668" s="106">
        <v>7714</v>
      </c>
      <c r="H2668" s="31">
        <f t="shared" si="83"/>
        <v>0</v>
      </c>
      <c r="I2668" s="39" t="s">
        <v>9</v>
      </c>
      <c r="N2668" s="20">
        <v>42217</v>
      </c>
      <c r="O2668" s="183">
        <v>4295</v>
      </c>
      <c r="P2668" s="183" t="s">
        <v>1592</v>
      </c>
      <c r="Q2668" s="14" t="s">
        <v>98</v>
      </c>
      <c r="R2668" s="105">
        <v>2592</v>
      </c>
      <c r="S2668" s="23">
        <v>42219</v>
      </c>
      <c r="T2668" s="106">
        <v>2592</v>
      </c>
      <c r="U2668" s="25">
        <f t="shared" si="82"/>
        <v>0</v>
      </c>
      <c r="V2668" s="39" t="s">
        <v>19</v>
      </c>
    </row>
    <row r="2669" spans="1:22" x14ac:dyDescent="0.25">
      <c r="A2669" s="20">
        <v>42241</v>
      </c>
      <c r="B2669" s="183">
        <v>6877</v>
      </c>
      <c r="C2669" s="183" t="s">
        <v>1592</v>
      </c>
      <c r="D2669" s="14" t="s">
        <v>1012</v>
      </c>
      <c r="E2669" s="105">
        <v>2188.6999999999998</v>
      </c>
      <c r="F2669" s="65">
        <v>42241</v>
      </c>
      <c r="G2669" s="106">
        <v>2188.6999999999998</v>
      </c>
      <c r="H2669" s="31">
        <f t="shared" si="83"/>
        <v>0</v>
      </c>
      <c r="I2669" s="39" t="s">
        <v>94</v>
      </c>
      <c r="N2669" s="20">
        <v>42219</v>
      </c>
      <c r="O2669" s="183">
        <v>4471</v>
      </c>
      <c r="P2669" s="183" t="s">
        <v>1592</v>
      </c>
      <c r="Q2669" s="40" t="s">
        <v>98</v>
      </c>
      <c r="R2669" s="105">
        <v>3279.8</v>
      </c>
      <c r="S2669" s="23">
        <v>42221</v>
      </c>
      <c r="T2669" s="106">
        <v>3279.8</v>
      </c>
      <c r="U2669" s="31">
        <f t="shared" si="82"/>
        <v>0</v>
      </c>
      <c r="V2669" s="68" t="s">
        <v>19</v>
      </c>
    </row>
    <row r="2670" spans="1:22" x14ac:dyDescent="0.25">
      <c r="A2670" s="20">
        <v>42241</v>
      </c>
      <c r="B2670" s="183">
        <v>6878</v>
      </c>
      <c r="C2670" s="183" t="s">
        <v>1592</v>
      </c>
      <c r="D2670" s="14" t="s">
        <v>570</v>
      </c>
      <c r="E2670" s="105">
        <v>1372</v>
      </c>
      <c r="F2670" s="65">
        <v>42241</v>
      </c>
      <c r="G2670" s="106">
        <v>1372</v>
      </c>
      <c r="H2670" s="31">
        <f t="shared" si="83"/>
        <v>0</v>
      </c>
      <c r="I2670" s="39" t="s">
        <v>9</v>
      </c>
      <c r="N2670" s="20">
        <v>42223</v>
      </c>
      <c r="O2670" s="183">
        <v>4922</v>
      </c>
      <c r="P2670" s="183" t="s">
        <v>1592</v>
      </c>
      <c r="Q2670" s="14" t="s">
        <v>98</v>
      </c>
      <c r="R2670" s="105">
        <v>2237.1999999999998</v>
      </c>
      <c r="S2670" s="23">
        <v>42224</v>
      </c>
      <c r="T2670" s="106">
        <v>2237.1999999999998</v>
      </c>
      <c r="U2670" s="31">
        <f t="shared" si="82"/>
        <v>0</v>
      </c>
      <c r="V2670" s="39" t="s">
        <v>94</v>
      </c>
    </row>
    <row r="2671" spans="1:22" x14ac:dyDescent="0.25">
      <c r="A2671" s="20">
        <v>42241</v>
      </c>
      <c r="B2671" s="183">
        <v>6879</v>
      </c>
      <c r="C2671" s="183" t="s">
        <v>1592</v>
      </c>
      <c r="D2671" s="14" t="s">
        <v>49</v>
      </c>
      <c r="E2671" s="105">
        <v>1625.4</v>
      </c>
      <c r="F2671" s="65">
        <v>42241</v>
      </c>
      <c r="G2671" s="106">
        <v>1625.4</v>
      </c>
      <c r="H2671" s="31">
        <f t="shared" si="83"/>
        <v>0</v>
      </c>
      <c r="I2671" s="39" t="s">
        <v>94</v>
      </c>
      <c r="N2671" s="20">
        <v>42223</v>
      </c>
      <c r="O2671" s="183">
        <v>4923</v>
      </c>
      <c r="P2671" s="183" t="s">
        <v>1592</v>
      </c>
      <c r="Q2671" s="14" t="s">
        <v>98</v>
      </c>
      <c r="R2671" s="105">
        <v>212</v>
      </c>
      <c r="S2671" s="23">
        <v>42224</v>
      </c>
      <c r="T2671" s="106">
        <v>212</v>
      </c>
      <c r="U2671" s="31">
        <f t="shared" si="82"/>
        <v>0</v>
      </c>
      <c r="V2671" s="39" t="s">
        <v>94</v>
      </c>
    </row>
    <row r="2672" spans="1:22" x14ac:dyDescent="0.25">
      <c r="A2672" s="20">
        <v>42241</v>
      </c>
      <c r="B2672" s="183">
        <v>6880</v>
      </c>
      <c r="C2672" s="183" t="s">
        <v>1592</v>
      </c>
      <c r="D2672" s="14" t="s">
        <v>50</v>
      </c>
      <c r="E2672" s="105">
        <v>2513.3000000000002</v>
      </c>
      <c r="F2672" s="65">
        <v>42241</v>
      </c>
      <c r="G2672" s="106">
        <v>2513.3000000000002</v>
      </c>
      <c r="H2672" s="31">
        <f t="shared" si="83"/>
        <v>0</v>
      </c>
      <c r="I2672" s="39" t="s">
        <v>94</v>
      </c>
      <c r="N2672" s="20">
        <v>42224</v>
      </c>
      <c r="O2672" s="183">
        <v>5030</v>
      </c>
      <c r="P2672" s="183" t="s">
        <v>1592</v>
      </c>
      <c r="Q2672" s="14" t="s">
        <v>98</v>
      </c>
      <c r="R2672" s="105">
        <v>1040</v>
      </c>
      <c r="S2672" s="23">
        <v>42226</v>
      </c>
      <c r="T2672" s="106">
        <v>1040</v>
      </c>
      <c r="U2672" s="31">
        <f t="shared" si="82"/>
        <v>0</v>
      </c>
      <c r="V2672" s="39" t="s">
        <v>94</v>
      </c>
    </row>
    <row r="2673" spans="1:22" x14ac:dyDescent="0.25">
      <c r="A2673" s="20">
        <v>42241</v>
      </c>
      <c r="B2673" s="183">
        <v>6881</v>
      </c>
      <c r="C2673" s="183" t="s">
        <v>1592</v>
      </c>
      <c r="D2673" s="14" t="s">
        <v>102</v>
      </c>
      <c r="E2673" s="105">
        <v>685</v>
      </c>
      <c r="F2673" s="65">
        <v>42241</v>
      </c>
      <c r="G2673" s="106">
        <v>685</v>
      </c>
      <c r="H2673" s="31">
        <f t="shared" si="83"/>
        <v>0</v>
      </c>
      <c r="I2673" s="39" t="s">
        <v>9</v>
      </c>
      <c r="N2673" s="20">
        <v>42226</v>
      </c>
      <c r="O2673" s="183">
        <v>5223</v>
      </c>
      <c r="P2673" s="183" t="s">
        <v>1592</v>
      </c>
      <c r="Q2673" s="14" t="s">
        <v>98</v>
      </c>
      <c r="R2673" s="105">
        <v>1871.2</v>
      </c>
      <c r="S2673" s="23">
        <v>42227</v>
      </c>
      <c r="T2673" s="106">
        <v>1871.2</v>
      </c>
      <c r="U2673" s="31">
        <f t="shared" si="82"/>
        <v>0</v>
      </c>
      <c r="V2673" s="39" t="s">
        <v>19</v>
      </c>
    </row>
    <row r="2674" spans="1:22" x14ac:dyDescent="0.25">
      <c r="A2674" s="20">
        <v>42241</v>
      </c>
      <c r="B2674" s="183">
        <v>6882</v>
      </c>
      <c r="C2674" s="183" t="s">
        <v>1592</v>
      </c>
      <c r="D2674" s="14" t="s">
        <v>102</v>
      </c>
      <c r="E2674" s="105">
        <v>40</v>
      </c>
      <c r="F2674" s="65">
        <v>42241</v>
      </c>
      <c r="G2674" s="106">
        <v>40</v>
      </c>
      <c r="H2674" s="31">
        <f t="shared" si="83"/>
        <v>0</v>
      </c>
      <c r="I2674" s="39" t="s">
        <v>9</v>
      </c>
      <c r="N2674" s="20">
        <v>42227</v>
      </c>
      <c r="O2674" s="183">
        <v>5342</v>
      </c>
      <c r="P2674" s="183" t="s">
        <v>1592</v>
      </c>
      <c r="Q2674" s="14" t="s">
        <v>98</v>
      </c>
      <c r="R2674" s="105">
        <v>1331.5</v>
      </c>
      <c r="S2674" s="23">
        <v>42228</v>
      </c>
      <c r="T2674" s="106">
        <v>1331.5</v>
      </c>
      <c r="U2674" s="31">
        <f t="shared" si="82"/>
        <v>0</v>
      </c>
      <c r="V2674" s="39" t="s">
        <v>17</v>
      </c>
    </row>
    <row r="2675" spans="1:22" x14ac:dyDescent="0.25">
      <c r="A2675" s="20">
        <v>42241</v>
      </c>
      <c r="B2675" s="183">
        <v>6883</v>
      </c>
      <c r="C2675" s="183" t="s">
        <v>1592</v>
      </c>
      <c r="D2675" s="14" t="s">
        <v>225</v>
      </c>
      <c r="E2675" s="105">
        <v>2935.6</v>
      </c>
      <c r="F2675" s="65">
        <v>42241</v>
      </c>
      <c r="G2675" s="106">
        <v>2935.6</v>
      </c>
      <c r="H2675" s="31">
        <f t="shared" si="83"/>
        <v>0</v>
      </c>
      <c r="I2675" s="39" t="s">
        <v>9</v>
      </c>
      <c r="N2675" s="20">
        <v>42229</v>
      </c>
      <c r="O2675" s="183">
        <v>5558</v>
      </c>
      <c r="P2675" s="183" t="s">
        <v>1592</v>
      </c>
      <c r="Q2675" s="14" t="s">
        <v>98</v>
      </c>
      <c r="R2675" s="105">
        <v>3691.9</v>
      </c>
      <c r="S2675" s="23">
        <v>42229</v>
      </c>
      <c r="T2675" s="106">
        <v>3691.9</v>
      </c>
      <c r="U2675" s="31">
        <f t="shared" si="82"/>
        <v>0</v>
      </c>
      <c r="V2675" s="39" t="s">
        <v>9</v>
      </c>
    </row>
    <row r="2676" spans="1:22" x14ac:dyDescent="0.25">
      <c r="A2676" s="20">
        <v>42241</v>
      </c>
      <c r="B2676" s="183">
        <v>6884</v>
      </c>
      <c r="C2676" s="183" t="s">
        <v>1592</v>
      </c>
      <c r="D2676" s="14" t="s">
        <v>332</v>
      </c>
      <c r="E2676" s="105">
        <v>2910.6</v>
      </c>
      <c r="F2676" s="65">
        <v>42241</v>
      </c>
      <c r="G2676" s="106">
        <v>2910.6</v>
      </c>
      <c r="H2676" s="31">
        <f t="shared" si="83"/>
        <v>0</v>
      </c>
      <c r="I2676" s="39" t="s">
        <v>9</v>
      </c>
      <c r="N2676" s="20">
        <v>42233</v>
      </c>
      <c r="O2676" s="183">
        <v>6018</v>
      </c>
      <c r="P2676" s="183" t="s">
        <v>1592</v>
      </c>
      <c r="Q2676" s="14" t="s">
        <v>98</v>
      </c>
      <c r="R2676" s="105">
        <v>2254.1</v>
      </c>
      <c r="S2676" s="23">
        <v>42233</v>
      </c>
      <c r="T2676" s="118">
        <v>2254.1</v>
      </c>
      <c r="U2676" s="31">
        <f t="shared" si="82"/>
        <v>0</v>
      </c>
      <c r="V2676" s="56" t="s">
        <v>19</v>
      </c>
    </row>
    <row r="2677" spans="1:22" x14ac:dyDescent="0.25">
      <c r="A2677" s="20">
        <v>42241</v>
      </c>
      <c r="B2677" s="183">
        <v>6885</v>
      </c>
      <c r="C2677" s="183" t="s">
        <v>1592</v>
      </c>
      <c r="D2677" s="14" t="s">
        <v>24</v>
      </c>
      <c r="E2677" s="105">
        <v>1060.8</v>
      </c>
      <c r="F2677" s="74">
        <v>42248</v>
      </c>
      <c r="G2677" s="144">
        <v>1060.8</v>
      </c>
      <c r="H2677" s="31">
        <f t="shared" si="83"/>
        <v>0</v>
      </c>
      <c r="I2677" s="39" t="s">
        <v>9</v>
      </c>
      <c r="N2677" s="20">
        <v>42234</v>
      </c>
      <c r="O2677" s="183">
        <v>6123</v>
      </c>
      <c r="P2677" s="183" t="s">
        <v>1592</v>
      </c>
      <c r="Q2677" s="14" t="s">
        <v>98</v>
      </c>
      <c r="R2677" s="105">
        <v>1498.7</v>
      </c>
      <c r="S2677" s="65">
        <v>42235</v>
      </c>
      <c r="T2677" s="106">
        <v>1498.7</v>
      </c>
      <c r="U2677" s="31">
        <f t="shared" si="82"/>
        <v>0</v>
      </c>
      <c r="V2677" s="39" t="s">
        <v>19</v>
      </c>
    </row>
    <row r="2678" spans="1:22" x14ac:dyDescent="0.25">
      <c r="A2678" s="20">
        <v>42241</v>
      </c>
      <c r="B2678" s="183">
        <v>6886</v>
      </c>
      <c r="C2678" s="183" t="s">
        <v>1592</v>
      </c>
      <c r="D2678" s="14" t="s">
        <v>1371</v>
      </c>
      <c r="E2678" s="105">
        <v>3589.6</v>
      </c>
      <c r="F2678" s="65">
        <v>42241</v>
      </c>
      <c r="G2678" s="106">
        <v>3589.6</v>
      </c>
      <c r="H2678" s="31">
        <f t="shared" si="83"/>
        <v>0</v>
      </c>
      <c r="I2678" s="39" t="s">
        <v>9</v>
      </c>
      <c r="N2678" s="20">
        <v>42237</v>
      </c>
      <c r="O2678" s="183">
        <v>6486</v>
      </c>
      <c r="P2678" s="183" t="s">
        <v>1592</v>
      </c>
      <c r="Q2678" s="14" t="s">
        <v>98</v>
      </c>
      <c r="R2678" s="105">
        <v>1682.1</v>
      </c>
      <c r="S2678" s="23">
        <v>42238</v>
      </c>
      <c r="T2678" s="106">
        <v>1682.1</v>
      </c>
      <c r="U2678" s="31">
        <f t="shared" si="82"/>
        <v>0</v>
      </c>
      <c r="V2678" s="39" t="s">
        <v>19</v>
      </c>
    </row>
    <row r="2679" spans="1:22" x14ac:dyDescent="0.25">
      <c r="A2679" s="20">
        <v>42241</v>
      </c>
      <c r="B2679" s="183">
        <v>6887</v>
      </c>
      <c r="C2679" s="183" t="s">
        <v>1592</v>
      </c>
      <c r="D2679" s="14" t="s">
        <v>282</v>
      </c>
      <c r="E2679" s="105">
        <v>6145.2</v>
      </c>
      <c r="F2679" s="74">
        <v>42251</v>
      </c>
      <c r="G2679" s="144">
        <v>6145.2</v>
      </c>
      <c r="H2679" s="31">
        <f t="shared" si="83"/>
        <v>0</v>
      </c>
      <c r="I2679" s="39" t="s">
        <v>9</v>
      </c>
      <c r="N2679" s="20">
        <v>42238</v>
      </c>
      <c r="O2679" s="183">
        <v>6589</v>
      </c>
      <c r="P2679" s="183" t="s">
        <v>1592</v>
      </c>
      <c r="Q2679" s="14" t="s">
        <v>98</v>
      </c>
      <c r="R2679" s="105">
        <v>2050</v>
      </c>
      <c r="S2679" s="23">
        <v>42239</v>
      </c>
      <c r="T2679" s="106">
        <v>2050</v>
      </c>
      <c r="U2679" s="31">
        <f t="shared" si="82"/>
        <v>0</v>
      </c>
      <c r="V2679" s="39" t="s">
        <v>94</v>
      </c>
    </row>
    <row r="2680" spans="1:22" x14ac:dyDescent="0.25">
      <c r="A2680" s="20">
        <v>42241</v>
      </c>
      <c r="B2680" s="183">
        <v>6888</v>
      </c>
      <c r="C2680" s="183" t="s">
        <v>1592</v>
      </c>
      <c r="D2680" s="14" t="s">
        <v>89</v>
      </c>
      <c r="E2680" s="105">
        <v>1016.6</v>
      </c>
      <c r="F2680" s="65">
        <v>42241</v>
      </c>
      <c r="G2680" s="106">
        <v>1016.6</v>
      </c>
      <c r="H2680" s="31">
        <f t="shared" si="83"/>
        <v>0</v>
      </c>
      <c r="I2680" s="39" t="s">
        <v>9</v>
      </c>
      <c r="N2680" s="20">
        <v>42240</v>
      </c>
      <c r="O2680" s="183">
        <v>6783</v>
      </c>
      <c r="P2680" s="183" t="s">
        <v>1592</v>
      </c>
      <c r="Q2680" s="14" t="s">
        <v>98</v>
      </c>
      <c r="R2680" s="105">
        <v>2883.3</v>
      </c>
      <c r="S2680" s="65">
        <v>42241</v>
      </c>
      <c r="T2680" s="106">
        <v>2883.3</v>
      </c>
      <c r="U2680" s="31">
        <f t="shared" si="82"/>
        <v>0</v>
      </c>
      <c r="V2680" s="39" t="s">
        <v>19</v>
      </c>
    </row>
    <row r="2681" spans="1:22" x14ac:dyDescent="0.25">
      <c r="A2681" s="20">
        <v>42241</v>
      </c>
      <c r="B2681" s="183">
        <v>6889</v>
      </c>
      <c r="C2681" s="183" t="s">
        <v>1592</v>
      </c>
      <c r="D2681" s="14" t="s">
        <v>218</v>
      </c>
      <c r="E2681" s="108">
        <v>0</v>
      </c>
      <c r="F2681" s="65"/>
      <c r="G2681" s="106"/>
      <c r="H2681" s="31">
        <f t="shared" si="83"/>
        <v>0</v>
      </c>
      <c r="I2681" s="39" t="s">
        <v>13</v>
      </c>
      <c r="N2681" s="20">
        <v>42242</v>
      </c>
      <c r="O2681" s="183">
        <v>6998</v>
      </c>
      <c r="P2681" s="183" t="s">
        <v>1592</v>
      </c>
      <c r="Q2681" s="14" t="s">
        <v>98</v>
      </c>
      <c r="R2681" s="105">
        <v>2083.1</v>
      </c>
      <c r="S2681" s="65">
        <v>42243</v>
      </c>
      <c r="T2681" s="106">
        <v>2083.1</v>
      </c>
      <c r="U2681" s="31">
        <f t="shared" si="82"/>
        <v>0</v>
      </c>
      <c r="V2681" s="39" t="s">
        <v>19</v>
      </c>
    </row>
    <row r="2682" spans="1:22" x14ac:dyDescent="0.25">
      <c r="A2682" s="20">
        <v>42241</v>
      </c>
      <c r="B2682" s="183">
        <v>6890</v>
      </c>
      <c r="C2682" s="183" t="s">
        <v>1592</v>
      </c>
      <c r="D2682" s="14" t="s">
        <v>37</v>
      </c>
      <c r="E2682" s="105">
        <v>2520.3000000000002</v>
      </c>
      <c r="F2682" s="65">
        <v>42241</v>
      </c>
      <c r="G2682" s="106">
        <v>2520.3000000000002</v>
      </c>
      <c r="H2682" s="31">
        <f t="shared" si="83"/>
        <v>0</v>
      </c>
      <c r="I2682" s="39" t="s">
        <v>9</v>
      </c>
      <c r="N2682" s="20">
        <v>42244</v>
      </c>
      <c r="O2682" s="183">
        <v>7242</v>
      </c>
      <c r="P2682" s="183" t="s">
        <v>1592</v>
      </c>
      <c r="Q2682" s="14" t="s">
        <v>98</v>
      </c>
      <c r="R2682" s="105">
        <v>4545.05</v>
      </c>
      <c r="S2682" s="23">
        <v>42245</v>
      </c>
      <c r="T2682" s="106">
        <v>4545.05</v>
      </c>
      <c r="U2682" s="31">
        <f t="shared" si="82"/>
        <v>0</v>
      </c>
      <c r="V2682" s="39" t="s">
        <v>19</v>
      </c>
    </row>
    <row r="2683" spans="1:22" x14ac:dyDescent="0.25">
      <c r="A2683" s="20">
        <v>42241</v>
      </c>
      <c r="B2683" s="183">
        <v>6891</v>
      </c>
      <c r="C2683" s="183" t="s">
        <v>1592</v>
      </c>
      <c r="D2683" s="14" t="s">
        <v>228</v>
      </c>
      <c r="E2683" s="105">
        <v>3046.4</v>
      </c>
      <c r="F2683" s="65">
        <v>42241</v>
      </c>
      <c r="G2683" s="106">
        <v>3046.4</v>
      </c>
      <c r="H2683" s="31">
        <f t="shared" si="83"/>
        <v>0</v>
      </c>
      <c r="I2683" s="39" t="s">
        <v>9</v>
      </c>
      <c r="N2683" s="20">
        <v>42244</v>
      </c>
      <c r="O2683" s="183">
        <v>7244</v>
      </c>
      <c r="P2683" s="183" t="s">
        <v>1592</v>
      </c>
      <c r="Q2683" s="14" t="s">
        <v>98</v>
      </c>
      <c r="R2683" s="105">
        <v>679</v>
      </c>
      <c r="S2683" s="23">
        <v>42245</v>
      </c>
      <c r="T2683" s="106">
        <v>679</v>
      </c>
      <c r="U2683" s="31">
        <f t="shared" si="82"/>
        <v>0</v>
      </c>
      <c r="V2683" s="39" t="s">
        <v>19</v>
      </c>
    </row>
    <row r="2684" spans="1:22" x14ac:dyDescent="0.25">
      <c r="A2684" s="20">
        <v>42241</v>
      </c>
      <c r="B2684" s="183">
        <v>6892</v>
      </c>
      <c r="C2684" s="183" t="s">
        <v>1592</v>
      </c>
      <c r="D2684" s="14" t="s">
        <v>464</v>
      </c>
      <c r="E2684" s="105">
        <v>2930.8</v>
      </c>
      <c r="F2684" s="65">
        <v>42241</v>
      </c>
      <c r="G2684" s="106">
        <v>2930.8</v>
      </c>
      <c r="H2684" s="31">
        <f t="shared" si="83"/>
        <v>0</v>
      </c>
      <c r="I2684" s="39" t="s">
        <v>9</v>
      </c>
      <c r="N2684" s="20">
        <v>42245</v>
      </c>
      <c r="O2684" s="183">
        <v>7359</v>
      </c>
      <c r="P2684" s="183" t="s">
        <v>1592</v>
      </c>
      <c r="Q2684" s="14" t="s">
        <v>98</v>
      </c>
      <c r="R2684" s="105">
        <v>2163</v>
      </c>
      <c r="S2684" s="23">
        <v>42247</v>
      </c>
      <c r="T2684" s="106">
        <v>2163</v>
      </c>
      <c r="U2684" s="31">
        <f t="shared" si="82"/>
        <v>0</v>
      </c>
      <c r="V2684" s="39" t="s">
        <v>19</v>
      </c>
    </row>
    <row r="2685" spans="1:22" x14ac:dyDescent="0.25">
      <c r="A2685" s="20">
        <v>42241</v>
      </c>
      <c r="B2685" s="183">
        <v>6893</v>
      </c>
      <c r="C2685" s="183" t="s">
        <v>1592</v>
      </c>
      <c r="D2685" s="14" t="s">
        <v>24</v>
      </c>
      <c r="E2685" s="105">
        <v>537</v>
      </c>
      <c r="F2685" s="74">
        <v>42248</v>
      </c>
      <c r="G2685" s="144">
        <v>537</v>
      </c>
      <c r="H2685" s="31">
        <f t="shared" si="83"/>
        <v>0</v>
      </c>
      <c r="I2685" s="39" t="s">
        <v>9</v>
      </c>
      <c r="N2685" s="20">
        <v>42221</v>
      </c>
      <c r="O2685" s="183">
        <v>4675</v>
      </c>
      <c r="P2685" s="183" t="s">
        <v>1592</v>
      </c>
      <c r="Q2685" s="14" t="s">
        <v>168</v>
      </c>
      <c r="R2685" s="105">
        <v>7714</v>
      </c>
      <c r="S2685" s="23">
        <v>42222</v>
      </c>
      <c r="T2685" s="106">
        <v>7714</v>
      </c>
      <c r="U2685" s="31">
        <f t="shared" si="82"/>
        <v>0</v>
      </c>
      <c r="V2685" s="39" t="s">
        <v>19</v>
      </c>
    </row>
    <row r="2686" spans="1:22" x14ac:dyDescent="0.25">
      <c r="A2686" s="20">
        <v>42241</v>
      </c>
      <c r="B2686" s="183">
        <v>6894</v>
      </c>
      <c r="C2686" s="183" t="s">
        <v>1592</v>
      </c>
      <c r="D2686" s="14" t="s">
        <v>218</v>
      </c>
      <c r="E2686" s="108">
        <v>0</v>
      </c>
      <c r="F2686" s="65"/>
      <c r="G2686" s="106"/>
      <c r="H2686" s="31">
        <f t="shared" si="83"/>
        <v>0</v>
      </c>
      <c r="I2686" s="39" t="s">
        <v>13</v>
      </c>
      <c r="N2686" s="20">
        <v>42222</v>
      </c>
      <c r="O2686" s="183">
        <v>4725</v>
      </c>
      <c r="P2686" s="183" t="s">
        <v>1592</v>
      </c>
      <c r="Q2686" s="14" t="s">
        <v>168</v>
      </c>
      <c r="R2686" s="105">
        <v>8223.1</v>
      </c>
      <c r="S2686" s="23">
        <v>42222</v>
      </c>
      <c r="T2686" s="106">
        <v>8223.1</v>
      </c>
      <c r="U2686" s="31">
        <f t="shared" si="82"/>
        <v>0</v>
      </c>
      <c r="V2686" s="39" t="s">
        <v>59</v>
      </c>
    </row>
    <row r="2687" spans="1:22" x14ac:dyDescent="0.25">
      <c r="A2687" s="20">
        <v>42241</v>
      </c>
      <c r="B2687" s="183">
        <v>6895</v>
      </c>
      <c r="C2687" s="183" t="s">
        <v>1592</v>
      </c>
      <c r="D2687" s="14" t="s">
        <v>108</v>
      </c>
      <c r="E2687" s="105">
        <v>15222</v>
      </c>
      <c r="F2687" s="213" t="s">
        <v>6343</v>
      </c>
      <c r="G2687" s="144">
        <f>2786.4+12435.6</f>
        <v>15222</v>
      </c>
      <c r="H2687" s="31">
        <f t="shared" si="83"/>
        <v>0</v>
      </c>
      <c r="I2687" s="39" t="s">
        <v>19</v>
      </c>
      <c r="N2687" s="20">
        <v>42223</v>
      </c>
      <c r="O2687" s="183">
        <v>4869</v>
      </c>
      <c r="P2687" s="183" t="s">
        <v>1592</v>
      </c>
      <c r="Q2687" s="14" t="s">
        <v>168</v>
      </c>
      <c r="R2687" s="105">
        <v>5220.2</v>
      </c>
      <c r="S2687" s="23">
        <v>42224</v>
      </c>
      <c r="T2687" s="106">
        <v>5220.2</v>
      </c>
      <c r="U2687" s="31">
        <f t="shared" si="82"/>
        <v>0</v>
      </c>
      <c r="V2687" s="39" t="s">
        <v>59</v>
      </c>
    </row>
    <row r="2688" spans="1:22" x14ac:dyDescent="0.25">
      <c r="A2688" s="20">
        <v>42241</v>
      </c>
      <c r="B2688" s="183">
        <v>6896</v>
      </c>
      <c r="C2688" s="183" t="s">
        <v>1592</v>
      </c>
      <c r="D2688" s="14" t="s">
        <v>60</v>
      </c>
      <c r="E2688" s="105">
        <v>9241.6</v>
      </c>
      <c r="F2688" s="65">
        <v>42241</v>
      </c>
      <c r="G2688" s="106">
        <v>9241.6</v>
      </c>
      <c r="H2688" s="31">
        <f t="shared" si="83"/>
        <v>0</v>
      </c>
      <c r="I2688" s="39" t="s">
        <v>19</v>
      </c>
      <c r="N2688" s="20">
        <v>42226</v>
      </c>
      <c r="O2688" s="183">
        <v>5168</v>
      </c>
      <c r="P2688" s="183" t="s">
        <v>1592</v>
      </c>
      <c r="Q2688" s="14" t="s">
        <v>168</v>
      </c>
      <c r="R2688" s="105">
        <v>4822.3</v>
      </c>
      <c r="S2688" s="23">
        <v>42226</v>
      </c>
      <c r="T2688" s="106">
        <v>4822.3</v>
      </c>
      <c r="U2688" s="31">
        <f t="shared" si="82"/>
        <v>0</v>
      </c>
      <c r="V2688" s="39" t="s">
        <v>59</v>
      </c>
    </row>
    <row r="2689" spans="1:22" x14ac:dyDescent="0.25">
      <c r="A2689" s="20">
        <v>42241</v>
      </c>
      <c r="B2689" s="183">
        <v>6897</v>
      </c>
      <c r="C2689" s="183" t="s">
        <v>1592</v>
      </c>
      <c r="D2689" s="14" t="s">
        <v>256</v>
      </c>
      <c r="E2689" s="105">
        <v>3969.2</v>
      </c>
      <c r="F2689" s="65">
        <v>42241</v>
      </c>
      <c r="G2689" s="106">
        <v>3969.2</v>
      </c>
      <c r="H2689" s="31">
        <f t="shared" si="83"/>
        <v>0</v>
      </c>
      <c r="I2689" s="39" t="s">
        <v>19</v>
      </c>
      <c r="N2689" s="20">
        <v>42243</v>
      </c>
      <c r="O2689" s="183">
        <v>7072</v>
      </c>
      <c r="P2689" s="183" t="s">
        <v>1592</v>
      </c>
      <c r="Q2689" s="14" t="s">
        <v>168</v>
      </c>
      <c r="R2689" s="105">
        <v>6045.6</v>
      </c>
      <c r="S2689" s="23">
        <v>42243</v>
      </c>
      <c r="T2689" s="106">
        <v>6045.6</v>
      </c>
      <c r="U2689" s="31">
        <f t="shared" si="82"/>
        <v>0</v>
      </c>
      <c r="V2689" s="39" t="s">
        <v>59</v>
      </c>
    </row>
    <row r="2690" spans="1:22" x14ac:dyDescent="0.25">
      <c r="A2690" s="20">
        <v>42241</v>
      </c>
      <c r="B2690" s="183">
        <v>6898</v>
      </c>
      <c r="C2690" s="183" t="s">
        <v>1592</v>
      </c>
      <c r="D2690" s="14" t="s">
        <v>143</v>
      </c>
      <c r="E2690" s="105">
        <v>17645.599999999999</v>
      </c>
      <c r="F2690" s="65">
        <v>42243</v>
      </c>
      <c r="G2690" s="106">
        <v>17645.599999999999</v>
      </c>
      <c r="H2690" s="31">
        <f t="shared" si="83"/>
        <v>0</v>
      </c>
      <c r="I2690" s="39" t="s">
        <v>773</v>
      </c>
      <c r="N2690" s="20">
        <v>42233</v>
      </c>
      <c r="O2690" s="183">
        <v>5994</v>
      </c>
      <c r="P2690" s="183" t="s">
        <v>1592</v>
      </c>
      <c r="Q2690" s="14" t="s">
        <v>193</v>
      </c>
      <c r="R2690" s="105">
        <v>8064.36</v>
      </c>
      <c r="S2690" s="30" t="s">
        <v>6211</v>
      </c>
      <c r="T2690" s="118">
        <v>8064.36</v>
      </c>
      <c r="U2690" s="31">
        <f t="shared" si="82"/>
        <v>0</v>
      </c>
      <c r="V2690" s="56" t="s">
        <v>9</v>
      </c>
    </row>
    <row r="2691" spans="1:22" x14ac:dyDescent="0.25">
      <c r="A2691" s="20">
        <v>42241</v>
      </c>
      <c r="B2691" s="183">
        <v>6899</v>
      </c>
      <c r="C2691" s="183" t="s">
        <v>1592</v>
      </c>
      <c r="D2691" s="14" t="s">
        <v>32</v>
      </c>
      <c r="E2691" s="105">
        <v>74169.600000000006</v>
      </c>
      <c r="F2691" s="74">
        <v>42260</v>
      </c>
      <c r="G2691" s="144">
        <v>74169.600000000006</v>
      </c>
      <c r="H2691" s="31">
        <f t="shared" si="83"/>
        <v>0</v>
      </c>
      <c r="I2691" s="39" t="s">
        <v>1013</v>
      </c>
      <c r="N2691" s="20">
        <v>42247</v>
      </c>
      <c r="O2691" s="183">
        <v>7507</v>
      </c>
      <c r="P2691" s="183" t="s">
        <v>1592</v>
      </c>
      <c r="Q2691" s="14" t="s">
        <v>193</v>
      </c>
      <c r="R2691" s="105">
        <v>11249.52</v>
      </c>
      <c r="S2691" s="23"/>
      <c r="T2691" s="106"/>
      <c r="U2691" s="31">
        <f t="shared" ref="U2691:U2754" si="84">R2691-T2691</f>
        <v>11249.52</v>
      </c>
      <c r="V2691" s="39" t="s">
        <v>9</v>
      </c>
    </row>
    <row r="2692" spans="1:22" x14ac:dyDescent="0.25">
      <c r="A2692" s="20">
        <v>42241</v>
      </c>
      <c r="B2692" s="183">
        <v>6900</v>
      </c>
      <c r="C2692" s="183" t="s">
        <v>1592</v>
      </c>
      <c r="D2692" s="14" t="s">
        <v>1188</v>
      </c>
      <c r="E2692" s="105">
        <v>430</v>
      </c>
      <c r="F2692" s="65">
        <v>42241</v>
      </c>
      <c r="G2692" s="106">
        <v>430</v>
      </c>
      <c r="H2692" s="31">
        <f t="shared" ref="H2692:H2755" si="85">E2692-G2692</f>
        <v>0</v>
      </c>
      <c r="I2692" s="39" t="s">
        <v>9</v>
      </c>
      <c r="N2692" s="20">
        <v>42240</v>
      </c>
      <c r="O2692" s="183">
        <v>6762</v>
      </c>
      <c r="P2692" s="183" t="s">
        <v>1592</v>
      </c>
      <c r="Q2692" s="14" t="s">
        <v>446</v>
      </c>
      <c r="R2692" s="105">
        <v>9264.4</v>
      </c>
      <c r="S2692" s="152"/>
      <c r="T2692" s="106"/>
      <c r="U2692" s="31">
        <f t="shared" si="84"/>
        <v>9264.4</v>
      </c>
      <c r="V2692" s="39" t="s">
        <v>9</v>
      </c>
    </row>
    <row r="2693" spans="1:22" x14ac:dyDescent="0.25">
      <c r="A2693" s="20">
        <v>42241</v>
      </c>
      <c r="B2693" s="183">
        <v>6901</v>
      </c>
      <c r="C2693" s="183" t="s">
        <v>1592</v>
      </c>
      <c r="D2693" s="14" t="s">
        <v>66</v>
      </c>
      <c r="E2693" s="105">
        <v>460</v>
      </c>
      <c r="F2693" s="65">
        <v>42241</v>
      </c>
      <c r="G2693" s="106">
        <v>460</v>
      </c>
      <c r="H2693" s="31">
        <f t="shared" si="85"/>
        <v>0</v>
      </c>
      <c r="I2693" s="39" t="s">
        <v>9</v>
      </c>
      <c r="N2693" s="20">
        <v>42219</v>
      </c>
      <c r="O2693" s="183">
        <v>4442</v>
      </c>
      <c r="P2693" s="183" t="s">
        <v>1592</v>
      </c>
      <c r="Q2693" s="40" t="s">
        <v>1050</v>
      </c>
      <c r="R2693" s="105">
        <v>11970</v>
      </c>
      <c r="S2693" s="212" t="s">
        <v>6114</v>
      </c>
      <c r="T2693" s="106">
        <v>11970</v>
      </c>
      <c r="U2693" s="31">
        <f t="shared" si="84"/>
        <v>0</v>
      </c>
      <c r="V2693" s="68" t="s">
        <v>9</v>
      </c>
    </row>
    <row r="2694" spans="1:22" x14ac:dyDescent="0.25">
      <c r="A2694" s="20">
        <v>42241</v>
      </c>
      <c r="B2694" s="183">
        <v>6902</v>
      </c>
      <c r="C2694" s="183" t="s">
        <v>1592</v>
      </c>
      <c r="D2694" s="14" t="s">
        <v>24</v>
      </c>
      <c r="E2694" s="105">
        <v>262624.40000000002</v>
      </c>
      <c r="F2694" s="74">
        <v>42248</v>
      </c>
      <c r="G2694" s="144">
        <v>262624.40000000002</v>
      </c>
      <c r="H2694" s="31">
        <f t="shared" si="85"/>
        <v>0</v>
      </c>
      <c r="I2694" s="39" t="s">
        <v>6124</v>
      </c>
      <c r="N2694" s="20">
        <v>42226</v>
      </c>
      <c r="O2694" s="183">
        <v>5207</v>
      </c>
      <c r="P2694" s="183" t="s">
        <v>1592</v>
      </c>
      <c r="Q2694" s="14" t="s">
        <v>1050</v>
      </c>
      <c r="R2694" s="105">
        <v>10135.36</v>
      </c>
      <c r="S2694" s="30" t="s">
        <v>6166</v>
      </c>
      <c r="T2694" s="106">
        <v>10135.36</v>
      </c>
      <c r="U2694" s="31">
        <f t="shared" si="84"/>
        <v>0</v>
      </c>
      <c r="V2694" s="39" t="s">
        <v>9</v>
      </c>
    </row>
    <row r="2695" spans="1:22" x14ac:dyDescent="0.25">
      <c r="A2695" s="20">
        <v>42241</v>
      </c>
      <c r="B2695" s="183">
        <v>6903</v>
      </c>
      <c r="C2695" s="183" t="s">
        <v>1592</v>
      </c>
      <c r="D2695" s="14" t="s">
        <v>24</v>
      </c>
      <c r="E2695" s="105">
        <v>25511.4</v>
      </c>
      <c r="F2695" s="74">
        <v>42248</v>
      </c>
      <c r="G2695" s="144">
        <v>25511.4</v>
      </c>
      <c r="H2695" s="31">
        <f t="shared" si="85"/>
        <v>0</v>
      </c>
      <c r="I2695" s="39" t="s">
        <v>6124</v>
      </c>
      <c r="N2695" s="20">
        <v>42219</v>
      </c>
      <c r="O2695" s="183">
        <v>4499</v>
      </c>
      <c r="P2695" s="183" t="s">
        <v>1592</v>
      </c>
      <c r="Q2695" s="40" t="s">
        <v>111</v>
      </c>
      <c r="R2695" s="105">
        <v>345560</v>
      </c>
      <c r="S2695" s="23">
        <v>42228</v>
      </c>
      <c r="T2695" s="106">
        <v>345560</v>
      </c>
      <c r="U2695" s="31">
        <f t="shared" si="84"/>
        <v>0</v>
      </c>
      <c r="V2695" s="68" t="s">
        <v>9</v>
      </c>
    </row>
    <row r="2696" spans="1:22" x14ac:dyDescent="0.25">
      <c r="A2696" s="20">
        <v>42241</v>
      </c>
      <c r="B2696" s="183">
        <v>6904</v>
      </c>
      <c r="C2696" s="183" t="s">
        <v>1592</v>
      </c>
      <c r="D2696" s="14" t="s">
        <v>624</v>
      </c>
      <c r="E2696" s="105">
        <v>1034.8</v>
      </c>
      <c r="F2696" s="65">
        <v>42241</v>
      </c>
      <c r="G2696" s="106">
        <v>1034.8</v>
      </c>
      <c r="H2696" s="31">
        <f t="shared" si="85"/>
        <v>0</v>
      </c>
      <c r="I2696" s="39" t="s">
        <v>94</v>
      </c>
      <c r="N2696" s="20">
        <v>42219</v>
      </c>
      <c r="O2696" s="183">
        <v>4500</v>
      </c>
      <c r="P2696" s="183" t="s">
        <v>1592</v>
      </c>
      <c r="Q2696" s="40" t="s">
        <v>111</v>
      </c>
      <c r="R2696" s="105">
        <v>154380</v>
      </c>
      <c r="S2696" s="23">
        <v>42228</v>
      </c>
      <c r="T2696" s="106">
        <v>154380</v>
      </c>
      <c r="U2696" s="31">
        <f t="shared" si="84"/>
        <v>0</v>
      </c>
      <c r="V2696" s="68" t="s">
        <v>9</v>
      </c>
    </row>
    <row r="2697" spans="1:22" x14ac:dyDescent="0.25">
      <c r="A2697" s="20">
        <v>42241</v>
      </c>
      <c r="B2697" s="183">
        <v>6905</v>
      </c>
      <c r="C2697" s="183" t="s">
        <v>1592</v>
      </c>
      <c r="D2697" s="14" t="s">
        <v>111</v>
      </c>
      <c r="E2697" s="105">
        <v>275435</v>
      </c>
      <c r="F2697" s="74">
        <v>42251</v>
      </c>
      <c r="G2697" s="144">
        <v>275435</v>
      </c>
      <c r="H2697" s="31">
        <f t="shared" si="85"/>
        <v>0</v>
      </c>
      <c r="I2697" s="39" t="s">
        <v>9</v>
      </c>
      <c r="N2697" s="20">
        <v>42222</v>
      </c>
      <c r="O2697" s="183">
        <v>4815</v>
      </c>
      <c r="P2697" s="183" t="s">
        <v>1592</v>
      </c>
      <c r="Q2697" s="14" t="s">
        <v>111</v>
      </c>
      <c r="R2697" s="105">
        <v>151664</v>
      </c>
      <c r="S2697" s="23">
        <v>42228</v>
      </c>
      <c r="T2697" s="106">
        <v>151664</v>
      </c>
      <c r="U2697" s="31">
        <f t="shared" si="84"/>
        <v>0</v>
      </c>
      <c r="V2697" s="39" t="s">
        <v>9</v>
      </c>
    </row>
    <row r="2698" spans="1:22" x14ac:dyDescent="0.25">
      <c r="A2698" s="20">
        <v>42241</v>
      </c>
      <c r="B2698" s="183">
        <v>6906</v>
      </c>
      <c r="C2698" s="183" t="s">
        <v>1592</v>
      </c>
      <c r="D2698" s="150" t="s">
        <v>111</v>
      </c>
      <c r="E2698" s="105">
        <v>286880</v>
      </c>
      <c r="F2698" s="74">
        <v>42248</v>
      </c>
      <c r="G2698" s="144">
        <v>286880</v>
      </c>
      <c r="H2698" s="31">
        <f t="shared" si="85"/>
        <v>0</v>
      </c>
      <c r="I2698" s="39" t="s">
        <v>9</v>
      </c>
      <c r="N2698" s="20">
        <v>42222</v>
      </c>
      <c r="O2698" s="183">
        <v>4816</v>
      </c>
      <c r="P2698" s="183" t="s">
        <v>1592</v>
      </c>
      <c r="Q2698" s="14" t="s">
        <v>111</v>
      </c>
      <c r="R2698" s="105">
        <v>155709</v>
      </c>
      <c r="S2698" s="23">
        <v>42228</v>
      </c>
      <c r="T2698" s="106">
        <v>155709</v>
      </c>
      <c r="U2698" s="31">
        <f t="shared" si="84"/>
        <v>0</v>
      </c>
      <c r="V2698" s="39" t="s">
        <v>9</v>
      </c>
    </row>
    <row r="2699" spans="1:22" x14ac:dyDescent="0.25">
      <c r="A2699" s="20">
        <v>42241</v>
      </c>
      <c r="B2699" s="183">
        <v>6907</v>
      </c>
      <c r="C2699" s="183" t="s">
        <v>1592</v>
      </c>
      <c r="D2699" s="14" t="s">
        <v>90</v>
      </c>
      <c r="E2699" s="105">
        <v>352.8</v>
      </c>
      <c r="F2699" s="65">
        <v>42241</v>
      </c>
      <c r="G2699" s="106">
        <v>352.8</v>
      </c>
      <c r="H2699" s="31">
        <f t="shared" si="85"/>
        <v>0</v>
      </c>
      <c r="I2699" s="39" t="s">
        <v>9</v>
      </c>
      <c r="N2699" s="20">
        <v>42222</v>
      </c>
      <c r="O2699" s="183">
        <v>4817</v>
      </c>
      <c r="P2699" s="183" t="s">
        <v>1592</v>
      </c>
      <c r="Q2699" s="14" t="s">
        <v>111</v>
      </c>
      <c r="R2699" s="105">
        <v>205524</v>
      </c>
      <c r="S2699" s="23">
        <v>42228</v>
      </c>
      <c r="T2699" s="106">
        <v>205524</v>
      </c>
      <c r="U2699" s="31">
        <f t="shared" si="84"/>
        <v>0</v>
      </c>
      <c r="V2699" s="39" t="s">
        <v>9</v>
      </c>
    </row>
    <row r="2700" spans="1:22" x14ac:dyDescent="0.25">
      <c r="A2700" s="20">
        <v>42241</v>
      </c>
      <c r="B2700" s="183">
        <v>6908</v>
      </c>
      <c r="C2700" s="183" t="s">
        <v>1592</v>
      </c>
      <c r="D2700" s="14" t="s">
        <v>24</v>
      </c>
      <c r="E2700" s="105">
        <v>1183</v>
      </c>
      <c r="F2700" s="74">
        <v>42248</v>
      </c>
      <c r="G2700" s="144">
        <v>1183</v>
      </c>
      <c r="H2700" s="31">
        <f t="shared" si="85"/>
        <v>0</v>
      </c>
      <c r="I2700" s="39" t="s">
        <v>17</v>
      </c>
      <c r="N2700" s="20">
        <v>42223</v>
      </c>
      <c r="O2700" s="183">
        <v>4824</v>
      </c>
      <c r="P2700" s="183" t="s">
        <v>1592</v>
      </c>
      <c r="Q2700" s="14" t="s">
        <v>111</v>
      </c>
      <c r="R2700" s="105">
        <v>6244.86</v>
      </c>
      <c r="S2700" s="23">
        <v>42228</v>
      </c>
      <c r="T2700" s="106">
        <v>6244.86</v>
      </c>
      <c r="U2700" s="31">
        <f t="shared" si="84"/>
        <v>0</v>
      </c>
      <c r="V2700" s="39" t="s">
        <v>6106</v>
      </c>
    </row>
    <row r="2701" spans="1:22" x14ac:dyDescent="0.25">
      <c r="A2701" s="20">
        <v>42241</v>
      </c>
      <c r="B2701" s="183">
        <v>6909</v>
      </c>
      <c r="C2701" s="183" t="s">
        <v>1592</v>
      </c>
      <c r="D2701" s="14" t="s">
        <v>14</v>
      </c>
      <c r="E2701" s="105">
        <v>38108</v>
      </c>
      <c r="F2701" s="74">
        <v>42251</v>
      </c>
      <c r="G2701" s="144">
        <v>38108</v>
      </c>
      <c r="H2701" s="31">
        <f t="shared" si="85"/>
        <v>0</v>
      </c>
      <c r="I2701" s="39" t="s">
        <v>15</v>
      </c>
      <c r="N2701" s="20">
        <v>42223</v>
      </c>
      <c r="O2701" s="183">
        <v>4927</v>
      </c>
      <c r="P2701" s="183" t="s">
        <v>1592</v>
      </c>
      <c r="Q2701" s="14" t="s">
        <v>111</v>
      </c>
      <c r="R2701" s="105">
        <v>15846.36</v>
      </c>
      <c r="S2701" s="23">
        <v>42230</v>
      </c>
      <c r="T2701" s="106">
        <v>15846.36</v>
      </c>
      <c r="U2701" s="31">
        <f t="shared" si="84"/>
        <v>0</v>
      </c>
      <c r="V2701" s="39" t="s">
        <v>1013</v>
      </c>
    </row>
    <row r="2702" spans="1:22" x14ac:dyDescent="0.25">
      <c r="A2702" s="20">
        <v>42241</v>
      </c>
      <c r="B2702" s="183">
        <v>6910</v>
      </c>
      <c r="C2702" s="183" t="s">
        <v>1592</v>
      </c>
      <c r="D2702" s="14" t="s">
        <v>411</v>
      </c>
      <c r="E2702" s="105">
        <v>1878.8</v>
      </c>
      <c r="F2702" s="65">
        <v>42241</v>
      </c>
      <c r="G2702" s="106">
        <v>1878.8</v>
      </c>
      <c r="H2702" s="31">
        <f t="shared" si="85"/>
        <v>0</v>
      </c>
      <c r="I2702" s="39" t="s">
        <v>9</v>
      </c>
      <c r="N2702" s="20">
        <v>42224</v>
      </c>
      <c r="O2702" s="183">
        <v>5056</v>
      </c>
      <c r="P2702" s="183" t="s">
        <v>1592</v>
      </c>
      <c r="Q2702" s="14" t="s">
        <v>111</v>
      </c>
      <c r="R2702" s="105">
        <v>154404</v>
      </c>
      <c r="S2702" s="23">
        <v>42230</v>
      </c>
      <c r="T2702" s="106">
        <v>154404</v>
      </c>
      <c r="U2702" s="31">
        <f t="shared" si="84"/>
        <v>0</v>
      </c>
      <c r="V2702" s="39" t="s">
        <v>9</v>
      </c>
    </row>
    <row r="2703" spans="1:22" x14ac:dyDescent="0.25">
      <c r="A2703" s="20">
        <v>42241</v>
      </c>
      <c r="B2703" s="183">
        <v>6911</v>
      </c>
      <c r="C2703" s="183" t="s">
        <v>1592</v>
      </c>
      <c r="D2703" s="14" t="s">
        <v>80</v>
      </c>
      <c r="E2703" s="105">
        <v>5988</v>
      </c>
      <c r="F2703" s="65">
        <v>42241</v>
      </c>
      <c r="G2703" s="106">
        <v>5988</v>
      </c>
      <c r="H2703" s="31">
        <f t="shared" si="85"/>
        <v>0</v>
      </c>
      <c r="I2703" s="39" t="s">
        <v>9</v>
      </c>
      <c r="N2703" s="20">
        <v>42224</v>
      </c>
      <c r="O2703" s="183">
        <v>5057</v>
      </c>
      <c r="P2703" s="183" t="s">
        <v>1592</v>
      </c>
      <c r="Q2703" s="14" t="s">
        <v>111</v>
      </c>
      <c r="R2703" s="105">
        <v>305790</v>
      </c>
      <c r="S2703" s="23">
        <v>42230</v>
      </c>
      <c r="T2703" s="106">
        <v>305790</v>
      </c>
      <c r="U2703" s="31">
        <f t="shared" si="84"/>
        <v>0</v>
      </c>
      <c r="V2703" s="39" t="s">
        <v>9</v>
      </c>
    </row>
    <row r="2704" spans="1:22" x14ac:dyDescent="0.25">
      <c r="A2704" s="20">
        <v>42241</v>
      </c>
      <c r="B2704" s="183">
        <v>6912</v>
      </c>
      <c r="C2704" s="183" t="s">
        <v>1592</v>
      </c>
      <c r="D2704" s="14" t="s">
        <v>851</v>
      </c>
      <c r="E2704" s="105">
        <v>1576</v>
      </c>
      <c r="F2704" s="65">
        <v>42243</v>
      </c>
      <c r="G2704" s="106">
        <v>1576</v>
      </c>
      <c r="H2704" s="31">
        <f t="shared" si="85"/>
        <v>0</v>
      </c>
      <c r="I2704" s="39" t="s">
        <v>59</v>
      </c>
      <c r="N2704" s="20">
        <v>42227</v>
      </c>
      <c r="O2704" s="183">
        <v>5347</v>
      </c>
      <c r="P2704" s="183" t="s">
        <v>1592</v>
      </c>
      <c r="Q2704" s="14" t="s">
        <v>111</v>
      </c>
      <c r="R2704" s="105">
        <v>189088</v>
      </c>
      <c r="S2704" s="23">
        <v>42230</v>
      </c>
      <c r="T2704" s="106">
        <v>189088</v>
      </c>
      <c r="U2704" s="31">
        <f t="shared" si="84"/>
        <v>0</v>
      </c>
      <c r="V2704" s="39" t="s">
        <v>9</v>
      </c>
    </row>
    <row r="2705" spans="1:22" x14ac:dyDescent="0.25">
      <c r="A2705" s="20">
        <v>42241</v>
      </c>
      <c r="B2705" s="183">
        <v>6913</v>
      </c>
      <c r="C2705" s="183" t="s">
        <v>1592</v>
      </c>
      <c r="D2705" s="150" t="s">
        <v>24</v>
      </c>
      <c r="E2705" s="105">
        <v>15777.3</v>
      </c>
      <c r="F2705" s="74">
        <v>42248</v>
      </c>
      <c r="G2705" s="144">
        <v>15777.3</v>
      </c>
      <c r="H2705" s="31">
        <f t="shared" si="85"/>
        <v>0</v>
      </c>
      <c r="I2705" s="39" t="s">
        <v>17</v>
      </c>
      <c r="N2705" s="20">
        <v>42227</v>
      </c>
      <c r="O2705" s="183">
        <v>5348</v>
      </c>
      <c r="P2705" s="183" t="s">
        <v>1592</v>
      </c>
      <c r="Q2705" s="14" t="s">
        <v>111</v>
      </c>
      <c r="R2705" s="105">
        <v>144190</v>
      </c>
      <c r="S2705" s="23">
        <v>42230</v>
      </c>
      <c r="T2705" s="106">
        <v>144190</v>
      </c>
      <c r="U2705" s="31">
        <f t="shared" si="84"/>
        <v>0</v>
      </c>
      <c r="V2705" s="39" t="s">
        <v>9</v>
      </c>
    </row>
    <row r="2706" spans="1:22" x14ac:dyDescent="0.25">
      <c r="A2706" s="20">
        <v>42242</v>
      </c>
      <c r="B2706" s="183">
        <v>6914</v>
      </c>
      <c r="C2706" s="183" t="s">
        <v>1592</v>
      </c>
      <c r="D2706" s="14" t="s">
        <v>158</v>
      </c>
      <c r="E2706" s="105">
        <v>1875.9</v>
      </c>
      <c r="F2706" s="65">
        <v>42242</v>
      </c>
      <c r="G2706" s="106">
        <v>1875.9</v>
      </c>
      <c r="H2706" s="31">
        <f t="shared" si="85"/>
        <v>0</v>
      </c>
      <c r="I2706" s="39" t="s">
        <v>9</v>
      </c>
      <c r="N2706" s="20">
        <v>42228</v>
      </c>
      <c r="O2706" s="183">
        <v>5423</v>
      </c>
      <c r="P2706" s="183" t="s">
        <v>1592</v>
      </c>
      <c r="Q2706" s="14" t="s">
        <v>111</v>
      </c>
      <c r="R2706" s="105">
        <v>3450</v>
      </c>
      <c r="S2706" s="23">
        <v>42230</v>
      </c>
      <c r="T2706" s="106">
        <v>3450</v>
      </c>
      <c r="U2706" s="31">
        <f t="shared" si="84"/>
        <v>0</v>
      </c>
      <c r="V2706" s="39" t="s">
        <v>9</v>
      </c>
    </row>
    <row r="2707" spans="1:22" x14ac:dyDescent="0.25">
      <c r="A2707" s="20">
        <v>42242</v>
      </c>
      <c r="B2707" s="183">
        <v>6915</v>
      </c>
      <c r="C2707" s="183" t="s">
        <v>1592</v>
      </c>
      <c r="D2707" s="14" t="s">
        <v>383</v>
      </c>
      <c r="E2707" s="105">
        <v>6792.2</v>
      </c>
      <c r="F2707" s="65">
        <v>42242</v>
      </c>
      <c r="G2707" s="106">
        <v>6792.2</v>
      </c>
      <c r="H2707" s="31">
        <f t="shared" si="85"/>
        <v>0</v>
      </c>
      <c r="I2707" s="39" t="s">
        <v>9</v>
      </c>
      <c r="N2707" s="20">
        <v>42228</v>
      </c>
      <c r="O2707" s="183">
        <v>5441</v>
      </c>
      <c r="P2707" s="183" t="s">
        <v>1592</v>
      </c>
      <c r="Q2707" s="14" t="s">
        <v>111</v>
      </c>
      <c r="R2707" s="105">
        <v>181672</v>
      </c>
      <c r="S2707" s="23">
        <v>42231</v>
      </c>
      <c r="T2707" s="106">
        <v>181672</v>
      </c>
      <c r="U2707" s="31">
        <f t="shared" si="84"/>
        <v>0</v>
      </c>
      <c r="V2707" s="39" t="s">
        <v>9</v>
      </c>
    </row>
    <row r="2708" spans="1:22" x14ac:dyDescent="0.25">
      <c r="A2708" s="20">
        <v>42242</v>
      </c>
      <c r="B2708" s="183">
        <v>6916</v>
      </c>
      <c r="C2708" s="183" t="s">
        <v>1592</v>
      </c>
      <c r="D2708" s="14" t="s">
        <v>111</v>
      </c>
      <c r="E2708" s="105">
        <v>78904.399999999994</v>
      </c>
      <c r="F2708" s="74">
        <v>42248</v>
      </c>
      <c r="G2708" s="144">
        <v>78904.399999999994</v>
      </c>
      <c r="H2708" s="31">
        <f t="shared" si="85"/>
        <v>0</v>
      </c>
      <c r="I2708" s="39" t="s">
        <v>6112</v>
      </c>
      <c r="N2708" s="20">
        <v>42230</v>
      </c>
      <c r="O2708" s="183">
        <v>5721</v>
      </c>
      <c r="P2708" s="183" t="s">
        <v>1592</v>
      </c>
      <c r="Q2708" s="14" t="s">
        <v>111</v>
      </c>
      <c r="R2708" s="105">
        <v>144190</v>
      </c>
      <c r="S2708" s="23">
        <v>42231</v>
      </c>
      <c r="T2708" s="106">
        <v>144190</v>
      </c>
      <c r="U2708" s="48">
        <f t="shared" si="84"/>
        <v>0</v>
      </c>
      <c r="V2708" s="39" t="s">
        <v>9</v>
      </c>
    </row>
    <row r="2709" spans="1:22" x14ac:dyDescent="0.25">
      <c r="A2709" s="20">
        <v>42242</v>
      </c>
      <c r="B2709" s="183">
        <v>6917</v>
      </c>
      <c r="C2709" s="183" t="s">
        <v>1592</v>
      </c>
      <c r="D2709" s="14" t="s">
        <v>218</v>
      </c>
      <c r="E2709" s="108">
        <v>0</v>
      </c>
      <c r="F2709" s="65"/>
      <c r="G2709" s="106"/>
      <c r="H2709" s="31">
        <f t="shared" si="85"/>
        <v>0</v>
      </c>
      <c r="I2709" s="39" t="s">
        <v>13</v>
      </c>
      <c r="N2709" s="20">
        <v>42230</v>
      </c>
      <c r="O2709" s="183">
        <v>5722</v>
      </c>
      <c r="P2709" s="183" t="s">
        <v>1592</v>
      </c>
      <c r="Q2709" s="14" t="s">
        <v>111</v>
      </c>
      <c r="R2709" s="105">
        <v>184088</v>
      </c>
      <c r="S2709" s="23">
        <v>42231</v>
      </c>
      <c r="T2709" s="106">
        <v>184088</v>
      </c>
      <c r="U2709" s="48">
        <f t="shared" si="84"/>
        <v>0</v>
      </c>
      <c r="V2709" s="39" t="s">
        <v>9</v>
      </c>
    </row>
    <row r="2710" spans="1:22" x14ac:dyDescent="0.25">
      <c r="A2710" s="20">
        <v>42242</v>
      </c>
      <c r="B2710" s="183">
        <v>6918</v>
      </c>
      <c r="C2710" s="183" t="s">
        <v>1592</v>
      </c>
      <c r="D2710" s="14" t="s">
        <v>720</v>
      </c>
      <c r="E2710" s="105">
        <v>6632.7</v>
      </c>
      <c r="F2710" s="65">
        <v>42242</v>
      </c>
      <c r="G2710" s="106">
        <v>6632.7</v>
      </c>
      <c r="H2710" s="31">
        <f t="shared" si="85"/>
        <v>0</v>
      </c>
      <c r="I2710" s="39" t="s">
        <v>9</v>
      </c>
      <c r="N2710" s="20">
        <v>42231</v>
      </c>
      <c r="O2710" s="183">
        <v>5821</v>
      </c>
      <c r="P2710" s="183" t="s">
        <v>1592</v>
      </c>
      <c r="Q2710" s="14" t="s">
        <v>111</v>
      </c>
      <c r="R2710" s="105">
        <v>304280</v>
      </c>
      <c r="S2710" s="23">
        <v>42231</v>
      </c>
      <c r="T2710" s="106">
        <v>304280</v>
      </c>
      <c r="U2710" s="48">
        <f t="shared" si="84"/>
        <v>0</v>
      </c>
      <c r="V2710" s="39" t="s">
        <v>9</v>
      </c>
    </row>
    <row r="2711" spans="1:22" x14ac:dyDescent="0.25">
      <c r="A2711" s="20">
        <v>42242</v>
      </c>
      <c r="B2711" s="183">
        <v>6919</v>
      </c>
      <c r="C2711" s="183" t="s">
        <v>1592</v>
      </c>
      <c r="D2711" s="14" t="s">
        <v>112</v>
      </c>
      <c r="E2711" s="105">
        <v>5306</v>
      </c>
      <c r="F2711" s="65">
        <v>42242</v>
      </c>
      <c r="G2711" s="106">
        <v>5306</v>
      </c>
      <c r="H2711" s="31">
        <f t="shared" si="85"/>
        <v>0</v>
      </c>
      <c r="I2711" s="39" t="s">
        <v>9</v>
      </c>
      <c r="N2711" s="20">
        <v>42231</v>
      </c>
      <c r="O2711" s="183">
        <v>5840</v>
      </c>
      <c r="P2711" s="183" t="s">
        <v>1592</v>
      </c>
      <c r="Q2711" s="14" t="s">
        <v>111</v>
      </c>
      <c r="R2711" s="105">
        <v>17256.900000000001</v>
      </c>
      <c r="S2711" s="23">
        <v>42236</v>
      </c>
      <c r="T2711" s="106">
        <v>17256.900000000001</v>
      </c>
      <c r="U2711" s="48">
        <f t="shared" si="84"/>
        <v>0</v>
      </c>
      <c r="V2711" s="39" t="s">
        <v>149</v>
      </c>
    </row>
    <row r="2712" spans="1:22" x14ac:dyDescent="0.25">
      <c r="A2712" s="20">
        <v>42242</v>
      </c>
      <c r="B2712" s="183">
        <v>6920</v>
      </c>
      <c r="C2712" s="183" t="s">
        <v>1592</v>
      </c>
      <c r="D2712" s="14" t="s">
        <v>829</v>
      </c>
      <c r="E2712" s="105">
        <v>2911.6</v>
      </c>
      <c r="F2712" s="65">
        <v>42242</v>
      </c>
      <c r="G2712" s="106">
        <v>2911.6</v>
      </c>
      <c r="H2712" s="31">
        <f t="shared" si="85"/>
        <v>0</v>
      </c>
      <c r="I2712" s="39" t="s">
        <v>9</v>
      </c>
      <c r="N2712" s="20">
        <v>42232</v>
      </c>
      <c r="O2712" s="183">
        <v>5864</v>
      </c>
      <c r="P2712" s="183" t="s">
        <v>1592</v>
      </c>
      <c r="Q2712" s="14" t="s">
        <v>111</v>
      </c>
      <c r="R2712" s="105">
        <v>78098.77</v>
      </c>
      <c r="S2712" s="23">
        <v>42236</v>
      </c>
      <c r="T2712" s="106">
        <v>78098.77</v>
      </c>
      <c r="U2712" s="48">
        <f t="shared" si="84"/>
        <v>0</v>
      </c>
      <c r="V2712" s="39" t="s">
        <v>9</v>
      </c>
    </row>
    <row r="2713" spans="1:22" x14ac:dyDescent="0.25">
      <c r="A2713" s="20">
        <v>42242</v>
      </c>
      <c r="B2713" s="183">
        <v>6921</v>
      </c>
      <c r="C2713" s="183" t="s">
        <v>1592</v>
      </c>
      <c r="D2713" s="14" t="s">
        <v>218</v>
      </c>
      <c r="E2713" s="108">
        <v>0</v>
      </c>
      <c r="F2713" s="65"/>
      <c r="G2713" s="106"/>
      <c r="H2713" s="31">
        <f t="shared" si="85"/>
        <v>0</v>
      </c>
      <c r="I2713" s="39" t="s">
        <v>13</v>
      </c>
      <c r="N2713" s="20">
        <v>42234</v>
      </c>
      <c r="O2713" s="183">
        <v>6119</v>
      </c>
      <c r="P2713" s="183" t="s">
        <v>1592</v>
      </c>
      <c r="Q2713" s="14" t="s">
        <v>111</v>
      </c>
      <c r="R2713" s="105">
        <v>186022</v>
      </c>
      <c r="S2713" s="65">
        <v>42236</v>
      </c>
      <c r="T2713" s="106">
        <v>186022</v>
      </c>
      <c r="U2713" s="31">
        <f t="shared" si="84"/>
        <v>0</v>
      </c>
      <c r="V2713" s="39" t="s">
        <v>9</v>
      </c>
    </row>
    <row r="2714" spans="1:22" x14ac:dyDescent="0.25">
      <c r="A2714" s="20">
        <v>42242</v>
      </c>
      <c r="B2714" s="183">
        <v>6922</v>
      </c>
      <c r="C2714" s="183" t="s">
        <v>1592</v>
      </c>
      <c r="D2714" s="14" t="s">
        <v>20</v>
      </c>
      <c r="E2714" s="105">
        <v>8469.2000000000007</v>
      </c>
      <c r="F2714" s="65">
        <v>42243</v>
      </c>
      <c r="G2714" s="106">
        <v>8469.2000000000007</v>
      </c>
      <c r="H2714" s="31">
        <f t="shared" si="85"/>
        <v>0</v>
      </c>
      <c r="I2714" s="39" t="s">
        <v>94</v>
      </c>
      <c r="N2714" s="20">
        <v>42234</v>
      </c>
      <c r="O2714" s="183">
        <v>6120</v>
      </c>
      <c r="P2714" s="183" t="s">
        <v>1592</v>
      </c>
      <c r="Q2714" s="14" t="s">
        <v>111</v>
      </c>
      <c r="R2714" s="105">
        <v>203680</v>
      </c>
      <c r="S2714" s="65">
        <v>42236</v>
      </c>
      <c r="T2714" s="106">
        <v>203680</v>
      </c>
      <c r="U2714" s="31">
        <f t="shared" si="84"/>
        <v>0</v>
      </c>
      <c r="V2714" s="39" t="s">
        <v>9</v>
      </c>
    </row>
    <row r="2715" spans="1:22" x14ac:dyDescent="0.25">
      <c r="A2715" s="20">
        <v>42242</v>
      </c>
      <c r="B2715" s="183">
        <v>6923</v>
      </c>
      <c r="C2715" s="183" t="s">
        <v>1592</v>
      </c>
      <c r="D2715" s="14" t="s">
        <v>16</v>
      </c>
      <c r="E2715" s="105">
        <v>9052.7999999999993</v>
      </c>
      <c r="F2715" s="65">
        <v>42242</v>
      </c>
      <c r="G2715" s="106">
        <v>9052.7999999999993</v>
      </c>
      <c r="H2715" s="31">
        <f t="shared" si="85"/>
        <v>0</v>
      </c>
      <c r="I2715" s="39" t="s">
        <v>17</v>
      </c>
      <c r="N2715" s="20">
        <v>42236</v>
      </c>
      <c r="O2715" s="183">
        <v>6281</v>
      </c>
      <c r="P2715" s="183" t="s">
        <v>1592</v>
      </c>
      <c r="Q2715" s="14" t="s">
        <v>111</v>
      </c>
      <c r="R2715" s="105">
        <v>16085.75</v>
      </c>
      <c r="S2715" s="23">
        <v>42236</v>
      </c>
      <c r="T2715" s="118">
        <v>16085.75</v>
      </c>
      <c r="U2715" s="31">
        <f t="shared" si="84"/>
        <v>0</v>
      </c>
      <c r="V2715" s="56" t="s">
        <v>6112</v>
      </c>
    </row>
    <row r="2716" spans="1:22" x14ac:dyDescent="0.25">
      <c r="A2716" s="20">
        <v>42242</v>
      </c>
      <c r="B2716" s="183">
        <v>6924</v>
      </c>
      <c r="C2716" s="183" t="s">
        <v>1592</v>
      </c>
      <c r="D2716" s="14" t="s">
        <v>125</v>
      </c>
      <c r="E2716" s="105">
        <v>12976.6</v>
      </c>
      <c r="F2716" s="74">
        <v>42248</v>
      </c>
      <c r="G2716" s="144">
        <v>12976.6</v>
      </c>
      <c r="H2716" s="31">
        <f t="shared" si="85"/>
        <v>0</v>
      </c>
      <c r="I2716" s="39" t="s">
        <v>94</v>
      </c>
      <c r="N2716" s="20">
        <v>42236</v>
      </c>
      <c r="O2716" s="183">
        <v>6340</v>
      </c>
      <c r="P2716" s="183" t="s">
        <v>1592</v>
      </c>
      <c r="Q2716" s="14" t="s">
        <v>111</v>
      </c>
      <c r="R2716" s="105">
        <v>181856</v>
      </c>
      <c r="S2716" s="23">
        <v>42237</v>
      </c>
      <c r="T2716" s="106">
        <v>181856</v>
      </c>
      <c r="U2716" s="31">
        <f t="shared" si="84"/>
        <v>0</v>
      </c>
      <c r="V2716" s="39" t="s">
        <v>9</v>
      </c>
    </row>
    <row r="2717" spans="1:22" x14ac:dyDescent="0.25">
      <c r="A2717" s="20">
        <v>42242</v>
      </c>
      <c r="B2717" s="183">
        <v>6925</v>
      </c>
      <c r="C2717" s="183" t="s">
        <v>1592</v>
      </c>
      <c r="D2717" s="14" t="s">
        <v>1726</v>
      </c>
      <c r="E2717" s="105">
        <v>289</v>
      </c>
      <c r="F2717" s="65">
        <v>42242</v>
      </c>
      <c r="G2717" s="106">
        <v>289</v>
      </c>
      <c r="H2717" s="31">
        <f t="shared" si="85"/>
        <v>0</v>
      </c>
      <c r="I2717" s="39" t="s">
        <v>9</v>
      </c>
      <c r="N2717" s="20">
        <v>42236</v>
      </c>
      <c r="O2717" s="183">
        <v>6355</v>
      </c>
      <c r="P2717" s="183" t="s">
        <v>1592</v>
      </c>
      <c r="Q2717" s="14" t="s">
        <v>111</v>
      </c>
      <c r="R2717" s="105">
        <v>181146</v>
      </c>
      <c r="S2717" s="23">
        <v>42237</v>
      </c>
      <c r="T2717" s="106">
        <v>181146</v>
      </c>
      <c r="U2717" s="31">
        <f t="shared" si="84"/>
        <v>0</v>
      </c>
      <c r="V2717" s="39" t="s">
        <v>9</v>
      </c>
    </row>
    <row r="2718" spans="1:22" x14ac:dyDescent="0.25">
      <c r="A2718" s="20">
        <v>42242</v>
      </c>
      <c r="B2718" s="183">
        <v>6926</v>
      </c>
      <c r="C2718" s="183" t="s">
        <v>1592</v>
      </c>
      <c r="D2718" s="14" t="s">
        <v>148</v>
      </c>
      <c r="E2718" s="105">
        <v>2812.6</v>
      </c>
      <c r="F2718" s="65">
        <v>42242</v>
      </c>
      <c r="G2718" s="106">
        <v>2812.6</v>
      </c>
      <c r="H2718" s="31">
        <f t="shared" si="85"/>
        <v>0</v>
      </c>
      <c r="I2718" s="39" t="s">
        <v>9</v>
      </c>
      <c r="N2718" s="20">
        <v>42237</v>
      </c>
      <c r="O2718" s="183">
        <v>6412</v>
      </c>
      <c r="P2718" s="183" t="s">
        <v>1592</v>
      </c>
      <c r="Q2718" s="15" t="s">
        <v>111</v>
      </c>
      <c r="R2718" s="122">
        <v>28688.2</v>
      </c>
      <c r="S2718" s="23">
        <v>42237</v>
      </c>
      <c r="T2718" s="118">
        <v>28688.2</v>
      </c>
      <c r="U2718" s="31">
        <f t="shared" si="84"/>
        <v>0</v>
      </c>
      <c r="V2718" s="68" t="s">
        <v>312</v>
      </c>
    </row>
    <row r="2719" spans="1:22" x14ac:dyDescent="0.25">
      <c r="A2719" s="20">
        <v>42242</v>
      </c>
      <c r="B2719" s="183">
        <v>6927</v>
      </c>
      <c r="C2719" s="183" t="s">
        <v>1592</v>
      </c>
      <c r="D2719" s="14" t="s">
        <v>18</v>
      </c>
      <c r="E2719" s="105">
        <v>2918.4</v>
      </c>
      <c r="F2719" s="65">
        <v>42242</v>
      </c>
      <c r="G2719" s="106">
        <v>2918.4</v>
      </c>
      <c r="H2719" s="31">
        <f t="shared" si="85"/>
        <v>0</v>
      </c>
      <c r="I2719" s="39" t="s">
        <v>9</v>
      </c>
      <c r="N2719" s="20">
        <v>42237</v>
      </c>
      <c r="O2719" s="183">
        <v>6473</v>
      </c>
      <c r="P2719" s="183" t="s">
        <v>1592</v>
      </c>
      <c r="Q2719" s="15" t="s">
        <v>111</v>
      </c>
      <c r="R2719" s="122">
        <v>202062</v>
      </c>
      <c r="S2719" s="23">
        <v>42237</v>
      </c>
      <c r="T2719" s="118">
        <v>202062</v>
      </c>
      <c r="U2719" s="31">
        <f t="shared" si="84"/>
        <v>0</v>
      </c>
      <c r="V2719" s="68" t="s">
        <v>9</v>
      </c>
    </row>
    <row r="2720" spans="1:22" x14ac:dyDescent="0.25">
      <c r="A2720" s="20">
        <v>42242</v>
      </c>
      <c r="B2720" s="183">
        <v>6928</v>
      </c>
      <c r="C2720" s="183" t="s">
        <v>1592</v>
      </c>
      <c r="D2720" s="14" t="s">
        <v>24</v>
      </c>
      <c r="E2720" s="105">
        <v>4669.8999999999996</v>
      </c>
      <c r="F2720" s="74">
        <v>42248</v>
      </c>
      <c r="G2720" s="144">
        <v>4669.8999999999996</v>
      </c>
      <c r="H2720" s="31">
        <f t="shared" si="85"/>
        <v>0</v>
      </c>
      <c r="I2720" s="39" t="s">
        <v>9</v>
      </c>
      <c r="N2720" s="20">
        <v>42237</v>
      </c>
      <c r="O2720" s="183">
        <v>6495</v>
      </c>
      <c r="P2720" s="183" t="s">
        <v>1592</v>
      </c>
      <c r="Q2720" s="14" t="s">
        <v>111</v>
      </c>
      <c r="R2720" s="105">
        <v>29510.400000000001</v>
      </c>
      <c r="S2720" s="23">
        <v>42237</v>
      </c>
      <c r="T2720" s="106">
        <v>29510.400000000001</v>
      </c>
      <c r="U2720" s="31">
        <f t="shared" si="84"/>
        <v>0</v>
      </c>
      <c r="V2720" s="39" t="s">
        <v>6106</v>
      </c>
    </row>
    <row r="2721" spans="1:22" x14ac:dyDescent="0.25">
      <c r="A2721" s="20">
        <v>42242</v>
      </c>
      <c r="B2721" s="183">
        <v>6929</v>
      </c>
      <c r="C2721" s="183" t="s">
        <v>1592</v>
      </c>
      <c r="D2721" s="14" t="s">
        <v>22</v>
      </c>
      <c r="E2721" s="105">
        <v>1782</v>
      </c>
      <c r="F2721" s="65">
        <v>42242</v>
      </c>
      <c r="G2721" s="106">
        <v>1782</v>
      </c>
      <c r="H2721" s="31">
        <f t="shared" si="85"/>
        <v>0</v>
      </c>
      <c r="I2721" s="39" t="s">
        <v>9</v>
      </c>
      <c r="N2721" s="20">
        <v>42238</v>
      </c>
      <c r="O2721" s="183">
        <v>6599</v>
      </c>
      <c r="P2721" s="183" t="s">
        <v>1592</v>
      </c>
      <c r="Q2721" s="14" t="s">
        <v>111</v>
      </c>
      <c r="R2721" s="105">
        <v>340240</v>
      </c>
      <c r="S2721" s="65">
        <v>42242</v>
      </c>
      <c r="T2721" s="106">
        <v>340240</v>
      </c>
      <c r="U2721" s="31">
        <f t="shared" si="84"/>
        <v>0</v>
      </c>
      <c r="V2721" s="39" t="s">
        <v>9</v>
      </c>
    </row>
    <row r="2722" spans="1:22" x14ac:dyDescent="0.25">
      <c r="A2722" s="20">
        <v>42242</v>
      </c>
      <c r="B2722" s="183">
        <v>6930</v>
      </c>
      <c r="C2722" s="183" t="s">
        <v>1592</v>
      </c>
      <c r="D2722" s="14" t="s">
        <v>14</v>
      </c>
      <c r="E2722" s="105">
        <v>14144</v>
      </c>
      <c r="F2722" s="74">
        <v>42251</v>
      </c>
      <c r="G2722" s="144">
        <v>14144</v>
      </c>
      <c r="H2722" s="31">
        <f t="shared" si="85"/>
        <v>0</v>
      </c>
      <c r="I2722" s="39" t="s">
        <v>15</v>
      </c>
      <c r="N2722" s="20">
        <v>42239</v>
      </c>
      <c r="O2722" s="183">
        <v>6678</v>
      </c>
      <c r="P2722" s="183" t="s">
        <v>1592</v>
      </c>
      <c r="Q2722" s="150" t="s">
        <v>111</v>
      </c>
      <c r="R2722" s="105">
        <v>80089</v>
      </c>
      <c r="S2722" s="65"/>
      <c r="T2722" s="106"/>
      <c r="U2722" s="31">
        <f t="shared" si="84"/>
        <v>80089</v>
      </c>
      <c r="V2722" s="39" t="s">
        <v>9</v>
      </c>
    </row>
    <row r="2723" spans="1:22" x14ac:dyDescent="0.25">
      <c r="A2723" s="20">
        <v>42242</v>
      </c>
      <c r="B2723" s="183">
        <v>6931</v>
      </c>
      <c r="C2723" s="183" t="s">
        <v>1592</v>
      </c>
      <c r="D2723" s="14" t="s">
        <v>1178</v>
      </c>
      <c r="E2723" s="105">
        <v>8010.4</v>
      </c>
      <c r="F2723" s="65">
        <v>42243</v>
      </c>
      <c r="G2723" s="106">
        <v>8010.4</v>
      </c>
      <c r="H2723" s="31">
        <f t="shared" si="85"/>
        <v>0</v>
      </c>
      <c r="I2723" s="39" t="s">
        <v>9</v>
      </c>
      <c r="N2723" s="20">
        <v>42241</v>
      </c>
      <c r="O2723" s="183">
        <v>6905</v>
      </c>
      <c r="P2723" s="183" t="s">
        <v>1592</v>
      </c>
      <c r="Q2723" s="14" t="s">
        <v>111</v>
      </c>
      <c r="R2723" s="105">
        <v>275435</v>
      </c>
      <c r="S2723" s="65"/>
      <c r="T2723" s="106"/>
      <c r="U2723" s="31">
        <f t="shared" si="84"/>
        <v>275435</v>
      </c>
      <c r="V2723" s="39" t="s">
        <v>9</v>
      </c>
    </row>
    <row r="2724" spans="1:22" x14ac:dyDescent="0.25">
      <c r="A2724" s="20">
        <v>42242</v>
      </c>
      <c r="B2724" s="183">
        <v>6932</v>
      </c>
      <c r="C2724" s="183" t="s">
        <v>1592</v>
      </c>
      <c r="D2724" s="14" t="s">
        <v>114</v>
      </c>
      <c r="E2724" s="105">
        <v>2159.5</v>
      </c>
      <c r="F2724" s="65">
        <v>42242</v>
      </c>
      <c r="G2724" s="106">
        <v>2159.5</v>
      </c>
      <c r="H2724" s="31">
        <f t="shared" si="85"/>
        <v>0</v>
      </c>
      <c r="I2724" s="39" t="s">
        <v>9</v>
      </c>
      <c r="N2724" s="20">
        <v>42241</v>
      </c>
      <c r="O2724" s="183">
        <v>6906</v>
      </c>
      <c r="P2724" s="183" t="s">
        <v>1592</v>
      </c>
      <c r="Q2724" s="150" t="s">
        <v>111</v>
      </c>
      <c r="R2724" s="105">
        <v>286880</v>
      </c>
      <c r="S2724" s="65"/>
      <c r="T2724" s="106"/>
      <c r="U2724" s="31">
        <f t="shared" si="84"/>
        <v>286880</v>
      </c>
      <c r="V2724" s="39" t="s">
        <v>9</v>
      </c>
    </row>
    <row r="2725" spans="1:22" x14ac:dyDescent="0.25">
      <c r="A2725" s="20">
        <v>42242</v>
      </c>
      <c r="B2725" s="183">
        <v>6933</v>
      </c>
      <c r="C2725" s="183" t="s">
        <v>1592</v>
      </c>
      <c r="D2725" s="14" t="s">
        <v>32</v>
      </c>
      <c r="E2725" s="105">
        <v>49974.25</v>
      </c>
      <c r="F2725" s="74">
        <v>42263</v>
      </c>
      <c r="G2725" s="144">
        <v>49974.25</v>
      </c>
      <c r="H2725" s="31">
        <f t="shared" si="85"/>
        <v>0</v>
      </c>
      <c r="I2725" s="39" t="s">
        <v>19</v>
      </c>
      <c r="N2725" s="20">
        <v>42242</v>
      </c>
      <c r="O2725" s="183">
        <v>6916</v>
      </c>
      <c r="P2725" s="183" t="s">
        <v>1592</v>
      </c>
      <c r="Q2725" s="14" t="s">
        <v>111</v>
      </c>
      <c r="R2725" s="105">
        <v>78904.399999999994</v>
      </c>
      <c r="S2725" s="65"/>
      <c r="T2725" s="106"/>
      <c r="U2725" s="31">
        <f t="shared" si="84"/>
        <v>78904.399999999994</v>
      </c>
      <c r="V2725" s="39" t="s">
        <v>6112</v>
      </c>
    </row>
    <row r="2726" spans="1:22" x14ac:dyDescent="0.25">
      <c r="A2726" s="20">
        <v>42242</v>
      </c>
      <c r="B2726" s="183">
        <v>6934</v>
      </c>
      <c r="C2726" s="183" t="s">
        <v>1592</v>
      </c>
      <c r="D2726" s="14" t="s">
        <v>8</v>
      </c>
      <c r="E2726" s="105">
        <v>1417.45</v>
      </c>
      <c r="F2726" s="65">
        <v>42242</v>
      </c>
      <c r="G2726" s="106">
        <v>1417.45</v>
      </c>
      <c r="H2726" s="31">
        <f t="shared" si="85"/>
        <v>0</v>
      </c>
      <c r="I2726" s="39" t="s">
        <v>6112</v>
      </c>
      <c r="N2726" s="20">
        <v>42242</v>
      </c>
      <c r="O2726" s="183">
        <v>6973</v>
      </c>
      <c r="P2726" s="183" t="s">
        <v>1592</v>
      </c>
      <c r="Q2726" s="14" t="s">
        <v>111</v>
      </c>
      <c r="R2726" s="105">
        <v>59257.7</v>
      </c>
      <c r="S2726" s="65"/>
      <c r="T2726" s="106"/>
      <c r="U2726" s="31">
        <f t="shared" si="84"/>
        <v>59257.7</v>
      </c>
      <c r="V2726" s="39" t="s">
        <v>94</v>
      </c>
    </row>
    <row r="2727" spans="1:22" x14ac:dyDescent="0.25">
      <c r="A2727" s="20">
        <v>42242</v>
      </c>
      <c r="B2727" s="183">
        <v>6935</v>
      </c>
      <c r="C2727" s="183" t="s">
        <v>1592</v>
      </c>
      <c r="D2727" s="14" t="s">
        <v>112</v>
      </c>
      <c r="E2727" s="105">
        <v>8853.9</v>
      </c>
      <c r="F2727" s="65">
        <v>42242</v>
      </c>
      <c r="G2727" s="106">
        <v>8853.9</v>
      </c>
      <c r="H2727" s="31">
        <f t="shared" si="85"/>
        <v>0</v>
      </c>
      <c r="I2727" s="39" t="s">
        <v>6112</v>
      </c>
      <c r="N2727" s="20">
        <v>42244</v>
      </c>
      <c r="O2727" s="183">
        <v>7216</v>
      </c>
      <c r="P2727" s="183" t="s">
        <v>1592</v>
      </c>
      <c r="Q2727" s="14" t="s">
        <v>111</v>
      </c>
      <c r="R2727" s="105">
        <v>30602.25</v>
      </c>
      <c r="S2727" s="23"/>
      <c r="T2727" s="106"/>
      <c r="U2727" s="31">
        <f t="shared" si="84"/>
        <v>30602.25</v>
      </c>
      <c r="V2727" s="39" t="s">
        <v>6124</v>
      </c>
    </row>
    <row r="2728" spans="1:22" x14ac:dyDescent="0.25">
      <c r="A2728" s="20">
        <v>42242</v>
      </c>
      <c r="B2728" s="183">
        <v>6936</v>
      </c>
      <c r="C2728" s="183" t="s">
        <v>1592</v>
      </c>
      <c r="D2728" s="14" t="s">
        <v>218</v>
      </c>
      <c r="E2728" s="108">
        <v>0</v>
      </c>
      <c r="F2728" s="65"/>
      <c r="G2728" s="106"/>
      <c r="H2728" s="31">
        <f t="shared" si="85"/>
        <v>0</v>
      </c>
      <c r="I2728" s="39" t="s">
        <v>13</v>
      </c>
      <c r="N2728" s="20">
        <v>42244</v>
      </c>
      <c r="O2728" s="183">
        <v>7264</v>
      </c>
      <c r="P2728" s="183" t="s">
        <v>1592</v>
      </c>
      <c r="Q2728" s="14" t="s">
        <v>111</v>
      </c>
      <c r="R2728" s="105">
        <v>3800</v>
      </c>
      <c r="S2728" s="23"/>
      <c r="T2728" s="106"/>
      <c r="U2728" s="31">
        <f t="shared" si="84"/>
        <v>3800</v>
      </c>
      <c r="V2728" s="39" t="s">
        <v>9</v>
      </c>
    </row>
    <row r="2729" spans="1:22" x14ac:dyDescent="0.25">
      <c r="A2729" s="20">
        <v>42242</v>
      </c>
      <c r="B2729" s="183">
        <v>6937</v>
      </c>
      <c r="C2729" s="183" t="s">
        <v>1592</v>
      </c>
      <c r="D2729" s="14" t="s">
        <v>23</v>
      </c>
      <c r="E2729" s="105">
        <v>4383.1000000000004</v>
      </c>
      <c r="F2729" s="65">
        <v>42242</v>
      </c>
      <c r="G2729" s="106">
        <v>4383.1000000000004</v>
      </c>
      <c r="H2729" s="31">
        <f t="shared" si="85"/>
        <v>0</v>
      </c>
      <c r="I2729" s="39" t="s">
        <v>9</v>
      </c>
      <c r="N2729" s="20">
        <v>42245</v>
      </c>
      <c r="O2729" s="183">
        <v>7391</v>
      </c>
      <c r="P2729" s="183" t="s">
        <v>1592</v>
      </c>
      <c r="Q2729" s="14" t="s">
        <v>111</v>
      </c>
      <c r="R2729" s="105">
        <v>213070</v>
      </c>
      <c r="S2729" s="23"/>
      <c r="T2729" s="106"/>
      <c r="U2729" s="31">
        <f t="shared" si="84"/>
        <v>213070</v>
      </c>
      <c r="V2729" s="39" t="s">
        <v>9</v>
      </c>
    </row>
    <row r="2730" spans="1:22" x14ac:dyDescent="0.25">
      <c r="A2730" s="20">
        <v>42242</v>
      </c>
      <c r="B2730" s="183">
        <v>6938</v>
      </c>
      <c r="C2730" s="183" t="s">
        <v>1592</v>
      </c>
      <c r="D2730" s="14" t="s">
        <v>24</v>
      </c>
      <c r="E2730" s="105">
        <v>1306.5999999999999</v>
      </c>
      <c r="F2730" s="74">
        <v>42248</v>
      </c>
      <c r="G2730" s="144">
        <v>1306.5999999999999</v>
      </c>
      <c r="H2730" s="31">
        <f t="shared" si="85"/>
        <v>0</v>
      </c>
      <c r="I2730" s="39" t="s">
        <v>9</v>
      </c>
      <c r="N2730" s="20">
        <v>42246</v>
      </c>
      <c r="O2730" s="183">
        <v>7463</v>
      </c>
      <c r="P2730" s="183" t="s">
        <v>1592</v>
      </c>
      <c r="Q2730" s="14" t="s">
        <v>111</v>
      </c>
      <c r="R2730" s="105">
        <v>32313.599999999999</v>
      </c>
      <c r="S2730" s="23"/>
      <c r="T2730" s="106"/>
      <c r="U2730" s="31">
        <f t="shared" si="84"/>
        <v>32313.599999999999</v>
      </c>
      <c r="V2730" s="39" t="s">
        <v>9</v>
      </c>
    </row>
    <row r="2731" spans="1:22" x14ac:dyDescent="0.25">
      <c r="A2731" s="20">
        <v>42242</v>
      </c>
      <c r="B2731" s="183">
        <v>6939</v>
      </c>
      <c r="C2731" s="183" t="s">
        <v>1592</v>
      </c>
      <c r="D2731" s="150" t="s">
        <v>239</v>
      </c>
      <c r="E2731" s="105">
        <v>1457.4</v>
      </c>
      <c r="F2731" s="65">
        <v>42242</v>
      </c>
      <c r="G2731" s="106">
        <v>1457.4</v>
      </c>
      <c r="H2731" s="31">
        <f t="shared" si="85"/>
        <v>0</v>
      </c>
      <c r="I2731" s="39" t="s">
        <v>9</v>
      </c>
      <c r="N2731" s="20">
        <v>42246</v>
      </c>
      <c r="O2731" s="183">
        <v>7465</v>
      </c>
      <c r="P2731" s="183" t="s">
        <v>1592</v>
      </c>
      <c r="Q2731" s="14" t="s">
        <v>111</v>
      </c>
      <c r="R2731" s="105">
        <v>30844.77</v>
      </c>
      <c r="S2731" s="23"/>
      <c r="T2731" s="106"/>
      <c r="U2731" s="31">
        <f t="shared" si="84"/>
        <v>30844.77</v>
      </c>
      <c r="V2731" s="39" t="s">
        <v>9</v>
      </c>
    </row>
    <row r="2732" spans="1:22" x14ac:dyDescent="0.25">
      <c r="A2732" s="20">
        <v>42242</v>
      </c>
      <c r="B2732" s="183">
        <v>6940</v>
      </c>
      <c r="C2732" s="183" t="s">
        <v>1592</v>
      </c>
      <c r="D2732" s="14" t="s">
        <v>1058</v>
      </c>
      <c r="E2732" s="105">
        <v>2937.28</v>
      </c>
      <c r="F2732" s="65">
        <v>42242</v>
      </c>
      <c r="G2732" s="106">
        <v>2937.28</v>
      </c>
      <c r="H2732" s="31">
        <f t="shared" si="85"/>
        <v>0</v>
      </c>
      <c r="I2732" s="39" t="s">
        <v>9</v>
      </c>
      <c r="N2732" s="20">
        <v>42228</v>
      </c>
      <c r="O2732" s="183">
        <v>5429</v>
      </c>
      <c r="P2732" s="183" t="s">
        <v>1592</v>
      </c>
      <c r="Q2732" s="14" t="s">
        <v>1324</v>
      </c>
      <c r="R2732" s="105">
        <v>3912.52</v>
      </c>
      <c r="S2732" s="30" t="s">
        <v>6182</v>
      </c>
      <c r="T2732" s="106">
        <v>3912.52</v>
      </c>
      <c r="U2732" s="31">
        <f t="shared" si="84"/>
        <v>0</v>
      </c>
      <c r="V2732" s="39" t="s">
        <v>9</v>
      </c>
    </row>
    <row r="2733" spans="1:22" x14ac:dyDescent="0.25">
      <c r="A2733" s="20">
        <v>42242</v>
      </c>
      <c r="B2733" s="183">
        <v>6941</v>
      </c>
      <c r="C2733" s="183" t="s">
        <v>1592</v>
      </c>
      <c r="D2733" s="14" t="s">
        <v>215</v>
      </c>
      <c r="E2733" s="105">
        <v>37116.800000000003</v>
      </c>
      <c r="F2733" s="65">
        <v>42242</v>
      </c>
      <c r="G2733" s="106">
        <v>37116.800000000003</v>
      </c>
      <c r="H2733" s="31">
        <f t="shared" si="85"/>
        <v>0</v>
      </c>
      <c r="I2733" s="39" t="s">
        <v>773</v>
      </c>
      <c r="N2733" s="20">
        <v>42221</v>
      </c>
      <c r="O2733" s="183">
        <v>4665</v>
      </c>
      <c r="P2733" s="183" t="s">
        <v>1592</v>
      </c>
      <c r="Q2733" s="14" t="s">
        <v>245</v>
      </c>
      <c r="R2733" s="105">
        <v>3281.46</v>
      </c>
      <c r="S2733" s="23">
        <v>42242</v>
      </c>
      <c r="T2733" s="106">
        <v>3281.46</v>
      </c>
      <c r="U2733" s="31">
        <f t="shared" si="84"/>
        <v>0</v>
      </c>
      <c r="V2733" s="39" t="s">
        <v>6128</v>
      </c>
    </row>
    <row r="2734" spans="1:22" x14ac:dyDescent="0.25">
      <c r="A2734" s="20">
        <v>42242</v>
      </c>
      <c r="B2734" s="183">
        <v>6942</v>
      </c>
      <c r="C2734" s="183" t="s">
        <v>1592</v>
      </c>
      <c r="D2734" s="14" t="s">
        <v>21</v>
      </c>
      <c r="E2734" s="105">
        <v>4151.3999999999996</v>
      </c>
      <c r="F2734" s="65">
        <v>42242</v>
      </c>
      <c r="G2734" s="106">
        <v>4151.3999999999996</v>
      </c>
      <c r="H2734" s="31">
        <f t="shared" si="85"/>
        <v>0</v>
      </c>
      <c r="I2734" s="39" t="s">
        <v>9</v>
      </c>
      <c r="N2734" s="20">
        <v>42242</v>
      </c>
      <c r="O2734" s="183">
        <v>6985</v>
      </c>
      <c r="P2734" s="183" t="s">
        <v>1592</v>
      </c>
      <c r="Q2734" s="14" t="s">
        <v>245</v>
      </c>
      <c r="R2734" s="105">
        <v>8047.26</v>
      </c>
      <c r="S2734" s="74" t="s">
        <v>6264</v>
      </c>
      <c r="T2734" s="106"/>
      <c r="U2734" s="31">
        <f t="shared" si="84"/>
        <v>8047.26</v>
      </c>
      <c r="V2734" s="39" t="s">
        <v>9</v>
      </c>
    </row>
    <row r="2735" spans="1:22" x14ac:dyDescent="0.25">
      <c r="A2735" s="20">
        <v>42242</v>
      </c>
      <c r="B2735" s="183">
        <v>6943</v>
      </c>
      <c r="C2735" s="183" t="s">
        <v>1592</v>
      </c>
      <c r="D2735" s="14" t="s">
        <v>6244</v>
      </c>
      <c r="E2735" s="105">
        <v>5250</v>
      </c>
      <c r="F2735" s="65">
        <v>42242</v>
      </c>
      <c r="G2735" s="106">
        <v>5250</v>
      </c>
      <c r="H2735" s="31">
        <f t="shared" si="85"/>
        <v>0</v>
      </c>
      <c r="I2735" s="39" t="s">
        <v>587</v>
      </c>
      <c r="N2735" s="20">
        <v>42235</v>
      </c>
      <c r="O2735" s="183">
        <v>6217</v>
      </c>
      <c r="P2735" s="183" t="s">
        <v>1592</v>
      </c>
      <c r="Q2735" s="14" t="s">
        <v>564</v>
      </c>
      <c r="R2735" s="105">
        <v>2737.8</v>
      </c>
      <c r="S2735" s="23">
        <v>42247</v>
      </c>
      <c r="T2735" s="106">
        <v>2737.8</v>
      </c>
      <c r="U2735" s="31">
        <f t="shared" si="84"/>
        <v>0</v>
      </c>
      <c r="V2735" s="56" t="s">
        <v>9</v>
      </c>
    </row>
    <row r="2736" spans="1:22" x14ac:dyDescent="0.25">
      <c r="A2736" s="20">
        <v>42242</v>
      </c>
      <c r="B2736" s="183">
        <v>6944</v>
      </c>
      <c r="C2736" s="183" t="s">
        <v>1592</v>
      </c>
      <c r="D2736" s="14" t="s">
        <v>1261</v>
      </c>
      <c r="E2736" s="105">
        <v>5355</v>
      </c>
      <c r="F2736" s="65">
        <v>42242</v>
      </c>
      <c r="G2736" s="106">
        <v>5355</v>
      </c>
      <c r="H2736" s="31">
        <f t="shared" si="85"/>
        <v>0</v>
      </c>
      <c r="I2736" s="39" t="s">
        <v>587</v>
      </c>
      <c r="N2736" s="20">
        <v>42229</v>
      </c>
      <c r="O2736" s="183">
        <v>5506</v>
      </c>
      <c r="P2736" s="183" t="s">
        <v>1592</v>
      </c>
      <c r="Q2736" s="14" t="s">
        <v>6187</v>
      </c>
      <c r="R2736" s="105">
        <v>3837.6</v>
      </c>
      <c r="S2736" s="23">
        <v>42229</v>
      </c>
      <c r="T2736" s="106">
        <v>3837.6</v>
      </c>
      <c r="U2736" s="31">
        <f t="shared" si="84"/>
        <v>0</v>
      </c>
      <c r="V2736" s="39" t="s">
        <v>9</v>
      </c>
    </row>
    <row r="2737" spans="1:22" x14ac:dyDescent="0.25">
      <c r="A2737" s="20">
        <v>42242</v>
      </c>
      <c r="B2737" s="183">
        <v>6945</v>
      </c>
      <c r="C2737" s="183" t="s">
        <v>1592</v>
      </c>
      <c r="D2737" s="14" t="s">
        <v>1190</v>
      </c>
      <c r="E2737" s="105">
        <v>1368</v>
      </c>
      <c r="F2737" s="65">
        <v>42242</v>
      </c>
      <c r="G2737" s="106">
        <v>1368</v>
      </c>
      <c r="H2737" s="31">
        <f t="shared" si="85"/>
        <v>0</v>
      </c>
      <c r="I2737" s="39" t="s">
        <v>587</v>
      </c>
      <c r="N2737" s="20">
        <v>42223</v>
      </c>
      <c r="O2737" s="183">
        <v>4892</v>
      </c>
      <c r="P2737" s="183" t="s">
        <v>1592</v>
      </c>
      <c r="Q2737" s="150" t="s">
        <v>33</v>
      </c>
      <c r="R2737" s="105">
        <v>5735.6</v>
      </c>
      <c r="S2737" s="23">
        <v>42223</v>
      </c>
      <c r="T2737" s="106">
        <v>5735.6</v>
      </c>
      <c r="U2737" s="31">
        <f t="shared" si="84"/>
        <v>0</v>
      </c>
      <c r="V2737" s="39" t="s">
        <v>9</v>
      </c>
    </row>
    <row r="2738" spans="1:22" x14ac:dyDescent="0.25">
      <c r="A2738" s="20">
        <v>42242</v>
      </c>
      <c r="B2738" s="183">
        <v>6946</v>
      </c>
      <c r="C2738" s="183" t="s">
        <v>1592</v>
      </c>
      <c r="D2738" s="14" t="s">
        <v>1173</v>
      </c>
      <c r="E2738" s="105">
        <v>1533</v>
      </c>
      <c r="F2738" s="65">
        <v>42242</v>
      </c>
      <c r="G2738" s="106">
        <v>1533</v>
      </c>
      <c r="H2738" s="31">
        <f t="shared" si="85"/>
        <v>0</v>
      </c>
      <c r="I2738" s="39" t="s">
        <v>587</v>
      </c>
      <c r="N2738" s="20">
        <v>42217</v>
      </c>
      <c r="O2738" s="183">
        <v>4222</v>
      </c>
      <c r="P2738" s="183" t="s">
        <v>1592</v>
      </c>
      <c r="Q2738" s="14" t="s">
        <v>1550</v>
      </c>
      <c r="R2738" s="105">
        <v>842.9</v>
      </c>
      <c r="S2738" s="23">
        <v>42217</v>
      </c>
      <c r="T2738" s="106">
        <v>842.9</v>
      </c>
      <c r="U2738" s="25">
        <f t="shared" si="84"/>
        <v>0</v>
      </c>
      <c r="V2738" s="39" t="s">
        <v>9</v>
      </c>
    </row>
    <row r="2739" spans="1:22" x14ac:dyDescent="0.25">
      <c r="A2739" s="20">
        <v>42242</v>
      </c>
      <c r="B2739" s="183">
        <v>6947</v>
      </c>
      <c r="C2739" s="183" t="s">
        <v>1592</v>
      </c>
      <c r="D2739" s="14" t="s">
        <v>1175</v>
      </c>
      <c r="E2739" s="105">
        <v>13522.2</v>
      </c>
      <c r="F2739" s="65">
        <v>42243</v>
      </c>
      <c r="G2739" s="106">
        <v>13522.2</v>
      </c>
      <c r="H2739" s="31">
        <f t="shared" si="85"/>
        <v>0</v>
      </c>
      <c r="I2739" s="39" t="s">
        <v>587</v>
      </c>
      <c r="N2739" s="20">
        <v>42221</v>
      </c>
      <c r="O2739" s="183">
        <v>4617</v>
      </c>
      <c r="P2739" s="183" t="s">
        <v>1592</v>
      </c>
      <c r="Q2739" s="14" t="s">
        <v>1550</v>
      </c>
      <c r="R2739" s="105">
        <v>2636.8</v>
      </c>
      <c r="S2739" s="23">
        <v>42221</v>
      </c>
      <c r="T2739" s="106">
        <v>2636.8</v>
      </c>
      <c r="U2739" s="31">
        <f t="shared" si="84"/>
        <v>0</v>
      </c>
      <c r="V2739" s="39" t="s">
        <v>9</v>
      </c>
    </row>
    <row r="2740" spans="1:22" x14ac:dyDescent="0.25">
      <c r="A2740" s="20">
        <v>42242</v>
      </c>
      <c r="B2740" s="183">
        <v>6948</v>
      </c>
      <c r="C2740" s="183" t="s">
        <v>1592</v>
      </c>
      <c r="D2740" s="14" t="s">
        <v>940</v>
      </c>
      <c r="E2740" s="105">
        <v>2814.8</v>
      </c>
      <c r="F2740" s="65">
        <v>42242</v>
      </c>
      <c r="G2740" s="106">
        <v>2814.8</v>
      </c>
      <c r="H2740" s="31">
        <f t="shared" si="85"/>
        <v>0</v>
      </c>
      <c r="I2740" s="39" t="s">
        <v>587</v>
      </c>
      <c r="N2740" s="20">
        <v>42223</v>
      </c>
      <c r="O2740" s="183">
        <v>4839</v>
      </c>
      <c r="P2740" s="183" t="s">
        <v>1592</v>
      </c>
      <c r="Q2740" s="14" t="s">
        <v>1550</v>
      </c>
      <c r="R2740" s="105">
        <v>800.5</v>
      </c>
      <c r="S2740" s="23">
        <v>42223</v>
      </c>
      <c r="T2740" s="106">
        <v>800.5</v>
      </c>
      <c r="U2740" s="31">
        <f t="shared" si="84"/>
        <v>0</v>
      </c>
      <c r="V2740" s="39" t="s">
        <v>9</v>
      </c>
    </row>
    <row r="2741" spans="1:22" x14ac:dyDescent="0.25">
      <c r="A2741" s="20">
        <v>42242</v>
      </c>
      <c r="B2741" s="183">
        <v>6949</v>
      </c>
      <c r="C2741" s="183" t="s">
        <v>1592</v>
      </c>
      <c r="D2741" s="14" t="s">
        <v>1290</v>
      </c>
      <c r="E2741" s="105">
        <v>2914</v>
      </c>
      <c r="F2741" s="65">
        <v>42242</v>
      </c>
      <c r="G2741" s="106">
        <v>2914</v>
      </c>
      <c r="H2741" s="31">
        <f t="shared" si="85"/>
        <v>0</v>
      </c>
      <c r="I2741" s="39" t="s">
        <v>587</v>
      </c>
      <c r="N2741" s="20">
        <v>42217</v>
      </c>
      <c r="O2741" s="183">
        <v>4290</v>
      </c>
      <c r="P2741" s="183" t="s">
        <v>1592</v>
      </c>
      <c r="Q2741" s="34" t="s">
        <v>294</v>
      </c>
      <c r="R2741" s="37">
        <v>4322.6000000000004</v>
      </c>
      <c r="S2741" s="23">
        <v>42217</v>
      </c>
      <c r="T2741" s="109">
        <v>4322.6000000000004</v>
      </c>
      <c r="U2741" s="25">
        <f t="shared" si="84"/>
        <v>0</v>
      </c>
      <c r="V2741" s="39" t="s">
        <v>9</v>
      </c>
    </row>
    <row r="2742" spans="1:22" x14ac:dyDescent="0.25">
      <c r="A2742" s="20">
        <v>42242</v>
      </c>
      <c r="B2742" s="183">
        <v>6950</v>
      </c>
      <c r="C2742" s="183" t="s">
        <v>1592</v>
      </c>
      <c r="D2742" s="14" t="s">
        <v>99</v>
      </c>
      <c r="E2742" s="105">
        <v>2376</v>
      </c>
      <c r="F2742" s="65">
        <v>42242</v>
      </c>
      <c r="G2742" s="106">
        <v>2376</v>
      </c>
      <c r="H2742" s="31">
        <f t="shared" si="85"/>
        <v>0</v>
      </c>
      <c r="I2742" s="39" t="s">
        <v>41</v>
      </c>
      <c r="N2742" s="20">
        <v>42218</v>
      </c>
      <c r="O2742" s="183">
        <v>4363</v>
      </c>
      <c r="P2742" s="183" t="s">
        <v>1592</v>
      </c>
      <c r="Q2742" s="40" t="s">
        <v>294</v>
      </c>
      <c r="R2742" s="105">
        <v>13953.5</v>
      </c>
      <c r="S2742" s="23">
        <v>42218</v>
      </c>
      <c r="T2742" s="106">
        <v>13953.5</v>
      </c>
      <c r="U2742" s="25">
        <f t="shared" si="84"/>
        <v>0</v>
      </c>
      <c r="V2742" s="68" t="s">
        <v>9</v>
      </c>
    </row>
    <row r="2743" spans="1:22" x14ac:dyDescent="0.25">
      <c r="A2743" s="20">
        <v>42242</v>
      </c>
      <c r="B2743" s="183">
        <v>6951</v>
      </c>
      <c r="C2743" s="183" t="s">
        <v>1592</v>
      </c>
      <c r="D2743" s="14" t="s">
        <v>906</v>
      </c>
      <c r="E2743" s="105">
        <v>1128</v>
      </c>
      <c r="F2743" s="65">
        <v>42242</v>
      </c>
      <c r="G2743" s="106">
        <v>1128</v>
      </c>
      <c r="H2743" s="31">
        <f t="shared" si="85"/>
        <v>0</v>
      </c>
      <c r="I2743" s="39" t="s">
        <v>41</v>
      </c>
      <c r="N2743" s="20">
        <v>42219</v>
      </c>
      <c r="O2743" s="183">
        <v>4441</v>
      </c>
      <c r="P2743" s="183" t="s">
        <v>1592</v>
      </c>
      <c r="Q2743" s="40" t="s">
        <v>294</v>
      </c>
      <c r="R2743" s="105">
        <v>6818.4</v>
      </c>
      <c r="S2743" s="23">
        <v>42219</v>
      </c>
      <c r="T2743" s="106">
        <v>6818.4</v>
      </c>
      <c r="U2743" s="31">
        <f t="shared" si="84"/>
        <v>0</v>
      </c>
      <c r="V2743" s="68" t="s">
        <v>9</v>
      </c>
    </row>
    <row r="2744" spans="1:22" x14ac:dyDescent="0.25">
      <c r="A2744" s="20">
        <v>42242</v>
      </c>
      <c r="B2744" s="183">
        <v>6952</v>
      </c>
      <c r="C2744" s="183" t="s">
        <v>1592</v>
      </c>
      <c r="D2744" s="14" t="s">
        <v>285</v>
      </c>
      <c r="E2744" s="105">
        <v>1142.7</v>
      </c>
      <c r="F2744" s="65">
        <v>42242</v>
      </c>
      <c r="G2744" s="106">
        <v>1142.7</v>
      </c>
      <c r="H2744" s="31">
        <f t="shared" si="85"/>
        <v>0</v>
      </c>
      <c r="I2744" s="39" t="s">
        <v>41</v>
      </c>
      <c r="N2744" s="20">
        <v>42221</v>
      </c>
      <c r="O2744" s="183">
        <v>4638</v>
      </c>
      <c r="P2744" s="183" t="s">
        <v>1592</v>
      </c>
      <c r="Q2744" s="14" t="s">
        <v>294</v>
      </c>
      <c r="R2744" s="105">
        <v>5547.2</v>
      </c>
      <c r="S2744" s="23">
        <v>42221</v>
      </c>
      <c r="T2744" s="106">
        <v>5547.2</v>
      </c>
      <c r="U2744" s="48">
        <f t="shared" si="84"/>
        <v>0</v>
      </c>
      <c r="V2744" s="39" t="s">
        <v>9</v>
      </c>
    </row>
    <row r="2745" spans="1:22" x14ac:dyDescent="0.25">
      <c r="A2745" s="20">
        <v>42242</v>
      </c>
      <c r="B2745" s="183">
        <v>6953</v>
      </c>
      <c r="C2745" s="183" t="s">
        <v>1592</v>
      </c>
      <c r="D2745" s="14" t="s">
        <v>270</v>
      </c>
      <c r="E2745" s="105">
        <v>372.6</v>
      </c>
      <c r="F2745" s="65">
        <v>42242</v>
      </c>
      <c r="G2745" s="106">
        <v>372.6</v>
      </c>
      <c r="H2745" s="31">
        <f t="shared" si="85"/>
        <v>0</v>
      </c>
      <c r="I2745" s="39" t="s">
        <v>9</v>
      </c>
      <c r="N2745" s="20">
        <v>42222</v>
      </c>
      <c r="O2745" s="183">
        <v>4709</v>
      </c>
      <c r="P2745" s="183" t="s">
        <v>1592</v>
      </c>
      <c r="Q2745" s="14" t="s">
        <v>294</v>
      </c>
      <c r="R2745" s="105">
        <v>5566.6</v>
      </c>
      <c r="S2745" s="23">
        <v>42222</v>
      </c>
      <c r="T2745" s="106">
        <v>5566.6</v>
      </c>
      <c r="U2745" s="31">
        <f t="shared" si="84"/>
        <v>0</v>
      </c>
      <c r="V2745" s="39" t="s">
        <v>9</v>
      </c>
    </row>
    <row r="2746" spans="1:22" x14ac:dyDescent="0.25">
      <c r="A2746" s="20">
        <v>42242</v>
      </c>
      <c r="B2746" s="183">
        <v>6954</v>
      </c>
      <c r="C2746" s="183" t="s">
        <v>1592</v>
      </c>
      <c r="D2746" s="14" t="s">
        <v>24</v>
      </c>
      <c r="E2746" s="105">
        <v>44721.9</v>
      </c>
      <c r="F2746" s="74">
        <v>42260</v>
      </c>
      <c r="G2746" s="144">
        <v>44721.9</v>
      </c>
      <c r="H2746" s="31">
        <f t="shared" si="85"/>
        <v>0</v>
      </c>
      <c r="I2746" s="39" t="s">
        <v>312</v>
      </c>
      <c r="N2746" s="20">
        <v>42223</v>
      </c>
      <c r="O2746" s="183">
        <v>4881</v>
      </c>
      <c r="P2746" s="183" t="s">
        <v>1592</v>
      </c>
      <c r="Q2746" s="14" t="s">
        <v>294</v>
      </c>
      <c r="R2746" s="105">
        <v>10068.16</v>
      </c>
      <c r="S2746" s="23">
        <v>42223</v>
      </c>
      <c r="T2746" s="106">
        <v>10068.16</v>
      </c>
      <c r="U2746" s="31">
        <f t="shared" si="84"/>
        <v>0</v>
      </c>
      <c r="V2746" s="39" t="s">
        <v>9</v>
      </c>
    </row>
    <row r="2747" spans="1:22" x14ac:dyDescent="0.25">
      <c r="A2747" s="20">
        <v>42242</v>
      </c>
      <c r="B2747" s="183">
        <v>6955</v>
      </c>
      <c r="C2747" s="183" t="s">
        <v>1592</v>
      </c>
      <c r="D2747" s="14" t="s">
        <v>48</v>
      </c>
      <c r="E2747" s="105">
        <v>3165.7</v>
      </c>
      <c r="F2747" s="65">
        <v>42242</v>
      </c>
      <c r="G2747" s="106">
        <v>3165.7</v>
      </c>
      <c r="H2747" s="31">
        <f t="shared" si="85"/>
        <v>0</v>
      </c>
      <c r="I2747" s="39" t="s">
        <v>9</v>
      </c>
      <c r="N2747" s="20">
        <v>42224</v>
      </c>
      <c r="O2747" s="183">
        <v>4995</v>
      </c>
      <c r="P2747" s="183" t="s">
        <v>1592</v>
      </c>
      <c r="Q2747" s="14" t="s">
        <v>294</v>
      </c>
      <c r="R2747" s="105">
        <v>11814.92</v>
      </c>
      <c r="S2747" s="23">
        <v>42224</v>
      </c>
      <c r="T2747" s="106">
        <v>11814.92</v>
      </c>
      <c r="U2747" s="31">
        <f t="shared" si="84"/>
        <v>0</v>
      </c>
      <c r="V2747" s="39" t="s">
        <v>9</v>
      </c>
    </row>
    <row r="2748" spans="1:22" x14ac:dyDescent="0.25">
      <c r="A2748" s="20">
        <v>42242</v>
      </c>
      <c r="B2748" s="183">
        <v>6956</v>
      </c>
      <c r="C2748" s="183" t="s">
        <v>1592</v>
      </c>
      <c r="D2748" s="14" t="s">
        <v>285</v>
      </c>
      <c r="E2748" s="105">
        <v>2247</v>
      </c>
      <c r="F2748" s="65">
        <v>42242</v>
      </c>
      <c r="G2748" s="106">
        <v>2247</v>
      </c>
      <c r="H2748" s="31">
        <f t="shared" si="85"/>
        <v>0</v>
      </c>
      <c r="I2748" s="39" t="s">
        <v>41</v>
      </c>
      <c r="N2748" s="20">
        <v>42227</v>
      </c>
      <c r="O2748" s="183">
        <v>5289</v>
      </c>
      <c r="P2748" s="183" t="s">
        <v>1592</v>
      </c>
      <c r="Q2748" s="14" t="s">
        <v>294</v>
      </c>
      <c r="R2748" s="105">
        <v>5124.8999999999996</v>
      </c>
      <c r="S2748" s="23">
        <v>42227</v>
      </c>
      <c r="T2748" s="106">
        <v>5124.8999999999996</v>
      </c>
      <c r="U2748" s="31">
        <f t="shared" si="84"/>
        <v>0</v>
      </c>
      <c r="V2748" s="39" t="s">
        <v>9</v>
      </c>
    </row>
    <row r="2749" spans="1:22" x14ac:dyDescent="0.25">
      <c r="A2749" s="20">
        <v>42242</v>
      </c>
      <c r="B2749" s="183">
        <v>6957</v>
      </c>
      <c r="C2749" s="183" t="s">
        <v>1592</v>
      </c>
      <c r="D2749" s="14" t="s">
        <v>375</v>
      </c>
      <c r="E2749" s="105">
        <v>1575.2</v>
      </c>
      <c r="F2749" s="65">
        <v>42242</v>
      </c>
      <c r="G2749" s="106">
        <v>1575.2</v>
      </c>
      <c r="H2749" s="31">
        <f t="shared" si="85"/>
        <v>0</v>
      </c>
      <c r="I2749" s="39" t="s">
        <v>9</v>
      </c>
      <c r="N2749" s="20">
        <v>42229</v>
      </c>
      <c r="O2749" s="183">
        <v>5516</v>
      </c>
      <c r="P2749" s="183" t="s">
        <v>1592</v>
      </c>
      <c r="Q2749" s="14" t="s">
        <v>294</v>
      </c>
      <c r="R2749" s="105">
        <v>7067.4</v>
      </c>
      <c r="S2749" s="72">
        <v>42229</v>
      </c>
      <c r="T2749" s="106">
        <v>7067.4</v>
      </c>
      <c r="U2749" s="31">
        <f t="shared" si="84"/>
        <v>0</v>
      </c>
      <c r="V2749" s="39" t="s">
        <v>9</v>
      </c>
    </row>
    <row r="2750" spans="1:22" x14ac:dyDescent="0.25">
      <c r="A2750" s="20">
        <v>42242</v>
      </c>
      <c r="B2750" s="183">
        <v>6958</v>
      </c>
      <c r="C2750" s="183" t="s">
        <v>1592</v>
      </c>
      <c r="D2750" s="14" t="s">
        <v>1182</v>
      </c>
      <c r="E2750" s="105">
        <v>1635.6</v>
      </c>
      <c r="F2750" s="65">
        <v>42242</v>
      </c>
      <c r="G2750" s="106">
        <v>1635.6</v>
      </c>
      <c r="H2750" s="31">
        <f t="shared" si="85"/>
        <v>0</v>
      </c>
      <c r="I2750" s="39" t="s">
        <v>9</v>
      </c>
      <c r="N2750" s="20">
        <v>42230</v>
      </c>
      <c r="O2750" s="183">
        <v>5628</v>
      </c>
      <c r="P2750" s="183" t="s">
        <v>1592</v>
      </c>
      <c r="Q2750" s="14" t="s">
        <v>294</v>
      </c>
      <c r="R2750" s="105">
        <v>5059.1000000000004</v>
      </c>
      <c r="S2750" s="23">
        <v>42230</v>
      </c>
      <c r="T2750" s="106">
        <v>5059.1000000000004</v>
      </c>
      <c r="U2750" s="31">
        <f t="shared" si="84"/>
        <v>0</v>
      </c>
      <c r="V2750" s="39" t="s">
        <v>9</v>
      </c>
    </row>
    <row r="2751" spans="1:22" x14ac:dyDescent="0.25">
      <c r="A2751" s="20">
        <v>42242</v>
      </c>
      <c r="B2751" s="183">
        <v>6959</v>
      </c>
      <c r="C2751" s="183" t="s">
        <v>1592</v>
      </c>
      <c r="D2751" s="14" t="s">
        <v>152</v>
      </c>
      <c r="E2751" s="105">
        <v>3461.5</v>
      </c>
      <c r="F2751" s="65">
        <v>42242</v>
      </c>
      <c r="G2751" s="106">
        <v>3461.5</v>
      </c>
      <c r="H2751" s="31">
        <f t="shared" si="85"/>
        <v>0</v>
      </c>
      <c r="I2751" s="39" t="s">
        <v>17</v>
      </c>
      <c r="N2751" s="20">
        <v>42230</v>
      </c>
      <c r="O2751" s="183">
        <v>5706</v>
      </c>
      <c r="P2751" s="183" t="s">
        <v>1592</v>
      </c>
      <c r="Q2751" s="14" t="s">
        <v>294</v>
      </c>
      <c r="R2751" s="105">
        <v>2361.6</v>
      </c>
      <c r="S2751" s="23">
        <v>42230</v>
      </c>
      <c r="T2751" s="106">
        <v>2361.6</v>
      </c>
      <c r="U2751" s="48">
        <f t="shared" si="84"/>
        <v>0</v>
      </c>
      <c r="V2751" s="39" t="s">
        <v>9</v>
      </c>
    </row>
    <row r="2752" spans="1:22" x14ac:dyDescent="0.25">
      <c r="A2752" s="20">
        <v>42242</v>
      </c>
      <c r="B2752" s="183">
        <v>6960</v>
      </c>
      <c r="C2752" s="183" t="s">
        <v>1592</v>
      </c>
      <c r="D2752" s="14" t="s">
        <v>53</v>
      </c>
      <c r="E2752" s="105">
        <v>1444.8</v>
      </c>
      <c r="F2752" s="65">
        <v>42242</v>
      </c>
      <c r="G2752" s="106">
        <v>1444.8</v>
      </c>
      <c r="H2752" s="31">
        <f t="shared" si="85"/>
        <v>0</v>
      </c>
      <c r="I2752" s="39" t="s">
        <v>17</v>
      </c>
      <c r="N2752" s="20">
        <v>42231</v>
      </c>
      <c r="O2752" s="183">
        <v>5758</v>
      </c>
      <c r="P2752" s="183" t="s">
        <v>1592</v>
      </c>
      <c r="Q2752" s="14" t="s">
        <v>294</v>
      </c>
      <c r="R2752" s="105">
        <v>6915.8</v>
      </c>
      <c r="S2752" s="23">
        <v>42231</v>
      </c>
      <c r="T2752" s="106">
        <v>6915.8</v>
      </c>
      <c r="U2752" s="48">
        <f t="shared" si="84"/>
        <v>0</v>
      </c>
      <c r="V2752" s="39" t="s">
        <v>9</v>
      </c>
    </row>
    <row r="2753" spans="1:22" x14ac:dyDescent="0.25">
      <c r="A2753" s="20">
        <v>42242</v>
      </c>
      <c r="B2753" s="183">
        <v>6961</v>
      </c>
      <c r="C2753" s="183" t="s">
        <v>1592</v>
      </c>
      <c r="D2753" s="14" t="s">
        <v>45</v>
      </c>
      <c r="E2753" s="105">
        <v>4679.3999999999996</v>
      </c>
      <c r="F2753" s="74">
        <v>42248</v>
      </c>
      <c r="G2753" s="144">
        <v>4679.3999999999996</v>
      </c>
      <c r="H2753" s="31">
        <f t="shared" si="85"/>
        <v>0</v>
      </c>
      <c r="I2753" s="39" t="s">
        <v>17</v>
      </c>
      <c r="N2753" s="20">
        <v>42231</v>
      </c>
      <c r="O2753" s="183">
        <v>5838</v>
      </c>
      <c r="P2753" s="183" t="s">
        <v>1592</v>
      </c>
      <c r="Q2753" s="14" t="s">
        <v>294</v>
      </c>
      <c r="R2753" s="105">
        <v>2328.8000000000002</v>
      </c>
      <c r="S2753" s="23">
        <v>42231</v>
      </c>
      <c r="T2753" s="106">
        <v>2328.8000000000002</v>
      </c>
      <c r="U2753" s="48">
        <f t="shared" si="84"/>
        <v>0</v>
      </c>
      <c r="V2753" s="39" t="s">
        <v>9</v>
      </c>
    </row>
    <row r="2754" spans="1:22" x14ac:dyDescent="0.25">
      <c r="A2754" s="20">
        <v>42242</v>
      </c>
      <c r="B2754" s="183">
        <v>6962</v>
      </c>
      <c r="C2754" s="183" t="s">
        <v>1592</v>
      </c>
      <c r="D2754" s="14" t="s">
        <v>1187</v>
      </c>
      <c r="E2754" s="105">
        <v>2556</v>
      </c>
      <c r="F2754" s="65">
        <v>42242</v>
      </c>
      <c r="G2754" s="106">
        <v>2556</v>
      </c>
      <c r="H2754" s="31">
        <f t="shared" si="85"/>
        <v>0</v>
      </c>
      <c r="I2754" s="39" t="s">
        <v>17</v>
      </c>
      <c r="N2754" s="20">
        <v>42234</v>
      </c>
      <c r="O2754" s="183">
        <v>6114</v>
      </c>
      <c r="P2754" s="183" t="s">
        <v>1592</v>
      </c>
      <c r="Q2754" s="14" t="s">
        <v>294</v>
      </c>
      <c r="R2754" s="105">
        <v>2119.4</v>
      </c>
      <c r="S2754" s="65">
        <v>42234</v>
      </c>
      <c r="T2754" s="106">
        <v>2119.4</v>
      </c>
      <c r="U2754" s="31">
        <f t="shared" si="84"/>
        <v>0</v>
      </c>
      <c r="V2754" s="39" t="s">
        <v>9</v>
      </c>
    </row>
    <row r="2755" spans="1:22" x14ac:dyDescent="0.25">
      <c r="A2755" s="20">
        <v>42242</v>
      </c>
      <c r="B2755" s="183">
        <v>6963</v>
      </c>
      <c r="C2755" s="183" t="s">
        <v>1592</v>
      </c>
      <c r="D2755" s="14" t="s">
        <v>169</v>
      </c>
      <c r="E2755" s="105">
        <v>2716</v>
      </c>
      <c r="F2755" s="65">
        <v>42242</v>
      </c>
      <c r="G2755" s="106">
        <v>2716</v>
      </c>
      <c r="H2755" s="31">
        <f t="shared" si="85"/>
        <v>0</v>
      </c>
      <c r="I2755" s="39" t="s">
        <v>17</v>
      </c>
      <c r="N2755" s="20">
        <v>42235</v>
      </c>
      <c r="O2755" s="183">
        <v>6193</v>
      </c>
      <c r="P2755" s="183" t="s">
        <v>1592</v>
      </c>
      <c r="Q2755" s="14" t="s">
        <v>294</v>
      </c>
      <c r="R2755" s="105">
        <v>4143</v>
      </c>
      <c r="S2755" s="23">
        <v>42235</v>
      </c>
      <c r="T2755" s="118">
        <v>4143</v>
      </c>
      <c r="U2755" s="31">
        <f t="shared" ref="U2755:U2818" si="86">R2755-T2755</f>
        <v>0</v>
      </c>
      <c r="V2755" s="56" t="s">
        <v>9</v>
      </c>
    </row>
    <row r="2756" spans="1:22" x14ac:dyDescent="0.25">
      <c r="A2756" s="20">
        <v>42242</v>
      </c>
      <c r="B2756" s="183">
        <v>6964</v>
      </c>
      <c r="C2756" s="183" t="s">
        <v>1592</v>
      </c>
      <c r="D2756" s="14" t="s">
        <v>131</v>
      </c>
      <c r="E2756" s="105">
        <v>8813.7000000000007</v>
      </c>
      <c r="F2756" s="65">
        <v>42246</v>
      </c>
      <c r="G2756" s="106">
        <v>8813.7000000000007</v>
      </c>
      <c r="H2756" s="31">
        <f t="shared" ref="H2756:H2819" si="87">E2756-G2756</f>
        <v>0</v>
      </c>
      <c r="I2756" s="39" t="s">
        <v>17</v>
      </c>
      <c r="N2756" s="20">
        <v>42236</v>
      </c>
      <c r="O2756" s="183">
        <v>6351</v>
      </c>
      <c r="P2756" s="183" t="s">
        <v>1592</v>
      </c>
      <c r="Q2756" s="14" t="s">
        <v>294</v>
      </c>
      <c r="R2756" s="105">
        <v>1974.7</v>
      </c>
      <c r="S2756" s="23">
        <v>42236</v>
      </c>
      <c r="T2756" s="106">
        <v>1974.7</v>
      </c>
      <c r="U2756" s="31">
        <f t="shared" si="86"/>
        <v>0</v>
      </c>
      <c r="V2756" s="39" t="s">
        <v>9</v>
      </c>
    </row>
    <row r="2757" spans="1:22" x14ac:dyDescent="0.25">
      <c r="A2757" s="20">
        <v>42242</v>
      </c>
      <c r="B2757" s="183">
        <v>6965</v>
      </c>
      <c r="C2757" s="183" t="s">
        <v>1592</v>
      </c>
      <c r="D2757" s="14" t="s">
        <v>1515</v>
      </c>
      <c r="E2757" s="105">
        <v>3118.6</v>
      </c>
      <c r="F2757" s="65">
        <v>42242</v>
      </c>
      <c r="G2757" s="106">
        <v>3118.6</v>
      </c>
      <c r="H2757" s="31">
        <f t="shared" si="87"/>
        <v>0</v>
      </c>
      <c r="I2757" s="39" t="s">
        <v>17</v>
      </c>
      <c r="N2757" s="20">
        <v>42237</v>
      </c>
      <c r="O2757" s="183">
        <v>6452</v>
      </c>
      <c r="P2757" s="183" t="s">
        <v>1592</v>
      </c>
      <c r="Q2757" s="15" t="s">
        <v>294</v>
      </c>
      <c r="R2757" s="122">
        <v>2772.2</v>
      </c>
      <c r="S2757" s="23">
        <v>42237</v>
      </c>
      <c r="T2757" s="118">
        <v>2772.2</v>
      </c>
      <c r="U2757" s="31">
        <f t="shared" si="86"/>
        <v>0</v>
      </c>
      <c r="V2757" s="68" t="s">
        <v>9</v>
      </c>
    </row>
    <row r="2758" spans="1:22" x14ac:dyDescent="0.25">
      <c r="A2758" s="20">
        <v>42242</v>
      </c>
      <c r="B2758" s="183">
        <v>6966</v>
      </c>
      <c r="C2758" s="183" t="s">
        <v>1592</v>
      </c>
      <c r="D2758" s="14" t="s">
        <v>130</v>
      </c>
      <c r="E2758" s="105">
        <v>3804.6</v>
      </c>
      <c r="F2758" s="65">
        <v>42243</v>
      </c>
      <c r="G2758" s="106">
        <v>3804.6</v>
      </c>
      <c r="H2758" s="31">
        <f t="shared" si="87"/>
        <v>0</v>
      </c>
      <c r="I2758" s="39" t="s">
        <v>17</v>
      </c>
      <c r="N2758" s="20">
        <v>42238</v>
      </c>
      <c r="O2758" s="183">
        <v>6616</v>
      </c>
      <c r="P2758" s="183" t="s">
        <v>1592</v>
      </c>
      <c r="Q2758" s="14" t="s">
        <v>294</v>
      </c>
      <c r="R2758" s="105">
        <v>1722.9</v>
      </c>
      <c r="S2758" s="65">
        <v>42238</v>
      </c>
      <c r="T2758" s="106">
        <v>1722.9</v>
      </c>
      <c r="U2758" s="31">
        <f t="shared" si="86"/>
        <v>0</v>
      </c>
      <c r="V2758" s="39" t="s">
        <v>9</v>
      </c>
    </row>
    <row r="2759" spans="1:22" x14ac:dyDescent="0.25">
      <c r="A2759" s="20">
        <v>42242</v>
      </c>
      <c r="B2759" s="183">
        <v>6967</v>
      </c>
      <c r="C2759" s="183" t="s">
        <v>1592</v>
      </c>
      <c r="D2759" s="150" t="s">
        <v>31</v>
      </c>
      <c r="E2759" s="105">
        <v>3490.2</v>
      </c>
      <c r="F2759" s="65">
        <v>42242</v>
      </c>
      <c r="G2759" s="106">
        <v>3490.2</v>
      </c>
      <c r="H2759" s="31">
        <f t="shared" si="87"/>
        <v>0</v>
      </c>
      <c r="I2759" s="39" t="s">
        <v>17</v>
      </c>
      <c r="N2759" s="20">
        <v>42239</v>
      </c>
      <c r="O2759" s="183">
        <v>6642</v>
      </c>
      <c r="P2759" s="183" t="s">
        <v>1592</v>
      </c>
      <c r="Q2759" s="14" t="s">
        <v>294</v>
      </c>
      <c r="R2759" s="105">
        <v>7605.4</v>
      </c>
      <c r="S2759" s="65">
        <v>42239</v>
      </c>
      <c r="T2759" s="106">
        <v>7605.4</v>
      </c>
      <c r="U2759" s="31">
        <f t="shared" si="86"/>
        <v>0</v>
      </c>
      <c r="V2759" s="39" t="s">
        <v>9</v>
      </c>
    </row>
    <row r="2760" spans="1:22" x14ac:dyDescent="0.25">
      <c r="A2760" s="20">
        <v>42242</v>
      </c>
      <c r="B2760" s="183">
        <v>6968</v>
      </c>
      <c r="C2760" s="183" t="s">
        <v>1592</v>
      </c>
      <c r="D2760" s="14" t="s">
        <v>292</v>
      </c>
      <c r="E2760" s="105">
        <v>2884.2</v>
      </c>
      <c r="F2760" s="65">
        <v>42242</v>
      </c>
      <c r="G2760" s="106">
        <v>2884.2</v>
      </c>
      <c r="H2760" s="31">
        <f t="shared" si="87"/>
        <v>0</v>
      </c>
      <c r="I2760" s="39" t="s">
        <v>9</v>
      </c>
      <c r="N2760" s="20">
        <v>42240</v>
      </c>
      <c r="O2760" s="183">
        <v>6798</v>
      </c>
      <c r="P2760" s="183" t="s">
        <v>1592</v>
      </c>
      <c r="Q2760" s="14" t="s">
        <v>294</v>
      </c>
      <c r="R2760" s="105">
        <v>2103</v>
      </c>
      <c r="S2760" s="65">
        <v>42240</v>
      </c>
      <c r="T2760" s="106">
        <v>2103</v>
      </c>
      <c r="U2760" s="31">
        <f t="shared" si="86"/>
        <v>0</v>
      </c>
      <c r="V2760" s="39" t="s">
        <v>9</v>
      </c>
    </row>
    <row r="2761" spans="1:22" x14ac:dyDescent="0.25">
      <c r="A2761" s="20">
        <v>42242</v>
      </c>
      <c r="B2761" s="183">
        <v>6969</v>
      </c>
      <c r="C2761" s="183" t="s">
        <v>1592</v>
      </c>
      <c r="D2761" s="14" t="s">
        <v>422</v>
      </c>
      <c r="E2761" s="105">
        <v>400.4</v>
      </c>
      <c r="F2761" s="65">
        <v>42242</v>
      </c>
      <c r="G2761" s="106">
        <v>400.4</v>
      </c>
      <c r="H2761" s="31">
        <f t="shared" si="87"/>
        <v>0</v>
      </c>
      <c r="I2761" s="39" t="s">
        <v>9</v>
      </c>
      <c r="N2761" s="20">
        <v>42244</v>
      </c>
      <c r="O2761" s="183">
        <v>7251</v>
      </c>
      <c r="P2761" s="183" t="s">
        <v>1592</v>
      </c>
      <c r="Q2761" s="14" t="s">
        <v>294</v>
      </c>
      <c r="R2761" s="105">
        <v>2073</v>
      </c>
      <c r="S2761" s="23">
        <v>42244</v>
      </c>
      <c r="T2761" s="106">
        <v>2073</v>
      </c>
      <c r="U2761" s="31">
        <f t="shared" si="86"/>
        <v>0</v>
      </c>
      <c r="V2761" s="39" t="s">
        <v>9</v>
      </c>
    </row>
    <row r="2762" spans="1:22" x14ac:dyDescent="0.25">
      <c r="A2762" s="20">
        <v>42242</v>
      </c>
      <c r="B2762" s="183">
        <v>6970</v>
      </c>
      <c r="C2762" s="183" t="s">
        <v>1592</v>
      </c>
      <c r="D2762" s="14" t="s">
        <v>6259</v>
      </c>
      <c r="E2762" s="105">
        <v>3389.6</v>
      </c>
      <c r="F2762" s="65">
        <v>42242</v>
      </c>
      <c r="G2762" s="106">
        <v>3389.6</v>
      </c>
      <c r="H2762" s="31">
        <f t="shared" si="87"/>
        <v>0</v>
      </c>
      <c r="I2762" s="39" t="s">
        <v>9</v>
      </c>
      <c r="N2762" s="20">
        <v>42245</v>
      </c>
      <c r="O2762" s="183">
        <v>7310</v>
      </c>
      <c r="P2762" s="183" t="s">
        <v>1592</v>
      </c>
      <c r="Q2762" s="14" t="s">
        <v>294</v>
      </c>
      <c r="R2762" s="105">
        <v>2667.6</v>
      </c>
      <c r="S2762" s="23">
        <v>42245</v>
      </c>
      <c r="T2762" s="106">
        <v>2667.6</v>
      </c>
      <c r="U2762" s="31">
        <f t="shared" si="86"/>
        <v>0</v>
      </c>
      <c r="V2762" s="39" t="s">
        <v>9</v>
      </c>
    </row>
    <row r="2763" spans="1:22" x14ac:dyDescent="0.25">
      <c r="A2763" s="20">
        <v>42242</v>
      </c>
      <c r="B2763" s="183">
        <v>6971</v>
      </c>
      <c r="C2763" s="183" t="s">
        <v>1592</v>
      </c>
      <c r="D2763" s="14" t="s">
        <v>32</v>
      </c>
      <c r="E2763" s="105">
        <v>25964.65</v>
      </c>
      <c r="F2763" s="74">
        <v>42260</v>
      </c>
      <c r="G2763" s="144">
        <v>25964.65</v>
      </c>
      <c r="H2763" s="31">
        <f t="shared" si="87"/>
        <v>0</v>
      </c>
      <c r="I2763" s="39" t="s">
        <v>19</v>
      </c>
      <c r="N2763" s="20">
        <v>42245</v>
      </c>
      <c r="O2763" s="183">
        <v>7389</v>
      </c>
      <c r="P2763" s="183" t="s">
        <v>1592</v>
      </c>
      <c r="Q2763" s="14" t="s">
        <v>294</v>
      </c>
      <c r="R2763" s="105">
        <v>3159</v>
      </c>
      <c r="S2763" s="23">
        <v>42245</v>
      </c>
      <c r="T2763" s="106">
        <v>3159</v>
      </c>
      <c r="U2763" s="31">
        <f t="shared" si="86"/>
        <v>0</v>
      </c>
      <c r="V2763" s="39" t="s">
        <v>9</v>
      </c>
    </row>
    <row r="2764" spans="1:22" x14ac:dyDescent="0.25">
      <c r="A2764" s="20">
        <v>42242</v>
      </c>
      <c r="B2764" s="183">
        <v>6972</v>
      </c>
      <c r="C2764" s="183" t="s">
        <v>1592</v>
      </c>
      <c r="D2764" s="14" t="s">
        <v>47</v>
      </c>
      <c r="E2764" s="105">
        <v>48809.3</v>
      </c>
      <c r="F2764" s="65">
        <v>42242</v>
      </c>
      <c r="G2764" s="106">
        <v>48809.3</v>
      </c>
      <c r="H2764" s="31">
        <f t="shared" si="87"/>
        <v>0</v>
      </c>
      <c r="I2764" s="39" t="s">
        <v>9</v>
      </c>
      <c r="N2764" s="20">
        <v>42246</v>
      </c>
      <c r="O2764" s="183">
        <v>7461</v>
      </c>
      <c r="P2764" s="183" t="s">
        <v>1592</v>
      </c>
      <c r="Q2764" s="14" t="s">
        <v>294</v>
      </c>
      <c r="R2764" s="105">
        <v>2816</v>
      </c>
      <c r="S2764" s="23">
        <v>42246</v>
      </c>
      <c r="T2764" s="106">
        <v>2816</v>
      </c>
      <c r="U2764" s="31">
        <f t="shared" si="86"/>
        <v>0</v>
      </c>
      <c r="V2764" s="39" t="s">
        <v>9</v>
      </c>
    </row>
    <row r="2765" spans="1:22" x14ac:dyDescent="0.25">
      <c r="A2765" s="20">
        <v>42242</v>
      </c>
      <c r="B2765" s="183">
        <v>6973</v>
      </c>
      <c r="C2765" s="183" t="s">
        <v>1592</v>
      </c>
      <c r="D2765" s="14" t="s">
        <v>111</v>
      </c>
      <c r="E2765" s="105">
        <v>59257.7</v>
      </c>
      <c r="F2765" s="74">
        <v>42248</v>
      </c>
      <c r="G2765" s="144">
        <v>59257.37</v>
      </c>
      <c r="H2765" s="31">
        <f t="shared" si="87"/>
        <v>0.32999999999447027</v>
      </c>
      <c r="I2765" s="39" t="s">
        <v>94</v>
      </c>
      <c r="N2765" s="20">
        <v>42247</v>
      </c>
      <c r="O2765" s="183">
        <v>7538</v>
      </c>
      <c r="P2765" s="183" t="s">
        <v>1592</v>
      </c>
      <c r="Q2765" s="14" t="s">
        <v>294</v>
      </c>
      <c r="R2765" s="105">
        <v>5776.8</v>
      </c>
      <c r="S2765" s="23">
        <v>42247</v>
      </c>
      <c r="T2765" s="106">
        <v>5776.8</v>
      </c>
      <c r="U2765" s="31">
        <f t="shared" si="86"/>
        <v>0</v>
      </c>
      <c r="V2765" s="39" t="s">
        <v>9</v>
      </c>
    </row>
    <row r="2766" spans="1:22" x14ac:dyDescent="0.25">
      <c r="A2766" s="20">
        <v>42242</v>
      </c>
      <c r="B2766" s="183">
        <v>6974</v>
      </c>
      <c r="C2766" s="183" t="s">
        <v>1592</v>
      </c>
      <c r="D2766" s="14" t="s">
        <v>78</v>
      </c>
      <c r="E2766" s="105">
        <v>8358</v>
      </c>
      <c r="F2766" s="65">
        <v>42243</v>
      </c>
      <c r="G2766" s="106">
        <v>8358</v>
      </c>
      <c r="H2766" s="31">
        <f t="shared" si="87"/>
        <v>0</v>
      </c>
      <c r="I2766" s="39" t="s">
        <v>6112</v>
      </c>
      <c r="N2766" s="20">
        <v>42224</v>
      </c>
      <c r="O2766" s="183">
        <v>4969</v>
      </c>
      <c r="P2766" s="183" t="s">
        <v>1592</v>
      </c>
      <c r="Q2766" s="14" t="s">
        <v>320</v>
      </c>
      <c r="R2766" s="105">
        <v>7289.6</v>
      </c>
      <c r="S2766" s="23">
        <v>42224</v>
      </c>
      <c r="T2766" s="106">
        <v>7289.6</v>
      </c>
      <c r="U2766" s="31">
        <f t="shared" si="86"/>
        <v>0</v>
      </c>
      <c r="V2766" s="39" t="s">
        <v>587</v>
      </c>
    </row>
    <row r="2767" spans="1:22" x14ac:dyDescent="0.25">
      <c r="A2767" s="20">
        <v>42242</v>
      </c>
      <c r="B2767" s="183">
        <v>6975</v>
      </c>
      <c r="C2767" s="183" t="s">
        <v>1592</v>
      </c>
      <c r="D2767" s="14" t="s">
        <v>67</v>
      </c>
      <c r="E2767" s="105">
        <v>3983.6</v>
      </c>
      <c r="F2767" s="65">
        <v>42243</v>
      </c>
      <c r="G2767" s="106">
        <v>3983.6</v>
      </c>
      <c r="H2767" s="31">
        <f t="shared" si="87"/>
        <v>0</v>
      </c>
      <c r="I2767" s="39" t="s">
        <v>6112</v>
      </c>
      <c r="N2767" s="20">
        <v>42229</v>
      </c>
      <c r="O2767" s="183">
        <v>5488</v>
      </c>
      <c r="P2767" s="183" t="s">
        <v>1592</v>
      </c>
      <c r="Q2767" s="14" t="s">
        <v>320</v>
      </c>
      <c r="R2767" s="105">
        <v>8294.4</v>
      </c>
      <c r="S2767" s="23">
        <v>42229</v>
      </c>
      <c r="T2767" s="106">
        <v>8294.4</v>
      </c>
      <c r="U2767" s="31">
        <f t="shared" si="86"/>
        <v>0</v>
      </c>
      <c r="V2767" s="39" t="s">
        <v>587</v>
      </c>
    </row>
    <row r="2768" spans="1:22" x14ac:dyDescent="0.25">
      <c r="A2768" s="20">
        <v>42242</v>
      </c>
      <c r="B2768" s="183">
        <v>6976</v>
      </c>
      <c r="C2768" s="183" t="s">
        <v>1592</v>
      </c>
      <c r="D2768" s="14" t="s">
        <v>173</v>
      </c>
      <c r="E2768" s="105">
        <v>41357.199999999997</v>
      </c>
      <c r="F2768" s="74" t="s">
        <v>6260</v>
      </c>
      <c r="G2768" s="106"/>
      <c r="H2768" s="31">
        <f t="shared" si="87"/>
        <v>41357.199999999997</v>
      </c>
      <c r="I2768" s="39" t="s">
        <v>6112</v>
      </c>
      <c r="N2768" s="20">
        <v>42230</v>
      </c>
      <c r="O2768" s="183">
        <v>5598</v>
      </c>
      <c r="P2768" s="183" t="s">
        <v>1592</v>
      </c>
      <c r="Q2768" s="14" t="s">
        <v>320</v>
      </c>
      <c r="R2768" s="105">
        <v>18438.68</v>
      </c>
      <c r="S2768" s="23">
        <v>42230</v>
      </c>
      <c r="T2768" s="106">
        <v>18438.68</v>
      </c>
      <c r="U2768" s="31">
        <f t="shared" si="86"/>
        <v>0</v>
      </c>
      <c r="V2768" s="39" t="s">
        <v>587</v>
      </c>
    </row>
    <row r="2769" spans="1:22" x14ac:dyDescent="0.25">
      <c r="A2769" s="20">
        <v>42242</v>
      </c>
      <c r="B2769" s="183">
        <v>6977</v>
      </c>
      <c r="C2769" s="183" t="s">
        <v>1592</v>
      </c>
      <c r="D2769" s="14" t="s">
        <v>65</v>
      </c>
      <c r="E2769" s="105">
        <v>26725.599999999999</v>
      </c>
      <c r="F2769" s="65">
        <v>42243</v>
      </c>
      <c r="G2769" s="106">
        <v>26725.599999999999</v>
      </c>
      <c r="H2769" s="31">
        <f t="shared" si="87"/>
        <v>0</v>
      </c>
      <c r="I2769" s="39" t="s">
        <v>6112</v>
      </c>
      <c r="N2769" s="20">
        <v>42237</v>
      </c>
      <c r="O2769" s="183">
        <v>6406</v>
      </c>
      <c r="P2769" s="183" t="s">
        <v>1592</v>
      </c>
      <c r="Q2769" s="15" t="s">
        <v>320</v>
      </c>
      <c r="R2769" s="122">
        <v>13828.32</v>
      </c>
      <c r="S2769" s="23">
        <v>42237</v>
      </c>
      <c r="T2769" s="118">
        <v>13828.32</v>
      </c>
      <c r="U2769" s="31">
        <f t="shared" si="86"/>
        <v>0</v>
      </c>
      <c r="V2769" s="68" t="s">
        <v>587</v>
      </c>
    </row>
    <row r="2770" spans="1:22" x14ac:dyDescent="0.25">
      <c r="A2770" s="20">
        <v>42242</v>
      </c>
      <c r="B2770" s="183">
        <v>6978</v>
      </c>
      <c r="C2770" s="183" t="s">
        <v>1592</v>
      </c>
      <c r="D2770" s="14" t="s">
        <v>66</v>
      </c>
      <c r="E2770" s="105">
        <v>2655.2</v>
      </c>
      <c r="F2770" s="65" t="s">
        <v>6261</v>
      </c>
      <c r="G2770" s="106">
        <f>1500+1155.2</f>
        <v>2655.2</v>
      </c>
      <c r="H2770" s="31">
        <f t="shared" si="87"/>
        <v>0</v>
      </c>
      <c r="I2770" s="39" t="s">
        <v>9</v>
      </c>
      <c r="N2770" s="20">
        <v>42245</v>
      </c>
      <c r="O2770" s="183">
        <v>7364</v>
      </c>
      <c r="P2770" s="183" t="s">
        <v>1592</v>
      </c>
      <c r="Q2770" s="14" t="s">
        <v>320</v>
      </c>
      <c r="R2770" s="105">
        <v>5423.4</v>
      </c>
      <c r="S2770" s="23"/>
      <c r="T2770" s="106"/>
      <c r="U2770" s="31">
        <f t="shared" si="86"/>
        <v>5423.4</v>
      </c>
      <c r="V2770" s="39" t="s">
        <v>587</v>
      </c>
    </row>
    <row r="2771" spans="1:22" x14ac:dyDescent="0.25">
      <c r="A2771" s="20">
        <v>42242</v>
      </c>
      <c r="B2771" s="183">
        <v>6979</v>
      </c>
      <c r="C2771" s="183" t="s">
        <v>1592</v>
      </c>
      <c r="D2771" s="14" t="s">
        <v>335</v>
      </c>
      <c r="E2771" s="105">
        <v>447.3</v>
      </c>
      <c r="F2771" s="65">
        <v>42242</v>
      </c>
      <c r="G2771" s="106">
        <v>447.3</v>
      </c>
      <c r="H2771" s="31">
        <f t="shared" si="87"/>
        <v>0</v>
      </c>
      <c r="I2771" s="39" t="s">
        <v>9</v>
      </c>
      <c r="N2771" s="20">
        <v>42228</v>
      </c>
      <c r="O2771" s="183">
        <v>5393</v>
      </c>
      <c r="P2771" s="183" t="s">
        <v>1592</v>
      </c>
      <c r="Q2771" s="14" t="s">
        <v>926</v>
      </c>
      <c r="R2771" s="105">
        <v>4776</v>
      </c>
      <c r="S2771" s="23">
        <v>42228</v>
      </c>
      <c r="T2771" s="106">
        <v>4776</v>
      </c>
      <c r="U2771" s="31">
        <f t="shared" si="86"/>
        <v>0</v>
      </c>
      <c r="V2771" s="39" t="s">
        <v>587</v>
      </c>
    </row>
    <row r="2772" spans="1:22" x14ac:dyDescent="0.25">
      <c r="A2772" s="20">
        <v>42242</v>
      </c>
      <c r="B2772" s="183">
        <v>6980</v>
      </c>
      <c r="C2772" s="183" t="s">
        <v>1592</v>
      </c>
      <c r="D2772" s="14" t="s">
        <v>75</v>
      </c>
      <c r="E2772" s="105">
        <v>26093.599999999999</v>
      </c>
      <c r="F2772" s="65" t="s">
        <v>6262</v>
      </c>
      <c r="G2772" s="106">
        <f>16093.6+10000</f>
        <v>26093.599999999999</v>
      </c>
      <c r="H2772" s="31">
        <f t="shared" si="87"/>
        <v>0</v>
      </c>
      <c r="I2772" s="39" t="s">
        <v>6112</v>
      </c>
      <c r="N2772" s="20">
        <v>42217</v>
      </c>
      <c r="O2772" s="183">
        <v>4251</v>
      </c>
      <c r="P2772" s="183" t="s">
        <v>1592</v>
      </c>
      <c r="Q2772" s="14" t="s">
        <v>255</v>
      </c>
      <c r="R2772" s="105">
        <v>11883</v>
      </c>
      <c r="S2772" s="23">
        <v>42225</v>
      </c>
      <c r="T2772" s="106">
        <v>11883</v>
      </c>
      <c r="U2772" s="25">
        <f t="shared" si="86"/>
        <v>0</v>
      </c>
      <c r="V2772" s="39" t="s">
        <v>587</v>
      </c>
    </row>
    <row r="2773" spans="1:22" x14ac:dyDescent="0.25">
      <c r="A2773" s="20">
        <v>42242</v>
      </c>
      <c r="B2773" s="183">
        <v>6981</v>
      </c>
      <c r="C2773" s="183" t="s">
        <v>1592</v>
      </c>
      <c r="D2773" s="14" t="s">
        <v>89</v>
      </c>
      <c r="E2773" s="105">
        <v>2776.5</v>
      </c>
      <c r="F2773" s="65">
        <v>42242</v>
      </c>
      <c r="G2773" s="106">
        <v>2776.5</v>
      </c>
      <c r="H2773" s="31">
        <f t="shared" si="87"/>
        <v>0</v>
      </c>
      <c r="I2773" s="39" t="s">
        <v>9</v>
      </c>
      <c r="N2773" s="20">
        <v>42221</v>
      </c>
      <c r="O2773" s="183">
        <v>4599</v>
      </c>
      <c r="P2773" s="183" t="s">
        <v>1592</v>
      </c>
      <c r="Q2773" s="14" t="s">
        <v>255</v>
      </c>
      <c r="R2773" s="105">
        <v>3681.6</v>
      </c>
      <c r="S2773" s="23">
        <v>42222</v>
      </c>
      <c r="T2773" s="106">
        <v>3681.6</v>
      </c>
      <c r="U2773" s="31">
        <f t="shared" si="86"/>
        <v>0</v>
      </c>
      <c r="V2773" s="39" t="s">
        <v>587</v>
      </c>
    </row>
    <row r="2774" spans="1:22" x14ac:dyDescent="0.25">
      <c r="A2774" s="20">
        <v>42242</v>
      </c>
      <c r="B2774" s="183">
        <v>6982</v>
      </c>
      <c r="C2774" s="183" t="s">
        <v>1592</v>
      </c>
      <c r="D2774" s="14" t="s">
        <v>6263</v>
      </c>
      <c r="E2774" s="105">
        <v>10156.799999999999</v>
      </c>
      <c r="F2774" s="65">
        <v>42243</v>
      </c>
      <c r="G2774" s="106">
        <v>10156.799999999999</v>
      </c>
      <c r="H2774" s="31">
        <f t="shared" si="87"/>
        <v>0</v>
      </c>
      <c r="I2774" s="39" t="s">
        <v>6112</v>
      </c>
      <c r="N2774" s="20">
        <v>42223</v>
      </c>
      <c r="O2774" s="183">
        <v>4932</v>
      </c>
      <c r="P2774" s="183" t="s">
        <v>1592</v>
      </c>
      <c r="Q2774" s="14" t="s">
        <v>255</v>
      </c>
      <c r="R2774" s="105">
        <v>11134.54</v>
      </c>
      <c r="S2774" s="23">
        <v>42224</v>
      </c>
      <c r="T2774" s="106">
        <v>11134.54</v>
      </c>
      <c r="U2774" s="31">
        <f t="shared" si="86"/>
        <v>0</v>
      </c>
      <c r="V2774" s="39" t="s">
        <v>587</v>
      </c>
    </row>
    <row r="2775" spans="1:22" x14ac:dyDescent="0.25">
      <c r="A2775" s="20">
        <v>42242</v>
      </c>
      <c r="B2775" s="183">
        <v>6983</v>
      </c>
      <c r="C2775" s="183" t="s">
        <v>1592</v>
      </c>
      <c r="D2775" s="14" t="s">
        <v>3346</v>
      </c>
      <c r="E2775" s="105">
        <v>1316.8</v>
      </c>
      <c r="F2775" s="65">
        <v>42243</v>
      </c>
      <c r="G2775" s="106">
        <v>1316.8</v>
      </c>
      <c r="H2775" s="31">
        <f t="shared" si="87"/>
        <v>0</v>
      </c>
      <c r="I2775" s="39" t="s">
        <v>6112</v>
      </c>
      <c r="N2775" s="20">
        <v>42227</v>
      </c>
      <c r="O2775" s="183">
        <v>5271</v>
      </c>
      <c r="P2775" s="183" t="s">
        <v>1592</v>
      </c>
      <c r="Q2775" s="14" t="s">
        <v>255</v>
      </c>
      <c r="R2775" s="105">
        <v>9432.7999999999993</v>
      </c>
      <c r="S2775" s="51">
        <v>42227</v>
      </c>
      <c r="T2775" s="118">
        <v>9432.7999999999993</v>
      </c>
      <c r="U2775" s="31">
        <f t="shared" si="86"/>
        <v>0</v>
      </c>
      <c r="V2775" s="56" t="s">
        <v>587</v>
      </c>
    </row>
    <row r="2776" spans="1:22" x14ac:dyDescent="0.25">
      <c r="A2776" s="20">
        <v>42242</v>
      </c>
      <c r="B2776" s="183">
        <v>6984</v>
      </c>
      <c r="C2776" s="183" t="s">
        <v>1592</v>
      </c>
      <c r="D2776" s="14" t="s">
        <v>178</v>
      </c>
      <c r="E2776" s="105">
        <v>6025</v>
      </c>
      <c r="F2776" s="65">
        <v>42243</v>
      </c>
      <c r="G2776" s="106">
        <v>6025</v>
      </c>
      <c r="H2776" s="31">
        <f t="shared" si="87"/>
        <v>0</v>
      </c>
      <c r="I2776" s="39" t="s">
        <v>6112</v>
      </c>
      <c r="N2776" s="20">
        <v>42231</v>
      </c>
      <c r="O2776" s="183">
        <v>5760</v>
      </c>
      <c r="P2776" s="183" t="s">
        <v>1592</v>
      </c>
      <c r="Q2776" s="14" t="s">
        <v>255</v>
      </c>
      <c r="R2776" s="105">
        <v>8623.4</v>
      </c>
      <c r="S2776" s="23">
        <v>42232</v>
      </c>
      <c r="T2776" s="106">
        <v>8623.4</v>
      </c>
      <c r="U2776" s="48">
        <f t="shared" si="86"/>
        <v>0</v>
      </c>
      <c r="V2776" s="39" t="s">
        <v>587</v>
      </c>
    </row>
    <row r="2777" spans="1:22" x14ac:dyDescent="0.25">
      <c r="A2777" s="20">
        <v>42242</v>
      </c>
      <c r="B2777" s="183">
        <v>6985</v>
      </c>
      <c r="C2777" s="183" t="s">
        <v>1592</v>
      </c>
      <c r="D2777" s="14" t="s">
        <v>245</v>
      </c>
      <c r="E2777" s="105">
        <v>8047.26</v>
      </c>
      <c r="F2777" s="74" t="s">
        <v>6346</v>
      </c>
      <c r="G2777" s="106">
        <v>8047.26</v>
      </c>
      <c r="H2777" s="31">
        <f t="shared" si="87"/>
        <v>0</v>
      </c>
      <c r="I2777" s="39" t="s">
        <v>9</v>
      </c>
      <c r="N2777" s="20">
        <v>42236</v>
      </c>
      <c r="O2777" s="183">
        <v>6272</v>
      </c>
      <c r="P2777" s="183" t="s">
        <v>1592</v>
      </c>
      <c r="Q2777" s="14" t="s">
        <v>255</v>
      </c>
      <c r="R2777" s="105">
        <v>5102.5</v>
      </c>
      <c r="S2777" s="23">
        <v>42236</v>
      </c>
      <c r="T2777" s="118">
        <v>5102.5</v>
      </c>
      <c r="U2777" s="31">
        <f t="shared" si="86"/>
        <v>0</v>
      </c>
      <c r="V2777" s="56" t="s">
        <v>587</v>
      </c>
    </row>
    <row r="2778" spans="1:22" x14ac:dyDescent="0.25">
      <c r="A2778" s="20">
        <v>42242</v>
      </c>
      <c r="B2778" s="183">
        <v>6986</v>
      </c>
      <c r="C2778" s="183" t="s">
        <v>1592</v>
      </c>
      <c r="D2778" s="14" t="s">
        <v>136</v>
      </c>
      <c r="E2778" s="105">
        <v>38272</v>
      </c>
      <c r="F2778" s="65" t="s">
        <v>6265</v>
      </c>
      <c r="G2778" s="106">
        <f>10900+27372</f>
        <v>38272</v>
      </c>
      <c r="H2778" s="31">
        <f t="shared" si="87"/>
        <v>0</v>
      </c>
      <c r="I2778" s="39" t="s">
        <v>9</v>
      </c>
      <c r="N2778" s="20">
        <v>42240</v>
      </c>
      <c r="O2778" s="183">
        <v>6748</v>
      </c>
      <c r="P2778" s="183" t="s">
        <v>1592</v>
      </c>
      <c r="Q2778" s="14" t="s">
        <v>255</v>
      </c>
      <c r="R2778" s="105">
        <v>8450.6</v>
      </c>
      <c r="S2778" s="65"/>
      <c r="T2778" s="106"/>
      <c r="U2778" s="31">
        <f t="shared" si="86"/>
        <v>8450.6</v>
      </c>
      <c r="V2778" s="39" t="s">
        <v>587</v>
      </c>
    </row>
    <row r="2779" spans="1:22" x14ac:dyDescent="0.25">
      <c r="A2779" s="20">
        <v>42242</v>
      </c>
      <c r="B2779" s="183">
        <v>6987</v>
      </c>
      <c r="C2779" s="183" t="s">
        <v>1592</v>
      </c>
      <c r="D2779" s="14" t="s">
        <v>256</v>
      </c>
      <c r="E2779" s="105">
        <v>4212</v>
      </c>
      <c r="F2779" s="65">
        <v>42243</v>
      </c>
      <c r="G2779" s="106">
        <v>4212</v>
      </c>
      <c r="H2779" s="31">
        <f t="shared" si="87"/>
        <v>0</v>
      </c>
      <c r="I2779" s="39" t="s">
        <v>773</v>
      </c>
      <c r="N2779" s="20">
        <v>42238</v>
      </c>
      <c r="O2779" s="183">
        <v>6538</v>
      </c>
      <c r="P2779" s="183" t="s">
        <v>1592</v>
      </c>
      <c r="Q2779" s="14" t="s">
        <v>6244</v>
      </c>
      <c r="R2779" s="105">
        <v>8756.5</v>
      </c>
      <c r="S2779" s="23">
        <v>42239</v>
      </c>
      <c r="T2779" s="106">
        <v>8756.5</v>
      </c>
      <c r="U2779" s="31">
        <f t="shared" si="86"/>
        <v>0</v>
      </c>
      <c r="V2779" s="39" t="s">
        <v>587</v>
      </c>
    </row>
    <row r="2780" spans="1:22" x14ac:dyDescent="0.25">
      <c r="A2780" s="20">
        <v>42242</v>
      </c>
      <c r="B2780" s="183">
        <v>6988</v>
      </c>
      <c r="C2780" s="183" t="s">
        <v>1592</v>
      </c>
      <c r="D2780" s="14" t="s">
        <v>28</v>
      </c>
      <c r="E2780" s="105">
        <v>3240</v>
      </c>
      <c r="F2780" s="65">
        <v>42243</v>
      </c>
      <c r="G2780" s="106">
        <v>3240</v>
      </c>
      <c r="H2780" s="31">
        <f t="shared" si="87"/>
        <v>0</v>
      </c>
      <c r="I2780" s="39" t="s">
        <v>773</v>
      </c>
      <c r="N2780" s="20">
        <v>42242</v>
      </c>
      <c r="O2780" s="183">
        <v>6943</v>
      </c>
      <c r="P2780" s="183" t="s">
        <v>1592</v>
      </c>
      <c r="Q2780" s="14" t="s">
        <v>6244</v>
      </c>
      <c r="R2780" s="105">
        <v>5250</v>
      </c>
      <c r="S2780" s="65">
        <v>42242</v>
      </c>
      <c r="T2780" s="106">
        <v>5250</v>
      </c>
      <c r="U2780" s="31">
        <f t="shared" si="86"/>
        <v>0</v>
      </c>
      <c r="V2780" s="39" t="s">
        <v>587</v>
      </c>
    </row>
    <row r="2781" spans="1:22" x14ac:dyDescent="0.25">
      <c r="A2781" s="20">
        <v>42242</v>
      </c>
      <c r="B2781" s="183">
        <v>6989</v>
      </c>
      <c r="C2781" s="183" t="s">
        <v>1592</v>
      </c>
      <c r="D2781" s="14" t="s">
        <v>251</v>
      </c>
      <c r="E2781" s="105">
        <v>19949.400000000001</v>
      </c>
      <c r="F2781" s="65">
        <v>42243</v>
      </c>
      <c r="G2781" s="106">
        <v>19949.400000000001</v>
      </c>
      <c r="H2781" s="31">
        <f t="shared" si="87"/>
        <v>0</v>
      </c>
      <c r="I2781" s="39" t="s">
        <v>19</v>
      </c>
      <c r="N2781" s="20">
        <v>42243</v>
      </c>
      <c r="O2781" s="183">
        <v>7054</v>
      </c>
      <c r="P2781" s="183" t="s">
        <v>1592</v>
      </c>
      <c r="Q2781" s="14" t="s">
        <v>6244</v>
      </c>
      <c r="R2781" s="105">
        <v>13018</v>
      </c>
      <c r="S2781" s="23">
        <v>42243</v>
      </c>
      <c r="T2781" s="106">
        <v>13018</v>
      </c>
      <c r="U2781" s="31">
        <f t="shared" si="86"/>
        <v>0</v>
      </c>
      <c r="V2781" s="39" t="s">
        <v>587</v>
      </c>
    </row>
    <row r="2782" spans="1:22" x14ac:dyDescent="0.25">
      <c r="A2782" s="20">
        <v>42242</v>
      </c>
      <c r="B2782" s="183">
        <v>6990</v>
      </c>
      <c r="C2782" s="183" t="s">
        <v>1592</v>
      </c>
      <c r="D2782" s="14" t="s">
        <v>406</v>
      </c>
      <c r="E2782" s="105">
        <v>1988</v>
      </c>
      <c r="F2782" s="65">
        <v>42243</v>
      </c>
      <c r="G2782" s="106">
        <v>1988</v>
      </c>
      <c r="H2782" s="31">
        <f t="shared" si="87"/>
        <v>0</v>
      </c>
      <c r="I2782" s="39" t="s">
        <v>773</v>
      </c>
      <c r="N2782" s="20">
        <v>42243</v>
      </c>
      <c r="O2782" s="183">
        <v>7078</v>
      </c>
      <c r="P2782" s="183" t="s">
        <v>1592</v>
      </c>
      <c r="Q2782" s="14" t="s">
        <v>6244</v>
      </c>
      <c r="R2782" s="105">
        <v>175</v>
      </c>
      <c r="S2782" s="23">
        <v>42243</v>
      </c>
      <c r="T2782" s="106">
        <v>175</v>
      </c>
      <c r="U2782" s="31">
        <f t="shared" si="86"/>
        <v>0</v>
      </c>
      <c r="V2782" s="39" t="s">
        <v>9</v>
      </c>
    </row>
    <row r="2783" spans="1:22" x14ac:dyDescent="0.25">
      <c r="A2783" s="20">
        <v>42242</v>
      </c>
      <c r="B2783" s="183">
        <v>6991</v>
      </c>
      <c r="C2783" s="183" t="s">
        <v>1592</v>
      </c>
      <c r="D2783" s="14" t="s">
        <v>624</v>
      </c>
      <c r="E2783" s="105">
        <v>1388.4</v>
      </c>
      <c r="F2783" s="65">
        <v>42242</v>
      </c>
      <c r="G2783" s="106">
        <v>1388.4</v>
      </c>
      <c r="H2783" s="31">
        <f t="shared" si="87"/>
        <v>0</v>
      </c>
      <c r="I2783" s="39" t="s">
        <v>9</v>
      </c>
      <c r="N2783" s="20">
        <v>42217</v>
      </c>
      <c r="O2783" s="183">
        <v>4233</v>
      </c>
      <c r="P2783" s="183" t="s">
        <v>1592</v>
      </c>
      <c r="Q2783" s="14" t="s">
        <v>5046</v>
      </c>
      <c r="R2783" s="105">
        <v>24706.5</v>
      </c>
      <c r="S2783" s="23"/>
      <c r="T2783" s="106"/>
      <c r="U2783" s="25">
        <f t="shared" si="86"/>
        <v>24706.5</v>
      </c>
      <c r="V2783" s="39" t="s">
        <v>9</v>
      </c>
    </row>
    <row r="2784" spans="1:22" x14ac:dyDescent="0.25">
      <c r="A2784" s="20">
        <v>42242</v>
      </c>
      <c r="B2784" s="183">
        <v>6992</v>
      </c>
      <c r="C2784" s="183" t="s">
        <v>1592</v>
      </c>
      <c r="D2784" s="14" t="s">
        <v>128</v>
      </c>
      <c r="E2784" s="105">
        <v>5232</v>
      </c>
      <c r="F2784" s="65">
        <v>42242</v>
      </c>
      <c r="G2784" s="106">
        <v>5232</v>
      </c>
      <c r="H2784" s="31">
        <f t="shared" si="87"/>
        <v>0</v>
      </c>
      <c r="I2784" s="39" t="s">
        <v>94</v>
      </c>
      <c r="N2784" s="20">
        <v>42217</v>
      </c>
      <c r="O2784" s="183">
        <v>4235</v>
      </c>
      <c r="P2784" s="183" t="s">
        <v>1592</v>
      </c>
      <c r="Q2784" s="14" t="s">
        <v>5046</v>
      </c>
      <c r="R2784" s="105">
        <v>2328.8000000000002</v>
      </c>
      <c r="S2784" s="23">
        <v>42217</v>
      </c>
      <c r="T2784" s="106">
        <v>2328.8000000000002</v>
      </c>
      <c r="U2784" s="25">
        <f t="shared" si="86"/>
        <v>0</v>
      </c>
      <c r="V2784" s="39" t="s">
        <v>9</v>
      </c>
    </row>
    <row r="2785" spans="1:22" x14ac:dyDescent="0.25">
      <c r="A2785" s="20">
        <v>42242</v>
      </c>
      <c r="B2785" s="183">
        <v>6993</v>
      </c>
      <c r="C2785" s="183" t="s">
        <v>1592</v>
      </c>
      <c r="D2785" s="14" t="s">
        <v>8</v>
      </c>
      <c r="E2785" s="105">
        <v>1145.7</v>
      </c>
      <c r="F2785" s="65">
        <v>42242</v>
      </c>
      <c r="G2785" s="106">
        <v>1145.7</v>
      </c>
      <c r="H2785" s="31">
        <f t="shared" si="87"/>
        <v>0</v>
      </c>
      <c r="I2785" s="39" t="s">
        <v>9</v>
      </c>
      <c r="N2785" s="20">
        <v>42218</v>
      </c>
      <c r="O2785" s="183">
        <v>4343</v>
      </c>
      <c r="P2785" s="183" t="s">
        <v>1592</v>
      </c>
      <c r="Q2785" s="40" t="s">
        <v>5046</v>
      </c>
      <c r="R2785" s="105">
        <v>13829.7</v>
      </c>
      <c r="S2785" s="23">
        <v>42218</v>
      </c>
      <c r="T2785" s="106">
        <v>13829.7</v>
      </c>
      <c r="U2785" s="31">
        <f t="shared" si="86"/>
        <v>0</v>
      </c>
      <c r="V2785" s="68" t="s">
        <v>9</v>
      </c>
    </row>
    <row r="2786" spans="1:22" x14ac:dyDescent="0.25">
      <c r="A2786" s="20">
        <v>42242</v>
      </c>
      <c r="B2786" s="183">
        <v>6994</v>
      </c>
      <c r="C2786" s="183" t="s">
        <v>1592</v>
      </c>
      <c r="D2786" s="14" t="s">
        <v>249</v>
      </c>
      <c r="E2786" s="105">
        <v>3020</v>
      </c>
      <c r="F2786" s="65">
        <v>42242</v>
      </c>
      <c r="G2786" s="106">
        <v>3020</v>
      </c>
      <c r="H2786" s="31">
        <f t="shared" si="87"/>
        <v>0</v>
      </c>
      <c r="I2786" s="39" t="s">
        <v>94</v>
      </c>
      <c r="N2786" s="20">
        <v>42219</v>
      </c>
      <c r="O2786" s="183">
        <v>4423</v>
      </c>
      <c r="P2786" s="183" t="s">
        <v>1592</v>
      </c>
      <c r="Q2786" s="40" t="s">
        <v>5046</v>
      </c>
      <c r="R2786" s="105">
        <v>9394.7999999999993</v>
      </c>
      <c r="S2786" s="23">
        <v>42219</v>
      </c>
      <c r="T2786" s="106">
        <v>9394.7999999999993</v>
      </c>
      <c r="U2786" s="31">
        <f t="shared" si="86"/>
        <v>0</v>
      </c>
      <c r="V2786" s="68" t="s">
        <v>9</v>
      </c>
    </row>
    <row r="2787" spans="1:22" x14ac:dyDescent="0.25">
      <c r="A2787" s="20">
        <v>42242</v>
      </c>
      <c r="B2787" s="183">
        <v>6995</v>
      </c>
      <c r="C2787" s="183" t="s">
        <v>1592</v>
      </c>
      <c r="D2787" s="14" t="s">
        <v>93</v>
      </c>
      <c r="E2787" s="105">
        <v>1823.2</v>
      </c>
      <c r="F2787" s="65">
        <v>42243</v>
      </c>
      <c r="G2787" s="106">
        <v>1823.2</v>
      </c>
      <c r="H2787" s="31">
        <f t="shared" si="87"/>
        <v>0</v>
      </c>
      <c r="I2787" s="39" t="s">
        <v>19</v>
      </c>
      <c r="N2787" s="20">
        <v>42220</v>
      </c>
      <c r="O2787" s="183">
        <v>4539</v>
      </c>
      <c r="P2787" s="183" t="s">
        <v>1592</v>
      </c>
      <c r="Q2787" s="14" t="s">
        <v>5046</v>
      </c>
      <c r="R2787" s="105">
        <v>5925.8</v>
      </c>
      <c r="S2787" s="23">
        <v>42220</v>
      </c>
      <c r="T2787" s="106">
        <v>5925.8</v>
      </c>
      <c r="U2787" s="31">
        <f t="shared" si="86"/>
        <v>0</v>
      </c>
      <c r="V2787" s="39" t="s">
        <v>9</v>
      </c>
    </row>
    <row r="2788" spans="1:22" x14ac:dyDescent="0.25">
      <c r="A2788" s="20">
        <v>42242</v>
      </c>
      <c r="B2788" s="183">
        <v>6996</v>
      </c>
      <c r="C2788" s="183" t="s">
        <v>1592</v>
      </c>
      <c r="D2788" s="14" t="s">
        <v>95</v>
      </c>
      <c r="E2788" s="105">
        <v>2416.6</v>
      </c>
      <c r="F2788" s="65">
        <v>42243</v>
      </c>
      <c r="G2788" s="106">
        <v>2416.6</v>
      </c>
      <c r="H2788" s="31">
        <f t="shared" si="87"/>
        <v>0</v>
      </c>
      <c r="I2788" s="39" t="s">
        <v>19</v>
      </c>
      <c r="N2788" s="20">
        <v>42222</v>
      </c>
      <c r="O2788" s="183">
        <v>4702</v>
      </c>
      <c r="P2788" s="183" t="s">
        <v>1592</v>
      </c>
      <c r="Q2788" s="14" t="s">
        <v>5046</v>
      </c>
      <c r="R2788" s="105">
        <v>18268.8</v>
      </c>
      <c r="S2788" s="23">
        <v>42222</v>
      </c>
      <c r="T2788" s="106">
        <v>18268.8</v>
      </c>
      <c r="U2788" s="31">
        <f t="shared" si="86"/>
        <v>0</v>
      </c>
      <c r="V2788" s="39" t="s">
        <v>9</v>
      </c>
    </row>
    <row r="2789" spans="1:22" x14ac:dyDescent="0.25">
      <c r="A2789" s="20">
        <v>42242</v>
      </c>
      <c r="B2789" s="183">
        <v>6997</v>
      </c>
      <c r="C2789" s="183" t="s">
        <v>1592</v>
      </c>
      <c r="D2789" s="14" t="s">
        <v>224</v>
      </c>
      <c r="E2789" s="105">
        <v>5776</v>
      </c>
      <c r="F2789" s="65">
        <v>42243</v>
      </c>
      <c r="G2789" s="106">
        <v>5776</v>
      </c>
      <c r="H2789" s="31">
        <f t="shared" si="87"/>
        <v>0</v>
      </c>
      <c r="I2789" s="39" t="s">
        <v>19</v>
      </c>
      <c r="N2789" s="20">
        <v>42223</v>
      </c>
      <c r="O2789" s="183">
        <v>4880</v>
      </c>
      <c r="P2789" s="183" t="s">
        <v>1592</v>
      </c>
      <c r="Q2789" s="14" t="s">
        <v>5046</v>
      </c>
      <c r="R2789" s="105">
        <v>13808.9</v>
      </c>
      <c r="S2789" s="23">
        <v>42223</v>
      </c>
      <c r="T2789" s="106">
        <v>13808.9</v>
      </c>
      <c r="U2789" s="31">
        <f t="shared" si="86"/>
        <v>0</v>
      </c>
      <c r="V2789" s="39" t="s">
        <v>9</v>
      </c>
    </row>
    <row r="2790" spans="1:22" x14ac:dyDescent="0.25">
      <c r="A2790" s="20">
        <v>42242</v>
      </c>
      <c r="B2790" s="183">
        <v>6998</v>
      </c>
      <c r="C2790" s="183" t="s">
        <v>1592</v>
      </c>
      <c r="D2790" s="14" t="s">
        <v>98</v>
      </c>
      <c r="E2790" s="105">
        <v>2083.1</v>
      </c>
      <c r="F2790" s="65">
        <v>42243</v>
      </c>
      <c r="G2790" s="106">
        <v>2083.1</v>
      </c>
      <c r="H2790" s="31">
        <f t="shared" si="87"/>
        <v>0</v>
      </c>
      <c r="I2790" s="39" t="s">
        <v>19</v>
      </c>
      <c r="N2790" s="20">
        <v>42224</v>
      </c>
      <c r="O2790" s="183">
        <v>4985</v>
      </c>
      <c r="P2790" s="183" t="s">
        <v>1592</v>
      </c>
      <c r="Q2790" s="14" t="s">
        <v>5046</v>
      </c>
      <c r="R2790" s="105">
        <v>11360.6</v>
      </c>
      <c r="S2790" s="23">
        <v>42224</v>
      </c>
      <c r="T2790" s="106">
        <v>11360.6</v>
      </c>
      <c r="U2790" s="31">
        <f t="shared" si="86"/>
        <v>0</v>
      </c>
      <c r="V2790" s="39" t="s">
        <v>9</v>
      </c>
    </row>
    <row r="2791" spans="1:22" x14ac:dyDescent="0.25">
      <c r="A2791" s="20">
        <v>42242</v>
      </c>
      <c r="B2791" s="183">
        <v>6999</v>
      </c>
      <c r="C2791" s="183" t="s">
        <v>1592</v>
      </c>
      <c r="D2791" s="14" t="s">
        <v>101</v>
      </c>
      <c r="E2791" s="105">
        <v>1217.5</v>
      </c>
      <c r="F2791" s="65">
        <v>42243</v>
      </c>
      <c r="G2791" s="106">
        <v>1217.5</v>
      </c>
      <c r="H2791" s="31">
        <f t="shared" si="87"/>
        <v>0</v>
      </c>
      <c r="I2791" s="39" t="s">
        <v>19</v>
      </c>
      <c r="N2791" s="20">
        <v>42225</v>
      </c>
      <c r="O2791" s="183">
        <v>5115</v>
      </c>
      <c r="P2791" s="183" t="s">
        <v>1592</v>
      </c>
      <c r="Q2791" s="14" t="s">
        <v>5046</v>
      </c>
      <c r="R2791" s="105">
        <v>3624.5</v>
      </c>
      <c r="S2791" s="23">
        <v>42225</v>
      </c>
      <c r="T2791" s="106">
        <v>3624.5</v>
      </c>
      <c r="U2791" s="31">
        <f t="shared" si="86"/>
        <v>0</v>
      </c>
      <c r="V2791" s="39" t="s">
        <v>9</v>
      </c>
    </row>
    <row r="2792" spans="1:22" x14ac:dyDescent="0.25">
      <c r="A2792" s="20">
        <v>42242</v>
      </c>
      <c r="B2792" s="183">
        <v>7000</v>
      </c>
      <c r="C2792" s="183" t="s">
        <v>1592</v>
      </c>
      <c r="D2792" s="14" t="s">
        <v>102</v>
      </c>
      <c r="E2792" s="105">
        <v>773</v>
      </c>
      <c r="F2792" s="65">
        <v>42242</v>
      </c>
      <c r="G2792" s="106">
        <v>773</v>
      </c>
      <c r="H2792" s="31">
        <f t="shared" si="87"/>
        <v>0</v>
      </c>
      <c r="I2792" s="39" t="s">
        <v>9</v>
      </c>
      <c r="N2792" s="20">
        <v>42226</v>
      </c>
      <c r="O2792" s="183">
        <v>5208</v>
      </c>
      <c r="P2792" s="183" t="s">
        <v>1592</v>
      </c>
      <c r="Q2792" s="14" t="s">
        <v>5046</v>
      </c>
      <c r="R2792" s="105">
        <v>8577.4</v>
      </c>
      <c r="S2792" s="23">
        <v>42226</v>
      </c>
      <c r="T2792" s="106">
        <v>8577.4</v>
      </c>
      <c r="U2792" s="31">
        <f t="shared" si="86"/>
        <v>0</v>
      </c>
      <c r="V2792" s="39" t="s">
        <v>9</v>
      </c>
    </row>
    <row r="2793" spans="1:22" x14ac:dyDescent="0.25">
      <c r="A2793" s="20">
        <v>42242</v>
      </c>
      <c r="B2793" s="183">
        <v>7001</v>
      </c>
      <c r="C2793" s="183" t="s">
        <v>1592</v>
      </c>
      <c r="D2793" s="14" t="s">
        <v>367</v>
      </c>
      <c r="E2793" s="105">
        <v>29979</v>
      </c>
      <c r="F2793" s="74">
        <v>42266</v>
      </c>
      <c r="G2793" s="144">
        <v>29979</v>
      </c>
      <c r="H2793" s="31">
        <f t="shared" si="87"/>
        <v>0</v>
      </c>
      <c r="I2793" s="39" t="s">
        <v>9</v>
      </c>
      <c r="N2793" s="20">
        <v>42227</v>
      </c>
      <c r="O2793" s="183">
        <v>5280</v>
      </c>
      <c r="P2793" s="183" t="s">
        <v>1592</v>
      </c>
      <c r="Q2793" s="14" t="s">
        <v>5046</v>
      </c>
      <c r="R2793" s="105">
        <v>17923.599999999999</v>
      </c>
      <c r="S2793" s="23">
        <v>42227</v>
      </c>
      <c r="T2793" s="106">
        <v>17923.599999999999</v>
      </c>
      <c r="U2793" s="31">
        <f t="shared" si="86"/>
        <v>0</v>
      </c>
      <c r="V2793" s="39" t="s">
        <v>9</v>
      </c>
    </row>
    <row r="2794" spans="1:22" x14ac:dyDescent="0.25">
      <c r="A2794" s="20">
        <v>42242</v>
      </c>
      <c r="B2794" s="183">
        <v>7002</v>
      </c>
      <c r="C2794" s="183" t="s">
        <v>1592</v>
      </c>
      <c r="D2794" s="14" t="s">
        <v>97</v>
      </c>
      <c r="E2794" s="105">
        <v>6773.9</v>
      </c>
      <c r="F2794" s="65">
        <v>42242</v>
      </c>
      <c r="G2794" s="106">
        <v>6773.9</v>
      </c>
      <c r="H2794" s="31">
        <f t="shared" si="87"/>
        <v>0</v>
      </c>
      <c r="I2794" s="39" t="s">
        <v>9</v>
      </c>
      <c r="N2794" s="20">
        <v>42228</v>
      </c>
      <c r="O2794" s="183">
        <v>5383</v>
      </c>
      <c r="P2794" s="183" t="s">
        <v>1592</v>
      </c>
      <c r="Q2794" s="14" t="s">
        <v>5046</v>
      </c>
      <c r="R2794" s="105">
        <v>2015.2</v>
      </c>
      <c r="S2794" s="23">
        <v>42228</v>
      </c>
      <c r="T2794" s="106">
        <v>2015.2</v>
      </c>
      <c r="U2794" s="31">
        <f t="shared" si="86"/>
        <v>0</v>
      </c>
      <c r="V2794" s="39" t="s">
        <v>9</v>
      </c>
    </row>
    <row r="2795" spans="1:22" x14ac:dyDescent="0.25">
      <c r="A2795" s="20">
        <v>42242</v>
      </c>
      <c r="B2795" s="183">
        <v>7003</v>
      </c>
      <c r="C2795" s="183" t="s">
        <v>1592</v>
      </c>
      <c r="D2795" s="14" t="s">
        <v>6266</v>
      </c>
      <c r="E2795" s="105">
        <v>14212.8</v>
      </c>
      <c r="F2795" s="74">
        <v>42249</v>
      </c>
      <c r="G2795" s="144">
        <v>14212.8</v>
      </c>
      <c r="H2795" s="31">
        <f t="shared" si="87"/>
        <v>0</v>
      </c>
      <c r="I2795" s="39" t="s">
        <v>312</v>
      </c>
      <c r="N2795" s="20">
        <v>42229</v>
      </c>
      <c r="O2795" s="183">
        <v>5467</v>
      </c>
      <c r="P2795" s="183" t="s">
        <v>1592</v>
      </c>
      <c r="Q2795" s="14" t="s">
        <v>5046</v>
      </c>
      <c r="R2795" s="105">
        <v>10662.2</v>
      </c>
      <c r="S2795" s="23">
        <v>42229</v>
      </c>
      <c r="T2795" s="106">
        <v>10662.2</v>
      </c>
      <c r="U2795" s="31">
        <f t="shared" si="86"/>
        <v>0</v>
      </c>
      <c r="V2795" s="39" t="s">
        <v>9</v>
      </c>
    </row>
    <row r="2796" spans="1:22" x14ac:dyDescent="0.25">
      <c r="A2796" s="20">
        <v>42242</v>
      </c>
      <c r="B2796" s="183">
        <v>7004</v>
      </c>
      <c r="C2796" s="183" t="s">
        <v>1592</v>
      </c>
      <c r="D2796" s="14" t="s">
        <v>915</v>
      </c>
      <c r="E2796" s="105">
        <v>1804</v>
      </c>
      <c r="F2796" s="65">
        <v>42242</v>
      </c>
      <c r="G2796" s="106">
        <v>1804</v>
      </c>
      <c r="H2796" s="31">
        <f t="shared" si="87"/>
        <v>0</v>
      </c>
      <c r="I2796" s="39" t="s">
        <v>9</v>
      </c>
      <c r="N2796" s="20">
        <v>42230</v>
      </c>
      <c r="O2796" s="183">
        <v>5666</v>
      </c>
      <c r="P2796" s="183" t="s">
        <v>1592</v>
      </c>
      <c r="Q2796" s="14" t="s">
        <v>5046</v>
      </c>
      <c r="R2796" s="105">
        <v>15667.1</v>
      </c>
      <c r="S2796" s="23">
        <v>42230</v>
      </c>
      <c r="T2796" s="106">
        <v>15667.1</v>
      </c>
      <c r="U2796" s="48">
        <f t="shared" si="86"/>
        <v>0</v>
      </c>
      <c r="V2796" s="39" t="s">
        <v>9</v>
      </c>
    </row>
    <row r="2797" spans="1:22" x14ac:dyDescent="0.25">
      <c r="A2797" s="20">
        <v>42242</v>
      </c>
      <c r="B2797" s="183">
        <v>7005</v>
      </c>
      <c r="C2797" s="183" t="s">
        <v>1592</v>
      </c>
      <c r="D2797" s="14" t="s">
        <v>1262</v>
      </c>
      <c r="E2797" s="105">
        <v>71144.31</v>
      </c>
      <c r="F2797" s="74">
        <v>42248</v>
      </c>
      <c r="G2797" s="144">
        <v>71144.31</v>
      </c>
      <c r="H2797" s="31">
        <f t="shared" si="87"/>
        <v>0</v>
      </c>
      <c r="I2797" s="39" t="s">
        <v>1013</v>
      </c>
      <c r="N2797" s="20">
        <v>42230</v>
      </c>
      <c r="O2797" s="183">
        <v>5676</v>
      </c>
      <c r="P2797" s="183" t="s">
        <v>1592</v>
      </c>
      <c r="Q2797" s="14" t="s">
        <v>5046</v>
      </c>
      <c r="R2797" s="105">
        <v>2001</v>
      </c>
      <c r="S2797" s="23">
        <v>42230</v>
      </c>
      <c r="T2797" s="106">
        <v>2001</v>
      </c>
      <c r="U2797" s="48">
        <f t="shared" si="86"/>
        <v>0</v>
      </c>
      <c r="V2797" s="39" t="s">
        <v>9</v>
      </c>
    </row>
    <row r="2798" spans="1:22" x14ac:dyDescent="0.25">
      <c r="A2798" s="20">
        <v>42242</v>
      </c>
      <c r="B2798" s="183">
        <v>7006</v>
      </c>
      <c r="C2798" s="183" t="s">
        <v>1592</v>
      </c>
      <c r="D2798" s="150" t="s">
        <v>24</v>
      </c>
      <c r="E2798" s="105">
        <v>316779.7</v>
      </c>
      <c r="F2798" s="74">
        <v>42248</v>
      </c>
      <c r="G2798" s="144">
        <v>316779.7</v>
      </c>
      <c r="H2798" s="31">
        <f t="shared" si="87"/>
        <v>0</v>
      </c>
      <c r="I2798" s="39" t="s">
        <v>6124</v>
      </c>
      <c r="N2798" s="20">
        <v>42230</v>
      </c>
      <c r="O2798" s="183">
        <v>5677</v>
      </c>
      <c r="P2798" s="183" t="s">
        <v>1592</v>
      </c>
      <c r="Q2798" s="14" t="s">
        <v>5046</v>
      </c>
      <c r="R2798" s="105">
        <v>181.8</v>
      </c>
      <c r="S2798" s="23">
        <v>42230</v>
      </c>
      <c r="T2798" s="106">
        <v>181.8</v>
      </c>
      <c r="U2798" s="48">
        <f t="shared" si="86"/>
        <v>0</v>
      </c>
      <c r="V2798" s="39" t="s">
        <v>9</v>
      </c>
    </row>
    <row r="2799" spans="1:22" x14ac:dyDescent="0.25">
      <c r="A2799" s="20">
        <v>42242</v>
      </c>
      <c r="B2799" s="183">
        <v>7007</v>
      </c>
      <c r="C2799" s="183" t="s">
        <v>1592</v>
      </c>
      <c r="D2799" s="14" t="s">
        <v>454</v>
      </c>
      <c r="E2799" s="105">
        <v>4056</v>
      </c>
      <c r="F2799" s="65">
        <v>42243</v>
      </c>
      <c r="G2799" s="106">
        <v>4056</v>
      </c>
      <c r="H2799" s="31">
        <f t="shared" si="87"/>
        <v>0</v>
      </c>
      <c r="I2799" s="39" t="s">
        <v>17</v>
      </c>
      <c r="N2799" s="20">
        <v>42231</v>
      </c>
      <c r="O2799" s="183">
        <v>5755</v>
      </c>
      <c r="P2799" s="183" t="s">
        <v>1592</v>
      </c>
      <c r="Q2799" s="14" t="s">
        <v>5046</v>
      </c>
      <c r="R2799" s="105">
        <v>21669.8</v>
      </c>
      <c r="S2799" s="23">
        <v>42231</v>
      </c>
      <c r="T2799" s="106">
        <v>21669.8</v>
      </c>
      <c r="U2799" s="48">
        <f t="shared" si="86"/>
        <v>0</v>
      </c>
      <c r="V2799" s="39" t="s">
        <v>9</v>
      </c>
    </row>
    <row r="2800" spans="1:22" x14ac:dyDescent="0.25">
      <c r="A2800" s="20">
        <v>42242</v>
      </c>
      <c r="B2800" s="183">
        <v>7008</v>
      </c>
      <c r="C2800" s="183" t="s">
        <v>1592</v>
      </c>
      <c r="D2800" s="14" t="s">
        <v>43</v>
      </c>
      <c r="E2800" s="105">
        <v>6293</v>
      </c>
      <c r="F2800" s="65">
        <v>42243</v>
      </c>
      <c r="G2800" s="106">
        <v>6293</v>
      </c>
      <c r="H2800" s="31">
        <f t="shared" si="87"/>
        <v>0</v>
      </c>
      <c r="I2800" s="39" t="s">
        <v>9</v>
      </c>
      <c r="N2800" s="20">
        <v>42232</v>
      </c>
      <c r="O2800" s="183">
        <v>5899</v>
      </c>
      <c r="P2800" s="183" t="s">
        <v>1592</v>
      </c>
      <c r="Q2800" s="14" t="s">
        <v>5046</v>
      </c>
      <c r="R2800" s="105">
        <v>6080</v>
      </c>
      <c r="S2800" s="23">
        <v>42232</v>
      </c>
      <c r="T2800" s="106">
        <v>6080</v>
      </c>
      <c r="U2800" s="31">
        <f t="shared" si="86"/>
        <v>0</v>
      </c>
      <c r="V2800" s="56" t="s">
        <v>9</v>
      </c>
    </row>
    <row r="2801" spans="1:22" x14ac:dyDescent="0.25">
      <c r="A2801" s="20">
        <v>42242</v>
      </c>
      <c r="B2801" s="183">
        <v>7009</v>
      </c>
      <c r="C2801" s="183" t="s">
        <v>1592</v>
      </c>
      <c r="D2801" s="14" t="s">
        <v>1020</v>
      </c>
      <c r="E2801" s="105">
        <v>3121.6</v>
      </c>
      <c r="F2801" s="23">
        <v>42242</v>
      </c>
      <c r="G2801" s="106">
        <v>3121.6</v>
      </c>
      <c r="H2801" s="31">
        <f t="shared" si="87"/>
        <v>0</v>
      </c>
      <c r="I2801" s="39" t="s">
        <v>9</v>
      </c>
      <c r="N2801" s="20">
        <v>42233</v>
      </c>
      <c r="O2801" s="183">
        <v>5986</v>
      </c>
      <c r="P2801" s="183" t="s">
        <v>1592</v>
      </c>
      <c r="Q2801" s="14" t="s">
        <v>5046</v>
      </c>
      <c r="R2801" s="105">
        <v>21281.9</v>
      </c>
      <c r="S2801" s="23">
        <v>42233</v>
      </c>
      <c r="T2801" s="118">
        <v>21281.9</v>
      </c>
      <c r="U2801" s="31">
        <f t="shared" si="86"/>
        <v>0</v>
      </c>
      <c r="V2801" s="56" t="s">
        <v>9</v>
      </c>
    </row>
    <row r="2802" spans="1:22" x14ac:dyDescent="0.25">
      <c r="A2802" s="20">
        <v>42243</v>
      </c>
      <c r="B2802" s="183">
        <v>7010</v>
      </c>
      <c r="C2802" s="183" t="s">
        <v>1592</v>
      </c>
      <c r="D2802" s="14" t="s">
        <v>1012</v>
      </c>
      <c r="E2802" s="105">
        <v>13483.4</v>
      </c>
      <c r="F2802" s="23">
        <v>42243</v>
      </c>
      <c r="G2802" s="106">
        <v>13483.4</v>
      </c>
      <c r="H2802" s="31">
        <f t="shared" si="87"/>
        <v>0</v>
      </c>
      <c r="I2802" s="39" t="s">
        <v>9</v>
      </c>
      <c r="N2802" s="20">
        <v>42234</v>
      </c>
      <c r="O2802" s="183">
        <v>6092</v>
      </c>
      <c r="P2802" s="183" t="s">
        <v>1592</v>
      </c>
      <c r="Q2802" s="14" t="s">
        <v>5046</v>
      </c>
      <c r="R2802" s="105">
        <v>10852</v>
      </c>
      <c r="S2802" s="65">
        <v>42234</v>
      </c>
      <c r="T2802" s="106">
        <v>10852</v>
      </c>
      <c r="U2802" s="31">
        <f t="shared" si="86"/>
        <v>0</v>
      </c>
      <c r="V2802" s="39" t="s">
        <v>9</v>
      </c>
    </row>
    <row r="2803" spans="1:22" x14ac:dyDescent="0.25">
      <c r="A2803" s="20">
        <v>42243</v>
      </c>
      <c r="B2803" s="183">
        <v>7011</v>
      </c>
      <c r="C2803" s="183" t="s">
        <v>1592</v>
      </c>
      <c r="D2803" s="14" t="s">
        <v>43</v>
      </c>
      <c r="E2803" s="103">
        <v>6594.86</v>
      </c>
      <c r="F2803" s="23">
        <v>42243</v>
      </c>
      <c r="G2803" s="106">
        <v>6594.86</v>
      </c>
      <c r="H2803" s="31">
        <f t="shared" si="87"/>
        <v>0</v>
      </c>
      <c r="I2803" s="132" t="s">
        <v>9</v>
      </c>
      <c r="N2803" s="20">
        <v>42235</v>
      </c>
      <c r="O2803" s="183">
        <v>6212</v>
      </c>
      <c r="P2803" s="183" t="s">
        <v>1592</v>
      </c>
      <c r="Q2803" s="14" t="s">
        <v>5046</v>
      </c>
      <c r="R2803" s="103">
        <v>11525.4</v>
      </c>
      <c r="S2803" s="23">
        <v>42235</v>
      </c>
      <c r="T2803" s="106">
        <v>11525.4</v>
      </c>
      <c r="U2803" s="31">
        <f t="shared" si="86"/>
        <v>0</v>
      </c>
      <c r="V2803" s="28" t="s">
        <v>9</v>
      </c>
    </row>
    <row r="2804" spans="1:22" x14ac:dyDescent="0.25">
      <c r="A2804" s="20">
        <v>42243</v>
      </c>
      <c r="B2804" s="183">
        <v>7012</v>
      </c>
      <c r="C2804" s="183" t="s">
        <v>1592</v>
      </c>
      <c r="D2804" s="14" t="s">
        <v>121</v>
      </c>
      <c r="E2804" s="103">
        <v>3014.4</v>
      </c>
      <c r="F2804" s="23">
        <v>42243</v>
      </c>
      <c r="G2804" s="106">
        <v>3014.4</v>
      </c>
      <c r="H2804" s="31">
        <f t="shared" si="87"/>
        <v>0</v>
      </c>
      <c r="I2804" s="132" t="s">
        <v>9</v>
      </c>
      <c r="N2804" s="20">
        <v>42235</v>
      </c>
      <c r="O2804" s="183">
        <v>6239</v>
      </c>
      <c r="P2804" s="183" t="s">
        <v>1592</v>
      </c>
      <c r="Q2804" s="14" t="s">
        <v>5046</v>
      </c>
      <c r="R2804" s="103">
        <v>2349</v>
      </c>
      <c r="S2804" s="23">
        <v>42235</v>
      </c>
      <c r="T2804" s="118">
        <v>2349</v>
      </c>
      <c r="U2804" s="31">
        <f t="shared" si="86"/>
        <v>0</v>
      </c>
      <c r="V2804" s="28" t="s">
        <v>9</v>
      </c>
    </row>
    <row r="2805" spans="1:22" x14ac:dyDescent="0.25">
      <c r="A2805" s="20">
        <v>42243</v>
      </c>
      <c r="B2805" s="183">
        <v>7013</v>
      </c>
      <c r="C2805" s="183" t="s">
        <v>1592</v>
      </c>
      <c r="D2805" s="14" t="s">
        <v>112</v>
      </c>
      <c r="E2805" s="103">
        <v>11470.1</v>
      </c>
      <c r="F2805" s="23">
        <v>42243</v>
      </c>
      <c r="G2805" s="106">
        <v>11470.1</v>
      </c>
      <c r="H2805" s="31">
        <f t="shared" si="87"/>
        <v>0</v>
      </c>
      <c r="I2805" s="132" t="s">
        <v>9</v>
      </c>
      <c r="N2805" s="20">
        <v>42236</v>
      </c>
      <c r="O2805" s="183">
        <v>6308</v>
      </c>
      <c r="P2805" s="183" t="s">
        <v>1592</v>
      </c>
      <c r="Q2805" s="14" t="s">
        <v>5046</v>
      </c>
      <c r="R2805" s="103">
        <v>24259.4</v>
      </c>
      <c r="S2805" s="23">
        <v>42236</v>
      </c>
      <c r="T2805" s="118">
        <v>24259.4</v>
      </c>
      <c r="U2805" s="31">
        <f t="shared" si="86"/>
        <v>0</v>
      </c>
      <c r="V2805" s="28" t="s">
        <v>9</v>
      </c>
    </row>
    <row r="2806" spans="1:22" x14ac:dyDescent="0.25">
      <c r="A2806" s="20">
        <v>42243</v>
      </c>
      <c r="B2806" s="183">
        <v>7014</v>
      </c>
      <c r="C2806" s="183" t="s">
        <v>1592</v>
      </c>
      <c r="D2806" s="14" t="s">
        <v>383</v>
      </c>
      <c r="E2806" s="103">
        <v>5419.6</v>
      </c>
      <c r="F2806" s="23">
        <v>42243</v>
      </c>
      <c r="G2806" s="106">
        <v>5419.6</v>
      </c>
      <c r="H2806" s="31">
        <f t="shared" si="87"/>
        <v>0</v>
      </c>
      <c r="I2806" s="132" t="s">
        <v>9</v>
      </c>
      <c r="N2806" s="20">
        <v>42236</v>
      </c>
      <c r="O2806" s="183">
        <v>6312</v>
      </c>
      <c r="P2806" s="183" t="s">
        <v>1592</v>
      </c>
      <c r="Q2806" s="14" t="s">
        <v>5046</v>
      </c>
      <c r="R2806" s="103">
        <v>3087.6</v>
      </c>
      <c r="S2806" s="23">
        <v>42236</v>
      </c>
      <c r="T2806" s="118">
        <v>3087.6</v>
      </c>
      <c r="U2806" s="31">
        <f t="shared" si="86"/>
        <v>0</v>
      </c>
      <c r="V2806" s="28" t="s">
        <v>9</v>
      </c>
    </row>
    <row r="2807" spans="1:22" x14ac:dyDescent="0.25">
      <c r="A2807" s="20">
        <v>42243</v>
      </c>
      <c r="B2807" s="183">
        <v>7015</v>
      </c>
      <c r="C2807" s="183" t="s">
        <v>1592</v>
      </c>
      <c r="D2807" s="14" t="s">
        <v>16</v>
      </c>
      <c r="E2807" s="103">
        <v>21254.400000000001</v>
      </c>
      <c r="F2807" s="23">
        <v>42243</v>
      </c>
      <c r="G2807" s="106">
        <v>21254.400000000001</v>
      </c>
      <c r="H2807" s="31">
        <f t="shared" si="87"/>
        <v>0</v>
      </c>
      <c r="I2807" s="132" t="s">
        <v>17</v>
      </c>
      <c r="N2807" s="20">
        <v>42237</v>
      </c>
      <c r="O2807" s="183">
        <v>6420</v>
      </c>
      <c r="P2807" s="183" t="s">
        <v>1592</v>
      </c>
      <c r="Q2807" s="15" t="s">
        <v>5046</v>
      </c>
      <c r="R2807" s="133">
        <v>2548.8000000000002</v>
      </c>
      <c r="S2807" s="23">
        <v>42237</v>
      </c>
      <c r="T2807" s="118">
        <v>2548.8000000000002</v>
      </c>
      <c r="U2807" s="31">
        <f t="shared" si="86"/>
        <v>0</v>
      </c>
      <c r="V2807" s="46" t="s">
        <v>9</v>
      </c>
    </row>
    <row r="2808" spans="1:22" x14ac:dyDescent="0.25">
      <c r="A2808" s="20">
        <v>42243</v>
      </c>
      <c r="B2808" s="183">
        <v>7016</v>
      </c>
      <c r="C2808" s="183" t="s">
        <v>1592</v>
      </c>
      <c r="D2808" s="14" t="s">
        <v>1029</v>
      </c>
      <c r="E2808" s="103">
        <v>107553.1</v>
      </c>
      <c r="F2808" s="30">
        <v>42257</v>
      </c>
      <c r="G2808" s="144">
        <v>107553.1</v>
      </c>
      <c r="H2808" s="31">
        <f t="shared" si="87"/>
        <v>0</v>
      </c>
      <c r="I2808" s="132" t="s">
        <v>9</v>
      </c>
      <c r="N2808" s="20">
        <v>42238</v>
      </c>
      <c r="O2808" s="183">
        <v>6535</v>
      </c>
      <c r="P2808" s="183" t="s">
        <v>1592</v>
      </c>
      <c r="Q2808" s="14" t="s">
        <v>5046</v>
      </c>
      <c r="R2808" s="103">
        <v>26157.4</v>
      </c>
      <c r="S2808" s="23">
        <v>42238</v>
      </c>
      <c r="T2808" s="106">
        <v>26157.4</v>
      </c>
      <c r="U2808" s="31">
        <f t="shared" si="86"/>
        <v>0</v>
      </c>
      <c r="V2808" s="132" t="s">
        <v>9</v>
      </c>
    </row>
    <row r="2809" spans="1:22" x14ac:dyDescent="0.25">
      <c r="A2809" s="20">
        <v>42243</v>
      </c>
      <c r="B2809" s="183">
        <v>7017</v>
      </c>
      <c r="C2809" s="183" t="s">
        <v>1592</v>
      </c>
      <c r="D2809" s="14" t="s">
        <v>18</v>
      </c>
      <c r="E2809" s="103">
        <v>2522</v>
      </c>
      <c r="F2809" s="23">
        <v>42243</v>
      </c>
      <c r="G2809" s="106">
        <v>2522</v>
      </c>
      <c r="H2809" s="31">
        <f t="shared" si="87"/>
        <v>0</v>
      </c>
      <c r="I2809" s="132" t="s">
        <v>9</v>
      </c>
      <c r="N2809" s="20">
        <v>42239</v>
      </c>
      <c r="O2809" s="183">
        <v>6650</v>
      </c>
      <c r="P2809" s="183" t="s">
        <v>1592</v>
      </c>
      <c r="Q2809" s="14" t="s">
        <v>5046</v>
      </c>
      <c r="R2809" s="103">
        <v>4223.3</v>
      </c>
      <c r="S2809" s="65">
        <v>42239</v>
      </c>
      <c r="T2809" s="106">
        <v>4223.3</v>
      </c>
      <c r="U2809" s="31">
        <f t="shared" si="86"/>
        <v>0</v>
      </c>
      <c r="V2809" s="132" t="s">
        <v>9</v>
      </c>
    </row>
    <row r="2810" spans="1:22" x14ac:dyDescent="0.25">
      <c r="A2810" s="20">
        <v>42243</v>
      </c>
      <c r="B2810" s="183">
        <v>7018</v>
      </c>
      <c r="C2810" s="183" t="s">
        <v>1592</v>
      </c>
      <c r="D2810" s="14" t="s">
        <v>45</v>
      </c>
      <c r="E2810" s="103">
        <v>12313</v>
      </c>
      <c r="F2810" s="30">
        <v>42264</v>
      </c>
      <c r="G2810" s="144">
        <v>12313</v>
      </c>
      <c r="H2810" s="31">
        <f t="shared" si="87"/>
        <v>0</v>
      </c>
      <c r="I2810" s="132" t="s">
        <v>9</v>
      </c>
      <c r="N2810" s="20">
        <v>42239</v>
      </c>
      <c r="O2810" s="183">
        <v>6688</v>
      </c>
      <c r="P2810" s="183" t="s">
        <v>1592</v>
      </c>
      <c r="Q2810" s="14" t="s">
        <v>5046</v>
      </c>
      <c r="R2810" s="103">
        <v>3967.2</v>
      </c>
      <c r="S2810" s="65">
        <v>42239</v>
      </c>
      <c r="T2810" s="106">
        <v>3967.2</v>
      </c>
      <c r="U2810" s="31">
        <f t="shared" si="86"/>
        <v>0</v>
      </c>
      <c r="V2810" s="132" t="s">
        <v>9</v>
      </c>
    </row>
    <row r="2811" spans="1:22" x14ac:dyDescent="0.25">
      <c r="A2811" s="20">
        <v>42243</v>
      </c>
      <c r="B2811" s="183">
        <v>7019</v>
      </c>
      <c r="C2811" s="183" t="s">
        <v>1592</v>
      </c>
      <c r="D2811" s="14" t="s">
        <v>14</v>
      </c>
      <c r="E2811" s="103">
        <v>25258</v>
      </c>
      <c r="F2811" s="30">
        <v>42251</v>
      </c>
      <c r="G2811" s="144">
        <v>25258</v>
      </c>
      <c r="H2811" s="31">
        <f t="shared" si="87"/>
        <v>0</v>
      </c>
      <c r="I2811" s="132" t="s">
        <v>9</v>
      </c>
      <c r="N2811" s="20">
        <v>42240</v>
      </c>
      <c r="O2811" s="183">
        <v>6777</v>
      </c>
      <c r="P2811" s="183" t="s">
        <v>1592</v>
      </c>
      <c r="Q2811" s="14" t="s">
        <v>5046</v>
      </c>
      <c r="R2811" s="103">
        <v>1167</v>
      </c>
      <c r="S2811" s="65">
        <v>42240</v>
      </c>
      <c r="T2811" s="106">
        <v>1167</v>
      </c>
      <c r="U2811" s="31">
        <f t="shared" si="86"/>
        <v>0</v>
      </c>
      <c r="V2811" s="132" t="s">
        <v>9</v>
      </c>
    </row>
    <row r="2812" spans="1:22" x14ac:dyDescent="0.25">
      <c r="A2812" s="20">
        <v>42243</v>
      </c>
      <c r="B2812" s="183">
        <v>7020</v>
      </c>
      <c r="C2812" s="183" t="s">
        <v>1592</v>
      </c>
      <c r="D2812" s="14" t="s">
        <v>8</v>
      </c>
      <c r="E2812" s="103">
        <v>1015.05</v>
      </c>
      <c r="F2812" s="23">
        <v>42243</v>
      </c>
      <c r="G2812" s="106">
        <v>1015.05</v>
      </c>
      <c r="H2812" s="31">
        <f t="shared" si="87"/>
        <v>0</v>
      </c>
      <c r="I2812" s="132" t="s">
        <v>9</v>
      </c>
      <c r="N2812" s="20">
        <v>42241</v>
      </c>
      <c r="O2812" s="183">
        <v>6869</v>
      </c>
      <c r="P2812" s="183" t="s">
        <v>1592</v>
      </c>
      <c r="Q2812" s="14" t="s">
        <v>5046</v>
      </c>
      <c r="R2812" s="103">
        <v>966.5</v>
      </c>
      <c r="S2812" s="65">
        <v>42241</v>
      </c>
      <c r="T2812" s="106">
        <v>966.5</v>
      </c>
      <c r="U2812" s="31">
        <f t="shared" si="86"/>
        <v>0</v>
      </c>
      <c r="V2812" s="132" t="s">
        <v>9</v>
      </c>
    </row>
    <row r="2813" spans="1:22" x14ac:dyDescent="0.25">
      <c r="A2813" s="20">
        <v>42243</v>
      </c>
      <c r="B2813" s="183">
        <v>7021</v>
      </c>
      <c r="C2813" s="183" t="s">
        <v>1592</v>
      </c>
      <c r="D2813" s="14" t="s">
        <v>114</v>
      </c>
      <c r="E2813" s="103">
        <v>2107</v>
      </c>
      <c r="F2813" s="23">
        <v>42243</v>
      </c>
      <c r="G2813" s="106">
        <v>2107</v>
      </c>
      <c r="H2813" s="31">
        <f t="shared" si="87"/>
        <v>0</v>
      </c>
      <c r="I2813" s="132" t="s">
        <v>9</v>
      </c>
      <c r="N2813" s="20">
        <v>42243</v>
      </c>
      <c r="O2813" s="183">
        <v>7079</v>
      </c>
      <c r="P2813" s="183" t="s">
        <v>1592</v>
      </c>
      <c r="Q2813" s="14" t="s">
        <v>5046</v>
      </c>
      <c r="R2813" s="103">
        <v>2418.6999999999998</v>
      </c>
      <c r="S2813" s="23">
        <v>42243</v>
      </c>
      <c r="T2813" s="106">
        <v>2418.6999999999998</v>
      </c>
      <c r="U2813" s="31">
        <f t="shared" si="86"/>
        <v>0</v>
      </c>
      <c r="V2813" s="132" t="s">
        <v>9</v>
      </c>
    </row>
    <row r="2814" spans="1:22" x14ac:dyDescent="0.25">
      <c r="A2814" s="20">
        <v>42243</v>
      </c>
      <c r="B2814" s="183">
        <v>7022</v>
      </c>
      <c r="C2814" s="183" t="s">
        <v>1592</v>
      </c>
      <c r="D2814" s="14" t="s">
        <v>148</v>
      </c>
      <c r="E2814" s="103">
        <v>4778.1000000000004</v>
      </c>
      <c r="F2814" s="23">
        <v>42243</v>
      </c>
      <c r="G2814" s="106">
        <v>4778.1000000000004</v>
      </c>
      <c r="H2814" s="31">
        <f t="shared" si="87"/>
        <v>0</v>
      </c>
      <c r="I2814" s="132" t="s">
        <v>9</v>
      </c>
      <c r="N2814" s="20">
        <v>42243</v>
      </c>
      <c r="O2814" s="183">
        <v>7081</v>
      </c>
      <c r="P2814" s="183" t="s">
        <v>1592</v>
      </c>
      <c r="Q2814" s="14" t="s">
        <v>5046</v>
      </c>
      <c r="R2814" s="103">
        <v>1080</v>
      </c>
      <c r="S2814" s="23">
        <v>42243</v>
      </c>
      <c r="T2814" s="106">
        <v>1080</v>
      </c>
      <c r="U2814" s="31">
        <f t="shared" si="86"/>
        <v>0</v>
      </c>
      <c r="V2814" s="132" t="s">
        <v>9</v>
      </c>
    </row>
    <row r="2815" spans="1:22" x14ac:dyDescent="0.25">
      <c r="A2815" s="20">
        <v>42243</v>
      </c>
      <c r="B2815" s="183">
        <v>7023</v>
      </c>
      <c r="C2815" s="183" t="s">
        <v>1592</v>
      </c>
      <c r="D2815" s="14" t="s">
        <v>125</v>
      </c>
      <c r="E2815" s="103">
        <v>16938.400000000001</v>
      </c>
      <c r="F2815" s="30">
        <v>42248</v>
      </c>
      <c r="G2815" s="144">
        <v>16938.400000000001</v>
      </c>
      <c r="H2815" s="31">
        <f t="shared" si="87"/>
        <v>0</v>
      </c>
      <c r="I2815" s="132" t="s">
        <v>94</v>
      </c>
      <c r="N2815" s="20">
        <v>42244</v>
      </c>
      <c r="O2815" s="183">
        <v>7158</v>
      </c>
      <c r="P2815" s="183" t="s">
        <v>1592</v>
      </c>
      <c r="Q2815" s="14" t="s">
        <v>5046</v>
      </c>
      <c r="R2815" s="103">
        <v>12853.5</v>
      </c>
      <c r="S2815" s="23">
        <v>42244</v>
      </c>
      <c r="T2815" s="106">
        <v>12853.5</v>
      </c>
      <c r="U2815" s="31">
        <f t="shared" si="86"/>
        <v>0</v>
      </c>
      <c r="V2815" s="132" t="s">
        <v>9</v>
      </c>
    </row>
    <row r="2816" spans="1:22" x14ac:dyDescent="0.25">
      <c r="A2816" s="20">
        <v>42243</v>
      </c>
      <c r="B2816" s="183">
        <v>7024</v>
      </c>
      <c r="C2816" s="183" t="s">
        <v>1592</v>
      </c>
      <c r="D2816" s="14" t="s">
        <v>20</v>
      </c>
      <c r="E2816" s="103">
        <v>2948.2</v>
      </c>
      <c r="F2816" s="23">
        <v>42243</v>
      </c>
      <c r="G2816" s="106">
        <v>2948.2</v>
      </c>
      <c r="H2816" s="31">
        <f t="shared" si="87"/>
        <v>0</v>
      </c>
      <c r="I2816" s="132" t="s">
        <v>9</v>
      </c>
      <c r="N2816" s="20">
        <v>42244</v>
      </c>
      <c r="O2816" s="183">
        <v>7164</v>
      </c>
      <c r="P2816" s="183" t="s">
        <v>1592</v>
      </c>
      <c r="Q2816" s="14" t="s">
        <v>5046</v>
      </c>
      <c r="R2816" s="103">
        <v>2458.5</v>
      </c>
      <c r="S2816" s="23">
        <v>42244</v>
      </c>
      <c r="T2816" s="106">
        <v>2458.5</v>
      </c>
      <c r="U2816" s="31">
        <f t="shared" si="86"/>
        <v>0</v>
      </c>
      <c r="V2816" s="132" t="s">
        <v>9</v>
      </c>
    </row>
    <row r="2817" spans="1:22" x14ac:dyDescent="0.25">
      <c r="A2817" s="20">
        <v>42243</v>
      </c>
      <c r="B2817" s="183">
        <v>7025</v>
      </c>
      <c r="C2817" s="183" t="s">
        <v>1592</v>
      </c>
      <c r="D2817" s="14" t="s">
        <v>218</v>
      </c>
      <c r="E2817" s="153">
        <v>0</v>
      </c>
      <c r="F2817" s="23"/>
      <c r="G2817" s="106"/>
      <c r="H2817" s="31">
        <f t="shared" si="87"/>
        <v>0</v>
      </c>
      <c r="I2817" s="132" t="s">
        <v>13</v>
      </c>
      <c r="N2817" s="20">
        <v>42245</v>
      </c>
      <c r="O2817" s="183">
        <v>7295</v>
      </c>
      <c r="P2817" s="183" t="s">
        <v>1592</v>
      </c>
      <c r="Q2817" s="14" t="s">
        <v>5046</v>
      </c>
      <c r="R2817" s="103">
        <v>3332.8</v>
      </c>
      <c r="S2817" s="23">
        <v>42245</v>
      </c>
      <c r="T2817" s="106">
        <v>3332.8</v>
      </c>
      <c r="U2817" s="31">
        <f t="shared" si="86"/>
        <v>0</v>
      </c>
      <c r="V2817" s="132" t="s">
        <v>9</v>
      </c>
    </row>
    <row r="2818" spans="1:22" x14ac:dyDescent="0.25">
      <c r="A2818" s="20">
        <v>42243</v>
      </c>
      <c r="B2818" s="183">
        <v>7026</v>
      </c>
      <c r="C2818" s="183" t="s">
        <v>1592</v>
      </c>
      <c r="D2818" s="14" t="s">
        <v>1178</v>
      </c>
      <c r="E2818" s="103">
        <v>6906.8</v>
      </c>
      <c r="F2818" s="23">
        <v>42243</v>
      </c>
      <c r="G2818" s="106">
        <v>6906.8</v>
      </c>
      <c r="H2818" s="31">
        <f t="shared" si="87"/>
        <v>0</v>
      </c>
      <c r="I2818" s="132" t="s">
        <v>94</v>
      </c>
      <c r="N2818" s="20">
        <v>42245</v>
      </c>
      <c r="O2818" s="183">
        <v>7372</v>
      </c>
      <c r="P2818" s="183" t="s">
        <v>1592</v>
      </c>
      <c r="Q2818" s="14" t="s">
        <v>5046</v>
      </c>
      <c r="R2818" s="103">
        <v>1881.6</v>
      </c>
      <c r="S2818" s="23">
        <v>42245</v>
      </c>
      <c r="T2818" s="106">
        <v>1881.6</v>
      </c>
      <c r="U2818" s="31">
        <f t="shared" si="86"/>
        <v>0</v>
      </c>
      <c r="V2818" s="132" t="s">
        <v>9</v>
      </c>
    </row>
    <row r="2819" spans="1:22" x14ac:dyDescent="0.25">
      <c r="A2819" s="20">
        <v>42243</v>
      </c>
      <c r="B2819" s="183">
        <v>7027</v>
      </c>
      <c r="C2819" s="183" t="s">
        <v>1592</v>
      </c>
      <c r="D2819" s="14" t="s">
        <v>218</v>
      </c>
      <c r="E2819" s="153">
        <v>0</v>
      </c>
      <c r="F2819" s="23"/>
      <c r="G2819" s="106"/>
      <c r="H2819" s="31">
        <f t="shared" si="87"/>
        <v>0</v>
      </c>
      <c r="I2819" s="132" t="s">
        <v>13</v>
      </c>
      <c r="N2819" s="20">
        <v>42247</v>
      </c>
      <c r="O2819" s="183">
        <v>7554</v>
      </c>
      <c r="P2819" s="183" t="s">
        <v>1592</v>
      </c>
      <c r="Q2819" s="14" t="s">
        <v>5046</v>
      </c>
      <c r="R2819" s="103">
        <v>3810.1</v>
      </c>
      <c r="S2819" s="23">
        <v>42247</v>
      </c>
      <c r="T2819" s="106">
        <v>3810.1</v>
      </c>
      <c r="U2819" s="31">
        <f t="shared" ref="U2819:U2882" si="88">R2819-T2819</f>
        <v>0</v>
      </c>
      <c r="V2819" s="132" t="s">
        <v>9</v>
      </c>
    </row>
    <row r="2820" spans="1:22" x14ac:dyDescent="0.25">
      <c r="A2820" s="20">
        <v>42243</v>
      </c>
      <c r="B2820" s="183">
        <v>7028</v>
      </c>
      <c r="C2820" s="183" t="s">
        <v>1592</v>
      </c>
      <c r="D2820" s="14" t="s">
        <v>57</v>
      </c>
      <c r="E2820" s="103">
        <v>630</v>
      </c>
      <c r="F2820" s="23">
        <v>42243</v>
      </c>
      <c r="G2820" s="106">
        <v>630</v>
      </c>
      <c r="H2820" s="31">
        <f t="shared" ref="H2820:H2883" si="89">E2820-G2820</f>
        <v>0</v>
      </c>
      <c r="I2820" s="132" t="s">
        <v>59</v>
      </c>
      <c r="N2820" s="20">
        <v>42222</v>
      </c>
      <c r="O2820" s="183">
        <v>4759</v>
      </c>
      <c r="P2820" s="183" t="s">
        <v>1592</v>
      </c>
      <c r="Q2820" s="14" t="s">
        <v>104</v>
      </c>
      <c r="R2820" s="103">
        <v>28278</v>
      </c>
      <c r="S2820" s="23">
        <v>42223</v>
      </c>
      <c r="T2820" s="106">
        <v>28278</v>
      </c>
      <c r="U2820" s="31">
        <f t="shared" si="88"/>
        <v>0</v>
      </c>
      <c r="V2820" s="132" t="s">
        <v>94</v>
      </c>
    </row>
    <row r="2821" spans="1:22" x14ac:dyDescent="0.25">
      <c r="A2821" s="20">
        <v>42243</v>
      </c>
      <c r="B2821" s="183">
        <v>7029</v>
      </c>
      <c r="C2821" s="183" t="s">
        <v>1592</v>
      </c>
      <c r="D2821" s="14" t="s">
        <v>158</v>
      </c>
      <c r="E2821" s="103">
        <v>3936.8</v>
      </c>
      <c r="F2821" s="23">
        <v>42243</v>
      </c>
      <c r="G2821" s="106">
        <v>3936.8</v>
      </c>
      <c r="H2821" s="31">
        <f t="shared" si="89"/>
        <v>0</v>
      </c>
      <c r="I2821" s="132" t="s">
        <v>9</v>
      </c>
      <c r="N2821" s="20">
        <v>42223</v>
      </c>
      <c r="O2821" s="183">
        <v>4887</v>
      </c>
      <c r="P2821" s="183" t="s">
        <v>1592</v>
      </c>
      <c r="Q2821" s="14" t="s">
        <v>104</v>
      </c>
      <c r="R2821" s="103">
        <v>850.7</v>
      </c>
      <c r="S2821" s="23">
        <v>42226</v>
      </c>
      <c r="T2821" s="106">
        <v>850.7</v>
      </c>
      <c r="U2821" s="31">
        <f t="shared" si="88"/>
        <v>0</v>
      </c>
      <c r="V2821" s="132" t="s">
        <v>94</v>
      </c>
    </row>
    <row r="2822" spans="1:22" x14ac:dyDescent="0.25">
      <c r="A2822" s="20">
        <v>42243</v>
      </c>
      <c r="B2822" s="183">
        <v>7030</v>
      </c>
      <c r="C2822" s="183" t="s">
        <v>1592</v>
      </c>
      <c r="D2822" s="14" t="s">
        <v>218</v>
      </c>
      <c r="E2822" s="153">
        <v>0</v>
      </c>
      <c r="F2822" s="23"/>
      <c r="G2822" s="106"/>
      <c r="H2822" s="31">
        <f t="shared" si="89"/>
        <v>0</v>
      </c>
      <c r="I2822" s="132" t="s">
        <v>13</v>
      </c>
      <c r="N2822" s="20">
        <v>42227</v>
      </c>
      <c r="O2822" s="183">
        <v>5343</v>
      </c>
      <c r="P2822" s="183" t="s">
        <v>1592</v>
      </c>
      <c r="Q2822" s="14" t="s">
        <v>104</v>
      </c>
      <c r="R2822" s="103">
        <v>5880.2</v>
      </c>
      <c r="S2822" s="234">
        <v>42228</v>
      </c>
      <c r="T2822" s="106">
        <v>5880.2</v>
      </c>
      <c r="U2822" s="31">
        <f t="shared" si="88"/>
        <v>0</v>
      </c>
      <c r="V2822" s="132" t="s">
        <v>17</v>
      </c>
    </row>
    <row r="2823" spans="1:22" x14ac:dyDescent="0.25">
      <c r="A2823" s="20">
        <v>42243</v>
      </c>
      <c r="B2823" s="183">
        <v>7031</v>
      </c>
      <c r="C2823" s="183" t="s">
        <v>1592</v>
      </c>
      <c r="D2823" s="14" t="s">
        <v>6267</v>
      </c>
      <c r="E2823" s="103">
        <v>32858.959999999999</v>
      </c>
      <c r="F2823" s="30">
        <v>42253</v>
      </c>
      <c r="G2823" s="144">
        <v>32858.959999999999</v>
      </c>
      <c r="H2823" s="31">
        <f t="shared" si="89"/>
        <v>0</v>
      </c>
      <c r="I2823" s="132" t="s">
        <v>773</v>
      </c>
      <c r="N2823" s="20">
        <v>42229</v>
      </c>
      <c r="O2823" s="183">
        <v>5548</v>
      </c>
      <c r="P2823" s="183" t="s">
        <v>1592</v>
      </c>
      <c r="Q2823" s="14" t="s">
        <v>104</v>
      </c>
      <c r="R2823" s="103">
        <v>7078.8</v>
      </c>
      <c r="S2823" s="23">
        <v>42230</v>
      </c>
      <c r="T2823" s="106">
        <v>7078.8</v>
      </c>
      <c r="U2823" s="31">
        <f t="shared" si="88"/>
        <v>0</v>
      </c>
      <c r="V2823" s="132" t="s">
        <v>17</v>
      </c>
    </row>
    <row r="2824" spans="1:22" x14ac:dyDescent="0.25">
      <c r="A2824" s="20">
        <v>42243</v>
      </c>
      <c r="B2824" s="183">
        <v>7032</v>
      </c>
      <c r="C2824" s="183" t="s">
        <v>1592</v>
      </c>
      <c r="D2824" s="14" t="s">
        <v>55</v>
      </c>
      <c r="E2824" s="103">
        <v>32380.92</v>
      </c>
      <c r="F2824" s="23">
        <v>42243</v>
      </c>
      <c r="G2824" s="106">
        <v>32380.92</v>
      </c>
      <c r="H2824" s="31">
        <f t="shared" si="89"/>
        <v>0</v>
      </c>
      <c r="I2824" s="132" t="s">
        <v>773</v>
      </c>
      <c r="N2824" s="20">
        <v>42230</v>
      </c>
      <c r="O2824" s="183">
        <v>5690</v>
      </c>
      <c r="P2824" s="183" t="s">
        <v>1592</v>
      </c>
      <c r="Q2824" s="14" t="s">
        <v>104</v>
      </c>
      <c r="R2824" s="103">
        <v>9019.6</v>
      </c>
      <c r="S2824" s="23">
        <v>42231</v>
      </c>
      <c r="T2824" s="106">
        <v>9019.6</v>
      </c>
      <c r="U2824" s="48">
        <f t="shared" si="88"/>
        <v>0</v>
      </c>
      <c r="V2824" s="132" t="s">
        <v>9</v>
      </c>
    </row>
    <row r="2825" spans="1:22" x14ac:dyDescent="0.25">
      <c r="A2825" s="20">
        <v>42243</v>
      </c>
      <c r="B2825" s="183">
        <v>7033</v>
      </c>
      <c r="C2825" s="183" t="s">
        <v>1592</v>
      </c>
      <c r="D2825" s="14" t="s">
        <v>47</v>
      </c>
      <c r="E2825" s="103">
        <v>18917.599999999999</v>
      </c>
      <c r="F2825" s="23">
        <v>42245</v>
      </c>
      <c r="G2825" s="106">
        <v>18917.599999999999</v>
      </c>
      <c r="H2825" s="31">
        <f t="shared" si="89"/>
        <v>0</v>
      </c>
      <c r="I2825" s="132" t="s">
        <v>773</v>
      </c>
      <c r="N2825" s="20">
        <v>42231</v>
      </c>
      <c r="O2825" s="183">
        <v>5812</v>
      </c>
      <c r="P2825" s="183" t="s">
        <v>1592</v>
      </c>
      <c r="Q2825" s="14" t="s">
        <v>104</v>
      </c>
      <c r="R2825" s="103">
        <v>11436.2</v>
      </c>
      <c r="S2825" s="23">
        <v>42233</v>
      </c>
      <c r="T2825" s="106">
        <v>11436.2</v>
      </c>
      <c r="U2825" s="48">
        <f t="shared" si="88"/>
        <v>0</v>
      </c>
      <c r="V2825" s="132" t="s">
        <v>9</v>
      </c>
    </row>
    <row r="2826" spans="1:22" x14ac:dyDescent="0.25">
      <c r="A2826" s="20">
        <v>42243</v>
      </c>
      <c r="B2826" s="183">
        <v>7034</v>
      </c>
      <c r="C2826" s="183" t="s">
        <v>1592</v>
      </c>
      <c r="D2826" s="14" t="s">
        <v>128</v>
      </c>
      <c r="E2826" s="103">
        <v>6057.6</v>
      </c>
      <c r="F2826" s="23">
        <v>42243</v>
      </c>
      <c r="G2826" s="106">
        <v>6057.6</v>
      </c>
      <c r="H2826" s="31">
        <f t="shared" si="89"/>
        <v>0</v>
      </c>
      <c r="I2826" s="132" t="s">
        <v>312</v>
      </c>
      <c r="N2826" s="20">
        <v>42233</v>
      </c>
      <c r="O2826" s="183">
        <v>6017</v>
      </c>
      <c r="P2826" s="183" t="s">
        <v>1592</v>
      </c>
      <c r="Q2826" s="14" t="s">
        <v>104</v>
      </c>
      <c r="R2826" s="103">
        <v>7571.2</v>
      </c>
      <c r="S2826" s="23">
        <v>42233</v>
      </c>
      <c r="T2826" s="118">
        <v>7571.2</v>
      </c>
      <c r="U2826" s="31">
        <f t="shared" si="88"/>
        <v>0</v>
      </c>
      <c r="V2826" s="28" t="s">
        <v>19</v>
      </c>
    </row>
    <row r="2827" spans="1:22" x14ac:dyDescent="0.25">
      <c r="A2827" s="20">
        <v>42243</v>
      </c>
      <c r="B2827" s="183">
        <v>7035</v>
      </c>
      <c r="C2827" s="183" t="s">
        <v>1592</v>
      </c>
      <c r="D2827" s="14" t="s">
        <v>49</v>
      </c>
      <c r="E2827" s="103">
        <v>1907.4</v>
      </c>
      <c r="F2827" s="23">
        <v>42243</v>
      </c>
      <c r="G2827" s="106">
        <v>1907.4</v>
      </c>
      <c r="H2827" s="31">
        <f t="shared" si="89"/>
        <v>0</v>
      </c>
      <c r="I2827" s="132" t="s">
        <v>9</v>
      </c>
      <c r="N2827" s="20">
        <v>42226</v>
      </c>
      <c r="O2827" s="183">
        <v>5196</v>
      </c>
      <c r="P2827" s="183" t="s">
        <v>1592</v>
      </c>
      <c r="Q2827" s="150" t="s">
        <v>675</v>
      </c>
      <c r="R2827" s="103">
        <v>60.8</v>
      </c>
      <c r="S2827" s="23">
        <v>42226</v>
      </c>
      <c r="T2827" s="106">
        <v>60.8</v>
      </c>
      <c r="U2827" s="31">
        <f t="shared" si="88"/>
        <v>0</v>
      </c>
      <c r="V2827" s="132" t="s">
        <v>9</v>
      </c>
    </row>
    <row r="2828" spans="1:22" x14ac:dyDescent="0.25">
      <c r="A2828" s="20">
        <v>42243</v>
      </c>
      <c r="B2828" s="183">
        <v>7036</v>
      </c>
      <c r="C2828" s="183" t="s">
        <v>1592</v>
      </c>
      <c r="D2828" s="14" t="s">
        <v>56</v>
      </c>
      <c r="E2828" s="103">
        <v>4514.3999999999996</v>
      </c>
      <c r="F2828" s="23">
        <v>42243</v>
      </c>
      <c r="G2828" s="106">
        <v>4514.3999999999996</v>
      </c>
      <c r="H2828" s="31">
        <f t="shared" si="89"/>
        <v>0</v>
      </c>
      <c r="I2828" s="132" t="s">
        <v>773</v>
      </c>
      <c r="N2828" s="20">
        <v>42217</v>
      </c>
      <c r="O2828" s="183">
        <v>4231</v>
      </c>
      <c r="P2828" s="183" t="s">
        <v>1592</v>
      </c>
      <c r="Q2828" s="14" t="s">
        <v>1178</v>
      </c>
      <c r="R2828" s="103">
        <v>29766.400000000001</v>
      </c>
      <c r="S2828" s="23">
        <v>42218</v>
      </c>
      <c r="T2828" s="106">
        <v>29766.400000000001</v>
      </c>
      <c r="U2828" s="25">
        <f t="shared" si="88"/>
        <v>0</v>
      </c>
      <c r="V2828" s="132" t="s">
        <v>94</v>
      </c>
    </row>
    <row r="2829" spans="1:22" x14ac:dyDescent="0.25">
      <c r="A2829" s="20">
        <v>42243</v>
      </c>
      <c r="B2829" s="183">
        <v>7037</v>
      </c>
      <c r="C2829" s="183" t="s">
        <v>1592</v>
      </c>
      <c r="D2829" s="14" t="s">
        <v>56</v>
      </c>
      <c r="E2829" s="103">
        <v>627.20000000000005</v>
      </c>
      <c r="F2829" s="23">
        <v>42243</v>
      </c>
      <c r="G2829" s="106">
        <v>627.20000000000005</v>
      </c>
      <c r="H2829" s="31">
        <f t="shared" si="89"/>
        <v>0</v>
      </c>
      <c r="I2829" s="132" t="s">
        <v>773</v>
      </c>
      <c r="N2829" s="20">
        <v>42219</v>
      </c>
      <c r="O2829" s="183">
        <v>4411</v>
      </c>
      <c r="P2829" s="183" t="s">
        <v>1592</v>
      </c>
      <c r="Q2829" s="40" t="s">
        <v>1178</v>
      </c>
      <c r="R2829" s="103">
        <v>5418.8</v>
      </c>
      <c r="S2829" s="23">
        <v>42221</v>
      </c>
      <c r="T2829" s="106">
        <v>5418.8</v>
      </c>
      <c r="U2829" s="25">
        <f t="shared" si="88"/>
        <v>0</v>
      </c>
      <c r="V2829" s="46" t="s">
        <v>94</v>
      </c>
    </row>
    <row r="2830" spans="1:22" x14ac:dyDescent="0.25">
      <c r="A2830" s="20">
        <v>42243</v>
      </c>
      <c r="B2830" s="183">
        <v>7038</v>
      </c>
      <c r="C2830" s="183" t="s">
        <v>1592</v>
      </c>
      <c r="D2830" s="14" t="s">
        <v>35</v>
      </c>
      <c r="E2830" s="103">
        <v>33213.300000000003</v>
      </c>
      <c r="F2830" s="23">
        <v>42243</v>
      </c>
      <c r="G2830" s="106">
        <v>33213.300000000003</v>
      </c>
      <c r="H2830" s="31">
        <f t="shared" si="89"/>
        <v>0</v>
      </c>
      <c r="I2830" s="132" t="s">
        <v>773</v>
      </c>
      <c r="N2830" s="20">
        <v>42228</v>
      </c>
      <c r="O2830" s="183">
        <v>5359</v>
      </c>
      <c r="P2830" s="183" t="s">
        <v>1592</v>
      </c>
      <c r="Q2830" s="14" t="s">
        <v>1178</v>
      </c>
      <c r="R2830" s="103">
        <v>17791.45</v>
      </c>
      <c r="S2830" s="23">
        <v>42228</v>
      </c>
      <c r="T2830" s="106">
        <v>17791.45</v>
      </c>
      <c r="U2830" s="31">
        <f t="shared" si="88"/>
        <v>0</v>
      </c>
      <c r="V2830" s="132" t="s">
        <v>6106</v>
      </c>
    </row>
    <row r="2831" spans="1:22" x14ac:dyDescent="0.25">
      <c r="A2831" s="20">
        <v>42243</v>
      </c>
      <c r="B2831" s="183">
        <v>7039</v>
      </c>
      <c r="C2831" s="183" t="s">
        <v>1592</v>
      </c>
      <c r="D2831" s="150" t="s">
        <v>218</v>
      </c>
      <c r="E2831" s="153">
        <v>0</v>
      </c>
      <c r="F2831" s="23"/>
      <c r="G2831" s="106"/>
      <c r="H2831" s="31">
        <f t="shared" si="89"/>
        <v>0</v>
      </c>
      <c r="I2831" s="132" t="s">
        <v>13</v>
      </c>
      <c r="N2831" s="20">
        <v>42229</v>
      </c>
      <c r="O2831" s="183">
        <v>5455</v>
      </c>
      <c r="P2831" s="183" t="s">
        <v>1592</v>
      </c>
      <c r="Q2831" s="14" t="s">
        <v>1178</v>
      </c>
      <c r="R2831" s="103">
        <v>24812.45</v>
      </c>
      <c r="S2831" s="23">
        <v>42230</v>
      </c>
      <c r="T2831" s="106">
        <v>24812.45</v>
      </c>
      <c r="U2831" s="31">
        <f t="shared" si="88"/>
        <v>0</v>
      </c>
      <c r="V2831" s="132" t="s">
        <v>6106</v>
      </c>
    </row>
    <row r="2832" spans="1:22" x14ac:dyDescent="0.25">
      <c r="A2832" s="20">
        <v>42243</v>
      </c>
      <c r="B2832" s="183">
        <v>7040</v>
      </c>
      <c r="C2832" s="183" t="s">
        <v>1592</v>
      </c>
      <c r="D2832" s="14" t="s">
        <v>256</v>
      </c>
      <c r="E2832" s="103">
        <v>5655.16</v>
      </c>
      <c r="F2832" s="23">
        <v>42243</v>
      </c>
      <c r="G2832" s="106">
        <v>5655.16</v>
      </c>
      <c r="H2832" s="31">
        <f t="shared" si="89"/>
        <v>0</v>
      </c>
      <c r="I2832" s="132" t="s">
        <v>773</v>
      </c>
      <c r="N2832" s="20">
        <v>42230</v>
      </c>
      <c r="O2832" s="183">
        <v>5586</v>
      </c>
      <c r="P2832" s="183" t="s">
        <v>1592</v>
      </c>
      <c r="Q2832" s="14" t="s">
        <v>1178</v>
      </c>
      <c r="R2832" s="103">
        <v>20673.599999999999</v>
      </c>
      <c r="S2832" s="23">
        <v>42230</v>
      </c>
      <c r="T2832" s="106">
        <v>20673.599999999999</v>
      </c>
      <c r="U2832" s="31">
        <f t="shared" si="88"/>
        <v>0</v>
      </c>
      <c r="V2832" s="132" t="s">
        <v>6106</v>
      </c>
    </row>
    <row r="2833" spans="1:22" x14ac:dyDescent="0.25">
      <c r="A2833" s="20">
        <v>42243</v>
      </c>
      <c r="B2833" s="183">
        <v>7041</v>
      </c>
      <c r="C2833" s="183" t="s">
        <v>1592</v>
      </c>
      <c r="D2833" s="14" t="s">
        <v>334</v>
      </c>
      <c r="E2833" s="103">
        <v>3769.2</v>
      </c>
      <c r="F2833" s="23">
        <v>42243</v>
      </c>
      <c r="G2833" s="106">
        <v>3769.2</v>
      </c>
      <c r="H2833" s="31">
        <f t="shared" si="89"/>
        <v>0</v>
      </c>
      <c r="I2833" s="132" t="s">
        <v>773</v>
      </c>
      <c r="N2833" s="20">
        <v>42231</v>
      </c>
      <c r="O2833" s="183">
        <v>5723</v>
      </c>
      <c r="P2833" s="183" t="s">
        <v>1592</v>
      </c>
      <c r="Q2833" s="14" t="s">
        <v>1178</v>
      </c>
      <c r="R2833" s="103">
        <v>29529.5</v>
      </c>
      <c r="S2833" s="23">
        <v>42233</v>
      </c>
      <c r="T2833" s="106">
        <v>29529.5</v>
      </c>
      <c r="U2833" s="48">
        <f t="shared" si="88"/>
        <v>0</v>
      </c>
      <c r="V2833" s="132" t="s">
        <v>6106</v>
      </c>
    </row>
    <row r="2834" spans="1:22" x14ac:dyDescent="0.25">
      <c r="A2834" s="20">
        <v>42243</v>
      </c>
      <c r="B2834" s="183">
        <v>7042</v>
      </c>
      <c r="C2834" s="183" t="s">
        <v>1592</v>
      </c>
      <c r="D2834" s="14" t="s">
        <v>1182</v>
      </c>
      <c r="E2834" s="103">
        <v>686</v>
      </c>
      <c r="F2834" s="23">
        <v>42243</v>
      </c>
      <c r="G2834" s="106">
        <v>686</v>
      </c>
      <c r="H2834" s="31">
        <f t="shared" si="89"/>
        <v>0</v>
      </c>
      <c r="I2834" s="132" t="s">
        <v>9</v>
      </c>
      <c r="N2834" s="20">
        <v>42233</v>
      </c>
      <c r="O2834" s="183">
        <v>5924</v>
      </c>
      <c r="P2834" s="183" t="s">
        <v>1592</v>
      </c>
      <c r="Q2834" s="14" t="s">
        <v>1178</v>
      </c>
      <c r="R2834" s="103">
        <v>16543.599999999999</v>
      </c>
      <c r="S2834" s="23" t="s">
        <v>6207</v>
      </c>
      <c r="T2834" s="118">
        <f>6543.5+10000.1</f>
        <v>16543.599999999999</v>
      </c>
      <c r="U2834" s="31">
        <f t="shared" si="88"/>
        <v>0</v>
      </c>
      <c r="V2834" s="28" t="s">
        <v>9</v>
      </c>
    </row>
    <row r="2835" spans="1:22" x14ac:dyDescent="0.25">
      <c r="A2835" s="20">
        <v>42243</v>
      </c>
      <c r="B2835" s="183">
        <v>7043</v>
      </c>
      <c r="C2835" s="183" t="s">
        <v>1592</v>
      </c>
      <c r="D2835" s="14" t="s">
        <v>375</v>
      </c>
      <c r="E2835" s="103">
        <v>2443.6</v>
      </c>
      <c r="F2835" s="23">
        <v>42243</v>
      </c>
      <c r="G2835" s="106">
        <v>2443.6</v>
      </c>
      <c r="H2835" s="31">
        <f t="shared" si="89"/>
        <v>0</v>
      </c>
      <c r="I2835" s="132" t="s">
        <v>9</v>
      </c>
      <c r="N2835" s="20">
        <v>42234</v>
      </c>
      <c r="O2835" s="183">
        <v>6054</v>
      </c>
      <c r="P2835" s="183" t="s">
        <v>1592</v>
      </c>
      <c r="Q2835" s="14" t="s">
        <v>1178</v>
      </c>
      <c r="R2835" s="103">
        <v>25316.9</v>
      </c>
      <c r="S2835" s="23">
        <v>42236</v>
      </c>
      <c r="T2835" s="118">
        <v>25316.9</v>
      </c>
      <c r="U2835" s="31">
        <f t="shared" si="88"/>
        <v>0</v>
      </c>
      <c r="V2835" s="28" t="s">
        <v>6106</v>
      </c>
    </row>
    <row r="2836" spans="1:22" x14ac:dyDescent="0.25">
      <c r="A2836" s="20">
        <v>42243</v>
      </c>
      <c r="B2836" s="183">
        <v>7044</v>
      </c>
      <c r="C2836" s="183" t="s">
        <v>1592</v>
      </c>
      <c r="D2836" s="14" t="s">
        <v>6156</v>
      </c>
      <c r="E2836" s="103">
        <v>488.1</v>
      </c>
      <c r="F2836" s="23">
        <v>42243</v>
      </c>
      <c r="G2836" s="106">
        <v>488.1</v>
      </c>
      <c r="H2836" s="31">
        <f t="shared" si="89"/>
        <v>0</v>
      </c>
      <c r="I2836" s="132" t="s">
        <v>9</v>
      </c>
      <c r="N2836" s="20">
        <v>42237</v>
      </c>
      <c r="O2836" s="183">
        <v>6478</v>
      </c>
      <c r="P2836" s="183" t="s">
        <v>1592</v>
      </c>
      <c r="Q2836" s="15" t="s">
        <v>1178</v>
      </c>
      <c r="R2836" s="133">
        <v>4204.8</v>
      </c>
      <c r="S2836" s="23">
        <v>42237</v>
      </c>
      <c r="T2836" s="118">
        <v>4204.8</v>
      </c>
      <c r="U2836" s="31">
        <f t="shared" si="88"/>
        <v>0</v>
      </c>
      <c r="V2836" s="46" t="s">
        <v>9</v>
      </c>
    </row>
    <row r="2837" spans="1:22" x14ac:dyDescent="0.25">
      <c r="A2837" s="20">
        <v>42243</v>
      </c>
      <c r="B2837" s="183">
        <v>7045</v>
      </c>
      <c r="C2837" s="183" t="s">
        <v>1592</v>
      </c>
      <c r="D2837" s="14" t="s">
        <v>6156</v>
      </c>
      <c r="E2837" s="103">
        <v>40</v>
      </c>
      <c r="F2837" s="23">
        <v>42243</v>
      </c>
      <c r="G2837" s="106">
        <v>40</v>
      </c>
      <c r="H2837" s="31">
        <f t="shared" si="89"/>
        <v>0</v>
      </c>
      <c r="I2837" s="132" t="s">
        <v>9</v>
      </c>
      <c r="N2837" s="20">
        <v>42238</v>
      </c>
      <c r="O2837" s="183">
        <v>6519</v>
      </c>
      <c r="P2837" s="183" t="s">
        <v>1592</v>
      </c>
      <c r="Q2837" s="14" t="s">
        <v>1178</v>
      </c>
      <c r="R2837" s="103">
        <v>30798</v>
      </c>
      <c r="S2837" s="23">
        <v>42240</v>
      </c>
      <c r="T2837" s="106">
        <v>30798</v>
      </c>
      <c r="U2837" s="31">
        <f t="shared" si="88"/>
        <v>0</v>
      </c>
      <c r="V2837" s="132" t="s">
        <v>9</v>
      </c>
    </row>
    <row r="2838" spans="1:22" x14ac:dyDescent="0.25">
      <c r="A2838" s="20">
        <v>42243</v>
      </c>
      <c r="B2838" s="183">
        <v>7046</v>
      </c>
      <c r="C2838" s="183" t="s">
        <v>1592</v>
      </c>
      <c r="D2838" s="14" t="s">
        <v>48</v>
      </c>
      <c r="E2838" s="103">
        <v>8315.7000000000007</v>
      </c>
      <c r="F2838" s="23">
        <v>42243</v>
      </c>
      <c r="G2838" s="106">
        <v>8315.7000000000007</v>
      </c>
      <c r="H2838" s="31">
        <f t="shared" si="89"/>
        <v>0</v>
      </c>
      <c r="I2838" s="132" t="s">
        <v>312</v>
      </c>
      <c r="N2838" s="20">
        <v>42239</v>
      </c>
      <c r="O2838" s="183">
        <v>6631</v>
      </c>
      <c r="P2838" s="183" t="s">
        <v>1592</v>
      </c>
      <c r="Q2838" s="14" t="s">
        <v>1178</v>
      </c>
      <c r="R2838" s="103">
        <v>28027.95</v>
      </c>
      <c r="S2838" s="65">
        <v>42240</v>
      </c>
      <c r="T2838" s="106">
        <v>28027.95</v>
      </c>
      <c r="U2838" s="31">
        <f t="shared" si="88"/>
        <v>0</v>
      </c>
      <c r="V2838" s="132" t="s">
        <v>9</v>
      </c>
    </row>
    <row r="2839" spans="1:22" x14ac:dyDescent="0.25">
      <c r="A2839" s="20">
        <v>42243</v>
      </c>
      <c r="B2839" s="183">
        <v>7047</v>
      </c>
      <c r="C2839" s="183" t="s">
        <v>1592</v>
      </c>
      <c r="D2839" s="14" t="s">
        <v>271</v>
      </c>
      <c r="E2839" s="103">
        <v>2132</v>
      </c>
      <c r="F2839" s="23">
        <v>42243</v>
      </c>
      <c r="G2839" s="106">
        <v>2132</v>
      </c>
      <c r="H2839" s="31">
        <f t="shared" si="89"/>
        <v>0</v>
      </c>
      <c r="I2839" s="132" t="s">
        <v>312</v>
      </c>
      <c r="N2839" s="20">
        <v>42240</v>
      </c>
      <c r="O2839" s="183">
        <v>6704</v>
      </c>
      <c r="P2839" s="183" t="s">
        <v>1592</v>
      </c>
      <c r="Q2839" s="14" t="s">
        <v>1178</v>
      </c>
      <c r="R2839" s="103">
        <v>12714</v>
      </c>
      <c r="S2839" s="65">
        <v>42242</v>
      </c>
      <c r="T2839" s="106">
        <v>12714</v>
      </c>
      <c r="U2839" s="31">
        <f t="shared" si="88"/>
        <v>0</v>
      </c>
      <c r="V2839" s="132" t="s">
        <v>9</v>
      </c>
    </row>
    <row r="2840" spans="1:22" x14ac:dyDescent="0.25">
      <c r="A2840" s="20">
        <v>42243</v>
      </c>
      <c r="B2840" s="183">
        <v>7048</v>
      </c>
      <c r="C2840" s="183" t="s">
        <v>1592</v>
      </c>
      <c r="D2840" s="14" t="s">
        <v>45</v>
      </c>
      <c r="E2840" s="103">
        <v>94413.92</v>
      </c>
      <c r="F2840" s="30">
        <v>42248</v>
      </c>
      <c r="G2840" s="144">
        <v>94413.92</v>
      </c>
      <c r="H2840" s="31">
        <f t="shared" si="89"/>
        <v>0</v>
      </c>
      <c r="I2840" s="132" t="s">
        <v>9</v>
      </c>
      <c r="N2840" s="20">
        <v>42241</v>
      </c>
      <c r="O2840" s="183">
        <v>6837</v>
      </c>
      <c r="P2840" s="183" t="s">
        <v>1592</v>
      </c>
      <c r="Q2840" s="14" t="s">
        <v>1178</v>
      </c>
      <c r="R2840" s="103">
        <v>8692.5</v>
      </c>
      <c r="S2840" s="65">
        <v>42241</v>
      </c>
      <c r="T2840" s="106">
        <v>8692.5</v>
      </c>
      <c r="U2840" s="31">
        <f t="shared" si="88"/>
        <v>0</v>
      </c>
      <c r="V2840" s="132" t="s">
        <v>9</v>
      </c>
    </row>
    <row r="2841" spans="1:22" x14ac:dyDescent="0.25">
      <c r="A2841" s="20">
        <v>42243</v>
      </c>
      <c r="B2841" s="183">
        <v>7049</v>
      </c>
      <c r="C2841" s="183" t="s">
        <v>1592</v>
      </c>
      <c r="D2841" s="14" t="s">
        <v>137</v>
      </c>
      <c r="E2841" s="103">
        <v>1262.95</v>
      </c>
      <c r="F2841" s="23">
        <v>42243</v>
      </c>
      <c r="G2841" s="106">
        <v>1262.95</v>
      </c>
      <c r="H2841" s="31">
        <f t="shared" si="89"/>
        <v>0</v>
      </c>
      <c r="I2841" s="132" t="s">
        <v>9</v>
      </c>
      <c r="N2841" s="20">
        <v>42242</v>
      </c>
      <c r="O2841" s="183">
        <v>6931</v>
      </c>
      <c r="P2841" s="183" t="s">
        <v>1592</v>
      </c>
      <c r="Q2841" s="14" t="s">
        <v>1178</v>
      </c>
      <c r="R2841" s="103">
        <v>8010.4</v>
      </c>
      <c r="S2841" s="65">
        <v>42243</v>
      </c>
      <c r="T2841" s="106">
        <v>8010.4</v>
      </c>
      <c r="U2841" s="31">
        <f t="shared" si="88"/>
        <v>0</v>
      </c>
      <c r="V2841" s="132" t="s">
        <v>9</v>
      </c>
    </row>
    <row r="2842" spans="1:22" x14ac:dyDescent="0.25">
      <c r="A2842" s="20">
        <v>42243</v>
      </c>
      <c r="B2842" s="183">
        <v>7050</v>
      </c>
      <c r="C2842" s="183" t="s">
        <v>1592</v>
      </c>
      <c r="D2842" s="14" t="s">
        <v>285</v>
      </c>
      <c r="E2842" s="103">
        <v>3023.2</v>
      </c>
      <c r="F2842" s="23">
        <v>42243</v>
      </c>
      <c r="G2842" s="106">
        <v>3023.2</v>
      </c>
      <c r="H2842" s="31">
        <f t="shared" si="89"/>
        <v>0</v>
      </c>
      <c r="I2842" s="132" t="s">
        <v>312</v>
      </c>
      <c r="N2842" s="20">
        <v>42243</v>
      </c>
      <c r="O2842" s="183">
        <v>7026</v>
      </c>
      <c r="P2842" s="183" t="s">
        <v>1592</v>
      </c>
      <c r="Q2842" s="14" t="s">
        <v>1178</v>
      </c>
      <c r="R2842" s="103">
        <v>6906.8</v>
      </c>
      <c r="S2842" s="23">
        <v>42243</v>
      </c>
      <c r="T2842" s="106">
        <v>6906.8</v>
      </c>
      <c r="U2842" s="31">
        <f t="shared" si="88"/>
        <v>0</v>
      </c>
      <c r="V2842" s="132" t="s">
        <v>94</v>
      </c>
    </row>
    <row r="2843" spans="1:22" x14ac:dyDescent="0.25">
      <c r="A2843" s="20">
        <v>42243</v>
      </c>
      <c r="B2843" s="183">
        <v>7051</v>
      </c>
      <c r="C2843" s="183" t="s">
        <v>1592</v>
      </c>
      <c r="D2843" s="14" t="s">
        <v>1174</v>
      </c>
      <c r="E2843" s="103">
        <v>1836.8</v>
      </c>
      <c r="F2843" s="23">
        <v>42243</v>
      </c>
      <c r="G2843" s="106">
        <v>1836.8</v>
      </c>
      <c r="H2843" s="31">
        <f t="shared" si="89"/>
        <v>0</v>
      </c>
      <c r="I2843" s="132" t="s">
        <v>587</v>
      </c>
      <c r="N2843" s="20">
        <v>42244</v>
      </c>
      <c r="O2843" s="183">
        <v>7241</v>
      </c>
      <c r="P2843" s="183" t="s">
        <v>1592</v>
      </c>
      <c r="Q2843" s="14" t="s">
        <v>1178</v>
      </c>
      <c r="R2843" s="103">
        <v>2167.1999999999998</v>
      </c>
      <c r="S2843" s="23">
        <v>42244</v>
      </c>
      <c r="T2843" s="106">
        <v>2167.1999999999998</v>
      </c>
      <c r="U2843" s="31">
        <f t="shared" si="88"/>
        <v>0</v>
      </c>
      <c r="V2843" s="132" t="s">
        <v>6106</v>
      </c>
    </row>
    <row r="2844" spans="1:22" x14ac:dyDescent="0.25">
      <c r="A2844" s="20">
        <v>42243</v>
      </c>
      <c r="B2844" s="183">
        <v>7052</v>
      </c>
      <c r="C2844" s="183" t="s">
        <v>1592</v>
      </c>
      <c r="D2844" s="14" t="s">
        <v>1186</v>
      </c>
      <c r="E2844" s="103">
        <v>8366.4</v>
      </c>
      <c r="F2844" s="23">
        <v>42243</v>
      </c>
      <c r="G2844" s="106">
        <v>8366.4</v>
      </c>
      <c r="H2844" s="31">
        <f t="shared" si="89"/>
        <v>0</v>
      </c>
      <c r="I2844" s="132" t="s">
        <v>587</v>
      </c>
      <c r="N2844" s="20">
        <v>42245</v>
      </c>
      <c r="O2844" s="183">
        <v>7273</v>
      </c>
      <c r="P2844" s="183" t="s">
        <v>1592</v>
      </c>
      <c r="Q2844" s="14" t="s">
        <v>1178</v>
      </c>
      <c r="R2844" s="103">
        <v>25060.400000000001</v>
      </c>
      <c r="S2844" s="23">
        <v>42247</v>
      </c>
      <c r="T2844" s="106">
        <v>25060.400000000001</v>
      </c>
      <c r="U2844" s="31">
        <f t="shared" si="88"/>
        <v>0</v>
      </c>
      <c r="V2844" s="132" t="s">
        <v>9</v>
      </c>
    </row>
    <row r="2845" spans="1:22" x14ac:dyDescent="0.25">
      <c r="A2845" s="20">
        <v>42243</v>
      </c>
      <c r="B2845" s="183">
        <v>7053</v>
      </c>
      <c r="C2845" s="183" t="s">
        <v>1592</v>
      </c>
      <c r="D2845" s="14" t="s">
        <v>6250</v>
      </c>
      <c r="E2845" s="103">
        <v>13188</v>
      </c>
      <c r="F2845" s="23">
        <v>42243</v>
      </c>
      <c r="G2845" s="106">
        <v>13188</v>
      </c>
      <c r="H2845" s="31">
        <f t="shared" si="89"/>
        <v>0</v>
      </c>
      <c r="I2845" s="132" t="s">
        <v>9</v>
      </c>
      <c r="N2845" s="20">
        <v>42246</v>
      </c>
      <c r="O2845" s="183">
        <v>7427</v>
      </c>
      <c r="P2845" s="183" t="s">
        <v>1592</v>
      </c>
      <c r="Q2845" s="14" t="s">
        <v>1178</v>
      </c>
      <c r="R2845" s="103">
        <v>2671.2</v>
      </c>
      <c r="S2845" s="23">
        <v>42246</v>
      </c>
      <c r="T2845" s="106">
        <v>2671.2</v>
      </c>
      <c r="U2845" s="31">
        <f t="shared" si="88"/>
        <v>0</v>
      </c>
      <c r="V2845" s="132" t="s">
        <v>312</v>
      </c>
    </row>
    <row r="2846" spans="1:22" x14ac:dyDescent="0.25">
      <c r="A2846" s="20">
        <v>42243</v>
      </c>
      <c r="B2846" s="183">
        <v>7054</v>
      </c>
      <c r="C2846" s="183" t="s">
        <v>1592</v>
      </c>
      <c r="D2846" s="14" t="s">
        <v>6244</v>
      </c>
      <c r="E2846" s="103">
        <v>13018</v>
      </c>
      <c r="F2846" s="23">
        <v>42243</v>
      </c>
      <c r="G2846" s="106">
        <v>13018</v>
      </c>
      <c r="H2846" s="31">
        <f t="shared" si="89"/>
        <v>0</v>
      </c>
      <c r="I2846" s="132" t="s">
        <v>587</v>
      </c>
      <c r="N2846" s="20">
        <v>42247</v>
      </c>
      <c r="O2846" s="183">
        <v>7472</v>
      </c>
      <c r="P2846" s="183" t="s">
        <v>1592</v>
      </c>
      <c r="Q2846" s="14" t="s">
        <v>1178</v>
      </c>
      <c r="R2846" s="103">
        <v>4270.6000000000004</v>
      </c>
      <c r="S2846" s="23">
        <v>42247</v>
      </c>
      <c r="T2846" s="106">
        <v>4270.6000000000004</v>
      </c>
      <c r="U2846" s="31">
        <f t="shared" si="88"/>
        <v>0</v>
      </c>
      <c r="V2846" s="132" t="s">
        <v>9</v>
      </c>
    </row>
    <row r="2847" spans="1:22" x14ac:dyDescent="0.25">
      <c r="A2847" s="20">
        <v>42243</v>
      </c>
      <c r="B2847" s="183">
        <v>7055</v>
      </c>
      <c r="C2847" s="183" t="s">
        <v>1592</v>
      </c>
      <c r="D2847" s="14" t="s">
        <v>1261</v>
      </c>
      <c r="E2847" s="103">
        <v>20641</v>
      </c>
      <c r="F2847" s="23">
        <v>42243</v>
      </c>
      <c r="G2847" s="106">
        <v>20641</v>
      </c>
      <c r="H2847" s="31">
        <f t="shared" si="89"/>
        <v>0</v>
      </c>
      <c r="I2847" s="132" t="s">
        <v>587</v>
      </c>
      <c r="N2847" s="20">
        <v>42231</v>
      </c>
      <c r="O2847" s="183">
        <v>5745</v>
      </c>
      <c r="P2847" s="183" t="s">
        <v>1592</v>
      </c>
      <c r="Q2847" s="14" t="s">
        <v>6200</v>
      </c>
      <c r="R2847" s="103">
        <v>1495.85</v>
      </c>
      <c r="S2847" s="23">
        <v>42231</v>
      </c>
      <c r="T2847" s="106">
        <v>1495.85</v>
      </c>
      <c r="U2847" s="48">
        <f t="shared" si="88"/>
        <v>0</v>
      </c>
      <c r="V2847" s="132" t="s">
        <v>9</v>
      </c>
    </row>
    <row r="2848" spans="1:22" x14ac:dyDescent="0.25">
      <c r="A2848" s="20">
        <v>42243</v>
      </c>
      <c r="B2848" s="183">
        <v>7056</v>
      </c>
      <c r="C2848" s="183" t="s">
        <v>1592</v>
      </c>
      <c r="D2848" s="14" t="s">
        <v>1290</v>
      </c>
      <c r="E2848" s="103">
        <v>2910.25</v>
      </c>
      <c r="F2848" s="12">
        <v>42243</v>
      </c>
      <c r="G2848" s="106">
        <v>2910.25</v>
      </c>
      <c r="H2848" s="31">
        <f t="shared" si="89"/>
        <v>0</v>
      </c>
      <c r="I2848" s="132" t="s">
        <v>587</v>
      </c>
      <c r="N2848" s="20">
        <v>42232</v>
      </c>
      <c r="O2848" s="183">
        <v>5848</v>
      </c>
      <c r="P2848" s="183" t="s">
        <v>1592</v>
      </c>
      <c r="Q2848" s="14" t="s">
        <v>6200</v>
      </c>
      <c r="R2848" s="103">
        <v>17947.8</v>
      </c>
      <c r="S2848" s="23">
        <v>42233</v>
      </c>
      <c r="T2848" s="106">
        <v>17947.8</v>
      </c>
      <c r="U2848" s="48">
        <f t="shared" si="88"/>
        <v>0</v>
      </c>
      <c r="V2848" s="132" t="s">
        <v>9</v>
      </c>
    </row>
    <row r="2849" spans="1:22" x14ac:dyDescent="0.25">
      <c r="A2849" s="20">
        <v>42243</v>
      </c>
      <c r="B2849" s="183">
        <v>7057</v>
      </c>
      <c r="C2849" s="183" t="s">
        <v>1592</v>
      </c>
      <c r="D2849" s="14" t="s">
        <v>1190</v>
      </c>
      <c r="E2849" s="103">
        <v>6122.6</v>
      </c>
      <c r="F2849" s="23">
        <v>42243</v>
      </c>
      <c r="G2849" s="106">
        <v>6122.6</v>
      </c>
      <c r="H2849" s="31">
        <f t="shared" si="89"/>
        <v>0</v>
      </c>
      <c r="I2849" s="132" t="s">
        <v>587</v>
      </c>
      <c r="N2849" s="20">
        <v>42217</v>
      </c>
      <c r="O2849" s="183">
        <v>4270</v>
      </c>
      <c r="P2849" s="183" t="s">
        <v>1592</v>
      </c>
      <c r="Q2849" s="14" t="s">
        <v>118</v>
      </c>
      <c r="R2849" s="103">
        <v>11998.4</v>
      </c>
      <c r="S2849" s="23"/>
      <c r="T2849" s="106"/>
      <c r="U2849" s="25">
        <f t="shared" si="88"/>
        <v>11998.4</v>
      </c>
      <c r="V2849" s="132" t="s">
        <v>59</v>
      </c>
    </row>
    <row r="2850" spans="1:22" x14ac:dyDescent="0.25">
      <c r="A2850" s="20">
        <v>42243</v>
      </c>
      <c r="B2850" s="183">
        <v>7058</v>
      </c>
      <c r="C2850" s="183" t="s">
        <v>1592</v>
      </c>
      <c r="D2850" s="150" t="s">
        <v>218</v>
      </c>
      <c r="E2850" s="153">
        <v>0</v>
      </c>
      <c r="F2850" s="23"/>
      <c r="G2850" s="106"/>
      <c r="H2850" s="31">
        <f t="shared" si="89"/>
        <v>0</v>
      </c>
      <c r="I2850" s="132" t="s">
        <v>13</v>
      </c>
      <c r="N2850" s="20">
        <v>42221</v>
      </c>
      <c r="O2850" s="183">
        <v>4642</v>
      </c>
      <c r="P2850" s="183" t="s">
        <v>1592</v>
      </c>
      <c r="Q2850" s="14" t="s">
        <v>118</v>
      </c>
      <c r="R2850" s="103">
        <v>9648.2999999999993</v>
      </c>
      <c r="S2850" s="23">
        <v>42243</v>
      </c>
      <c r="T2850" s="114">
        <v>1496.5</v>
      </c>
      <c r="U2850" s="55">
        <f t="shared" si="88"/>
        <v>8151.7999999999993</v>
      </c>
      <c r="V2850" s="132" t="s">
        <v>17</v>
      </c>
    </row>
    <row r="2851" spans="1:22" x14ac:dyDescent="0.25">
      <c r="A2851" s="20">
        <v>42243</v>
      </c>
      <c r="B2851" s="183">
        <v>7059</v>
      </c>
      <c r="C2851" s="183" t="s">
        <v>1592</v>
      </c>
      <c r="D2851" s="14" t="s">
        <v>1058</v>
      </c>
      <c r="E2851" s="103">
        <v>4298.3999999999996</v>
      </c>
      <c r="F2851" s="23">
        <v>42243</v>
      </c>
      <c r="G2851" s="106">
        <v>4298</v>
      </c>
      <c r="H2851" s="31">
        <f t="shared" si="89"/>
        <v>0.3999999999996362</v>
      </c>
      <c r="I2851" s="132" t="s">
        <v>9</v>
      </c>
      <c r="N2851" s="20">
        <v>42223</v>
      </c>
      <c r="O2851" s="183">
        <v>4846</v>
      </c>
      <c r="P2851" s="183" t="s">
        <v>1592</v>
      </c>
      <c r="Q2851" s="14" t="s">
        <v>118</v>
      </c>
      <c r="R2851" s="103">
        <v>9429.6</v>
      </c>
      <c r="S2851" s="23"/>
      <c r="T2851" s="106"/>
      <c r="U2851" s="31">
        <f t="shared" si="88"/>
        <v>9429.6</v>
      </c>
      <c r="V2851" s="132" t="s">
        <v>59</v>
      </c>
    </row>
    <row r="2852" spans="1:22" x14ac:dyDescent="0.25">
      <c r="A2852" s="20">
        <v>42243</v>
      </c>
      <c r="B2852" s="183">
        <v>7060</v>
      </c>
      <c r="C2852" s="183" t="s">
        <v>1592</v>
      </c>
      <c r="D2852" s="14" t="s">
        <v>1175</v>
      </c>
      <c r="E2852" s="103">
        <v>9808.4</v>
      </c>
      <c r="F2852" s="23">
        <v>42243</v>
      </c>
      <c r="G2852" s="106">
        <v>9808.4</v>
      </c>
      <c r="H2852" s="31">
        <f t="shared" si="89"/>
        <v>0</v>
      </c>
      <c r="I2852" s="132" t="s">
        <v>587</v>
      </c>
      <c r="N2852" s="20">
        <v>42227</v>
      </c>
      <c r="O2852" s="183">
        <v>5288</v>
      </c>
      <c r="P2852" s="183" t="s">
        <v>1592</v>
      </c>
      <c r="Q2852" s="14" t="s">
        <v>118</v>
      </c>
      <c r="R2852" s="103">
        <v>7531.6</v>
      </c>
      <c r="S2852" s="23"/>
      <c r="T2852" s="106"/>
      <c r="U2852" s="31">
        <f t="shared" si="88"/>
        <v>7531.6</v>
      </c>
      <c r="V2852" s="132" t="s">
        <v>59</v>
      </c>
    </row>
    <row r="2853" spans="1:22" x14ac:dyDescent="0.25">
      <c r="A2853" s="20">
        <v>42243</v>
      </c>
      <c r="B2853" s="183">
        <v>7061</v>
      </c>
      <c r="C2853" s="183" t="s">
        <v>1592</v>
      </c>
      <c r="D2853" s="14" t="s">
        <v>940</v>
      </c>
      <c r="E2853" s="103">
        <v>892.8</v>
      </c>
      <c r="F2853" s="23">
        <v>42243</v>
      </c>
      <c r="G2853" s="106">
        <v>892.8</v>
      </c>
      <c r="H2853" s="31">
        <f t="shared" si="89"/>
        <v>0</v>
      </c>
      <c r="I2853" s="132" t="s">
        <v>9</v>
      </c>
      <c r="N2853" s="20">
        <v>42229</v>
      </c>
      <c r="O2853" s="183">
        <v>5500</v>
      </c>
      <c r="P2853" s="183" t="s">
        <v>1592</v>
      </c>
      <c r="Q2853" s="14" t="s">
        <v>118</v>
      </c>
      <c r="R2853" s="103">
        <v>6404.2</v>
      </c>
      <c r="S2853" s="23"/>
      <c r="T2853" s="106"/>
      <c r="U2853" s="31">
        <f t="shared" si="88"/>
        <v>6404.2</v>
      </c>
      <c r="V2853" s="132" t="s">
        <v>59</v>
      </c>
    </row>
    <row r="2854" spans="1:22" x14ac:dyDescent="0.25">
      <c r="A2854" s="20">
        <v>42243</v>
      </c>
      <c r="B2854" s="183">
        <v>7062</v>
      </c>
      <c r="C2854" s="183" t="s">
        <v>1592</v>
      </c>
      <c r="D2854" s="14" t="s">
        <v>218</v>
      </c>
      <c r="E2854" s="153">
        <v>0</v>
      </c>
      <c r="F2854" s="23"/>
      <c r="G2854" s="106"/>
      <c r="H2854" s="31">
        <f t="shared" si="89"/>
        <v>0</v>
      </c>
      <c r="I2854" s="132" t="s">
        <v>13</v>
      </c>
      <c r="N2854" s="20">
        <v>42230</v>
      </c>
      <c r="O2854" s="183">
        <v>5631</v>
      </c>
      <c r="P2854" s="183" t="s">
        <v>1592</v>
      </c>
      <c r="Q2854" s="14" t="s">
        <v>118</v>
      </c>
      <c r="R2854" s="103">
        <v>40</v>
      </c>
      <c r="S2854" s="23">
        <v>42230</v>
      </c>
      <c r="T2854" s="106">
        <v>40</v>
      </c>
      <c r="U2854" s="31">
        <f t="shared" si="88"/>
        <v>0</v>
      </c>
      <c r="V2854" s="132" t="s">
        <v>9</v>
      </c>
    </row>
    <row r="2855" spans="1:22" x14ac:dyDescent="0.25">
      <c r="A2855" s="20">
        <v>42243</v>
      </c>
      <c r="B2855" s="183">
        <v>7063</v>
      </c>
      <c r="C2855" s="183" t="s">
        <v>1592</v>
      </c>
      <c r="D2855" s="14" t="s">
        <v>60</v>
      </c>
      <c r="E2855" s="103">
        <v>9072</v>
      </c>
      <c r="F2855" s="23">
        <v>42243</v>
      </c>
      <c r="G2855" s="106">
        <v>9072</v>
      </c>
      <c r="H2855" s="31">
        <f t="shared" si="89"/>
        <v>0</v>
      </c>
      <c r="I2855" s="132" t="s">
        <v>773</v>
      </c>
      <c r="N2855" s="20">
        <v>42231</v>
      </c>
      <c r="O2855" s="183">
        <v>5833</v>
      </c>
      <c r="P2855" s="183" t="s">
        <v>1592</v>
      </c>
      <c r="Q2855" s="14" t="s">
        <v>118</v>
      </c>
      <c r="R2855" s="103">
        <v>800</v>
      </c>
      <c r="S2855" s="23">
        <v>42231</v>
      </c>
      <c r="T2855" s="106">
        <v>800</v>
      </c>
      <c r="U2855" s="48">
        <f t="shared" si="88"/>
        <v>0</v>
      </c>
      <c r="V2855" s="132" t="s">
        <v>9</v>
      </c>
    </row>
    <row r="2856" spans="1:22" x14ac:dyDescent="0.25">
      <c r="A2856" s="20">
        <v>42243</v>
      </c>
      <c r="B2856" s="183">
        <v>7064</v>
      </c>
      <c r="C2856" s="183" t="s">
        <v>1592</v>
      </c>
      <c r="D2856" s="14" t="s">
        <v>106</v>
      </c>
      <c r="E2856" s="103">
        <v>27340.799999999999</v>
      </c>
      <c r="F2856" s="23">
        <v>42243</v>
      </c>
      <c r="G2856" s="106">
        <v>27340.799999999999</v>
      </c>
      <c r="H2856" s="31">
        <f t="shared" si="89"/>
        <v>0</v>
      </c>
      <c r="I2856" s="132" t="s">
        <v>587</v>
      </c>
      <c r="N2856" s="20">
        <v>42233</v>
      </c>
      <c r="O2856" s="183">
        <v>5940</v>
      </c>
      <c r="P2856" s="183" t="s">
        <v>1592</v>
      </c>
      <c r="Q2856" s="14" t="s">
        <v>118</v>
      </c>
      <c r="R2856" s="103">
        <v>14654.1</v>
      </c>
      <c r="S2856" s="23"/>
      <c r="T2856" s="118"/>
      <c r="U2856" s="31">
        <f t="shared" si="88"/>
        <v>14654.1</v>
      </c>
      <c r="V2856" s="28" t="s">
        <v>59</v>
      </c>
    </row>
    <row r="2857" spans="1:22" x14ac:dyDescent="0.25">
      <c r="A2857" s="20">
        <v>42243</v>
      </c>
      <c r="B2857" s="183">
        <v>7065</v>
      </c>
      <c r="C2857" s="183" t="s">
        <v>1592</v>
      </c>
      <c r="D2857" s="14" t="s">
        <v>155</v>
      </c>
      <c r="E2857" s="103">
        <v>1316</v>
      </c>
      <c r="F2857" s="23">
        <v>42243</v>
      </c>
      <c r="G2857" s="106">
        <v>1316</v>
      </c>
      <c r="H2857" s="31">
        <f t="shared" si="89"/>
        <v>0</v>
      </c>
      <c r="I2857" s="132" t="s">
        <v>59</v>
      </c>
      <c r="N2857" s="20">
        <v>42233</v>
      </c>
      <c r="O2857" s="183">
        <v>6000</v>
      </c>
      <c r="P2857" s="183" t="s">
        <v>1592</v>
      </c>
      <c r="Q2857" s="14" t="s">
        <v>118</v>
      </c>
      <c r="R2857" s="103">
        <v>370.6</v>
      </c>
      <c r="S2857" s="23">
        <v>42233</v>
      </c>
      <c r="T2857" s="118">
        <v>370.6</v>
      </c>
      <c r="U2857" s="31">
        <f t="shared" si="88"/>
        <v>0</v>
      </c>
      <c r="V2857" s="28" t="s">
        <v>9</v>
      </c>
    </row>
    <row r="2858" spans="1:22" x14ac:dyDescent="0.25">
      <c r="A2858" s="20">
        <v>42243</v>
      </c>
      <c r="B2858" s="183">
        <v>7066</v>
      </c>
      <c r="C2858" s="183" t="s">
        <v>1592</v>
      </c>
      <c r="D2858" s="14" t="s">
        <v>238</v>
      </c>
      <c r="E2858" s="103">
        <v>370</v>
      </c>
      <c r="F2858" s="23">
        <v>42243</v>
      </c>
      <c r="G2858" s="106">
        <v>370</v>
      </c>
      <c r="H2858" s="31">
        <f t="shared" si="89"/>
        <v>0</v>
      </c>
      <c r="I2858" s="132" t="s">
        <v>59</v>
      </c>
      <c r="N2858" s="20">
        <v>42240</v>
      </c>
      <c r="O2858" s="183">
        <v>6739</v>
      </c>
      <c r="P2858" s="183" t="s">
        <v>1592</v>
      </c>
      <c r="Q2858" s="14" t="s">
        <v>118</v>
      </c>
      <c r="R2858" s="103">
        <v>7857.8</v>
      </c>
      <c r="S2858" s="65"/>
      <c r="T2858" s="106"/>
      <c r="U2858" s="31">
        <f t="shared" si="88"/>
        <v>7857.8</v>
      </c>
      <c r="V2858" s="132" t="s">
        <v>59</v>
      </c>
    </row>
    <row r="2859" spans="1:22" x14ac:dyDescent="0.25">
      <c r="A2859" s="20">
        <v>42243</v>
      </c>
      <c r="B2859" s="183">
        <v>7067</v>
      </c>
      <c r="C2859" s="183" t="s">
        <v>1592</v>
      </c>
      <c r="D2859" s="14" t="s">
        <v>82</v>
      </c>
      <c r="E2859" s="103">
        <v>5863.6</v>
      </c>
      <c r="F2859" s="23">
        <v>42243</v>
      </c>
      <c r="G2859" s="106">
        <v>5863.6</v>
      </c>
      <c r="H2859" s="31">
        <f t="shared" si="89"/>
        <v>0</v>
      </c>
      <c r="I2859" s="132" t="s">
        <v>59</v>
      </c>
      <c r="N2859" s="20">
        <v>42240</v>
      </c>
      <c r="O2859" s="183">
        <v>6740</v>
      </c>
      <c r="P2859" s="183" t="s">
        <v>1592</v>
      </c>
      <c r="Q2859" s="14" t="s">
        <v>118</v>
      </c>
      <c r="R2859" s="103">
        <v>2326.4</v>
      </c>
      <c r="S2859" s="65"/>
      <c r="T2859" s="106"/>
      <c r="U2859" s="31">
        <f t="shared" si="88"/>
        <v>2326.4</v>
      </c>
      <c r="V2859" s="132" t="s">
        <v>59</v>
      </c>
    </row>
    <row r="2860" spans="1:22" x14ac:dyDescent="0.25">
      <c r="A2860" s="20">
        <v>42243</v>
      </c>
      <c r="B2860" s="183">
        <v>7068</v>
      </c>
      <c r="C2860" s="183" t="s">
        <v>1592</v>
      </c>
      <c r="D2860" s="14" t="s">
        <v>1290</v>
      </c>
      <c r="E2860" s="103">
        <v>4560</v>
      </c>
      <c r="F2860" s="23">
        <v>42247</v>
      </c>
      <c r="G2860" s="106">
        <v>4560</v>
      </c>
      <c r="H2860" s="31">
        <f t="shared" si="89"/>
        <v>0</v>
      </c>
      <c r="I2860" s="132" t="s">
        <v>587</v>
      </c>
      <c r="N2860" s="20">
        <v>42240</v>
      </c>
      <c r="O2860" s="183">
        <v>6774</v>
      </c>
      <c r="P2860" s="183" t="s">
        <v>1592</v>
      </c>
      <c r="Q2860" s="14" t="s">
        <v>118</v>
      </c>
      <c r="R2860" s="103">
        <v>1440.66</v>
      </c>
      <c r="S2860" s="65">
        <v>42240</v>
      </c>
      <c r="T2860" s="106">
        <v>1440.66</v>
      </c>
      <c r="U2860" s="31">
        <f t="shared" si="88"/>
        <v>0</v>
      </c>
      <c r="V2860" s="132" t="s">
        <v>9</v>
      </c>
    </row>
    <row r="2861" spans="1:22" x14ac:dyDescent="0.25">
      <c r="A2861" s="20">
        <v>42243</v>
      </c>
      <c r="B2861" s="183">
        <v>7069</v>
      </c>
      <c r="C2861" s="183" t="s">
        <v>1592</v>
      </c>
      <c r="D2861" s="14" t="s">
        <v>31</v>
      </c>
      <c r="E2861" s="103">
        <v>3771.6</v>
      </c>
      <c r="F2861" s="23">
        <v>42243</v>
      </c>
      <c r="G2861" s="106">
        <v>3771.6</v>
      </c>
      <c r="H2861" s="31">
        <f t="shared" si="89"/>
        <v>0</v>
      </c>
      <c r="I2861" s="132" t="s">
        <v>59</v>
      </c>
      <c r="N2861" s="20">
        <v>42247</v>
      </c>
      <c r="O2861" s="183">
        <v>7545</v>
      </c>
      <c r="P2861" s="183" t="s">
        <v>1592</v>
      </c>
      <c r="Q2861" s="14" t="s">
        <v>118</v>
      </c>
      <c r="R2861" s="103">
        <v>916.3</v>
      </c>
      <c r="S2861" s="23">
        <v>42247</v>
      </c>
      <c r="T2861" s="106">
        <v>916.3</v>
      </c>
      <c r="U2861" s="31">
        <f t="shared" si="88"/>
        <v>0</v>
      </c>
      <c r="V2861" s="132" t="s">
        <v>9</v>
      </c>
    </row>
    <row r="2862" spans="1:22" x14ac:dyDescent="0.25">
      <c r="A2862" s="20">
        <v>42243</v>
      </c>
      <c r="B2862" s="183">
        <v>7070</v>
      </c>
      <c r="C2862" s="183" t="s">
        <v>1592</v>
      </c>
      <c r="D2862" s="14" t="s">
        <v>1172</v>
      </c>
      <c r="E2862" s="103">
        <v>31948.62</v>
      </c>
      <c r="F2862" s="23">
        <v>42243</v>
      </c>
      <c r="G2862" s="106">
        <v>31948.62</v>
      </c>
      <c r="H2862" s="31">
        <f t="shared" si="89"/>
        <v>0</v>
      </c>
      <c r="I2862" s="132" t="s">
        <v>587</v>
      </c>
      <c r="N2862" s="20">
        <v>42231</v>
      </c>
      <c r="O2862" s="183">
        <v>5835</v>
      </c>
      <c r="P2862" s="183" t="s">
        <v>1592</v>
      </c>
      <c r="Q2862" s="14" t="s">
        <v>1127</v>
      </c>
      <c r="R2862" s="103">
        <v>2495</v>
      </c>
      <c r="S2862" s="12">
        <v>42231</v>
      </c>
      <c r="T2862" s="106">
        <v>2495</v>
      </c>
      <c r="U2862" s="48">
        <f t="shared" si="88"/>
        <v>0</v>
      </c>
      <c r="V2862" s="132" t="s">
        <v>9</v>
      </c>
    </row>
    <row r="2863" spans="1:22" x14ac:dyDescent="0.25">
      <c r="A2863" s="20">
        <v>42243</v>
      </c>
      <c r="B2863" s="183">
        <v>7071</v>
      </c>
      <c r="C2863" s="183" t="s">
        <v>1592</v>
      </c>
      <c r="D2863" s="14" t="s">
        <v>292</v>
      </c>
      <c r="E2863" s="103">
        <v>2879.6</v>
      </c>
      <c r="F2863" s="23">
        <v>42243</v>
      </c>
      <c r="G2863" s="106">
        <v>2879.6</v>
      </c>
      <c r="H2863" s="31">
        <f t="shared" si="89"/>
        <v>0</v>
      </c>
      <c r="I2863" s="132" t="s">
        <v>59</v>
      </c>
      <c r="N2863" s="20">
        <v>42231</v>
      </c>
      <c r="O2863" s="183">
        <v>5843</v>
      </c>
      <c r="P2863" s="183" t="s">
        <v>1592</v>
      </c>
      <c r="Q2863" s="14" t="s">
        <v>1127</v>
      </c>
      <c r="R2863" s="103">
        <v>955</v>
      </c>
      <c r="S2863" s="23">
        <v>42231</v>
      </c>
      <c r="T2863" s="106">
        <v>955</v>
      </c>
      <c r="U2863" s="48">
        <f t="shared" si="88"/>
        <v>0</v>
      </c>
      <c r="V2863" s="132" t="s">
        <v>9</v>
      </c>
    </row>
    <row r="2864" spans="1:22" x14ac:dyDescent="0.25">
      <c r="A2864" s="20">
        <v>42243</v>
      </c>
      <c r="B2864" s="183">
        <v>7072</v>
      </c>
      <c r="C2864" s="183" t="s">
        <v>1592</v>
      </c>
      <c r="D2864" s="14" t="s">
        <v>168</v>
      </c>
      <c r="E2864" s="103">
        <v>6045.6</v>
      </c>
      <c r="F2864" s="23">
        <v>42243</v>
      </c>
      <c r="G2864" s="106">
        <v>6045.6</v>
      </c>
      <c r="H2864" s="31">
        <f t="shared" si="89"/>
        <v>0</v>
      </c>
      <c r="I2864" s="132" t="s">
        <v>59</v>
      </c>
      <c r="N2864" s="20">
        <v>42231</v>
      </c>
      <c r="O2864" s="183">
        <v>5777</v>
      </c>
      <c r="P2864" s="183" t="s">
        <v>1592</v>
      </c>
      <c r="Q2864" s="14" t="s">
        <v>4432</v>
      </c>
      <c r="R2864" s="103">
        <v>2329.6</v>
      </c>
      <c r="S2864" s="23">
        <v>42232</v>
      </c>
      <c r="T2864" s="229">
        <v>2329.6</v>
      </c>
      <c r="U2864" s="48">
        <f t="shared" si="88"/>
        <v>0</v>
      </c>
      <c r="V2864" s="132" t="s">
        <v>59</v>
      </c>
    </row>
    <row r="2865" spans="1:22" x14ac:dyDescent="0.25">
      <c r="A2865" s="20">
        <v>42243</v>
      </c>
      <c r="B2865" s="183">
        <v>7073</v>
      </c>
      <c r="C2865" s="183" t="s">
        <v>1592</v>
      </c>
      <c r="D2865" s="14" t="s">
        <v>53</v>
      </c>
      <c r="E2865" s="103">
        <v>1143.8</v>
      </c>
      <c r="F2865" s="23">
        <v>42243</v>
      </c>
      <c r="G2865" s="106">
        <v>1143.8</v>
      </c>
      <c r="H2865" s="31">
        <f t="shared" si="89"/>
        <v>0</v>
      </c>
      <c r="I2865" s="132" t="s">
        <v>59</v>
      </c>
      <c r="N2865" s="20">
        <v>42222</v>
      </c>
      <c r="O2865" s="183">
        <v>4757</v>
      </c>
      <c r="P2865" s="183" t="s">
        <v>1592</v>
      </c>
      <c r="Q2865" s="14" t="s">
        <v>59</v>
      </c>
      <c r="R2865" s="103">
        <v>432</v>
      </c>
      <c r="S2865" s="23">
        <v>42222</v>
      </c>
      <c r="T2865" s="106">
        <v>432</v>
      </c>
      <c r="U2865" s="31">
        <f t="shared" si="88"/>
        <v>0</v>
      </c>
      <c r="V2865" s="132" t="s">
        <v>9</v>
      </c>
    </row>
    <row r="2866" spans="1:22" x14ac:dyDescent="0.25">
      <c r="A2866" s="20">
        <v>42243</v>
      </c>
      <c r="B2866" s="183">
        <v>7074</v>
      </c>
      <c r="C2866" s="183" t="s">
        <v>1592</v>
      </c>
      <c r="D2866" s="14" t="s">
        <v>81</v>
      </c>
      <c r="E2866" s="103">
        <v>2309.4</v>
      </c>
      <c r="F2866" s="23">
        <v>42243</v>
      </c>
      <c r="G2866" s="106">
        <v>2309.4</v>
      </c>
      <c r="H2866" s="31">
        <f t="shared" si="89"/>
        <v>0</v>
      </c>
      <c r="I2866" s="132" t="s">
        <v>59</v>
      </c>
      <c r="N2866" s="20">
        <v>42222</v>
      </c>
      <c r="O2866" s="183">
        <v>4814</v>
      </c>
      <c r="P2866" s="183" t="s">
        <v>1592</v>
      </c>
      <c r="Q2866" s="14" t="s">
        <v>59</v>
      </c>
      <c r="R2866" s="103">
        <v>120</v>
      </c>
      <c r="S2866" s="23">
        <v>42223</v>
      </c>
      <c r="T2866" s="106">
        <v>120</v>
      </c>
      <c r="U2866" s="31">
        <f t="shared" si="88"/>
        <v>0</v>
      </c>
      <c r="V2866" s="132" t="s">
        <v>59</v>
      </c>
    </row>
    <row r="2867" spans="1:22" x14ac:dyDescent="0.25">
      <c r="A2867" s="20">
        <v>42243</v>
      </c>
      <c r="B2867" s="183">
        <v>7075</v>
      </c>
      <c r="C2867" s="183" t="s">
        <v>1592</v>
      </c>
      <c r="D2867" s="14" t="s">
        <v>167</v>
      </c>
      <c r="E2867" s="103">
        <v>290.39999999999998</v>
      </c>
      <c r="F2867" s="23">
        <v>42243</v>
      </c>
      <c r="G2867" s="106">
        <v>290.39999999999998</v>
      </c>
      <c r="H2867" s="31">
        <f t="shared" si="89"/>
        <v>0</v>
      </c>
      <c r="I2867" s="132" t="s">
        <v>9</v>
      </c>
      <c r="N2867" s="20">
        <v>42224</v>
      </c>
      <c r="O2867" s="183">
        <v>5017</v>
      </c>
      <c r="P2867" s="183" t="s">
        <v>1592</v>
      </c>
      <c r="Q2867" s="14" t="s">
        <v>59</v>
      </c>
      <c r="R2867" s="103">
        <v>1631.8</v>
      </c>
      <c r="S2867" s="23">
        <v>42224</v>
      </c>
      <c r="T2867" s="106">
        <v>1631.8</v>
      </c>
      <c r="U2867" s="31">
        <f t="shared" si="88"/>
        <v>0</v>
      </c>
      <c r="V2867" s="132" t="s">
        <v>59</v>
      </c>
    </row>
    <row r="2868" spans="1:22" x14ac:dyDescent="0.25">
      <c r="A2868" s="20">
        <v>42243</v>
      </c>
      <c r="B2868" s="183">
        <v>7076</v>
      </c>
      <c r="C2868" s="183" t="s">
        <v>1592</v>
      </c>
      <c r="D2868" s="14" t="s">
        <v>151</v>
      </c>
      <c r="E2868" s="103">
        <v>2686</v>
      </c>
      <c r="F2868" s="23">
        <v>42243</v>
      </c>
      <c r="G2868" s="106">
        <v>2686</v>
      </c>
      <c r="H2868" s="31">
        <f t="shared" si="89"/>
        <v>0</v>
      </c>
      <c r="I2868" s="132" t="s">
        <v>9</v>
      </c>
      <c r="N2868" s="20">
        <v>42225</v>
      </c>
      <c r="O2868" s="183">
        <v>5065</v>
      </c>
      <c r="P2868" s="183" t="s">
        <v>1592</v>
      </c>
      <c r="Q2868" s="14" t="s">
        <v>59</v>
      </c>
      <c r="R2868" s="103">
        <v>192</v>
      </c>
      <c r="S2868" s="23">
        <v>42230</v>
      </c>
      <c r="T2868" s="106">
        <v>192</v>
      </c>
      <c r="U2868" s="31">
        <f t="shared" si="88"/>
        <v>0</v>
      </c>
      <c r="V2868" s="132" t="s">
        <v>9</v>
      </c>
    </row>
    <row r="2869" spans="1:22" x14ac:dyDescent="0.25">
      <c r="A2869" s="20">
        <v>42243</v>
      </c>
      <c r="B2869" s="183">
        <v>7077</v>
      </c>
      <c r="C2869" s="183" t="s">
        <v>1592</v>
      </c>
      <c r="D2869" s="14" t="s">
        <v>218</v>
      </c>
      <c r="E2869" s="153">
        <v>0</v>
      </c>
      <c r="F2869" s="23"/>
      <c r="G2869" s="106"/>
      <c r="H2869" s="31">
        <f t="shared" si="89"/>
        <v>0</v>
      </c>
      <c r="I2869" s="132" t="s">
        <v>13</v>
      </c>
      <c r="N2869" s="20">
        <v>42225</v>
      </c>
      <c r="O2869" s="183">
        <v>5066</v>
      </c>
      <c r="P2869" s="183" t="s">
        <v>1592</v>
      </c>
      <c r="Q2869" s="14" t="s">
        <v>59</v>
      </c>
      <c r="R2869" s="103">
        <v>48</v>
      </c>
      <c r="S2869" s="23">
        <v>42230</v>
      </c>
      <c r="T2869" s="106">
        <v>48</v>
      </c>
      <c r="U2869" s="31">
        <f t="shared" si="88"/>
        <v>0</v>
      </c>
      <c r="V2869" s="132" t="s">
        <v>9</v>
      </c>
    </row>
    <row r="2870" spans="1:22" x14ac:dyDescent="0.25">
      <c r="A2870" s="20">
        <v>42243</v>
      </c>
      <c r="B2870" s="183">
        <v>7078</v>
      </c>
      <c r="C2870" s="183" t="s">
        <v>1592</v>
      </c>
      <c r="D2870" s="14" t="s">
        <v>6244</v>
      </c>
      <c r="E2870" s="103">
        <v>175</v>
      </c>
      <c r="F2870" s="23">
        <v>42243</v>
      </c>
      <c r="G2870" s="106">
        <v>175</v>
      </c>
      <c r="H2870" s="31">
        <f t="shared" si="89"/>
        <v>0</v>
      </c>
      <c r="I2870" s="132" t="s">
        <v>9</v>
      </c>
      <c r="N2870" s="20">
        <v>42230</v>
      </c>
      <c r="O2870" s="183">
        <v>5713</v>
      </c>
      <c r="P2870" s="183" t="s">
        <v>1592</v>
      </c>
      <c r="Q2870" s="14" t="s">
        <v>59</v>
      </c>
      <c r="R2870" s="103">
        <v>1220</v>
      </c>
      <c r="S2870" s="23">
        <v>42230</v>
      </c>
      <c r="T2870" s="106">
        <v>1220</v>
      </c>
      <c r="U2870" s="48">
        <f t="shared" si="88"/>
        <v>0</v>
      </c>
      <c r="V2870" s="132" t="s">
        <v>9</v>
      </c>
    </row>
    <row r="2871" spans="1:22" x14ac:dyDescent="0.25">
      <c r="A2871" s="20">
        <v>42243</v>
      </c>
      <c r="B2871" s="183">
        <v>7079</v>
      </c>
      <c r="C2871" s="183" t="s">
        <v>1592</v>
      </c>
      <c r="D2871" s="14" t="s">
        <v>5046</v>
      </c>
      <c r="E2871" s="103">
        <v>2418.6999999999998</v>
      </c>
      <c r="F2871" s="23">
        <v>42243</v>
      </c>
      <c r="G2871" s="106">
        <v>2418.6999999999998</v>
      </c>
      <c r="H2871" s="31">
        <f t="shared" si="89"/>
        <v>0</v>
      </c>
      <c r="I2871" s="132" t="s">
        <v>9</v>
      </c>
      <c r="N2871" s="20">
        <v>42223</v>
      </c>
      <c r="O2871" s="183">
        <v>4886</v>
      </c>
      <c r="P2871" s="183" t="s">
        <v>1592</v>
      </c>
      <c r="Q2871" s="14" t="s">
        <v>133</v>
      </c>
      <c r="R2871" s="103">
        <v>37135.800000000003</v>
      </c>
      <c r="S2871" s="23">
        <v>42223</v>
      </c>
      <c r="T2871" s="106">
        <v>37135.800000000003</v>
      </c>
      <c r="U2871" s="31">
        <f t="shared" si="88"/>
        <v>0</v>
      </c>
      <c r="V2871" s="132" t="s">
        <v>9</v>
      </c>
    </row>
    <row r="2872" spans="1:22" x14ac:dyDescent="0.25">
      <c r="A2872" s="20">
        <v>42243</v>
      </c>
      <c r="B2872" s="183">
        <v>7080</v>
      </c>
      <c r="C2872" s="183" t="s">
        <v>1592</v>
      </c>
      <c r="D2872" s="14" t="s">
        <v>6209</v>
      </c>
      <c r="E2872" s="103">
        <v>140.80000000000001</v>
      </c>
      <c r="F2872" s="23">
        <v>42243</v>
      </c>
      <c r="G2872" s="106">
        <v>140.80000000000001</v>
      </c>
      <c r="H2872" s="31">
        <f t="shared" si="89"/>
        <v>0</v>
      </c>
      <c r="I2872" s="132" t="s">
        <v>9</v>
      </c>
      <c r="N2872" s="20">
        <v>42229</v>
      </c>
      <c r="O2872" s="183">
        <v>5519</v>
      </c>
      <c r="P2872" s="183" t="s">
        <v>1592</v>
      </c>
      <c r="Q2872" s="14" t="s">
        <v>133</v>
      </c>
      <c r="R2872" s="103">
        <v>1750.6</v>
      </c>
      <c r="S2872" s="23">
        <v>42229</v>
      </c>
      <c r="T2872" s="106">
        <v>1750.6</v>
      </c>
      <c r="U2872" s="31">
        <f t="shared" si="88"/>
        <v>0</v>
      </c>
      <c r="V2872" s="260" t="s">
        <v>9</v>
      </c>
    </row>
    <row r="2873" spans="1:22" x14ac:dyDescent="0.25">
      <c r="A2873" s="20">
        <v>42243</v>
      </c>
      <c r="B2873" s="183">
        <v>7081</v>
      </c>
      <c r="C2873" s="183" t="s">
        <v>1592</v>
      </c>
      <c r="D2873" s="14" t="s">
        <v>5046</v>
      </c>
      <c r="E2873" s="103">
        <v>1080</v>
      </c>
      <c r="F2873" s="23">
        <v>42243</v>
      </c>
      <c r="G2873" s="106">
        <v>1080</v>
      </c>
      <c r="H2873" s="31">
        <f t="shared" si="89"/>
        <v>0</v>
      </c>
      <c r="I2873" s="132" t="s">
        <v>9</v>
      </c>
      <c r="N2873" s="20">
        <v>42230</v>
      </c>
      <c r="O2873" s="183">
        <v>5633</v>
      </c>
      <c r="P2873" s="183" t="s">
        <v>1592</v>
      </c>
      <c r="Q2873" s="14" t="s">
        <v>133</v>
      </c>
      <c r="R2873" s="103">
        <v>30132.400000000001</v>
      </c>
      <c r="S2873" s="23">
        <v>42230</v>
      </c>
      <c r="T2873" s="106">
        <v>30132.400000000001</v>
      </c>
      <c r="U2873" s="48">
        <f t="shared" si="88"/>
        <v>0</v>
      </c>
      <c r="V2873" s="132" t="s">
        <v>9</v>
      </c>
    </row>
    <row r="2874" spans="1:22" x14ac:dyDescent="0.25">
      <c r="A2874" s="20">
        <v>42243</v>
      </c>
      <c r="B2874" s="183">
        <v>7082</v>
      </c>
      <c r="C2874" s="183" t="s">
        <v>1592</v>
      </c>
      <c r="D2874" s="14" t="s">
        <v>131</v>
      </c>
      <c r="E2874" s="103">
        <v>9325.2000000000007</v>
      </c>
      <c r="F2874" s="23">
        <v>42246</v>
      </c>
      <c r="G2874" s="106">
        <v>9325.2000000000007</v>
      </c>
      <c r="H2874" s="31">
        <f t="shared" si="89"/>
        <v>0</v>
      </c>
      <c r="I2874" s="132" t="s">
        <v>6112</v>
      </c>
      <c r="N2874" s="20">
        <v>42230</v>
      </c>
      <c r="O2874" s="183">
        <v>5649</v>
      </c>
      <c r="P2874" s="183" t="s">
        <v>1592</v>
      </c>
      <c r="Q2874" s="14" t="s">
        <v>133</v>
      </c>
      <c r="R2874" s="103">
        <v>11974.4</v>
      </c>
      <c r="S2874" s="23">
        <v>42230</v>
      </c>
      <c r="T2874" s="106">
        <v>11974.4</v>
      </c>
      <c r="U2874" s="48">
        <f t="shared" si="88"/>
        <v>0</v>
      </c>
      <c r="V2874" s="132" t="s">
        <v>9</v>
      </c>
    </row>
    <row r="2875" spans="1:22" x14ac:dyDescent="0.25">
      <c r="A2875" s="20">
        <v>42243</v>
      </c>
      <c r="B2875" s="183">
        <v>7083</v>
      </c>
      <c r="C2875" s="183" t="s">
        <v>1592</v>
      </c>
      <c r="D2875" s="14" t="s">
        <v>130</v>
      </c>
      <c r="E2875" s="103">
        <v>4156.6000000000004</v>
      </c>
      <c r="F2875" s="23">
        <v>42246</v>
      </c>
      <c r="G2875" s="106">
        <v>4156.6000000000004</v>
      </c>
      <c r="H2875" s="31">
        <f t="shared" si="89"/>
        <v>0</v>
      </c>
      <c r="I2875" s="132" t="s">
        <v>17</v>
      </c>
      <c r="N2875" s="20">
        <v>42231</v>
      </c>
      <c r="O2875" s="183">
        <v>5766</v>
      </c>
      <c r="P2875" s="183" t="s">
        <v>1592</v>
      </c>
      <c r="Q2875" s="14" t="s">
        <v>133</v>
      </c>
      <c r="R2875" s="103">
        <v>544</v>
      </c>
      <c r="S2875" s="23">
        <v>42231</v>
      </c>
      <c r="T2875" s="106">
        <v>544</v>
      </c>
      <c r="U2875" s="48">
        <f t="shared" si="88"/>
        <v>0</v>
      </c>
      <c r="V2875" s="132" t="s">
        <v>9</v>
      </c>
    </row>
    <row r="2876" spans="1:22" x14ac:dyDescent="0.25">
      <c r="A2876" s="20">
        <v>42243</v>
      </c>
      <c r="B2876" s="183">
        <v>7084</v>
      </c>
      <c r="C2876" s="183" t="s">
        <v>1592</v>
      </c>
      <c r="D2876" s="14" t="s">
        <v>1515</v>
      </c>
      <c r="E2876" s="103">
        <v>3429</v>
      </c>
      <c r="F2876" s="23">
        <v>42243</v>
      </c>
      <c r="G2876" s="106">
        <v>3429</v>
      </c>
      <c r="H2876" s="31">
        <f t="shared" si="89"/>
        <v>0</v>
      </c>
      <c r="I2876" s="132" t="s">
        <v>17</v>
      </c>
      <c r="N2876" s="20">
        <v>42236</v>
      </c>
      <c r="O2876" s="183">
        <v>6320</v>
      </c>
      <c r="P2876" s="183" t="s">
        <v>1592</v>
      </c>
      <c r="Q2876" s="14" t="s">
        <v>133</v>
      </c>
      <c r="R2876" s="103">
        <v>1558</v>
      </c>
      <c r="S2876" s="23">
        <v>42236</v>
      </c>
      <c r="T2876" s="118">
        <v>1558</v>
      </c>
      <c r="U2876" s="31">
        <f t="shared" si="88"/>
        <v>0</v>
      </c>
      <c r="V2876" s="28" t="s">
        <v>9</v>
      </c>
    </row>
    <row r="2877" spans="1:22" x14ac:dyDescent="0.25">
      <c r="A2877" s="20">
        <v>42243</v>
      </c>
      <c r="B2877" s="183">
        <v>7085</v>
      </c>
      <c r="C2877" s="183" t="s">
        <v>1592</v>
      </c>
      <c r="D2877" s="14" t="s">
        <v>130</v>
      </c>
      <c r="E2877" s="103">
        <v>594.70000000000005</v>
      </c>
      <c r="F2877" s="23">
        <v>42246</v>
      </c>
      <c r="G2877" s="106">
        <v>594.70000000000005</v>
      </c>
      <c r="H2877" s="31">
        <f t="shared" si="89"/>
        <v>0</v>
      </c>
      <c r="I2877" s="132" t="s">
        <v>17</v>
      </c>
      <c r="N2877" s="20">
        <v>42237</v>
      </c>
      <c r="O2877" s="183">
        <v>6437</v>
      </c>
      <c r="P2877" s="183" t="s">
        <v>1592</v>
      </c>
      <c r="Q2877" s="15" t="s">
        <v>133</v>
      </c>
      <c r="R2877" s="133">
        <v>45156.6</v>
      </c>
      <c r="S2877" s="23">
        <v>42237</v>
      </c>
      <c r="T2877" s="118">
        <v>45156.6</v>
      </c>
      <c r="U2877" s="31">
        <f t="shared" si="88"/>
        <v>0</v>
      </c>
      <c r="V2877" s="46" t="s">
        <v>9</v>
      </c>
    </row>
    <row r="2878" spans="1:22" x14ac:dyDescent="0.25">
      <c r="A2878" s="20">
        <v>42243</v>
      </c>
      <c r="B2878" s="183">
        <v>7086</v>
      </c>
      <c r="C2878" s="183" t="s">
        <v>1592</v>
      </c>
      <c r="D2878" s="14" t="s">
        <v>247</v>
      </c>
      <c r="E2878" s="103">
        <v>8976</v>
      </c>
      <c r="F2878" s="23">
        <v>42243</v>
      </c>
      <c r="G2878" s="106">
        <v>8976</v>
      </c>
      <c r="H2878" s="31">
        <f t="shared" si="89"/>
        <v>0</v>
      </c>
      <c r="I2878" s="132" t="s">
        <v>6106</v>
      </c>
      <c r="N2878" s="20">
        <v>42238</v>
      </c>
      <c r="O2878" s="183">
        <v>6582</v>
      </c>
      <c r="P2878" s="183" t="s">
        <v>1592</v>
      </c>
      <c r="Q2878" s="14" t="s">
        <v>133</v>
      </c>
      <c r="R2878" s="103">
        <v>1910.6</v>
      </c>
      <c r="S2878" s="23">
        <v>42238</v>
      </c>
      <c r="T2878" s="106">
        <v>1910.6</v>
      </c>
      <c r="U2878" s="31">
        <f t="shared" si="88"/>
        <v>0</v>
      </c>
      <c r="V2878" s="132" t="s">
        <v>9</v>
      </c>
    </row>
    <row r="2879" spans="1:22" x14ac:dyDescent="0.25">
      <c r="A2879" s="20">
        <v>42243</v>
      </c>
      <c r="B2879" s="183">
        <v>7087</v>
      </c>
      <c r="C2879" s="183" t="s">
        <v>1592</v>
      </c>
      <c r="D2879" s="14" t="s">
        <v>229</v>
      </c>
      <c r="E2879" s="103">
        <v>4004.6</v>
      </c>
      <c r="F2879" s="23">
        <v>42243</v>
      </c>
      <c r="G2879" s="106">
        <v>4004.6</v>
      </c>
      <c r="H2879" s="31">
        <f t="shared" si="89"/>
        <v>0</v>
      </c>
      <c r="I2879" s="132" t="s">
        <v>9</v>
      </c>
      <c r="N2879" s="20">
        <v>42244</v>
      </c>
      <c r="O2879" s="183">
        <v>7190</v>
      </c>
      <c r="P2879" s="183" t="s">
        <v>1592</v>
      </c>
      <c r="Q2879" s="14" t="s">
        <v>133</v>
      </c>
      <c r="R2879" s="103">
        <v>30596.6</v>
      </c>
      <c r="S2879" s="23">
        <v>42244</v>
      </c>
      <c r="T2879" s="106">
        <v>30596.6</v>
      </c>
      <c r="U2879" s="31">
        <f t="shared" si="88"/>
        <v>0</v>
      </c>
      <c r="V2879" s="132" t="s">
        <v>9</v>
      </c>
    </row>
    <row r="2880" spans="1:22" x14ac:dyDescent="0.25">
      <c r="A2880" s="20">
        <v>42243</v>
      </c>
      <c r="B2880" s="183">
        <v>7088</v>
      </c>
      <c r="C2880" s="183" t="s">
        <v>1592</v>
      </c>
      <c r="D2880" s="14" t="s">
        <v>241</v>
      </c>
      <c r="E2880" s="103">
        <v>250</v>
      </c>
      <c r="F2880" s="23">
        <v>42243</v>
      </c>
      <c r="G2880" s="106">
        <v>250</v>
      </c>
      <c r="H2880" s="31">
        <f t="shared" si="89"/>
        <v>0</v>
      </c>
      <c r="I2880" s="132" t="s">
        <v>9</v>
      </c>
      <c r="N2880" s="20">
        <v>42244</v>
      </c>
      <c r="O2880" s="183">
        <v>7204</v>
      </c>
      <c r="P2880" s="183" t="s">
        <v>1592</v>
      </c>
      <c r="Q2880" s="14" t="s">
        <v>133</v>
      </c>
      <c r="R2880" s="103">
        <v>13834.6</v>
      </c>
      <c r="S2880" s="23">
        <v>42244</v>
      </c>
      <c r="T2880" s="106">
        <v>13834.6</v>
      </c>
      <c r="U2880" s="31">
        <f t="shared" si="88"/>
        <v>0</v>
      </c>
      <c r="V2880" s="132" t="s">
        <v>9</v>
      </c>
    </row>
    <row r="2881" spans="1:22" x14ac:dyDescent="0.25">
      <c r="A2881" s="20">
        <v>42243</v>
      </c>
      <c r="B2881" s="183">
        <v>7089</v>
      </c>
      <c r="C2881" s="183" t="s">
        <v>1592</v>
      </c>
      <c r="D2881" s="14" t="s">
        <v>332</v>
      </c>
      <c r="E2881" s="103">
        <v>2382.6</v>
      </c>
      <c r="F2881" s="23">
        <v>42243</v>
      </c>
      <c r="G2881" s="106">
        <v>2382.6</v>
      </c>
      <c r="H2881" s="31">
        <f t="shared" si="89"/>
        <v>0</v>
      </c>
      <c r="I2881" s="132" t="s">
        <v>9</v>
      </c>
      <c r="N2881" s="20">
        <v>42219</v>
      </c>
      <c r="O2881" s="183">
        <v>4446</v>
      </c>
      <c r="P2881" s="183" t="s">
        <v>1592</v>
      </c>
      <c r="Q2881" s="40" t="s">
        <v>97</v>
      </c>
      <c r="R2881" s="103">
        <v>1635.4</v>
      </c>
      <c r="S2881" s="23">
        <v>42219</v>
      </c>
      <c r="T2881" s="106">
        <v>1635.4</v>
      </c>
      <c r="U2881" s="31">
        <f t="shared" si="88"/>
        <v>0</v>
      </c>
      <c r="V2881" s="46" t="s">
        <v>9</v>
      </c>
    </row>
    <row r="2882" spans="1:22" x14ac:dyDescent="0.25">
      <c r="A2882" s="20">
        <v>42243</v>
      </c>
      <c r="B2882" s="183">
        <v>7090</v>
      </c>
      <c r="C2882" s="183" t="s">
        <v>1592</v>
      </c>
      <c r="D2882" s="14" t="s">
        <v>1500</v>
      </c>
      <c r="E2882" s="103">
        <v>367.5</v>
      </c>
      <c r="F2882" s="23">
        <v>42243</v>
      </c>
      <c r="G2882" s="106">
        <v>367.5</v>
      </c>
      <c r="H2882" s="31">
        <f t="shared" si="89"/>
        <v>0</v>
      </c>
      <c r="I2882" s="132" t="s">
        <v>9</v>
      </c>
      <c r="N2882" s="20">
        <v>42222</v>
      </c>
      <c r="O2882" s="183">
        <v>4724</v>
      </c>
      <c r="P2882" s="183" t="s">
        <v>1592</v>
      </c>
      <c r="Q2882" s="150" t="s">
        <v>97</v>
      </c>
      <c r="R2882" s="103">
        <v>7747.8</v>
      </c>
      <c r="S2882" s="23">
        <v>42222</v>
      </c>
      <c r="T2882" s="106">
        <v>7747.8</v>
      </c>
      <c r="U2882" s="31">
        <f t="shared" si="88"/>
        <v>0</v>
      </c>
      <c r="V2882" s="132" t="s">
        <v>9</v>
      </c>
    </row>
    <row r="2883" spans="1:22" x14ac:dyDescent="0.25">
      <c r="A2883" s="20">
        <v>42243</v>
      </c>
      <c r="B2883" s="183">
        <v>7091</v>
      </c>
      <c r="C2883" s="183" t="s">
        <v>1592</v>
      </c>
      <c r="D2883" s="14" t="s">
        <v>20</v>
      </c>
      <c r="E2883" s="103">
        <v>2858.7</v>
      </c>
      <c r="F2883" s="23">
        <v>42243</v>
      </c>
      <c r="G2883" s="106">
        <v>2858.7</v>
      </c>
      <c r="H2883" s="31">
        <f t="shared" si="89"/>
        <v>0</v>
      </c>
      <c r="I2883" s="132" t="s">
        <v>94</v>
      </c>
      <c r="N2883" s="20">
        <v>42229</v>
      </c>
      <c r="O2883" s="183">
        <v>5477</v>
      </c>
      <c r="P2883" s="183" t="s">
        <v>1592</v>
      </c>
      <c r="Q2883" s="150" t="s">
        <v>97</v>
      </c>
      <c r="R2883" s="103">
        <v>4863.6499999999996</v>
      </c>
      <c r="S2883" s="23">
        <v>42229</v>
      </c>
      <c r="T2883" s="106">
        <v>4863.6499999999996</v>
      </c>
      <c r="U2883" s="31">
        <f t="shared" ref="U2883:U2946" si="90">R2883-T2883</f>
        <v>0</v>
      </c>
      <c r="V2883" s="132" t="s">
        <v>9</v>
      </c>
    </row>
    <row r="2884" spans="1:22" x14ac:dyDescent="0.25">
      <c r="A2884" s="20">
        <v>42243</v>
      </c>
      <c r="B2884" s="183">
        <v>7092</v>
      </c>
      <c r="C2884" s="183" t="s">
        <v>1592</v>
      </c>
      <c r="D2884" s="14" t="s">
        <v>24</v>
      </c>
      <c r="E2884" s="103">
        <v>7245</v>
      </c>
      <c r="F2884" s="30">
        <v>42248</v>
      </c>
      <c r="G2884" s="144">
        <v>7245</v>
      </c>
      <c r="H2884" s="31">
        <f t="shared" ref="H2884:H2947" si="91">E2884-G2884</f>
        <v>0</v>
      </c>
      <c r="I2884" s="132" t="s">
        <v>9</v>
      </c>
      <c r="N2884" s="20">
        <v>42235</v>
      </c>
      <c r="O2884" s="183">
        <v>6248</v>
      </c>
      <c r="P2884" s="183" t="s">
        <v>1592</v>
      </c>
      <c r="Q2884" s="14" t="s">
        <v>97</v>
      </c>
      <c r="R2884" s="103">
        <v>5945.5</v>
      </c>
      <c r="S2884" s="23">
        <v>42235</v>
      </c>
      <c r="T2884" s="118">
        <v>5945.5</v>
      </c>
      <c r="U2884" s="31">
        <f t="shared" si="90"/>
        <v>0</v>
      </c>
      <c r="V2884" s="28" t="s">
        <v>9</v>
      </c>
    </row>
    <row r="2885" spans="1:22" x14ac:dyDescent="0.25">
      <c r="A2885" s="20">
        <v>42243</v>
      </c>
      <c r="B2885" s="183">
        <v>7093</v>
      </c>
      <c r="C2885" s="183" t="s">
        <v>1592</v>
      </c>
      <c r="D2885" s="14" t="s">
        <v>32</v>
      </c>
      <c r="E2885" s="103">
        <v>92075.1</v>
      </c>
      <c r="F2885" s="30">
        <v>42260</v>
      </c>
      <c r="G2885" s="144">
        <v>92075.1</v>
      </c>
      <c r="H2885" s="31">
        <f t="shared" si="91"/>
        <v>0</v>
      </c>
      <c r="I2885" s="132" t="s">
        <v>9</v>
      </c>
      <c r="N2885" s="20">
        <v>42242</v>
      </c>
      <c r="O2885" s="183">
        <v>7002</v>
      </c>
      <c r="P2885" s="183" t="s">
        <v>1592</v>
      </c>
      <c r="Q2885" s="14" t="s">
        <v>97</v>
      </c>
      <c r="R2885" s="103">
        <v>6773.9</v>
      </c>
      <c r="S2885" s="65">
        <v>42242</v>
      </c>
      <c r="T2885" s="106">
        <v>6773.9</v>
      </c>
      <c r="U2885" s="31">
        <f t="shared" si="90"/>
        <v>0</v>
      </c>
      <c r="V2885" s="132" t="s">
        <v>9</v>
      </c>
    </row>
    <row r="2886" spans="1:22" x14ac:dyDescent="0.25">
      <c r="A2886" s="20">
        <v>42243</v>
      </c>
      <c r="B2886" s="183">
        <v>7094</v>
      </c>
      <c r="C2886" s="183" t="s">
        <v>1592</v>
      </c>
      <c r="D2886" s="14" t="s">
        <v>213</v>
      </c>
      <c r="E2886" s="103">
        <v>601265.26</v>
      </c>
      <c r="F2886" s="30"/>
      <c r="G2886" s="144"/>
      <c r="H2886" s="31">
        <f t="shared" si="91"/>
        <v>601265.26</v>
      </c>
      <c r="I2886" s="132" t="s">
        <v>9</v>
      </c>
      <c r="N2886" s="20">
        <v>42217</v>
      </c>
      <c r="O2886" s="183">
        <v>4273</v>
      </c>
      <c r="P2886" s="183" t="s">
        <v>1592</v>
      </c>
      <c r="Q2886" s="14" t="s">
        <v>131</v>
      </c>
      <c r="R2886" s="103">
        <v>13278.3</v>
      </c>
      <c r="S2886" s="23">
        <v>42219</v>
      </c>
      <c r="T2886" s="106">
        <v>13278.3</v>
      </c>
      <c r="U2886" s="25">
        <f t="shared" si="90"/>
        <v>0</v>
      </c>
      <c r="V2886" s="132" t="s">
        <v>17</v>
      </c>
    </row>
    <row r="2887" spans="1:22" x14ac:dyDescent="0.25">
      <c r="A2887" s="20">
        <v>42243</v>
      </c>
      <c r="B2887" s="183">
        <v>7095</v>
      </c>
      <c r="C2887" s="183" t="s">
        <v>1592</v>
      </c>
      <c r="D2887" s="14" t="s">
        <v>89</v>
      </c>
      <c r="E2887" s="103">
        <v>3796</v>
      </c>
      <c r="F2887" s="23">
        <v>42243</v>
      </c>
      <c r="G2887" s="106">
        <v>3796</v>
      </c>
      <c r="H2887" s="31">
        <f t="shared" si="91"/>
        <v>0</v>
      </c>
      <c r="I2887" s="132" t="s">
        <v>9</v>
      </c>
      <c r="N2887" s="20">
        <v>42218</v>
      </c>
      <c r="O2887" s="183">
        <v>4360</v>
      </c>
      <c r="P2887" s="183" t="s">
        <v>1592</v>
      </c>
      <c r="Q2887" s="40" t="s">
        <v>131</v>
      </c>
      <c r="R2887" s="103">
        <v>7757.35</v>
      </c>
      <c r="S2887" s="23">
        <v>42219</v>
      </c>
      <c r="T2887" s="106">
        <v>7757.35</v>
      </c>
      <c r="U2887" s="25">
        <f t="shared" si="90"/>
        <v>0</v>
      </c>
      <c r="V2887" s="46" t="s">
        <v>17</v>
      </c>
    </row>
    <row r="2888" spans="1:22" x14ac:dyDescent="0.25">
      <c r="A2888" s="20">
        <v>42243</v>
      </c>
      <c r="B2888" s="183">
        <v>7096</v>
      </c>
      <c r="C2888" s="183" t="s">
        <v>1592</v>
      </c>
      <c r="D2888" s="14" t="s">
        <v>24</v>
      </c>
      <c r="E2888" s="103">
        <v>1984.4</v>
      </c>
      <c r="F2888" s="30">
        <v>42248</v>
      </c>
      <c r="G2888" s="144">
        <v>1984.4</v>
      </c>
      <c r="H2888" s="31">
        <f t="shared" si="91"/>
        <v>0</v>
      </c>
      <c r="I2888" s="132" t="s">
        <v>312</v>
      </c>
      <c r="N2888" s="20">
        <v>42219</v>
      </c>
      <c r="O2888" s="183">
        <v>4440</v>
      </c>
      <c r="P2888" s="183" t="s">
        <v>1592</v>
      </c>
      <c r="Q2888" s="40" t="s">
        <v>131</v>
      </c>
      <c r="R2888" s="103">
        <v>12719.4</v>
      </c>
      <c r="S2888" s="23">
        <v>42226</v>
      </c>
      <c r="T2888" s="106">
        <v>12719.4</v>
      </c>
      <c r="U2888" s="31">
        <f t="shared" si="90"/>
        <v>0</v>
      </c>
      <c r="V2888" s="46" t="s">
        <v>17</v>
      </c>
    </row>
    <row r="2889" spans="1:22" x14ac:dyDescent="0.25">
      <c r="A2889" s="20">
        <v>42243</v>
      </c>
      <c r="B2889" s="183">
        <v>7097</v>
      </c>
      <c r="C2889" s="183" t="s">
        <v>1592</v>
      </c>
      <c r="D2889" s="14" t="s">
        <v>1188</v>
      </c>
      <c r="E2889" s="103">
        <v>430</v>
      </c>
      <c r="F2889" s="23">
        <v>42243</v>
      </c>
      <c r="G2889" s="106">
        <v>430</v>
      </c>
      <c r="H2889" s="31">
        <f t="shared" si="91"/>
        <v>0</v>
      </c>
      <c r="I2889" s="132" t="s">
        <v>9</v>
      </c>
      <c r="N2889" s="20">
        <v>42220</v>
      </c>
      <c r="O2889" s="183">
        <v>4547</v>
      </c>
      <c r="P2889" s="183" t="s">
        <v>1592</v>
      </c>
      <c r="Q2889" s="14" t="s">
        <v>131</v>
      </c>
      <c r="R2889" s="103">
        <v>14069</v>
      </c>
      <c r="S2889" s="23">
        <v>42224</v>
      </c>
      <c r="T2889" s="106">
        <v>14069</v>
      </c>
      <c r="U2889" s="31">
        <f t="shared" si="90"/>
        <v>0</v>
      </c>
      <c r="V2889" s="132" t="s">
        <v>59</v>
      </c>
    </row>
    <row r="2890" spans="1:22" x14ac:dyDescent="0.25">
      <c r="A2890" s="20">
        <v>42243</v>
      </c>
      <c r="B2890" s="183">
        <v>7098</v>
      </c>
      <c r="C2890" s="183" t="s">
        <v>1592</v>
      </c>
      <c r="D2890" s="14" t="s">
        <v>107</v>
      </c>
      <c r="E2890" s="103">
        <v>1884</v>
      </c>
      <c r="F2890" s="23">
        <v>42243</v>
      </c>
      <c r="G2890" s="106">
        <v>1884</v>
      </c>
      <c r="H2890" s="31">
        <f t="shared" si="91"/>
        <v>0</v>
      </c>
      <c r="I2890" s="132" t="s">
        <v>9</v>
      </c>
      <c r="N2890" s="20">
        <v>42221</v>
      </c>
      <c r="O2890" s="183">
        <v>4651</v>
      </c>
      <c r="P2890" s="183" t="s">
        <v>1592</v>
      </c>
      <c r="Q2890" s="14" t="s">
        <v>131</v>
      </c>
      <c r="R2890" s="103">
        <v>2449</v>
      </c>
      <c r="S2890" s="23">
        <v>42226</v>
      </c>
      <c r="T2890" s="106">
        <v>2449</v>
      </c>
      <c r="U2890" s="31">
        <f t="shared" si="90"/>
        <v>0</v>
      </c>
      <c r="V2890" s="132" t="s">
        <v>9</v>
      </c>
    </row>
    <row r="2891" spans="1:22" x14ac:dyDescent="0.25">
      <c r="A2891" s="20">
        <v>42243</v>
      </c>
      <c r="B2891" s="183">
        <v>7099</v>
      </c>
      <c r="C2891" s="183" t="s">
        <v>1592</v>
      </c>
      <c r="D2891" s="14" t="s">
        <v>1262</v>
      </c>
      <c r="E2891" s="103">
        <v>10385.6</v>
      </c>
      <c r="F2891" s="30">
        <v>42248</v>
      </c>
      <c r="G2891" s="144">
        <v>10385.6</v>
      </c>
      <c r="H2891" s="31">
        <f t="shared" si="91"/>
        <v>0</v>
      </c>
      <c r="I2891" s="132" t="s">
        <v>9</v>
      </c>
      <c r="N2891" s="20">
        <v>42222</v>
      </c>
      <c r="O2891" s="183">
        <v>4755</v>
      </c>
      <c r="P2891" s="183" t="s">
        <v>1592</v>
      </c>
      <c r="Q2891" s="14" t="s">
        <v>131</v>
      </c>
      <c r="R2891" s="103">
        <v>10343.200000000001</v>
      </c>
      <c r="S2891" s="23">
        <v>42226</v>
      </c>
      <c r="T2891" s="106">
        <v>10343.200000000001</v>
      </c>
      <c r="U2891" s="31">
        <f t="shared" si="90"/>
        <v>0</v>
      </c>
      <c r="V2891" s="132" t="s">
        <v>17</v>
      </c>
    </row>
    <row r="2892" spans="1:22" x14ac:dyDescent="0.25">
      <c r="A2892" s="20">
        <v>42243</v>
      </c>
      <c r="B2892" s="183">
        <v>7100</v>
      </c>
      <c r="C2892" s="183" t="s">
        <v>1592</v>
      </c>
      <c r="D2892" s="14" t="s">
        <v>1182</v>
      </c>
      <c r="E2892" s="103">
        <v>3010</v>
      </c>
      <c r="F2892" s="23">
        <v>42243</v>
      </c>
      <c r="G2892" s="106">
        <v>3010</v>
      </c>
      <c r="H2892" s="31">
        <f t="shared" si="91"/>
        <v>0</v>
      </c>
      <c r="I2892" s="132" t="s">
        <v>9</v>
      </c>
      <c r="N2892" s="20">
        <v>42223</v>
      </c>
      <c r="O2892" s="183">
        <v>4876</v>
      </c>
      <c r="P2892" s="183" t="s">
        <v>1592</v>
      </c>
      <c r="Q2892" s="14" t="s">
        <v>131</v>
      </c>
      <c r="R2892" s="103">
        <v>9079</v>
      </c>
      <c r="S2892" s="23">
        <v>42224</v>
      </c>
      <c r="T2892" s="106">
        <v>9079</v>
      </c>
      <c r="U2892" s="31">
        <f t="shared" si="90"/>
        <v>0</v>
      </c>
      <c r="V2892" s="132" t="s">
        <v>17</v>
      </c>
    </row>
    <row r="2893" spans="1:22" x14ac:dyDescent="0.25">
      <c r="A2893" s="20">
        <v>42243</v>
      </c>
      <c r="B2893" s="183">
        <v>7101</v>
      </c>
      <c r="C2893" s="183" t="s">
        <v>1592</v>
      </c>
      <c r="D2893" s="14" t="s">
        <v>103</v>
      </c>
      <c r="E2893" s="103">
        <v>97691.58</v>
      </c>
      <c r="F2893" s="30" t="s">
        <v>6310</v>
      </c>
      <c r="G2893" s="144">
        <f>30127.22+67564.36</f>
        <v>97691.58</v>
      </c>
      <c r="H2893" s="31">
        <f t="shared" si="91"/>
        <v>0</v>
      </c>
      <c r="I2893" s="132" t="s">
        <v>6124</v>
      </c>
      <c r="N2893" s="20">
        <v>42223</v>
      </c>
      <c r="O2893" s="183">
        <v>4938</v>
      </c>
      <c r="P2893" s="183" t="s">
        <v>1592</v>
      </c>
      <c r="Q2893" s="14" t="s">
        <v>131</v>
      </c>
      <c r="R2893" s="103">
        <v>3000.8</v>
      </c>
      <c r="S2893" s="23">
        <v>42223</v>
      </c>
      <c r="T2893" s="106">
        <v>3000.8</v>
      </c>
      <c r="U2893" s="31">
        <f t="shared" si="90"/>
        <v>0</v>
      </c>
      <c r="V2893" s="132" t="s">
        <v>9</v>
      </c>
    </row>
    <row r="2894" spans="1:22" x14ac:dyDescent="0.25">
      <c r="A2894" s="20">
        <v>42243</v>
      </c>
      <c r="B2894" s="183">
        <v>7102</v>
      </c>
      <c r="C2894" s="183" t="s">
        <v>1592</v>
      </c>
      <c r="D2894" s="14" t="s">
        <v>411</v>
      </c>
      <c r="E2894" s="103">
        <v>1746.8</v>
      </c>
      <c r="F2894" s="23">
        <v>42243</v>
      </c>
      <c r="G2894" s="106">
        <v>1746.8</v>
      </c>
      <c r="H2894" s="31">
        <f t="shared" si="91"/>
        <v>0</v>
      </c>
      <c r="I2894" s="132" t="s">
        <v>9</v>
      </c>
      <c r="N2894" s="20">
        <v>42224</v>
      </c>
      <c r="O2894" s="183">
        <v>5013</v>
      </c>
      <c r="P2894" s="183" t="s">
        <v>1592</v>
      </c>
      <c r="Q2894" s="14" t="s">
        <v>131</v>
      </c>
      <c r="R2894" s="103">
        <v>13749</v>
      </c>
      <c r="S2894" s="23">
        <v>42230</v>
      </c>
      <c r="T2894" s="106">
        <v>13749</v>
      </c>
      <c r="U2894" s="48">
        <f t="shared" si="90"/>
        <v>0</v>
      </c>
      <c r="V2894" s="132" t="s">
        <v>17</v>
      </c>
    </row>
    <row r="2895" spans="1:22" x14ac:dyDescent="0.25">
      <c r="A2895" s="20">
        <v>42243</v>
      </c>
      <c r="B2895" s="183">
        <v>7103</v>
      </c>
      <c r="C2895" s="183" t="s">
        <v>1592</v>
      </c>
      <c r="D2895" s="14" t="s">
        <v>223</v>
      </c>
      <c r="E2895" s="103">
        <v>840</v>
      </c>
      <c r="F2895" s="23">
        <v>42245</v>
      </c>
      <c r="G2895" s="106">
        <v>840</v>
      </c>
      <c r="H2895" s="31">
        <f t="shared" si="91"/>
        <v>0</v>
      </c>
      <c r="I2895" s="132" t="s">
        <v>19</v>
      </c>
      <c r="N2895" s="20">
        <v>42225</v>
      </c>
      <c r="O2895" s="183">
        <v>5111</v>
      </c>
      <c r="P2895" s="183" t="s">
        <v>1592</v>
      </c>
      <c r="Q2895" s="14" t="s">
        <v>131</v>
      </c>
      <c r="R2895" s="103">
        <v>10230</v>
      </c>
      <c r="S2895" s="23">
        <v>42230</v>
      </c>
      <c r="T2895" s="106">
        <v>10230</v>
      </c>
      <c r="U2895" s="31">
        <f t="shared" si="90"/>
        <v>0</v>
      </c>
      <c r="V2895" s="132" t="s">
        <v>17</v>
      </c>
    </row>
    <row r="2896" spans="1:22" x14ac:dyDescent="0.25">
      <c r="A2896" s="20">
        <v>42243</v>
      </c>
      <c r="B2896" s="183">
        <v>7104</v>
      </c>
      <c r="C2896" s="183" t="s">
        <v>1592</v>
      </c>
      <c r="D2896" s="14" t="s">
        <v>250</v>
      </c>
      <c r="E2896" s="103">
        <v>700</v>
      </c>
      <c r="F2896" s="23">
        <v>42245</v>
      </c>
      <c r="G2896" s="106">
        <v>700</v>
      </c>
      <c r="H2896" s="31">
        <f t="shared" si="91"/>
        <v>0</v>
      </c>
      <c r="I2896" s="132" t="s">
        <v>19</v>
      </c>
      <c r="N2896" s="20">
        <v>42226</v>
      </c>
      <c r="O2896" s="183">
        <v>5190</v>
      </c>
      <c r="P2896" s="183" t="s">
        <v>1592</v>
      </c>
      <c r="Q2896" s="14" t="s">
        <v>131</v>
      </c>
      <c r="R2896" s="103">
        <v>12079.1</v>
      </c>
      <c r="S2896" s="23">
        <v>42230</v>
      </c>
      <c r="T2896" s="106">
        <v>12079.1</v>
      </c>
      <c r="U2896" s="31">
        <f t="shared" si="90"/>
        <v>0</v>
      </c>
      <c r="V2896" s="132" t="s">
        <v>17</v>
      </c>
    </row>
    <row r="2897" spans="1:22" x14ac:dyDescent="0.25">
      <c r="A2897" s="20">
        <v>42243</v>
      </c>
      <c r="B2897" s="183">
        <v>7105</v>
      </c>
      <c r="C2897" s="183" t="s">
        <v>1592</v>
      </c>
      <c r="D2897" s="14" t="s">
        <v>361</v>
      </c>
      <c r="E2897" s="103">
        <v>616</v>
      </c>
      <c r="F2897" s="23">
        <v>42245</v>
      </c>
      <c r="G2897" s="106">
        <v>616</v>
      </c>
      <c r="H2897" s="31">
        <f t="shared" si="91"/>
        <v>0</v>
      </c>
      <c r="I2897" s="132" t="s">
        <v>19</v>
      </c>
      <c r="N2897" s="20">
        <v>42226</v>
      </c>
      <c r="O2897" s="183">
        <v>5191</v>
      </c>
      <c r="P2897" s="183" t="s">
        <v>1592</v>
      </c>
      <c r="Q2897" s="14" t="s">
        <v>131</v>
      </c>
      <c r="R2897" s="103">
        <v>700</v>
      </c>
      <c r="S2897" s="23">
        <v>42230</v>
      </c>
      <c r="T2897" s="106">
        <v>700</v>
      </c>
      <c r="U2897" s="31">
        <f t="shared" si="90"/>
        <v>0</v>
      </c>
      <c r="V2897" s="132" t="s">
        <v>17</v>
      </c>
    </row>
    <row r="2898" spans="1:22" x14ac:dyDescent="0.25">
      <c r="A2898" s="20">
        <v>42243</v>
      </c>
      <c r="B2898" s="183">
        <v>7106</v>
      </c>
      <c r="C2898" s="183" t="s">
        <v>1592</v>
      </c>
      <c r="D2898" s="14" t="s">
        <v>336</v>
      </c>
      <c r="E2898" s="103">
        <v>1480</v>
      </c>
      <c r="F2898" s="23">
        <v>42245</v>
      </c>
      <c r="G2898" s="106">
        <v>1480</v>
      </c>
      <c r="H2898" s="31">
        <f t="shared" si="91"/>
        <v>0</v>
      </c>
      <c r="I2898" s="132" t="s">
        <v>19</v>
      </c>
      <c r="N2898" s="20">
        <v>42227</v>
      </c>
      <c r="O2898" s="183">
        <v>5312</v>
      </c>
      <c r="P2898" s="183" t="s">
        <v>1592</v>
      </c>
      <c r="Q2898" s="14" t="s">
        <v>131</v>
      </c>
      <c r="R2898" s="103">
        <v>7644.2</v>
      </c>
      <c r="S2898" s="23">
        <v>42230</v>
      </c>
      <c r="T2898" s="106">
        <v>7644.2</v>
      </c>
      <c r="U2898" s="31">
        <f t="shared" si="90"/>
        <v>0</v>
      </c>
      <c r="V2898" s="132" t="s">
        <v>17</v>
      </c>
    </row>
    <row r="2899" spans="1:22" x14ac:dyDescent="0.25">
      <c r="A2899" s="20">
        <v>42243</v>
      </c>
      <c r="B2899" s="183">
        <v>7107</v>
      </c>
      <c r="C2899" s="183" t="s">
        <v>1592</v>
      </c>
      <c r="D2899" s="14" t="s">
        <v>250</v>
      </c>
      <c r="E2899" s="103">
        <v>6423.2</v>
      </c>
      <c r="F2899" s="23">
        <v>42245</v>
      </c>
      <c r="G2899" s="106">
        <v>6423.2</v>
      </c>
      <c r="H2899" s="31">
        <f t="shared" si="91"/>
        <v>0</v>
      </c>
      <c r="I2899" s="132" t="s">
        <v>19</v>
      </c>
      <c r="N2899" s="20">
        <v>42228</v>
      </c>
      <c r="O2899" s="183">
        <v>5411</v>
      </c>
      <c r="P2899" s="183" t="s">
        <v>1592</v>
      </c>
      <c r="Q2899" s="14" t="s">
        <v>131</v>
      </c>
      <c r="R2899" s="103">
        <v>4550.3999999999996</v>
      </c>
      <c r="S2899" s="23">
        <v>42230</v>
      </c>
      <c r="T2899" s="106">
        <v>4550.3999999999996</v>
      </c>
      <c r="U2899" s="31">
        <f t="shared" si="90"/>
        <v>0</v>
      </c>
      <c r="V2899" s="132" t="s">
        <v>17</v>
      </c>
    </row>
    <row r="2900" spans="1:22" x14ac:dyDescent="0.25">
      <c r="A2900" s="20">
        <v>42243</v>
      </c>
      <c r="B2900" s="183">
        <v>7108</v>
      </c>
      <c r="C2900" s="183" t="s">
        <v>1592</v>
      </c>
      <c r="D2900" s="14" t="s">
        <v>6268</v>
      </c>
      <c r="E2900" s="103">
        <v>2407.1999999999998</v>
      </c>
      <c r="F2900" s="23">
        <v>42245</v>
      </c>
      <c r="G2900" s="106">
        <v>2407.1999999999998</v>
      </c>
      <c r="H2900" s="31">
        <f t="shared" si="91"/>
        <v>0</v>
      </c>
      <c r="I2900" s="132" t="s">
        <v>149</v>
      </c>
      <c r="N2900" s="20">
        <v>42229</v>
      </c>
      <c r="O2900" s="183">
        <v>5514</v>
      </c>
      <c r="P2900" s="183" t="s">
        <v>1592</v>
      </c>
      <c r="Q2900" s="14" t="s">
        <v>131</v>
      </c>
      <c r="R2900" s="103">
        <v>5547</v>
      </c>
      <c r="S2900" s="23">
        <v>42230</v>
      </c>
      <c r="T2900" s="106">
        <v>5547</v>
      </c>
      <c r="U2900" s="31">
        <f t="shared" si="90"/>
        <v>0</v>
      </c>
      <c r="V2900" s="132" t="s">
        <v>17</v>
      </c>
    </row>
    <row r="2901" spans="1:22" x14ac:dyDescent="0.25">
      <c r="A2901" s="20">
        <v>42243</v>
      </c>
      <c r="B2901" s="183">
        <v>7109</v>
      </c>
      <c r="C2901" s="183" t="s">
        <v>1592</v>
      </c>
      <c r="D2901" s="14" t="s">
        <v>204</v>
      </c>
      <c r="E2901" s="103">
        <v>3082</v>
      </c>
      <c r="F2901" s="23">
        <v>42245</v>
      </c>
      <c r="G2901" s="106">
        <v>3082</v>
      </c>
      <c r="H2901" s="31">
        <f t="shared" si="91"/>
        <v>0</v>
      </c>
      <c r="I2901" s="132" t="s">
        <v>149</v>
      </c>
      <c r="N2901" s="20">
        <v>42230</v>
      </c>
      <c r="O2901" s="183">
        <v>5642</v>
      </c>
      <c r="P2901" s="183" t="s">
        <v>1592</v>
      </c>
      <c r="Q2901" s="14" t="s">
        <v>131</v>
      </c>
      <c r="R2901" s="103">
        <v>15420.9</v>
      </c>
      <c r="S2901" s="23">
        <v>42232</v>
      </c>
      <c r="T2901" s="106">
        <v>15420.9</v>
      </c>
      <c r="U2901" s="48">
        <f t="shared" si="90"/>
        <v>0</v>
      </c>
      <c r="V2901" s="132" t="s">
        <v>17</v>
      </c>
    </row>
    <row r="2902" spans="1:22" x14ac:dyDescent="0.25">
      <c r="A2902" s="20">
        <v>42243</v>
      </c>
      <c r="B2902" s="183">
        <v>7110</v>
      </c>
      <c r="C2902" s="183" t="s">
        <v>1592</v>
      </c>
      <c r="D2902" s="14" t="s">
        <v>25</v>
      </c>
      <c r="E2902" s="103">
        <v>782</v>
      </c>
      <c r="F2902" s="23">
        <v>42243</v>
      </c>
      <c r="G2902" s="106">
        <v>782</v>
      </c>
      <c r="H2902" s="31">
        <f t="shared" si="91"/>
        <v>0</v>
      </c>
      <c r="I2902" s="132" t="s">
        <v>9</v>
      </c>
      <c r="N2902" s="20">
        <v>42230</v>
      </c>
      <c r="O2902" s="183">
        <v>5701</v>
      </c>
      <c r="P2902" s="183" t="s">
        <v>1592</v>
      </c>
      <c r="Q2902" s="14" t="s">
        <v>131</v>
      </c>
      <c r="R2902" s="103">
        <v>2764.8</v>
      </c>
      <c r="S2902" s="23">
        <v>42230</v>
      </c>
      <c r="T2902" s="106">
        <v>2764.8</v>
      </c>
      <c r="U2902" s="48">
        <f t="shared" si="90"/>
        <v>0</v>
      </c>
      <c r="V2902" s="132" t="s">
        <v>9</v>
      </c>
    </row>
    <row r="2903" spans="1:22" x14ac:dyDescent="0.25">
      <c r="A2903" s="20">
        <v>42243</v>
      </c>
      <c r="B2903" s="183">
        <v>7111</v>
      </c>
      <c r="C2903" s="183" t="s">
        <v>1592</v>
      </c>
      <c r="D2903" s="14" t="s">
        <v>282</v>
      </c>
      <c r="E2903" s="103">
        <v>30739.599999999999</v>
      </c>
      <c r="F2903" s="30">
        <v>42251</v>
      </c>
      <c r="G2903" s="144">
        <v>30739.599999999999</v>
      </c>
      <c r="H2903" s="31">
        <f t="shared" si="91"/>
        <v>0</v>
      </c>
      <c r="I2903" s="132" t="s">
        <v>9</v>
      </c>
      <c r="N2903" s="20">
        <v>42231</v>
      </c>
      <c r="O2903" s="183">
        <v>5753</v>
      </c>
      <c r="P2903" s="183" t="s">
        <v>1592</v>
      </c>
      <c r="Q2903" s="14" t="s">
        <v>131</v>
      </c>
      <c r="R2903" s="103">
        <v>13524.8</v>
      </c>
      <c r="S2903" s="23">
        <v>42233</v>
      </c>
      <c r="T2903" s="106">
        <v>13524.8</v>
      </c>
      <c r="U2903" s="48">
        <f t="shared" si="90"/>
        <v>0</v>
      </c>
      <c r="V2903" s="132" t="s">
        <v>17</v>
      </c>
    </row>
    <row r="2904" spans="1:22" x14ac:dyDescent="0.25">
      <c r="A2904" s="20">
        <v>42243</v>
      </c>
      <c r="B2904" s="183">
        <v>7112</v>
      </c>
      <c r="C2904" s="183" t="s">
        <v>1592</v>
      </c>
      <c r="D2904" s="14" t="s">
        <v>200</v>
      </c>
      <c r="E2904" s="103">
        <v>1872</v>
      </c>
      <c r="F2904" s="23">
        <v>42245</v>
      </c>
      <c r="G2904" s="106">
        <v>1872</v>
      </c>
      <c r="H2904" s="31">
        <f t="shared" si="91"/>
        <v>0</v>
      </c>
      <c r="I2904" s="132" t="s">
        <v>149</v>
      </c>
      <c r="N2904" s="20">
        <v>42232</v>
      </c>
      <c r="O2904" s="183">
        <v>5877</v>
      </c>
      <c r="P2904" s="183" t="s">
        <v>1592</v>
      </c>
      <c r="Q2904" s="14" t="s">
        <v>131</v>
      </c>
      <c r="R2904" s="103">
        <v>10016.4</v>
      </c>
      <c r="S2904" s="23">
        <v>42233</v>
      </c>
      <c r="T2904" s="106">
        <v>10016.4</v>
      </c>
      <c r="U2904" s="48">
        <f t="shared" si="90"/>
        <v>0</v>
      </c>
      <c r="V2904" s="132" t="s">
        <v>17</v>
      </c>
    </row>
    <row r="2905" spans="1:22" x14ac:dyDescent="0.25">
      <c r="A2905" s="20">
        <v>42243</v>
      </c>
      <c r="B2905" s="183">
        <v>7113</v>
      </c>
      <c r="C2905" s="183" t="s">
        <v>1592</v>
      </c>
      <c r="D2905" s="14" t="s">
        <v>197</v>
      </c>
      <c r="E2905" s="103">
        <v>15595.5</v>
      </c>
      <c r="F2905" s="23">
        <v>42245</v>
      </c>
      <c r="G2905" s="106">
        <v>15595.5</v>
      </c>
      <c r="H2905" s="31">
        <f t="shared" si="91"/>
        <v>0</v>
      </c>
      <c r="I2905" s="132" t="s">
        <v>149</v>
      </c>
      <c r="N2905" s="20">
        <v>42233</v>
      </c>
      <c r="O2905" s="183">
        <v>5972</v>
      </c>
      <c r="P2905" s="183" t="s">
        <v>1592</v>
      </c>
      <c r="Q2905" s="14" t="s">
        <v>131</v>
      </c>
      <c r="R2905" s="103">
        <v>13181.3</v>
      </c>
      <c r="S2905" s="23">
        <v>42238</v>
      </c>
      <c r="T2905" s="118">
        <v>13181.3</v>
      </c>
      <c r="U2905" s="31">
        <f t="shared" si="90"/>
        <v>0</v>
      </c>
      <c r="V2905" s="28" t="s">
        <v>17</v>
      </c>
    </row>
    <row r="2906" spans="1:22" x14ac:dyDescent="0.25">
      <c r="A2906" s="20">
        <v>42243</v>
      </c>
      <c r="B2906" s="183">
        <v>7114</v>
      </c>
      <c r="C2906" s="183" t="s">
        <v>1592</v>
      </c>
      <c r="D2906" s="14" t="s">
        <v>1275</v>
      </c>
      <c r="E2906" s="103">
        <v>1801</v>
      </c>
      <c r="F2906" s="23">
        <v>42245</v>
      </c>
      <c r="G2906" s="106">
        <v>1801</v>
      </c>
      <c r="H2906" s="31">
        <f t="shared" si="91"/>
        <v>0</v>
      </c>
      <c r="I2906" s="132" t="s">
        <v>149</v>
      </c>
      <c r="N2906" s="20">
        <v>42234</v>
      </c>
      <c r="O2906" s="183">
        <v>6097</v>
      </c>
      <c r="P2906" s="183" t="s">
        <v>1592</v>
      </c>
      <c r="Q2906" s="14" t="s">
        <v>131</v>
      </c>
      <c r="R2906" s="103">
        <v>9282</v>
      </c>
      <c r="S2906" s="65">
        <v>42238</v>
      </c>
      <c r="T2906" s="106">
        <v>9282</v>
      </c>
      <c r="U2906" s="31">
        <f t="shared" si="90"/>
        <v>0</v>
      </c>
      <c r="V2906" s="132" t="s">
        <v>17</v>
      </c>
    </row>
    <row r="2907" spans="1:22" x14ac:dyDescent="0.25">
      <c r="A2907" s="20">
        <v>42243</v>
      </c>
      <c r="B2907" s="183">
        <v>7115</v>
      </c>
      <c r="C2907" s="183" t="s">
        <v>1592</v>
      </c>
      <c r="D2907" s="14" t="s">
        <v>203</v>
      </c>
      <c r="E2907" s="103">
        <v>2620.1999999999998</v>
      </c>
      <c r="F2907" s="23">
        <v>42245</v>
      </c>
      <c r="G2907" s="106">
        <v>2620.1999999999998</v>
      </c>
      <c r="H2907" s="31">
        <f t="shared" si="91"/>
        <v>0</v>
      </c>
      <c r="I2907" s="132" t="s">
        <v>9</v>
      </c>
      <c r="N2907" s="20">
        <v>42235</v>
      </c>
      <c r="O2907" s="183">
        <v>6185</v>
      </c>
      <c r="P2907" s="183" t="s">
        <v>1592</v>
      </c>
      <c r="Q2907" s="14" t="s">
        <v>131</v>
      </c>
      <c r="R2907" s="103">
        <v>2712</v>
      </c>
      <c r="S2907" s="23">
        <v>42238</v>
      </c>
      <c r="T2907" s="118">
        <v>2712</v>
      </c>
      <c r="U2907" s="31">
        <f t="shared" si="90"/>
        <v>0</v>
      </c>
      <c r="V2907" s="28" t="s">
        <v>17</v>
      </c>
    </row>
    <row r="2908" spans="1:22" x14ac:dyDescent="0.25">
      <c r="A2908" s="20">
        <v>42243</v>
      </c>
      <c r="B2908" s="183">
        <v>7116</v>
      </c>
      <c r="C2908" s="183" t="s">
        <v>1592</v>
      </c>
      <c r="D2908" s="14" t="s">
        <v>112</v>
      </c>
      <c r="E2908" s="103">
        <v>1057.8</v>
      </c>
      <c r="F2908" s="23">
        <v>42243</v>
      </c>
      <c r="G2908" s="106">
        <v>1057.8</v>
      </c>
      <c r="H2908" s="31">
        <f t="shared" si="91"/>
        <v>0</v>
      </c>
      <c r="I2908" s="132" t="s">
        <v>9</v>
      </c>
      <c r="N2908" s="20">
        <v>42235</v>
      </c>
      <c r="O2908" s="183">
        <v>6189</v>
      </c>
      <c r="P2908" s="183" t="s">
        <v>1592</v>
      </c>
      <c r="Q2908" s="14" t="s">
        <v>131</v>
      </c>
      <c r="R2908" s="103">
        <v>5165.2</v>
      </c>
      <c r="S2908" s="23">
        <v>42238</v>
      </c>
      <c r="T2908" s="118">
        <v>5165.2</v>
      </c>
      <c r="U2908" s="31">
        <f t="shared" si="90"/>
        <v>0</v>
      </c>
      <c r="V2908" s="28" t="s">
        <v>17</v>
      </c>
    </row>
    <row r="2909" spans="1:22" x14ac:dyDescent="0.25">
      <c r="A2909" s="20">
        <v>42243</v>
      </c>
      <c r="B2909" s="183">
        <v>7117</v>
      </c>
      <c r="C2909" s="183" t="s">
        <v>1592</v>
      </c>
      <c r="D2909" s="14" t="s">
        <v>235</v>
      </c>
      <c r="E2909" s="103">
        <v>1936.6</v>
      </c>
      <c r="F2909" s="30">
        <v>42249</v>
      </c>
      <c r="G2909" s="144">
        <v>1936.6</v>
      </c>
      <c r="H2909" s="31">
        <f t="shared" si="91"/>
        <v>0</v>
      </c>
      <c r="I2909" s="132" t="s">
        <v>17</v>
      </c>
      <c r="N2909" s="20">
        <v>42236</v>
      </c>
      <c r="O2909" s="183">
        <v>6305</v>
      </c>
      <c r="P2909" s="183" t="s">
        <v>1592</v>
      </c>
      <c r="Q2909" s="14" t="s">
        <v>131</v>
      </c>
      <c r="R2909" s="103">
        <v>5709.6</v>
      </c>
      <c r="S2909" s="23">
        <v>42243</v>
      </c>
      <c r="T2909" s="118">
        <v>5709.6</v>
      </c>
      <c r="U2909" s="31">
        <f t="shared" si="90"/>
        <v>0</v>
      </c>
      <c r="V2909" s="28" t="s">
        <v>17</v>
      </c>
    </row>
    <row r="2910" spans="1:22" x14ac:dyDescent="0.25">
      <c r="A2910" s="20">
        <v>42243</v>
      </c>
      <c r="B2910" s="183">
        <v>7118</v>
      </c>
      <c r="C2910" s="183" t="s">
        <v>1592</v>
      </c>
      <c r="D2910" s="14" t="s">
        <v>282</v>
      </c>
      <c r="E2910" s="103">
        <v>3442.86</v>
      </c>
      <c r="F2910" s="30">
        <v>42251</v>
      </c>
      <c r="G2910" s="144">
        <v>3442.86</v>
      </c>
      <c r="H2910" s="31">
        <f t="shared" si="91"/>
        <v>0</v>
      </c>
      <c r="I2910" s="132" t="s">
        <v>94</v>
      </c>
      <c r="N2910" s="20">
        <v>42237</v>
      </c>
      <c r="O2910" s="183">
        <v>6426</v>
      </c>
      <c r="P2910" s="183" t="s">
        <v>1592</v>
      </c>
      <c r="Q2910" s="15" t="s">
        <v>131</v>
      </c>
      <c r="R2910" s="133">
        <v>8721.1</v>
      </c>
      <c r="S2910" s="23">
        <v>42243</v>
      </c>
      <c r="T2910" s="118">
        <v>8721.1</v>
      </c>
      <c r="U2910" s="31">
        <f t="shared" si="90"/>
        <v>0</v>
      </c>
      <c r="V2910" s="46" t="s">
        <v>9</v>
      </c>
    </row>
    <row r="2911" spans="1:22" x14ac:dyDescent="0.25">
      <c r="A2911" s="20">
        <v>42243</v>
      </c>
      <c r="B2911" s="183">
        <v>7119</v>
      </c>
      <c r="C2911" s="183" t="s">
        <v>1592</v>
      </c>
      <c r="D2911" s="14" t="s">
        <v>14</v>
      </c>
      <c r="E2911" s="103">
        <v>318412.71999999997</v>
      </c>
      <c r="F2911" s="30">
        <v>42251</v>
      </c>
      <c r="G2911" s="144">
        <v>318412.71999999997</v>
      </c>
      <c r="H2911" s="31">
        <f t="shared" si="91"/>
        <v>0</v>
      </c>
      <c r="I2911" s="132" t="s">
        <v>9</v>
      </c>
      <c r="N2911" s="20">
        <v>42237</v>
      </c>
      <c r="O2911" s="183">
        <v>6508</v>
      </c>
      <c r="P2911" s="183" t="s">
        <v>1592</v>
      </c>
      <c r="Q2911" s="14" t="s">
        <v>131</v>
      </c>
      <c r="R2911" s="103">
        <v>2772</v>
      </c>
      <c r="S2911" s="23">
        <v>42243</v>
      </c>
      <c r="T2911" s="106">
        <v>2772</v>
      </c>
      <c r="U2911" s="31">
        <f t="shared" si="90"/>
        <v>0</v>
      </c>
      <c r="V2911" s="132" t="s">
        <v>9</v>
      </c>
    </row>
    <row r="2912" spans="1:22" x14ac:dyDescent="0.25">
      <c r="A2912" s="20">
        <v>42243</v>
      </c>
      <c r="B2912" s="183">
        <v>7120</v>
      </c>
      <c r="C2912" s="183" t="s">
        <v>1592</v>
      </c>
      <c r="D2912" s="14" t="s">
        <v>14</v>
      </c>
      <c r="E2912" s="103">
        <v>314635.32</v>
      </c>
      <c r="F2912" s="30">
        <v>42251</v>
      </c>
      <c r="G2912" s="144">
        <v>314635.32</v>
      </c>
      <c r="H2912" s="31">
        <f t="shared" si="91"/>
        <v>0</v>
      </c>
      <c r="I2912" s="132" t="s">
        <v>9</v>
      </c>
      <c r="N2912" s="20">
        <v>42238</v>
      </c>
      <c r="O2912" s="183">
        <v>6575</v>
      </c>
      <c r="P2912" s="183" t="s">
        <v>1592</v>
      </c>
      <c r="Q2912" s="14" t="s">
        <v>131</v>
      </c>
      <c r="R2912" s="103">
        <v>28286.400000000001</v>
      </c>
      <c r="S2912" s="23">
        <v>42240</v>
      </c>
      <c r="T2912" s="106">
        <v>28286.400000000001</v>
      </c>
      <c r="U2912" s="31">
        <f t="shared" si="90"/>
        <v>0</v>
      </c>
      <c r="V2912" s="132" t="s">
        <v>17</v>
      </c>
    </row>
    <row r="2913" spans="1:22" x14ac:dyDescent="0.25">
      <c r="A2913" s="20">
        <v>42243</v>
      </c>
      <c r="B2913" s="183">
        <v>7121</v>
      </c>
      <c r="C2913" s="183" t="s">
        <v>1592</v>
      </c>
      <c r="D2913" s="14" t="s">
        <v>1182</v>
      </c>
      <c r="E2913" s="103">
        <v>343.95</v>
      </c>
      <c r="F2913" s="23">
        <v>42243</v>
      </c>
      <c r="G2913" s="106">
        <v>343.95</v>
      </c>
      <c r="H2913" s="31">
        <f t="shared" si="91"/>
        <v>0</v>
      </c>
      <c r="I2913" s="132" t="s">
        <v>9</v>
      </c>
      <c r="N2913" s="20">
        <v>42239</v>
      </c>
      <c r="O2913" s="183">
        <v>6664</v>
      </c>
      <c r="P2913" s="183" t="s">
        <v>1592</v>
      </c>
      <c r="Q2913" s="14" t="s">
        <v>131</v>
      </c>
      <c r="R2913" s="103">
        <v>11443.3</v>
      </c>
      <c r="S2913" s="65">
        <v>42243</v>
      </c>
      <c r="T2913" s="106">
        <v>11443.3</v>
      </c>
      <c r="U2913" s="31">
        <f t="shared" si="90"/>
        <v>0</v>
      </c>
      <c r="V2913" s="132" t="s">
        <v>17</v>
      </c>
    </row>
    <row r="2914" spans="1:22" x14ac:dyDescent="0.25">
      <c r="A2914" s="20">
        <v>42243</v>
      </c>
      <c r="B2914" s="183">
        <v>7122</v>
      </c>
      <c r="C2914" s="183" t="s">
        <v>1592</v>
      </c>
      <c r="D2914" s="14" t="s">
        <v>90</v>
      </c>
      <c r="E2914" s="103">
        <v>548.36</v>
      </c>
      <c r="F2914" s="23">
        <v>42243</v>
      </c>
      <c r="G2914" s="106">
        <v>548.36</v>
      </c>
      <c r="H2914" s="31">
        <f t="shared" si="91"/>
        <v>0</v>
      </c>
      <c r="I2914" s="132" t="s">
        <v>9</v>
      </c>
      <c r="N2914" s="20">
        <v>42240</v>
      </c>
      <c r="O2914" s="183">
        <v>6731</v>
      </c>
      <c r="P2914" s="183" t="s">
        <v>1592</v>
      </c>
      <c r="Q2914" s="14" t="s">
        <v>131</v>
      </c>
      <c r="R2914" s="103">
        <v>11092.2</v>
      </c>
      <c r="S2914" s="65">
        <v>42243</v>
      </c>
      <c r="T2914" s="106">
        <v>11092.2</v>
      </c>
      <c r="U2914" s="31">
        <f t="shared" si="90"/>
        <v>0</v>
      </c>
      <c r="V2914" s="132" t="s">
        <v>17</v>
      </c>
    </row>
    <row r="2915" spans="1:22" x14ac:dyDescent="0.25">
      <c r="A2915" s="20">
        <v>42243</v>
      </c>
      <c r="B2915" s="183">
        <v>7123</v>
      </c>
      <c r="C2915" s="183" t="s">
        <v>1592</v>
      </c>
      <c r="D2915" s="14" t="s">
        <v>90</v>
      </c>
      <c r="E2915" s="103">
        <v>1026</v>
      </c>
      <c r="F2915" s="23">
        <v>42243</v>
      </c>
      <c r="G2915" s="106">
        <v>1026</v>
      </c>
      <c r="H2915" s="31">
        <f t="shared" si="91"/>
        <v>0</v>
      </c>
      <c r="I2915" s="132" t="s">
        <v>9</v>
      </c>
      <c r="N2915" s="20">
        <v>42242</v>
      </c>
      <c r="O2915" s="183">
        <v>6964</v>
      </c>
      <c r="P2915" s="183" t="s">
        <v>1592</v>
      </c>
      <c r="Q2915" s="14" t="s">
        <v>131</v>
      </c>
      <c r="R2915" s="103">
        <v>8813.7000000000007</v>
      </c>
      <c r="S2915" s="65">
        <v>42246</v>
      </c>
      <c r="T2915" s="106">
        <v>8813.7000000000007</v>
      </c>
      <c r="U2915" s="31">
        <f t="shared" si="90"/>
        <v>0</v>
      </c>
      <c r="V2915" s="132" t="s">
        <v>17</v>
      </c>
    </row>
    <row r="2916" spans="1:22" x14ac:dyDescent="0.25">
      <c r="A2916" s="20">
        <v>42243</v>
      </c>
      <c r="B2916" s="183">
        <v>7124</v>
      </c>
      <c r="C2916" s="183" t="s">
        <v>1592</v>
      </c>
      <c r="D2916" s="14" t="s">
        <v>159</v>
      </c>
      <c r="E2916" s="103">
        <v>7880</v>
      </c>
      <c r="F2916" s="23">
        <v>42243</v>
      </c>
      <c r="G2916" s="106">
        <v>7880</v>
      </c>
      <c r="H2916" s="31">
        <f t="shared" si="91"/>
        <v>0</v>
      </c>
      <c r="I2916" s="132" t="s">
        <v>9</v>
      </c>
      <c r="N2916" s="20">
        <v>42243</v>
      </c>
      <c r="O2916" s="183">
        <v>7082</v>
      </c>
      <c r="P2916" s="183" t="s">
        <v>1592</v>
      </c>
      <c r="Q2916" s="14" t="s">
        <v>131</v>
      </c>
      <c r="R2916" s="103">
        <v>9325.2000000000007</v>
      </c>
      <c r="S2916" s="23">
        <v>42246</v>
      </c>
      <c r="T2916" s="106">
        <v>9325.2000000000007</v>
      </c>
      <c r="U2916" s="31">
        <f t="shared" si="90"/>
        <v>0</v>
      </c>
      <c r="V2916" s="132" t="s">
        <v>6112</v>
      </c>
    </row>
    <row r="2917" spans="1:22" x14ac:dyDescent="0.25">
      <c r="A2917" s="20">
        <v>42243</v>
      </c>
      <c r="B2917" s="183">
        <v>7125</v>
      </c>
      <c r="C2917" s="183" t="s">
        <v>1592</v>
      </c>
      <c r="D2917" s="14" t="s">
        <v>1103</v>
      </c>
      <c r="E2917" s="103">
        <v>27687.8</v>
      </c>
      <c r="F2917" s="23">
        <v>42245</v>
      </c>
      <c r="G2917" s="106">
        <v>27687.8</v>
      </c>
      <c r="H2917" s="31">
        <f t="shared" si="91"/>
        <v>0</v>
      </c>
      <c r="I2917" s="132" t="s">
        <v>149</v>
      </c>
      <c r="N2917" s="20">
        <v>42244</v>
      </c>
      <c r="O2917" s="183">
        <v>7185</v>
      </c>
      <c r="P2917" s="183" t="s">
        <v>1592</v>
      </c>
      <c r="Q2917" s="14" t="s">
        <v>131</v>
      </c>
      <c r="R2917" s="103">
        <v>9787.5</v>
      </c>
      <c r="S2917" s="23">
        <v>42246</v>
      </c>
      <c r="T2917" s="106">
        <v>9787.5</v>
      </c>
      <c r="U2917" s="31">
        <f t="shared" si="90"/>
        <v>0</v>
      </c>
      <c r="V2917" s="132" t="s">
        <v>312</v>
      </c>
    </row>
    <row r="2918" spans="1:22" x14ac:dyDescent="0.25">
      <c r="A2918" s="20">
        <v>42243</v>
      </c>
      <c r="B2918" s="183">
        <v>7126</v>
      </c>
      <c r="C2918" s="183" t="s">
        <v>1592</v>
      </c>
      <c r="D2918" s="14" t="s">
        <v>1182</v>
      </c>
      <c r="E2918" s="103">
        <v>56</v>
      </c>
      <c r="F2918" s="30"/>
      <c r="G2918" s="144"/>
      <c r="H2918" s="31">
        <f t="shared" si="91"/>
        <v>56</v>
      </c>
      <c r="I2918" s="132" t="s">
        <v>9</v>
      </c>
      <c r="N2918" s="20">
        <v>42244</v>
      </c>
      <c r="O2918" s="183">
        <v>7195</v>
      </c>
      <c r="P2918" s="183" t="s">
        <v>1592</v>
      </c>
      <c r="Q2918" s="14" t="s">
        <v>131</v>
      </c>
      <c r="R2918" s="103">
        <v>710.5</v>
      </c>
      <c r="S2918" s="23">
        <v>42246</v>
      </c>
      <c r="T2918" s="106">
        <v>710.5</v>
      </c>
      <c r="U2918" s="31">
        <f t="shared" si="90"/>
        <v>0</v>
      </c>
      <c r="V2918" s="132" t="s">
        <v>312</v>
      </c>
    </row>
    <row r="2919" spans="1:22" x14ac:dyDescent="0.25">
      <c r="A2919" s="20">
        <v>42243</v>
      </c>
      <c r="B2919" s="183">
        <v>7127</v>
      </c>
      <c r="C2919" s="183" t="s">
        <v>1592</v>
      </c>
      <c r="D2919" s="14" t="s">
        <v>693</v>
      </c>
      <c r="E2919" s="103">
        <v>24</v>
      </c>
      <c r="F2919" s="23">
        <v>42243</v>
      </c>
      <c r="G2919" s="106">
        <v>24</v>
      </c>
      <c r="H2919" s="31">
        <f t="shared" si="91"/>
        <v>0</v>
      </c>
      <c r="I2919" s="132" t="s">
        <v>9</v>
      </c>
      <c r="N2919" s="20">
        <v>42245</v>
      </c>
      <c r="O2919" s="183">
        <v>7329</v>
      </c>
      <c r="P2919" s="183" t="s">
        <v>1592</v>
      </c>
      <c r="Q2919" s="14" t="s">
        <v>131</v>
      </c>
      <c r="R2919" s="103">
        <v>14160.45</v>
      </c>
      <c r="S2919" s="23"/>
      <c r="T2919" s="106"/>
      <c r="U2919" s="31">
        <f t="shared" si="90"/>
        <v>14160.45</v>
      </c>
      <c r="V2919" s="132" t="s">
        <v>6106</v>
      </c>
    </row>
    <row r="2920" spans="1:22" x14ac:dyDescent="0.25">
      <c r="A2920" s="20">
        <v>42243</v>
      </c>
      <c r="B2920" s="183">
        <v>7128</v>
      </c>
      <c r="C2920" s="183" t="s">
        <v>1592</v>
      </c>
      <c r="D2920" s="14" t="s">
        <v>1020</v>
      </c>
      <c r="E2920" s="103">
        <v>2514</v>
      </c>
      <c r="F2920" s="23">
        <v>42243</v>
      </c>
      <c r="G2920" s="106">
        <v>2514</v>
      </c>
      <c r="H2920" s="31">
        <f t="shared" si="91"/>
        <v>0</v>
      </c>
      <c r="I2920" s="132" t="s">
        <v>9</v>
      </c>
      <c r="N2920" s="20">
        <v>42246</v>
      </c>
      <c r="O2920" s="183">
        <v>7430</v>
      </c>
      <c r="P2920" s="183" t="s">
        <v>1592</v>
      </c>
      <c r="Q2920" s="14" t="s">
        <v>131</v>
      </c>
      <c r="R2920" s="103">
        <v>11937.75</v>
      </c>
      <c r="S2920" s="23"/>
      <c r="T2920" s="106"/>
      <c r="U2920" s="31">
        <f t="shared" si="90"/>
        <v>11937.75</v>
      </c>
      <c r="V2920" s="132" t="s">
        <v>17</v>
      </c>
    </row>
    <row r="2921" spans="1:22" x14ac:dyDescent="0.25">
      <c r="A2921" s="20">
        <v>42243</v>
      </c>
      <c r="B2921" s="183">
        <v>7129</v>
      </c>
      <c r="C2921" s="183" t="s">
        <v>1592</v>
      </c>
      <c r="D2921" s="14" t="s">
        <v>24</v>
      </c>
      <c r="E2921" s="103">
        <v>256655.2</v>
      </c>
      <c r="F2921" s="30">
        <v>42248</v>
      </c>
      <c r="G2921" s="144">
        <v>256655.2</v>
      </c>
      <c r="H2921" s="31">
        <f t="shared" si="91"/>
        <v>0</v>
      </c>
      <c r="I2921" s="132" t="s">
        <v>1013</v>
      </c>
      <c r="N2921" s="20">
        <v>42247</v>
      </c>
      <c r="O2921" s="183">
        <v>7520</v>
      </c>
      <c r="P2921" s="183" t="s">
        <v>1592</v>
      </c>
      <c r="Q2921" s="14" t="s">
        <v>131</v>
      </c>
      <c r="R2921" s="103">
        <v>16207.6</v>
      </c>
      <c r="S2921" s="23"/>
      <c r="T2921" s="106"/>
      <c r="U2921" s="31">
        <f t="shared" si="90"/>
        <v>16207.6</v>
      </c>
      <c r="V2921" s="132" t="s">
        <v>17</v>
      </c>
    </row>
    <row r="2922" spans="1:22" x14ac:dyDescent="0.25">
      <c r="A2922" s="20">
        <v>42243</v>
      </c>
      <c r="B2922" s="183">
        <v>7130</v>
      </c>
      <c r="C2922" s="183" t="s">
        <v>1592</v>
      </c>
      <c r="D2922" s="14" t="s">
        <v>218</v>
      </c>
      <c r="E2922" s="153">
        <v>0</v>
      </c>
      <c r="F2922" s="23"/>
      <c r="G2922" s="106"/>
      <c r="H2922" s="31">
        <f t="shared" si="91"/>
        <v>0</v>
      </c>
      <c r="I2922" s="132" t="s">
        <v>13</v>
      </c>
      <c r="N2922" s="20">
        <v>42218</v>
      </c>
      <c r="O2922" s="183">
        <v>4386</v>
      </c>
      <c r="P2922" s="183" t="s">
        <v>1592</v>
      </c>
      <c r="Q2922" s="40" t="s">
        <v>6111</v>
      </c>
      <c r="R2922" s="103">
        <v>16927.2</v>
      </c>
      <c r="S2922" s="23">
        <v>42218</v>
      </c>
      <c r="T2922" s="106">
        <v>16927.2</v>
      </c>
      <c r="U2922" s="25">
        <f t="shared" si="90"/>
        <v>0</v>
      </c>
      <c r="V2922" s="46" t="s">
        <v>9</v>
      </c>
    </row>
    <row r="2923" spans="1:22" x14ac:dyDescent="0.25">
      <c r="A2923" s="20">
        <v>42243</v>
      </c>
      <c r="B2923" s="183">
        <v>7131</v>
      </c>
      <c r="C2923" s="183" t="s">
        <v>1592</v>
      </c>
      <c r="D2923" s="14" t="s">
        <v>198</v>
      </c>
      <c r="E2923" s="103">
        <v>29025.8</v>
      </c>
      <c r="F2923" s="23">
        <v>42245</v>
      </c>
      <c r="G2923" s="106">
        <v>29025.8</v>
      </c>
      <c r="H2923" s="31">
        <f t="shared" si="91"/>
        <v>0</v>
      </c>
      <c r="I2923" s="132" t="s">
        <v>149</v>
      </c>
      <c r="N2923" s="20">
        <v>42222</v>
      </c>
      <c r="O2923" s="183">
        <v>4793</v>
      </c>
      <c r="P2923" s="183" t="s">
        <v>1592</v>
      </c>
      <c r="Q2923" s="14" t="s">
        <v>440</v>
      </c>
      <c r="R2923" s="103">
        <v>6235.2</v>
      </c>
      <c r="S2923" s="23">
        <v>42222</v>
      </c>
      <c r="T2923" s="106">
        <v>6235.2</v>
      </c>
      <c r="U2923" s="31">
        <f t="shared" si="90"/>
        <v>0</v>
      </c>
      <c r="V2923" s="132" t="s">
        <v>9</v>
      </c>
    </row>
    <row r="2924" spans="1:22" x14ac:dyDescent="0.25">
      <c r="A2924" s="20">
        <v>42243</v>
      </c>
      <c r="B2924" s="183">
        <v>7132</v>
      </c>
      <c r="C2924" s="183" t="s">
        <v>1592</v>
      </c>
      <c r="D2924" s="14" t="s">
        <v>195</v>
      </c>
      <c r="E2924" s="103">
        <v>190339.06</v>
      </c>
      <c r="F2924" s="30" t="s">
        <v>6269</v>
      </c>
      <c r="G2924" s="106">
        <v>190339.06</v>
      </c>
      <c r="H2924" s="31">
        <f t="shared" si="91"/>
        <v>0</v>
      </c>
      <c r="I2924" s="132" t="s">
        <v>149</v>
      </c>
      <c r="N2924" s="20">
        <v>42225</v>
      </c>
      <c r="O2924" s="183">
        <v>5140</v>
      </c>
      <c r="P2924" s="183" t="s">
        <v>1592</v>
      </c>
      <c r="Q2924" s="14" t="s">
        <v>440</v>
      </c>
      <c r="R2924" s="103">
        <v>14585.4</v>
      </c>
      <c r="S2924" s="23">
        <v>42225</v>
      </c>
      <c r="T2924" s="106">
        <v>14585.4</v>
      </c>
      <c r="U2924" s="31">
        <f t="shared" si="90"/>
        <v>0</v>
      </c>
      <c r="V2924" s="132" t="s">
        <v>9</v>
      </c>
    </row>
    <row r="2925" spans="1:22" x14ac:dyDescent="0.25">
      <c r="A2925" s="20">
        <v>42243</v>
      </c>
      <c r="B2925" s="183">
        <v>7133</v>
      </c>
      <c r="C2925" s="183" t="s">
        <v>1592</v>
      </c>
      <c r="D2925" s="14" t="s">
        <v>207</v>
      </c>
      <c r="E2925" s="103">
        <v>81795.600000000006</v>
      </c>
      <c r="F2925" s="30">
        <v>42249</v>
      </c>
      <c r="G2925" s="144">
        <v>81795.600000000006</v>
      </c>
      <c r="H2925" s="31">
        <f t="shared" si="91"/>
        <v>0</v>
      </c>
      <c r="I2925" s="132" t="s">
        <v>149</v>
      </c>
      <c r="N2925" s="20">
        <v>42229</v>
      </c>
      <c r="O2925" s="183">
        <v>5578</v>
      </c>
      <c r="P2925" s="183" t="s">
        <v>1592</v>
      </c>
      <c r="Q2925" s="14" t="s">
        <v>440</v>
      </c>
      <c r="R2925" s="103">
        <v>4743.3999999999996</v>
      </c>
      <c r="S2925" s="23">
        <v>42229</v>
      </c>
      <c r="T2925" s="106">
        <v>4743.3999999999996</v>
      </c>
      <c r="U2925" s="31">
        <f t="shared" si="90"/>
        <v>0</v>
      </c>
      <c r="V2925" s="132" t="s">
        <v>9</v>
      </c>
    </row>
    <row r="2926" spans="1:22" x14ac:dyDescent="0.25">
      <c r="A2926" s="20">
        <v>42243</v>
      </c>
      <c r="B2926" s="183">
        <v>7134</v>
      </c>
      <c r="C2926" s="183" t="s">
        <v>1592</v>
      </c>
      <c r="D2926" s="14" t="s">
        <v>1275</v>
      </c>
      <c r="E2926" s="103">
        <v>8286.7000000000007</v>
      </c>
      <c r="F2926" s="23">
        <v>42245</v>
      </c>
      <c r="G2926" s="106">
        <v>8286.7000000000007</v>
      </c>
      <c r="H2926" s="31">
        <f t="shared" si="91"/>
        <v>0</v>
      </c>
      <c r="I2926" s="132" t="s">
        <v>149</v>
      </c>
      <c r="N2926" s="20">
        <v>42229</v>
      </c>
      <c r="O2926" s="183">
        <v>5580</v>
      </c>
      <c r="P2926" s="183" t="s">
        <v>1592</v>
      </c>
      <c r="Q2926" s="14" t="s">
        <v>440</v>
      </c>
      <c r="R2926" s="103">
        <v>148</v>
      </c>
      <c r="S2926" s="23">
        <v>42229</v>
      </c>
      <c r="T2926" s="106">
        <v>148</v>
      </c>
      <c r="U2926" s="31">
        <f t="shared" si="90"/>
        <v>0</v>
      </c>
      <c r="V2926" s="132" t="s">
        <v>9</v>
      </c>
    </row>
    <row r="2927" spans="1:22" x14ac:dyDescent="0.25">
      <c r="A2927" s="20">
        <v>42243</v>
      </c>
      <c r="B2927" s="183">
        <v>7135</v>
      </c>
      <c r="C2927" s="183" t="s">
        <v>1592</v>
      </c>
      <c r="D2927" s="14" t="s">
        <v>877</v>
      </c>
      <c r="E2927" s="103">
        <v>5148</v>
      </c>
      <c r="F2927" s="23">
        <v>42245</v>
      </c>
      <c r="G2927" s="106">
        <v>5148</v>
      </c>
      <c r="H2927" s="31">
        <f t="shared" si="91"/>
        <v>0</v>
      </c>
      <c r="I2927" s="132" t="s">
        <v>149</v>
      </c>
      <c r="N2927" s="20">
        <v>42232</v>
      </c>
      <c r="O2927" s="183">
        <v>5915</v>
      </c>
      <c r="P2927" s="183" t="s">
        <v>1592</v>
      </c>
      <c r="Q2927" s="14" t="s">
        <v>440</v>
      </c>
      <c r="R2927" s="103">
        <v>14807.4</v>
      </c>
      <c r="S2927" s="23">
        <v>42232</v>
      </c>
      <c r="T2927" s="118">
        <v>14807.4</v>
      </c>
      <c r="U2927" s="31">
        <f t="shared" si="90"/>
        <v>0</v>
      </c>
      <c r="V2927" s="28" t="s">
        <v>9</v>
      </c>
    </row>
    <row r="2928" spans="1:22" x14ac:dyDescent="0.25">
      <c r="A2928" s="20">
        <v>42243</v>
      </c>
      <c r="B2928" s="183">
        <v>7136</v>
      </c>
      <c r="C2928" s="183" t="s">
        <v>1592</v>
      </c>
      <c r="D2928" s="14" t="s">
        <v>350</v>
      </c>
      <c r="E2928" s="103">
        <v>2949.8</v>
      </c>
      <c r="F2928" s="23">
        <v>42245</v>
      </c>
      <c r="G2928" s="106">
        <v>2949.8</v>
      </c>
      <c r="H2928" s="31">
        <f t="shared" si="91"/>
        <v>0</v>
      </c>
      <c r="I2928" s="132" t="s">
        <v>149</v>
      </c>
      <c r="N2928" s="20">
        <v>42237</v>
      </c>
      <c r="O2928" s="183">
        <v>6461</v>
      </c>
      <c r="P2928" s="183" t="s">
        <v>1592</v>
      </c>
      <c r="Q2928" s="15" t="s">
        <v>440</v>
      </c>
      <c r="R2928" s="133">
        <v>2895.6</v>
      </c>
      <c r="S2928" s="23">
        <v>42237</v>
      </c>
      <c r="T2928" s="118">
        <v>2895.6</v>
      </c>
      <c r="U2928" s="31">
        <f t="shared" si="90"/>
        <v>0</v>
      </c>
      <c r="V2928" s="46" t="s">
        <v>9</v>
      </c>
    </row>
    <row r="2929" spans="1:22" x14ac:dyDescent="0.25">
      <c r="A2929" s="20">
        <v>42243</v>
      </c>
      <c r="B2929" s="183">
        <v>7137</v>
      </c>
      <c r="C2929" s="183" t="s">
        <v>1592</v>
      </c>
      <c r="D2929" s="14" t="s">
        <v>732</v>
      </c>
      <c r="E2929" s="103">
        <v>2736.5</v>
      </c>
      <c r="F2929" s="23">
        <v>42245</v>
      </c>
      <c r="G2929" s="106">
        <v>2736.5</v>
      </c>
      <c r="H2929" s="31">
        <f t="shared" si="91"/>
        <v>0</v>
      </c>
      <c r="I2929" s="132" t="s">
        <v>149</v>
      </c>
      <c r="N2929" s="20">
        <v>42240</v>
      </c>
      <c r="O2929" s="183">
        <v>6799</v>
      </c>
      <c r="P2929" s="183" t="s">
        <v>1592</v>
      </c>
      <c r="Q2929" s="14" t="s">
        <v>440</v>
      </c>
      <c r="R2929" s="103">
        <v>9918</v>
      </c>
      <c r="S2929" s="65">
        <v>42240</v>
      </c>
      <c r="T2929" s="106">
        <v>9918</v>
      </c>
      <c r="U2929" s="31">
        <f t="shared" si="90"/>
        <v>0</v>
      </c>
      <c r="V2929" s="132" t="s">
        <v>9</v>
      </c>
    </row>
    <row r="2930" spans="1:22" x14ac:dyDescent="0.25">
      <c r="A2930" s="20">
        <v>42243</v>
      </c>
      <c r="B2930" s="183">
        <v>7138</v>
      </c>
      <c r="C2930" s="183" t="s">
        <v>1592</v>
      </c>
      <c r="D2930" s="14" t="s">
        <v>420</v>
      </c>
      <c r="E2930" s="103">
        <v>14095.1</v>
      </c>
      <c r="F2930" s="23">
        <v>42245</v>
      </c>
      <c r="G2930" s="106">
        <v>14095.1</v>
      </c>
      <c r="H2930" s="31">
        <f t="shared" si="91"/>
        <v>0</v>
      </c>
      <c r="I2930" s="132" t="s">
        <v>149</v>
      </c>
      <c r="N2930" s="20">
        <v>42245</v>
      </c>
      <c r="O2930" s="183">
        <v>7383</v>
      </c>
      <c r="P2930" s="183" t="s">
        <v>1592</v>
      </c>
      <c r="Q2930" s="14" t="s">
        <v>440</v>
      </c>
      <c r="R2930" s="103">
        <v>5647.2</v>
      </c>
      <c r="S2930" s="23"/>
      <c r="T2930" s="106"/>
      <c r="U2930" s="31">
        <f t="shared" si="90"/>
        <v>5647.2</v>
      </c>
      <c r="V2930" s="132" t="s">
        <v>9</v>
      </c>
    </row>
    <row r="2931" spans="1:22" x14ac:dyDescent="0.25">
      <c r="A2931" s="20">
        <v>42244</v>
      </c>
      <c r="B2931" s="183">
        <v>7139</v>
      </c>
      <c r="C2931" s="183" t="s">
        <v>1592</v>
      </c>
      <c r="D2931" s="14" t="s">
        <v>18</v>
      </c>
      <c r="E2931" s="103">
        <v>990.5</v>
      </c>
      <c r="F2931" s="23">
        <v>42244</v>
      </c>
      <c r="G2931" s="106">
        <v>990.5</v>
      </c>
      <c r="H2931" s="31">
        <f t="shared" si="91"/>
        <v>0</v>
      </c>
      <c r="I2931" s="132" t="s">
        <v>929</v>
      </c>
      <c r="N2931" s="20">
        <v>42226</v>
      </c>
      <c r="O2931" s="183">
        <v>5172</v>
      </c>
      <c r="P2931" s="183" t="s">
        <v>1592</v>
      </c>
      <c r="Q2931" s="14" t="s">
        <v>863</v>
      </c>
      <c r="R2931" s="103">
        <v>4231.2</v>
      </c>
      <c r="S2931" s="23">
        <v>42226</v>
      </c>
      <c r="T2931" s="106">
        <v>4231.2</v>
      </c>
      <c r="U2931" s="31">
        <f t="shared" si="90"/>
        <v>0</v>
      </c>
      <c r="V2931" s="132" t="s">
        <v>9</v>
      </c>
    </row>
    <row r="2932" spans="1:22" x14ac:dyDescent="0.25">
      <c r="A2932" s="20">
        <v>42244</v>
      </c>
      <c r="B2932" s="183">
        <v>7140</v>
      </c>
      <c r="C2932" s="183" t="s">
        <v>1592</v>
      </c>
      <c r="D2932" s="14" t="s">
        <v>1012</v>
      </c>
      <c r="E2932" s="103">
        <v>20253.599999999999</v>
      </c>
      <c r="F2932" s="23">
        <v>42244</v>
      </c>
      <c r="G2932" s="106">
        <v>20253.599999999999</v>
      </c>
      <c r="H2932" s="31">
        <f t="shared" si="91"/>
        <v>0</v>
      </c>
      <c r="I2932" s="132" t="s">
        <v>9</v>
      </c>
      <c r="N2932" s="20">
        <v>42229</v>
      </c>
      <c r="O2932" s="183">
        <v>5527</v>
      </c>
      <c r="P2932" s="183" t="s">
        <v>1592</v>
      </c>
      <c r="Q2932" s="14" t="s">
        <v>863</v>
      </c>
      <c r="R2932" s="103">
        <v>10527</v>
      </c>
      <c r="S2932" s="23">
        <v>42229</v>
      </c>
      <c r="T2932" s="106">
        <v>10527</v>
      </c>
      <c r="U2932" s="31">
        <f t="shared" si="90"/>
        <v>0</v>
      </c>
      <c r="V2932" s="132" t="s">
        <v>9</v>
      </c>
    </row>
    <row r="2933" spans="1:22" x14ac:dyDescent="0.25">
      <c r="A2933" s="20">
        <v>42244</v>
      </c>
      <c r="B2933" s="183">
        <v>7141</v>
      </c>
      <c r="C2933" s="183" t="s">
        <v>1592</v>
      </c>
      <c r="D2933" s="14" t="s">
        <v>2607</v>
      </c>
      <c r="E2933" s="103">
        <v>4242</v>
      </c>
      <c r="F2933" s="23">
        <v>42244</v>
      </c>
      <c r="G2933" s="106">
        <v>4242</v>
      </c>
      <c r="H2933" s="31">
        <f t="shared" si="91"/>
        <v>0</v>
      </c>
      <c r="I2933" s="132" t="s">
        <v>9</v>
      </c>
      <c r="N2933" s="20">
        <v>42246</v>
      </c>
      <c r="O2933" s="183">
        <v>7396</v>
      </c>
      <c r="P2933" s="183" t="s">
        <v>1592</v>
      </c>
      <c r="Q2933" s="14" t="s">
        <v>863</v>
      </c>
      <c r="R2933" s="103">
        <v>7462</v>
      </c>
      <c r="S2933" s="23">
        <v>42246</v>
      </c>
      <c r="T2933" s="106">
        <v>7462</v>
      </c>
      <c r="U2933" s="31">
        <f t="shared" si="90"/>
        <v>0</v>
      </c>
      <c r="V2933" s="132" t="s">
        <v>9</v>
      </c>
    </row>
    <row r="2934" spans="1:22" x14ac:dyDescent="0.25">
      <c r="A2934" s="20">
        <v>42244</v>
      </c>
      <c r="B2934" s="183">
        <v>7142</v>
      </c>
      <c r="C2934" s="183" t="s">
        <v>1592</v>
      </c>
      <c r="D2934" s="14" t="s">
        <v>112</v>
      </c>
      <c r="E2934" s="103">
        <v>1968.5</v>
      </c>
      <c r="F2934" s="23">
        <v>42244</v>
      </c>
      <c r="G2934" s="106">
        <v>1968.5</v>
      </c>
      <c r="H2934" s="31">
        <f t="shared" si="91"/>
        <v>0</v>
      </c>
      <c r="I2934" s="132" t="s">
        <v>9</v>
      </c>
      <c r="N2934" s="20">
        <v>42247</v>
      </c>
      <c r="O2934" s="183">
        <v>7474</v>
      </c>
      <c r="P2934" s="183" t="s">
        <v>1592</v>
      </c>
      <c r="Q2934" s="14" t="s">
        <v>863</v>
      </c>
      <c r="R2934" s="103">
        <v>8393</v>
      </c>
      <c r="S2934" s="23">
        <v>42247</v>
      </c>
      <c r="T2934" s="106">
        <v>8393</v>
      </c>
      <c r="U2934" s="31">
        <f t="shared" si="90"/>
        <v>0</v>
      </c>
      <c r="V2934" s="132" t="s">
        <v>9</v>
      </c>
    </row>
    <row r="2935" spans="1:22" x14ac:dyDescent="0.25">
      <c r="A2935" s="20">
        <v>42244</v>
      </c>
      <c r="B2935" s="183">
        <v>7143</v>
      </c>
      <c r="C2935" s="183" t="s">
        <v>1592</v>
      </c>
      <c r="D2935" s="14" t="s">
        <v>112</v>
      </c>
      <c r="E2935" s="103">
        <v>31446.6</v>
      </c>
      <c r="F2935" s="30" t="s">
        <v>6325</v>
      </c>
      <c r="G2935" s="144">
        <f>20600+10500+346.6</f>
        <v>31446.6</v>
      </c>
      <c r="H2935" s="31">
        <f t="shared" si="91"/>
        <v>0</v>
      </c>
      <c r="I2935" s="132" t="s">
        <v>9</v>
      </c>
      <c r="N2935" s="20">
        <v>42219</v>
      </c>
      <c r="O2935" s="183">
        <v>4421</v>
      </c>
      <c r="P2935" s="183" t="s">
        <v>1592</v>
      </c>
      <c r="Q2935" s="40" t="s">
        <v>233</v>
      </c>
      <c r="R2935" s="103">
        <v>17158.099999999999</v>
      </c>
      <c r="S2935" s="23">
        <v>42220</v>
      </c>
      <c r="T2935" s="106">
        <v>17158.099999999999</v>
      </c>
      <c r="U2935" s="31">
        <f t="shared" si="90"/>
        <v>0</v>
      </c>
      <c r="V2935" s="46" t="s">
        <v>6104</v>
      </c>
    </row>
    <row r="2936" spans="1:22" x14ac:dyDescent="0.25">
      <c r="A2936" s="20">
        <v>42244</v>
      </c>
      <c r="B2936" s="183">
        <v>7144</v>
      </c>
      <c r="C2936" s="183" t="s">
        <v>1592</v>
      </c>
      <c r="D2936" s="14" t="s">
        <v>88</v>
      </c>
      <c r="E2936" s="103">
        <v>988.8</v>
      </c>
      <c r="F2936" s="23">
        <v>42244</v>
      </c>
      <c r="G2936" s="106">
        <v>988.8</v>
      </c>
      <c r="H2936" s="31">
        <f t="shared" si="91"/>
        <v>0</v>
      </c>
      <c r="I2936" s="132" t="s">
        <v>9</v>
      </c>
      <c r="N2936" s="20">
        <v>42224</v>
      </c>
      <c r="O2936" s="183">
        <v>5008</v>
      </c>
      <c r="P2936" s="183" t="s">
        <v>1592</v>
      </c>
      <c r="Q2936" s="14" t="s">
        <v>233</v>
      </c>
      <c r="R2936" s="103">
        <v>12014.5</v>
      </c>
      <c r="S2936" s="23">
        <v>42224</v>
      </c>
      <c r="T2936" s="106">
        <v>12014.5</v>
      </c>
      <c r="U2936" s="31">
        <f t="shared" si="90"/>
        <v>0</v>
      </c>
      <c r="V2936" s="132" t="s">
        <v>6106</v>
      </c>
    </row>
    <row r="2937" spans="1:22" x14ac:dyDescent="0.25">
      <c r="A2937" s="20">
        <v>42244</v>
      </c>
      <c r="B2937" s="183">
        <v>7145</v>
      </c>
      <c r="C2937" s="183" t="s">
        <v>1592</v>
      </c>
      <c r="D2937" s="14" t="s">
        <v>32</v>
      </c>
      <c r="E2937" s="103">
        <v>80184.600000000006</v>
      </c>
      <c r="F2937" s="30">
        <v>42260</v>
      </c>
      <c r="G2937" s="144">
        <v>80184.600000000006</v>
      </c>
      <c r="H2937" s="31">
        <f t="shared" si="91"/>
        <v>0</v>
      </c>
      <c r="I2937" s="132" t="s">
        <v>19</v>
      </c>
      <c r="N2937" s="20">
        <v>42231</v>
      </c>
      <c r="O2937" s="183">
        <v>5790</v>
      </c>
      <c r="P2937" s="183" t="s">
        <v>1592</v>
      </c>
      <c r="Q2937" s="14" t="s">
        <v>233</v>
      </c>
      <c r="R2937" s="103">
        <v>18012.8</v>
      </c>
      <c r="S2937" s="23">
        <v>42232</v>
      </c>
      <c r="T2937" s="106">
        <v>18012.8</v>
      </c>
      <c r="U2937" s="48">
        <f t="shared" si="90"/>
        <v>0</v>
      </c>
      <c r="V2937" s="132" t="s">
        <v>6104</v>
      </c>
    </row>
    <row r="2938" spans="1:22" x14ac:dyDescent="0.25">
      <c r="A2938" s="20">
        <v>42244</v>
      </c>
      <c r="B2938" s="183">
        <v>7146</v>
      </c>
      <c r="C2938" s="183" t="s">
        <v>1592</v>
      </c>
      <c r="D2938" s="14" t="s">
        <v>121</v>
      </c>
      <c r="E2938" s="103">
        <v>2980.75</v>
      </c>
      <c r="F2938" s="23">
        <v>42244</v>
      </c>
      <c r="G2938" s="106">
        <v>2980.75</v>
      </c>
      <c r="H2938" s="31">
        <f t="shared" si="91"/>
        <v>0</v>
      </c>
      <c r="I2938" s="132" t="s">
        <v>9</v>
      </c>
      <c r="N2938" s="20">
        <v>42237</v>
      </c>
      <c r="O2938" s="183">
        <v>6429</v>
      </c>
      <c r="P2938" s="183" t="s">
        <v>1592</v>
      </c>
      <c r="Q2938" s="15" t="s">
        <v>233</v>
      </c>
      <c r="R2938" s="133">
        <v>16738.2</v>
      </c>
      <c r="S2938" s="23">
        <v>42238</v>
      </c>
      <c r="T2938" s="118">
        <v>16738.2</v>
      </c>
      <c r="U2938" s="31">
        <f t="shared" si="90"/>
        <v>0</v>
      </c>
      <c r="V2938" s="46" t="s">
        <v>6104</v>
      </c>
    </row>
    <row r="2939" spans="1:22" x14ac:dyDescent="0.25">
      <c r="A2939" s="20">
        <v>42244</v>
      </c>
      <c r="B2939" s="183">
        <v>7147</v>
      </c>
      <c r="C2939" s="183" t="s">
        <v>1592</v>
      </c>
      <c r="D2939" s="14" t="s">
        <v>20</v>
      </c>
      <c r="E2939" s="103">
        <v>7780</v>
      </c>
      <c r="F2939" s="23">
        <v>42244</v>
      </c>
      <c r="G2939" s="106">
        <v>7780</v>
      </c>
      <c r="H2939" s="31">
        <f t="shared" si="91"/>
        <v>0</v>
      </c>
      <c r="I2939" s="132" t="s">
        <v>94</v>
      </c>
      <c r="N2939" s="20">
        <v>42239</v>
      </c>
      <c r="O2939" s="183">
        <v>6663</v>
      </c>
      <c r="P2939" s="183" t="s">
        <v>1592</v>
      </c>
      <c r="Q2939" s="14" t="s">
        <v>233</v>
      </c>
      <c r="R2939" s="103">
        <v>20310.400000000001</v>
      </c>
      <c r="S2939" s="65">
        <v>42240</v>
      </c>
      <c r="T2939" s="106">
        <v>20310.400000000001</v>
      </c>
      <c r="U2939" s="31">
        <f t="shared" si="90"/>
        <v>0</v>
      </c>
      <c r="V2939" s="132" t="s">
        <v>773</v>
      </c>
    </row>
    <row r="2940" spans="1:22" x14ac:dyDescent="0.25">
      <c r="A2940" s="20">
        <v>42244</v>
      </c>
      <c r="B2940" s="183">
        <v>7148</v>
      </c>
      <c r="C2940" s="183" t="s">
        <v>1592</v>
      </c>
      <c r="D2940" s="14" t="s">
        <v>125</v>
      </c>
      <c r="E2940" s="103">
        <v>27260.1</v>
      </c>
      <c r="F2940" s="30">
        <v>42248</v>
      </c>
      <c r="G2940" s="144">
        <v>27260.1</v>
      </c>
      <c r="H2940" s="31">
        <f t="shared" si="91"/>
        <v>0</v>
      </c>
      <c r="I2940" s="132" t="s">
        <v>94</v>
      </c>
      <c r="N2940" s="20">
        <v>42244</v>
      </c>
      <c r="O2940" s="183">
        <v>7207</v>
      </c>
      <c r="P2940" s="183" t="s">
        <v>1592</v>
      </c>
      <c r="Q2940" s="14" t="s">
        <v>233</v>
      </c>
      <c r="R2940" s="103">
        <v>24816.799999999999</v>
      </c>
      <c r="S2940" s="23">
        <v>42244</v>
      </c>
      <c r="T2940" s="106">
        <v>24816.799999999999</v>
      </c>
      <c r="U2940" s="31">
        <f t="shared" si="90"/>
        <v>0</v>
      </c>
      <c r="V2940" s="132" t="s">
        <v>773</v>
      </c>
    </row>
    <row r="2941" spans="1:22" x14ac:dyDescent="0.25">
      <c r="A2941" s="20">
        <v>42244</v>
      </c>
      <c r="B2941" s="183">
        <v>7149</v>
      </c>
      <c r="C2941" s="183" t="s">
        <v>1592</v>
      </c>
      <c r="D2941" s="14" t="s">
        <v>16</v>
      </c>
      <c r="E2941" s="103">
        <v>20557.400000000001</v>
      </c>
      <c r="F2941" s="23">
        <v>42244</v>
      </c>
      <c r="G2941" s="106">
        <v>20557.400000000001</v>
      </c>
      <c r="H2941" s="31">
        <f t="shared" si="91"/>
        <v>0</v>
      </c>
      <c r="I2941" s="132" t="s">
        <v>312</v>
      </c>
      <c r="N2941" s="20">
        <v>42218</v>
      </c>
      <c r="O2941" s="183">
        <v>4366</v>
      </c>
      <c r="P2941" s="183" t="s">
        <v>1592</v>
      </c>
      <c r="Q2941" s="40" t="s">
        <v>35</v>
      </c>
      <c r="R2941" s="103">
        <v>26703.200000000001</v>
      </c>
      <c r="S2941" s="23">
        <v>42220</v>
      </c>
      <c r="T2941" s="106">
        <v>26703.200000000001</v>
      </c>
      <c r="U2941" s="25">
        <f t="shared" si="90"/>
        <v>0</v>
      </c>
      <c r="V2941" s="46" t="s">
        <v>6104</v>
      </c>
    </row>
    <row r="2942" spans="1:22" x14ac:dyDescent="0.25">
      <c r="A2942" s="20">
        <v>42244</v>
      </c>
      <c r="B2942" s="183">
        <v>7150</v>
      </c>
      <c r="C2942" s="183" t="s">
        <v>1592</v>
      </c>
      <c r="D2942" s="14" t="s">
        <v>114</v>
      </c>
      <c r="E2942" s="103">
        <v>2639</v>
      </c>
      <c r="F2942" s="23">
        <v>42244</v>
      </c>
      <c r="G2942" s="106">
        <v>2639</v>
      </c>
      <c r="H2942" s="31">
        <f t="shared" si="91"/>
        <v>0</v>
      </c>
      <c r="I2942" s="132" t="s">
        <v>9</v>
      </c>
      <c r="N2942" s="20">
        <v>42219</v>
      </c>
      <c r="O2942" s="183">
        <v>4408</v>
      </c>
      <c r="P2942" s="183" t="s">
        <v>1592</v>
      </c>
      <c r="Q2942" s="40" t="s">
        <v>35</v>
      </c>
      <c r="R2942" s="103">
        <v>27571.200000000001</v>
      </c>
      <c r="S2942" s="23">
        <v>42220</v>
      </c>
      <c r="T2942" s="106">
        <v>27571.200000000001</v>
      </c>
      <c r="U2942" s="25">
        <f t="shared" si="90"/>
        <v>0</v>
      </c>
      <c r="V2942" s="46" t="s">
        <v>6104</v>
      </c>
    </row>
    <row r="2943" spans="1:22" x14ac:dyDescent="0.25">
      <c r="A2943" s="20">
        <v>42244</v>
      </c>
      <c r="B2943" s="183">
        <v>7151</v>
      </c>
      <c r="C2943" s="183" t="s">
        <v>1592</v>
      </c>
      <c r="D2943" s="14" t="s">
        <v>71</v>
      </c>
      <c r="E2943" s="103">
        <v>4707</v>
      </c>
      <c r="F2943" s="23">
        <v>42244</v>
      </c>
      <c r="G2943" s="106">
        <v>4707</v>
      </c>
      <c r="H2943" s="31">
        <f t="shared" si="91"/>
        <v>0</v>
      </c>
      <c r="I2943" s="132" t="s">
        <v>9</v>
      </c>
      <c r="N2943" s="20">
        <v>42221</v>
      </c>
      <c r="O2943" s="183">
        <v>4606</v>
      </c>
      <c r="P2943" s="183" t="s">
        <v>1592</v>
      </c>
      <c r="Q2943" s="14" t="s">
        <v>35</v>
      </c>
      <c r="R2943" s="103">
        <v>27265.67</v>
      </c>
      <c r="S2943" s="23">
        <v>42221</v>
      </c>
      <c r="T2943" s="106">
        <v>27265.67</v>
      </c>
      <c r="U2943" s="31">
        <f t="shared" si="90"/>
        <v>0</v>
      </c>
      <c r="V2943" s="132" t="s">
        <v>6104</v>
      </c>
    </row>
    <row r="2944" spans="1:22" x14ac:dyDescent="0.25">
      <c r="A2944" s="20">
        <v>42244</v>
      </c>
      <c r="B2944" s="183">
        <v>7152</v>
      </c>
      <c r="C2944" s="183" t="s">
        <v>1592</v>
      </c>
      <c r="D2944" s="14" t="s">
        <v>148</v>
      </c>
      <c r="E2944" s="103">
        <v>4544.8</v>
      </c>
      <c r="F2944" s="23">
        <v>42244</v>
      </c>
      <c r="G2944" s="106">
        <v>4544.8</v>
      </c>
      <c r="H2944" s="31">
        <f t="shared" si="91"/>
        <v>0</v>
      </c>
      <c r="I2944" s="132" t="s">
        <v>9</v>
      </c>
      <c r="N2944" s="20">
        <v>42222</v>
      </c>
      <c r="O2944" s="183">
        <v>4778</v>
      </c>
      <c r="P2944" s="183" t="s">
        <v>1592</v>
      </c>
      <c r="Q2944" s="14" t="s">
        <v>35</v>
      </c>
      <c r="R2944" s="103">
        <v>28548</v>
      </c>
      <c r="S2944" s="23">
        <v>42222</v>
      </c>
      <c r="T2944" s="106">
        <v>28548</v>
      </c>
      <c r="U2944" s="31">
        <f t="shared" si="90"/>
        <v>0</v>
      </c>
      <c r="V2944" s="132" t="s">
        <v>149</v>
      </c>
    </row>
    <row r="2945" spans="1:22" x14ac:dyDescent="0.25">
      <c r="A2945" s="20">
        <v>42244</v>
      </c>
      <c r="B2945" s="183">
        <v>7153</v>
      </c>
      <c r="C2945" s="183" t="s">
        <v>1592</v>
      </c>
      <c r="D2945" s="14" t="s">
        <v>270</v>
      </c>
      <c r="E2945" s="103">
        <v>308</v>
      </c>
      <c r="F2945" s="23">
        <v>42244</v>
      </c>
      <c r="G2945" s="106">
        <v>308</v>
      </c>
      <c r="H2945" s="31">
        <f t="shared" si="91"/>
        <v>0</v>
      </c>
      <c r="I2945" s="132" t="s">
        <v>9</v>
      </c>
      <c r="N2945" s="20">
        <v>42223</v>
      </c>
      <c r="O2945" s="183">
        <v>4838</v>
      </c>
      <c r="P2945" s="183" t="s">
        <v>1592</v>
      </c>
      <c r="Q2945" s="14" t="s">
        <v>35</v>
      </c>
      <c r="R2945" s="103">
        <v>29411.7</v>
      </c>
      <c r="S2945" s="23">
        <v>42223</v>
      </c>
      <c r="T2945" s="106">
        <v>29411.7</v>
      </c>
      <c r="U2945" s="31">
        <f t="shared" si="90"/>
        <v>0</v>
      </c>
      <c r="V2945" s="132" t="s">
        <v>6106</v>
      </c>
    </row>
    <row r="2946" spans="1:22" x14ac:dyDescent="0.25">
      <c r="A2946" s="20">
        <v>42244</v>
      </c>
      <c r="B2946" s="183">
        <v>7154</v>
      </c>
      <c r="C2946" s="183" t="s">
        <v>1592</v>
      </c>
      <c r="D2946" s="14" t="s">
        <v>135</v>
      </c>
      <c r="E2946" s="103">
        <v>18191.8</v>
      </c>
      <c r="F2946" s="23">
        <v>42244</v>
      </c>
      <c r="G2946" s="106">
        <v>18191.8</v>
      </c>
      <c r="H2946" s="31">
        <f t="shared" si="91"/>
        <v>0</v>
      </c>
      <c r="I2946" s="132" t="s">
        <v>9</v>
      </c>
      <c r="N2946" s="20">
        <v>42225</v>
      </c>
      <c r="O2946" s="183">
        <v>5087</v>
      </c>
      <c r="P2946" s="183" t="s">
        <v>1592</v>
      </c>
      <c r="Q2946" s="14" t="s">
        <v>35</v>
      </c>
      <c r="R2946" s="103">
        <v>28029.5</v>
      </c>
      <c r="S2946" s="23">
        <v>42225</v>
      </c>
      <c r="T2946" s="106">
        <v>28029.5</v>
      </c>
      <c r="U2946" s="31">
        <f t="shared" si="90"/>
        <v>0</v>
      </c>
      <c r="V2946" s="132" t="s">
        <v>6104</v>
      </c>
    </row>
    <row r="2947" spans="1:22" x14ac:dyDescent="0.25">
      <c r="A2947" s="20">
        <v>42244</v>
      </c>
      <c r="B2947" s="183">
        <v>7155</v>
      </c>
      <c r="C2947" s="183" t="s">
        <v>1592</v>
      </c>
      <c r="D2947" s="14" t="s">
        <v>86</v>
      </c>
      <c r="E2947" s="103">
        <v>7783.76</v>
      </c>
      <c r="F2947" s="23">
        <v>42244</v>
      </c>
      <c r="G2947" s="106">
        <v>7783.76</v>
      </c>
      <c r="H2947" s="31">
        <f t="shared" si="91"/>
        <v>0</v>
      </c>
      <c r="I2947" s="132" t="s">
        <v>9</v>
      </c>
      <c r="N2947" s="20">
        <v>42225</v>
      </c>
      <c r="O2947" s="183">
        <v>5088</v>
      </c>
      <c r="P2947" s="183" t="s">
        <v>1592</v>
      </c>
      <c r="Q2947" s="14" t="s">
        <v>35</v>
      </c>
      <c r="R2947" s="103">
        <v>286</v>
      </c>
      <c r="S2947" s="23">
        <v>42225</v>
      </c>
      <c r="T2947" s="106">
        <v>286</v>
      </c>
      <c r="U2947" s="31">
        <f t="shared" ref="U2947:U3010" si="92">R2947-T2947</f>
        <v>0</v>
      </c>
      <c r="V2947" s="132" t="s">
        <v>9</v>
      </c>
    </row>
    <row r="2948" spans="1:22" x14ac:dyDescent="0.25">
      <c r="A2948" s="20">
        <v>42244</v>
      </c>
      <c r="B2948" s="183">
        <v>7156</v>
      </c>
      <c r="C2948" s="183" t="s">
        <v>1592</v>
      </c>
      <c r="D2948" s="14" t="s">
        <v>6121</v>
      </c>
      <c r="E2948" s="103">
        <v>60614.9</v>
      </c>
      <c r="F2948" s="23">
        <v>42244</v>
      </c>
      <c r="G2948" s="106">
        <v>60614.9</v>
      </c>
      <c r="H2948" s="31">
        <f t="shared" ref="H2948:H3011" si="93">E2948-G2948</f>
        <v>0</v>
      </c>
      <c r="I2948" s="132" t="s">
        <v>6124</v>
      </c>
      <c r="N2948" s="20">
        <v>42230</v>
      </c>
      <c r="O2948" s="183">
        <v>5634</v>
      </c>
      <c r="P2948" s="183" t="s">
        <v>1592</v>
      </c>
      <c r="Q2948" s="150" t="s">
        <v>35</v>
      </c>
      <c r="R2948" s="103">
        <v>28878.1</v>
      </c>
      <c r="S2948" s="23">
        <v>42231</v>
      </c>
      <c r="T2948" s="106">
        <v>28878.1</v>
      </c>
      <c r="U2948" s="48">
        <f t="shared" si="92"/>
        <v>0</v>
      </c>
      <c r="V2948" s="132" t="s">
        <v>6104</v>
      </c>
    </row>
    <row r="2949" spans="1:22" x14ac:dyDescent="0.25">
      <c r="A2949" s="20">
        <v>42244</v>
      </c>
      <c r="B2949" s="183">
        <v>7157</v>
      </c>
      <c r="C2949" s="183" t="s">
        <v>1592</v>
      </c>
      <c r="D2949" s="14" t="s">
        <v>1290</v>
      </c>
      <c r="E2949" s="103">
        <v>8321.6</v>
      </c>
      <c r="F2949" s="23">
        <v>42244</v>
      </c>
      <c r="G2949" s="106">
        <v>8321.6</v>
      </c>
      <c r="H2949" s="31">
        <f t="shared" si="93"/>
        <v>0</v>
      </c>
      <c r="I2949" s="132" t="s">
        <v>587</v>
      </c>
      <c r="N2949" s="20">
        <v>42231</v>
      </c>
      <c r="O2949" s="183">
        <v>5786</v>
      </c>
      <c r="P2949" s="183" t="s">
        <v>1592</v>
      </c>
      <c r="Q2949" s="14" t="s">
        <v>35</v>
      </c>
      <c r="R2949" s="103">
        <v>28867.200000000001</v>
      </c>
      <c r="S2949" s="23">
        <v>42232</v>
      </c>
      <c r="T2949" s="106">
        <v>28867.200000000001</v>
      </c>
      <c r="U2949" s="48">
        <f t="shared" si="92"/>
        <v>0</v>
      </c>
      <c r="V2949" s="132" t="s">
        <v>6104</v>
      </c>
    </row>
    <row r="2950" spans="1:22" x14ac:dyDescent="0.25">
      <c r="A2950" s="20">
        <v>42244</v>
      </c>
      <c r="B2950" s="183">
        <v>7158</v>
      </c>
      <c r="C2950" s="183" t="s">
        <v>1592</v>
      </c>
      <c r="D2950" s="14" t="s">
        <v>5046</v>
      </c>
      <c r="E2950" s="103">
        <v>12853.5</v>
      </c>
      <c r="F2950" s="23">
        <v>42244</v>
      </c>
      <c r="G2950" s="106">
        <v>12853.5</v>
      </c>
      <c r="H2950" s="31">
        <f t="shared" si="93"/>
        <v>0</v>
      </c>
      <c r="I2950" s="132" t="s">
        <v>9</v>
      </c>
      <c r="N2950" s="20">
        <v>42234</v>
      </c>
      <c r="O2950" s="183">
        <v>6118</v>
      </c>
      <c r="P2950" s="183" t="s">
        <v>1592</v>
      </c>
      <c r="Q2950" s="14" t="s">
        <v>35</v>
      </c>
      <c r="R2950" s="103">
        <v>28825.9</v>
      </c>
      <c r="S2950" s="65">
        <v>42234</v>
      </c>
      <c r="T2950" s="106">
        <v>28825.9</v>
      </c>
      <c r="U2950" s="31">
        <f t="shared" si="92"/>
        <v>0</v>
      </c>
      <c r="V2950" s="132" t="s">
        <v>6106</v>
      </c>
    </row>
    <row r="2951" spans="1:22" x14ac:dyDescent="0.25">
      <c r="A2951" s="20">
        <v>42244</v>
      </c>
      <c r="B2951" s="183">
        <v>7159</v>
      </c>
      <c r="C2951" s="183" t="s">
        <v>1592</v>
      </c>
      <c r="D2951" s="14" t="s">
        <v>1261</v>
      </c>
      <c r="E2951" s="103">
        <v>8085</v>
      </c>
      <c r="F2951" s="23">
        <v>42244</v>
      </c>
      <c r="G2951" s="106">
        <v>8085</v>
      </c>
      <c r="H2951" s="31">
        <f t="shared" si="93"/>
        <v>0</v>
      </c>
      <c r="I2951" s="132" t="s">
        <v>587</v>
      </c>
      <c r="N2951" s="20">
        <v>42235</v>
      </c>
      <c r="O2951" s="183">
        <v>6191</v>
      </c>
      <c r="P2951" s="183" t="s">
        <v>1592</v>
      </c>
      <c r="Q2951" s="14" t="s">
        <v>35</v>
      </c>
      <c r="R2951" s="103">
        <v>30042.81</v>
      </c>
      <c r="S2951" s="23">
        <v>42236</v>
      </c>
      <c r="T2951" s="118">
        <v>30042.81</v>
      </c>
      <c r="U2951" s="31">
        <f t="shared" si="92"/>
        <v>0</v>
      </c>
      <c r="V2951" s="28" t="s">
        <v>6104</v>
      </c>
    </row>
    <row r="2952" spans="1:22" x14ac:dyDescent="0.25">
      <c r="A2952" s="20">
        <v>42244</v>
      </c>
      <c r="B2952" s="183">
        <v>7160</v>
      </c>
      <c r="C2952" s="183" t="s">
        <v>1592</v>
      </c>
      <c r="D2952" s="14" t="s">
        <v>105</v>
      </c>
      <c r="E2952" s="103">
        <v>4839.5</v>
      </c>
      <c r="F2952" s="23">
        <v>42244</v>
      </c>
      <c r="G2952" s="106">
        <v>4839.5</v>
      </c>
      <c r="H2952" s="31">
        <f t="shared" si="93"/>
        <v>0</v>
      </c>
      <c r="I2952" s="132" t="s">
        <v>9</v>
      </c>
      <c r="N2952" s="20">
        <v>42237</v>
      </c>
      <c r="O2952" s="183">
        <v>6414</v>
      </c>
      <c r="P2952" s="183" t="s">
        <v>1592</v>
      </c>
      <c r="Q2952" s="15" t="s">
        <v>35</v>
      </c>
      <c r="R2952" s="133">
        <v>28987.200000000001</v>
      </c>
      <c r="S2952" s="23">
        <v>42238</v>
      </c>
      <c r="T2952" s="118">
        <v>28987.200000000001</v>
      </c>
      <c r="U2952" s="31">
        <f t="shared" si="92"/>
        <v>0</v>
      </c>
      <c r="V2952" s="46" t="s">
        <v>6104</v>
      </c>
    </row>
    <row r="2953" spans="1:22" x14ac:dyDescent="0.25">
      <c r="A2953" s="20">
        <v>42244</v>
      </c>
      <c r="B2953" s="183">
        <v>7161</v>
      </c>
      <c r="C2953" s="183" t="s">
        <v>1592</v>
      </c>
      <c r="D2953" s="14" t="s">
        <v>1190</v>
      </c>
      <c r="E2953" s="103">
        <v>1687.5</v>
      </c>
      <c r="F2953" s="23">
        <v>42244</v>
      </c>
      <c r="G2953" s="106">
        <v>1687.5</v>
      </c>
      <c r="H2953" s="31">
        <f t="shared" si="93"/>
        <v>0</v>
      </c>
      <c r="I2953" s="132" t="s">
        <v>587</v>
      </c>
      <c r="N2953" s="20">
        <v>42239</v>
      </c>
      <c r="O2953" s="183">
        <v>6672</v>
      </c>
      <c r="P2953" s="183" t="s">
        <v>1592</v>
      </c>
      <c r="Q2953" s="14" t="s">
        <v>35</v>
      </c>
      <c r="R2953" s="103">
        <v>30211.25</v>
      </c>
      <c r="S2953" s="65">
        <v>42240</v>
      </c>
      <c r="T2953" s="106">
        <v>30211.25</v>
      </c>
      <c r="U2953" s="31">
        <f t="shared" si="92"/>
        <v>0</v>
      </c>
      <c r="V2953" s="132" t="s">
        <v>773</v>
      </c>
    </row>
    <row r="2954" spans="1:22" x14ac:dyDescent="0.25">
      <c r="A2954" s="20">
        <v>42244</v>
      </c>
      <c r="B2954" s="183">
        <v>7162</v>
      </c>
      <c r="C2954" s="183" t="s">
        <v>1592</v>
      </c>
      <c r="D2954" s="14" t="s">
        <v>1175</v>
      </c>
      <c r="E2954" s="103">
        <v>13805.3</v>
      </c>
      <c r="F2954" s="23">
        <v>42247</v>
      </c>
      <c r="G2954" s="106">
        <v>13805.3</v>
      </c>
      <c r="H2954" s="31">
        <f t="shared" si="93"/>
        <v>0</v>
      </c>
      <c r="I2954" s="132" t="s">
        <v>587</v>
      </c>
      <c r="N2954" s="20">
        <v>42241</v>
      </c>
      <c r="O2954" s="183">
        <v>6843</v>
      </c>
      <c r="P2954" s="183" t="s">
        <v>1592</v>
      </c>
      <c r="Q2954" s="14" t="s">
        <v>35</v>
      </c>
      <c r="R2954" s="103">
        <v>31337.8</v>
      </c>
      <c r="S2954" s="65">
        <v>42241</v>
      </c>
      <c r="T2954" s="106">
        <v>31337.8</v>
      </c>
      <c r="U2954" s="31">
        <f t="shared" si="92"/>
        <v>0</v>
      </c>
      <c r="V2954" s="132" t="s">
        <v>6106</v>
      </c>
    </row>
    <row r="2955" spans="1:22" x14ac:dyDescent="0.25">
      <c r="A2955" s="20">
        <v>42244</v>
      </c>
      <c r="B2955" s="183">
        <v>7163</v>
      </c>
      <c r="C2955" s="183" t="s">
        <v>1592</v>
      </c>
      <c r="D2955" s="14" t="s">
        <v>940</v>
      </c>
      <c r="E2955" s="103">
        <v>2914.8</v>
      </c>
      <c r="F2955" s="23">
        <v>42244</v>
      </c>
      <c r="G2955" s="106">
        <v>2914.8</v>
      </c>
      <c r="H2955" s="31">
        <f t="shared" si="93"/>
        <v>0</v>
      </c>
      <c r="I2955" s="132" t="s">
        <v>587</v>
      </c>
      <c r="N2955" s="20">
        <v>42243</v>
      </c>
      <c r="O2955" s="183">
        <v>7038</v>
      </c>
      <c r="P2955" s="183" t="s">
        <v>1592</v>
      </c>
      <c r="Q2955" s="14" t="s">
        <v>35</v>
      </c>
      <c r="R2955" s="103">
        <v>33213.300000000003</v>
      </c>
      <c r="S2955" s="23">
        <v>42243</v>
      </c>
      <c r="T2955" s="106">
        <v>33213.300000000003</v>
      </c>
      <c r="U2955" s="31">
        <f t="shared" si="92"/>
        <v>0</v>
      </c>
      <c r="V2955" s="132" t="s">
        <v>773</v>
      </c>
    </row>
    <row r="2956" spans="1:22" x14ac:dyDescent="0.25">
      <c r="A2956" s="20">
        <v>42244</v>
      </c>
      <c r="B2956" s="183">
        <v>7164</v>
      </c>
      <c r="C2956" s="183" t="s">
        <v>1592</v>
      </c>
      <c r="D2956" s="14" t="s">
        <v>5046</v>
      </c>
      <c r="E2956" s="103">
        <v>2458.5</v>
      </c>
      <c r="F2956" s="23">
        <v>42244</v>
      </c>
      <c r="G2956" s="106">
        <v>2458.5</v>
      </c>
      <c r="H2956" s="31">
        <f t="shared" si="93"/>
        <v>0</v>
      </c>
      <c r="I2956" s="132" t="s">
        <v>9</v>
      </c>
      <c r="N2956" s="20">
        <v>42246</v>
      </c>
      <c r="O2956" s="183">
        <v>7417</v>
      </c>
      <c r="P2956" s="183" t="s">
        <v>1592</v>
      </c>
      <c r="Q2956" s="14" t="s">
        <v>35</v>
      </c>
      <c r="R2956" s="103">
        <v>30445.9</v>
      </c>
      <c r="S2956" s="23">
        <v>42246</v>
      </c>
      <c r="T2956" s="106">
        <v>30445.9</v>
      </c>
      <c r="U2956" s="31">
        <f t="shared" si="92"/>
        <v>0</v>
      </c>
      <c r="V2956" s="132" t="s">
        <v>59</v>
      </c>
    </row>
    <row r="2957" spans="1:22" x14ac:dyDescent="0.25">
      <c r="A2957" s="20">
        <v>42244</v>
      </c>
      <c r="B2957" s="183">
        <v>7165</v>
      </c>
      <c r="C2957" s="183" t="s">
        <v>1592</v>
      </c>
      <c r="D2957" s="14" t="s">
        <v>151</v>
      </c>
      <c r="E2957" s="103">
        <v>2456.8000000000002</v>
      </c>
      <c r="F2957" s="23">
        <v>42245</v>
      </c>
      <c r="G2957" s="106">
        <v>2456.8000000000002</v>
      </c>
      <c r="H2957" s="31">
        <f t="shared" si="93"/>
        <v>0</v>
      </c>
      <c r="I2957" s="132" t="s">
        <v>9</v>
      </c>
      <c r="N2957" s="20">
        <v>42227</v>
      </c>
      <c r="O2957" s="183">
        <v>5308</v>
      </c>
      <c r="P2957" s="183" t="s">
        <v>1592</v>
      </c>
      <c r="Q2957" s="14" t="s">
        <v>422</v>
      </c>
      <c r="R2957" s="103">
        <v>666.7</v>
      </c>
      <c r="S2957" s="23">
        <v>42227</v>
      </c>
      <c r="T2957" s="106">
        <v>666.7</v>
      </c>
      <c r="U2957" s="31">
        <f t="shared" si="92"/>
        <v>0</v>
      </c>
      <c r="V2957" s="132" t="s">
        <v>9</v>
      </c>
    </row>
    <row r="2958" spans="1:22" x14ac:dyDescent="0.25">
      <c r="A2958" s="20">
        <v>42244</v>
      </c>
      <c r="B2958" s="183">
        <v>7166</v>
      </c>
      <c r="C2958" s="183" t="s">
        <v>1592</v>
      </c>
      <c r="D2958" s="14" t="s">
        <v>6245</v>
      </c>
      <c r="E2958" s="103">
        <v>3216</v>
      </c>
      <c r="F2958" s="23">
        <v>42244</v>
      </c>
      <c r="G2958" s="106">
        <v>3216</v>
      </c>
      <c r="H2958" s="31">
        <f t="shared" si="93"/>
        <v>0</v>
      </c>
      <c r="I2958" s="132" t="s">
        <v>9</v>
      </c>
      <c r="N2958" s="20">
        <v>42230</v>
      </c>
      <c r="O2958" s="183">
        <v>5647</v>
      </c>
      <c r="P2958" s="183" t="s">
        <v>1592</v>
      </c>
      <c r="Q2958" s="14" t="s">
        <v>422</v>
      </c>
      <c r="R2958" s="103">
        <v>156.4</v>
      </c>
      <c r="S2958" s="23">
        <v>42230</v>
      </c>
      <c r="T2958" s="106">
        <v>156.4</v>
      </c>
      <c r="U2958" s="48">
        <f t="shared" si="92"/>
        <v>0</v>
      </c>
      <c r="V2958" s="132" t="s">
        <v>9</v>
      </c>
    </row>
    <row r="2959" spans="1:22" x14ac:dyDescent="0.25">
      <c r="A2959" s="20">
        <v>42244</v>
      </c>
      <c r="B2959" s="183">
        <v>7167</v>
      </c>
      <c r="C2959" s="183" t="s">
        <v>1592</v>
      </c>
      <c r="D2959" s="14" t="s">
        <v>435</v>
      </c>
      <c r="E2959" s="103">
        <v>5788</v>
      </c>
      <c r="F2959" s="23">
        <v>42244</v>
      </c>
      <c r="G2959" s="106">
        <v>5788</v>
      </c>
      <c r="H2959" s="31">
        <f t="shared" si="93"/>
        <v>0</v>
      </c>
      <c r="I2959" s="132" t="s">
        <v>9</v>
      </c>
      <c r="N2959" s="20">
        <v>42233</v>
      </c>
      <c r="O2959" s="183">
        <v>5990</v>
      </c>
      <c r="P2959" s="183" t="s">
        <v>1592</v>
      </c>
      <c r="Q2959" s="14" t="s">
        <v>422</v>
      </c>
      <c r="R2959" s="103">
        <v>365.5</v>
      </c>
      <c r="S2959" s="23">
        <v>42233</v>
      </c>
      <c r="T2959" s="118">
        <v>365.5</v>
      </c>
      <c r="U2959" s="31">
        <f t="shared" si="92"/>
        <v>0</v>
      </c>
      <c r="V2959" s="28" t="s">
        <v>9</v>
      </c>
    </row>
    <row r="2960" spans="1:22" x14ac:dyDescent="0.25">
      <c r="A2960" s="20">
        <v>42244</v>
      </c>
      <c r="B2960" s="183">
        <v>7168</v>
      </c>
      <c r="C2960" s="183" t="s">
        <v>1592</v>
      </c>
      <c r="D2960" s="14" t="s">
        <v>6271</v>
      </c>
      <c r="E2960" s="103">
        <v>217.9</v>
      </c>
      <c r="F2960" s="23">
        <v>42244</v>
      </c>
      <c r="G2960" s="106">
        <v>217.9</v>
      </c>
      <c r="H2960" s="31">
        <f t="shared" si="93"/>
        <v>0</v>
      </c>
      <c r="I2960" s="132" t="s">
        <v>9</v>
      </c>
      <c r="N2960" s="20">
        <v>42235</v>
      </c>
      <c r="O2960" s="183">
        <v>6218</v>
      </c>
      <c r="P2960" s="183" t="s">
        <v>1592</v>
      </c>
      <c r="Q2960" s="150" t="s">
        <v>422</v>
      </c>
      <c r="R2960" s="103">
        <v>338</v>
      </c>
      <c r="S2960" s="23">
        <v>42235</v>
      </c>
      <c r="T2960" s="106">
        <v>338</v>
      </c>
      <c r="U2960" s="31">
        <f t="shared" si="92"/>
        <v>0</v>
      </c>
      <c r="V2960" s="28" t="s">
        <v>9</v>
      </c>
    </row>
    <row r="2961" spans="1:22" x14ac:dyDescent="0.25">
      <c r="A2961" s="20">
        <v>42244</v>
      </c>
      <c r="B2961" s="183">
        <v>7169</v>
      </c>
      <c r="C2961" s="183" t="s">
        <v>1592</v>
      </c>
      <c r="D2961" s="14" t="s">
        <v>8</v>
      </c>
      <c r="E2961" s="103">
        <v>1615</v>
      </c>
      <c r="F2961" s="23">
        <v>42244</v>
      </c>
      <c r="G2961" s="106">
        <v>1615</v>
      </c>
      <c r="H2961" s="31">
        <f t="shared" si="93"/>
        <v>0</v>
      </c>
      <c r="I2961" s="132" t="s">
        <v>9</v>
      </c>
      <c r="N2961" s="20">
        <v>42242</v>
      </c>
      <c r="O2961" s="183">
        <v>6969</v>
      </c>
      <c r="P2961" s="183" t="s">
        <v>1592</v>
      </c>
      <c r="Q2961" s="14" t="s">
        <v>422</v>
      </c>
      <c r="R2961" s="103">
        <v>400.4</v>
      </c>
      <c r="S2961" s="65">
        <v>42242</v>
      </c>
      <c r="T2961" s="106">
        <v>400.4</v>
      </c>
      <c r="U2961" s="31">
        <f t="shared" si="92"/>
        <v>0</v>
      </c>
      <c r="V2961" s="132" t="s">
        <v>9</v>
      </c>
    </row>
    <row r="2962" spans="1:22" x14ac:dyDescent="0.25">
      <c r="A2962" s="20">
        <v>42244</v>
      </c>
      <c r="B2962" s="183">
        <v>7170</v>
      </c>
      <c r="C2962" s="183" t="s">
        <v>1592</v>
      </c>
      <c r="D2962" s="14" t="s">
        <v>435</v>
      </c>
      <c r="E2962" s="103">
        <v>888</v>
      </c>
      <c r="F2962" s="23">
        <v>42244</v>
      </c>
      <c r="G2962" s="106">
        <v>888</v>
      </c>
      <c r="H2962" s="31">
        <f t="shared" si="93"/>
        <v>0</v>
      </c>
      <c r="I2962" s="132" t="s">
        <v>9</v>
      </c>
      <c r="N2962" s="20">
        <v>42229</v>
      </c>
      <c r="O2962" s="183">
        <v>5507</v>
      </c>
      <c r="P2962" s="183" t="s">
        <v>1592</v>
      </c>
      <c r="Q2962" s="14" t="s">
        <v>1515</v>
      </c>
      <c r="R2962" s="103">
        <v>2476.9</v>
      </c>
      <c r="S2962" s="51">
        <v>42229</v>
      </c>
      <c r="T2962" s="106">
        <v>2476.9</v>
      </c>
      <c r="U2962" s="31">
        <f t="shared" si="92"/>
        <v>0</v>
      </c>
      <c r="V2962" s="132" t="s">
        <v>17</v>
      </c>
    </row>
    <row r="2963" spans="1:22" x14ac:dyDescent="0.25">
      <c r="A2963" s="20">
        <v>42244</v>
      </c>
      <c r="B2963" s="183">
        <v>7171</v>
      </c>
      <c r="C2963" s="183" t="s">
        <v>1592</v>
      </c>
      <c r="D2963" s="14" t="s">
        <v>99</v>
      </c>
      <c r="E2963" s="103">
        <v>3171.6</v>
      </c>
      <c r="F2963" s="23">
        <v>42244</v>
      </c>
      <c r="G2963" s="106">
        <v>3171.6</v>
      </c>
      <c r="H2963" s="31">
        <f t="shared" si="93"/>
        <v>0</v>
      </c>
      <c r="I2963" s="132" t="s">
        <v>41</v>
      </c>
      <c r="N2963" s="20">
        <v>42229</v>
      </c>
      <c r="O2963" s="183">
        <v>5513</v>
      </c>
      <c r="P2963" s="183" t="s">
        <v>1592</v>
      </c>
      <c r="Q2963" s="14" t="s">
        <v>1515</v>
      </c>
      <c r="R2963" s="103">
        <v>755.2</v>
      </c>
      <c r="S2963" s="23">
        <v>42229</v>
      </c>
      <c r="T2963" s="106">
        <v>755.2</v>
      </c>
      <c r="U2963" s="31">
        <f t="shared" si="92"/>
        <v>0</v>
      </c>
      <c r="V2963" s="132" t="s">
        <v>17</v>
      </c>
    </row>
    <row r="2964" spans="1:22" x14ac:dyDescent="0.25">
      <c r="A2964" s="20">
        <v>42244</v>
      </c>
      <c r="B2964" s="183">
        <v>7172</v>
      </c>
      <c r="C2964" s="183" t="s">
        <v>1592</v>
      </c>
      <c r="D2964" s="14" t="s">
        <v>218</v>
      </c>
      <c r="E2964" s="153">
        <v>0</v>
      </c>
      <c r="F2964" s="23"/>
      <c r="G2964" s="106"/>
      <c r="H2964" s="31">
        <f t="shared" si="93"/>
        <v>0</v>
      </c>
      <c r="I2964" s="132" t="s">
        <v>13</v>
      </c>
      <c r="N2964" s="20">
        <v>42230</v>
      </c>
      <c r="O2964" s="183">
        <v>5641</v>
      </c>
      <c r="P2964" s="183" t="s">
        <v>1592</v>
      </c>
      <c r="Q2964" s="14" t="s">
        <v>1515</v>
      </c>
      <c r="R2964" s="103">
        <v>2430.4</v>
      </c>
      <c r="S2964" s="23">
        <v>42230</v>
      </c>
      <c r="T2964" s="106">
        <v>2430.4</v>
      </c>
      <c r="U2964" s="48">
        <f t="shared" si="92"/>
        <v>0</v>
      </c>
      <c r="V2964" s="132" t="s">
        <v>17</v>
      </c>
    </row>
    <row r="2965" spans="1:22" x14ac:dyDescent="0.25">
      <c r="A2965" s="20">
        <v>42244</v>
      </c>
      <c r="B2965" s="183">
        <v>7173</v>
      </c>
      <c r="C2965" s="183" t="s">
        <v>1592</v>
      </c>
      <c r="D2965" s="14" t="s">
        <v>57</v>
      </c>
      <c r="E2965" s="103">
        <v>2604</v>
      </c>
      <c r="F2965" s="23">
        <v>42244</v>
      </c>
      <c r="G2965" s="106">
        <v>2604</v>
      </c>
      <c r="H2965" s="31">
        <f t="shared" si="93"/>
        <v>0</v>
      </c>
      <c r="I2965" s="132" t="s">
        <v>59</v>
      </c>
      <c r="N2965" s="20">
        <v>42231</v>
      </c>
      <c r="O2965" s="183">
        <v>5750</v>
      </c>
      <c r="P2965" s="183" t="s">
        <v>1592</v>
      </c>
      <c r="Q2965" s="14" t="s">
        <v>1515</v>
      </c>
      <c r="R2965" s="103">
        <v>2325</v>
      </c>
      <c r="S2965" s="23">
        <v>42231</v>
      </c>
      <c r="T2965" s="106">
        <v>2325</v>
      </c>
      <c r="U2965" s="48">
        <f t="shared" si="92"/>
        <v>0</v>
      </c>
      <c r="V2965" s="132" t="s">
        <v>17</v>
      </c>
    </row>
    <row r="2966" spans="1:22" x14ac:dyDescent="0.25">
      <c r="A2966" s="20">
        <v>42244</v>
      </c>
      <c r="B2966" s="183">
        <v>7174</v>
      </c>
      <c r="C2966" s="183" t="s">
        <v>1592</v>
      </c>
      <c r="D2966" s="14" t="s">
        <v>218</v>
      </c>
      <c r="E2966" s="153">
        <v>0</v>
      </c>
      <c r="F2966" s="23"/>
      <c r="G2966" s="106"/>
      <c r="H2966" s="31">
        <f t="shared" si="93"/>
        <v>0</v>
      </c>
      <c r="I2966" s="132" t="s">
        <v>13</v>
      </c>
      <c r="N2966" s="20">
        <v>42232</v>
      </c>
      <c r="O2966" s="183">
        <v>5882</v>
      </c>
      <c r="P2966" s="183" t="s">
        <v>1592</v>
      </c>
      <c r="Q2966" s="14" t="s">
        <v>1515</v>
      </c>
      <c r="R2966" s="103">
        <v>2579.1999999999998</v>
      </c>
      <c r="S2966" s="23">
        <v>42232</v>
      </c>
      <c r="T2966" s="106">
        <v>2579.1999999999998</v>
      </c>
      <c r="U2966" s="48">
        <f t="shared" si="92"/>
        <v>0</v>
      </c>
      <c r="V2966" s="132" t="s">
        <v>17</v>
      </c>
    </row>
    <row r="2967" spans="1:22" x14ac:dyDescent="0.25">
      <c r="A2967" s="20">
        <v>42244</v>
      </c>
      <c r="B2967" s="183">
        <v>7175</v>
      </c>
      <c r="C2967" s="183" t="s">
        <v>1592</v>
      </c>
      <c r="D2967" s="14" t="s">
        <v>37</v>
      </c>
      <c r="E2967" s="103">
        <v>35409.4</v>
      </c>
      <c r="F2967" s="30">
        <v>42253</v>
      </c>
      <c r="G2967" s="144">
        <v>35409.4</v>
      </c>
      <c r="H2967" s="31">
        <f t="shared" si="93"/>
        <v>0</v>
      </c>
      <c r="I2967" s="132" t="s">
        <v>773</v>
      </c>
      <c r="N2967" s="20">
        <v>42233</v>
      </c>
      <c r="O2967" s="183">
        <v>5966</v>
      </c>
      <c r="P2967" s="183" t="s">
        <v>1592</v>
      </c>
      <c r="Q2967" s="14" t="s">
        <v>1515</v>
      </c>
      <c r="R2967" s="103">
        <v>2811</v>
      </c>
      <c r="S2967" s="23">
        <v>42233</v>
      </c>
      <c r="T2967" s="118">
        <v>2811</v>
      </c>
      <c r="U2967" s="31">
        <f t="shared" si="92"/>
        <v>0</v>
      </c>
      <c r="V2967" s="28" t="s">
        <v>17</v>
      </c>
    </row>
    <row r="2968" spans="1:22" x14ac:dyDescent="0.25">
      <c r="A2968" s="20">
        <v>42244</v>
      </c>
      <c r="B2968" s="183">
        <v>7176</v>
      </c>
      <c r="C2968" s="183" t="s">
        <v>1592</v>
      </c>
      <c r="D2968" s="150" t="s">
        <v>81</v>
      </c>
      <c r="E2968" s="103">
        <v>2624.4</v>
      </c>
      <c r="F2968" s="23">
        <v>42244</v>
      </c>
      <c r="G2968" s="106">
        <v>2624.4</v>
      </c>
      <c r="H2968" s="31">
        <f t="shared" si="93"/>
        <v>0</v>
      </c>
      <c r="I2968" s="132" t="s">
        <v>59</v>
      </c>
      <c r="N2968" s="20">
        <v>42234</v>
      </c>
      <c r="O2968" s="183">
        <v>6095</v>
      </c>
      <c r="P2968" s="183" t="s">
        <v>1592</v>
      </c>
      <c r="Q2968" s="14" t="s">
        <v>1515</v>
      </c>
      <c r="R2968" s="103">
        <v>2784</v>
      </c>
      <c r="S2968" s="65">
        <v>42234</v>
      </c>
      <c r="T2968" s="106">
        <v>2784</v>
      </c>
      <c r="U2968" s="31">
        <f t="shared" si="92"/>
        <v>0</v>
      </c>
      <c r="V2968" s="132" t="s">
        <v>17</v>
      </c>
    </row>
    <row r="2969" spans="1:22" x14ac:dyDescent="0.25">
      <c r="A2969" s="20">
        <v>42244</v>
      </c>
      <c r="B2969" s="183">
        <v>7177</v>
      </c>
      <c r="C2969" s="183" t="s">
        <v>1592</v>
      </c>
      <c r="D2969" s="14" t="s">
        <v>91</v>
      </c>
      <c r="E2969" s="103">
        <v>35120.74</v>
      </c>
      <c r="F2969" s="23">
        <v>42244</v>
      </c>
      <c r="G2969" s="106">
        <v>35120.74</v>
      </c>
      <c r="H2969" s="31">
        <f t="shared" si="93"/>
        <v>0</v>
      </c>
      <c r="I2969" s="132" t="s">
        <v>59</v>
      </c>
      <c r="N2969" s="20">
        <v>42235</v>
      </c>
      <c r="O2969" s="183">
        <v>6184</v>
      </c>
      <c r="P2969" s="183" t="s">
        <v>1592</v>
      </c>
      <c r="Q2969" s="14" t="s">
        <v>1515</v>
      </c>
      <c r="R2969" s="103">
        <v>2820</v>
      </c>
      <c r="S2969" s="23">
        <v>42235</v>
      </c>
      <c r="T2969" s="118">
        <v>2820</v>
      </c>
      <c r="U2969" s="31">
        <f t="shared" si="92"/>
        <v>0</v>
      </c>
      <c r="V2969" s="28" t="s">
        <v>17</v>
      </c>
    </row>
    <row r="2970" spans="1:22" x14ac:dyDescent="0.25">
      <c r="A2970" s="20">
        <v>42244</v>
      </c>
      <c r="B2970" s="183">
        <v>7178</v>
      </c>
      <c r="C2970" s="183" t="s">
        <v>1592</v>
      </c>
      <c r="D2970" s="14" t="s">
        <v>82</v>
      </c>
      <c r="E2970" s="103">
        <v>4498.3999999999996</v>
      </c>
      <c r="F2970" s="23">
        <v>42244</v>
      </c>
      <c r="G2970" s="106">
        <v>4498.3999999999996</v>
      </c>
      <c r="H2970" s="31">
        <f t="shared" si="93"/>
        <v>0</v>
      </c>
      <c r="I2970" s="132" t="s">
        <v>59</v>
      </c>
      <c r="N2970" s="20">
        <v>42236</v>
      </c>
      <c r="O2970" s="183">
        <v>6313</v>
      </c>
      <c r="P2970" s="183" t="s">
        <v>1592</v>
      </c>
      <c r="Q2970" s="14" t="s">
        <v>1515</v>
      </c>
      <c r="R2970" s="103">
        <v>1018.4</v>
      </c>
      <c r="S2970" s="23">
        <v>42236</v>
      </c>
      <c r="T2970" s="118">
        <v>1018.4</v>
      </c>
      <c r="U2970" s="31">
        <f t="shared" si="92"/>
        <v>0</v>
      </c>
      <c r="V2970" s="28" t="s">
        <v>17</v>
      </c>
    </row>
    <row r="2971" spans="1:22" x14ac:dyDescent="0.25">
      <c r="A2971" s="20">
        <v>42244</v>
      </c>
      <c r="B2971" s="183">
        <v>7179</v>
      </c>
      <c r="C2971" s="183" t="s">
        <v>1592</v>
      </c>
      <c r="D2971" s="14" t="s">
        <v>148</v>
      </c>
      <c r="E2971" s="103">
        <v>4609.2</v>
      </c>
      <c r="F2971" s="23">
        <v>42244</v>
      </c>
      <c r="G2971" s="106">
        <v>4609.2</v>
      </c>
      <c r="H2971" s="31">
        <f t="shared" si="93"/>
        <v>0</v>
      </c>
      <c r="I2971" s="132" t="s">
        <v>59</v>
      </c>
      <c r="N2971" s="20">
        <v>42237</v>
      </c>
      <c r="O2971" s="183">
        <v>6432</v>
      </c>
      <c r="P2971" s="183" t="s">
        <v>1592</v>
      </c>
      <c r="Q2971" s="15" t="s">
        <v>1515</v>
      </c>
      <c r="R2971" s="133">
        <v>2731.05</v>
      </c>
      <c r="S2971" s="23">
        <v>42237</v>
      </c>
      <c r="T2971" s="118">
        <v>2731.05</v>
      </c>
      <c r="U2971" s="31">
        <f t="shared" si="92"/>
        <v>0</v>
      </c>
      <c r="V2971" s="46" t="s">
        <v>59</v>
      </c>
    </row>
    <row r="2972" spans="1:22" x14ac:dyDescent="0.25">
      <c r="A2972" s="20">
        <v>42244</v>
      </c>
      <c r="B2972" s="183">
        <v>7180</v>
      </c>
      <c r="C2972" s="183" t="s">
        <v>1592</v>
      </c>
      <c r="D2972" s="14" t="s">
        <v>53</v>
      </c>
      <c r="E2972" s="103">
        <v>2180.1</v>
      </c>
      <c r="F2972" s="23">
        <v>42244</v>
      </c>
      <c r="G2972" s="106">
        <v>2180.1</v>
      </c>
      <c r="H2972" s="31">
        <f t="shared" si="93"/>
        <v>0</v>
      </c>
      <c r="I2972" s="132" t="s">
        <v>59</v>
      </c>
      <c r="N2972" s="20">
        <v>42238</v>
      </c>
      <c r="O2972" s="183">
        <v>6577</v>
      </c>
      <c r="P2972" s="183" t="s">
        <v>1592</v>
      </c>
      <c r="Q2972" s="14" t="s">
        <v>1515</v>
      </c>
      <c r="R2972" s="103">
        <v>3536.55</v>
      </c>
      <c r="S2972" s="23">
        <v>42238</v>
      </c>
      <c r="T2972" s="106">
        <v>3536.55</v>
      </c>
      <c r="U2972" s="31">
        <f t="shared" si="92"/>
        <v>0</v>
      </c>
      <c r="V2972" s="132" t="s">
        <v>17</v>
      </c>
    </row>
    <row r="2973" spans="1:22" x14ac:dyDescent="0.25">
      <c r="A2973" s="20">
        <v>42244</v>
      </c>
      <c r="B2973" s="183">
        <v>7181</v>
      </c>
      <c r="C2973" s="183" t="s">
        <v>1592</v>
      </c>
      <c r="D2973" s="14" t="s">
        <v>83</v>
      </c>
      <c r="E2973" s="103">
        <v>4936.3999999999996</v>
      </c>
      <c r="F2973" s="23">
        <v>42244</v>
      </c>
      <c r="G2973" s="106">
        <v>4936.3999999999996</v>
      </c>
      <c r="H2973" s="31">
        <f t="shared" si="93"/>
        <v>0</v>
      </c>
      <c r="I2973" s="132" t="s">
        <v>59</v>
      </c>
      <c r="N2973" s="20">
        <v>42239</v>
      </c>
      <c r="O2973" s="183">
        <v>6666</v>
      </c>
      <c r="P2973" s="183" t="s">
        <v>1592</v>
      </c>
      <c r="Q2973" s="14" t="s">
        <v>1515</v>
      </c>
      <c r="R2973" s="103">
        <v>2668.75</v>
      </c>
      <c r="S2973" s="65">
        <v>42240</v>
      </c>
      <c r="T2973" s="106">
        <v>2668.75</v>
      </c>
      <c r="U2973" s="31">
        <f t="shared" si="92"/>
        <v>0</v>
      </c>
      <c r="V2973" s="132" t="s">
        <v>17</v>
      </c>
    </row>
    <row r="2974" spans="1:22" x14ac:dyDescent="0.25">
      <c r="A2974" s="20">
        <v>42244</v>
      </c>
      <c r="B2974" s="183">
        <v>7182</v>
      </c>
      <c r="C2974" s="183" t="s">
        <v>1592</v>
      </c>
      <c r="D2974" s="14" t="s">
        <v>226</v>
      </c>
      <c r="E2974" s="103">
        <v>2776</v>
      </c>
      <c r="F2974" s="23">
        <v>42244</v>
      </c>
      <c r="G2974" s="106">
        <v>2776</v>
      </c>
      <c r="H2974" s="31">
        <f t="shared" si="93"/>
        <v>0</v>
      </c>
      <c r="I2974" s="132" t="s">
        <v>41</v>
      </c>
      <c r="N2974" s="20">
        <v>42240</v>
      </c>
      <c r="O2974" s="183">
        <v>6734</v>
      </c>
      <c r="P2974" s="183" t="s">
        <v>1592</v>
      </c>
      <c r="Q2974" s="14" t="s">
        <v>1515</v>
      </c>
      <c r="R2974" s="103">
        <v>2901.6</v>
      </c>
      <c r="S2974" s="65">
        <v>42240</v>
      </c>
      <c r="T2974" s="106">
        <v>2901.6</v>
      </c>
      <c r="U2974" s="31">
        <f t="shared" si="92"/>
        <v>0</v>
      </c>
      <c r="V2974" s="132" t="s">
        <v>312</v>
      </c>
    </row>
    <row r="2975" spans="1:22" x14ac:dyDescent="0.25">
      <c r="A2975" s="20">
        <v>42244</v>
      </c>
      <c r="B2975" s="183">
        <v>7183</v>
      </c>
      <c r="C2975" s="183" t="s">
        <v>1592</v>
      </c>
      <c r="D2975" s="14" t="s">
        <v>6156</v>
      </c>
      <c r="E2975" s="103">
        <v>9115.5</v>
      </c>
      <c r="F2975" s="23">
        <v>42244</v>
      </c>
      <c r="G2975" s="106">
        <v>9115.5</v>
      </c>
      <c r="H2975" s="31">
        <f t="shared" si="93"/>
        <v>0</v>
      </c>
      <c r="I2975" s="132" t="s">
        <v>9</v>
      </c>
      <c r="N2975" s="20">
        <v>42241</v>
      </c>
      <c r="O2975" s="183">
        <v>6873</v>
      </c>
      <c r="P2975" s="183" t="s">
        <v>1592</v>
      </c>
      <c r="Q2975" s="14" t="s">
        <v>1515</v>
      </c>
      <c r="R2975" s="103">
        <v>3149.6</v>
      </c>
      <c r="S2975" s="65">
        <v>42241</v>
      </c>
      <c r="T2975" s="106">
        <v>3149.6</v>
      </c>
      <c r="U2975" s="31">
        <f t="shared" si="92"/>
        <v>0</v>
      </c>
      <c r="V2975" s="132" t="s">
        <v>9</v>
      </c>
    </row>
    <row r="2976" spans="1:22" x14ac:dyDescent="0.25">
      <c r="A2976" s="20">
        <v>42244</v>
      </c>
      <c r="B2976" s="183">
        <v>7184</v>
      </c>
      <c r="C2976" s="183" t="s">
        <v>1592</v>
      </c>
      <c r="D2976" s="14" t="s">
        <v>215</v>
      </c>
      <c r="E2976" s="103">
        <v>33301.800000000003</v>
      </c>
      <c r="F2976" s="23">
        <v>42244</v>
      </c>
      <c r="G2976" s="106">
        <v>33301.800000000003</v>
      </c>
      <c r="H2976" s="31">
        <f t="shared" si="93"/>
        <v>0</v>
      </c>
      <c r="I2976" s="132" t="s">
        <v>6106</v>
      </c>
      <c r="N2976" s="20">
        <v>42242</v>
      </c>
      <c r="O2976" s="183">
        <v>6965</v>
      </c>
      <c r="P2976" s="183" t="s">
        <v>1592</v>
      </c>
      <c r="Q2976" s="14" t="s">
        <v>1515</v>
      </c>
      <c r="R2976" s="103">
        <v>3118.6</v>
      </c>
      <c r="S2976" s="65">
        <v>42242</v>
      </c>
      <c r="T2976" s="106">
        <v>3118.6</v>
      </c>
      <c r="U2976" s="31">
        <f t="shared" si="92"/>
        <v>0</v>
      </c>
      <c r="V2976" s="132" t="s">
        <v>17</v>
      </c>
    </row>
    <row r="2977" spans="1:22" x14ac:dyDescent="0.25">
      <c r="A2977" s="20">
        <v>42244</v>
      </c>
      <c r="B2977" s="183">
        <v>7185</v>
      </c>
      <c r="C2977" s="183" t="s">
        <v>1592</v>
      </c>
      <c r="D2977" s="14" t="s">
        <v>131</v>
      </c>
      <c r="E2977" s="103">
        <v>9787.5</v>
      </c>
      <c r="F2977" s="23">
        <v>42246</v>
      </c>
      <c r="G2977" s="106">
        <v>9787.5</v>
      </c>
      <c r="H2977" s="31">
        <f t="shared" si="93"/>
        <v>0</v>
      </c>
      <c r="I2977" s="132" t="s">
        <v>312</v>
      </c>
      <c r="N2977" s="20">
        <v>42243</v>
      </c>
      <c r="O2977" s="183">
        <v>7084</v>
      </c>
      <c r="P2977" s="183" t="s">
        <v>1592</v>
      </c>
      <c r="Q2977" s="14" t="s">
        <v>1515</v>
      </c>
      <c r="R2977" s="103">
        <v>3429</v>
      </c>
      <c r="S2977" s="23">
        <v>42243</v>
      </c>
      <c r="T2977" s="106">
        <v>3429</v>
      </c>
      <c r="U2977" s="31">
        <f t="shared" si="92"/>
        <v>0</v>
      </c>
      <c r="V2977" s="132" t="s">
        <v>17</v>
      </c>
    </row>
    <row r="2978" spans="1:22" x14ac:dyDescent="0.25">
      <c r="A2978" s="20">
        <v>42244</v>
      </c>
      <c r="B2978" s="183">
        <v>7186</v>
      </c>
      <c r="C2978" s="183" t="s">
        <v>1592</v>
      </c>
      <c r="D2978" s="14" t="s">
        <v>31</v>
      </c>
      <c r="E2978" s="103">
        <v>3607.8</v>
      </c>
      <c r="F2978" s="23">
        <v>42244</v>
      </c>
      <c r="G2978" s="106">
        <v>3607.8</v>
      </c>
      <c r="H2978" s="31">
        <f t="shared" si="93"/>
        <v>0</v>
      </c>
      <c r="I2978" s="132" t="s">
        <v>59</v>
      </c>
      <c r="N2978" s="20">
        <v>42245</v>
      </c>
      <c r="O2978" s="183">
        <v>7351</v>
      </c>
      <c r="P2978" s="183" t="s">
        <v>1592</v>
      </c>
      <c r="Q2978" s="14" t="s">
        <v>1515</v>
      </c>
      <c r="R2978" s="103">
        <v>2904.3</v>
      </c>
      <c r="S2978" s="23">
        <v>42245</v>
      </c>
      <c r="T2978" s="106">
        <v>2904.3</v>
      </c>
      <c r="U2978" s="31">
        <f t="shared" si="92"/>
        <v>0</v>
      </c>
      <c r="V2978" s="132" t="s">
        <v>94</v>
      </c>
    </row>
    <row r="2979" spans="1:22" x14ac:dyDescent="0.25">
      <c r="A2979" s="20">
        <v>42244</v>
      </c>
      <c r="B2979" s="183">
        <v>7187</v>
      </c>
      <c r="C2979" s="183" t="s">
        <v>1592</v>
      </c>
      <c r="D2979" s="14" t="s">
        <v>6156</v>
      </c>
      <c r="E2979" s="103">
        <v>123</v>
      </c>
      <c r="F2979" s="23">
        <v>42244</v>
      </c>
      <c r="G2979" s="106">
        <v>123</v>
      </c>
      <c r="H2979" s="31">
        <f t="shared" si="93"/>
        <v>0</v>
      </c>
      <c r="I2979" s="132" t="s">
        <v>9</v>
      </c>
      <c r="N2979" s="20">
        <v>42246</v>
      </c>
      <c r="O2979" s="183">
        <v>7432</v>
      </c>
      <c r="P2979" s="183" t="s">
        <v>1592</v>
      </c>
      <c r="Q2979" s="14" t="s">
        <v>1515</v>
      </c>
      <c r="R2979" s="103">
        <v>2444.4</v>
      </c>
      <c r="S2979" s="23">
        <v>42246</v>
      </c>
      <c r="T2979" s="106">
        <v>2444.4</v>
      </c>
      <c r="U2979" s="31">
        <f t="shared" si="92"/>
        <v>0</v>
      </c>
      <c r="V2979" s="132" t="s">
        <v>9</v>
      </c>
    </row>
    <row r="2980" spans="1:22" x14ac:dyDescent="0.25">
      <c r="A2980" s="20">
        <v>42244</v>
      </c>
      <c r="B2980" s="183">
        <v>7188</v>
      </c>
      <c r="C2980" s="183" t="s">
        <v>1592</v>
      </c>
      <c r="D2980" s="14" t="s">
        <v>1187</v>
      </c>
      <c r="E2980" s="103">
        <v>2324</v>
      </c>
      <c r="F2980" s="23">
        <v>42245</v>
      </c>
      <c r="G2980" s="106">
        <v>2324</v>
      </c>
      <c r="H2980" s="31">
        <f t="shared" si="93"/>
        <v>0</v>
      </c>
      <c r="I2980" s="132" t="s">
        <v>59</v>
      </c>
      <c r="N2980" s="20">
        <v>42247</v>
      </c>
      <c r="O2980" s="183">
        <v>7522</v>
      </c>
      <c r="P2980" s="183" t="s">
        <v>1592</v>
      </c>
      <c r="Q2980" s="14" t="s">
        <v>1515</v>
      </c>
      <c r="R2980" s="103">
        <v>2655.45</v>
      </c>
      <c r="S2980" s="23">
        <v>42247</v>
      </c>
      <c r="T2980" s="106">
        <v>2655.45</v>
      </c>
      <c r="U2980" s="31">
        <f t="shared" si="92"/>
        <v>0</v>
      </c>
      <c r="V2980" s="132" t="s">
        <v>17</v>
      </c>
    </row>
    <row r="2981" spans="1:22" x14ac:dyDescent="0.25">
      <c r="A2981" s="20">
        <v>42244</v>
      </c>
      <c r="B2981" s="183">
        <v>7189</v>
      </c>
      <c r="C2981" s="183" t="s">
        <v>1592</v>
      </c>
      <c r="D2981" s="150" t="s">
        <v>169</v>
      </c>
      <c r="E2981" s="103">
        <v>2564</v>
      </c>
      <c r="F2981" s="23">
        <v>42245</v>
      </c>
      <c r="G2981" s="106">
        <v>2564</v>
      </c>
      <c r="H2981" s="31">
        <f t="shared" si="93"/>
        <v>0</v>
      </c>
      <c r="I2981" s="132" t="s">
        <v>6112</v>
      </c>
      <c r="N2981" s="20">
        <v>42237</v>
      </c>
      <c r="O2981" s="183">
        <v>6502</v>
      </c>
      <c r="P2981" s="183" t="s">
        <v>1592</v>
      </c>
      <c r="Q2981" s="14" t="s">
        <v>881</v>
      </c>
      <c r="R2981" s="103">
        <v>1363.2</v>
      </c>
      <c r="S2981" s="23">
        <v>42237</v>
      </c>
      <c r="T2981" s="106">
        <v>1363.2</v>
      </c>
      <c r="U2981" s="31">
        <f t="shared" si="92"/>
        <v>0</v>
      </c>
      <c r="V2981" s="132" t="s">
        <v>9</v>
      </c>
    </row>
    <row r="2982" spans="1:22" x14ac:dyDescent="0.25">
      <c r="A2982" s="20">
        <v>42244</v>
      </c>
      <c r="B2982" s="183">
        <v>7190</v>
      </c>
      <c r="C2982" s="183" t="s">
        <v>1592</v>
      </c>
      <c r="D2982" s="14" t="s">
        <v>133</v>
      </c>
      <c r="E2982" s="103">
        <v>30596.6</v>
      </c>
      <c r="F2982" s="23">
        <v>42244</v>
      </c>
      <c r="G2982" s="106">
        <v>30596.6</v>
      </c>
      <c r="H2982" s="31">
        <f t="shared" si="93"/>
        <v>0</v>
      </c>
      <c r="I2982" s="132" t="s">
        <v>9</v>
      </c>
      <c r="N2982" s="20">
        <v>42245</v>
      </c>
      <c r="O2982" s="183">
        <v>7388</v>
      </c>
      <c r="P2982" s="183" t="s">
        <v>1592</v>
      </c>
      <c r="Q2982" s="14" t="s">
        <v>881</v>
      </c>
      <c r="R2982" s="103">
        <v>1556</v>
      </c>
      <c r="S2982" s="23">
        <v>42245</v>
      </c>
      <c r="T2982" s="106">
        <v>1556</v>
      </c>
      <c r="U2982" s="31">
        <f t="shared" si="92"/>
        <v>0</v>
      </c>
      <c r="V2982" s="132" t="s">
        <v>9</v>
      </c>
    </row>
    <row r="2983" spans="1:22" x14ac:dyDescent="0.25">
      <c r="A2983" s="20">
        <v>42244</v>
      </c>
      <c r="B2983" s="183">
        <v>7191</v>
      </c>
      <c r="C2983" s="183" t="s">
        <v>1592</v>
      </c>
      <c r="D2983" s="150" t="s">
        <v>664</v>
      </c>
      <c r="E2983" s="103">
        <v>1390.2</v>
      </c>
      <c r="F2983" s="23">
        <v>42244</v>
      </c>
      <c r="G2983" s="106">
        <v>1390.2</v>
      </c>
      <c r="H2983" s="31">
        <f t="shared" si="93"/>
        <v>0</v>
      </c>
      <c r="I2983" s="132" t="s">
        <v>59</v>
      </c>
      <c r="N2983" s="20">
        <v>42221</v>
      </c>
      <c r="O2983" s="183">
        <v>4657</v>
      </c>
      <c r="P2983" s="183" t="s">
        <v>1592</v>
      </c>
      <c r="Q2983" s="14" t="s">
        <v>3346</v>
      </c>
      <c r="R2983" s="103">
        <v>1416</v>
      </c>
      <c r="S2983" s="23">
        <v>42222</v>
      </c>
      <c r="T2983" s="106">
        <v>1416</v>
      </c>
      <c r="U2983" s="31">
        <f t="shared" si="92"/>
        <v>0</v>
      </c>
      <c r="V2983" s="132" t="s">
        <v>6112</v>
      </c>
    </row>
    <row r="2984" spans="1:22" x14ac:dyDescent="0.25">
      <c r="A2984" s="20">
        <v>42244</v>
      </c>
      <c r="B2984" s="183">
        <v>7192</v>
      </c>
      <c r="C2984" s="183" t="s">
        <v>1592</v>
      </c>
      <c r="D2984" s="14" t="s">
        <v>1058</v>
      </c>
      <c r="E2984" s="103">
        <v>4580.25</v>
      </c>
      <c r="F2984" s="23">
        <v>42244</v>
      </c>
      <c r="G2984" s="106">
        <v>4580.25</v>
      </c>
      <c r="H2984" s="31">
        <f t="shared" si="93"/>
        <v>0</v>
      </c>
      <c r="I2984" s="132" t="s">
        <v>9</v>
      </c>
      <c r="N2984" s="20">
        <v>42230</v>
      </c>
      <c r="O2984" s="183">
        <v>5683</v>
      </c>
      <c r="P2984" s="183" t="s">
        <v>1592</v>
      </c>
      <c r="Q2984" s="14" t="s">
        <v>3346</v>
      </c>
      <c r="R2984" s="103">
        <v>573</v>
      </c>
      <c r="S2984" s="23">
        <v>42231</v>
      </c>
      <c r="T2984" s="106">
        <v>573</v>
      </c>
      <c r="U2984" s="48">
        <f t="shared" si="92"/>
        <v>0</v>
      </c>
      <c r="V2984" s="132" t="s">
        <v>6112</v>
      </c>
    </row>
    <row r="2985" spans="1:22" x14ac:dyDescent="0.25">
      <c r="A2985" s="20">
        <v>42244</v>
      </c>
      <c r="B2985" s="183">
        <v>7193</v>
      </c>
      <c r="C2985" s="183" t="s">
        <v>1592</v>
      </c>
      <c r="D2985" s="14" t="s">
        <v>130</v>
      </c>
      <c r="E2985" s="103">
        <v>5182.2</v>
      </c>
      <c r="F2985" s="23">
        <v>42246</v>
      </c>
      <c r="G2985" s="106">
        <v>5182.2</v>
      </c>
      <c r="H2985" s="31">
        <f t="shared" si="93"/>
        <v>0</v>
      </c>
      <c r="I2985" s="132" t="s">
        <v>312</v>
      </c>
      <c r="N2985" s="20">
        <v>42235</v>
      </c>
      <c r="O2985" s="183">
        <v>6183</v>
      </c>
      <c r="P2985" s="183" t="s">
        <v>1592</v>
      </c>
      <c r="Q2985" s="14" t="s">
        <v>3346</v>
      </c>
      <c r="R2985" s="103">
        <v>1497</v>
      </c>
      <c r="S2985" s="23">
        <v>42236</v>
      </c>
      <c r="T2985" s="118">
        <v>1497</v>
      </c>
      <c r="U2985" s="31">
        <f t="shared" si="92"/>
        <v>0</v>
      </c>
      <c r="V2985" s="28" t="s">
        <v>6112</v>
      </c>
    </row>
    <row r="2986" spans="1:22" x14ac:dyDescent="0.25">
      <c r="A2986" s="20">
        <v>42244</v>
      </c>
      <c r="B2986" s="183">
        <v>7194</v>
      </c>
      <c r="C2986" s="183" t="s">
        <v>1592</v>
      </c>
      <c r="D2986" s="14" t="s">
        <v>4420</v>
      </c>
      <c r="E2986" s="103">
        <v>3251.6</v>
      </c>
      <c r="F2986" s="23">
        <v>42244</v>
      </c>
      <c r="G2986" s="106">
        <v>3251.6</v>
      </c>
      <c r="H2986" s="31">
        <f t="shared" si="93"/>
        <v>0</v>
      </c>
      <c r="I2986" s="132" t="s">
        <v>773</v>
      </c>
      <c r="N2986" s="20">
        <v>42237</v>
      </c>
      <c r="O2986" s="183">
        <v>6471</v>
      </c>
      <c r="P2986" s="183" t="s">
        <v>1592</v>
      </c>
      <c r="Q2986" s="15" t="s">
        <v>3346</v>
      </c>
      <c r="R2986" s="133">
        <v>848</v>
      </c>
      <c r="S2986" s="23">
        <v>42240</v>
      </c>
      <c r="T2986" s="118">
        <v>848</v>
      </c>
      <c r="U2986" s="31">
        <f t="shared" si="92"/>
        <v>0</v>
      </c>
      <c r="V2986" s="46" t="s">
        <v>6112</v>
      </c>
    </row>
    <row r="2987" spans="1:22" x14ac:dyDescent="0.25">
      <c r="A2987" s="20">
        <v>42244</v>
      </c>
      <c r="B2987" s="183">
        <v>7195</v>
      </c>
      <c r="C2987" s="183" t="s">
        <v>1592</v>
      </c>
      <c r="D2987" s="14" t="s">
        <v>131</v>
      </c>
      <c r="E2987" s="103">
        <v>710.5</v>
      </c>
      <c r="F2987" s="23">
        <v>42246</v>
      </c>
      <c r="G2987" s="106">
        <v>710.5</v>
      </c>
      <c r="H2987" s="31">
        <f t="shared" si="93"/>
        <v>0</v>
      </c>
      <c r="I2987" s="132" t="s">
        <v>312</v>
      </c>
      <c r="N2987" s="20">
        <v>42242</v>
      </c>
      <c r="O2987" s="183">
        <v>6983</v>
      </c>
      <c r="P2987" s="183" t="s">
        <v>1592</v>
      </c>
      <c r="Q2987" s="14" t="s">
        <v>3346</v>
      </c>
      <c r="R2987" s="103">
        <v>1316.8</v>
      </c>
      <c r="S2987" s="65">
        <v>42243</v>
      </c>
      <c r="T2987" s="106">
        <v>1316.8</v>
      </c>
      <c r="U2987" s="31">
        <f t="shared" si="92"/>
        <v>0</v>
      </c>
      <c r="V2987" s="132" t="s">
        <v>6112</v>
      </c>
    </row>
    <row r="2988" spans="1:22" x14ac:dyDescent="0.25">
      <c r="A2988" s="20">
        <v>42244</v>
      </c>
      <c r="B2988" s="183">
        <v>7196</v>
      </c>
      <c r="C2988" s="183" t="s">
        <v>1592</v>
      </c>
      <c r="D2988" s="14" t="s">
        <v>236</v>
      </c>
      <c r="E2988" s="103">
        <v>18724.3</v>
      </c>
      <c r="F2988" s="23">
        <v>42244</v>
      </c>
      <c r="G2988" s="106">
        <v>18724.3</v>
      </c>
      <c r="H2988" s="31">
        <f t="shared" si="93"/>
        <v>0</v>
      </c>
      <c r="I2988" s="132" t="s">
        <v>9</v>
      </c>
      <c r="N2988" s="20">
        <v>42244</v>
      </c>
      <c r="O2988" s="183">
        <v>7219</v>
      </c>
      <c r="P2988" s="183" t="s">
        <v>1592</v>
      </c>
      <c r="Q2988" s="14" t="s">
        <v>3346</v>
      </c>
      <c r="R2988" s="103">
        <v>601.6</v>
      </c>
      <c r="S2988" s="23">
        <v>42246</v>
      </c>
      <c r="T2988" s="106">
        <v>601.6</v>
      </c>
      <c r="U2988" s="31">
        <f t="shared" si="92"/>
        <v>0</v>
      </c>
      <c r="V2988" s="132" t="s">
        <v>9</v>
      </c>
    </row>
    <row r="2989" spans="1:22" x14ac:dyDescent="0.25">
      <c r="A2989" s="20">
        <v>42244</v>
      </c>
      <c r="B2989" s="183">
        <v>7197</v>
      </c>
      <c r="C2989" s="183" t="s">
        <v>1592</v>
      </c>
      <c r="D2989" s="14" t="s">
        <v>137</v>
      </c>
      <c r="E2989" s="103">
        <v>866.5</v>
      </c>
      <c r="F2989" s="23">
        <v>42244</v>
      </c>
      <c r="G2989" s="106">
        <v>866.5</v>
      </c>
      <c r="H2989" s="31">
        <f t="shared" si="93"/>
        <v>0</v>
      </c>
      <c r="I2989" s="132" t="s">
        <v>9</v>
      </c>
      <c r="N2989" s="20">
        <v>42221</v>
      </c>
      <c r="O2989" s="183">
        <v>4647</v>
      </c>
      <c r="P2989" s="183" t="s">
        <v>1592</v>
      </c>
      <c r="Q2989" s="14" t="s">
        <v>1187</v>
      </c>
      <c r="R2989" s="103">
        <v>2400</v>
      </c>
      <c r="S2989" s="23">
        <v>42221</v>
      </c>
      <c r="T2989" s="106">
        <v>2400</v>
      </c>
      <c r="U2989" s="31">
        <f t="shared" si="92"/>
        <v>0</v>
      </c>
      <c r="V2989" s="132" t="s">
        <v>17</v>
      </c>
    </row>
    <row r="2990" spans="1:22" x14ac:dyDescent="0.25">
      <c r="A2990" s="20">
        <v>42244</v>
      </c>
      <c r="B2990" s="183">
        <v>7198</v>
      </c>
      <c r="C2990" s="183" t="s">
        <v>1592</v>
      </c>
      <c r="D2990" s="14" t="s">
        <v>225</v>
      </c>
      <c r="E2990" s="103">
        <v>2874.1</v>
      </c>
      <c r="F2990" s="23">
        <v>42244</v>
      </c>
      <c r="G2990" s="106">
        <v>2874.1</v>
      </c>
      <c r="H2990" s="31">
        <f t="shared" si="93"/>
        <v>0</v>
      </c>
      <c r="I2990" s="132" t="s">
        <v>9</v>
      </c>
      <c r="N2990" s="20">
        <v>42223</v>
      </c>
      <c r="O2990" s="183">
        <v>4872</v>
      </c>
      <c r="P2990" s="183" t="s">
        <v>1592</v>
      </c>
      <c r="Q2990" s="14" t="s">
        <v>1187</v>
      </c>
      <c r="R2990" s="103">
        <v>2702.7</v>
      </c>
      <c r="S2990" s="23">
        <v>42225</v>
      </c>
      <c r="T2990" s="106">
        <v>2702.7</v>
      </c>
      <c r="U2990" s="31">
        <f t="shared" si="92"/>
        <v>0</v>
      </c>
      <c r="V2990" s="132" t="s">
        <v>59</v>
      </c>
    </row>
    <row r="2991" spans="1:22" x14ac:dyDescent="0.25">
      <c r="A2991" s="20">
        <v>42244</v>
      </c>
      <c r="B2991" s="183">
        <v>7199</v>
      </c>
      <c r="C2991" s="183" t="s">
        <v>1592</v>
      </c>
      <c r="D2991" s="14" t="s">
        <v>14</v>
      </c>
      <c r="E2991" s="103">
        <v>16610</v>
      </c>
      <c r="F2991" s="30">
        <v>42251</v>
      </c>
      <c r="G2991" s="144">
        <v>16610</v>
      </c>
      <c r="H2991" s="31">
        <f t="shared" si="93"/>
        <v>0</v>
      </c>
      <c r="I2991" s="132" t="s">
        <v>15</v>
      </c>
      <c r="N2991" s="20">
        <v>42227</v>
      </c>
      <c r="O2991" s="183">
        <v>5304</v>
      </c>
      <c r="P2991" s="183" t="s">
        <v>1592</v>
      </c>
      <c r="Q2991" s="14" t="s">
        <v>1187</v>
      </c>
      <c r="R2991" s="103">
        <v>2301</v>
      </c>
      <c r="S2991" s="23">
        <v>42227</v>
      </c>
      <c r="T2991" s="106">
        <v>2301</v>
      </c>
      <c r="U2991" s="31">
        <f t="shared" si="92"/>
        <v>0</v>
      </c>
      <c r="V2991" s="132" t="s">
        <v>59</v>
      </c>
    </row>
    <row r="2992" spans="1:22" x14ac:dyDescent="0.25">
      <c r="A2992" s="20">
        <v>42244</v>
      </c>
      <c r="B2992" s="183">
        <v>7200</v>
      </c>
      <c r="C2992" s="183" t="s">
        <v>1592</v>
      </c>
      <c r="D2992" s="14" t="s">
        <v>1012</v>
      </c>
      <c r="E2992" s="103">
        <v>4923.6000000000004</v>
      </c>
      <c r="F2992" s="23">
        <v>42244</v>
      </c>
      <c r="G2992" s="106">
        <v>4923.6000000000004</v>
      </c>
      <c r="H2992" s="31">
        <f t="shared" si="93"/>
        <v>0</v>
      </c>
      <c r="I2992" s="132" t="s">
        <v>94</v>
      </c>
      <c r="N2992" s="20">
        <v>42228</v>
      </c>
      <c r="O2992" s="183">
        <v>5408</v>
      </c>
      <c r="P2992" s="183" t="s">
        <v>1592</v>
      </c>
      <c r="Q2992" s="14" t="s">
        <v>1187</v>
      </c>
      <c r="R2992" s="103">
        <v>659.4</v>
      </c>
      <c r="S2992" s="23">
        <v>42228</v>
      </c>
      <c r="T2992" s="106">
        <v>659.4</v>
      </c>
      <c r="U2992" s="31">
        <f t="shared" si="92"/>
        <v>0</v>
      </c>
      <c r="V2992" s="132" t="s">
        <v>17</v>
      </c>
    </row>
    <row r="2993" spans="1:22" x14ac:dyDescent="0.25">
      <c r="A2993" s="20">
        <v>42244</v>
      </c>
      <c r="B2993" s="183">
        <v>7201</v>
      </c>
      <c r="C2993" s="183" t="s">
        <v>1592</v>
      </c>
      <c r="D2993" s="14" t="s">
        <v>78</v>
      </c>
      <c r="E2993" s="103">
        <v>14468.8</v>
      </c>
      <c r="F2993" s="30" t="s">
        <v>6294</v>
      </c>
      <c r="G2993" s="144">
        <f>11468.8+3000</f>
        <v>14468.8</v>
      </c>
      <c r="H2993" s="31">
        <f t="shared" si="93"/>
        <v>0</v>
      </c>
      <c r="I2993" s="132" t="s">
        <v>6112</v>
      </c>
      <c r="N2993" s="20">
        <v>42230</v>
      </c>
      <c r="O2993" s="183">
        <v>5674</v>
      </c>
      <c r="P2993" s="183" t="s">
        <v>1592</v>
      </c>
      <c r="Q2993" s="14" t="s">
        <v>1187</v>
      </c>
      <c r="R2993" s="103">
        <v>2460.9</v>
      </c>
      <c r="S2993" s="23">
        <v>42230</v>
      </c>
      <c r="T2993" s="106">
        <v>2460.9</v>
      </c>
      <c r="U2993" s="48">
        <f t="shared" si="92"/>
        <v>0</v>
      </c>
      <c r="V2993" s="132" t="s">
        <v>59</v>
      </c>
    </row>
    <row r="2994" spans="1:22" x14ac:dyDescent="0.25">
      <c r="A2994" s="20">
        <v>42244</v>
      </c>
      <c r="B2994" s="183">
        <v>7202</v>
      </c>
      <c r="C2994" s="183" t="s">
        <v>1592</v>
      </c>
      <c r="D2994" s="14" t="s">
        <v>67</v>
      </c>
      <c r="E2994" s="103">
        <v>4326.8</v>
      </c>
      <c r="F2994" s="23">
        <v>42246</v>
      </c>
      <c r="G2994" s="106">
        <v>4326.8</v>
      </c>
      <c r="H2994" s="31">
        <f t="shared" si="93"/>
        <v>0</v>
      </c>
      <c r="I2994" s="132" t="s">
        <v>6112</v>
      </c>
      <c r="N2994" s="20">
        <v>42233</v>
      </c>
      <c r="O2994" s="183">
        <v>5961</v>
      </c>
      <c r="P2994" s="183" t="s">
        <v>1592</v>
      </c>
      <c r="Q2994" s="14" t="s">
        <v>1187</v>
      </c>
      <c r="R2994" s="103">
        <v>2418</v>
      </c>
      <c r="S2994" s="23">
        <v>42238</v>
      </c>
      <c r="T2994" s="118">
        <v>2418</v>
      </c>
      <c r="U2994" s="31">
        <f t="shared" si="92"/>
        <v>0</v>
      </c>
      <c r="V2994" s="28" t="s">
        <v>59</v>
      </c>
    </row>
    <row r="2995" spans="1:22" x14ac:dyDescent="0.25">
      <c r="A2995" s="20">
        <v>42244</v>
      </c>
      <c r="B2995" s="183">
        <v>7203</v>
      </c>
      <c r="C2995" s="183" t="s">
        <v>1592</v>
      </c>
      <c r="D2995" s="14" t="s">
        <v>218</v>
      </c>
      <c r="E2995" s="153">
        <v>0</v>
      </c>
      <c r="F2995" s="23"/>
      <c r="G2995" s="106"/>
      <c r="H2995" s="31">
        <f t="shared" si="93"/>
        <v>0</v>
      </c>
      <c r="I2995" s="132" t="s">
        <v>13</v>
      </c>
      <c r="N2995" s="20">
        <v>42236</v>
      </c>
      <c r="O2995" s="183">
        <v>6285</v>
      </c>
      <c r="P2995" s="183" t="s">
        <v>1592</v>
      </c>
      <c r="Q2995" s="14" t="s">
        <v>1187</v>
      </c>
      <c r="R2995" s="103">
        <v>2109.9</v>
      </c>
      <c r="S2995" s="23">
        <v>42238</v>
      </c>
      <c r="T2995" s="118">
        <v>2109.9</v>
      </c>
      <c r="U2995" s="31">
        <f t="shared" si="92"/>
        <v>0</v>
      </c>
      <c r="V2995" s="28" t="s">
        <v>59</v>
      </c>
    </row>
    <row r="2996" spans="1:22" x14ac:dyDescent="0.25">
      <c r="A2996" s="20">
        <v>42244</v>
      </c>
      <c r="B2996" s="183">
        <v>7204</v>
      </c>
      <c r="C2996" s="183" t="s">
        <v>1592</v>
      </c>
      <c r="D2996" s="14" t="s">
        <v>133</v>
      </c>
      <c r="E2996" s="103">
        <v>13834.6</v>
      </c>
      <c r="F2996" s="23">
        <v>42244</v>
      </c>
      <c r="G2996" s="106">
        <v>13834.6</v>
      </c>
      <c r="H2996" s="31">
        <f t="shared" si="93"/>
        <v>0</v>
      </c>
      <c r="I2996" s="132" t="s">
        <v>9</v>
      </c>
      <c r="N2996" s="20">
        <v>42240</v>
      </c>
      <c r="O2996" s="183">
        <v>6727</v>
      </c>
      <c r="P2996" s="183" t="s">
        <v>1592</v>
      </c>
      <c r="Q2996" s="14" t="s">
        <v>1187</v>
      </c>
      <c r="R2996" s="103">
        <v>2664</v>
      </c>
      <c r="S2996" s="65">
        <v>42241</v>
      </c>
      <c r="T2996" s="106">
        <v>2664</v>
      </c>
      <c r="U2996" s="31">
        <f t="shared" si="92"/>
        <v>0</v>
      </c>
      <c r="V2996" s="132" t="s">
        <v>59</v>
      </c>
    </row>
    <row r="2997" spans="1:22" x14ac:dyDescent="0.25">
      <c r="A2997" s="20">
        <v>42244</v>
      </c>
      <c r="B2997" s="183">
        <v>7205</v>
      </c>
      <c r="C2997" s="183" t="s">
        <v>1592</v>
      </c>
      <c r="D2997" s="14" t="s">
        <v>6209</v>
      </c>
      <c r="E2997" s="103">
        <v>1168.8</v>
      </c>
      <c r="F2997" s="23">
        <v>42245</v>
      </c>
      <c r="G2997" s="106">
        <v>1168.8</v>
      </c>
      <c r="H2997" s="31">
        <f t="shared" si="93"/>
        <v>0</v>
      </c>
      <c r="I2997" s="132" t="s">
        <v>9</v>
      </c>
      <c r="N2997" s="20">
        <v>42242</v>
      </c>
      <c r="O2997" s="183">
        <v>6962</v>
      </c>
      <c r="P2997" s="183" t="s">
        <v>1592</v>
      </c>
      <c r="Q2997" s="14" t="s">
        <v>1187</v>
      </c>
      <c r="R2997" s="103">
        <v>2556</v>
      </c>
      <c r="S2997" s="65">
        <v>42242</v>
      </c>
      <c r="T2997" s="106">
        <v>2556</v>
      </c>
      <c r="U2997" s="31">
        <f t="shared" si="92"/>
        <v>0</v>
      </c>
      <c r="V2997" s="132" t="s">
        <v>17</v>
      </c>
    </row>
    <row r="2998" spans="1:22" x14ac:dyDescent="0.25">
      <c r="A2998" s="20">
        <v>42244</v>
      </c>
      <c r="B2998" s="183">
        <v>7206</v>
      </c>
      <c r="C2998" s="183" t="s">
        <v>1592</v>
      </c>
      <c r="D2998" s="14" t="s">
        <v>55</v>
      </c>
      <c r="E2998" s="103">
        <v>933.1</v>
      </c>
      <c r="F2998" s="23">
        <v>42244</v>
      </c>
      <c r="G2998" s="106">
        <v>933.1</v>
      </c>
      <c r="H2998" s="31">
        <f t="shared" si="93"/>
        <v>0</v>
      </c>
      <c r="I2998" s="132" t="s">
        <v>773</v>
      </c>
      <c r="N2998" s="20">
        <v>42244</v>
      </c>
      <c r="O2998" s="183">
        <v>7188</v>
      </c>
      <c r="P2998" s="183" t="s">
        <v>1592</v>
      </c>
      <c r="Q2998" s="14" t="s">
        <v>1187</v>
      </c>
      <c r="R2998" s="103">
        <v>2324</v>
      </c>
      <c r="S2998" s="23">
        <v>42245</v>
      </c>
      <c r="T2998" s="106">
        <v>2324</v>
      </c>
      <c r="U2998" s="31">
        <f t="shared" si="92"/>
        <v>0</v>
      </c>
      <c r="V2998" s="132" t="s">
        <v>59</v>
      </c>
    </row>
    <row r="2999" spans="1:22" x14ac:dyDescent="0.25">
      <c r="A2999" s="20">
        <v>42244</v>
      </c>
      <c r="B2999" s="183">
        <v>7207</v>
      </c>
      <c r="C2999" s="183" t="s">
        <v>1592</v>
      </c>
      <c r="D2999" s="14" t="s">
        <v>233</v>
      </c>
      <c r="E2999" s="103">
        <v>24816.799999999999</v>
      </c>
      <c r="F2999" s="23">
        <v>42244</v>
      </c>
      <c r="G2999" s="106">
        <v>24816.799999999999</v>
      </c>
      <c r="H2999" s="31">
        <f t="shared" si="93"/>
        <v>0</v>
      </c>
      <c r="I2999" s="132" t="s">
        <v>773</v>
      </c>
      <c r="N2999" s="20">
        <v>42247</v>
      </c>
      <c r="O2999" s="183">
        <v>7523</v>
      </c>
      <c r="P2999" s="183" t="s">
        <v>1592</v>
      </c>
      <c r="Q2999" s="14" t="s">
        <v>1187</v>
      </c>
      <c r="R2999" s="103">
        <v>638.4</v>
      </c>
      <c r="S2999" s="23">
        <v>42247</v>
      </c>
      <c r="T2999" s="106">
        <v>638.4</v>
      </c>
      <c r="U2999" s="31">
        <f t="shared" si="92"/>
        <v>0</v>
      </c>
      <c r="V2999" s="132" t="s">
        <v>59</v>
      </c>
    </row>
    <row r="3000" spans="1:22" x14ac:dyDescent="0.25">
      <c r="A3000" s="20">
        <v>42244</v>
      </c>
      <c r="B3000" s="183">
        <v>7208</v>
      </c>
      <c r="C3000" s="183" t="s">
        <v>1592</v>
      </c>
      <c r="D3000" s="14" t="s">
        <v>334</v>
      </c>
      <c r="E3000" s="103">
        <v>322</v>
      </c>
      <c r="F3000" s="23">
        <v>42244</v>
      </c>
      <c r="G3000" s="106">
        <v>322</v>
      </c>
      <c r="H3000" s="31">
        <f t="shared" si="93"/>
        <v>0</v>
      </c>
      <c r="I3000" s="132" t="s">
        <v>773</v>
      </c>
      <c r="N3000" s="20">
        <v>42217</v>
      </c>
      <c r="O3000" s="183">
        <v>4268</v>
      </c>
      <c r="P3000" s="183" t="s">
        <v>1592</v>
      </c>
      <c r="Q3000" s="14" t="s">
        <v>664</v>
      </c>
      <c r="R3000" s="103">
        <v>1322.1</v>
      </c>
      <c r="S3000" s="23">
        <v>42218</v>
      </c>
      <c r="T3000" s="106">
        <v>1322.1</v>
      </c>
      <c r="U3000" s="25">
        <f t="shared" si="92"/>
        <v>0</v>
      </c>
      <c r="V3000" s="132" t="s">
        <v>59</v>
      </c>
    </row>
    <row r="3001" spans="1:22" x14ac:dyDescent="0.25">
      <c r="A3001" s="20">
        <v>42244</v>
      </c>
      <c r="B3001" s="183">
        <v>7209</v>
      </c>
      <c r="C3001" s="183" t="s">
        <v>1592</v>
      </c>
      <c r="D3001" s="14" t="s">
        <v>65</v>
      </c>
      <c r="E3001" s="103">
        <v>17144.599999999999</v>
      </c>
      <c r="F3001" s="23">
        <v>42246</v>
      </c>
      <c r="G3001" s="106">
        <v>17144.599999999999</v>
      </c>
      <c r="H3001" s="31">
        <f t="shared" si="93"/>
        <v>0</v>
      </c>
      <c r="I3001" s="132" t="s">
        <v>6112</v>
      </c>
      <c r="N3001" s="20">
        <v>42219</v>
      </c>
      <c r="O3001" s="183">
        <v>4429</v>
      </c>
      <c r="P3001" s="183" t="s">
        <v>1592</v>
      </c>
      <c r="Q3001" s="40" t="s">
        <v>664</v>
      </c>
      <c r="R3001" s="103">
        <v>686.4</v>
      </c>
      <c r="S3001" s="23">
        <v>42219</v>
      </c>
      <c r="T3001" s="106">
        <v>686.4</v>
      </c>
      <c r="U3001" s="31">
        <f t="shared" si="92"/>
        <v>0</v>
      </c>
      <c r="V3001" s="46" t="s">
        <v>59</v>
      </c>
    </row>
    <row r="3002" spans="1:22" x14ac:dyDescent="0.25">
      <c r="A3002" s="20">
        <v>42244</v>
      </c>
      <c r="B3002" s="183">
        <v>7210</v>
      </c>
      <c r="C3002" s="183" t="s">
        <v>1592</v>
      </c>
      <c r="D3002" s="14" t="s">
        <v>8</v>
      </c>
      <c r="E3002" s="103">
        <v>1526.6</v>
      </c>
      <c r="F3002" s="23">
        <v>42244</v>
      </c>
      <c r="G3002" s="106">
        <v>1526.6</v>
      </c>
      <c r="H3002" s="31">
        <f t="shared" si="93"/>
        <v>0</v>
      </c>
      <c r="I3002" s="132" t="s">
        <v>9</v>
      </c>
      <c r="N3002" s="20">
        <v>42222</v>
      </c>
      <c r="O3002" s="183">
        <v>4727</v>
      </c>
      <c r="P3002" s="183" t="s">
        <v>1592</v>
      </c>
      <c r="Q3002" s="14" t="s">
        <v>664</v>
      </c>
      <c r="R3002" s="103">
        <v>1459.6</v>
      </c>
      <c r="S3002" s="23">
        <v>42222</v>
      </c>
      <c r="T3002" s="106">
        <v>1459.6</v>
      </c>
      <c r="U3002" s="31">
        <f t="shared" si="92"/>
        <v>0</v>
      </c>
      <c r="V3002" s="132" t="s">
        <v>59</v>
      </c>
    </row>
    <row r="3003" spans="1:22" x14ac:dyDescent="0.25">
      <c r="A3003" s="20">
        <v>42244</v>
      </c>
      <c r="B3003" s="183">
        <v>7211</v>
      </c>
      <c r="C3003" s="183" t="s">
        <v>1592</v>
      </c>
      <c r="D3003" s="14" t="s">
        <v>1576</v>
      </c>
      <c r="E3003" s="103">
        <v>14405.9</v>
      </c>
      <c r="F3003" s="23">
        <v>42246</v>
      </c>
      <c r="G3003" s="106">
        <v>14405.9</v>
      </c>
      <c r="H3003" s="31">
        <f t="shared" si="93"/>
        <v>0</v>
      </c>
      <c r="I3003" s="132" t="s">
        <v>6112</v>
      </c>
      <c r="N3003" s="20">
        <v>42228</v>
      </c>
      <c r="O3003" s="183">
        <v>5409</v>
      </c>
      <c r="P3003" s="183" t="s">
        <v>1592</v>
      </c>
      <c r="Q3003" s="14" t="s">
        <v>664</v>
      </c>
      <c r="R3003" s="103">
        <v>1327.2</v>
      </c>
      <c r="S3003" s="23">
        <v>42228</v>
      </c>
      <c r="T3003" s="106">
        <v>1327.2</v>
      </c>
      <c r="U3003" s="31">
        <f t="shared" si="92"/>
        <v>0</v>
      </c>
      <c r="V3003" s="132" t="s">
        <v>17</v>
      </c>
    </row>
    <row r="3004" spans="1:22" x14ac:dyDescent="0.25">
      <c r="A3004" s="20">
        <v>42244</v>
      </c>
      <c r="B3004" s="183">
        <v>7212</v>
      </c>
      <c r="C3004" s="183" t="s">
        <v>1592</v>
      </c>
      <c r="D3004" s="14" t="s">
        <v>173</v>
      </c>
      <c r="E3004" s="103">
        <v>88153.85</v>
      </c>
      <c r="F3004" s="30" t="s">
        <v>6349</v>
      </c>
      <c r="G3004" s="144"/>
      <c r="H3004" s="31">
        <f t="shared" si="93"/>
        <v>88153.85</v>
      </c>
      <c r="I3004" s="132" t="s">
        <v>6112</v>
      </c>
      <c r="N3004" s="20">
        <v>42230</v>
      </c>
      <c r="O3004" s="183">
        <v>5668</v>
      </c>
      <c r="P3004" s="183" t="s">
        <v>1592</v>
      </c>
      <c r="Q3004" s="150" t="s">
        <v>664</v>
      </c>
      <c r="R3004" s="103">
        <v>1356.6</v>
      </c>
      <c r="S3004" s="23">
        <v>42230</v>
      </c>
      <c r="T3004" s="106">
        <v>1356.6</v>
      </c>
      <c r="U3004" s="48">
        <f t="shared" si="92"/>
        <v>0</v>
      </c>
      <c r="V3004" s="132" t="s">
        <v>59</v>
      </c>
    </row>
    <row r="3005" spans="1:22" x14ac:dyDescent="0.25">
      <c r="A3005" s="20">
        <v>42244</v>
      </c>
      <c r="B3005" s="183">
        <v>7213</v>
      </c>
      <c r="C3005" s="183" t="s">
        <v>1592</v>
      </c>
      <c r="D3005" s="14" t="s">
        <v>84</v>
      </c>
      <c r="E3005" s="103">
        <v>56372.7</v>
      </c>
      <c r="F3005" s="30" t="s">
        <v>6320</v>
      </c>
      <c r="G3005" s="144">
        <v>56372.7</v>
      </c>
      <c r="H3005" s="31">
        <f t="shared" si="93"/>
        <v>0</v>
      </c>
      <c r="I3005" s="132" t="s">
        <v>6112</v>
      </c>
      <c r="N3005" s="20">
        <v>42234</v>
      </c>
      <c r="O3005" s="183">
        <v>6085</v>
      </c>
      <c r="P3005" s="183" t="s">
        <v>1592</v>
      </c>
      <c r="Q3005" s="14" t="s">
        <v>664</v>
      </c>
      <c r="R3005" s="103">
        <v>1428</v>
      </c>
      <c r="S3005" s="65">
        <v>42234</v>
      </c>
      <c r="T3005" s="106">
        <v>1428</v>
      </c>
      <c r="U3005" s="31">
        <f t="shared" si="92"/>
        <v>0</v>
      </c>
      <c r="V3005" s="132" t="s">
        <v>9</v>
      </c>
    </row>
    <row r="3006" spans="1:22" x14ac:dyDescent="0.25">
      <c r="A3006" s="20">
        <v>42244</v>
      </c>
      <c r="B3006" s="183">
        <v>7214</v>
      </c>
      <c r="C3006" s="183" t="s">
        <v>1592</v>
      </c>
      <c r="D3006" s="14" t="s">
        <v>24</v>
      </c>
      <c r="E3006" s="103">
        <v>3794.5</v>
      </c>
      <c r="F3006" s="30">
        <v>42248</v>
      </c>
      <c r="G3006" s="144">
        <v>3794.5</v>
      </c>
      <c r="H3006" s="31">
        <f t="shared" si="93"/>
        <v>0</v>
      </c>
      <c r="I3006" s="132" t="s">
        <v>9</v>
      </c>
      <c r="N3006" s="20">
        <v>42235</v>
      </c>
      <c r="O3006" s="183">
        <v>6195</v>
      </c>
      <c r="P3006" s="183" t="s">
        <v>1592</v>
      </c>
      <c r="Q3006" s="14" t="s">
        <v>664</v>
      </c>
      <c r="R3006" s="103">
        <v>1008</v>
      </c>
      <c r="S3006" s="23">
        <v>42235</v>
      </c>
      <c r="T3006" s="118">
        <v>1008</v>
      </c>
      <c r="U3006" s="31">
        <f t="shared" si="92"/>
        <v>0</v>
      </c>
      <c r="V3006" s="28" t="s">
        <v>17</v>
      </c>
    </row>
    <row r="3007" spans="1:22" x14ac:dyDescent="0.25">
      <c r="A3007" s="20">
        <v>42244</v>
      </c>
      <c r="B3007" s="183">
        <v>7215</v>
      </c>
      <c r="C3007" s="183" t="s">
        <v>1592</v>
      </c>
      <c r="D3007" s="14" t="s">
        <v>75</v>
      </c>
      <c r="E3007" s="103">
        <v>34292.199999999997</v>
      </c>
      <c r="F3007" s="30" t="s">
        <v>6294</v>
      </c>
      <c r="G3007" s="144">
        <f>21292.2+13000</f>
        <v>34292.199999999997</v>
      </c>
      <c r="H3007" s="31">
        <f t="shared" si="93"/>
        <v>0</v>
      </c>
      <c r="I3007" s="132" t="s">
        <v>6112</v>
      </c>
      <c r="N3007" s="20">
        <v>42241</v>
      </c>
      <c r="O3007" s="183">
        <v>6868</v>
      </c>
      <c r="P3007" s="183" t="s">
        <v>1592</v>
      </c>
      <c r="Q3007" s="14" t="s">
        <v>664</v>
      </c>
      <c r="R3007" s="103">
        <v>1377.6</v>
      </c>
      <c r="S3007" s="65">
        <v>42241</v>
      </c>
      <c r="T3007" s="106">
        <v>1377.6</v>
      </c>
      <c r="U3007" s="31">
        <f t="shared" si="92"/>
        <v>0</v>
      </c>
      <c r="V3007" s="132" t="s">
        <v>9</v>
      </c>
    </row>
    <row r="3008" spans="1:22" x14ac:dyDescent="0.25">
      <c r="A3008" s="20">
        <v>42244</v>
      </c>
      <c r="B3008" s="183">
        <v>7216</v>
      </c>
      <c r="C3008" s="183" t="s">
        <v>1592</v>
      </c>
      <c r="D3008" s="14" t="s">
        <v>111</v>
      </c>
      <c r="E3008" s="103">
        <v>30602.25</v>
      </c>
      <c r="F3008" s="30">
        <v>42251</v>
      </c>
      <c r="G3008" s="144">
        <v>30602.25</v>
      </c>
      <c r="H3008" s="31">
        <f t="shared" si="93"/>
        <v>0</v>
      </c>
      <c r="I3008" s="132" t="s">
        <v>6124</v>
      </c>
      <c r="N3008" s="20">
        <v>42244</v>
      </c>
      <c r="O3008" s="183">
        <v>7191</v>
      </c>
      <c r="P3008" s="183" t="s">
        <v>1592</v>
      </c>
      <c r="Q3008" s="150" t="s">
        <v>664</v>
      </c>
      <c r="R3008" s="103">
        <v>1390.2</v>
      </c>
      <c r="S3008" s="23">
        <v>42244</v>
      </c>
      <c r="T3008" s="106">
        <v>1390.2</v>
      </c>
      <c r="U3008" s="31">
        <f t="shared" si="92"/>
        <v>0</v>
      </c>
      <c r="V3008" s="132" t="s">
        <v>59</v>
      </c>
    </row>
    <row r="3009" spans="1:22" x14ac:dyDescent="0.25">
      <c r="A3009" s="20">
        <v>42244</v>
      </c>
      <c r="B3009" s="183">
        <v>7217</v>
      </c>
      <c r="C3009" s="183" t="s">
        <v>1592</v>
      </c>
      <c r="D3009" s="14" t="s">
        <v>335</v>
      </c>
      <c r="E3009" s="103">
        <v>126</v>
      </c>
      <c r="F3009" s="23">
        <v>42244</v>
      </c>
      <c r="G3009" s="106">
        <v>126</v>
      </c>
      <c r="H3009" s="31">
        <f t="shared" si="93"/>
        <v>0</v>
      </c>
      <c r="I3009" s="132" t="s">
        <v>9</v>
      </c>
      <c r="N3009" s="20">
        <v>42219</v>
      </c>
      <c r="O3009" s="183">
        <v>4464</v>
      </c>
      <c r="P3009" s="183" t="s">
        <v>1592</v>
      </c>
      <c r="Q3009" s="40" t="s">
        <v>49</v>
      </c>
      <c r="R3009" s="103">
        <v>1360</v>
      </c>
      <c r="S3009" s="23">
        <v>42219</v>
      </c>
      <c r="T3009" s="106">
        <v>1360</v>
      </c>
      <c r="U3009" s="31">
        <f t="shared" si="92"/>
        <v>0</v>
      </c>
      <c r="V3009" s="46" t="s">
        <v>94</v>
      </c>
    </row>
    <row r="3010" spans="1:22" x14ac:dyDescent="0.25">
      <c r="A3010" s="20">
        <v>42244</v>
      </c>
      <c r="B3010" s="183">
        <v>7218</v>
      </c>
      <c r="C3010" s="183" t="s">
        <v>1592</v>
      </c>
      <c r="D3010" s="14" t="s">
        <v>232</v>
      </c>
      <c r="E3010" s="103">
        <v>15366.4</v>
      </c>
      <c r="F3010" s="23">
        <v>42247</v>
      </c>
      <c r="G3010" s="106">
        <v>15366.4</v>
      </c>
      <c r="H3010" s="31">
        <f t="shared" si="93"/>
        <v>0</v>
      </c>
      <c r="I3010" s="132" t="s">
        <v>9</v>
      </c>
      <c r="N3010" s="20">
        <v>42221</v>
      </c>
      <c r="O3010" s="183">
        <v>4662</v>
      </c>
      <c r="P3010" s="183" t="s">
        <v>1592</v>
      </c>
      <c r="Q3010" s="14" t="s">
        <v>49</v>
      </c>
      <c r="R3010" s="103">
        <v>10472.200000000001</v>
      </c>
      <c r="S3010" s="23">
        <v>42228</v>
      </c>
      <c r="T3010" s="106">
        <v>10472.200000000001</v>
      </c>
      <c r="U3010" s="31">
        <f t="shared" si="92"/>
        <v>0</v>
      </c>
      <c r="V3010" s="132" t="s">
        <v>94</v>
      </c>
    </row>
    <row r="3011" spans="1:22" x14ac:dyDescent="0.25">
      <c r="A3011" s="20">
        <v>42244</v>
      </c>
      <c r="B3011" s="183">
        <v>7219</v>
      </c>
      <c r="C3011" s="183" t="s">
        <v>1592</v>
      </c>
      <c r="D3011" s="14" t="s">
        <v>3346</v>
      </c>
      <c r="E3011" s="103">
        <v>601.6</v>
      </c>
      <c r="F3011" s="23">
        <v>42246</v>
      </c>
      <c r="G3011" s="106">
        <v>601.6</v>
      </c>
      <c r="H3011" s="31">
        <f t="shared" si="93"/>
        <v>0</v>
      </c>
      <c r="I3011" s="132" t="s">
        <v>9</v>
      </c>
      <c r="N3011" s="20">
        <v>42224</v>
      </c>
      <c r="O3011" s="183">
        <v>5022</v>
      </c>
      <c r="P3011" s="183" t="s">
        <v>1592</v>
      </c>
      <c r="Q3011" s="14" t="s">
        <v>49</v>
      </c>
      <c r="R3011" s="103">
        <v>1500.7</v>
      </c>
      <c r="S3011" s="23">
        <v>42224</v>
      </c>
      <c r="T3011" s="106">
        <v>1500.7</v>
      </c>
      <c r="U3011" s="31">
        <f t="shared" ref="U3011:U3074" si="94">R3011-T3011</f>
        <v>0</v>
      </c>
      <c r="V3011" s="132" t="s">
        <v>9</v>
      </c>
    </row>
    <row r="3012" spans="1:22" x14ac:dyDescent="0.25">
      <c r="A3012" s="20">
        <v>42244</v>
      </c>
      <c r="B3012" s="183">
        <v>7220</v>
      </c>
      <c r="C3012" s="183" t="s">
        <v>1592</v>
      </c>
      <c r="D3012" s="14" t="s">
        <v>1262</v>
      </c>
      <c r="E3012" s="103">
        <v>65898.2</v>
      </c>
      <c r="F3012" s="30">
        <v>42248</v>
      </c>
      <c r="G3012" s="144">
        <v>65898.2</v>
      </c>
      <c r="H3012" s="31">
        <f t="shared" ref="H3012:H3266" si="95">E3012-G3012</f>
        <v>0</v>
      </c>
      <c r="I3012" s="132" t="s">
        <v>6124</v>
      </c>
      <c r="N3012" s="20">
        <v>42226</v>
      </c>
      <c r="O3012" s="183">
        <v>5206</v>
      </c>
      <c r="P3012" s="183" t="s">
        <v>1592</v>
      </c>
      <c r="Q3012" s="14" t="s">
        <v>49</v>
      </c>
      <c r="R3012" s="103">
        <v>489.96</v>
      </c>
      <c r="S3012" s="23">
        <v>42226</v>
      </c>
      <c r="T3012" s="106">
        <v>489.96</v>
      </c>
      <c r="U3012" s="31">
        <f t="shared" si="94"/>
        <v>0</v>
      </c>
      <c r="V3012" s="132" t="s">
        <v>94</v>
      </c>
    </row>
    <row r="3013" spans="1:22" x14ac:dyDescent="0.25">
      <c r="A3013" s="20">
        <v>42244</v>
      </c>
      <c r="B3013" s="183">
        <v>7221</v>
      </c>
      <c r="C3013" s="183" t="s">
        <v>1592</v>
      </c>
      <c r="D3013" s="14" t="s">
        <v>218</v>
      </c>
      <c r="E3013" s="153">
        <v>0</v>
      </c>
      <c r="F3013" s="23"/>
      <c r="G3013" s="106"/>
      <c r="H3013" s="31">
        <f t="shared" si="95"/>
        <v>0</v>
      </c>
      <c r="I3013" s="132" t="s">
        <v>13</v>
      </c>
      <c r="N3013" s="20">
        <v>42227</v>
      </c>
      <c r="O3013" s="183">
        <v>5319</v>
      </c>
      <c r="P3013" s="183" t="s">
        <v>1592</v>
      </c>
      <c r="Q3013" s="14" t="s">
        <v>49</v>
      </c>
      <c r="R3013" s="103">
        <v>1394.4</v>
      </c>
      <c r="S3013" s="23">
        <v>42227</v>
      </c>
      <c r="T3013" s="106">
        <v>1394.4</v>
      </c>
      <c r="U3013" s="31">
        <f t="shared" si="94"/>
        <v>0</v>
      </c>
      <c r="V3013" s="132" t="s">
        <v>94</v>
      </c>
    </row>
    <row r="3014" spans="1:22" x14ac:dyDescent="0.25">
      <c r="A3014" s="20">
        <v>42244</v>
      </c>
      <c r="B3014" s="183">
        <v>7222</v>
      </c>
      <c r="C3014" s="183" t="s">
        <v>1592</v>
      </c>
      <c r="D3014" s="14" t="s">
        <v>176</v>
      </c>
      <c r="E3014" s="103">
        <v>7075.2</v>
      </c>
      <c r="F3014" s="30" t="s">
        <v>6321</v>
      </c>
      <c r="G3014" s="144">
        <v>7075.2</v>
      </c>
      <c r="H3014" s="31">
        <f t="shared" si="95"/>
        <v>0</v>
      </c>
      <c r="I3014" s="132" t="s">
        <v>6112</v>
      </c>
      <c r="N3014" s="20">
        <v>42229</v>
      </c>
      <c r="O3014" s="183">
        <v>5478</v>
      </c>
      <c r="P3014" s="183" t="s">
        <v>1592</v>
      </c>
      <c r="Q3014" s="14" t="s">
        <v>49</v>
      </c>
      <c r="R3014" s="103">
        <v>1201.2</v>
      </c>
      <c r="S3014" s="23">
        <v>42229</v>
      </c>
      <c r="T3014" s="106">
        <v>1201.2</v>
      </c>
      <c r="U3014" s="31">
        <f t="shared" si="94"/>
        <v>0</v>
      </c>
      <c r="V3014" s="132" t="s">
        <v>149</v>
      </c>
    </row>
    <row r="3015" spans="1:22" x14ac:dyDescent="0.25">
      <c r="A3015" s="20">
        <v>42244</v>
      </c>
      <c r="B3015" s="183">
        <v>7223</v>
      </c>
      <c r="C3015" s="183" t="s">
        <v>1592</v>
      </c>
      <c r="D3015" s="14" t="s">
        <v>176</v>
      </c>
      <c r="E3015" s="103">
        <v>4747.8</v>
      </c>
      <c r="F3015" s="30" t="s">
        <v>6322</v>
      </c>
      <c r="G3015" s="144">
        <v>4747.8</v>
      </c>
      <c r="H3015" s="31">
        <f t="shared" si="95"/>
        <v>0</v>
      </c>
      <c r="I3015" s="132"/>
      <c r="N3015" s="20">
        <v>42231</v>
      </c>
      <c r="O3015" s="183">
        <v>5744</v>
      </c>
      <c r="P3015" s="183" t="s">
        <v>1592</v>
      </c>
      <c r="Q3015" s="14" t="s">
        <v>49</v>
      </c>
      <c r="R3015" s="103">
        <v>1272.5999999999999</v>
      </c>
      <c r="S3015" s="23">
        <v>42231</v>
      </c>
      <c r="T3015" s="106">
        <v>1272.5999999999999</v>
      </c>
      <c r="U3015" s="48">
        <f t="shared" si="94"/>
        <v>0</v>
      </c>
      <c r="V3015" s="132" t="s">
        <v>9</v>
      </c>
    </row>
    <row r="3016" spans="1:22" x14ac:dyDescent="0.25">
      <c r="A3016" s="20">
        <v>42244</v>
      </c>
      <c r="B3016" s="183">
        <v>7224</v>
      </c>
      <c r="C3016" s="183" t="s">
        <v>1592</v>
      </c>
      <c r="D3016" s="14" t="s">
        <v>50</v>
      </c>
      <c r="E3016" s="103">
        <v>4835.3999999999996</v>
      </c>
      <c r="F3016" s="23">
        <v>42244</v>
      </c>
      <c r="G3016" s="106">
        <v>4835.3999999999996</v>
      </c>
      <c r="H3016" s="31">
        <f t="shared" si="95"/>
        <v>0</v>
      </c>
      <c r="I3016" s="132" t="s">
        <v>312</v>
      </c>
      <c r="N3016" s="20">
        <v>42234</v>
      </c>
      <c r="O3016" s="183">
        <v>6104</v>
      </c>
      <c r="P3016" s="183" t="s">
        <v>1592</v>
      </c>
      <c r="Q3016" s="14" t="s">
        <v>49</v>
      </c>
      <c r="R3016" s="103">
        <v>1360.8</v>
      </c>
      <c r="S3016" s="65">
        <v>42243</v>
      </c>
      <c r="T3016" s="106">
        <v>1360.8</v>
      </c>
      <c r="U3016" s="31">
        <f t="shared" si="94"/>
        <v>0</v>
      </c>
      <c r="V3016" s="132" t="s">
        <v>94</v>
      </c>
    </row>
    <row r="3017" spans="1:22" x14ac:dyDescent="0.25">
      <c r="A3017" s="20">
        <v>42244</v>
      </c>
      <c r="B3017" s="183">
        <v>7225</v>
      </c>
      <c r="C3017" s="183" t="s">
        <v>1592</v>
      </c>
      <c r="D3017" s="14" t="s">
        <v>89</v>
      </c>
      <c r="E3017" s="103">
        <v>2306.1</v>
      </c>
      <c r="F3017" s="23">
        <v>42244</v>
      </c>
      <c r="G3017" s="106">
        <v>2306.1</v>
      </c>
      <c r="H3017" s="31">
        <f t="shared" si="95"/>
        <v>0</v>
      </c>
      <c r="I3017" s="132" t="s">
        <v>9</v>
      </c>
      <c r="N3017" s="20">
        <v>42236</v>
      </c>
      <c r="O3017" s="183">
        <v>6307</v>
      </c>
      <c r="P3017" s="183" t="s">
        <v>1592</v>
      </c>
      <c r="Q3017" s="14" t="s">
        <v>49</v>
      </c>
      <c r="R3017" s="103">
        <v>1344</v>
      </c>
      <c r="S3017" s="23">
        <v>42243</v>
      </c>
      <c r="T3017" s="118">
        <v>1344</v>
      </c>
      <c r="U3017" s="31">
        <f t="shared" si="94"/>
        <v>0</v>
      </c>
      <c r="V3017" s="28" t="s">
        <v>312</v>
      </c>
    </row>
    <row r="3018" spans="1:22" x14ac:dyDescent="0.25">
      <c r="A3018" s="20">
        <v>42244</v>
      </c>
      <c r="B3018" s="183">
        <v>7226</v>
      </c>
      <c r="C3018" s="183" t="s">
        <v>1592</v>
      </c>
      <c r="D3018" s="14" t="s">
        <v>48</v>
      </c>
      <c r="E3018" s="103">
        <v>9055.1</v>
      </c>
      <c r="F3018" s="23">
        <v>42244</v>
      </c>
      <c r="G3018" s="106">
        <v>9055.1</v>
      </c>
      <c r="H3018" s="31">
        <f t="shared" si="95"/>
        <v>0</v>
      </c>
      <c r="I3018" s="132" t="s">
        <v>312</v>
      </c>
      <c r="N3018" s="20">
        <v>42238</v>
      </c>
      <c r="O3018" s="183">
        <v>6550</v>
      </c>
      <c r="P3018" s="183" t="s">
        <v>1592</v>
      </c>
      <c r="Q3018" s="14" t="s">
        <v>49</v>
      </c>
      <c r="R3018" s="103">
        <v>1264.2</v>
      </c>
      <c r="S3018" s="23">
        <v>42243</v>
      </c>
      <c r="T3018" s="106">
        <v>1264.2</v>
      </c>
      <c r="U3018" s="31">
        <f t="shared" si="94"/>
        <v>0</v>
      </c>
      <c r="V3018" s="132" t="s">
        <v>312</v>
      </c>
    </row>
    <row r="3019" spans="1:22" x14ac:dyDescent="0.25">
      <c r="A3019" s="20">
        <v>42244</v>
      </c>
      <c r="B3019" s="183">
        <v>7227</v>
      </c>
      <c r="C3019" s="183" t="s">
        <v>1592</v>
      </c>
      <c r="D3019" s="14" t="s">
        <v>127</v>
      </c>
      <c r="E3019" s="103">
        <v>13711.3</v>
      </c>
      <c r="F3019" s="23">
        <v>42244</v>
      </c>
      <c r="G3019" s="106">
        <v>13711.3</v>
      </c>
      <c r="H3019" s="31">
        <f t="shared" si="95"/>
        <v>0</v>
      </c>
      <c r="I3019" s="132" t="s">
        <v>9</v>
      </c>
      <c r="N3019" s="20">
        <v>42241</v>
      </c>
      <c r="O3019" s="183">
        <v>6879</v>
      </c>
      <c r="P3019" s="183" t="s">
        <v>1592</v>
      </c>
      <c r="Q3019" s="14" t="s">
        <v>49</v>
      </c>
      <c r="R3019" s="103">
        <v>1625.4</v>
      </c>
      <c r="S3019" s="65">
        <v>42241</v>
      </c>
      <c r="T3019" s="106">
        <v>1625.4</v>
      </c>
      <c r="U3019" s="31">
        <f t="shared" si="94"/>
        <v>0</v>
      </c>
      <c r="V3019" s="132" t="s">
        <v>94</v>
      </c>
    </row>
    <row r="3020" spans="1:22" x14ac:dyDescent="0.25">
      <c r="A3020" s="20">
        <v>42244</v>
      </c>
      <c r="B3020" s="183">
        <v>7228</v>
      </c>
      <c r="C3020" s="183" t="s">
        <v>1592</v>
      </c>
      <c r="D3020" s="14" t="s">
        <v>72</v>
      </c>
      <c r="E3020" s="103">
        <v>32938.400000000001</v>
      </c>
      <c r="F3020" s="30" t="s">
        <v>6350</v>
      </c>
      <c r="G3020" s="144">
        <v>32938.400000000001</v>
      </c>
      <c r="H3020" s="31">
        <f t="shared" si="95"/>
        <v>0</v>
      </c>
      <c r="I3020" s="132" t="s">
        <v>6112</v>
      </c>
      <c r="N3020" s="20">
        <v>42243</v>
      </c>
      <c r="O3020" s="183">
        <v>7035</v>
      </c>
      <c r="P3020" s="183" t="s">
        <v>1592</v>
      </c>
      <c r="Q3020" s="14" t="s">
        <v>49</v>
      </c>
      <c r="R3020" s="103">
        <v>1907.4</v>
      </c>
      <c r="S3020" s="23">
        <v>42243</v>
      </c>
      <c r="T3020" s="106">
        <v>1907.4</v>
      </c>
      <c r="U3020" s="31">
        <f t="shared" si="94"/>
        <v>0</v>
      </c>
      <c r="V3020" s="132" t="s">
        <v>9</v>
      </c>
    </row>
    <row r="3021" spans="1:22" x14ac:dyDescent="0.25">
      <c r="A3021" s="20">
        <v>42244</v>
      </c>
      <c r="B3021" s="183">
        <v>7229</v>
      </c>
      <c r="C3021" s="183" t="s">
        <v>1592</v>
      </c>
      <c r="D3021" s="14" t="s">
        <v>102</v>
      </c>
      <c r="E3021" s="103">
        <v>2396</v>
      </c>
      <c r="F3021" s="23">
        <v>42244</v>
      </c>
      <c r="G3021" s="106">
        <v>2396</v>
      </c>
      <c r="H3021" s="31">
        <f t="shared" si="95"/>
        <v>0</v>
      </c>
      <c r="I3021" s="132" t="s">
        <v>9</v>
      </c>
      <c r="N3021" s="20">
        <v>42245</v>
      </c>
      <c r="O3021" s="183">
        <v>7325</v>
      </c>
      <c r="P3021" s="183" t="s">
        <v>1592</v>
      </c>
      <c r="Q3021" s="14" t="s">
        <v>49</v>
      </c>
      <c r="R3021" s="103">
        <v>1566.6</v>
      </c>
      <c r="S3021" s="23">
        <v>42247</v>
      </c>
      <c r="T3021" s="106">
        <v>1566.6</v>
      </c>
      <c r="U3021" s="31">
        <f t="shared" si="94"/>
        <v>0</v>
      </c>
      <c r="V3021" s="132" t="s">
        <v>312</v>
      </c>
    </row>
    <row r="3022" spans="1:22" x14ac:dyDescent="0.25">
      <c r="A3022" s="20">
        <v>42244</v>
      </c>
      <c r="B3022" s="183">
        <v>7230</v>
      </c>
      <c r="C3022" s="183" t="s">
        <v>1592</v>
      </c>
      <c r="D3022" s="14" t="s">
        <v>106</v>
      </c>
      <c r="E3022" s="103">
        <v>14778</v>
      </c>
      <c r="F3022" s="23">
        <v>42245</v>
      </c>
      <c r="G3022" s="106">
        <v>14778</v>
      </c>
      <c r="H3022" s="31">
        <f t="shared" si="95"/>
        <v>0</v>
      </c>
      <c r="I3022" s="132" t="s">
        <v>19</v>
      </c>
      <c r="N3022" s="20">
        <v>42217</v>
      </c>
      <c r="O3022" s="183">
        <v>4280</v>
      </c>
      <c r="P3022" s="183" t="s">
        <v>1592</v>
      </c>
      <c r="Q3022" s="14" t="s">
        <v>906</v>
      </c>
      <c r="R3022" s="103">
        <v>1183.0999999999999</v>
      </c>
      <c r="S3022" s="23">
        <v>42218</v>
      </c>
      <c r="T3022" s="106">
        <v>1183.0999999999999</v>
      </c>
      <c r="U3022" s="25">
        <f t="shared" si="94"/>
        <v>0</v>
      </c>
      <c r="V3022" s="132" t="s">
        <v>6106</v>
      </c>
    </row>
    <row r="3023" spans="1:22" x14ac:dyDescent="0.25">
      <c r="A3023" s="20">
        <v>42244</v>
      </c>
      <c r="B3023" s="183">
        <v>7231</v>
      </c>
      <c r="C3023" s="183" t="s">
        <v>1592</v>
      </c>
      <c r="D3023" s="14" t="s">
        <v>1182</v>
      </c>
      <c r="E3023" s="103">
        <v>2060.8000000000002</v>
      </c>
      <c r="F3023" s="23">
        <v>42244</v>
      </c>
      <c r="G3023" s="106">
        <v>2060.8000000000002</v>
      </c>
      <c r="H3023" s="31">
        <f t="shared" si="95"/>
        <v>0</v>
      </c>
      <c r="I3023" s="132" t="s">
        <v>9</v>
      </c>
      <c r="N3023" s="20">
        <v>42219</v>
      </c>
      <c r="O3023" s="183">
        <v>4472</v>
      </c>
      <c r="P3023" s="183" t="s">
        <v>1592</v>
      </c>
      <c r="Q3023" s="40" t="s">
        <v>906</v>
      </c>
      <c r="R3023" s="103">
        <v>644</v>
      </c>
      <c r="S3023" s="23">
        <v>42221</v>
      </c>
      <c r="T3023" s="106">
        <v>644</v>
      </c>
      <c r="U3023" s="31">
        <f t="shared" si="94"/>
        <v>0</v>
      </c>
      <c r="V3023" s="46" t="s">
        <v>19</v>
      </c>
    </row>
    <row r="3024" spans="1:22" x14ac:dyDescent="0.25">
      <c r="A3024" s="20">
        <v>42244</v>
      </c>
      <c r="B3024" s="183">
        <v>7232</v>
      </c>
      <c r="C3024" s="183" t="s">
        <v>1592</v>
      </c>
      <c r="D3024" s="14" t="s">
        <v>1024</v>
      </c>
      <c r="E3024" s="103">
        <v>5548.5</v>
      </c>
      <c r="F3024" s="23">
        <v>42245</v>
      </c>
      <c r="G3024" s="106">
        <v>5548.5</v>
      </c>
      <c r="H3024" s="31">
        <f t="shared" si="95"/>
        <v>0</v>
      </c>
      <c r="I3024" s="132" t="s">
        <v>19</v>
      </c>
      <c r="N3024" s="20">
        <v>42220</v>
      </c>
      <c r="O3024" s="183">
        <v>4531</v>
      </c>
      <c r="P3024" s="183" t="s">
        <v>1592</v>
      </c>
      <c r="Q3024" s="14" t="s">
        <v>906</v>
      </c>
      <c r="R3024" s="103">
        <v>1312</v>
      </c>
      <c r="S3024" s="23">
        <v>42222</v>
      </c>
      <c r="T3024" s="106">
        <v>1312</v>
      </c>
      <c r="U3024" s="31">
        <f t="shared" si="94"/>
        <v>0</v>
      </c>
      <c r="V3024" s="132" t="s">
        <v>41</v>
      </c>
    </row>
    <row r="3025" spans="1:22" x14ac:dyDescent="0.25">
      <c r="A3025" s="20">
        <v>42244</v>
      </c>
      <c r="B3025" s="183">
        <v>7233</v>
      </c>
      <c r="C3025" s="183" t="s">
        <v>1592</v>
      </c>
      <c r="D3025" s="14" t="s">
        <v>45</v>
      </c>
      <c r="E3025" s="103">
        <v>31110</v>
      </c>
      <c r="F3025" s="30">
        <v>42248</v>
      </c>
      <c r="G3025" s="144">
        <v>31110</v>
      </c>
      <c r="H3025" s="31">
        <f t="shared" si="95"/>
        <v>0</v>
      </c>
      <c r="I3025" s="132" t="s">
        <v>6106</v>
      </c>
      <c r="N3025" s="20">
        <v>42222</v>
      </c>
      <c r="O3025" s="183">
        <v>4752</v>
      </c>
      <c r="P3025" s="183" t="s">
        <v>1592</v>
      </c>
      <c r="Q3025" s="14" t="s">
        <v>906</v>
      </c>
      <c r="R3025" s="103">
        <v>1336</v>
      </c>
      <c r="S3025" s="51">
        <v>42223</v>
      </c>
      <c r="T3025" s="106">
        <v>1336</v>
      </c>
      <c r="U3025" s="31">
        <f t="shared" si="94"/>
        <v>0</v>
      </c>
      <c r="V3025" s="132" t="s">
        <v>15</v>
      </c>
    </row>
    <row r="3026" spans="1:22" x14ac:dyDescent="0.25">
      <c r="A3026" s="20">
        <v>42244</v>
      </c>
      <c r="B3026" s="183">
        <v>7234</v>
      </c>
      <c r="C3026" s="183" t="s">
        <v>1592</v>
      </c>
      <c r="D3026" s="14" t="s">
        <v>93</v>
      </c>
      <c r="E3026" s="103">
        <v>3032.4</v>
      </c>
      <c r="F3026" s="23">
        <v>42245</v>
      </c>
      <c r="G3026" s="106">
        <v>3032.4</v>
      </c>
      <c r="H3026" s="31">
        <f t="shared" si="95"/>
        <v>0</v>
      </c>
      <c r="I3026" s="132" t="s">
        <v>19</v>
      </c>
      <c r="N3026" s="20">
        <v>42224</v>
      </c>
      <c r="O3026" s="183">
        <v>5028</v>
      </c>
      <c r="P3026" s="183" t="s">
        <v>1592</v>
      </c>
      <c r="Q3026" s="14" t="s">
        <v>906</v>
      </c>
      <c r="R3026" s="103">
        <v>697.2</v>
      </c>
      <c r="S3026" s="23">
        <v>42224</v>
      </c>
      <c r="T3026" s="106">
        <v>697.2</v>
      </c>
      <c r="U3026" s="31">
        <f t="shared" si="94"/>
        <v>0</v>
      </c>
      <c r="V3026" s="132" t="s">
        <v>19</v>
      </c>
    </row>
    <row r="3027" spans="1:22" x14ac:dyDescent="0.25">
      <c r="A3027" s="20">
        <v>42244</v>
      </c>
      <c r="B3027" s="183">
        <v>7235</v>
      </c>
      <c r="C3027" s="183" t="s">
        <v>1592</v>
      </c>
      <c r="D3027" s="14" t="s">
        <v>361</v>
      </c>
      <c r="E3027" s="103">
        <v>3944.4</v>
      </c>
      <c r="F3027" s="23">
        <v>42245</v>
      </c>
      <c r="G3027" s="106">
        <v>3944.4</v>
      </c>
      <c r="H3027" s="31">
        <f t="shared" si="95"/>
        <v>0</v>
      </c>
      <c r="I3027" s="132" t="s">
        <v>19</v>
      </c>
      <c r="N3027" s="20">
        <v>42226</v>
      </c>
      <c r="O3027" s="183">
        <v>5198</v>
      </c>
      <c r="P3027" s="183" t="s">
        <v>1592</v>
      </c>
      <c r="Q3027" s="14" t="s">
        <v>906</v>
      </c>
      <c r="R3027" s="103">
        <v>1259.7</v>
      </c>
      <c r="S3027" s="23">
        <v>42227</v>
      </c>
      <c r="T3027" s="106">
        <v>1259.7</v>
      </c>
      <c r="U3027" s="31">
        <f t="shared" si="94"/>
        <v>0</v>
      </c>
      <c r="V3027" s="132" t="s">
        <v>19</v>
      </c>
    </row>
    <row r="3028" spans="1:22" x14ac:dyDescent="0.25">
      <c r="A3028" s="20">
        <v>42244</v>
      </c>
      <c r="B3028" s="183">
        <v>7236</v>
      </c>
      <c r="C3028" s="183" t="s">
        <v>1592</v>
      </c>
      <c r="D3028" s="14" t="s">
        <v>218</v>
      </c>
      <c r="E3028" s="153">
        <v>0</v>
      </c>
      <c r="F3028" s="23"/>
      <c r="G3028" s="106"/>
      <c r="H3028" s="31">
        <f t="shared" si="95"/>
        <v>0</v>
      </c>
      <c r="I3028" s="132" t="s">
        <v>13</v>
      </c>
      <c r="N3028" s="20">
        <v>42228</v>
      </c>
      <c r="O3028" s="183">
        <v>5399</v>
      </c>
      <c r="P3028" s="183" t="s">
        <v>1592</v>
      </c>
      <c r="Q3028" s="14" t="s">
        <v>906</v>
      </c>
      <c r="R3028" s="103">
        <v>1310.4000000000001</v>
      </c>
      <c r="S3028" s="23">
        <v>42228</v>
      </c>
      <c r="T3028" s="106">
        <v>1310.4000000000001</v>
      </c>
      <c r="U3028" s="31">
        <f t="shared" si="94"/>
        <v>0</v>
      </c>
      <c r="V3028" s="132" t="s">
        <v>6124</v>
      </c>
    </row>
    <row r="3029" spans="1:22" x14ac:dyDescent="0.25">
      <c r="A3029" s="20">
        <v>42244</v>
      </c>
      <c r="B3029" s="183">
        <v>7237</v>
      </c>
      <c r="C3029" s="183" t="s">
        <v>1592</v>
      </c>
      <c r="D3029" s="14" t="s">
        <v>539</v>
      </c>
      <c r="E3029" s="103">
        <v>9167.6</v>
      </c>
      <c r="F3029" s="23">
        <v>42244</v>
      </c>
      <c r="G3029" s="106">
        <v>9167.6</v>
      </c>
      <c r="H3029" s="31">
        <f t="shared" si="95"/>
        <v>0</v>
      </c>
      <c r="I3029" s="132" t="s">
        <v>9</v>
      </c>
      <c r="N3029" s="20">
        <v>42230</v>
      </c>
      <c r="O3029" s="183">
        <v>5687</v>
      </c>
      <c r="P3029" s="183" t="s">
        <v>1592</v>
      </c>
      <c r="Q3029" s="14" t="s">
        <v>906</v>
      </c>
      <c r="R3029" s="103">
        <v>1220</v>
      </c>
      <c r="S3029" s="23">
        <v>42230</v>
      </c>
      <c r="T3029" s="106">
        <v>1220</v>
      </c>
      <c r="U3029" s="48">
        <f t="shared" si="94"/>
        <v>0</v>
      </c>
      <c r="V3029" s="132" t="s">
        <v>9</v>
      </c>
    </row>
    <row r="3030" spans="1:22" x14ac:dyDescent="0.25">
      <c r="A3030" s="20">
        <v>42244</v>
      </c>
      <c r="B3030" s="183">
        <v>7238</v>
      </c>
      <c r="C3030" s="183" t="s">
        <v>1592</v>
      </c>
      <c r="D3030" s="14" t="s">
        <v>24</v>
      </c>
      <c r="E3030" s="103">
        <v>6269.2</v>
      </c>
      <c r="F3030" s="30">
        <v>42248</v>
      </c>
      <c r="G3030" s="144">
        <v>6269.2</v>
      </c>
      <c r="H3030" s="31">
        <f t="shared" si="95"/>
        <v>0</v>
      </c>
      <c r="I3030" s="132" t="s">
        <v>9</v>
      </c>
      <c r="N3030" s="20">
        <v>42233</v>
      </c>
      <c r="O3030" s="183">
        <v>5985</v>
      </c>
      <c r="P3030" s="183" t="s">
        <v>1592</v>
      </c>
      <c r="Q3030" s="14" t="s">
        <v>906</v>
      </c>
      <c r="R3030" s="103">
        <v>858</v>
      </c>
      <c r="S3030" s="23">
        <v>42238</v>
      </c>
      <c r="T3030" s="118">
        <v>858</v>
      </c>
      <c r="U3030" s="31">
        <f t="shared" si="94"/>
        <v>0</v>
      </c>
      <c r="V3030" s="28" t="s">
        <v>312</v>
      </c>
    </row>
    <row r="3031" spans="1:22" x14ac:dyDescent="0.25">
      <c r="A3031" s="20">
        <v>42244</v>
      </c>
      <c r="B3031" s="183">
        <v>7239</v>
      </c>
      <c r="C3031" s="183" t="s">
        <v>1592</v>
      </c>
      <c r="D3031" s="14" t="s">
        <v>87</v>
      </c>
      <c r="E3031" s="103">
        <v>2032.8</v>
      </c>
      <c r="F3031" s="23">
        <v>42244</v>
      </c>
      <c r="G3031" s="106">
        <v>2032.8</v>
      </c>
      <c r="H3031" s="31">
        <f t="shared" si="95"/>
        <v>0</v>
      </c>
      <c r="I3031" s="132" t="s">
        <v>6106</v>
      </c>
      <c r="N3031" s="20">
        <v>42235</v>
      </c>
      <c r="O3031" s="183">
        <v>6210</v>
      </c>
      <c r="P3031" s="183" t="s">
        <v>1592</v>
      </c>
      <c r="Q3031" s="14" t="s">
        <v>906</v>
      </c>
      <c r="R3031" s="103">
        <v>1152</v>
      </c>
      <c r="S3031" s="23">
        <v>42238</v>
      </c>
      <c r="T3031" s="118">
        <v>1152</v>
      </c>
      <c r="U3031" s="31">
        <f t="shared" si="94"/>
        <v>0</v>
      </c>
      <c r="V3031" s="28" t="s">
        <v>41</v>
      </c>
    </row>
    <row r="3032" spans="1:22" x14ac:dyDescent="0.25">
      <c r="A3032" s="20">
        <v>42244</v>
      </c>
      <c r="B3032" s="183">
        <v>7240</v>
      </c>
      <c r="C3032" s="183" t="s">
        <v>1592</v>
      </c>
      <c r="D3032" s="14" t="s">
        <v>301</v>
      </c>
      <c r="E3032" s="103">
        <v>633.6</v>
      </c>
      <c r="F3032" s="23">
        <v>42245</v>
      </c>
      <c r="G3032" s="106">
        <v>633.6</v>
      </c>
      <c r="H3032" s="31">
        <f t="shared" si="95"/>
        <v>0</v>
      </c>
      <c r="I3032" s="132" t="s">
        <v>19</v>
      </c>
      <c r="N3032" s="20">
        <v>42237</v>
      </c>
      <c r="O3032" s="183">
        <v>6454</v>
      </c>
      <c r="P3032" s="183" t="s">
        <v>1592</v>
      </c>
      <c r="Q3032" s="15" t="s">
        <v>906</v>
      </c>
      <c r="R3032" s="133">
        <v>1706.6</v>
      </c>
      <c r="S3032" s="23">
        <v>42238</v>
      </c>
      <c r="T3032" s="118">
        <v>1706.6</v>
      </c>
      <c r="U3032" s="31">
        <f t="shared" si="94"/>
        <v>0</v>
      </c>
      <c r="V3032" s="46" t="s">
        <v>94</v>
      </c>
    </row>
    <row r="3033" spans="1:22" x14ac:dyDescent="0.25">
      <c r="A3033" s="20">
        <v>42244</v>
      </c>
      <c r="B3033" s="183">
        <v>7241</v>
      </c>
      <c r="C3033" s="183" t="s">
        <v>1592</v>
      </c>
      <c r="D3033" s="14" t="s">
        <v>1178</v>
      </c>
      <c r="E3033" s="103">
        <v>2167.1999999999998</v>
      </c>
      <c r="F3033" s="23">
        <v>42244</v>
      </c>
      <c r="G3033" s="106">
        <v>2167.1999999999998</v>
      </c>
      <c r="H3033" s="31">
        <f t="shared" si="95"/>
        <v>0</v>
      </c>
      <c r="I3033" s="132" t="s">
        <v>6106</v>
      </c>
      <c r="N3033" s="20">
        <v>42240</v>
      </c>
      <c r="O3033" s="183">
        <v>6757</v>
      </c>
      <c r="P3033" s="183" t="s">
        <v>1592</v>
      </c>
      <c r="Q3033" s="14" t="s">
        <v>906</v>
      </c>
      <c r="R3033" s="103">
        <v>1256</v>
      </c>
      <c r="S3033" s="65">
        <v>42243</v>
      </c>
      <c r="T3033" s="106">
        <v>1256</v>
      </c>
      <c r="U3033" s="31">
        <f t="shared" si="94"/>
        <v>0</v>
      </c>
      <c r="V3033" s="132" t="s">
        <v>6106</v>
      </c>
    </row>
    <row r="3034" spans="1:22" x14ac:dyDescent="0.25">
      <c r="A3034" s="20">
        <v>42244</v>
      </c>
      <c r="B3034" s="183">
        <v>7242</v>
      </c>
      <c r="C3034" s="183" t="s">
        <v>1592</v>
      </c>
      <c r="D3034" s="14" t="s">
        <v>98</v>
      </c>
      <c r="E3034" s="103">
        <v>4545.05</v>
      </c>
      <c r="F3034" s="23">
        <v>42245</v>
      </c>
      <c r="G3034" s="106">
        <v>4545.05</v>
      </c>
      <c r="H3034" s="31">
        <f t="shared" si="95"/>
        <v>0</v>
      </c>
      <c r="I3034" s="132" t="s">
        <v>19</v>
      </c>
      <c r="N3034" s="20">
        <v>42242</v>
      </c>
      <c r="O3034" s="183">
        <v>6951</v>
      </c>
      <c r="P3034" s="183" t="s">
        <v>1592</v>
      </c>
      <c r="Q3034" s="14" t="s">
        <v>906</v>
      </c>
      <c r="R3034" s="103">
        <v>1128</v>
      </c>
      <c r="S3034" s="65">
        <v>42242</v>
      </c>
      <c r="T3034" s="106">
        <v>1128</v>
      </c>
      <c r="U3034" s="31">
        <f t="shared" si="94"/>
        <v>0</v>
      </c>
      <c r="V3034" s="132" t="s">
        <v>41</v>
      </c>
    </row>
    <row r="3035" spans="1:22" x14ac:dyDescent="0.25">
      <c r="A3035" s="20">
        <v>42244</v>
      </c>
      <c r="B3035" s="183">
        <v>7243</v>
      </c>
      <c r="C3035" s="183" t="s">
        <v>1592</v>
      </c>
      <c r="D3035" s="14" t="s">
        <v>1182</v>
      </c>
      <c r="E3035" s="103">
        <v>425.6</v>
      </c>
      <c r="F3035" s="23">
        <v>42244</v>
      </c>
      <c r="G3035" s="106">
        <v>425.6</v>
      </c>
      <c r="H3035" s="31">
        <f t="shared" si="95"/>
        <v>0</v>
      </c>
      <c r="I3035" s="132" t="s">
        <v>9</v>
      </c>
      <c r="N3035" s="20">
        <v>42245</v>
      </c>
      <c r="O3035" s="183">
        <v>7346</v>
      </c>
      <c r="P3035" s="183" t="s">
        <v>1592</v>
      </c>
      <c r="Q3035" s="14" t="s">
        <v>906</v>
      </c>
      <c r="R3035" s="103">
        <v>810</v>
      </c>
      <c r="S3035" s="23">
        <v>42245</v>
      </c>
      <c r="T3035" s="106">
        <v>810</v>
      </c>
      <c r="U3035" s="31">
        <f t="shared" si="94"/>
        <v>0</v>
      </c>
      <c r="V3035" s="132" t="s">
        <v>716</v>
      </c>
    </row>
    <row r="3036" spans="1:22" x14ac:dyDescent="0.25">
      <c r="A3036" s="20">
        <v>42244</v>
      </c>
      <c r="B3036" s="183">
        <v>7244</v>
      </c>
      <c r="C3036" s="183" t="s">
        <v>1592</v>
      </c>
      <c r="D3036" s="14" t="s">
        <v>98</v>
      </c>
      <c r="E3036" s="103">
        <v>679</v>
      </c>
      <c r="F3036" s="23">
        <v>42245</v>
      </c>
      <c r="G3036" s="106">
        <v>679</v>
      </c>
      <c r="H3036" s="31">
        <f t="shared" si="95"/>
        <v>0</v>
      </c>
      <c r="I3036" s="132" t="s">
        <v>19</v>
      </c>
      <c r="N3036" s="20">
        <v>42247</v>
      </c>
      <c r="O3036" s="183">
        <v>7544</v>
      </c>
      <c r="P3036" s="183" t="s">
        <v>1592</v>
      </c>
      <c r="Q3036" s="14" t="s">
        <v>906</v>
      </c>
      <c r="R3036" s="103">
        <v>1087.8</v>
      </c>
      <c r="S3036" s="23"/>
      <c r="T3036" s="106"/>
      <c r="U3036" s="31">
        <f t="shared" si="94"/>
        <v>1087.8</v>
      </c>
      <c r="V3036" s="132" t="s">
        <v>9</v>
      </c>
    </row>
    <row r="3037" spans="1:22" x14ac:dyDescent="0.25">
      <c r="A3037" s="20">
        <v>42244</v>
      </c>
      <c r="B3037" s="183">
        <v>7245</v>
      </c>
      <c r="C3037" s="183" t="s">
        <v>1592</v>
      </c>
      <c r="D3037" s="14" t="s">
        <v>851</v>
      </c>
      <c r="E3037" s="103">
        <v>2292</v>
      </c>
      <c r="F3037" s="23">
        <v>42244</v>
      </c>
      <c r="G3037" s="106">
        <v>2292</v>
      </c>
      <c r="H3037" s="31">
        <f t="shared" si="95"/>
        <v>0</v>
      </c>
      <c r="I3037" s="132" t="s">
        <v>6106</v>
      </c>
      <c r="N3037" s="20">
        <v>42217</v>
      </c>
      <c r="O3037" s="183">
        <v>4260</v>
      </c>
      <c r="P3037" s="183" t="s">
        <v>1592</v>
      </c>
      <c r="Q3037" s="14" t="s">
        <v>169</v>
      </c>
      <c r="R3037" s="103">
        <v>2868</v>
      </c>
      <c r="S3037" s="23">
        <v>42220</v>
      </c>
      <c r="T3037" s="106">
        <v>2868</v>
      </c>
      <c r="U3037" s="25">
        <f t="shared" si="94"/>
        <v>0</v>
      </c>
      <c r="V3037" s="132" t="s">
        <v>59</v>
      </c>
    </row>
    <row r="3038" spans="1:22" x14ac:dyDescent="0.25">
      <c r="A3038" s="20">
        <v>42244</v>
      </c>
      <c r="B3038" s="183">
        <v>7246</v>
      </c>
      <c r="C3038" s="183" t="s">
        <v>1592</v>
      </c>
      <c r="D3038" s="14" t="s">
        <v>136</v>
      </c>
      <c r="E3038" s="103">
        <v>23520</v>
      </c>
      <c r="F3038" s="23" t="s">
        <v>6270</v>
      </c>
      <c r="G3038" s="106">
        <f>21000+2520</f>
        <v>23520</v>
      </c>
      <c r="H3038" s="31">
        <f t="shared" si="95"/>
        <v>0</v>
      </c>
      <c r="I3038" s="132" t="s">
        <v>9</v>
      </c>
      <c r="N3038" s="20">
        <v>42220</v>
      </c>
      <c r="O3038" s="183">
        <v>4535</v>
      </c>
      <c r="P3038" s="183" t="s">
        <v>1592</v>
      </c>
      <c r="Q3038" s="14" t="s">
        <v>169</v>
      </c>
      <c r="R3038" s="103">
        <v>2424</v>
      </c>
      <c r="S3038" s="23">
        <v>42222</v>
      </c>
      <c r="T3038" s="106">
        <v>2424</v>
      </c>
      <c r="U3038" s="31">
        <f t="shared" si="94"/>
        <v>0</v>
      </c>
      <c r="V3038" s="132" t="s">
        <v>59</v>
      </c>
    </row>
    <row r="3039" spans="1:22" x14ac:dyDescent="0.25">
      <c r="A3039" s="20">
        <v>42244</v>
      </c>
      <c r="B3039" s="183">
        <v>7247</v>
      </c>
      <c r="C3039" s="183" t="s">
        <v>1592</v>
      </c>
      <c r="D3039" s="14" t="s">
        <v>143</v>
      </c>
      <c r="E3039" s="103">
        <v>18694.400000000001</v>
      </c>
      <c r="F3039" s="23">
        <v>42247</v>
      </c>
      <c r="G3039" s="106">
        <v>18694.400000000001</v>
      </c>
      <c r="H3039" s="31">
        <f t="shared" si="95"/>
        <v>0</v>
      </c>
      <c r="I3039" s="132" t="s">
        <v>41</v>
      </c>
      <c r="N3039" s="20">
        <v>42221</v>
      </c>
      <c r="O3039" s="183">
        <v>4645</v>
      </c>
      <c r="P3039" s="183" t="s">
        <v>1592</v>
      </c>
      <c r="Q3039" s="14" t="s">
        <v>169</v>
      </c>
      <c r="R3039" s="103">
        <v>11274.6</v>
      </c>
      <c r="S3039" s="23">
        <v>42225</v>
      </c>
      <c r="T3039" s="106">
        <v>11274.6</v>
      </c>
      <c r="U3039" s="31">
        <f t="shared" si="94"/>
        <v>0</v>
      </c>
      <c r="V3039" s="132" t="s">
        <v>17</v>
      </c>
    </row>
    <row r="3040" spans="1:22" x14ac:dyDescent="0.25">
      <c r="A3040" s="20">
        <v>42244</v>
      </c>
      <c r="B3040" s="183">
        <v>7248</v>
      </c>
      <c r="C3040" s="183" t="s">
        <v>1592</v>
      </c>
      <c r="D3040" s="14" t="s">
        <v>256</v>
      </c>
      <c r="E3040" s="103">
        <v>8552</v>
      </c>
      <c r="F3040" s="23">
        <v>42244</v>
      </c>
      <c r="G3040" s="106">
        <v>8552</v>
      </c>
      <c r="H3040" s="31">
        <f t="shared" si="95"/>
        <v>0</v>
      </c>
      <c r="I3040" s="132" t="s">
        <v>94</v>
      </c>
      <c r="N3040" s="20">
        <v>42222</v>
      </c>
      <c r="O3040" s="183">
        <v>4734</v>
      </c>
      <c r="P3040" s="183" t="s">
        <v>1592</v>
      </c>
      <c r="Q3040" s="14" t="s">
        <v>169</v>
      </c>
      <c r="R3040" s="103">
        <v>2548</v>
      </c>
      <c r="S3040" s="23">
        <v>42224</v>
      </c>
      <c r="T3040" s="106">
        <v>2548</v>
      </c>
      <c r="U3040" s="31">
        <f t="shared" si="94"/>
        <v>0</v>
      </c>
      <c r="V3040" s="132" t="s">
        <v>312</v>
      </c>
    </row>
    <row r="3041" spans="1:22" x14ac:dyDescent="0.25">
      <c r="A3041" s="20">
        <v>42244</v>
      </c>
      <c r="B3041" s="183">
        <v>7249</v>
      </c>
      <c r="C3041" s="183" t="s">
        <v>1592</v>
      </c>
      <c r="D3041" s="14" t="s">
        <v>14</v>
      </c>
      <c r="E3041" s="103">
        <v>70625.600000000006</v>
      </c>
      <c r="F3041" s="30">
        <v>42251</v>
      </c>
      <c r="G3041" s="144">
        <v>70625.600000000006</v>
      </c>
      <c r="H3041" s="31">
        <f t="shared" si="95"/>
        <v>0</v>
      </c>
      <c r="I3041" s="132" t="s">
        <v>9</v>
      </c>
      <c r="N3041" s="20">
        <v>42223</v>
      </c>
      <c r="O3041" s="183">
        <v>4868</v>
      </c>
      <c r="P3041" s="183" t="s">
        <v>1592</v>
      </c>
      <c r="Q3041" s="14" t="s">
        <v>169</v>
      </c>
      <c r="R3041" s="103">
        <v>1148</v>
      </c>
      <c r="S3041" s="23">
        <v>42224</v>
      </c>
      <c r="T3041" s="106">
        <v>1148</v>
      </c>
      <c r="U3041" s="31">
        <f t="shared" si="94"/>
        <v>0</v>
      </c>
      <c r="V3041" s="132" t="s">
        <v>59</v>
      </c>
    </row>
    <row r="3042" spans="1:22" x14ac:dyDescent="0.25">
      <c r="A3042" s="20">
        <v>42244</v>
      </c>
      <c r="B3042" s="183">
        <v>7250</v>
      </c>
      <c r="C3042" s="183" t="s">
        <v>1592</v>
      </c>
      <c r="D3042" s="14" t="s">
        <v>47</v>
      </c>
      <c r="E3042" s="103">
        <v>13205</v>
      </c>
      <c r="F3042" s="23">
        <v>42245</v>
      </c>
      <c r="G3042" s="106">
        <v>13205</v>
      </c>
      <c r="H3042" s="31">
        <f t="shared" si="95"/>
        <v>0</v>
      </c>
      <c r="I3042" s="132" t="s">
        <v>9</v>
      </c>
      <c r="N3042" s="20">
        <v>42224</v>
      </c>
      <c r="O3042" s="183">
        <v>4998</v>
      </c>
      <c r="P3042" s="183" t="s">
        <v>1592</v>
      </c>
      <c r="Q3042" s="14" t="s">
        <v>169</v>
      </c>
      <c r="R3042" s="103">
        <v>2531.1</v>
      </c>
      <c r="S3042" s="23">
        <v>42225</v>
      </c>
      <c r="T3042" s="106">
        <v>2531.1</v>
      </c>
      <c r="U3042" s="31">
        <f t="shared" si="94"/>
        <v>0</v>
      </c>
      <c r="V3042" s="132" t="s">
        <v>9</v>
      </c>
    </row>
    <row r="3043" spans="1:22" x14ac:dyDescent="0.25">
      <c r="A3043" s="20">
        <v>42244</v>
      </c>
      <c r="B3043" s="183">
        <v>7251</v>
      </c>
      <c r="C3043" s="183" t="s">
        <v>1592</v>
      </c>
      <c r="D3043" s="14" t="s">
        <v>294</v>
      </c>
      <c r="E3043" s="103">
        <v>2073</v>
      </c>
      <c r="F3043" s="23">
        <v>42244</v>
      </c>
      <c r="G3043" s="106">
        <v>2073</v>
      </c>
      <c r="H3043" s="31">
        <f t="shared" si="95"/>
        <v>0</v>
      </c>
      <c r="I3043" s="132" t="s">
        <v>9</v>
      </c>
      <c r="N3043" s="20">
        <v>42227</v>
      </c>
      <c r="O3043" s="183">
        <v>5305</v>
      </c>
      <c r="P3043" s="183" t="s">
        <v>1592</v>
      </c>
      <c r="Q3043" s="14" t="s">
        <v>169</v>
      </c>
      <c r="R3043" s="103">
        <v>2838.7</v>
      </c>
      <c r="S3043" s="23">
        <v>42227</v>
      </c>
      <c r="T3043" s="106">
        <v>2838.7</v>
      </c>
      <c r="U3043" s="31">
        <f t="shared" si="94"/>
        <v>0</v>
      </c>
      <c r="V3043" s="132" t="s">
        <v>59</v>
      </c>
    </row>
    <row r="3044" spans="1:22" x14ac:dyDescent="0.25">
      <c r="A3044" s="20">
        <v>42244</v>
      </c>
      <c r="B3044" s="183">
        <v>7252</v>
      </c>
      <c r="C3044" s="183" t="s">
        <v>1592</v>
      </c>
      <c r="D3044" s="14" t="s">
        <v>282</v>
      </c>
      <c r="E3044" s="103">
        <v>120908.2</v>
      </c>
      <c r="F3044" s="30" t="s">
        <v>6311</v>
      </c>
      <c r="G3044" s="144">
        <v>120908.2</v>
      </c>
      <c r="H3044" s="31">
        <f t="shared" si="95"/>
        <v>0</v>
      </c>
      <c r="I3044" s="132" t="s">
        <v>9</v>
      </c>
      <c r="N3044" s="20">
        <v>42228</v>
      </c>
      <c r="O3044" s="183">
        <v>5410</v>
      </c>
      <c r="P3044" s="183" t="s">
        <v>1592</v>
      </c>
      <c r="Q3044" s="14" t="s">
        <v>169</v>
      </c>
      <c r="R3044" s="103">
        <v>2254.1999999999998</v>
      </c>
      <c r="S3044" s="23">
        <v>42228</v>
      </c>
      <c r="T3044" s="106">
        <v>2254.1999999999998</v>
      </c>
      <c r="U3044" s="31">
        <f t="shared" si="94"/>
        <v>0</v>
      </c>
      <c r="V3044" s="132" t="s">
        <v>17</v>
      </c>
    </row>
    <row r="3045" spans="1:22" x14ac:dyDescent="0.25">
      <c r="A3045" s="20">
        <v>42244</v>
      </c>
      <c r="B3045" s="183">
        <v>7253</v>
      </c>
      <c r="C3045" s="183" t="s">
        <v>1592</v>
      </c>
      <c r="D3045" s="14" t="s">
        <v>56</v>
      </c>
      <c r="E3045" s="103">
        <v>8712</v>
      </c>
      <c r="F3045" s="23">
        <v>42244</v>
      </c>
      <c r="G3045" s="106">
        <v>8712</v>
      </c>
      <c r="H3045" s="31">
        <f t="shared" si="95"/>
        <v>0</v>
      </c>
      <c r="I3045" s="132" t="s">
        <v>94</v>
      </c>
      <c r="N3045" s="20">
        <v>42229</v>
      </c>
      <c r="O3045" s="183">
        <v>5485</v>
      </c>
      <c r="P3045" s="183" t="s">
        <v>1592</v>
      </c>
      <c r="Q3045" s="14" t="s">
        <v>169</v>
      </c>
      <c r="R3045" s="103">
        <v>2554.5</v>
      </c>
      <c r="S3045" s="23">
        <v>42229</v>
      </c>
      <c r="T3045" s="106">
        <v>2554.5</v>
      </c>
      <c r="U3045" s="31">
        <f t="shared" si="94"/>
        <v>0</v>
      </c>
      <c r="V3045" s="132" t="s">
        <v>59</v>
      </c>
    </row>
    <row r="3046" spans="1:22" x14ac:dyDescent="0.25">
      <c r="A3046" s="20">
        <v>42244</v>
      </c>
      <c r="B3046" s="183">
        <v>7254</v>
      </c>
      <c r="C3046" s="183" t="s">
        <v>1592</v>
      </c>
      <c r="D3046" s="14" t="s">
        <v>24</v>
      </c>
      <c r="E3046" s="103">
        <v>55113.15</v>
      </c>
      <c r="F3046" s="30">
        <v>42248</v>
      </c>
      <c r="G3046" s="144">
        <v>55113.15</v>
      </c>
      <c r="H3046" s="31">
        <f t="shared" si="95"/>
        <v>0</v>
      </c>
      <c r="I3046" s="132" t="s">
        <v>9</v>
      </c>
      <c r="N3046" s="20">
        <v>42231</v>
      </c>
      <c r="O3046" s="183">
        <v>5772</v>
      </c>
      <c r="P3046" s="183" t="s">
        <v>1592</v>
      </c>
      <c r="Q3046" s="14" t="s">
        <v>169</v>
      </c>
      <c r="R3046" s="103">
        <v>2550.6</v>
      </c>
      <c r="S3046" s="23">
        <v>42232</v>
      </c>
      <c r="T3046" s="229">
        <v>2550.6</v>
      </c>
      <c r="U3046" s="48">
        <f t="shared" si="94"/>
        <v>0</v>
      </c>
      <c r="V3046" s="132" t="s">
        <v>59</v>
      </c>
    </row>
    <row r="3047" spans="1:22" x14ac:dyDescent="0.25">
      <c r="A3047" s="20">
        <v>42244</v>
      </c>
      <c r="B3047" s="183">
        <v>7255</v>
      </c>
      <c r="C3047" s="183" t="s">
        <v>1592</v>
      </c>
      <c r="D3047" s="14" t="s">
        <v>218</v>
      </c>
      <c r="E3047" s="153">
        <v>0</v>
      </c>
      <c r="F3047" s="23"/>
      <c r="G3047" s="106"/>
      <c r="H3047" s="31">
        <f t="shared" si="95"/>
        <v>0</v>
      </c>
      <c r="I3047" s="132" t="s">
        <v>13</v>
      </c>
      <c r="N3047" s="20">
        <v>42233</v>
      </c>
      <c r="O3047" s="183">
        <v>5946</v>
      </c>
      <c r="P3047" s="183" t="s">
        <v>1592</v>
      </c>
      <c r="Q3047" s="14" t="s">
        <v>169</v>
      </c>
      <c r="R3047" s="103">
        <v>2819.7</v>
      </c>
      <c r="S3047" s="23">
        <v>42234</v>
      </c>
      <c r="T3047" s="118">
        <v>2819.7</v>
      </c>
      <c r="U3047" s="31">
        <f t="shared" si="94"/>
        <v>0</v>
      </c>
      <c r="V3047" s="28" t="s">
        <v>59</v>
      </c>
    </row>
    <row r="3048" spans="1:22" x14ac:dyDescent="0.25">
      <c r="A3048" s="20">
        <v>42244</v>
      </c>
      <c r="B3048" s="183">
        <v>7256</v>
      </c>
      <c r="C3048" s="183" t="s">
        <v>1592</v>
      </c>
      <c r="D3048" s="14" t="s">
        <v>1155</v>
      </c>
      <c r="E3048" s="103">
        <v>4153.8</v>
      </c>
      <c r="F3048" s="23">
        <v>42244</v>
      </c>
      <c r="G3048" s="106">
        <v>4153.8</v>
      </c>
      <c r="H3048" s="31">
        <f t="shared" si="95"/>
        <v>0</v>
      </c>
      <c r="I3048" s="132" t="s">
        <v>9</v>
      </c>
      <c r="N3048" s="20">
        <v>42234</v>
      </c>
      <c r="O3048" s="183">
        <v>6077</v>
      </c>
      <c r="P3048" s="183" t="s">
        <v>1592</v>
      </c>
      <c r="Q3048" s="14" t="s">
        <v>169</v>
      </c>
      <c r="R3048" s="103">
        <v>2519.4</v>
      </c>
      <c r="S3048" s="65">
        <v>42234</v>
      </c>
      <c r="T3048" s="106">
        <v>2519.4</v>
      </c>
      <c r="U3048" s="31">
        <f t="shared" si="94"/>
        <v>0</v>
      </c>
      <c r="V3048" s="132" t="s">
        <v>59</v>
      </c>
    </row>
    <row r="3049" spans="1:22" x14ac:dyDescent="0.25">
      <c r="A3049" s="20">
        <v>42244</v>
      </c>
      <c r="B3049" s="183">
        <v>7257</v>
      </c>
      <c r="C3049" s="183" t="s">
        <v>1592</v>
      </c>
      <c r="D3049" s="14" t="s">
        <v>24</v>
      </c>
      <c r="E3049" s="103">
        <v>6553</v>
      </c>
      <c r="F3049" s="30">
        <v>42248</v>
      </c>
      <c r="G3049" s="144">
        <v>6553</v>
      </c>
      <c r="H3049" s="31">
        <f t="shared" si="95"/>
        <v>0</v>
      </c>
      <c r="I3049" s="132" t="s">
        <v>312</v>
      </c>
      <c r="N3049" s="20">
        <v>42237</v>
      </c>
      <c r="O3049" s="183">
        <v>6442</v>
      </c>
      <c r="P3049" s="183" t="s">
        <v>1592</v>
      </c>
      <c r="Q3049" s="15" t="s">
        <v>169</v>
      </c>
      <c r="R3049" s="133">
        <v>2571.4499999999998</v>
      </c>
      <c r="S3049" s="23">
        <v>42238</v>
      </c>
      <c r="T3049" s="118">
        <v>2571.4499999999998</v>
      </c>
      <c r="U3049" s="31">
        <f t="shared" si="94"/>
        <v>0</v>
      </c>
      <c r="V3049" s="46" t="s">
        <v>59</v>
      </c>
    </row>
    <row r="3050" spans="1:22" x14ac:dyDescent="0.25">
      <c r="A3050" s="20">
        <v>42244</v>
      </c>
      <c r="B3050" s="183">
        <v>7258</v>
      </c>
      <c r="C3050" s="183" t="s">
        <v>1592</v>
      </c>
      <c r="D3050" s="14" t="s">
        <v>24</v>
      </c>
      <c r="E3050" s="103">
        <v>11367.4</v>
      </c>
      <c r="F3050" s="30">
        <v>42248</v>
      </c>
      <c r="G3050" s="144">
        <v>11367.4</v>
      </c>
      <c r="H3050" s="31">
        <f t="shared" si="95"/>
        <v>0</v>
      </c>
      <c r="I3050" s="132" t="s">
        <v>312</v>
      </c>
      <c r="N3050" s="20">
        <v>42238</v>
      </c>
      <c r="O3050" s="183">
        <v>6570</v>
      </c>
      <c r="P3050" s="183" t="s">
        <v>1592</v>
      </c>
      <c r="Q3050" s="14" t="s">
        <v>169</v>
      </c>
      <c r="R3050" s="103">
        <v>2387</v>
      </c>
      <c r="S3050" s="23">
        <v>42241</v>
      </c>
      <c r="T3050" s="106">
        <v>2387</v>
      </c>
      <c r="U3050" s="31">
        <f t="shared" si="94"/>
        <v>0</v>
      </c>
      <c r="V3050" s="132" t="s">
        <v>59</v>
      </c>
    </row>
    <row r="3051" spans="1:22" x14ac:dyDescent="0.25">
      <c r="A3051" s="20">
        <v>42244</v>
      </c>
      <c r="B3051" s="183">
        <v>7259</v>
      </c>
      <c r="C3051" s="183" t="s">
        <v>1592</v>
      </c>
      <c r="D3051" s="14" t="s">
        <v>112</v>
      </c>
      <c r="E3051" s="103">
        <v>881.5</v>
      </c>
      <c r="F3051" s="23">
        <v>42244</v>
      </c>
      <c r="G3051" s="106">
        <v>881.5</v>
      </c>
      <c r="H3051" s="31">
        <f t="shared" si="95"/>
        <v>0</v>
      </c>
      <c r="I3051" s="132" t="s">
        <v>9</v>
      </c>
      <c r="N3051" s="20">
        <v>42241</v>
      </c>
      <c r="O3051" s="183">
        <v>6870</v>
      </c>
      <c r="P3051" s="183" t="s">
        <v>1592</v>
      </c>
      <c r="Q3051" s="14" t="s">
        <v>169</v>
      </c>
      <c r="R3051" s="103">
        <v>3514.8</v>
      </c>
      <c r="S3051" s="65">
        <v>42243</v>
      </c>
      <c r="T3051" s="106">
        <v>3514.8</v>
      </c>
      <c r="U3051" s="31">
        <f t="shared" si="94"/>
        <v>0</v>
      </c>
      <c r="V3051" s="132" t="s">
        <v>59</v>
      </c>
    </row>
    <row r="3052" spans="1:22" x14ac:dyDescent="0.25">
      <c r="A3052" s="20">
        <v>42244</v>
      </c>
      <c r="B3052" s="183">
        <v>7260</v>
      </c>
      <c r="C3052" s="183" t="s">
        <v>1592</v>
      </c>
      <c r="D3052" s="14" t="s">
        <v>24</v>
      </c>
      <c r="E3052" s="103">
        <v>234894.9</v>
      </c>
      <c r="F3052" s="30" t="s">
        <v>6312</v>
      </c>
      <c r="G3052" s="144">
        <f>70465.8+164429.1</f>
        <v>234894.90000000002</v>
      </c>
      <c r="H3052" s="31">
        <f t="shared" si="95"/>
        <v>0</v>
      </c>
      <c r="I3052" s="132" t="s">
        <v>6124</v>
      </c>
      <c r="N3052" s="20">
        <v>42242</v>
      </c>
      <c r="O3052" s="183">
        <v>6963</v>
      </c>
      <c r="P3052" s="183" t="s">
        <v>1592</v>
      </c>
      <c r="Q3052" s="14" t="s">
        <v>169</v>
      </c>
      <c r="R3052" s="103">
        <v>2716</v>
      </c>
      <c r="S3052" s="65">
        <v>42242</v>
      </c>
      <c r="T3052" s="106">
        <v>2716</v>
      </c>
      <c r="U3052" s="31">
        <f t="shared" si="94"/>
        <v>0</v>
      </c>
      <c r="V3052" s="132" t="s">
        <v>17</v>
      </c>
    </row>
    <row r="3053" spans="1:22" x14ac:dyDescent="0.25">
      <c r="A3053" s="20">
        <v>42244</v>
      </c>
      <c r="B3053" s="183">
        <v>7261</v>
      </c>
      <c r="C3053" s="183" t="s">
        <v>1592</v>
      </c>
      <c r="D3053" s="14" t="s">
        <v>1726</v>
      </c>
      <c r="E3053" s="103">
        <v>661.3</v>
      </c>
      <c r="F3053" s="23">
        <v>42244</v>
      </c>
      <c r="G3053" s="106">
        <v>661.3</v>
      </c>
      <c r="H3053" s="31">
        <f t="shared" si="95"/>
        <v>0</v>
      </c>
      <c r="I3053" s="132" t="s">
        <v>9</v>
      </c>
      <c r="N3053" s="20">
        <v>42244</v>
      </c>
      <c r="O3053" s="183">
        <v>7189</v>
      </c>
      <c r="P3053" s="183" t="s">
        <v>1592</v>
      </c>
      <c r="Q3053" s="150" t="s">
        <v>169</v>
      </c>
      <c r="R3053" s="103">
        <v>2564</v>
      </c>
      <c r="S3053" s="23">
        <v>42245</v>
      </c>
      <c r="T3053" s="106">
        <v>2564</v>
      </c>
      <c r="U3053" s="31">
        <f t="shared" si="94"/>
        <v>0</v>
      </c>
      <c r="V3053" s="132" t="s">
        <v>6112</v>
      </c>
    </row>
    <row r="3054" spans="1:22" x14ac:dyDescent="0.25">
      <c r="A3054" s="20">
        <v>42244</v>
      </c>
      <c r="B3054" s="183">
        <v>7262</v>
      </c>
      <c r="C3054" s="183" t="s">
        <v>1592</v>
      </c>
      <c r="D3054" s="14" t="s">
        <v>90</v>
      </c>
      <c r="E3054" s="103">
        <v>1052.5</v>
      </c>
      <c r="F3054" s="23">
        <v>42244</v>
      </c>
      <c r="G3054" s="106">
        <v>1052.5</v>
      </c>
      <c r="H3054" s="31">
        <f t="shared" si="95"/>
        <v>0</v>
      </c>
      <c r="I3054" s="132" t="s">
        <v>9</v>
      </c>
      <c r="N3054" s="20">
        <v>42245</v>
      </c>
      <c r="O3054" s="183">
        <v>7315</v>
      </c>
      <c r="P3054" s="183" t="s">
        <v>1592</v>
      </c>
      <c r="Q3054" s="14" t="s">
        <v>169</v>
      </c>
      <c r="R3054" s="103">
        <v>2328</v>
      </c>
      <c r="S3054" s="23"/>
      <c r="T3054" s="106"/>
      <c r="U3054" s="31">
        <f t="shared" si="94"/>
        <v>2328</v>
      </c>
      <c r="V3054" s="132" t="s">
        <v>59</v>
      </c>
    </row>
    <row r="3055" spans="1:22" x14ac:dyDescent="0.25">
      <c r="A3055" s="20">
        <v>42244</v>
      </c>
      <c r="B3055" s="183">
        <v>7263</v>
      </c>
      <c r="C3055" s="183" t="s">
        <v>1592</v>
      </c>
      <c r="D3055" s="14" t="s">
        <v>6121</v>
      </c>
      <c r="E3055" s="103">
        <v>34855.4</v>
      </c>
      <c r="F3055" s="23">
        <v>42244</v>
      </c>
      <c r="G3055" s="106">
        <v>34855.4</v>
      </c>
      <c r="H3055" s="31">
        <f t="shared" si="95"/>
        <v>0</v>
      </c>
      <c r="I3055" s="132" t="s">
        <v>312</v>
      </c>
      <c r="N3055" s="20">
        <v>42247</v>
      </c>
      <c r="O3055" s="183">
        <v>7534</v>
      </c>
      <c r="P3055" s="183" t="s">
        <v>1592</v>
      </c>
      <c r="Q3055" s="14" t="s">
        <v>169</v>
      </c>
      <c r="R3055" s="103">
        <v>2180</v>
      </c>
      <c r="S3055" s="23"/>
      <c r="T3055" s="106"/>
      <c r="U3055" s="31">
        <f t="shared" si="94"/>
        <v>2180</v>
      </c>
      <c r="V3055" s="132" t="s">
        <v>59</v>
      </c>
    </row>
    <row r="3056" spans="1:22" x14ac:dyDescent="0.25">
      <c r="A3056" s="20">
        <v>42244</v>
      </c>
      <c r="B3056" s="183">
        <v>7264</v>
      </c>
      <c r="C3056" s="183" t="s">
        <v>1592</v>
      </c>
      <c r="D3056" s="14" t="s">
        <v>111</v>
      </c>
      <c r="E3056" s="103">
        <v>3800</v>
      </c>
      <c r="F3056" s="30">
        <v>42251</v>
      </c>
      <c r="G3056" s="144">
        <v>3800</v>
      </c>
      <c r="H3056" s="31">
        <f t="shared" si="95"/>
        <v>0</v>
      </c>
      <c r="I3056" s="132" t="s">
        <v>9</v>
      </c>
      <c r="N3056" s="20">
        <v>42217</v>
      </c>
      <c r="O3056" s="183">
        <v>4324</v>
      </c>
      <c r="P3056" s="183" t="s">
        <v>1592</v>
      </c>
      <c r="Q3056" s="14" t="s">
        <v>226</v>
      </c>
      <c r="R3056" s="103">
        <v>7220</v>
      </c>
      <c r="S3056" s="23">
        <v>42223</v>
      </c>
      <c r="T3056" s="106">
        <v>7220</v>
      </c>
      <c r="U3056" s="25">
        <f t="shared" si="94"/>
        <v>0</v>
      </c>
      <c r="V3056" s="132" t="s">
        <v>17</v>
      </c>
    </row>
    <row r="3057" spans="1:22" x14ac:dyDescent="0.25">
      <c r="A3057" s="20">
        <v>42244</v>
      </c>
      <c r="B3057" s="183">
        <v>7265</v>
      </c>
      <c r="C3057" s="183" t="s">
        <v>1592</v>
      </c>
      <c r="D3057" s="14" t="s">
        <v>282</v>
      </c>
      <c r="E3057" s="103">
        <v>24420</v>
      </c>
      <c r="F3057" s="30"/>
      <c r="G3057" s="144"/>
      <c r="H3057" s="31">
        <f t="shared" si="95"/>
        <v>24420</v>
      </c>
      <c r="I3057" s="132" t="s">
        <v>9</v>
      </c>
      <c r="N3057" s="20">
        <v>42220</v>
      </c>
      <c r="O3057" s="183">
        <v>4533</v>
      </c>
      <c r="P3057" s="183" t="s">
        <v>1592</v>
      </c>
      <c r="Q3057" s="14" t="s">
        <v>226</v>
      </c>
      <c r="R3057" s="103">
        <v>2596</v>
      </c>
      <c r="S3057" s="23">
        <v>42220</v>
      </c>
      <c r="T3057" s="106">
        <v>2596</v>
      </c>
      <c r="U3057" s="31">
        <f t="shared" si="94"/>
        <v>0</v>
      </c>
      <c r="V3057" s="132" t="s">
        <v>41</v>
      </c>
    </row>
    <row r="3058" spans="1:22" x14ac:dyDescent="0.25">
      <c r="A3058" s="20">
        <v>42244</v>
      </c>
      <c r="B3058" s="183">
        <v>7266</v>
      </c>
      <c r="C3058" s="183" t="s">
        <v>1592</v>
      </c>
      <c r="D3058" s="14" t="s">
        <v>1182</v>
      </c>
      <c r="E3058" s="103">
        <v>71.400000000000006</v>
      </c>
      <c r="F3058" s="23">
        <v>42246</v>
      </c>
      <c r="G3058" s="106">
        <v>71.400000000000006</v>
      </c>
      <c r="H3058" s="31">
        <f t="shared" si="95"/>
        <v>0</v>
      </c>
      <c r="I3058" s="132" t="s">
        <v>9</v>
      </c>
      <c r="N3058" s="20">
        <v>42222</v>
      </c>
      <c r="O3058" s="183">
        <v>4739</v>
      </c>
      <c r="P3058" s="183" t="s">
        <v>1592</v>
      </c>
      <c r="Q3058" s="14" t="s">
        <v>226</v>
      </c>
      <c r="R3058" s="103">
        <v>68.2</v>
      </c>
      <c r="S3058" s="23">
        <v>42222</v>
      </c>
      <c r="T3058" s="106">
        <v>68.2</v>
      </c>
      <c r="U3058" s="31">
        <f t="shared" si="94"/>
        <v>0</v>
      </c>
      <c r="V3058" s="132" t="s">
        <v>6112</v>
      </c>
    </row>
    <row r="3059" spans="1:22" x14ac:dyDescent="0.25">
      <c r="A3059" s="20">
        <v>42244</v>
      </c>
      <c r="B3059" s="183">
        <v>7267</v>
      </c>
      <c r="C3059" s="183" t="s">
        <v>1592</v>
      </c>
      <c r="D3059" s="14" t="s">
        <v>191</v>
      </c>
      <c r="E3059" s="103">
        <v>13003.6</v>
      </c>
      <c r="F3059" s="23">
        <v>42244</v>
      </c>
      <c r="G3059" s="106">
        <v>13003.6</v>
      </c>
      <c r="H3059" s="31">
        <f t="shared" si="95"/>
        <v>0</v>
      </c>
      <c r="I3059" s="132" t="s">
        <v>9</v>
      </c>
      <c r="N3059" s="20">
        <v>42222</v>
      </c>
      <c r="O3059" s="183">
        <v>4741</v>
      </c>
      <c r="P3059" s="183" t="s">
        <v>1592</v>
      </c>
      <c r="Q3059" s="50" t="s">
        <v>226</v>
      </c>
      <c r="R3059" s="103">
        <v>2504</v>
      </c>
      <c r="S3059" s="23">
        <v>42222</v>
      </c>
      <c r="T3059" s="106">
        <v>2504</v>
      </c>
      <c r="U3059" s="31">
        <f t="shared" si="94"/>
        <v>0</v>
      </c>
      <c r="V3059" s="132" t="s">
        <v>6112</v>
      </c>
    </row>
    <row r="3060" spans="1:22" x14ac:dyDescent="0.25">
      <c r="A3060" s="20">
        <v>42244</v>
      </c>
      <c r="B3060" s="183">
        <v>7268</v>
      </c>
      <c r="C3060" s="183" t="s">
        <v>1592</v>
      </c>
      <c r="D3060" s="14" t="s">
        <v>1020</v>
      </c>
      <c r="E3060" s="103">
        <v>3040.44</v>
      </c>
      <c r="F3060" s="23">
        <v>42244</v>
      </c>
      <c r="G3060" s="106">
        <v>3040.44</v>
      </c>
      <c r="H3060" s="31">
        <f t="shared" si="95"/>
        <v>0</v>
      </c>
      <c r="I3060" s="132" t="s">
        <v>9</v>
      </c>
      <c r="N3060" s="20">
        <v>42222</v>
      </c>
      <c r="O3060" s="183">
        <v>4774</v>
      </c>
      <c r="P3060" s="183" t="s">
        <v>1592</v>
      </c>
      <c r="Q3060" s="14" t="s">
        <v>226</v>
      </c>
      <c r="R3060" s="103">
        <v>70.400000000000006</v>
      </c>
      <c r="S3060" s="23">
        <v>42223</v>
      </c>
      <c r="T3060" s="106">
        <v>70.400000000000006</v>
      </c>
      <c r="U3060" s="31">
        <f t="shared" si="94"/>
        <v>0</v>
      </c>
      <c r="V3060" s="132" t="s">
        <v>94</v>
      </c>
    </row>
    <row r="3061" spans="1:22" x14ac:dyDescent="0.25">
      <c r="A3061" s="20">
        <v>42244</v>
      </c>
      <c r="B3061" s="183">
        <v>7269</v>
      </c>
      <c r="C3061" s="183" t="s">
        <v>1592</v>
      </c>
      <c r="D3061" s="14" t="s">
        <v>6216</v>
      </c>
      <c r="E3061" s="103">
        <v>80377.95</v>
      </c>
      <c r="F3061" s="30">
        <v>42257</v>
      </c>
      <c r="G3061" s="144">
        <v>80377.95</v>
      </c>
      <c r="H3061" s="31">
        <f t="shared" si="95"/>
        <v>0</v>
      </c>
      <c r="I3061" s="132" t="s">
        <v>9</v>
      </c>
      <c r="N3061" s="20">
        <v>42226</v>
      </c>
      <c r="O3061" s="183">
        <v>5146</v>
      </c>
      <c r="P3061" s="183" t="s">
        <v>1592</v>
      </c>
      <c r="Q3061" s="14" t="s">
        <v>226</v>
      </c>
      <c r="R3061" s="103">
        <v>2449.1999999999998</v>
      </c>
      <c r="S3061" s="23">
        <v>42228</v>
      </c>
      <c r="T3061" s="106">
        <v>2449.1999999999998</v>
      </c>
      <c r="U3061" s="31">
        <f t="shared" si="94"/>
        <v>0</v>
      </c>
      <c r="V3061" s="132" t="s">
        <v>9</v>
      </c>
    </row>
    <row r="3062" spans="1:22" x14ac:dyDescent="0.25">
      <c r="A3062" s="20">
        <v>42244</v>
      </c>
      <c r="B3062" s="183">
        <v>7270</v>
      </c>
      <c r="C3062" s="183" t="s">
        <v>1592</v>
      </c>
      <c r="D3062" s="14" t="s">
        <v>303</v>
      </c>
      <c r="E3062" s="103">
        <v>30500</v>
      </c>
      <c r="F3062" s="23">
        <v>42245</v>
      </c>
      <c r="G3062" s="106">
        <v>30500</v>
      </c>
      <c r="H3062" s="31">
        <f t="shared" si="95"/>
        <v>0</v>
      </c>
      <c r="I3062" s="132" t="s">
        <v>9</v>
      </c>
      <c r="N3062" s="20">
        <v>42227</v>
      </c>
      <c r="O3062" s="183">
        <v>5310</v>
      </c>
      <c r="P3062" s="183" t="s">
        <v>1592</v>
      </c>
      <c r="Q3062" s="14" t="s">
        <v>226</v>
      </c>
      <c r="R3062" s="103">
        <v>550.20000000000005</v>
      </c>
      <c r="S3062" s="23">
        <v>42227</v>
      </c>
      <c r="T3062" s="106">
        <v>550.20000000000005</v>
      </c>
      <c r="U3062" s="31">
        <f t="shared" si="94"/>
        <v>0</v>
      </c>
      <c r="V3062" s="132" t="s">
        <v>6124</v>
      </c>
    </row>
    <row r="3063" spans="1:22" x14ac:dyDescent="0.25">
      <c r="A3063" s="20">
        <v>42245</v>
      </c>
      <c r="B3063" s="183">
        <v>7271</v>
      </c>
      <c r="C3063" s="183" t="s">
        <v>1592</v>
      </c>
      <c r="D3063" s="14" t="s">
        <v>6276</v>
      </c>
      <c r="E3063" s="103">
        <v>23180.799999999999</v>
      </c>
      <c r="F3063" s="23">
        <v>42245</v>
      </c>
      <c r="G3063" s="106">
        <v>23180.799999999999</v>
      </c>
      <c r="H3063" s="31">
        <f t="shared" si="95"/>
        <v>0</v>
      </c>
      <c r="I3063" s="132" t="s">
        <v>9</v>
      </c>
      <c r="N3063" s="20">
        <v>42228</v>
      </c>
      <c r="O3063" s="183">
        <v>5401</v>
      </c>
      <c r="P3063" s="183" t="s">
        <v>1592</v>
      </c>
      <c r="Q3063" s="14" t="s">
        <v>226</v>
      </c>
      <c r="R3063" s="103">
        <v>1985.1</v>
      </c>
      <c r="S3063" s="23">
        <v>42228</v>
      </c>
      <c r="T3063" s="106">
        <v>1985.1</v>
      </c>
      <c r="U3063" s="31">
        <f t="shared" si="94"/>
        <v>0</v>
      </c>
      <c r="V3063" s="132" t="s">
        <v>6124</v>
      </c>
    </row>
    <row r="3064" spans="1:22" x14ac:dyDescent="0.25">
      <c r="A3064" s="20">
        <v>42245</v>
      </c>
      <c r="B3064" s="183">
        <v>7272</v>
      </c>
      <c r="C3064" s="183" t="s">
        <v>1592</v>
      </c>
      <c r="D3064" s="14" t="s">
        <v>270</v>
      </c>
      <c r="E3064" s="103">
        <v>331.2</v>
      </c>
      <c r="F3064" s="23">
        <v>42245</v>
      </c>
      <c r="G3064" s="106">
        <v>331.2</v>
      </c>
      <c r="H3064" s="31">
        <f t="shared" si="95"/>
        <v>0</v>
      </c>
      <c r="I3064" s="132" t="s">
        <v>9</v>
      </c>
      <c r="N3064" s="20">
        <v>42230</v>
      </c>
      <c r="O3064" s="183">
        <v>5619</v>
      </c>
      <c r="P3064" s="183" t="s">
        <v>1592</v>
      </c>
      <c r="Q3064" s="14" t="s">
        <v>226</v>
      </c>
      <c r="R3064" s="103">
        <v>2464.8000000000002</v>
      </c>
      <c r="S3064" s="23">
        <v>42230</v>
      </c>
      <c r="T3064" s="106">
        <v>2464.8000000000002</v>
      </c>
      <c r="U3064" s="31">
        <f t="shared" si="94"/>
        <v>0</v>
      </c>
      <c r="V3064" s="132" t="s">
        <v>312</v>
      </c>
    </row>
    <row r="3065" spans="1:22" x14ac:dyDescent="0.25">
      <c r="A3065" s="20">
        <v>42245</v>
      </c>
      <c r="B3065" s="183">
        <v>7273</v>
      </c>
      <c r="C3065" s="183" t="s">
        <v>1592</v>
      </c>
      <c r="D3065" s="14" t="s">
        <v>1178</v>
      </c>
      <c r="E3065" s="103">
        <v>25060.400000000001</v>
      </c>
      <c r="F3065" s="23">
        <v>42247</v>
      </c>
      <c r="G3065" s="106">
        <v>25060.400000000001</v>
      </c>
      <c r="H3065" s="31">
        <f t="shared" si="95"/>
        <v>0</v>
      </c>
      <c r="I3065" s="132" t="s">
        <v>9</v>
      </c>
      <c r="N3065" s="20">
        <v>42234</v>
      </c>
      <c r="O3065" s="183">
        <v>6069</v>
      </c>
      <c r="P3065" s="183" t="s">
        <v>1592</v>
      </c>
      <c r="Q3065" s="14" t="s">
        <v>226</v>
      </c>
      <c r="R3065" s="103">
        <v>2585.6999999999998</v>
      </c>
      <c r="S3065" s="23">
        <v>42234</v>
      </c>
      <c r="T3065" s="106">
        <v>2585.6999999999998</v>
      </c>
      <c r="U3065" s="31">
        <f t="shared" si="94"/>
        <v>0</v>
      </c>
      <c r="V3065" s="132" t="s">
        <v>9</v>
      </c>
    </row>
    <row r="3066" spans="1:22" x14ac:dyDescent="0.25">
      <c r="A3066" s="20">
        <v>42245</v>
      </c>
      <c r="B3066" s="183">
        <v>7274</v>
      </c>
      <c r="C3066" s="183" t="s">
        <v>1592</v>
      </c>
      <c r="D3066" s="14" t="s">
        <v>383</v>
      </c>
      <c r="E3066" s="103">
        <v>6067.2</v>
      </c>
      <c r="F3066" s="23">
        <v>42245</v>
      </c>
      <c r="G3066" s="106">
        <v>6067.2</v>
      </c>
      <c r="H3066" s="31">
        <f t="shared" si="95"/>
        <v>0</v>
      </c>
      <c r="I3066" s="132" t="s">
        <v>9</v>
      </c>
      <c r="N3066" s="20">
        <v>42236</v>
      </c>
      <c r="O3066" s="183">
        <v>6302</v>
      </c>
      <c r="P3066" s="183" t="s">
        <v>1592</v>
      </c>
      <c r="Q3066" s="14" t="s">
        <v>226</v>
      </c>
      <c r="R3066" s="103">
        <v>1965.6</v>
      </c>
      <c r="S3066" s="23">
        <v>42238</v>
      </c>
      <c r="T3066" s="118">
        <v>1965.6</v>
      </c>
      <c r="U3066" s="31">
        <f t="shared" si="94"/>
        <v>0</v>
      </c>
      <c r="V3066" s="28" t="s">
        <v>312</v>
      </c>
    </row>
    <row r="3067" spans="1:22" x14ac:dyDescent="0.25">
      <c r="A3067" s="20">
        <v>42245</v>
      </c>
      <c r="B3067" s="183">
        <v>7275</v>
      </c>
      <c r="C3067" s="183" t="s">
        <v>1592</v>
      </c>
      <c r="D3067" s="14" t="s">
        <v>121</v>
      </c>
      <c r="E3067" s="103">
        <v>2373.4699999999998</v>
      </c>
      <c r="F3067" s="23">
        <v>42245</v>
      </c>
      <c r="G3067" s="106">
        <v>2373.4699999999998</v>
      </c>
      <c r="H3067" s="31">
        <f t="shared" si="95"/>
        <v>0</v>
      </c>
      <c r="I3067" s="132" t="s">
        <v>9</v>
      </c>
      <c r="N3067" s="20">
        <v>42238</v>
      </c>
      <c r="O3067" s="183">
        <v>6573</v>
      </c>
      <c r="P3067" s="183" t="s">
        <v>1592</v>
      </c>
      <c r="Q3067" s="14" t="s">
        <v>226</v>
      </c>
      <c r="R3067" s="103">
        <v>2366.0500000000002</v>
      </c>
      <c r="S3067" s="23">
        <v>42238</v>
      </c>
      <c r="T3067" s="106">
        <v>2366.0500000000002</v>
      </c>
      <c r="U3067" s="31">
        <f t="shared" si="94"/>
        <v>0</v>
      </c>
      <c r="V3067" s="132" t="s">
        <v>41</v>
      </c>
    </row>
    <row r="3068" spans="1:22" x14ac:dyDescent="0.25">
      <c r="A3068" s="20">
        <v>42245</v>
      </c>
      <c r="B3068" s="183">
        <v>7276</v>
      </c>
      <c r="C3068" s="183" t="s">
        <v>1592</v>
      </c>
      <c r="D3068" s="14" t="s">
        <v>2607</v>
      </c>
      <c r="E3068" s="103">
        <v>6842.6</v>
      </c>
      <c r="F3068" s="23">
        <v>42245</v>
      </c>
      <c r="G3068" s="106">
        <v>6842.6</v>
      </c>
      <c r="H3068" s="31">
        <f t="shared" si="95"/>
        <v>0</v>
      </c>
      <c r="I3068" s="132" t="s">
        <v>6106</v>
      </c>
      <c r="N3068" s="20">
        <v>42241</v>
      </c>
      <c r="O3068" s="183">
        <v>6855</v>
      </c>
      <c r="P3068" s="183" t="s">
        <v>1592</v>
      </c>
      <c r="Q3068" s="14" t="s">
        <v>226</v>
      </c>
      <c r="R3068" s="103">
        <v>2564</v>
      </c>
      <c r="S3068" s="65">
        <v>42241</v>
      </c>
      <c r="T3068" s="106">
        <v>2564</v>
      </c>
      <c r="U3068" s="31">
        <f t="shared" si="94"/>
        <v>0</v>
      </c>
      <c r="V3068" s="132" t="s">
        <v>19</v>
      </c>
    </row>
    <row r="3069" spans="1:22" x14ac:dyDescent="0.25">
      <c r="A3069" s="20">
        <v>42245</v>
      </c>
      <c r="B3069" s="183">
        <v>7277</v>
      </c>
      <c r="C3069" s="183" t="s">
        <v>1592</v>
      </c>
      <c r="D3069" s="14" t="s">
        <v>18</v>
      </c>
      <c r="E3069" s="103">
        <v>2600</v>
      </c>
      <c r="F3069" s="23">
        <v>42245</v>
      </c>
      <c r="G3069" s="106">
        <v>2600</v>
      </c>
      <c r="H3069" s="31">
        <f t="shared" si="95"/>
        <v>0</v>
      </c>
      <c r="I3069" s="132" t="s">
        <v>9</v>
      </c>
      <c r="N3069" s="20">
        <v>42244</v>
      </c>
      <c r="O3069" s="183">
        <v>7182</v>
      </c>
      <c r="P3069" s="183" t="s">
        <v>1592</v>
      </c>
      <c r="Q3069" s="14" t="s">
        <v>226</v>
      </c>
      <c r="R3069" s="103">
        <v>2776</v>
      </c>
      <c r="S3069" s="23">
        <v>42244</v>
      </c>
      <c r="T3069" s="106">
        <v>2776</v>
      </c>
      <c r="U3069" s="31">
        <f t="shared" si="94"/>
        <v>0</v>
      </c>
      <c r="V3069" s="132" t="s">
        <v>41</v>
      </c>
    </row>
    <row r="3070" spans="1:22" x14ac:dyDescent="0.25">
      <c r="A3070" s="20">
        <v>42245</v>
      </c>
      <c r="B3070" s="183">
        <v>7278</v>
      </c>
      <c r="C3070" s="183" t="s">
        <v>1592</v>
      </c>
      <c r="D3070" s="14" t="s">
        <v>1128</v>
      </c>
      <c r="E3070" s="103">
        <v>2359.5</v>
      </c>
      <c r="F3070" s="23">
        <v>42245</v>
      </c>
      <c r="G3070" s="106">
        <v>2359.5</v>
      </c>
      <c r="H3070" s="31">
        <f t="shared" si="95"/>
        <v>0</v>
      </c>
      <c r="I3070" s="132" t="s">
        <v>9</v>
      </c>
      <c r="N3070" s="20">
        <v>42247</v>
      </c>
      <c r="O3070" s="183">
        <v>7527</v>
      </c>
      <c r="P3070" s="183" t="s">
        <v>1592</v>
      </c>
      <c r="Q3070" s="14" t="s">
        <v>226</v>
      </c>
      <c r="R3070" s="103">
        <v>2188</v>
      </c>
      <c r="S3070" s="23"/>
      <c r="T3070" s="106"/>
      <c r="U3070" s="31">
        <f t="shared" si="94"/>
        <v>2188</v>
      </c>
      <c r="V3070" s="132" t="s">
        <v>41</v>
      </c>
    </row>
    <row r="3071" spans="1:22" x14ac:dyDescent="0.25">
      <c r="A3071" s="20">
        <v>42245</v>
      </c>
      <c r="B3071" s="183">
        <v>7279</v>
      </c>
      <c r="C3071" s="183" t="s">
        <v>1592</v>
      </c>
      <c r="D3071" s="14" t="s">
        <v>16</v>
      </c>
      <c r="E3071" s="103">
        <v>16858.8</v>
      </c>
      <c r="F3071" s="23">
        <v>42245</v>
      </c>
      <c r="G3071" s="106">
        <v>16858.8</v>
      </c>
      <c r="H3071" s="31">
        <f t="shared" si="95"/>
        <v>0</v>
      </c>
      <c r="I3071" s="132" t="s">
        <v>312</v>
      </c>
      <c r="N3071" s="20">
        <v>42247</v>
      </c>
      <c r="O3071" s="183">
        <v>7579</v>
      </c>
      <c r="P3071" s="183" t="s">
        <v>1592</v>
      </c>
      <c r="Q3071" s="14" t="s">
        <v>226</v>
      </c>
      <c r="R3071" s="103">
        <v>7250.4</v>
      </c>
      <c r="S3071" s="23"/>
      <c r="T3071" s="106"/>
      <c r="U3071" s="31">
        <f t="shared" si="94"/>
        <v>7250.4</v>
      </c>
      <c r="V3071" s="132" t="s">
        <v>94</v>
      </c>
    </row>
    <row r="3072" spans="1:22" x14ac:dyDescent="0.25">
      <c r="A3072" s="20">
        <v>42245</v>
      </c>
      <c r="B3072" s="183">
        <v>7280</v>
      </c>
      <c r="C3072" s="183" t="s">
        <v>1592</v>
      </c>
      <c r="D3072" s="14" t="s">
        <v>116</v>
      </c>
      <c r="E3072" s="103">
        <v>10350</v>
      </c>
      <c r="F3072" s="23">
        <v>42245</v>
      </c>
      <c r="G3072" s="106">
        <v>10350</v>
      </c>
      <c r="H3072" s="31">
        <f t="shared" si="95"/>
        <v>0</v>
      </c>
      <c r="I3072" s="132" t="s">
        <v>9</v>
      </c>
      <c r="N3072" s="20">
        <v>42219</v>
      </c>
      <c r="O3072" s="183">
        <v>4444</v>
      </c>
      <c r="P3072" s="183" t="s">
        <v>1592</v>
      </c>
      <c r="Q3072" s="40" t="s">
        <v>99</v>
      </c>
      <c r="R3072" s="103">
        <v>652</v>
      </c>
      <c r="S3072" s="23">
        <v>42219</v>
      </c>
      <c r="T3072" s="106">
        <v>652</v>
      </c>
      <c r="U3072" s="31">
        <f t="shared" si="94"/>
        <v>0</v>
      </c>
      <c r="V3072" s="46" t="s">
        <v>6106</v>
      </c>
    </row>
    <row r="3073" spans="1:22" x14ac:dyDescent="0.25">
      <c r="A3073" s="20">
        <v>42245</v>
      </c>
      <c r="B3073" s="183">
        <v>7281</v>
      </c>
      <c r="C3073" s="183" t="s">
        <v>1592</v>
      </c>
      <c r="D3073" s="14" t="s">
        <v>14</v>
      </c>
      <c r="E3073" s="103">
        <v>29530.7</v>
      </c>
      <c r="F3073" s="30">
        <v>42251</v>
      </c>
      <c r="G3073" s="144">
        <v>29530.7</v>
      </c>
      <c r="H3073" s="31">
        <f t="shared" si="95"/>
        <v>0</v>
      </c>
      <c r="I3073" s="132" t="s">
        <v>15</v>
      </c>
      <c r="N3073" s="20">
        <v>42220</v>
      </c>
      <c r="O3073" s="183">
        <v>4530</v>
      </c>
      <c r="P3073" s="183" t="s">
        <v>1592</v>
      </c>
      <c r="Q3073" s="14" t="s">
        <v>99</v>
      </c>
      <c r="R3073" s="103">
        <v>2760.8</v>
      </c>
      <c r="S3073" s="23">
        <v>42220</v>
      </c>
      <c r="T3073" s="106">
        <v>2760.8</v>
      </c>
      <c r="U3073" s="31">
        <f t="shared" si="94"/>
        <v>0</v>
      </c>
      <c r="V3073" s="132" t="s">
        <v>41</v>
      </c>
    </row>
    <row r="3074" spans="1:22" x14ac:dyDescent="0.25">
      <c r="A3074" s="20">
        <v>42245</v>
      </c>
      <c r="B3074" s="183">
        <v>7282</v>
      </c>
      <c r="C3074" s="183" t="s">
        <v>1592</v>
      </c>
      <c r="D3074" s="14" t="s">
        <v>20</v>
      </c>
      <c r="E3074" s="103">
        <v>10789.2</v>
      </c>
      <c r="F3074" s="23">
        <v>42245</v>
      </c>
      <c r="G3074" s="106">
        <v>10789.2</v>
      </c>
      <c r="H3074" s="31">
        <f t="shared" si="95"/>
        <v>0</v>
      </c>
      <c r="I3074" s="132" t="s">
        <v>94</v>
      </c>
      <c r="N3074" s="20">
        <v>42223</v>
      </c>
      <c r="O3074" s="183">
        <v>4851</v>
      </c>
      <c r="P3074" s="183" t="s">
        <v>1592</v>
      </c>
      <c r="Q3074" s="14" t="s">
        <v>99</v>
      </c>
      <c r="R3074" s="103">
        <v>2429.6999999999998</v>
      </c>
      <c r="S3074" s="23">
        <v>42223</v>
      </c>
      <c r="T3074" s="106">
        <v>2429.6999999999998</v>
      </c>
      <c r="U3074" s="31">
        <f t="shared" si="94"/>
        <v>0</v>
      </c>
      <c r="V3074" s="132" t="s">
        <v>41</v>
      </c>
    </row>
    <row r="3075" spans="1:22" x14ac:dyDescent="0.25">
      <c r="A3075" s="20">
        <v>42245</v>
      </c>
      <c r="B3075" s="183">
        <v>7283</v>
      </c>
      <c r="C3075" s="183" t="s">
        <v>1592</v>
      </c>
      <c r="D3075" s="14" t="s">
        <v>125</v>
      </c>
      <c r="E3075" s="103">
        <v>24677.1</v>
      </c>
      <c r="F3075" s="30">
        <v>42248</v>
      </c>
      <c r="G3075" s="144">
        <v>24677.1</v>
      </c>
      <c r="H3075" s="31">
        <f t="shared" si="95"/>
        <v>0</v>
      </c>
      <c r="I3075" s="132" t="s">
        <v>94</v>
      </c>
      <c r="N3075" s="20">
        <v>42227</v>
      </c>
      <c r="O3075" s="183">
        <v>5301</v>
      </c>
      <c r="P3075" s="183" t="s">
        <v>1592</v>
      </c>
      <c r="Q3075" s="14" t="s">
        <v>99</v>
      </c>
      <c r="R3075" s="103">
        <v>2106</v>
      </c>
      <c r="S3075" s="23">
        <v>42227</v>
      </c>
      <c r="T3075" s="106">
        <v>2106</v>
      </c>
      <c r="U3075" s="31">
        <f t="shared" ref="U3075:U3138" si="96">R3075-T3075</f>
        <v>0</v>
      </c>
      <c r="V3075" s="132" t="s">
        <v>6124</v>
      </c>
    </row>
    <row r="3076" spans="1:22" x14ac:dyDescent="0.25">
      <c r="A3076" s="20">
        <v>42245</v>
      </c>
      <c r="B3076" s="183">
        <v>7284</v>
      </c>
      <c r="C3076" s="183" t="s">
        <v>1592</v>
      </c>
      <c r="D3076" s="14" t="s">
        <v>71</v>
      </c>
      <c r="E3076" s="103">
        <v>7027</v>
      </c>
      <c r="F3076" s="23">
        <v>42245</v>
      </c>
      <c r="G3076" s="106">
        <v>7027</v>
      </c>
      <c r="H3076" s="31">
        <f t="shared" si="95"/>
        <v>0</v>
      </c>
      <c r="I3076" s="132" t="s">
        <v>9</v>
      </c>
      <c r="N3076" s="20">
        <v>42229</v>
      </c>
      <c r="O3076" s="183">
        <v>5533</v>
      </c>
      <c r="P3076" s="183" t="s">
        <v>1592</v>
      </c>
      <c r="Q3076" s="14" t="s">
        <v>99</v>
      </c>
      <c r="R3076" s="103">
        <v>1950.3</v>
      </c>
      <c r="S3076" s="23">
        <v>42229</v>
      </c>
      <c r="T3076" s="106">
        <v>1950.3</v>
      </c>
      <c r="U3076" s="31">
        <f t="shared" si="96"/>
        <v>0</v>
      </c>
      <c r="V3076" s="132" t="s">
        <v>94</v>
      </c>
    </row>
    <row r="3077" spans="1:22" x14ac:dyDescent="0.25">
      <c r="A3077" s="20">
        <v>42245</v>
      </c>
      <c r="B3077" s="183">
        <v>7285</v>
      </c>
      <c r="C3077" s="183" t="s">
        <v>1592</v>
      </c>
      <c r="D3077" s="14" t="s">
        <v>1186</v>
      </c>
      <c r="E3077" s="103">
        <v>24161.95</v>
      </c>
      <c r="F3077" s="23">
        <v>42247</v>
      </c>
      <c r="G3077" s="106">
        <v>24161.95</v>
      </c>
      <c r="H3077" s="31">
        <f t="shared" si="95"/>
        <v>0</v>
      </c>
      <c r="I3077" s="132" t="s">
        <v>587</v>
      </c>
      <c r="N3077" s="20">
        <v>42230</v>
      </c>
      <c r="O3077" s="183">
        <v>5620</v>
      </c>
      <c r="P3077" s="183" t="s">
        <v>1592</v>
      </c>
      <c r="Q3077" s="14" t="s">
        <v>99</v>
      </c>
      <c r="R3077" s="103">
        <v>2717</v>
      </c>
      <c r="S3077" s="23">
        <v>42230</v>
      </c>
      <c r="T3077" s="106">
        <v>2717</v>
      </c>
      <c r="U3077" s="31">
        <f t="shared" si="96"/>
        <v>0</v>
      </c>
      <c r="V3077" s="132" t="s">
        <v>312</v>
      </c>
    </row>
    <row r="3078" spans="1:22" x14ac:dyDescent="0.25">
      <c r="A3078" s="20">
        <v>42245</v>
      </c>
      <c r="B3078" s="183">
        <v>7286</v>
      </c>
      <c r="C3078" s="183" t="s">
        <v>1592</v>
      </c>
      <c r="D3078" s="14" t="s">
        <v>1190</v>
      </c>
      <c r="E3078" s="103">
        <v>8813.4</v>
      </c>
      <c r="F3078" s="23">
        <v>42247</v>
      </c>
      <c r="G3078" s="106">
        <v>8813.4</v>
      </c>
      <c r="H3078" s="31">
        <f t="shared" si="95"/>
        <v>0</v>
      </c>
      <c r="I3078" s="132" t="s">
        <v>587</v>
      </c>
      <c r="N3078" s="20">
        <v>42233</v>
      </c>
      <c r="O3078" s="183">
        <v>5983</v>
      </c>
      <c r="P3078" s="183" t="s">
        <v>1592</v>
      </c>
      <c r="Q3078" s="14" t="s">
        <v>99</v>
      </c>
      <c r="R3078" s="103">
        <v>1234.8</v>
      </c>
      <c r="S3078" s="23">
        <v>42233</v>
      </c>
      <c r="T3078" s="118">
        <v>1234.8</v>
      </c>
      <c r="U3078" s="31">
        <f t="shared" si="96"/>
        <v>0</v>
      </c>
      <c r="V3078" s="28" t="s">
        <v>312</v>
      </c>
    </row>
    <row r="3079" spans="1:22" x14ac:dyDescent="0.25">
      <c r="A3079" s="20">
        <v>42245</v>
      </c>
      <c r="B3079" s="183">
        <v>7287</v>
      </c>
      <c r="C3079" s="183" t="s">
        <v>1592</v>
      </c>
      <c r="D3079" s="14" t="s">
        <v>1174</v>
      </c>
      <c r="E3079" s="103">
        <v>18446.400000000001</v>
      </c>
      <c r="F3079" s="23">
        <v>42247</v>
      </c>
      <c r="G3079" s="106">
        <v>18446.400000000001</v>
      </c>
      <c r="H3079" s="31">
        <f t="shared" si="95"/>
        <v>0</v>
      </c>
      <c r="I3079" s="132" t="s">
        <v>587</v>
      </c>
      <c r="N3079" s="20">
        <v>42234</v>
      </c>
      <c r="O3079" s="183">
        <v>6073</v>
      </c>
      <c r="P3079" s="183" t="s">
        <v>1592</v>
      </c>
      <c r="Q3079" s="14" t="s">
        <v>99</v>
      </c>
      <c r="R3079" s="103">
        <v>2250.3000000000002</v>
      </c>
      <c r="S3079" s="23">
        <v>42234</v>
      </c>
      <c r="T3079" s="106">
        <v>2250.3000000000002</v>
      </c>
      <c r="U3079" s="31">
        <f t="shared" si="96"/>
        <v>0</v>
      </c>
      <c r="V3079" s="132" t="s">
        <v>41</v>
      </c>
    </row>
    <row r="3080" spans="1:22" x14ac:dyDescent="0.25">
      <c r="A3080" s="20">
        <v>42245</v>
      </c>
      <c r="B3080" s="183">
        <v>7288</v>
      </c>
      <c r="C3080" s="183" t="s">
        <v>1592</v>
      </c>
      <c r="D3080" s="14" t="s">
        <v>1175</v>
      </c>
      <c r="E3080" s="103">
        <v>8319.15</v>
      </c>
      <c r="F3080" s="23">
        <v>42247</v>
      </c>
      <c r="G3080" s="106">
        <v>8319.15</v>
      </c>
      <c r="H3080" s="31">
        <f t="shared" si="95"/>
        <v>0</v>
      </c>
      <c r="I3080" s="132" t="s">
        <v>587</v>
      </c>
      <c r="N3080" s="20">
        <v>42236</v>
      </c>
      <c r="O3080" s="183">
        <v>6300</v>
      </c>
      <c r="P3080" s="183" t="s">
        <v>1592</v>
      </c>
      <c r="Q3080" s="14" t="s">
        <v>99</v>
      </c>
      <c r="R3080" s="103">
        <v>2055.3000000000002</v>
      </c>
      <c r="S3080" s="23">
        <v>42236</v>
      </c>
      <c r="T3080" s="118">
        <v>2055.3000000000002</v>
      </c>
      <c r="U3080" s="31">
        <f t="shared" si="96"/>
        <v>0</v>
      </c>
      <c r="V3080" s="28" t="s">
        <v>312</v>
      </c>
    </row>
    <row r="3081" spans="1:22" x14ac:dyDescent="0.25">
      <c r="A3081" s="20">
        <v>42245</v>
      </c>
      <c r="B3081" s="183">
        <v>7289</v>
      </c>
      <c r="C3081" s="183" t="s">
        <v>1592</v>
      </c>
      <c r="D3081" s="14" t="s">
        <v>1261</v>
      </c>
      <c r="E3081" s="103">
        <v>8441</v>
      </c>
      <c r="F3081" s="23">
        <v>42247</v>
      </c>
      <c r="G3081" s="106">
        <v>8441</v>
      </c>
      <c r="H3081" s="31">
        <f t="shared" si="95"/>
        <v>0</v>
      </c>
      <c r="I3081" s="132" t="s">
        <v>587</v>
      </c>
      <c r="N3081" s="20">
        <v>42237</v>
      </c>
      <c r="O3081" s="183">
        <v>6497</v>
      </c>
      <c r="P3081" s="183" t="s">
        <v>1592</v>
      </c>
      <c r="Q3081" s="14" t="s">
        <v>99</v>
      </c>
      <c r="R3081" s="103">
        <v>299.60000000000002</v>
      </c>
      <c r="S3081" s="23">
        <v>42237</v>
      </c>
      <c r="T3081" s="106">
        <v>299.60000000000002</v>
      </c>
      <c r="U3081" s="31">
        <f t="shared" si="96"/>
        <v>0</v>
      </c>
      <c r="V3081" s="132" t="s">
        <v>17</v>
      </c>
    </row>
    <row r="3082" spans="1:22" x14ac:dyDescent="0.25">
      <c r="A3082" s="20">
        <v>42245</v>
      </c>
      <c r="B3082" s="183">
        <v>7290</v>
      </c>
      <c r="C3082" s="183" t="s">
        <v>1592</v>
      </c>
      <c r="D3082" s="14" t="s">
        <v>1290</v>
      </c>
      <c r="E3082" s="103">
        <v>10300.6</v>
      </c>
      <c r="F3082" s="23">
        <v>42247</v>
      </c>
      <c r="G3082" s="106">
        <v>10300.6</v>
      </c>
      <c r="H3082" s="31">
        <f t="shared" si="95"/>
        <v>0</v>
      </c>
      <c r="I3082" s="132" t="s">
        <v>587</v>
      </c>
      <c r="N3082" s="20">
        <v>42240</v>
      </c>
      <c r="O3082" s="183">
        <v>6711</v>
      </c>
      <c r="P3082" s="183" t="s">
        <v>1592</v>
      </c>
      <c r="Q3082" s="14" t="s">
        <v>99</v>
      </c>
      <c r="R3082" s="103">
        <v>2628</v>
      </c>
      <c r="S3082" s="65"/>
      <c r="T3082" s="106"/>
      <c r="U3082" s="31">
        <f t="shared" si="96"/>
        <v>2628</v>
      </c>
      <c r="V3082" s="132" t="s">
        <v>312</v>
      </c>
    </row>
    <row r="3083" spans="1:22" x14ac:dyDescent="0.25">
      <c r="A3083" s="20">
        <v>42245</v>
      </c>
      <c r="B3083" s="183">
        <v>7291</v>
      </c>
      <c r="C3083" s="183" t="s">
        <v>1592</v>
      </c>
      <c r="D3083" s="14" t="s">
        <v>114</v>
      </c>
      <c r="E3083" s="103">
        <v>2569</v>
      </c>
      <c r="F3083" s="23">
        <v>42245</v>
      </c>
      <c r="G3083" s="106">
        <v>2569</v>
      </c>
      <c r="H3083" s="31">
        <f t="shared" si="95"/>
        <v>0</v>
      </c>
      <c r="I3083" s="132" t="s">
        <v>9</v>
      </c>
      <c r="N3083" s="20">
        <v>42240</v>
      </c>
      <c r="O3083" s="183">
        <v>6717</v>
      </c>
      <c r="P3083" s="183" t="s">
        <v>1592</v>
      </c>
      <c r="Q3083" s="14" t="s">
        <v>99</v>
      </c>
      <c r="R3083" s="103">
        <v>240.8</v>
      </c>
      <c r="S3083" s="65">
        <v>42240</v>
      </c>
      <c r="T3083" s="106">
        <v>240.8</v>
      </c>
      <c r="U3083" s="31">
        <f t="shared" si="96"/>
        <v>0</v>
      </c>
      <c r="V3083" s="132" t="s">
        <v>312</v>
      </c>
    </row>
    <row r="3084" spans="1:22" x14ac:dyDescent="0.25">
      <c r="A3084" s="20">
        <v>42245</v>
      </c>
      <c r="B3084" s="183">
        <v>7292</v>
      </c>
      <c r="C3084" s="183" t="s">
        <v>1592</v>
      </c>
      <c r="D3084" s="14" t="s">
        <v>940</v>
      </c>
      <c r="E3084" s="103">
        <v>1689</v>
      </c>
      <c r="F3084" s="23">
        <v>42247</v>
      </c>
      <c r="G3084" s="106">
        <v>1689</v>
      </c>
      <c r="H3084" s="31">
        <f t="shared" si="95"/>
        <v>0</v>
      </c>
      <c r="I3084" s="132" t="s">
        <v>587</v>
      </c>
      <c r="N3084" s="20">
        <v>42242</v>
      </c>
      <c r="O3084" s="183">
        <v>6950</v>
      </c>
      <c r="P3084" s="183" t="s">
        <v>1592</v>
      </c>
      <c r="Q3084" s="14" t="s">
        <v>99</v>
      </c>
      <c r="R3084" s="103">
        <v>2376</v>
      </c>
      <c r="S3084" s="65">
        <v>42242</v>
      </c>
      <c r="T3084" s="106">
        <v>2376</v>
      </c>
      <c r="U3084" s="31">
        <f t="shared" si="96"/>
        <v>0</v>
      </c>
      <c r="V3084" s="132" t="s">
        <v>41</v>
      </c>
    </row>
    <row r="3085" spans="1:22" x14ac:dyDescent="0.25">
      <c r="A3085" s="20">
        <v>42245</v>
      </c>
      <c r="B3085" s="183">
        <v>7293</v>
      </c>
      <c r="C3085" s="183" t="s">
        <v>1592</v>
      </c>
      <c r="D3085" s="14" t="s">
        <v>1173</v>
      </c>
      <c r="E3085" s="103">
        <v>754.6</v>
      </c>
      <c r="F3085" s="30">
        <v>42248</v>
      </c>
      <c r="G3085" s="144">
        <v>754.6</v>
      </c>
      <c r="H3085" s="31">
        <f t="shared" si="95"/>
        <v>0</v>
      </c>
      <c r="I3085" s="132" t="s">
        <v>587</v>
      </c>
      <c r="N3085" s="20">
        <v>42244</v>
      </c>
      <c r="O3085" s="183">
        <v>7171</v>
      </c>
      <c r="P3085" s="183" t="s">
        <v>1592</v>
      </c>
      <c r="Q3085" s="14" t="s">
        <v>99</v>
      </c>
      <c r="R3085" s="103">
        <v>3171.6</v>
      </c>
      <c r="S3085" s="23">
        <v>42244</v>
      </c>
      <c r="T3085" s="106">
        <v>3171.6</v>
      </c>
      <c r="U3085" s="31">
        <f t="shared" si="96"/>
        <v>0</v>
      </c>
      <c r="V3085" s="132" t="s">
        <v>41</v>
      </c>
    </row>
    <row r="3086" spans="1:22" x14ac:dyDescent="0.25">
      <c r="A3086" s="20">
        <v>42245</v>
      </c>
      <c r="B3086" s="183">
        <v>7294</v>
      </c>
      <c r="C3086" s="183" t="s">
        <v>1592</v>
      </c>
      <c r="D3086" s="14" t="s">
        <v>24</v>
      </c>
      <c r="E3086" s="103">
        <v>59852.4</v>
      </c>
      <c r="F3086" s="30">
        <v>42251</v>
      </c>
      <c r="G3086" s="144">
        <v>59852.4</v>
      </c>
      <c r="H3086" s="31">
        <f t="shared" si="95"/>
        <v>0</v>
      </c>
      <c r="I3086" s="132" t="s">
        <v>9</v>
      </c>
      <c r="N3086" s="20">
        <v>42247</v>
      </c>
      <c r="O3086" s="183">
        <v>7529</v>
      </c>
      <c r="P3086" s="183" t="s">
        <v>1592</v>
      </c>
      <c r="Q3086" s="14" t="s">
        <v>99</v>
      </c>
      <c r="R3086" s="103">
        <v>831.6</v>
      </c>
      <c r="S3086" s="23">
        <v>42247</v>
      </c>
      <c r="T3086" s="106">
        <v>831.6</v>
      </c>
      <c r="U3086" s="31">
        <f t="shared" si="96"/>
        <v>0</v>
      </c>
      <c r="V3086" s="132" t="s">
        <v>41</v>
      </c>
    </row>
    <row r="3087" spans="1:22" x14ac:dyDescent="0.25">
      <c r="A3087" s="20">
        <v>42245</v>
      </c>
      <c r="B3087" s="183">
        <v>7295</v>
      </c>
      <c r="C3087" s="183" t="s">
        <v>1592</v>
      </c>
      <c r="D3087" s="14" t="s">
        <v>5046</v>
      </c>
      <c r="E3087" s="103">
        <v>3332.8</v>
      </c>
      <c r="F3087" s="23">
        <v>42245</v>
      </c>
      <c r="G3087" s="106">
        <v>3332.8</v>
      </c>
      <c r="H3087" s="31">
        <f t="shared" si="95"/>
        <v>0</v>
      </c>
      <c r="I3087" s="132" t="s">
        <v>9</v>
      </c>
      <c r="N3087" s="20">
        <v>42247</v>
      </c>
      <c r="O3087" s="183">
        <v>7603</v>
      </c>
      <c r="P3087" s="183" t="s">
        <v>1592</v>
      </c>
      <c r="Q3087" s="14" t="s">
        <v>99</v>
      </c>
      <c r="R3087" s="103">
        <v>1410.4</v>
      </c>
      <c r="S3087" s="23">
        <v>42247</v>
      </c>
      <c r="T3087" s="106">
        <v>1410.4</v>
      </c>
      <c r="U3087" s="31">
        <f t="shared" si="96"/>
        <v>0</v>
      </c>
      <c r="V3087" s="132" t="s">
        <v>9</v>
      </c>
    </row>
    <row r="3088" spans="1:22" x14ac:dyDescent="0.25">
      <c r="A3088" s="20">
        <v>42245</v>
      </c>
      <c r="B3088" s="183">
        <v>7296</v>
      </c>
      <c r="C3088" s="183" t="s">
        <v>1592</v>
      </c>
      <c r="D3088" s="14" t="s">
        <v>296</v>
      </c>
      <c r="E3088" s="103">
        <v>1862</v>
      </c>
      <c r="F3088" s="23">
        <v>42245</v>
      </c>
      <c r="G3088" s="106">
        <v>1862</v>
      </c>
      <c r="H3088" s="31">
        <f t="shared" si="95"/>
        <v>0</v>
      </c>
      <c r="I3088" s="132" t="s">
        <v>9</v>
      </c>
      <c r="N3088" s="20">
        <v>42217</v>
      </c>
      <c r="O3088" s="183">
        <v>4258</v>
      </c>
      <c r="P3088" s="183" t="s">
        <v>1592</v>
      </c>
      <c r="Q3088" s="14" t="s">
        <v>915</v>
      </c>
      <c r="R3088" s="103">
        <v>374</v>
      </c>
      <c r="S3088" s="23">
        <v>42218</v>
      </c>
      <c r="T3088" s="106">
        <v>374</v>
      </c>
      <c r="U3088" s="25">
        <f t="shared" si="96"/>
        <v>0</v>
      </c>
      <c r="V3088" s="132" t="s">
        <v>59</v>
      </c>
    </row>
    <row r="3089" spans="1:22" x14ac:dyDescent="0.25">
      <c r="A3089" s="20">
        <v>42245</v>
      </c>
      <c r="B3089" s="183">
        <v>7297</v>
      </c>
      <c r="C3089" s="183" t="s">
        <v>1592</v>
      </c>
      <c r="D3089" s="14" t="s">
        <v>23</v>
      </c>
      <c r="E3089" s="103">
        <v>4246.2</v>
      </c>
      <c r="F3089" s="23">
        <v>42245</v>
      </c>
      <c r="G3089" s="106">
        <v>4246.2</v>
      </c>
      <c r="H3089" s="31">
        <f t="shared" si="95"/>
        <v>0</v>
      </c>
      <c r="I3089" s="132" t="s">
        <v>9</v>
      </c>
      <c r="N3089" s="20">
        <v>42218</v>
      </c>
      <c r="O3089" s="183">
        <v>4358</v>
      </c>
      <c r="P3089" s="183" t="s">
        <v>1592</v>
      </c>
      <c r="Q3089" s="40" t="s">
        <v>915</v>
      </c>
      <c r="R3089" s="103">
        <v>346.8</v>
      </c>
      <c r="S3089" s="23">
        <v>42218</v>
      </c>
      <c r="T3089" s="106">
        <v>346.8</v>
      </c>
      <c r="U3089" s="25">
        <f t="shared" si="96"/>
        <v>0</v>
      </c>
      <c r="V3089" s="46" t="s">
        <v>59</v>
      </c>
    </row>
    <row r="3090" spans="1:22" x14ac:dyDescent="0.25">
      <c r="A3090" s="20">
        <v>42245</v>
      </c>
      <c r="B3090" s="183">
        <v>7298</v>
      </c>
      <c r="C3090" s="183" t="s">
        <v>1592</v>
      </c>
      <c r="D3090" s="14" t="s">
        <v>8</v>
      </c>
      <c r="E3090" s="103">
        <v>2314</v>
      </c>
      <c r="F3090" s="23">
        <v>42245</v>
      </c>
      <c r="G3090" s="106">
        <v>2314</v>
      </c>
      <c r="H3090" s="31">
        <f t="shared" si="95"/>
        <v>0</v>
      </c>
      <c r="I3090" s="132" t="s">
        <v>9</v>
      </c>
      <c r="N3090" s="20">
        <v>42221</v>
      </c>
      <c r="O3090" s="183">
        <v>4655</v>
      </c>
      <c r="P3090" s="183" t="s">
        <v>1592</v>
      </c>
      <c r="Q3090" s="150" t="s">
        <v>915</v>
      </c>
      <c r="R3090" s="103">
        <v>1080</v>
      </c>
      <c r="S3090" s="23">
        <v>42221</v>
      </c>
      <c r="T3090" s="106">
        <v>1080</v>
      </c>
      <c r="U3090" s="31">
        <f t="shared" si="96"/>
        <v>0</v>
      </c>
      <c r="V3090" s="132" t="s">
        <v>17</v>
      </c>
    </row>
    <row r="3091" spans="1:22" x14ac:dyDescent="0.25">
      <c r="A3091" s="20">
        <v>42245</v>
      </c>
      <c r="B3091" s="183">
        <v>7299</v>
      </c>
      <c r="C3091" s="183" t="s">
        <v>1592</v>
      </c>
      <c r="D3091" s="14" t="s">
        <v>21</v>
      </c>
      <c r="E3091" s="103">
        <v>4291</v>
      </c>
      <c r="F3091" s="23">
        <v>42245</v>
      </c>
      <c r="G3091" s="106">
        <v>4291</v>
      </c>
      <c r="H3091" s="31">
        <f t="shared" si="95"/>
        <v>0</v>
      </c>
      <c r="I3091" s="132" t="s">
        <v>9</v>
      </c>
      <c r="N3091" s="20">
        <v>42223</v>
      </c>
      <c r="O3091" s="183">
        <v>4867</v>
      </c>
      <c r="P3091" s="183" t="s">
        <v>1592</v>
      </c>
      <c r="Q3091" s="14" t="s">
        <v>915</v>
      </c>
      <c r="R3091" s="103">
        <v>616</v>
      </c>
      <c r="S3091" s="23">
        <v>42224</v>
      </c>
      <c r="T3091" s="106">
        <v>616</v>
      </c>
      <c r="U3091" s="31">
        <f t="shared" si="96"/>
        <v>0</v>
      </c>
      <c r="V3091" s="132" t="s">
        <v>59</v>
      </c>
    </row>
    <row r="3092" spans="1:22" x14ac:dyDescent="0.25">
      <c r="A3092" s="20">
        <v>42245</v>
      </c>
      <c r="B3092" s="183">
        <v>7300</v>
      </c>
      <c r="C3092" s="183" t="s">
        <v>1592</v>
      </c>
      <c r="D3092" s="14" t="s">
        <v>1058</v>
      </c>
      <c r="E3092" s="103">
        <v>6402.25</v>
      </c>
      <c r="F3092" s="23">
        <v>42245</v>
      </c>
      <c r="G3092" s="106">
        <v>6402.25</v>
      </c>
      <c r="H3092" s="31">
        <f t="shared" si="95"/>
        <v>0</v>
      </c>
      <c r="I3092" s="132" t="s">
        <v>9</v>
      </c>
      <c r="N3092" s="20">
        <v>42224</v>
      </c>
      <c r="O3092" s="183">
        <v>5004</v>
      </c>
      <c r="P3092" s="183" t="s">
        <v>1592</v>
      </c>
      <c r="Q3092" s="14" t="s">
        <v>915</v>
      </c>
      <c r="R3092" s="103">
        <v>1262.8</v>
      </c>
      <c r="S3092" s="23">
        <v>42225</v>
      </c>
      <c r="T3092" s="106">
        <v>1262.8</v>
      </c>
      <c r="U3092" s="31">
        <f t="shared" si="96"/>
        <v>0</v>
      </c>
      <c r="V3092" s="132" t="s">
        <v>59</v>
      </c>
    </row>
    <row r="3093" spans="1:22" x14ac:dyDescent="0.25">
      <c r="A3093" s="20">
        <v>42245</v>
      </c>
      <c r="B3093" s="183">
        <v>7301</v>
      </c>
      <c r="C3093" s="183" t="s">
        <v>1592</v>
      </c>
      <c r="D3093" s="14" t="s">
        <v>239</v>
      </c>
      <c r="E3093" s="103">
        <v>1281</v>
      </c>
      <c r="F3093" s="30">
        <v>42250</v>
      </c>
      <c r="G3093" s="144">
        <v>1281</v>
      </c>
      <c r="H3093" s="31">
        <f t="shared" si="95"/>
        <v>0</v>
      </c>
      <c r="I3093" s="132" t="s">
        <v>9</v>
      </c>
      <c r="N3093" s="20">
        <v>42225</v>
      </c>
      <c r="O3093" s="183">
        <v>5101</v>
      </c>
      <c r="P3093" s="183" t="s">
        <v>1592</v>
      </c>
      <c r="Q3093" s="14" t="s">
        <v>915</v>
      </c>
      <c r="R3093" s="103">
        <v>515.20000000000005</v>
      </c>
      <c r="S3093" s="23">
        <v>42226</v>
      </c>
      <c r="T3093" s="106">
        <v>515.20000000000005</v>
      </c>
      <c r="U3093" s="31">
        <f t="shared" si="96"/>
        <v>0</v>
      </c>
      <c r="V3093" s="132" t="s">
        <v>59</v>
      </c>
    </row>
    <row r="3094" spans="1:22" x14ac:dyDescent="0.25">
      <c r="A3094" s="20">
        <v>42245</v>
      </c>
      <c r="B3094" s="183">
        <v>7302</v>
      </c>
      <c r="C3094" s="183" t="s">
        <v>1592</v>
      </c>
      <c r="D3094" s="14" t="s">
        <v>24</v>
      </c>
      <c r="E3094" s="103">
        <v>10930.7</v>
      </c>
      <c r="F3094" s="30">
        <v>42251</v>
      </c>
      <c r="G3094" s="144">
        <v>10930.7</v>
      </c>
      <c r="H3094" s="31">
        <f t="shared" si="95"/>
        <v>0</v>
      </c>
      <c r="I3094" s="132" t="s">
        <v>9</v>
      </c>
      <c r="N3094" s="20">
        <v>42226</v>
      </c>
      <c r="O3094" s="183">
        <v>5158</v>
      </c>
      <c r="P3094" s="183" t="s">
        <v>1592</v>
      </c>
      <c r="Q3094" s="14" t="s">
        <v>915</v>
      </c>
      <c r="R3094" s="103">
        <v>1599</v>
      </c>
      <c r="S3094" s="23">
        <v>42226</v>
      </c>
      <c r="T3094" s="106">
        <v>1599</v>
      </c>
      <c r="U3094" s="31">
        <f t="shared" si="96"/>
        <v>0</v>
      </c>
      <c r="V3094" s="132" t="s">
        <v>59</v>
      </c>
    </row>
    <row r="3095" spans="1:22" x14ac:dyDescent="0.25">
      <c r="A3095" s="20">
        <v>42245</v>
      </c>
      <c r="B3095" s="183">
        <v>7303</v>
      </c>
      <c r="C3095" s="183" t="s">
        <v>1592</v>
      </c>
      <c r="D3095" s="14" t="s">
        <v>218</v>
      </c>
      <c r="E3095" s="153">
        <v>0</v>
      </c>
      <c r="F3095" s="23"/>
      <c r="G3095" s="106"/>
      <c r="H3095" s="31">
        <f t="shared" si="95"/>
        <v>0</v>
      </c>
      <c r="I3095" s="132" t="s">
        <v>13</v>
      </c>
      <c r="N3095" s="20">
        <v>42233</v>
      </c>
      <c r="O3095" s="183">
        <v>5962</v>
      </c>
      <c r="P3095" s="183" t="s">
        <v>1592</v>
      </c>
      <c r="Q3095" s="14" t="s">
        <v>915</v>
      </c>
      <c r="R3095" s="103">
        <v>1689.2</v>
      </c>
      <c r="S3095" s="23">
        <v>42233</v>
      </c>
      <c r="T3095" s="118">
        <v>1689.2</v>
      </c>
      <c r="U3095" s="31">
        <f t="shared" si="96"/>
        <v>0</v>
      </c>
      <c r="V3095" s="28" t="s">
        <v>59</v>
      </c>
    </row>
    <row r="3096" spans="1:22" x14ac:dyDescent="0.25">
      <c r="A3096" s="20">
        <v>42245</v>
      </c>
      <c r="B3096" s="183">
        <v>7304</v>
      </c>
      <c r="C3096" s="183" t="s">
        <v>1592</v>
      </c>
      <c r="D3096" s="14" t="s">
        <v>482</v>
      </c>
      <c r="E3096" s="103">
        <v>1414.4</v>
      </c>
      <c r="F3096" s="23">
        <v>42245</v>
      </c>
      <c r="G3096" s="106">
        <v>1414.4</v>
      </c>
      <c r="H3096" s="31">
        <f t="shared" si="95"/>
        <v>0</v>
      </c>
      <c r="I3096" s="132" t="s">
        <v>9</v>
      </c>
      <c r="N3096" s="20">
        <v>42242</v>
      </c>
      <c r="O3096" s="183">
        <v>7004</v>
      </c>
      <c r="P3096" s="183" t="s">
        <v>1592</v>
      </c>
      <c r="Q3096" s="14" t="s">
        <v>915</v>
      </c>
      <c r="R3096" s="103">
        <v>1804</v>
      </c>
      <c r="S3096" s="65">
        <v>42242</v>
      </c>
      <c r="T3096" s="106">
        <v>1804</v>
      </c>
      <c r="U3096" s="31">
        <f t="shared" si="96"/>
        <v>0</v>
      </c>
      <c r="V3096" s="132" t="s">
        <v>9</v>
      </c>
    </row>
    <row r="3097" spans="1:22" x14ac:dyDescent="0.25">
      <c r="A3097" s="20">
        <v>42245</v>
      </c>
      <c r="B3097" s="183">
        <v>7305</v>
      </c>
      <c r="C3097" s="183" t="s">
        <v>1592</v>
      </c>
      <c r="D3097" s="14" t="s">
        <v>1182</v>
      </c>
      <c r="E3097" s="103">
        <v>1101</v>
      </c>
      <c r="F3097" s="23">
        <v>42245</v>
      </c>
      <c r="G3097" s="106">
        <v>1101</v>
      </c>
      <c r="H3097" s="31">
        <f t="shared" si="95"/>
        <v>0</v>
      </c>
      <c r="I3097" s="132" t="s">
        <v>9</v>
      </c>
      <c r="N3097" s="20">
        <v>42246</v>
      </c>
      <c r="O3097" s="183">
        <v>7429</v>
      </c>
      <c r="P3097" s="183" t="s">
        <v>1592</v>
      </c>
      <c r="Q3097" s="14" t="s">
        <v>915</v>
      </c>
      <c r="R3097" s="103">
        <v>424.2</v>
      </c>
      <c r="S3097" s="23">
        <v>42246</v>
      </c>
      <c r="T3097" s="106">
        <v>424.2</v>
      </c>
      <c r="U3097" s="31">
        <f t="shared" si="96"/>
        <v>0</v>
      </c>
      <c r="V3097" s="132" t="s">
        <v>59</v>
      </c>
    </row>
    <row r="3098" spans="1:22" x14ac:dyDescent="0.25">
      <c r="A3098" s="20">
        <v>42245</v>
      </c>
      <c r="B3098" s="183">
        <v>7306</v>
      </c>
      <c r="C3098" s="183" t="s">
        <v>1592</v>
      </c>
      <c r="D3098" s="14" t="s">
        <v>32</v>
      </c>
      <c r="E3098" s="103">
        <v>121520</v>
      </c>
      <c r="F3098" s="30">
        <v>42260</v>
      </c>
      <c r="G3098" s="144">
        <v>121520</v>
      </c>
      <c r="H3098" s="31">
        <f t="shared" si="95"/>
        <v>0</v>
      </c>
      <c r="I3098" s="132" t="s">
        <v>19</v>
      </c>
      <c r="N3098" s="20">
        <v>42229</v>
      </c>
      <c r="O3098" s="183">
        <v>5497</v>
      </c>
      <c r="P3098" s="183" t="s">
        <v>1592</v>
      </c>
      <c r="Q3098" s="14" t="s">
        <v>6186</v>
      </c>
      <c r="R3098" s="103">
        <v>1268.4000000000001</v>
      </c>
      <c r="S3098" s="23">
        <v>42229</v>
      </c>
      <c r="T3098" s="106">
        <v>1268.4000000000001</v>
      </c>
      <c r="U3098" s="31">
        <f t="shared" si="96"/>
        <v>0</v>
      </c>
      <c r="V3098" s="132" t="s">
        <v>59</v>
      </c>
    </row>
    <row r="3099" spans="1:22" x14ac:dyDescent="0.25">
      <c r="A3099" s="20">
        <v>42245</v>
      </c>
      <c r="B3099" s="183">
        <v>7307</v>
      </c>
      <c r="C3099" s="183" t="s">
        <v>1592</v>
      </c>
      <c r="D3099" s="14" t="s">
        <v>45</v>
      </c>
      <c r="E3099" s="103">
        <v>71445.399999999994</v>
      </c>
      <c r="F3099" s="30" t="s">
        <v>6344</v>
      </c>
      <c r="G3099" s="144">
        <f>60702.01+10743.39</f>
        <v>71445.399999999994</v>
      </c>
      <c r="H3099" s="31">
        <f t="shared" si="95"/>
        <v>0</v>
      </c>
      <c r="I3099" s="132" t="s">
        <v>1013</v>
      </c>
      <c r="N3099" s="20">
        <v>42217</v>
      </c>
      <c r="O3099" s="183">
        <v>4317</v>
      </c>
      <c r="P3099" s="183" t="s">
        <v>1592</v>
      </c>
      <c r="Q3099" s="14" t="s">
        <v>102</v>
      </c>
      <c r="R3099" s="103">
        <v>2648</v>
      </c>
      <c r="S3099" s="23">
        <v>42217</v>
      </c>
      <c r="T3099" s="106">
        <v>2648</v>
      </c>
      <c r="U3099" s="25">
        <f t="shared" si="96"/>
        <v>0</v>
      </c>
      <c r="V3099" s="132" t="s">
        <v>9</v>
      </c>
    </row>
    <row r="3100" spans="1:22" x14ac:dyDescent="0.25">
      <c r="A3100" s="20">
        <v>42245</v>
      </c>
      <c r="B3100" s="183">
        <v>7308</v>
      </c>
      <c r="C3100" s="183" t="s">
        <v>1592</v>
      </c>
      <c r="D3100" s="14" t="s">
        <v>125</v>
      </c>
      <c r="E3100" s="103">
        <v>4057.2</v>
      </c>
      <c r="F3100" s="30">
        <v>42248</v>
      </c>
      <c r="G3100" s="144">
        <v>4057.2</v>
      </c>
      <c r="H3100" s="31">
        <f t="shared" si="95"/>
        <v>0</v>
      </c>
      <c r="I3100" s="132" t="s">
        <v>94</v>
      </c>
      <c r="N3100" s="20">
        <v>42218</v>
      </c>
      <c r="O3100" s="183">
        <v>4383</v>
      </c>
      <c r="P3100" s="183" t="s">
        <v>1592</v>
      </c>
      <c r="Q3100" s="40" t="s">
        <v>102</v>
      </c>
      <c r="R3100" s="103">
        <v>1144.8</v>
      </c>
      <c r="S3100" s="23">
        <v>42218</v>
      </c>
      <c r="T3100" s="106">
        <v>1144.8</v>
      </c>
      <c r="U3100" s="25">
        <f t="shared" si="96"/>
        <v>0</v>
      </c>
      <c r="V3100" s="46" t="s">
        <v>9</v>
      </c>
    </row>
    <row r="3101" spans="1:22" x14ac:dyDescent="0.25">
      <c r="A3101" s="20">
        <v>42245</v>
      </c>
      <c r="B3101" s="183">
        <v>7309</v>
      </c>
      <c r="C3101" s="183" t="s">
        <v>1592</v>
      </c>
      <c r="D3101" s="14" t="s">
        <v>20</v>
      </c>
      <c r="E3101" s="103">
        <v>9686.4</v>
      </c>
      <c r="F3101" s="23">
        <v>42245</v>
      </c>
      <c r="G3101" s="106">
        <v>9686.4</v>
      </c>
      <c r="H3101" s="31">
        <f t="shared" si="95"/>
        <v>0</v>
      </c>
      <c r="I3101" s="132" t="s">
        <v>94</v>
      </c>
      <c r="N3101" s="20">
        <v>42218</v>
      </c>
      <c r="O3101" s="183">
        <v>4384</v>
      </c>
      <c r="P3101" s="183" t="s">
        <v>1592</v>
      </c>
      <c r="Q3101" s="40" t="s">
        <v>102</v>
      </c>
      <c r="R3101" s="103">
        <v>890</v>
      </c>
      <c r="S3101" s="23">
        <v>42218</v>
      </c>
      <c r="T3101" s="106">
        <v>890</v>
      </c>
      <c r="U3101" s="25">
        <f t="shared" si="96"/>
        <v>0</v>
      </c>
      <c r="V3101" s="46" t="s">
        <v>9</v>
      </c>
    </row>
    <row r="3102" spans="1:22" x14ac:dyDescent="0.25">
      <c r="A3102" s="20">
        <v>42245</v>
      </c>
      <c r="B3102" s="183">
        <v>7310</v>
      </c>
      <c r="C3102" s="183" t="s">
        <v>1592</v>
      </c>
      <c r="D3102" s="14" t="s">
        <v>294</v>
      </c>
      <c r="E3102" s="103">
        <v>2667.6</v>
      </c>
      <c r="F3102" s="23">
        <v>42245</v>
      </c>
      <c r="G3102" s="106">
        <v>2667.6</v>
      </c>
      <c r="H3102" s="31">
        <f t="shared" si="95"/>
        <v>0</v>
      </c>
      <c r="I3102" s="132" t="s">
        <v>9</v>
      </c>
      <c r="N3102" s="20">
        <v>42219</v>
      </c>
      <c r="O3102" s="183">
        <v>4488</v>
      </c>
      <c r="P3102" s="183" t="s">
        <v>1592</v>
      </c>
      <c r="Q3102" s="40" t="s">
        <v>102</v>
      </c>
      <c r="R3102" s="103">
        <v>772.2</v>
      </c>
      <c r="S3102" s="23">
        <v>42219</v>
      </c>
      <c r="T3102" s="106">
        <v>772.2</v>
      </c>
      <c r="U3102" s="31">
        <f t="shared" si="96"/>
        <v>0</v>
      </c>
      <c r="V3102" s="46" t="s">
        <v>9</v>
      </c>
    </row>
    <row r="3103" spans="1:22" x14ac:dyDescent="0.25">
      <c r="A3103" s="20">
        <v>42245</v>
      </c>
      <c r="B3103" s="183">
        <v>7311</v>
      </c>
      <c r="C3103" s="183" t="s">
        <v>1592</v>
      </c>
      <c r="D3103" s="14" t="s">
        <v>155</v>
      </c>
      <c r="E3103" s="103">
        <v>1334.8</v>
      </c>
      <c r="F3103" s="23">
        <v>42245</v>
      </c>
      <c r="G3103" s="106">
        <v>1334.8</v>
      </c>
      <c r="H3103" s="31">
        <f t="shared" si="95"/>
        <v>0</v>
      </c>
      <c r="I3103" s="132" t="s">
        <v>59</v>
      </c>
      <c r="N3103" s="20">
        <v>42220</v>
      </c>
      <c r="O3103" s="183">
        <v>4571</v>
      </c>
      <c r="P3103" s="183" t="s">
        <v>1592</v>
      </c>
      <c r="Q3103" s="14" t="s">
        <v>102</v>
      </c>
      <c r="R3103" s="103">
        <v>330.6</v>
      </c>
      <c r="S3103" s="23">
        <v>42220</v>
      </c>
      <c r="T3103" s="106">
        <v>330.6</v>
      </c>
      <c r="U3103" s="31">
        <f t="shared" si="96"/>
        <v>0</v>
      </c>
      <c r="V3103" s="132" t="s">
        <v>9</v>
      </c>
    </row>
    <row r="3104" spans="1:22" x14ac:dyDescent="0.25">
      <c r="A3104" s="20">
        <v>42245</v>
      </c>
      <c r="B3104" s="183">
        <v>7312</v>
      </c>
      <c r="C3104" s="183" t="s">
        <v>1592</v>
      </c>
      <c r="D3104" s="14" t="s">
        <v>137</v>
      </c>
      <c r="E3104" s="103">
        <v>950.8</v>
      </c>
      <c r="F3104" s="23">
        <v>42245</v>
      </c>
      <c r="G3104" s="106">
        <v>950.8</v>
      </c>
      <c r="H3104" s="31">
        <f t="shared" si="95"/>
        <v>0</v>
      </c>
      <c r="I3104" s="132" t="s">
        <v>9</v>
      </c>
      <c r="N3104" s="20">
        <v>42221</v>
      </c>
      <c r="O3104" s="183">
        <v>4635</v>
      </c>
      <c r="P3104" s="183" t="s">
        <v>1592</v>
      </c>
      <c r="Q3104" s="14" t="s">
        <v>102</v>
      </c>
      <c r="R3104" s="103">
        <v>669.6</v>
      </c>
      <c r="S3104" s="23">
        <v>42221</v>
      </c>
      <c r="T3104" s="106">
        <v>669.6</v>
      </c>
      <c r="U3104" s="31">
        <f t="shared" si="96"/>
        <v>0</v>
      </c>
      <c r="V3104" s="132" t="s">
        <v>9</v>
      </c>
    </row>
    <row r="3105" spans="1:22" x14ac:dyDescent="0.25">
      <c r="A3105" s="20">
        <v>42245</v>
      </c>
      <c r="B3105" s="183">
        <v>7313</v>
      </c>
      <c r="C3105" s="183" t="s">
        <v>1592</v>
      </c>
      <c r="D3105" s="14" t="s">
        <v>82</v>
      </c>
      <c r="E3105" s="103">
        <v>2493.1999999999998</v>
      </c>
      <c r="F3105" s="23">
        <v>42245</v>
      </c>
      <c r="G3105" s="106">
        <v>2493.1999999999998</v>
      </c>
      <c r="H3105" s="31">
        <f t="shared" si="95"/>
        <v>0</v>
      </c>
      <c r="I3105" s="132" t="s">
        <v>59</v>
      </c>
      <c r="N3105" s="20">
        <v>42223</v>
      </c>
      <c r="O3105" s="183">
        <v>4906</v>
      </c>
      <c r="P3105" s="183" t="s">
        <v>1592</v>
      </c>
      <c r="Q3105" s="14" t="s">
        <v>102</v>
      </c>
      <c r="R3105" s="103">
        <v>2112</v>
      </c>
      <c r="S3105" s="23">
        <v>42223</v>
      </c>
      <c r="T3105" s="106">
        <v>2112</v>
      </c>
      <c r="U3105" s="31">
        <f t="shared" si="96"/>
        <v>0</v>
      </c>
      <c r="V3105" s="132" t="s">
        <v>9</v>
      </c>
    </row>
    <row r="3106" spans="1:22" x14ac:dyDescent="0.25">
      <c r="A3106" s="20">
        <v>42245</v>
      </c>
      <c r="B3106" s="183">
        <v>7314</v>
      </c>
      <c r="C3106" s="183" t="s">
        <v>1592</v>
      </c>
      <c r="D3106" s="14" t="s">
        <v>148</v>
      </c>
      <c r="E3106" s="103">
        <v>4692</v>
      </c>
      <c r="F3106" s="23">
        <v>42245</v>
      </c>
      <c r="G3106" s="106">
        <v>4692</v>
      </c>
      <c r="H3106" s="31">
        <f t="shared" si="95"/>
        <v>0</v>
      </c>
      <c r="I3106" s="132" t="s">
        <v>59</v>
      </c>
      <c r="N3106" s="20">
        <v>42224</v>
      </c>
      <c r="O3106" s="183">
        <v>5055</v>
      </c>
      <c r="P3106" s="183" t="s">
        <v>1592</v>
      </c>
      <c r="Q3106" s="14" t="s">
        <v>102</v>
      </c>
      <c r="R3106" s="103">
        <v>2380</v>
      </c>
      <c r="S3106" s="23">
        <v>42224</v>
      </c>
      <c r="T3106" s="106">
        <v>2380</v>
      </c>
      <c r="U3106" s="31">
        <f t="shared" si="96"/>
        <v>0</v>
      </c>
      <c r="V3106" s="132" t="s">
        <v>9</v>
      </c>
    </row>
    <row r="3107" spans="1:22" x14ac:dyDescent="0.25">
      <c r="A3107" s="20">
        <v>42245</v>
      </c>
      <c r="B3107" s="183">
        <v>7315</v>
      </c>
      <c r="C3107" s="183" t="s">
        <v>1592</v>
      </c>
      <c r="D3107" s="14" t="s">
        <v>169</v>
      </c>
      <c r="E3107" s="103">
        <v>2328</v>
      </c>
      <c r="F3107" s="30">
        <v>42248</v>
      </c>
      <c r="G3107" s="144">
        <v>2328</v>
      </c>
      <c r="H3107" s="31">
        <f t="shared" si="95"/>
        <v>0</v>
      </c>
      <c r="I3107" s="132" t="s">
        <v>59</v>
      </c>
      <c r="N3107" s="20">
        <v>42225</v>
      </c>
      <c r="O3107" s="183">
        <v>5136</v>
      </c>
      <c r="P3107" s="183" t="s">
        <v>1592</v>
      </c>
      <c r="Q3107" s="14" t="s">
        <v>102</v>
      </c>
      <c r="R3107" s="103">
        <v>2192</v>
      </c>
      <c r="S3107" s="23">
        <v>42225</v>
      </c>
      <c r="T3107" s="106">
        <v>2192</v>
      </c>
      <c r="U3107" s="31">
        <f t="shared" si="96"/>
        <v>0</v>
      </c>
      <c r="V3107" s="132" t="s">
        <v>9</v>
      </c>
    </row>
    <row r="3108" spans="1:22" x14ac:dyDescent="0.25">
      <c r="A3108" s="20">
        <v>42245</v>
      </c>
      <c r="B3108" s="183">
        <v>7316</v>
      </c>
      <c r="C3108" s="183" t="s">
        <v>1592</v>
      </c>
      <c r="D3108" s="14" t="s">
        <v>158</v>
      </c>
      <c r="E3108" s="103">
        <v>1223.8</v>
      </c>
      <c r="F3108" s="23">
        <v>42245</v>
      </c>
      <c r="G3108" s="106">
        <v>1223.8</v>
      </c>
      <c r="H3108" s="31">
        <f t="shared" si="95"/>
        <v>0</v>
      </c>
      <c r="I3108" s="132" t="s">
        <v>9</v>
      </c>
      <c r="N3108" s="20">
        <v>42226</v>
      </c>
      <c r="O3108" s="183">
        <v>5222</v>
      </c>
      <c r="P3108" s="183" t="s">
        <v>1592</v>
      </c>
      <c r="Q3108" s="14" t="s">
        <v>102</v>
      </c>
      <c r="R3108" s="103">
        <v>631.79999999999995</v>
      </c>
      <c r="S3108" s="23">
        <v>42226</v>
      </c>
      <c r="T3108" s="106">
        <v>631.79999999999995</v>
      </c>
      <c r="U3108" s="31">
        <f t="shared" si="96"/>
        <v>0</v>
      </c>
      <c r="V3108" s="132" t="s">
        <v>9</v>
      </c>
    </row>
    <row r="3109" spans="1:22" x14ac:dyDescent="0.25">
      <c r="A3109" s="20">
        <v>42245</v>
      </c>
      <c r="B3109" s="183">
        <v>7317</v>
      </c>
      <c r="C3109" s="183" t="s">
        <v>1592</v>
      </c>
      <c r="D3109" s="14" t="s">
        <v>48</v>
      </c>
      <c r="E3109" s="103">
        <v>2014.6</v>
      </c>
      <c r="F3109" s="23">
        <v>42246</v>
      </c>
      <c r="G3109" s="106">
        <v>2014.6</v>
      </c>
      <c r="H3109" s="31">
        <f t="shared" si="95"/>
        <v>0</v>
      </c>
      <c r="I3109" s="132" t="s">
        <v>312</v>
      </c>
      <c r="N3109" s="20">
        <v>42227</v>
      </c>
      <c r="O3109" s="183">
        <v>5335</v>
      </c>
      <c r="P3109" s="183" t="s">
        <v>1592</v>
      </c>
      <c r="Q3109" s="14" t="s">
        <v>102</v>
      </c>
      <c r="R3109" s="103">
        <v>807</v>
      </c>
      <c r="S3109" s="23">
        <v>42227</v>
      </c>
      <c r="T3109" s="106">
        <v>807</v>
      </c>
      <c r="U3109" s="31">
        <f t="shared" si="96"/>
        <v>0</v>
      </c>
      <c r="V3109" s="132" t="s">
        <v>9</v>
      </c>
    </row>
    <row r="3110" spans="1:22" x14ac:dyDescent="0.25">
      <c r="A3110" s="20">
        <v>42245</v>
      </c>
      <c r="B3110" s="183">
        <v>7318</v>
      </c>
      <c r="C3110" s="183" t="s">
        <v>1592</v>
      </c>
      <c r="D3110" s="14" t="s">
        <v>120</v>
      </c>
      <c r="E3110" s="103">
        <v>2643.8</v>
      </c>
      <c r="F3110" s="23">
        <v>42245</v>
      </c>
      <c r="G3110" s="106">
        <v>2643.8</v>
      </c>
      <c r="H3110" s="31">
        <f t="shared" si="95"/>
        <v>0</v>
      </c>
      <c r="I3110" s="132" t="s">
        <v>59</v>
      </c>
      <c r="N3110" s="20">
        <v>42230</v>
      </c>
      <c r="O3110" s="183">
        <v>5696</v>
      </c>
      <c r="P3110" s="183" t="s">
        <v>1592</v>
      </c>
      <c r="Q3110" s="14" t="s">
        <v>102</v>
      </c>
      <c r="R3110" s="103">
        <v>2212</v>
      </c>
      <c r="S3110" s="23">
        <v>42230</v>
      </c>
      <c r="T3110" s="106">
        <v>2212</v>
      </c>
      <c r="U3110" s="48">
        <f t="shared" si="96"/>
        <v>0</v>
      </c>
      <c r="V3110" s="132" t="s">
        <v>9</v>
      </c>
    </row>
    <row r="3111" spans="1:22" x14ac:dyDescent="0.25">
      <c r="A3111" s="20">
        <v>42245</v>
      </c>
      <c r="B3111" s="183">
        <v>7319</v>
      </c>
      <c r="C3111" s="183" t="s">
        <v>1592</v>
      </c>
      <c r="D3111" s="14" t="s">
        <v>81</v>
      </c>
      <c r="E3111" s="103">
        <v>1440.8</v>
      </c>
      <c r="F3111" s="23">
        <v>42245</v>
      </c>
      <c r="G3111" s="106">
        <v>1440.8</v>
      </c>
      <c r="H3111" s="31">
        <f t="shared" si="95"/>
        <v>0</v>
      </c>
      <c r="I3111" s="132" t="s">
        <v>59</v>
      </c>
      <c r="N3111" s="20">
        <v>42231</v>
      </c>
      <c r="O3111" s="183">
        <v>5827</v>
      </c>
      <c r="P3111" s="183" t="s">
        <v>1592</v>
      </c>
      <c r="Q3111" s="14" t="s">
        <v>102</v>
      </c>
      <c r="R3111" s="103">
        <v>2256</v>
      </c>
      <c r="S3111" s="23">
        <v>42231</v>
      </c>
      <c r="T3111" s="106">
        <v>2256</v>
      </c>
      <c r="U3111" s="48">
        <f t="shared" si="96"/>
        <v>0</v>
      </c>
      <c r="V3111" s="132" t="s">
        <v>9</v>
      </c>
    </row>
    <row r="3112" spans="1:22" x14ac:dyDescent="0.25">
      <c r="A3112" s="20">
        <v>42245</v>
      </c>
      <c r="B3112" s="183">
        <v>7320</v>
      </c>
      <c r="C3112" s="183" t="s">
        <v>1592</v>
      </c>
      <c r="D3112" s="14" t="s">
        <v>271</v>
      </c>
      <c r="E3112" s="103">
        <v>785.5</v>
      </c>
      <c r="F3112" s="23">
        <v>42245</v>
      </c>
      <c r="G3112" s="106">
        <v>785.5</v>
      </c>
      <c r="H3112" s="31">
        <f t="shared" si="95"/>
        <v>0</v>
      </c>
      <c r="I3112" s="132" t="s">
        <v>312</v>
      </c>
      <c r="N3112" s="20">
        <v>42232</v>
      </c>
      <c r="O3112" s="183">
        <v>5914</v>
      </c>
      <c r="P3112" s="183" t="s">
        <v>1592</v>
      </c>
      <c r="Q3112" s="14" t="s">
        <v>102</v>
      </c>
      <c r="R3112" s="103">
        <v>992</v>
      </c>
      <c r="S3112" s="23">
        <v>42232</v>
      </c>
      <c r="T3112" s="118">
        <v>992</v>
      </c>
      <c r="U3112" s="31">
        <f t="shared" si="96"/>
        <v>0</v>
      </c>
      <c r="V3112" s="28" t="s">
        <v>9</v>
      </c>
    </row>
    <row r="3113" spans="1:22" x14ac:dyDescent="0.25">
      <c r="A3113" s="20">
        <v>42245</v>
      </c>
      <c r="B3113" s="183">
        <v>7321</v>
      </c>
      <c r="C3113" s="183" t="s">
        <v>1592</v>
      </c>
      <c r="D3113" s="14" t="s">
        <v>292</v>
      </c>
      <c r="E3113" s="103">
        <v>2641.5</v>
      </c>
      <c r="F3113" s="23">
        <v>42245</v>
      </c>
      <c r="G3113" s="106">
        <v>2641.5</v>
      </c>
      <c r="H3113" s="31">
        <f t="shared" si="95"/>
        <v>0</v>
      </c>
      <c r="I3113" s="132" t="s">
        <v>59</v>
      </c>
      <c r="N3113" s="20">
        <v>42234</v>
      </c>
      <c r="O3113" s="183">
        <v>6087</v>
      </c>
      <c r="P3113" s="183" t="s">
        <v>1592</v>
      </c>
      <c r="Q3113" s="14" t="s">
        <v>102</v>
      </c>
      <c r="R3113" s="103">
        <v>655</v>
      </c>
      <c r="S3113" s="65">
        <v>42234</v>
      </c>
      <c r="T3113" s="106">
        <v>655</v>
      </c>
      <c r="U3113" s="31">
        <f t="shared" si="96"/>
        <v>0</v>
      </c>
      <c r="V3113" s="132" t="s">
        <v>9</v>
      </c>
    </row>
    <row r="3114" spans="1:22" x14ac:dyDescent="0.25">
      <c r="A3114" s="20">
        <v>42245</v>
      </c>
      <c r="B3114" s="183">
        <v>7322</v>
      </c>
      <c r="C3114" s="183" t="s">
        <v>1592</v>
      </c>
      <c r="D3114" s="14" t="s">
        <v>83</v>
      </c>
      <c r="E3114" s="103">
        <v>10257.58</v>
      </c>
      <c r="F3114" s="23">
        <v>42245</v>
      </c>
      <c r="G3114" s="106">
        <v>10257.58</v>
      </c>
      <c r="H3114" s="31">
        <f t="shared" si="95"/>
        <v>0</v>
      </c>
      <c r="I3114" s="132" t="s">
        <v>59</v>
      </c>
      <c r="N3114" s="20">
        <v>42237</v>
      </c>
      <c r="O3114" s="183">
        <v>6492</v>
      </c>
      <c r="P3114" s="183" t="s">
        <v>1592</v>
      </c>
      <c r="Q3114" s="14" t="s">
        <v>102</v>
      </c>
      <c r="R3114" s="103">
        <v>2796</v>
      </c>
      <c r="S3114" s="23">
        <v>42237</v>
      </c>
      <c r="T3114" s="106">
        <v>2796</v>
      </c>
      <c r="U3114" s="31">
        <f t="shared" si="96"/>
        <v>0</v>
      </c>
      <c r="V3114" s="132" t="s">
        <v>9</v>
      </c>
    </row>
    <row r="3115" spans="1:22" x14ac:dyDescent="0.25">
      <c r="A3115" s="20">
        <v>42245</v>
      </c>
      <c r="B3115" s="183">
        <v>7323</v>
      </c>
      <c r="C3115" s="183" t="s">
        <v>1592</v>
      </c>
      <c r="D3115" s="14" t="s">
        <v>444</v>
      </c>
      <c r="E3115" s="103">
        <v>2270.4</v>
      </c>
      <c r="F3115" s="23">
        <v>42246</v>
      </c>
      <c r="G3115" s="106">
        <v>2270.4</v>
      </c>
      <c r="H3115" s="31">
        <f t="shared" si="95"/>
        <v>0</v>
      </c>
      <c r="I3115" s="132" t="s">
        <v>6112</v>
      </c>
      <c r="N3115" s="20">
        <v>42238</v>
      </c>
      <c r="O3115" s="183">
        <v>6613</v>
      </c>
      <c r="P3115" s="183" t="s">
        <v>1592</v>
      </c>
      <c r="Q3115" s="14" t="s">
        <v>102</v>
      </c>
      <c r="R3115" s="103">
        <v>2456</v>
      </c>
      <c r="S3115" s="65">
        <v>42238</v>
      </c>
      <c r="T3115" s="106">
        <v>2456</v>
      </c>
      <c r="U3115" s="31">
        <f t="shared" si="96"/>
        <v>0</v>
      </c>
      <c r="V3115" s="132" t="s">
        <v>9</v>
      </c>
    </row>
    <row r="3116" spans="1:22" x14ac:dyDescent="0.25">
      <c r="A3116" s="20">
        <v>42245</v>
      </c>
      <c r="B3116" s="183">
        <v>7324</v>
      </c>
      <c r="C3116" s="183" t="s">
        <v>1592</v>
      </c>
      <c r="D3116" s="14" t="s">
        <v>75</v>
      </c>
      <c r="E3116" s="103">
        <v>910.8</v>
      </c>
      <c r="F3116" s="23">
        <v>42246</v>
      </c>
      <c r="G3116" s="106">
        <v>910.8</v>
      </c>
      <c r="H3116" s="31">
        <f t="shared" si="95"/>
        <v>0</v>
      </c>
      <c r="I3116" s="132" t="s">
        <v>6112</v>
      </c>
      <c r="N3116" s="20">
        <v>42239</v>
      </c>
      <c r="O3116" s="183">
        <v>6694</v>
      </c>
      <c r="P3116" s="183" t="s">
        <v>1592</v>
      </c>
      <c r="Q3116" s="14" t="s">
        <v>102</v>
      </c>
      <c r="R3116" s="103">
        <v>1818</v>
      </c>
      <c r="S3116" s="65">
        <v>42239</v>
      </c>
      <c r="T3116" s="106">
        <v>1818</v>
      </c>
      <c r="U3116" s="31">
        <f t="shared" si="96"/>
        <v>0</v>
      </c>
      <c r="V3116" s="132" t="s">
        <v>9</v>
      </c>
    </row>
    <row r="3117" spans="1:22" x14ac:dyDescent="0.25">
      <c r="A3117" s="20">
        <v>42245</v>
      </c>
      <c r="B3117" s="183">
        <v>7325</v>
      </c>
      <c r="C3117" s="183" t="s">
        <v>1592</v>
      </c>
      <c r="D3117" s="14" t="s">
        <v>49</v>
      </c>
      <c r="E3117" s="103">
        <v>1566.6</v>
      </c>
      <c r="F3117" s="23">
        <v>42247</v>
      </c>
      <c r="G3117" s="106">
        <v>1566.6</v>
      </c>
      <c r="H3117" s="31">
        <f t="shared" si="95"/>
        <v>0</v>
      </c>
      <c r="I3117" s="132" t="s">
        <v>312</v>
      </c>
      <c r="N3117" s="20">
        <v>42241</v>
      </c>
      <c r="O3117" s="183">
        <v>6881</v>
      </c>
      <c r="P3117" s="183" t="s">
        <v>1592</v>
      </c>
      <c r="Q3117" s="14" t="s">
        <v>102</v>
      </c>
      <c r="R3117" s="103">
        <v>685</v>
      </c>
      <c r="S3117" s="65">
        <v>42241</v>
      </c>
      <c r="T3117" s="106">
        <v>685</v>
      </c>
      <c r="U3117" s="31">
        <f t="shared" si="96"/>
        <v>0</v>
      </c>
      <c r="V3117" s="132" t="s">
        <v>9</v>
      </c>
    </row>
    <row r="3118" spans="1:22" x14ac:dyDescent="0.25">
      <c r="A3118" s="20">
        <v>42245</v>
      </c>
      <c r="B3118" s="183">
        <v>7326</v>
      </c>
      <c r="C3118" s="183" t="s">
        <v>1592</v>
      </c>
      <c r="D3118" s="14" t="s">
        <v>285</v>
      </c>
      <c r="E3118" s="103">
        <v>1435</v>
      </c>
      <c r="F3118" s="23">
        <v>42245</v>
      </c>
      <c r="G3118" s="106">
        <v>1435</v>
      </c>
      <c r="H3118" s="31">
        <f t="shared" si="95"/>
        <v>0</v>
      </c>
      <c r="I3118" s="132" t="s">
        <v>6112</v>
      </c>
      <c r="N3118" s="20">
        <v>42241</v>
      </c>
      <c r="O3118" s="183">
        <v>6882</v>
      </c>
      <c r="P3118" s="183" t="s">
        <v>1592</v>
      </c>
      <c r="Q3118" s="14" t="s">
        <v>102</v>
      </c>
      <c r="R3118" s="103">
        <v>40</v>
      </c>
      <c r="S3118" s="65">
        <v>42241</v>
      </c>
      <c r="T3118" s="106">
        <v>40</v>
      </c>
      <c r="U3118" s="31">
        <f t="shared" si="96"/>
        <v>0</v>
      </c>
      <c r="V3118" s="132" t="s">
        <v>9</v>
      </c>
    </row>
    <row r="3119" spans="1:22" x14ac:dyDescent="0.25">
      <c r="A3119" s="20">
        <v>42245</v>
      </c>
      <c r="B3119" s="183">
        <v>7327</v>
      </c>
      <c r="C3119" s="183" t="s">
        <v>1592</v>
      </c>
      <c r="D3119" s="14" t="s">
        <v>390</v>
      </c>
      <c r="E3119" s="103">
        <v>5175.2</v>
      </c>
      <c r="F3119" s="23">
        <v>42245</v>
      </c>
      <c r="G3119" s="106">
        <v>5175.2</v>
      </c>
      <c r="H3119" s="31">
        <f t="shared" si="95"/>
        <v>0</v>
      </c>
      <c r="I3119" s="132" t="s">
        <v>312</v>
      </c>
      <c r="N3119" s="20">
        <v>42242</v>
      </c>
      <c r="O3119" s="183">
        <v>7000</v>
      </c>
      <c r="P3119" s="183" t="s">
        <v>1592</v>
      </c>
      <c r="Q3119" s="14" t="s">
        <v>102</v>
      </c>
      <c r="R3119" s="103">
        <v>773</v>
      </c>
      <c r="S3119" s="65">
        <v>42242</v>
      </c>
      <c r="T3119" s="106">
        <v>773</v>
      </c>
      <c r="U3119" s="31">
        <f t="shared" si="96"/>
        <v>0</v>
      </c>
      <c r="V3119" s="132" t="s">
        <v>9</v>
      </c>
    </row>
    <row r="3120" spans="1:22" x14ac:dyDescent="0.25">
      <c r="A3120" s="20">
        <v>42245</v>
      </c>
      <c r="B3120" s="183">
        <v>7328</v>
      </c>
      <c r="C3120" s="183" t="s">
        <v>1592</v>
      </c>
      <c r="D3120" s="14" t="s">
        <v>375</v>
      </c>
      <c r="E3120" s="103">
        <v>2016</v>
      </c>
      <c r="F3120" s="23">
        <v>42245</v>
      </c>
      <c r="G3120" s="106">
        <v>2016</v>
      </c>
      <c r="H3120" s="31">
        <f t="shared" si="95"/>
        <v>0</v>
      </c>
      <c r="I3120" s="132" t="s">
        <v>9</v>
      </c>
      <c r="N3120" s="20">
        <v>42244</v>
      </c>
      <c r="O3120" s="183">
        <v>7229</v>
      </c>
      <c r="P3120" s="183" t="s">
        <v>1592</v>
      </c>
      <c r="Q3120" s="14" t="s">
        <v>102</v>
      </c>
      <c r="R3120" s="103">
        <v>2396</v>
      </c>
      <c r="S3120" s="23">
        <v>42244</v>
      </c>
      <c r="T3120" s="106">
        <v>2396</v>
      </c>
      <c r="U3120" s="31">
        <f t="shared" si="96"/>
        <v>0</v>
      </c>
      <c r="V3120" s="132" t="s">
        <v>9</v>
      </c>
    </row>
    <row r="3121" spans="1:22" x14ac:dyDescent="0.25">
      <c r="A3121" s="20">
        <v>42245</v>
      </c>
      <c r="B3121" s="183">
        <v>7329</v>
      </c>
      <c r="C3121" s="183" t="s">
        <v>1592</v>
      </c>
      <c r="D3121" s="14" t="s">
        <v>131</v>
      </c>
      <c r="E3121" s="103">
        <v>14160.45</v>
      </c>
      <c r="F3121" s="30">
        <v>42248</v>
      </c>
      <c r="G3121" s="144">
        <v>14160.45</v>
      </c>
      <c r="H3121" s="31">
        <f t="shared" si="95"/>
        <v>0</v>
      </c>
      <c r="I3121" s="132" t="s">
        <v>6106</v>
      </c>
      <c r="N3121" s="20">
        <v>42245</v>
      </c>
      <c r="O3121" s="183">
        <v>7353</v>
      </c>
      <c r="P3121" s="183" t="s">
        <v>1592</v>
      </c>
      <c r="Q3121" s="14" t="s">
        <v>102</v>
      </c>
      <c r="R3121" s="103">
        <v>3672</v>
      </c>
      <c r="S3121" s="23">
        <v>42245</v>
      </c>
      <c r="T3121" s="106">
        <v>3672</v>
      </c>
      <c r="U3121" s="31">
        <f t="shared" si="96"/>
        <v>0</v>
      </c>
      <c r="V3121" s="132" t="s">
        <v>9</v>
      </c>
    </row>
    <row r="3122" spans="1:22" x14ac:dyDescent="0.25">
      <c r="A3122" s="20">
        <v>42245</v>
      </c>
      <c r="B3122" s="183">
        <v>7330</v>
      </c>
      <c r="C3122" s="183" t="s">
        <v>1592</v>
      </c>
      <c r="D3122" s="14" t="s">
        <v>57</v>
      </c>
      <c r="E3122" s="103">
        <v>2436</v>
      </c>
      <c r="F3122" s="23">
        <v>42245</v>
      </c>
      <c r="G3122" s="106">
        <v>2436</v>
      </c>
      <c r="H3122" s="31">
        <f t="shared" si="95"/>
        <v>0</v>
      </c>
      <c r="I3122" s="132" t="s">
        <v>59</v>
      </c>
      <c r="N3122" s="20">
        <v>42246</v>
      </c>
      <c r="O3122" s="183">
        <v>7443</v>
      </c>
      <c r="P3122" s="183" t="s">
        <v>1592</v>
      </c>
      <c r="Q3122" s="14" t="s">
        <v>102</v>
      </c>
      <c r="R3122" s="103">
        <v>2111.8000000000002</v>
      </c>
      <c r="S3122" s="23">
        <v>42246</v>
      </c>
      <c r="T3122" s="106">
        <v>2111.8000000000002</v>
      </c>
      <c r="U3122" s="31">
        <f t="shared" si="96"/>
        <v>0</v>
      </c>
      <c r="V3122" s="132" t="s">
        <v>9</v>
      </c>
    </row>
    <row r="3123" spans="1:22" x14ac:dyDescent="0.25">
      <c r="A3123" s="20">
        <v>42245</v>
      </c>
      <c r="B3123" s="183">
        <v>7331</v>
      </c>
      <c r="C3123" s="183" t="s">
        <v>1592</v>
      </c>
      <c r="D3123" s="14" t="s">
        <v>1262</v>
      </c>
      <c r="E3123" s="103">
        <v>41616.15</v>
      </c>
      <c r="F3123" s="30" t="s">
        <v>6342</v>
      </c>
      <c r="G3123" s="144">
        <f>36534.19+5081.96</f>
        <v>41616.15</v>
      </c>
      <c r="H3123" s="31">
        <f t="shared" si="95"/>
        <v>0</v>
      </c>
      <c r="I3123" s="132" t="s">
        <v>6124</v>
      </c>
      <c r="N3123" s="20">
        <v>42247</v>
      </c>
      <c r="O3123" s="183">
        <v>7597</v>
      </c>
      <c r="P3123" s="183" t="s">
        <v>1592</v>
      </c>
      <c r="Q3123" s="14" t="s">
        <v>102</v>
      </c>
      <c r="R3123" s="103">
        <v>1026.0999999999999</v>
      </c>
      <c r="S3123" s="23">
        <v>42247</v>
      </c>
      <c r="T3123" s="114">
        <v>750</v>
      </c>
      <c r="U3123" s="55">
        <f t="shared" si="96"/>
        <v>276.09999999999991</v>
      </c>
      <c r="V3123" s="132" t="s">
        <v>9</v>
      </c>
    </row>
    <row r="3124" spans="1:22" x14ac:dyDescent="0.25">
      <c r="A3124" s="20">
        <v>42245</v>
      </c>
      <c r="B3124" s="183">
        <v>7332</v>
      </c>
      <c r="C3124" s="183" t="s">
        <v>1592</v>
      </c>
      <c r="D3124" s="14" t="s">
        <v>66</v>
      </c>
      <c r="E3124" s="103">
        <v>2496.6</v>
      </c>
      <c r="F3124" s="23" t="s">
        <v>6277</v>
      </c>
      <c r="G3124" s="106">
        <f>2000+496.6</f>
        <v>2496.6</v>
      </c>
      <c r="H3124" s="31">
        <f t="shared" si="95"/>
        <v>0</v>
      </c>
      <c r="I3124" s="132" t="s">
        <v>9</v>
      </c>
      <c r="N3124" s="20">
        <v>42219</v>
      </c>
      <c r="O3124" s="183">
        <v>4469</v>
      </c>
      <c r="P3124" s="183" t="s">
        <v>1592</v>
      </c>
      <c r="Q3124" s="40" t="s">
        <v>232</v>
      </c>
      <c r="R3124" s="103">
        <v>10036</v>
      </c>
      <c r="S3124" s="23">
        <v>42219</v>
      </c>
      <c r="T3124" s="106">
        <v>10036</v>
      </c>
      <c r="U3124" s="31">
        <f t="shared" si="96"/>
        <v>0</v>
      </c>
      <c r="V3124" s="46" t="s">
        <v>17</v>
      </c>
    </row>
    <row r="3125" spans="1:22" x14ac:dyDescent="0.25">
      <c r="A3125" s="20">
        <v>42245</v>
      </c>
      <c r="B3125" s="183">
        <v>7333</v>
      </c>
      <c r="C3125" s="183" t="s">
        <v>1592</v>
      </c>
      <c r="D3125" s="14" t="s">
        <v>60</v>
      </c>
      <c r="E3125" s="103">
        <v>6467.2</v>
      </c>
      <c r="F3125" s="23">
        <v>42245</v>
      </c>
      <c r="G3125" s="106">
        <v>6467.2</v>
      </c>
      <c r="H3125" s="31">
        <f t="shared" si="95"/>
        <v>0</v>
      </c>
      <c r="I3125" s="132" t="s">
        <v>773</v>
      </c>
      <c r="N3125" s="20">
        <v>42223</v>
      </c>
      <c r="O3125" s="183">
        <v>4914</v>
      </c>
      <c r="P3125" s="183" t="s">
        <v>1592</v>
      </c>
      <c r="Q3125" s="14" t="s">
        <v>232</v>
      </c>
      <c r="R3125" s="103">
        <v>13570</v>
      </c>
      <c r="S3125" s="23">
        <v>42223</v>
      </c>
      <c r="T3125" s="106">
        <v>13570</v>
      </c>
      <c r="U3125" s="31">
        <f t="shared" si="96"/>
        <v>0</v>
      </c>
      <c r="V3125" s="132" t="s">
        <v>17</v>
      </c>
    </row>
    <row r="3126" spans="1:22" x14ac:dyDescent="0.25">
      <c r="A3126" s="20">
        <v>42245</v>
      </c>
      <c r="B3126" s="183">
        <v>7334</v>
      </c>
      <c r="C3126" s="183" t="s">
        <v>1592</v>
      </c>
      <c r="D3126" s="14" t="s">
        <v>591</v>
      </c>
      <c r="E3126" s="103">
        <v>10688.1</v>
      </c>
      <c r="F3126" s="23">
        <v>42245</v>
      </c>
      <c r="G3126" s="106">
        <v>10688.1</v>
      </c>
      <c r="H3126" s="31">
        <f t="shared" si="95"/>
        <v>0</v>
      </c>
      <c r="I3126" s="132" t="s">
        <v>773</v>
      </c>
      <c r="N3126" s="20">
        <v>42233</v>
      </c>
      <c r="O3126" s="183">
        <v>6004</v>
      </c>
      <c r="P3126" s="183" t="s">
        <v>1592</v>
      </c>
      <c r="Q3126" s="14" t="s">
        <v>232</v>
      </c>
      <c r="R3126" s="103">
        <v>5779.2</v>
      </c>
      <c r="S3126" s="23">
        <v>42238</v>
      </c>
      <c r="T3126" s="118">
        <v>5779.2</v>
      </c>
      <c r="U3126" s="31">
        <f t="shared" si="96"/>
        <v>0</v>
      </c>
      <c r="V3126" s="28" t="s">
        <v>312</v>
      </c>
    </row>
    <row r="3127" spans="1:22" x14ac:dyDescent="0.25">
      <c r="A3127" s="20">
        <v>42245</v>
      </c>
      <c r="B3127" s="183">
        <v>7335</v>
      </c>
      <c r="C3127" s="183" t="s">
        <v>1592</v>
      </c>
      <c r="D3127" s="14" t="s">
        <v>24</v>
      </c>
      <c r="E3127" s="103">
        <v>4901.6000000000004</v>
      </c>
      <c r="F3127" s="30">
        <v>42251</v>
      </c>
      <c r="G3127" s="144">
        <v>4901.6000000000004</v>
      </c>
      <c r="H3127" s="31">
        <f t="shared" si="95"/>
        <v>0</v>
      </c>
      <c r="I3127" s="132" t="s">
        <v>9</v>
      </c>
      <c r="N3127" s="20">
        <v>42238</v>
      </c>
      <c r="O3127" s="183">
        <v>6560</v>
      </c>
      <c r="P3127" s="183" t="s">
        <v>1592</v>
      </c>
      <c r="Q3127" s="14" t="s">
        <v>232</v>
      </c>
      <c r="R3127" s="103">
        <v>14868</v>
      </c>
      <c r="S3127" s="23">
        <v>42238</v>
      </c>
      <c r="T3127" s="106">
        <v>14868</v>
      </c>
      <c r="U3127" s="31">
        <f t="shared" si="96"/>
        <v>0</v>
      </c>
      <c r="V3127" s="132" t="s">
        <v>312</v>
      </c>
    </row>
    <row r="3128" spans="1:22" x14ac:dyDescent="0.25">
      <c r="A3128" s="20">
        <v>42245</v>
      </c>
      <c r="B3128" s="183">
        <v>7336</v>
      </c>
      <c r="C3128" s="183" t="s">
        <v>1592</v>
      </c>
      <c r="D3128" s="14" t="s">
        <v>56</v>
      </c>
      <c r="E3128" s="103">
        <v>7896</v>
      </c>
      <c r="F3128" s="23">
        <v>42245</v>
      </c>
      <c r="G3128" s="106">
        <v>7896</v>
      </c>
      <c r="H3128" s="31">
        <f t="shared" si="95"/>
        <v>0</v>
      </c>
      <c r="I3128" s="132" t="s">
        <v>773</v>
      </c>
      <c r="N3128" s="20">
        <v>42244</v>
      </c>
      <c r="O3128" s="183">
        <v>7218</v>
      </c>
      <c r="P3128" s="183" t="s">
        <v>1592</v>
      </c>
      <c r="Q3128" s="14" t="s">
        <v>232</v>
      </c>
      <c r="R3128" s="103">
        <v>15366.4</v>
      </c>
      <c r="S3128" s="23">
        <v>42247</v>
      </c>
      <c r="T3128" s="106">
        <v>15366.4</v>
      </c>
      <c r="U3128" s="31">
        <f t="shared" si="96"/>
        <v>0</v>
      </c>
      <c r="V3128" s="132" t="s">
        <v>9</v>
      </c>
    </row>
    <row r="3129" spans="1:22" x14ac:dyDescent="0.25">
      <c r="A3129" s="20">
        <v>42245</v>
      </c>
      <c r="B3129" s="183">
        <v>7337</v>
      </c>
      <c r="C3129" s="183" t="s">
        <v>1592</v>
      </c>
      <c r="D3129" s="14" t="s">
        <v>256</v>
      </c>
      <c r="E3129" s="103">
        <v>9234</v>
      </c>
      <c r="F3129" s="23">
        <v>42245</v>
      </c>
      <c r="G3129" s="106">
        <v>9234</v>
      </c>
      <c r="H3129" s="31">
        <f t="shared" si="95"/>
        <v>0</v>
      </c>
      <c r="I3129" s="132" t="s">
        <v>773</v>
      </c>
      <c r="N3129" s="20">
        <v>42219</v>
      </c>
      <c r="O3129" s="183">
        <v>4451</v>
      </c>
      <c r="P3129" s="183" t="s">
        <v>1592</v>
      </c>
      <c r="Q3129" s="40" t="s">
        <v>78</v>
      </c>
      <c r="R3129" s="103">
        <v>9842.2000000000007</v>
      </c>
      <c r="S3129" s="23">
        <v>42220</v>
      </c>
      <c r="T3129" s="106">
        <v>9842.2000000000007</v>
      </c>
      <c r="U3129" s="31">
        <f t="shared" si="96"/>
        <v>0</v>
      </c>
      <c r="V3129" s="46" t="s">
        <v>6112</v>
      </c>
    </row>
    <row r="3130" spans="1:22" x14ac:dyDescent="0.25">
      <c r="A3130" s="20">
        <v>42245</v>
      </c>
      <c r="B3130" s="183">
        <v>7338</v>
      </c>
      <c r="C3130" s="183" t="s">
        <v>1592</v>
      </c>
      <c r="D3130" s="14" t="s">
        <v>6121</v>
      </c>
      <c r="E3130" s="103">
        <v>1378.8</v>
      </c>
      <c r="F3130" s="23">
        <v>42245</v>
      </c>
      <c r="G3130" s="106">
        <v>1378.8</v>
      </c>
      <c r="H3130" s="31">
        <f t="shared" si="95"/>
        <v>0</v>
      </c>
      <c r="I3130" s="132" t="s">
        <v>9</v>
      </c>
      <c r="N3130" s="20">
        <v>42221</v>
      </c>
      <c r="O3130" s="183">
        <v>4629</v>
      </c>
      <c r="P3130" s="183" t="s">
        <v>1592</v>
      </c>
      <c r="Q3130" s="14" t="s">
        <v>78</v>
      </c>
      <c r="R3130" s="103">
        <v>8831.4</v>
      </c>
      <c r="S3130" s="23">
        <v>42222</v>
      </c>
      <c r="T3130" s="106">
        <v>8831.4</v>
      </c>
      <c r="U3130" s="31">
        <f t="shared" si="96"/>
        <v>0</v>
      </c>
      <c r="V3130" s="132" t="s">
        <v>6112</v>
      </c>
    </row>
    <row r="3131" spans="1:22" x14ac:dyDescent="0.25">
      <c r="A3131" s="20">
        <v>42245</v>
      </c>
      <c r="B3131" s="183">
        <v>7339</v>
      </c>
      <c r="C3131" s="183" t="s">
        <v>1592</v>
      </c>
      <c r="D3131" s="14" t="s">
        <v>55</v>
      </c>
      <c r="E3131" s="103">
        <v>29540.3</v>
      </c>
      <c r="F3131" s="23">
        <v>42245</v>
      </c>
      <c r="G3131" s="106">
        <v>29540.3</v>
      </c>
      <c r="H3131" s="31">
        <f t="shared" si="95"/>
        <v>0</v>
      </c>
      <c r="I3131" s="132" t="s">
        <v>773</v>
      </c>
      <c r="N3131" s="20">
        <v>42223</v>
      </c>
      <c r="O3131" s="183">
        <v>4859</v>
      </c>
      <c r="P3131" s="183" t="s">
        <v>1592</v>
      </c>
      <c r="Q3131" s="14" t="s">
        <v>78</v>
      </c>
      <c r="R3131" s="103">
        <v>8573.2000000000007</v>
      </c>
      <c r="S3131" s="23">
        <v>42224</v>
      </c>
      <c r="T3131" s="106">
        <v>8573.2000000000007</v>
      </c>
      <c r="U3131" s="31">
        <f t="shared" si="96"/>
        <v>0</v>
      </c>
      <c r="V3131" s="132" t="s">
        <v>6112</v>
      </c>
    </row>
    <row r="3132" spans="1:22" x14ac:dyDescent="0.25">
      <c r="A3132" s="20">
        <v>42245</v>
      </c>
      <c r="B3132" s="183">
        <v>7340</v>
      </c>
      <c r="C3132" s="183" t="s">
        <v>1592</v>
      </c>
      <c r="D3132" s="14" t="s">
        <v>151</v>
      </c>
      <c r="E3132" s="103">
        <v>2326.8000000000002</v>
      </c>
      <c r="F3132" s="23">
        <v>42246</v>
      </c>
      <c r="G3132" s="106">
        <v>2326.8000000000002</v>
      </c>
      <c r="H3132" s="31">
        <f t="shared" si="95"/>
        <v>0</v>
      </c>
      <c r="I3132" s="132" t="s">
        <v>773</v>
      </c>
      <c r="N3132" s="20">
        <v>42223</v>
      </c>
      <c r="O3132" s="183">
        <v>4909</v>
      </c>
      <c r="P3132" s="183" t="s">
        <v>1592</v>
      </c>
      <c r="Q3132" s="14" t="s">
        <v>78</v>
      </c>
      <c r="R3132" s="103">
        <v>2040</v>
      </c>
      <c r="S3132" s="23">
        <v>42224</v>
      </c>
      <c r="T3132" s="106">
        <v>2040</v>
      </c>
      <c r="U3132" s="31">
        <f t="shared" si="96"/>
        <v>0</v>
      </c>
      <c r="V3132" s="132" t="s">
        <v>6112</v>
      </c>
    </row>
    <row r="3133" spans="1:22" x14ac:dyDescent="0.25">
      <c r="A3133" s="20">
        <v>42245</v>
      </c>
      <c r="B3133" s="183">
        <v>7341</v>
      </c>
      <c r="C3133" s="183" t="s">
        <v>1592</v>
      </c>
      <c r="D3133" s="14" t="s">
        <v>47</v>
      </c>
      <c r="E3133" s="103">
        <v>20682</v>
      </c>
      <c r="F3133" s="23">
        <v>42245</v>
      </c>
      <c r="G3133" s="106">
        <v>20682</v>
      </c>
      <c r="H3133" s="31">
        <f t="shared" si="95"/>
        <v>0</v>
      </c>
      <c r="I3133" s="132" t="s">
        <v>773</v>
      </c>
      <c r="N3133" s="20">
        <v>42226</v>
      </c>
      <c r="O3133" s="183">
        <v>5157</v>
      </c>
      <c r="P3133" s="183" t="s">
        <v>1592</v>
      </c>
      <c r="Q3133" s="14" t="s">
        <v>78</v>
      </c>
      <c r="R3133" s="103">
        <v>9561.6</v>
      </c>
      <c r="S3133" s="23">
        <v>42227</v>
      </c>
      <c r="T3133" s="106">
        <v>9561.6</v>
      </c>
      <c r="U3133" s="31">
        <f t="shared" si="96"/>
        <v>0</v>
      </c>
      <c r="V3133" s="132" t="s">
        <v>6112</v>
      </c>
    </row>
    <row r="3134" spans="1:22" x14ac:dyDescent="0.25">
      <c r="A3134" s="20">
        <v>42245</v>
      </c>
      <c r="B3134" s="183">
        <v>7342</v>
      </c>
      <c r="C3134" s="183" t="s">
        <v>1592</v>
      </c>
      <c r="D3134" s="14" t="s">
        <v>130</v>
      </c>
      <c r="E3134" s="103">
        <v>5554.2</v>
      </c>
      <c r="F3134" s="30">
        <v>42248</v>
      </c>
      <c r="G3134" s="144">
        <v>5554.2</v>
      </c>
      <c r="H3134" s="31">
        <f t="shared" si="95"/>
        <v>0</v>
      </c>
      <c r="I3134" s="132" t="s">
        <v>130</v>
      </c>
      <c r="N3134" s="20">
        <v>42226</v>
      </c>
      <c r="O3134" s="183">
        <v>5203</v>
      </c>
      <c r="P3134" s="183" t="s">
        <v>1592</v>
      </c>
      <c r="Q3134" s="14" t="s">
        <v>78</v>
      </c>
      <c r="R3134" s="103">
        <v>617.4</v>
      </c>
      <c r="S3134" s="23">
        <v>42227</v>
      </c>
      <c r="T3134" s="106">
        <v>617.4</v>
      </c>
      <c r="U3134" s="31">
        <f t="shared" si="96"/>
        <v>0</v>
      </c>
      <c r="V3134" s="132" t="s">
        <v>6112</v>
      </c>
    </row>
    <row r="3135" spans="1:22" x14ac:dyDescent="0.25">
      <c r="A3135" s="20">
        <v>42245</v>
      </c>
      <c r="B3135" s="183">
        <v>7343</v>
      </c>
      <c r="C3135" s="183" t="s">
        <v>1592</v>
      </c>
      <c r="D3135" s="14" t="s">
        <v>37</v>
      </c>
      <c r="E3135" s="103">
        <v>28455.599999999999</v>
      </c>
      <c r="F3135" s="30">
        <v>42253</v>
      </c>
      <c r="G3135" s="144">
        <v>28455.599999999999</v>
      </c>
      <c r="H3135" s="31">
        <f t="shared" si="95"/>
        <v>0</v>
      </c>
      <c r="I3135" s="132" t="s">
        <v>9</v>
      </c>
      <c r="N3135" s="20">
        <v>42228</v>
      </c>
      <c r="O3135" s="183">
        <v>5381</v>
      </c>
      <c r="P3135" s="183" t="s">
        <v>1592</v>
      </c>
      <c r="Q3135" s="14" t="s">
        <v>78</v>
      </c>
      <c r="R3135" s="103">
        <v>8164</v>
      </c>
      <c r="S3135" s="23">
        <v>42229</v>
      </c>
      <c r="T3135" s="106">
        <v>8164</v>
      </c>
      <c r="U3135" s="31">
        <f t="shared" si="96"/>
        <v>0</v>
      </c>
      <c r="V3135" s="132" t="s">
        <v>6112</v>
      </c>
    </row>
    <row r="3136" spans="1:22" x14ac:dyDescent="0.25">
      <c r="A3136" s="20">
        <v>42245</v>
      </c>
      <c r="B3136" s="183">
        <v>7344</v>
      </c>
      <c r="C3136" s="183" t="s">
        <v>1592</v>
      </c>
      <c r="D3136" s="14" t="s">
        <v>332</v>
      </c>
      <c r="E3136" s="103">
        <v>2465.6</v>
      </c>
      <c r="F3136" s="23">
        <v>42245</v>
      </c>
      <c r="G3136" s="106">
        <v>2465.6</v>
      </c>
      <c r="H3136" s="31">
        <f t="shared" si="95"/>
        <v>0</v>
      </c>
      <c r="I3136" s="132" t="s">
        <v>9</v>
      </c>
      <c r="N3136" s="20">
        <v>42230</v>
      </c>
      <c r="O3136" s="183">
        <v>5654</v>
      </c>
      <c r="P3136" s="183" t="s">
        <v>1592</v>
      </c>
      <c r="Q3136" s="14" t="s">
        <v>78</v>
      </c>
      <c r="R3136" s="103">
        <v>10571.2</v>
      </c>
      <c r="S3136" s="23">
        <v>42231</v>
      </c>
      <c r="T3136" s="106">
        <v>10571.2</v>
      </c>
      <c r="U3136" s="48">
        <f t="shared" si="96"/>
        <v>0</v>
      </c>
      <c r="V3136" s="132" t="s">
        <v>6112</v>
      </c>
    </row>
    <row r="3137" spans="1:22" x14ac:dyDescent="0.25">
      <c r="A3137" s="20">
        <v>42245</v>
      </c>
      <c r="B3137" s="183">
        <v>7345</v>
      </c>
      <c r="C3137" s="183" t="s">
        <v>1592</v>
      </c>
      <c r="D3137" s="14" t="s">
        <v>6121</v>
      </c>
      <c r="E3137" s="103">
        <v>2851.9</v>
      </c>
      <c r="F3137" s="23">
        <v>42245</v>
      </c>
      <c r="G3137" s="106">
        <v>2851.9</v>
      </c>
      <c r="H3137" s="31">
        <f t="shared" si="95"/>
        <v>0</v>
      </c>
      <c r="I3137" s="132" t="s">
        <v>9</v>
      </c>
      <c r="N3137" s="20">
        <v>42233</v>
      </c>
      <c r="O3137" s="183">
        <v>5963</v>
      </c>
      <c r="P3137" s="183" t="s">
        <v>1592</v>
      </c>
      <c r="Q3137" s="14" t="s">
        <v>78</v>
      </c>
      <c r="R3137" s="103">
        <v>9996.6</v>
      </c>
      <c r="S3137" s="23">
        <v>42234</v>
      </c>
      <c r="T3137" s="118">
        <v>9996.6</v>
      </c>
      <c r="U3137" s="31">
        <f t="shared" si="96"/>
        <v>0</v>
      </c>
      <c r="V3137" s="28" t="s">
        <v>6112</v>
      </c>
    </row>
    <row r="3138" spans="1:22" x14ac:dyDescent="0.25">
      <c r="A3138" s="20">
        <v>42245</v>
      </c>
      <c r="B3138" s="183">
        <v>7346</v>
      </c>
      <c r="C3138" s="183" t="s">
        <v>1592</v>
      </c>
      <c r="D3138" s="14" t="s">
        <v>906</v>
      </c>
      <c r="E3138" s="103">
        <v>810</v>
      </c>
      <c r="F3138" s="23">
        <v>42245</v>
      </c>
      <c r="G3138" s="106">
        <v>810</v>
      </c>
      <c r="H3138" s="31">
        <f t="shared" si="95"/>
        <v>0</v>
      </c>
      <c r="I3138" s="132" t="s">
        <v>716</v>
      </c>
      <c r="N3138" s="20">
        <v>42235</v>
      </c>
      <c r="O3138" s="183">
        <v>6174</v>
      </c>
      <c r="P3138" s="183" t="s">
        <v>1592</v>
      </c>
      <c r="Q3138" s="14" t="s">
        <v>78</v>
      </c>
      <c r="R3138" s="103">
        <v>9180</v>
      </c>
      <c r="S3138" s="23">
        <v>42236</v>
      </c>
      <c r="T3138" s="118">
        <v>9180</v>
      </c>
      <c r="U3138" s="31">
        <f t="shared" si="96"/>
        <v>0</v>
      </c>
      <c r="V3138" s="28" t="s">
        <v>6112</v>
      </c>
    </row>
    <row r="3139" spans="1:22" x14ac:dyDescent="0.25">
      <c r="A3139" s="20">
        <v>42245</v>
      </c>
      <c r="B3139" s="183">
        <v>7347</v>
      </c>
      <c r="C3139" s="183" t="s">
        <v>1592</v>
      </c>
      <c r="D3139" s="14" t="s">
        <v>6156</v>
      </c>
      <c r="E3139" s="103">
        <v>479.5</v>
      </c>
      <c r="F3139" s="23">
        <v>42245</v>
      </c>
      <c r="G3139" s="106">
        <v>479.5</v>
      </c>
      <c r="H3139" s="31">
        <f t="shared" si="95"/>
        <v>0</v>
      </c>
      <c r="I3139" s="132" t="s">
        <v>9</v>
      </c>
      <c r="N3139" s="20">
        <v>42237</v>
      </c>
      <c r="O3139" s="183">
        <v>6456</v>
      </c>
      <c r="P3139" s="183" t="s">
        <v>1592</v>
      </c>
      <c r="Q3139" s="15" t="s">
        <v>78</v>
      </c>
      <c r="R3139" s="133">
        <v>13808.4</v>
      </c>
      <c r="S3139" s="23" t="s">
        <v>6238</v>
      </c>
      <c r="T3139" s="118">
        <f>11414.4+2394</f>
        <v>13808.4</v>
      </c>
      <c r="U3139" s="31">
        <f t="shared" ref="U3139:U3202" si="97">R3139-T3139</f>
        <v>0</v>
      </c>
      <c r="V3139" s="46" t="s">
        <v>6112</v>
      </c>
    </row>
    <row r="3140" spans="1:22" x14ac:dyDescent="0.25">
      <c r="A3140" s="20">
        <v>42245</v>
      </c>
      <c r="B3140" s="183">
        <v>7348</v>
      </c>
      <c r="C3140" s="183" t="s">
        <v>1592</v>
      </c>
      <c r="D3140" s="14" t="s">
        <v>125</v>
      </c>
      <c r="E3140" s="103">
        <v>1223.5999999999999</v>
      </c>
      <c r="F3140" s="23">
        <v>42245</v>
      </c>
      <c r="G3140" s="106">
        <v>1223.5999999999999</v>
      </c>
      <c r="H3140" s="31">
        <f t="shared" si="95"/>
        <v>0</v>
      </c>
      <c r="I3140" s="132" t="s">
        <v>9</v>
      </c>
      <c r="N3140" s="20">
        <v>42240</v>
      </c>
      <c r="O3140" s="183">
        <v>6771</v>
      </c>
      <c r="P3140" s="183" t="s">
        <v>1592</v>
      </c>
      <c r="Q3140" s="14" t="s">
        <v>78</v>
      </c>
      <c r="R3140" s="103">
        <v>10938</v>
      </c>
      <c r="S3140" s="65">
        <v>42241</v>
      </c>
      <c r="T3140" s="106">
        <v>10938</v>
      </c>
      <c r="U3140" s="31">
        <f t="shared" si="97"/>
        <v>0</v>
      </c>
      <c r="V3140" s="132" t="s">
        <v>6112</v>
      </c>
    </row>
    <row r="3141" spans="1:22" x14ac:dyDescent="0.25">
      <c r="A3141" s="20">
        <v>42245</v>
      </c>
      <c r="B3141" s="183">
        <v>7349</v>
      </c>
      <c r="C3141" s="183" t="s">
        <v>1592</v>
      </c>
      <c r="D3141" s="14" t="s">
        <v>89</v>
      </c>
      <c r="E3141" s="103">
        <v>3548</v>
      </c>
      <c r="F3141" s="23">
        <v>42245</v>
      </c>
      <c r="G3141" s="106">
        <v>3548</v>
      </c>
      <c r="H3141" s="31">
        <f t="shared" si="95"/>
        <v>0</v>
      </c>
      <c r="I3141" s="132" t="s">
        <v>9</v>
      </c>
      <c r="N3141" s="20">
        <v>42242</v>
      </c>
      <c r="O3141" s="183">
        <v>6974</v>
      </c>
      <c r="P3141" s="183" t="s">
        <v>1592</v>
      </c>
      <c r="Q3141" s="14" t="s">
        <v>78</v>
      </c>
      <c r="R3141" s="103">
        <v>8358</v>
      </c>
      <c r="S3141" s="65">
        <v>42243</v>
      </c>
      <c r="T3141" s="106">
        <v>8358</v>
      </c>
      <c r="U3141" s="31">
        <f t="shared" si="97"/>
        <v>0</v>
      </c>
      <c r="V3141" s="132" t="s">
        <v>6112</v>
      </c>
    </row>
    <row r="3142" spans="1:22" x14ac:dyDescent="0.25">
      <c r="A3142" s="20">
        <v>42245</v>
      </c>
      <c r="B3142" s="183">
        <v>7350</v>
      </c>
      <c r="C3142" s="183" t="s">
        <v>1592</v>
      </c>
      <c r="D3142" s="14" t="s">
        <v>6121</v>
      </c>
      <c r="E3142" s="103">
        <v>7027.5</v>
      </c>
      <c r="F3142" s="23">
        <v>42245</v>
      </c>
      <c r="G3142" s="106">
        <v>7027.5</v>
      </c>
      <c r="H3142" s="31">
        <f t="shared" si="95"/>
        <v>0</v>
      </c>
      <c r="I3142" s="132" t="s">
        <v>6106</v>
      </c>
      <c r="N3142" s="20">
        <v>42244</v>
      </c>
      <c r="O3142" s="183">
        <v>7201</v>
      </c>
      <c r="P3142" s="183" t="s">
        <v>1592</v>
      </c>
      <c r="Q3142" s="14" t="s">
        <v>78</v>
      </c>
      <c r="R3142" s="103">
        <v>14468.8</v>
      </c>
      <c r="S3142" s="23">
        <v>42246</v>
      </c>
      <c r="T3142" s="106">
        <v>11468.8</v>
      </c>
      <c r="U3142" s="31">
        <f t="shared" si="97"/>
        <v>3000</v>
      </c>
      <c r="V3142" s="132" t="s">
        <v>6112</v>
      </c>
    </row>
    <row r="3143" spans="1:22" x14ac:dyDescent="0.25">
      <c r="A3143" s="20">
        <v>42245</v>
      </c>
      <c r="B3143" s="183">
        <v>7351</v>
      </c>
      <c r="C3143" s="183" t="s">
        <v>1592</v>
      </c>
      <c r="D3143" s="14" t="s">
        <v>1515</v>
      </c>
      <c r="E3143" s="103">
        <v>2904.3</v>
      </c>
      <c r="F3143" s="23">
        <v>42245</v>
      </c>
      <c r="G3143" s="106">
        <v>2904.3</v>
      </c>
      <c r="H3143" s="31">
        <f t="shared" si="95"/>
        <v>0</v>
      </c>
      <c r="I3143" s="132" t="s">
        <v>94</v>
      </c>
      <c r="N3143" s="20">
        <v>42247</v>
      </c>
      <c r="O3143" s="183">
        <v>7570</v>
      </c>
      <c r="P3143" s="183" t="s">
        <v>1592</v>
      </c>
      <c r="Q3143" s="14" t="s">
        <v>78</v>
      </c>
      <c r="R3143" s="103">
        <v>10836</v>
      </c>
      <c r="S3143" s="23"/>
      <c r="T3143" s="106"/>
      <c r="U3143" s="31">
        <f t="shared" si="97"/>
        <v>10836</v>
      </c>
      <c r="V3143" s="132" t="s">
        <v>6112</v>
      </c>
    </row>
    <row r="3144" spans="1:22" x14ac:dyDescent="0.25">
      <c r="A3144" s="20">
        <v>42245</v>
      </c>
      <c r="B3144" s="183">
        <v>7352</v>
      </c>
      <c r="C3144" s="183" t="s">
        <v>1592</v>
      </c>
      <c r="D3144" s="14" t="s">
        <v>1188</v>
      </c>
      <c r="E3144" s="103">
        <v>430</v>
      </c>
      <c r="F3144" s="23">
        <v>42245</v>
      </c>
      <c r="G3144" s="106">
        <v>430</v>
      </c>
      <c r="H3144" s="31">
        <f t="shared" si="95"/>
        <v>0</v>
      </c>
      <c r="I3144" s="132" t="s">
        <v>9</v>
      </c>
      <c r="N3144" s="20">
        <v>42217</v>
      </c>
      <c r="O3144" s="183">
        <v>4234</v>
      </c>
      <c r="P3144" s="183" t="s">
        <v>1592</v>
      </c>
      <c r="Q3144" s="14" t="s">
        <v>23</v>
      </c>
      <c r="R3144" s="103">
        <v>4579.5</v>
      </c>
      <c r="S3144" s="23">
        <v>42217</v>
      </c>
      <c r="T3144" s="106">
        <v>4579.5</v>
      </c>
      <c r="U3144" s="25">
        <f t="shared" si="97"/>
        <v>0</v>
      </c>
      <c r="V3144" s="132" t="s">
        <v>9</v>
      </c>
    </row>
    <row r="3145" spans="1:22" x14ac:dyDescent="0.25">
      <c r="A3145" s="20">
        <v>42245</v>
      </c>
      <c r="B3145" s="183">
        <v>7353</v>
      </c>
      <c r="C3145" s="183" t="s">
        <v>1592</v>
      </c>
      <c r="D3145" s="14" t="s">
        <v>102</v>
      </c>
      <c r="E3145" s="103">
        <v>3672</v>
      </c>
      <c r="F3145" s="23">
        <v>42245</v>
      </c>
      <c r="G3145" s="106">
        <v>3672</v>
      </c>
      <c r="H3145" s="31">
        <f t="shared" si="95"/>
        <v>0</v>
      </c>
      <c r="I3145" s="132" t="s">
        <v>9</v>
      </c>
      <c r="N3145" s="20">
        <v>42219</v>
      </c>
      <c r="O3145" s="183">
        <v>4427</v>
      </c>
      <c r="P3145" s="183" t="s">
        <v>1592</v>
      </c>
      <c r="Q3145" s="40" t="s">
        <v>23</v>
      </c>
      <c r="R3145" s="103">
        <v>2059</v>
      </c>
      <c r="S3145" s="23">
        <v>42219</v>
      </c>
      <c r="T3145" s="106">
        <v>2059</v>
      </c>
      <c r="U3145" s="31">
        <f t="shared" si="97"/>
        <v>0</v>
      </c>
      <c r="V3145" s="46" t="s">
        <v>9</v>
      </c>
    </row>
    <row r="3146" spans="1:22" x14ac:dyDescent="0.25">
      <c r="A3146" s="20">
        <v>42245</v>
      </c>
      <c r="B3146" s="183">
        <v>7354</v>
      </c>
      <c r="C3146" s="183" t="s">
        <v>1592</v>
      </c>
      <c r="D3146" s="14" t="s">
        <v>912</v>
      </c>
      <c r="E3146" s="103">
        <v>5096</v>
      </c>
      <c r="F3146" s="23">
        <v>42245</v>
      </c>
      <c r="G3146" s="106">
        <v>5096</v>
      </c>
      <c r="H3146" s="31">
        <f t="shared" si="95"/>
        <v>0</v>
      </c>
      <c r="I3146" s="132" t="s">
        <v>9</v>
      </c>
      <c r="N3146" s="20">
        <v>42222</v>
      </c>
      <c r="O3146" s="183">
        <v>4718</v>
      </c>
      <c r="P3146" s="183" t="s">
        <v>1592</v>
      </c>
      <c r="Q3146" s="14" t="s">
        <v>23</v>
      </c>
      <c r="R3146" s="103">
        <v>3047.6</v>
      </c>
      <c r="S3146" s="23">
        <v>42222</v>
      </c>
      <c r="T3146" s="106">
        <v>3047.6</v>
      </c>
      <c r="U3146" s="31">
        <f t="shared" si="97"/>
        <v>0</v>
      </c>
      <c r="V3146" s="132" t="s">
        <v>9</v>
      </c>
    </row>
    <row r="3147" spans="1:22" x14ac:dyDescent="0.25">
      <c r="A3147" s="20">
        <v>42245</v>
      </c>
      <c r="B3147" s="183">
        <v>7355</v>
      </c>
      <c r="C3147" s="183" t="s">
        <v>1592</v>
      </c>
      <c r="D3147" s="14" t="s">
        <v>21</v>
      </c>
      <c r="E3147" s="103">
        <v>2733.6</v>
      </c>
      <c r="F3147" s="23">
        <v>42245</v>
      </c>
      <c r="G3147" s="106">
        <v>2733.6</v>
      </c>
      <c r="H3147" s="31">
        <f t="shared" si="95"/>
        <v>0</v>
      </c>
      <c r="I3147" s="132" t="s">
        <v>9</v>
      </c>
      <c r="N3147" s="20">
        <v>42228</v>
      </c>
      <c r="O3147" s="183">
        <v>5379</v>
      </c>
      <c r="P3147" s="183" t="s">
        <v>1592</v>
      </c>
      <c r="Q3147" s="14" t="s">
        <v>23</v>
      </c>
      <c r="R3147" s="103">
        <v>5490.04</v>
      </c>
      <c r="S3147" s="23">
        <v>42228</v>
      </c>
      <c r="T3147" s="106">
        <v>5490.04</v>
      </c>
      <c r="U3147" s="31">
        <f t="shared" si="97"/>
        <v>0</v>
      </c>
      <c r="V3147" s="132" t="s">
        <v>9</v>
      </c>
    </row>
    <row r="3148" spans="1:22" x14ac:dyDescent="0.25">
      <c r="A3148" s="20">
        <v>42245</v>
      </c>
      <c r="B3148" s="183">
        <v>7356</v>
      </c>
      <c r="C3148" s="183" t="s">
        <v>1592</v>
      </c>
      <c r="D3148" s="14" t="s">
        <v>1175</v>
      </c>
      <c r="E3148" s="103">
        <v>19930.05</v>
      </c>
      <c r="F3148" s="23">
        <v>42247</v>
      </c>
      <c r="G3148" s="106">
        <v>19930.05</v>
      </c>
      <c r="H3148" s="31">
        <f t="shared" si="95"/>
        <v>0</v>
      </c>
      <c r="I3148" s="132" t="s">
        <v>9</v>
      </c>
      <c r="N3148" s="20">
        <v>42235</v>
      </c>
      <c r="O3148" s="183">
        <v>6167</v>
      </c>
      <c r="P3148" s="183" t="s">
        <v>1592</v>
      </c>
      <c r="Q3148" s="14" t="s">
        <v>23</v>
      </c>
      <c r="R3148" s="103">
        <v>3757.8</v>
      </c>
      <c r="S3148" s="23">
        <v>42235</v>
      </c>
      <c r="T3148" s="118">
        <v>3757.8</v>
      </c>
      <c r="U3148" s="31">
        <f t="shared" si="97"/>
        <v>0</v>
      </c>
      <c r="V3148" s="28" t="s">
        <v>9</v>
      </c>
    </row>
    <row r="3149" spans="1:22" x14ac:dyDescent="0.25">
      <c r="A3149" s="20">
        <v>42245</v>
      </c>
      <c r="B3149" s="183">
        <v>7357</v>
      </c>
      <c r="C3149" s="183" t="s">
        <v>1592</v>
      </c>
      <c r="D3149" s="14" t="s">
        <v>1182</v>
      </c>
      <c r="E3149" s="103">
        <v>1450.8</v>
      </c>
      <c r="F3149" s="23">
        <v>42245</v>
      </c>
      <c r="G3149" s="106">
        <v>1450.8</v>
      </c>
      <c r="H3149" s="31">
        <f t="shared" si="95"/>
        <v>0</v>
      </c>
      <c r="I3149" s="132" t="s">
        <v>9</v>
      </c>
      <c r="N3149" s="20">
        <v>42242</v>
      </c>
      <c r="O3149" s="183">
        <v>6937</v>
      </c>
      <c r="P3149" s="183" t="s">
        <v>1592</v>
      </c>
      <c r="Q3149" s="14" t="s">
        <v>23</v>
      </c>
      <c r="R3149" s="103">
        <v>4383.1000000000004</v>
      </c>
      <c r="S3149" s="65">
        <v>42242</v>
      </c>
      <c r="T3149" s="106">
        <v>4383.1000000000004</v>
      </c>
      <c r="U3149" s="31">
        <f t="shared" si="97"/>
        <v>0</v>
      </c>
      <c r="V3149" s="132" t="s">
        <v>9</v>
      </c>
    </row>
    <row r="3150" spans="1:22" x14ac:dyDescent="0.25">
      <c r="A3150" s="20">
        <v>42245</v>
      </c>
      <c r="B3150" s="183">
        <v>7358</v>
      </c>
      <c r="C3150" s="183" t="s">
        <v>1592</v>
      </c>
      <c r="D3150" s="14" t="s">
        <v>435</v>
      </c>
      <c r="E3150" s="103">
        <v>2410.1</v>
      </c>
      <c r="F3150" s="23">
        <v>42245</v>
      </c>
      <c r="G3150" s="106">
        <v>2410.1</v>
      </c>
      <c r="H3150" s="31">
        <f t="shared" si="95"/>
        <v>0</v>
      </c>
      <c r="I3150" s="132" t="s">
        <v>9</v>
      </c>
      <c r="N3150" s="20">
        <v>42245</v>
      </c>
      <c r="O3150" s="183">
        <v>7297</v>
      </c>
      <c r="P3150" s="183" t="s">
        <v>1592</v>
      </c>
      <c r="Q3150" s="14" t="s">
        <v>23</v>
      </c>
      <c r="R3150" s="103">
        <v>4246.2</v>
      </c>
      <c r="S3150" s="23">
        <v>42245</v>
      </c>
      <c r="T3150" s="106">
        <v>4246.2</v>
      </c>
      <c r="U3150" s="31">
        <f t="shared" si="97"/>
        <v>0</v>
      </c>
      <c r="V3150" s="132" t="s">
        <v>9</v>
      </c>
    </row>
    <row r="3151" spans="1:22" x14ac:dyDescent="0.25">
      <c r="A3151" s="20">
        <v>42245</v>
      </c>
      <c r="B3151" s="183">
        <v>7359</v>
      </c>
      <c r="C3151" s="183" t="s">
        <v>1592</v>
      </c>
      <c r="D3151" s="14" t="s">
        <v>98</v>
      </c>
      <c r="E3151" s="103">
        <v>2163</v>
      </c>
      <c r="F3151" s="23">
        <v>42247</v>
      </c>
      <c r="G3151" s="106">
        <v>2163</v>
      </c>
      <c r="H3151" s="31">
        <f t="shared" si="95"/>
        <v>0</v>
      </c>
      <c r="I3151" s="132" t="s">
        <v>19</v>
      </c>
      <c r="N3151" s="20">
        <v>42247</v>
      </c>
      <c r="O3151" s="183">
        <v>7503</v>
      </c>
      <c r="P3151" s="183" t="s">
        <v>1592</v>
      </c>
      <c r="Q3151" s="14" t="s">
        <v>23</v>
      </c>
      <c r="R3151" s="103">
        <v>2674.95</v>
      </c>
      <c r="S3151" s="23">
        <v>42247</v>
      </c>
      <c r="T3151" s="106">
        <v>2674.95</v>
      </c>
      <c r="U3151" s="31">
        <f t="shared" si="97"/>
        <v>0</v>
      </c>
      <c r="V3151" s="132" t="s">
        <v>9</v>
      </c>
    </row>
    <row r="3152" spans="1:22" x14ac:dyDescent="0.25">
      <c r="A3152" s="20">
        <v>42245</v>
      </c>
      <c r="B3152" s="183">
        <v>7360</v>
      </c>
      <c r="C3152" s="183" t="s">
        <v>1592</v>
      </c>
      <c r="D3152" s="14" t="s">
        <v>1182</v>
      </c>
      <c r="E3152" s="103">
        <v>80</v>
      </c>
      <c r="F3152" s="23">
        <v>42247</v>
      </c>
      <c r="G3152" s="106">
        <v>80</v>
      </c>
      <c r="H3152" s="31">
        <f t="shared" si="95"/>
        <v>0</v>
      </c>
      <c r="I3152" s="132" t="s">
        <v>19</v>
      </c>
      <c r="N3152" s="20">
        <v>42222</v>
      </c>
      <c r="O3152" s="183">
        <v>4731</v>
      </c>
      <c r="P3152" s="183" t="s">
        <v>1592</v>
      </c>
      <c r="Q3152" s="14" t="s">
        <v>152</v>
      </c>
      <c r="R3152" s="103">
        <v>537.79999999999995</v>
      </c>
      <c r="S3152" s="23">
        <v>42222</v>
      </c>
      <c r="T3152" s="106">
        <v>537.79999999999995</v>
      </c>
      <c r="U3152" s="31">
        <f t="shared" si="97"/>
        <v>0</v>
      </c>
      <c r="V3152" s="132" t="s">
        <v>59</v>
      </c>
    </row>
    <row r="3153" spans="1:22" x14ac:dyDescent="0.25">
      <c r="A3153" s="20">
        <v>42245</v>
      </c>
      <c r="B3153" s="183">
        <v>7361</v>
      </c>
      <c r="C3153" s="183" t="s">
        <v>1592</v>
      </c>
      <c r="D3153" s="14" t="s">
        <v>31</v>
      </c>
      <c r="E3153" s="103">
        <v>4015.2</v>
      </c>
      <c r="F3153" s="23">
        <v>42245</v>
      </c>
      <c r="G3153" s="106">
        <v>4015.2</v>
      </c>
      <c r="H3153" s="31">
        <f t="shared" si="95"/>
        <v>0</v>
      </c>
      <c r="I3153" s="132" t="s">
        <v>94</v>
      </c>
      <c r="N3153" s="20">
        <v>42225</v>
      </c>
      <c r="O3153" s="183">
        <v>5100</v>
      </c>
      <c r="P3153" s="183" t="s">
        <v>1592</v>
      </c>
      <c r="Q3153" s="14" t="s">
        <v>152</v>
      </c>
      <c r="R3153" s="103">
        <v>5352.8</v>
      </c>
      <c r="S3153" s="23">
        <v>42226</v>
      </c>
      <c r="T3153" s="106">
        <v>5352.8</v>
      </c>
      <c r="U3153" s="31">
        <f t="shared" si="97"/>
        <v>0</v>
      </c>
      <c r="V3153" s="132" t="s">
        <v>59</v>
      </c>
    </row>
    <row r="3154" spans="1:22" x14ac:dyDescent="0.25">
      <c r="A3154" s="20">
        <v>42245</v>
      </c>
      <c r="B3154" s="183">
        <v>7362</v>
      </c>
      <c r="C3154" s="183" t="s">
        <v>1592</v>
      </c>
      <c r="D3154" s="110" t="s">
        <v>1172</v>
      </c>
      <c r="E3154" s="103">
        <v>47203.5</v>
      </c>
      <c r="F3154" s="23">
        <v>42247</v>
      </c>
      <c r="G3154" s="106">
        <v>47203.5</v>
      </c>
      <c r="H3154" s="31">
        <f t="shared" si="95"/>
        <v>0</v>
      </c>
      <c r="I3154" s="132" t="s">
        <v>9</v>
      </c>
      <c r="N3154" s="20">
        <v>42232</v>
      </c>
      <c r="O3154" s="183">
        <v>5886</v>
      </c>
      <c r="P3154" s="183" t="s">
        <v>1592</v>
      </c>
      <c r="Q3154" s="14" t="s">
        <v>152</v>
      </c>
      <c r="R3154" s="103">
        <v>4697.6000000000004</v>
      </c>
      <c r="S3154" s="23">
        <v>42232</v>
      </c>
      <c r="T3154" s="106">
        <v>4697.6000000000004</v>
      </c>
      <c r="U3154" s="31">
        <f t="shared" si="97"/>
        <v>0</v>
      </c>
      <c r="V3154" s="132" t="s">
        <v>59</v>
      </c>
    </row>
    <row r="3155" spans="1:22" x14ac:dyDescent="0.25">
      <c r="A3155" s="20">
        <v>42245</v>
      </c>
      <c r="B3155" s="183">
        <v>7363</v>
      </c>
      <c r="C3155" s="183" t="s">
        <v>1592</v>
      </c>
      <c r="D3155" s="14" t="s">
        <v>940</v>
      </c>
      <c r="E3155" s="103">
        <v>1033.2</v>
      </c>
      <c r="F3155" s="23">
        <v>42247</v>
      </c>
      <c r="G3155" s="106">
        <v>1033.2</v>
      </c>
      <c r="H3155" s="31">
        <f t="shared" si="95"/>
        <v>0</v>
      </c>
      <c r="I3155" s="132" t="s">
        <v>587</v>
      </c>
      <c r="N3155" s="20">
        <v>42235</v>
      </c>
      <c r="O3155" s="183">
        <v>6178</v>
      </c>
      <c r="P3155" s="183" t="s">
        <v>1592</v>
      </c>
      <c r="Q3155" s="14" t="s">
        <v>152</v>
      </c>
      <c r="R3155" s="103">
        <v>2644</v>
      </c>
      <c r="S3155" s="23">
        <v>42235</v>
      </c>
      <c r="T3155" s="118">
        <v>2644</v>
      </c>
      <c r="U3155" s="31">
        <f t="shared" si="97"/>
        <v>0</v>
      </c>
      <c r="V3155" s="28" t="s">
        <v>17</v>
      </c>
    </row>
    <row r="3156" spans="1:22" x14ac:dyDescent="0.25">
      <c r="A3156" s="20">
        <v>42245</v>
      </c>
      <c r="B3156" s="183">
        <v>7364</v>
      </c>
      <c r="C3156" s="183" t="s">
        <v>1592</v>
      </c>
      <c r="D3156" s="14" t="s">
        <v>320</v>
      </c>
      <c r="E3156" s="103">
        <v>5423.4</v>
      </c>
      <c r="F3156" s="30">
        <v>42249</v>
      </c>
      <c r="G3156" s="144">
        <v>5423.4</v>
      </c>
      <c r="H3156" s="31">
        <f t="shared" si="95"/>
        <v>0</v>
      </c>
      <c r="I3156" s="132" t="s">
        <v>587</v>
      </c>
      <c r="N3156" s="20">
        <v>42236</v>
      </c>
      <c r="O3156" s="183">
        <v>6296</v>
      </c>
      <c r="P3156" s="183" t="s">
        <v>1592</v>
      </c>
      <c r="Q3156" s="14" t="s">
        <v>152</v>
      </c>
      <c r="R3156" s="103">
        <v>1538.8</v>
      </c>
      <c r="S3156" s="23">
        <v>42236</v>
      </c>
      <c r="T3156" s="118">
        <v>1538.8</v>
      </c>
      <c r="U3156" s="31">
        <f t="shared" si="97"/>
        <v>0</v>
      </c>
      <c r="V3156" s="28" t="s">
        <v>59</v>
      </c>
    </row>
    <row r="3157" spans="1:22" x14ac:dyDescent="0.25">
      <c r="A3157" s="20">
        <v>42245</v>
      </c>
      <c r="B3157" s="183">
        <v>7365</v>
      </c>
      <c r="C3157" s="183" t="s">
        <v>1592</v>
      </c>
      <c r="D3157" s="14" t="s">
        <v>1175</v>
      </c>
      <c r="E3157" s="103">
        <v>5947.2</v>
      </c>
      <c r="F3157" s="23">
        <v>42247</v>
      </c>
      <c r="G3157" s="106">
        <v>5947.2</v>
      </c>
      <c r="H3157" s="31">
        <f t="shared" si="95"/>
        <v>0</v>
      </c>
      <c r="I3157" s="132" t="s">
        <v>9</v>
      </c>
      <c r="N3157" s="20">
        <v>42239</v>
      </c>
      <c r="O3157" s="183">
        <v>6643</v>
      </c>
      <c r="P3157" s="183" t="s">
        <v>1592</v>
      </c>
      <c r="Q3157" s="14" t="s">
        <v>152</v>
      </c>
      <c r="R3157" s="103">
        <v>7925.5</v>
      </c>
      <c r="S3157" s="65">
        <v>42240</v>
      </c>
      <c r="T3157" s="106">
        <v>7925.5</v>
      </c>
      <c r="U3157" s="31">
        <f t="shared" si="97"/>
        <v>0</v>
      </c>
      <c r="V3157" s="132" t="s">
        <v>59</v>
      </c>
    </row>
    <row r="3158" spans="1:22" x14ac:dyDescent="0.25">
      <c r="A3158" s="20">
        <v>42245</v>
      </c>
      <c r="B3158" s="183">
        <v>7366</v>
      </c>
      <c r="C3158" s="183" t="s">
        <v>1592</v>
      </c>
      <c r="D3158" s="14" t="s">
        <v>108</v>
      </c>
      <c r="E3158" s="103">
        <v>5160</v>
      </c>
      <c r="F3158" s="30">
        <v>42255</v>
      </c>
      <c r="G3158" s="144">
        <v>5160</v>
      </c>
      <c r="H3158" s="31">
        <f t="shared" si="95"/>
        <v>0</v>
      </c>
      <c r="I3158" s="132" t="s">
        <v>94</v>
      </c>
      <c r="N3158" s="20">
        <v>42242</v>
      </c>
      <c r="O3158" s="183">
        <v>6959</v>
      </c>
      <c r="P3158" s="183" t="s">
        <v>1592</v>
      </c>
      <c r="Q3158" s="14" t="s">
        <v>152</v>
      </c>
      <c r="R3158" s="103">
        <v>3461.5</v>
      </c>
      <c r="S3158" s="65">
        <v>42242</v>
      </c>
      <c r="T3158" s="106">
        <v>3461.5</v>
      </c>
      <c r="U3158" s="31">
        <f t="shared" si="97"/>
        <v>0</v>
      </c>
      <c r="V3158" s="132" t="s">
        <v>17</v>
      </c>
    </row>
    <row r="3159" spans="1:22" x14ac:dyDescent="0.25">
      <c r="A3159" s="20">
        <v>42245</v>
      </c>
      <c r="B3159" s="183">
        <v>7367</v>
      </c>
      <c r="C3159" s="183" t="s">
        <v>1592</v>
      </c>
      <c r="D3159" s="14" t="s">
        <v>93</v>
      </c>
      <c r="E3159" s="103">
        <v>2253.1999999999998</v>
      </c>
      <c r="F3159" s="23">
        <v>42247</v>
      </c>
      <c r="G3159" s="106">
        <v>2253.1999999999998</v>
      </c>
      <c r="H3159" s="31">
        <f t="shared" si="95"/>
        <v>0</v>
      </c>
      <c r="I3159" s="132" t="s">
        <v>19</v>
      </c>
      <c r="N3159" s="20">
        <v>42246</v>
      </c>
      <c r="O3159" s="183">
        <v>7408</v>
      </c>
      <c r="P3159" s="183" t="s">
        <v>1592</v>
      </c>
      <c r="Q3159" s="14" t="s">
        <v>152</v>
      </c>
      <c r="R3159" s="103">
        <v>5536.2</v>
      </c>
      <c r="S3159" s="23">
        <v>42246</v>
      </c>
      <c r="T3159" s="106">
        <v>5536.2</v>
      </c>
      <c r="U3159" s="31">
        <f t="shared" si="97"/>
        <v>0</v>
      </c>
      <c r="V3159" s="132" t="s">
        <v>59</v>
      </c>
    </row>
    <row r="3160" spans="1:22" x14ac:dyDescent="0.25">
      <c r="A3160" s="20">
        <v>42245</v>
      </c>
      <c r="B3160" s="183">
        <v>7368</v>
      </c>
      <c r="C3160" s="183" t="s">
        <v>1592</v>
      </c>
      <c r="D3160" s="14" t="s">
        <v>24</v>
      </c>
      <c r="E3160" s="103">
        <v>352</v>
      </c>
      <c r="F3160" s="30">
        <v>42251</v>
      </c>
      <c r="G3160" s="144">
        <v>352</v>
      </c>
      <c r="H3160" s="31">
        <f t="shared" si="95"/>
        <v>0</v>
      </c>
      <c r="I3160" s="132" t="s">
        <v>9</v>
      </c>
      <c r="N3160" s="20">
        <v>42221</v>
      </c>
      <c r="O3160" s="183">
        <v>4593</v>
      </c>
      <c r="P3160" s="183" t="s">
        <v>1592</v>
      </c>
      <c r="Q3160" s="14" t="s">
        <v>1117</v>
      </c>
      <c r="R3160" s="103">
        <v>2521.6</v>
      </c>
      <c r="S3160" s="23">
        <v>42221</v>
      </c>
      <c r="T3160" s="106">
        <v>2521.6</v>
      </c>
      <c r="U3160" s="31">
        <f t="shared" si="97"/>
        <v>0</v>
      </c>
      <c r="V3160" s="132" t="s">
        <v>9</v>
      </c>
    </row>
    <row r="3161" spans="1:22" x14ac:dyDescent="0.25">
      <c r="A3161" s="20">
        <v>42245</v>
      </c>
      <c r="B3161" s="183">
        <v>7369</v>
      </c>
      <c r="C3161" s="183" t="s">
        <v>1592</v>
      </c>
      <c r="D3161" s="14" t="s">
        <v>106</v>
      </c>
      <c r="E3161" s="103">
        <v>20698.54</v>
      </c>
      <c r="F3161" s="23">
        <v>42247</v>
      </c>
      <c r="G3161" s="106">
        <v>20698.54</v>
      </c>
      <c r="H3161" s="31">
        <f t="shared" si="95"/>
        <v>0</v>
      </c>
      <c r="I3161" s="132" t="s">
        <v>19</v>
      </c>
      <c r="N3161" s="20">
        <v>42225</v>
      </c>
      <c r="O3161" s="183">
        <v>5109</v>
      </c>
      <c r="P3161" s="183" t="s">
        <v>1592</v>
      </c>
      <c r="Q3161" s="14" t="s">
        <v>1117</v>
      </c>
      <c r="R3161" s="103">
        <v>1221</v>
      </c>
      <c r="S3161" s="23">
        <v>42225</v>
      </c>
      <c r="T3161" s="106">
        <v>1221</v>
      </c>
      <c r="U3161" s="31">
        <f t="shared" si="97"/>
        <v>0</v>
      </c>
      <c r="V3161" s="132" t="s">
        <v>9</v>
      </c>
    </row>
    <row r="3162" spans="1:22" x14ac:dyDescent="0.25">
      <c r="A3162" s="20">
        <v>42245</v>
      </c>
      <c r="B3162" s="183">
        <v>7370</v>
      </c>
      <c r="C3162" s="183" t="s">
        <v>1592</v>
      </c>
      <c r="D3162" s="14" t="s">
        <v>14</v>
      </c>
      <c r="E3162" s="103">
        <v>120834.5</v>
      </c>
      <c r="F3162" s="30">
        <v>42251</v>
      </c>
      <c r="G3162" s="144">
        <v>120834.5</v>
      </c>
      <c r="H3162" s="31">
        <f t="shared" si="95"/>
        <v>0</v>
      </c>
      <c r="I3162" s="132" t="s">
        <v>773</v>
      </c>
      <c r="N3162" s="20">
        <v>42232</v>
      </c>
      <c r="O3162" s="183">
        <v>5872</v>
      </c>
      <c r="P3162" s="183" t="s">
        <v>1592</v>
      </c>
      <c r="Q3162" s="14" t="s">
        <v>1117</v>
      </c>
      <c r="R3162" s="103">
        <v>2526.5</v>
      </c>
      <c r="S3162" s="23">
        <v>42232</v>
      </c>
      <c r="T3162" s="106">
        <v>2526.5</v>
      </c>
      <c r="U3162" s="48">
        <f t="shared" si="97"/>
        <v>0</v>
      </c>
      <c r="V3162" s="132" t="s">
        <v>9</v>
      </c>
    </row>
    <row r="3163" spans="1:22" x14ac:dyDescent="0.25">
      <c r="A3163" s="20">
        <v>42245</v>
      </c>
      <c r="B3163" s="183">
        <v>7371</v>
      </c>
      <c r="C3163" s="183" t="s">
        <v>1592</v>
      </c>
      <c r="D3163" s="14" t="s">
        <v>252</v>
      </c>
      <c r="E3163" s="103">
        <v>805.5</v>
      </c>
      <c r="F3163" s="23">
        <v>42245</v>
      </c>
      <c r="G3163" s="106">
        <v>805.5</v>
      </c>
      <c r="H3163" s="31">
        <f t="shared" si="95"/>
        <v>0</v>
      </c>
      <c r="I3163" s="132" t="s">
        <v>9</v>
      </c>
      <c r="N3163" s="20">
        <v>42232</v>
      </c>
      <c r="O3163" s="183">
        <v>5874</v>
      </c>
      <c r="P3163" s="183" t="s">
        <v>1592</v>
      </c>
      <c r="Q3163" s="14" t="s">
        <v>1117</v>
      </c>
      <c r="R3163" s="103">
        <v>200</v>
      </c>
      <c r="S3163" s="51">
        <v>42232</v>
      </c>
      <c r="T3163" s="106">
        <v>200</v>
      </c>
      <c r="U3163" s="48">
        <f t="shared" si="97"/>
        <v>0</v>
      </c>
      <c r="V3163" s="132" t="s">
        <v>9</v>
      </c>
    </row>
    <row r="3164" spans="1:22" x14ac:dyDescent="0.25">
      <c r="A3164" s="20">
        <v>42245</v>
      </c>
      <c r="B3164" s="183">
        <v>7372</v>
      </c>
      <c r="C3164" s="183" t="s">
        <v>1592</v>
      </c>
      <c r="D3164" s="14" t="s">
        <v>5046</v>
      </c>
      <c r="E3164" s="103">
        <v>1881.6</v>
      </c>
      <c r="F3164" s="23">
        <v>42245</v>
      </c>
      <c r="G3164" s="106">
        <v>1881.6</v>
      </c>
      <c r="H3164" s="31">
        <f t="shared" si="95"/>
        <v>0</v>
      </c>
      <c r="I3164" s="132" t="s">
        <v>9</v>
      </c>
      <c r="N3164" s="20">
        <v>42233</v>
      </c>
      <c r="O3164" s="183">
        <v>5984</v>
      </c>
      <c r="P3164" s="183" t="s">
        <v>1592</v>
      </c>
      <c r="Q3164" s="14" t="s">
        <v>1117</v>
      </c>
      <c r="R3164" s="103">
        <v>2854.4</v>
      </c>
      <c r="S3164" s="23">
        <v>42233</v>
      </c>
      <c r="T3164" s="118">
        <v>2854.4</v>
      </c>
      <c r="U3164" s="31">
        <f t="shared" si="97"/>
        <v>0</v>
      </c>
      <c r="V3164" s="28" t="s">
        <v>9</v>
      </c>
    </row>
    <row r="3165" spans="1:22" x14ac:dyDescent="0.25">
      <c r="A3165" s="20">
        <v>42245</v>
      </c>
      <c r="B3165" s="183">
        <v>7373</v>
      </c>
      <c r="C3165" s="183" t="s">
        <v>1592</v>
      </c>
      <c r="D3165" s="14" t="s">
        <v>88</v>
      </c>
      <c r="E3165" s="103">
        <v>896</v>
      </c>
      <c r="F3165" s="23">
        <v>42245</v>
      </c>
      <c r="G3165" s="106">
        <v>896</v>
      </c>
      <c r="H3165" s="31">
        <f t="shared" si="95"/>
        <v>0</v>
      </c>
      <c r="I3165" s="132" t="s">
        <v>9</v>
      </c>
      <c r="N3165" s="20">
        <v>42234</v>
      </c>
      <c r="O3165" s="183">
        <v>6078</v>
      </c>
      <c r="P3165" s="183" t="s">
        <v>1592</v>
      </c>
      <c r="Q3165" s="14" t="s">
        <v>1117</v>
      </c>
      <c r="R3165" s="103">
        <v>2476.8000000000002</v>
      </c>
      <c r="S3165" s="65">
        <v>42234</v>
      </c>
      <c r="T3165" s="106">
        <v>2476.8000000000002</v>
      </c>
      <c r="U3165" s="31">
        <f t="shared" si="97"/>
        <v>0</v>
      </c>
      <c r="V3165" s="132" t="s">
        <v>9</v>
      </c>
    </row>
    <row r="3166" spans="1:22" x14ac:dyDescent="0.25">
      <c r="A3166" s="20">
        <v>42245</v>
      </c>
      <c r="B3166" s="183">
        <v>7374</v>
      </c>
      <c r="C3166" s="183" t="s">
        <v>1592</v>
      </c>
      <c r="D3166" s="14" t="s">
        <v>218</v>
      </c>
      <c r="E3166" s="153">
        <v>0</v>
      </c>
      <c r="F3166" s="23"/>
      <c r="G3166" s="106"/>
      <c r="H3166" s="31">
        <f t="shared" si="95"/>
        <v>0</v>
      </c>
      <c r="I3166" s="132" t="s">
        <v>13</v>
      </c>
      <c r="N3166" s="20">
        <v>42219</v>
      </c>
      <c r="O3166" s="183">
        <v>4493</v>
      </c>
      <c r="P3166" s="183" t="s">
        <v>1592</v>
      </c>
      <c r="Q3166" s="40" t="s">
        <v>1103</v>
      </c>
      <c r="R3166" s="103">
        <v>20783.919999999998</v>
      </c>
      <c r="S3166" s="23">
        <v>42221</v>
      </c>
      <c r="T3166" s="106">
        <v>20783.919999999998</v>
      </c>
      <c r="U3166" s="31">
        <f t="shared" si="97"/>
        <v>0</v>
      </c>
      <c r="V3166" s="46" t="s">
        <v>149</v>
      </c>
    </row>
    <row r="3167" spans="1:22" x14ac:dyDescent="0.25">
      <c r="A3167" s="20">
        <v>42245</v>
      </c>
      <c r="B3167" s="183">
        <v>7375</v>
      </c>
      <c r="C3167" s="183" t="s">
        <v>1592</v>
      </c>
      <c r="D3167" s="14" t="s">
        <v>136</v>
      </c>
      <c r="E3167" s="103">
        <v>40160</v>
      </c>
      <c r="F3167" s="23" t="s">
        <v>6278</v>
      </c>
      <c r="G3167" s="106">
        <f>23000+17160</f>
        <v>40160</v>
      </c>
      <c r="H3167" s="31">
        <f t="shared" si="95"/>
        <v>0</v>
      </c>
      <c r="I3167" s="132" t="s">
        <v>9</v>
      </c>
      <c r="N3167" s="20">
        <v>42222</v>
      </c>
      <c r="O3167" s="183">
        <v>4810</v>
      </c>
      <c r="P3167" s="183" t="s">
        <v>1592</v>
      </c>
      <c r="Q3167" s="14" t="s">
        <v>1103</v>
      </c>
      <c r="R3167" s="103">
        <v>17472.400000000001</v>
      </c>
      <c r="S3167" s="23">
        <v>42224</v>
      </c>
      <c r="T3167" s="106">
        <v>17472.400000000001</v>
      </c>
      <c r="U3167" s="31">
        <f t="shared" si="97"/>
        <v>0</v>
      </c>
      <c r="V3167" s="132" t="s">
        <v>149</v>
      </c>
    </row>
    <row r="3168" spans="1:22" x14ac:dyDescent="0.25">
      <c r="A3168" s="20">
        <v>42245</v>
      </c>
      <c r="B3168" s="183">
        <v>7376</v>
      </c>
      <c r="C3168" s="183" t="s">
        <v>1592</v>
      </c>
      <c r="D3168" s="14" t="s">
        <v>218</v>
      </c>
      <c r="E3168" s="153">
        <v>0</v>
      </c>
      <c r="F3168" s="23"/>
      <c r="G3168" s="106"/>
      <c r="H3168" s="31">
        <f t="shared" si="95"/>
        <v>0</v>
      </c>
      <c r="I3168" s="132" t="s">
        <v>13</v>
      </c>
      <c r="N3168" s="20">
        <v>42226</v>
      </c>
      <c r="O3168" s="183">
        <v>5241</v>
      </c>
      <c r="P3168" s="183" t="s">
        <v>1592</v>
      </c>
      <c r="Q3168" s="14" t="s">
        <v>1103</v>
      </c>
      <c r="R3168" s="103">
        <v>9460.6</v>
      </c>
      <c r="S3168" s="23">
        <v>42228</v>
      </c>
      <c r="T3168" s="118">
        <v>9460.6</v>
      </c>
      <c r="U3168" s="31">
        <f t="shared" si="97"/>
        <v>0</v>
      </c>
      <c r="V3168" s="28" t="s">
        <v>149</v>
      </c>
    </row>
    <row r="3169" spans="1:22" x14ac:dyDescent="0.25">
      <c r="A3169" s="20">
        <v>42245</v>
      </c>
      <c r="B3169" s="183">
        <v>7377</v>
      </c>
      <c r="C3169" s="183" t="s">
        <v>1592</v>
      </c>
      <c r="D3169" s="14" t="s">
        <v>32</v>
      </c>
      <c r="E3169" s="103">
        <v>30132.3</v>
      </c>
      <c r="F3169" s="30">
        <v>42260</v>
      </c>
      <c r="G3169" s="144">
        <v>30132.3</v>
      </c>
      <c r="H3169" s="31">
        <f t="shared" si="95"/>
        <v>0</v>
      </c>
      <c r="I3169" s="132" t="s">
        <v>312</v>
      </c>
      <c r="N3169" s="20">
        <v>42229</v>
      </c>
      <c r="O3169" s="183">
        <v>5567</v>
      </c>
      <c r="P3169" s="183" t="s">
        <v>1592</v>
      </c>
      <c r="Q3169" s="14" t="s">
        <v>1103</v>
      </c>
      <c r="R3169" s="103">
        <v>17881.2</v>
      </c>
      <c r="S3169" s="23">
        <v>42231</v>
      </c>
      <c r="T3169" s="106">
        <v>17881.2</v>
      </c>
      <c r="U3169" s="31">
        <f t="shared" si="97"/>
        <v>0</v>
      </c>
      <c r="V3169" s="132" t="s">
        <v>149</v>
      </c>
    </row>
    <row r="3170" spans="1:22" x14ac:dyDescent="0.25">
      <c r="A3170" s="20">
        <v>42245</v>
      </c>
      <c r="B3170" s="183">
        <v>7378</v>
      </c>
      <c r="C3170" s="183" t="s">
        <v>1592</v>
      </c>
      <c r="D3170" s="14" t="s">
        <v>24</v>
      </c>
      <c r="E3170" s="103">
        <v>290292.34999999998</v>
      </c>
      <c r="F3170" s="30">
        <v>42251</v>
      </c>
      <c r="G3170" s="144">
        <v>290292.34999999998</v>
      </c>
      <c r="H3170" s="31">
        <f t="shared" si="95"/>
        <v>0</v>
      </c>
      <c r="I3170" s="132" t="s">
        <v>6124</v>
      </c>
      <c r="N3170" s="20">
        <v>42229</v>
      </c>
      <c r="O3170" s="183">
        <v>5585</v>
      </c>
      <c r="P3170" s="183" t="s">
        <v>1592</v>
      </c>
      <c r="Q3170" s="14" t="s">
        <v>1103</v>
      </c>
      <c r="R3170" s="103">
        <v>317.39999999999998</v>
      </c>
      <c r="S3170" s="23">
        <v>42231</v>
      </c>
      <c r="T3170" s="106">
        <v>317.39999999999998</v>
      </c>
      <c r="U3170" s="31">
        <f t="shared" si="97"/>
        <v>0</v>
      </c>
      <c r="V3170" s="132" t="s">
        <v>149</v>
      </c>
    </row>
    <row r="3171" spans="1:22" x14ac:dyDescent="0.25">
      <c r="A3171" s="20">
        <v>42245</v>
      </c>
      <c r="B3171" s="183">
        <v>7379</v>
      </c>
      <c r="C3171" s="183" t="s">
        <v>1592</v>
      </c>
      <c r="D3171" s="14" t="s">
        <v>484</v>
      </c>
      <c r="E3171" s="103">
        <v>11843.6</v>
      </c>
      <c r="F3171" s="30">
        <v>42259</v>
      </c>
      <c r="G3171" s="144">
        <v>11843.6</v>
      </c>
      <c r="H3171" s="31">
        <f t="shared" si="95"/>
        <v>0</v>
      </c>
      <c r="I3171" s="132" t="s">
        <v>9</v>
      </c>
      <c r="N3171" s="20">
        <v>42233</v>
      </c>
      <c r="O3171" s="183">
        <v>6053</v>
      </c>
      <c r="P3171" s="183" t="s">
        <v>1592</v>
      </c>
      <c r="Q3171" s="14" t="s">
        <v>1103</v>
      </c>
      <c r="R3171" s="103">
        <v>22135.02</v>
      </c>
      <c r="S3171" s="23">
        <v>42235</v>
      </c>
      <c r="T3171" s="118">
        <v>22135.02</v>
      </c>
      <c r="U3171" s="31">
        <f t="shared" si="97"/>
        <v>0</v>
      </c>
      <c r="V3171" s="28" t="s">
        <v>149</v>
      </c>
    </row>
    <row r="3172" spans="1:22" x14ac:dyDescent="0.25">
      <c r="A3172" s="20">
        <v>42245</v>
      </c>
      <c r="B3172" s="183">
        <v>7380</v>
      </c>
      <c r="C3172" s="183" t="s">
        <v>1592</v>
      </c>
      <c r="D3172" s="14" t="s">
        <v>411</v>
      </c>
      <c r="E3172" s="103">
        <v>1430</v>
      </c>
      <c r="F3172" s="23">
        <v>42245</v>
      </c>
      <c r="G3172" s="106">
        <v>1430</v>
      </c>
      <c r="H3172" s="31">
        <f t="shared" si="95"/>
        <v>0</v>
      </c>
      <c r="I3172" s="132" t="s">
        <v>9</v>
      </c>
      <c r="N3172" s="20">
        <v>42236</v>
      </c>
      <c r="O3172" s="183">
        <v>6381</v>
      </c>
      <c r="P3172" s="183" t="s">
        <v>1592</v>
      </c>
      <c r="Q3172" s="15" t="s">
        <v>1103</v>
      </c>
      <c r="R3172" s="133">
        <v>22169.5</v>
      </c>
      <c r="S3172" s="23">
        <v>42238</v>
      </c>
      <c r="T3172" s="118">
        <v>22169.5</v>
      </c>
      <c r="U3172" s="31">
        <f t="shared" si="97"/>
        <v>0</v>
      </c>
      <c r="V3172" s="46" t="s">
        <v>149</v>
      </c>
    </row>
    <row r="3173" spans="1:22" x14ac:dyDescent="0.25">
      <c r="A3173" s="20">
        <v>42245</v>
      </c>
      <c r="B3173" s="183">
        <v>7381</v>
      </c>
      <c r="C3173" s="183" t="s">
        <v>1592</v>
      </c>
      <c r="D3173" s="14" t="s">
        <v>218</v>
      </c>
      <c r="E3173" s="153">
        <v>0</v>
      </c>
      <c r="F3173" s="23"/>
      <c r="G3173" s="106"/>
      <c r="H3173" s="31">
        <f t="shared" si="95"/>
        <v>0</v>
      </c>
      <c r="I3173" s="132" t="s">
        <v>13</v>
      </c>
      <c r="N3173" s="20">
        <v>42240</v>
      </c>
      <c r="O3173" s="183">
        <v>6824</v>
      </c>
      <c r="P3173" s="183" t="s">
        <v>1592</v>
      </c>
      <c r="Q3173" s="14" t="s">
        <v>1103</v>
      </c>
      <c r="R3173" s="103">
        <v>16419.900000000001</v>
      </c>
      <c r="S3173" s="65">
        <v>42242</v>
      </c>
      <c r="T3173" s="106">
        <v>16419.900000000001</v>
      </c>
      <c r="U3173" s="31">
        <f t="shared" si="97"/>
        <v>0</v>
      </c>
      <c r="V3173" s="132" t="s">
        <v>149</v>
      </c>
    </row>
    <row r="3174" spans="1:22" x14ac:dyDescent="0.25">
      <c r="A3174" s="20">
        <v>42245</v>
      </c>
      <c r="B3174" s="183">
        <v>7382</v>
      </c>
      <c r="C3174" s="183" t="s">
        <v>1592</v>
      </c>
      <c r="D3174" s="14" t="s">
        <v>829</v>
      </c>
      <c r="E3174" s="103">
        <v>2713.1</v>
      </c>
      <c r="F3174" s="23">
        <v>42245</v>
      </c>
      <c r="G3174" s="106">
        <v>2713.1</v>
      </c>
      <c r="H3174" s="31">
        <f t="shared" si="95"/>
        <v>0</v>
      </c>
      <c r="I3174" s="132" t="s">
        <v>9</v>
      </c>
      <c r="N3174" s="20">
        <v>42243</v>
      </c>
      <c r="O3174" s="183">
        <v>7125</v>
      </c>
      <c r="P3174" s="183" t="s">
        <v>1592</v>
      </c>
      <c r="Q3174" s="14" t="s">
        <v>1103</v>
      </c>
      <c r="R3174" s="103">
        <v>27687.8</v>
      </c>
      <c r="S3174" s="23">
        <v>42245</v>
      </c>
      <c r="T3174" s="106">
        <v>27687.8</v>
      </c>
      <c r="U3174" s="31">
        <f t="shared" si="97"/>
        <v>0</v>
      </c>
      <c r="V3174" s="132" t="s">
        <v>149</v>
      </c>
    </row>
    <row r="3175" spans="1:22" x14ac:dyDescent="0.25">
      <c r="A3175" s="20">
        <v>42245</v>
      </c>
      <c r="B3175" s="183">
        <v>7383</v>
      </c>
      <c r="C3175" s="183" t="s">
        <v>1592</v>
      </c>
      <c r="D3175" s="14" t="s">
        <v>440</v>
      </c>
      <c r="E3175" s="103">
        <v>5647.2</v>
      </c>
      <c r="F3175" s="30"/>
      <c r="G3175" s="144"/>
      <c r="H3175" s="31">
        <f t="shared" si="95"/>
        <v>5647.2</v>
      </c>
      <c r="I3175" s="132" t="s">
        <v>9</v>
      </c>
      <c r="N3175" s="20">
        <v>42247</v>
      </c>
      <c r="O3175" s="183">
        <v>7618</v>
      </c>
      <c r="P3175" s="183" t="s">
        <v>1592</v>
      </c>
      <c r="Q3175" s="14" t="s">
        <v>1103</v>
      </c>
      <c r="R3175" s="103">
        <v>20099.599999999999</v>
      </c>
      <c r="S3175" s="23"/>
      <c r="T3175" s="106"/>
      <c r="U3175" s="31">
        <f t="shared" si="97"/>
        <v>20099.599999999999</v>
      </c>
      <c r="V3175" s="132" t="s">
        <v>149</v>
      </c>
    </row>
    <row r="3176" spans="1:22" x14ac:dyDescent="0.25">
      <c r="A3176" s="20">
        <v>42245</v>
      </c>
      <c r="B3176" s="183">
        <v>7384</v>
      </c>
      <c r="C3176" s="183" t="s">
        <v>1592</v>
      </c>
      <c r="D3176" s="14" t="s">
        <v>106</v>
      </c>
      <c r="E3176" s="103">
        <v>3500</v>
      </c>
      <c r="F3176" s="30">
        <v>42249</v>
      </c>
      <c r="G3176" s="144">
        <v>3500</v>
      </c>
      <c r="H3176" s="31">
        <f t="shared" si="95"/>
        <v>0</v>
      </c>
      <c r="I3176" s="132" t="s">
        <v>9</v>
      </c>
      <c r="N3176" s="20">
        <v>42219</v>
      </c>
      <c r="O3176" s="183">
        <v>4431</v>
      </c>
      <c r="P3176" s="183" t="s">
        <v>1592</v>
      </c>
      <c r="Q3176" s="40" t="s">
        <v>4420</v>
      </c>
      <c r="R3176" s="103">
        <v>1950</v>
      </c>
      <c r="S3176" s="23">
        <v>42220</v>
      </c>
      <c r="T3176" s="106">
        <v>1950</v>
      </c>
      <c r="U3176" s="31">
        <f t="shared" si="97"/>
        <v>0</v>
      </c>
      <c r="V3176" s="46" t="s">
        <v>6104</v>
      </c>
    </row>
    <row r="3177" spans="1:22" x14ac:dyDescent="0.25">
      <c r="A3177" s="20">
        <v>42245</v>
      </c>
      <c r="B3177" s="183">
        <v>7385</v>
      </c>
      <c r="C3177" s="183" t="s">
        <v>1592</v>
      </c>
      <c r="D3177" s="14" t="s">
        <v>1020</v>
      </c>
      <c r="E3177" s="103">
        <v>3960.06</v>
      </c>
      <c r="F3177" s="23">
        <v>42245</v>
      </c>
      <c r="G3177" s="106">
        <v>3960.06</v>
      </c>
      <c r="H3177" s="31">
        <f t="shared" si="95"/>
        <v>0</v>
      </c>
      <c r="I3177" s="132" t="s">
        <v>9</v>
      </c>
      <c r="N3177" s="20">
        <v>42220</v>
      </c>
      <c r="O3177" s="183">
        <v>4578</v>
      </c>
      <c r="P3177" s="183" t="s">
        <v>1592</v>
      </c>
      <c r="Q3177" s="14" t="s">
        <v>4420</v>
      </c>
      <c r="R3177" s="103">
        <v>4907.3999999999996</v>
      </c>
      <c r="S3177" s="23">
        <v>42220</v>
      </c>
      <c r="T3177" s="106">
        <v>4907.3999999999996</v>
      </c>
      <c r="U3177" s="31">
        <f t="shared" si="97"/>
        <v>0</v>
      </c>
      <c r="V3177" s="132" t="s">
        <v>6106</v>
      </c>
    </row>
    <row r="3178" spans="1:22" x14ac:dyDescent="0.25">
      <c r="A3178" s="20">
        <v>42245</v>
      </c>
      <c r="B3178" s="183">
        <v>7386</v>
      </c>
      <c r="C3178" s="183" t="s">
        <v>1592</v>
      </c>
      <c r="D3178" s="14" t="s">
        <v>6121</v>
      </c>
      <c r="E3178" s="103">
        <v>28055.599999999999</v>
      </c>
      <c r="F3178" s="23" t="s">
        <v>6278</v>
      </c>
      <c r="G3178" s="106">
        <f>243.2+27812.4</f>
        <v>28055.600000000002</v>
      </c>
      <c r="H3178" s="31">
        <f t="shared" si="95"/>
        <v>0</v>
      </c>
      <c r="I3178" s="132" t="s">
        <v>1013</v>
      </c>
      <c r="N3178" s="20">
        <v>42221</v>
      </c>
      <c r="O3178" s="183">
        <v>4613</v>
      </c>
      <c r="P3178" s="183" t="s">
        <v>1592</v>
      </c>
      <c r="Q3178" s="14" t="s">
        <v>4420</v>
      </c>
      <c r="R3178" s="103">
        <v>2318.4</v>
      </c>
      <c r="S3178" s="23">
        <v>42221</v>
      </c>
      <c r="T3178" s="106">
        <v>2318.4</v>
      </c>
      <c r="U3178" s="31">
        <f t="shared" si="97"/>
        <v>0</v>
      </c>
      <c r="V3178" s="132" t="s">
        <v>6104</v>
      </c>
    </row>
    <row r="3179" spans="1:22" x14ac:dyDescent="0.25">
      <c r="A3179" s="20">
        <v>42245</v>
      </c>
      <c r="B3179" s="183">
        <v>7387</v>
      </c>
      <c r="C3179" s="183" t="s">
        <v>1592</v>
      </c>
      <c r="D3179" s="14" t="s">
        <v>24</v>
      </c>
      <c r="E3179" s="103">
        <v>152064.04999999999</v>
      </c>
      <c r="F3179" s="30">
        <v>42251</v>
      </c>
      <c r="G3179" s="144">
        <v>152064.04999999999</v>
      </c>
      <c r="H3179" s="31">
        <f t="shared" si="95"/>
        <v>0</v>
      </c>
      <c r="I3179" s="132" t="s">
        <v>94</v>
      </c>
      <c r="N3179" s="20">
        <v>42222</v>
      </c>
      <c r="O3179" s="183">
        <v>4710</v>
      </c>
      <c r="P3179" s="183" t="s">
        <v>1592</v>
      </c>
      <c r="Q3179" s="14" t="s">
        <v>4420</v>
      </c>
      <c r="R3179" s="103">
        <v>3180.8</v>
      </c>
      <c r="S3179" s="23">
        <v>42222</v>
      </c>
      <c r="T3179" s="106">
        <v>3180.8</v>
      </c>
      <c r="U3179" s="31">
        <f t="shared" si="97"/>
        <v>0</v>
      </c>
      <c r="V3179" s="132" t="s">
        <v>6106</v>
      </c>
    </row>
    <row r="3180" spans="1:22" x14ac:dyDescent="0.25">
      <c r="A3180" s="20">
        <v>42245</v>
      </c>
      <c r="B3180" s="183">
        <v>7388</v>
      </c>
      <c r="C3180" s="183" t="s">
        <v>1592</v>
      </c>
      <c r="D3180" s="14" t="s">
        <v>881</v>
      </c>
      <c r="E3180" s="103">
        <v>1556</v>
      </c>
      <c r="F3180" s="23" t="s">
        <v>6313</v>
      </c>
      <c r="G3180" s="106">
        <v>1556</v>
      </c>
      <c r="H3180" s="31">
        <f t="shared" si="95"/>
        <v>0</v>
      </c>
      <c r="I3180" s="132" t="s">
        <v>9</v>
      </c>
      <c r="N3180" s="20">
        <v>42223</v>
      </c>
      <c r="O3180" s="183">
        <v>4863</v>
      </c>
      <c r="P3180" s="183" t="s">
        <v>1592</v>
      </c>
      <c r="Q3180" s="14" t="s">
        <v>4420</v>
      </c>
      <c r="R3180" s="103">
        <v>6569.4</v>
      </c>
      <c r="S3180" s="23">
        <v>42223</v>
      </c>
      <c r="T3180" s="106">
        <v>6569.4</v>
      </c>
      <c r="U3180" s="31">
        <f t="shared" si="97"/>
        <v>0</v>
      </c>
      <c r="V3180" s="132" t="s">
        <v>6106</v>
      </c>
    </row>
    <row r="3181" spans="1:22" x14ac:dyDescent="0.25">
      <c r="A3181" s="20">
        <v>42245</v>
      </c>
      <c r="B3181" s="183">
        <v>7389</v>
      </c>
      <c r="C3181" s="183" t="s">
        <v>1592</v>
      </c>
      <c r="D3181" s="14" t="s">
        <v>294</v>
      </c>
      <c r="E3181" s="103">
        <v>3159</v>
      </c>
      <c r="F3181" s="23">
        <v>42245</v>
      </c>
      <c r="G3181" s="106">
        <v>3159</v>
      </c>
      <c r="H3181" s="31">
        <f t="shared" si="95"/>
        <v>0</v>
      </c>
      <c r="I3181" s="132" t="s">
        <v>9</v>
      </c>
      <c r="N3181" s="20">
        <v>42226</v>
      </c>
      <c r="O3181" s="183">
        <v>5169</v>
      </c>
      <c r="P3181" s="183" t="s">
        <v>1592</v>
      </c>
      <c r="Q3181" s="14" t="s">
        <v>4420</v>
      </c>
      <c r="R3181" s="103">
        <v>4497.6000000000004</v>
      </c>
      <c r="S3181" s="23">
        <v>42226</v>
      </c>
      <c r="T3181" s="106">
        <v>4497.6000000000004</v>
      </c>
      <c r="U3181" s="31">
        <f t="shared" si="97"/>
        <v>0</v>
      </c>
      <c r="V3181" s="132" t="s">
        <v>6104</v>
      </c>
    </row>
    <row r="3182" spans="1:22" x14ac:dyDescent="0.25">
      <c r="A3182" s="20">
        <v>42245</v>
      </c>
      <c r="B3182" s="183">
        <v>7390</v>
      </c>
      <c r="C3182" s="183" t="s">
        <v>1592</v>
      </c>
      <c r="D3182" s="14" t="s">
        <v>145</v>
      </c>
      <c r="E3182" s="103">
        <v>2166.1999999999998</v>
      </c>
      <c r="F3182" s="23">
        <v>42245</v>
      </c>
      <c r="G3182" s="106">
        <v>2166.1999999999998</v>
      </c>
      <c r="H3182" s="31">
        <f t="shared" si="95"/>
        <v>0</v>
      </c>
      <c r="I3182" s="132" t="s">
        <v>9</v>
      </c>
      <c r="N3182" s="20">
        <v>42228</v>
      </c>
      <c r="O3182" s="183">
        <v>5417</v>
      </c>
      <c r="P3182" s="183" t="s">
        <v>1592</v>
      </c>
      <c r="Q3182" s="150" t="s">
        <v>4420</v>
      </c>
      <c r="R3182" s="103">
        <v>4384.8</v>
      </c>
      <c r="S3182" s="23">
        <v>42228</v>
      </c>
      <c r="T3182" s="106">
        <v>4384.8</v>
      </c>
      <c r="U3182" s="31">
        <f t="shared" si="97"/>
        <v>0</v>
      </c>
      <c r="V3182" s="132" t="s">
        <v>6104</v>
      </c>
    </row>
    <row r="3183" spans="1:22" x14ac:dyDescent="0.25">
      <c r="A3183" s="20">
        <v>42245</v>
      </c>
      <c r="B3183" s="183">
        <v>7391</v>
      </c>
      <c r="C3183" s="183" t="s">
        <v>1592</v>
      </c>
      <c r="D3183" s="14" t="s">
        <v>111</v>
      </c>
      <c r="E3183" s="103">
        <v>213070</v>
      </c>
      <c r="F3183" s="30">
        <v>42251</v>
      </c>
      <c r="G3183" s="144">
        <v>213070</v>
      </c>
      <c r="H3183" s="31">
        <f t="shared" si="95"/>
        <v>0</v>
      </c>
      <c r="I3183" s="132" t="s">
        <v>9</v>
      </c>
      <c r="N3183" s="20">
        <v>42230</v>
      </c>
      <c r="O3183" s="183">
        <v>5655</v>
      </c>
      <c r="P3183" s="183" t="s">
        <v>1592</v>
      </c>
      <c r="Q3183" s="14" t="s">
        <v>4420</v>
      </c>
      <c r="R3183" s="103">
        <v>4873.2</v>
      </c>
      <c r="S3183" s="23">
        <v>42231</v>
      </c>
      <c r="T3183" s="106">
        <v>4873.2</v>
      </c>
      <c r="U3183" s="48">
        <f t="shared" si="97"/>
        <v>0</v>
      </c>
      <c r="V3183" s="132" t="s">
        <v>6104</v>
      </c>
    </row>
    <row r="3184" spans="1:22" x14ac:dyDescent="0.25">
      <c r="A3184" s="20">
        <v>42245</v>
      </c>
      <c r="B3184" s="183">
        <v>7392</v>
      </c>
      <c r="C3184" s="183" t="s">
        <v>1592</v>
      </c>
      <c r="D3184" s="14" t="s">
        <v>1262</v>
      </c>
      <c r="E3184" s="103">
        <v>30954</v>
      </c>
      <c r="F3184" s="30">
        <v>42261</v>
      </c>
      <c r="G3184" s="144">
        <v>30954</v>
      </c>
      <c r="H3184" s="31">
        <f t="shared" si="95"/>
        <v>0</v>
      </c>
      <c r="I3184" s="132" t="s">
        <v>9</v>
      </c>
      <c r="N3184" s="20">
        <v>42244</v>
      </c>
      <c r="O3184" s="183">
        <v>7194</v>
      </c>
      <c r="P3184" s="183" t="s">
        <v>1592</v>
      </c>
      <c r="Q3184" s="14" t="s">
        <v>4420</v>
      </c>
      <c r="R3184" s="103">
        <v>3251.6</v>
      </c>
      <c r="S3184" s="23">
        <v>42244</v>
      </c>
      <c r="T3184" s="106">
        <v>3251.6</v>
      </c>
      <c r="U3184" s="31">
        <f t="shared" si="97"/>
        <v>0</v>
      </c>
      <c r="V3184" s="132" t="s">
        <v>773</v>
      </c>
    </row>
    <row r="3185" spans="1:22" x14ac:dyDescent="0.25">
      <c r="A3185" s="20">
        <v>42245</v>
      </c>
      <c r="B3185" s="183">
        <v>7393</v>
      </c>
      <c r="C3185" s="183" t="s">
        <v>1592</v>
      </c>
      <c r="D3185" s="14" t="s">
        <v>1182</v>
      </c>
      <c r="E3185" s="103">
        <v>68.8</v>
      </c>
      <c r="F3185" s="23">
        <v>42246</v>
      </c>
      <c r="G3185" s="106">
        <v>68.8</v>
      </c>
      <c r="H3185" s="31">
        <f t="shared" si="95"/>
        <v>0</v>
      </c>
      <c r="I3185" s="132" t="s">
        <v>9</v>
      </c>
      <c r="N3185" s="20">
        <v>42247</v>
      </c>
      <c r="O3185" s="183">
        <v>7510</v>
      </c>
      <c r="P3185" s="183" t="s">
        <v>1592</v>
      </c>
      <c r="Q3185" s="14" t="s">
        <v>4420</v>
      </c>
      <c r="R3185" s="103">
        <v>2402.4</v>
      </c>
      <c r="S3185" s="23">
        <v>42247</v>
      </c>
      <c r="T3185" s="106">
        <v>2402.4</v>
      </c>
      <c r="U3185" s="31">
        <f t="shared" si="97"/>
        <v>0</v>
      </c>
      <c r="V3185" s="132" t="s">
        <v>773</v>
      </c>
    </row>
    <row r="3186" spans="1:22" x14ac:dyDescent="0.25">
      <c r="A3186" s="20">
        <v>42245</v>
      </c>
      <c r="B3186" s="183">
        <v>7394</v>
      </c>
      <c r="C3186" s="183" t="s">
        <v>1592</v>
      </c>
      <c r="D3186" s="14" t="s">
        <v>332</v>
      </c>
      <c r="E3186" s="103">
        <v>57</v>
      </c>
      <c r="F3186" s="23">
        <v>42246</v>
      </c>
      <c r="G3186" s="106">
        <v>57</v>
      </c>
      <c r="H3186" s="31">
        <f t="shared" si="95"/>
        <v>0</v>
      </c>
      <c r="I3186" s="132" t="s">
        <v>9</v>
      </c>
      <c r="N3186" s="20">
        <v>42217</v>
      </c>
      <c r="O3186" s="183">
        <v>4211</v>
      </c>
      <c r="P3186" s="183" t="s">
        <v>1592</v>
      </c>
      <c r="Q3186" s="14" t="s">
        <v>112</v>
      </c>
      <c r="R3186" s="103">
        <v>28869</v>
      </c>
      <c r="S3186" s="23" t="s">
        <v>6103</v>
      </c>
      <c r="T3186" s="106">
        <f>22869+6000</f>
        <v>28869</v>
      </c>
      <c r="U3186" s="25">
        <f t="shared" si="97"/>
        <v>0</v>
      </c>
      <c r="V3186" s="132" t="s">
        <v>9</v>
      </c>
    </row>
    <row r="3187" spans="1:22" x14ac:dyDescent="0.25">
      <c r="A3187" s="20">
        <v>42246</v>
      </c>
      <c r="B3187" s="183">
        <v>7395</v>
      </c>
      <c r="C3187" s="183" t="s">
        <v>1592</v>
      </c>
      <c r="D3187" s="14" t="s">
        <v>18</v>
      </c>
      <c r="E3187" s="103">
        <v>2796.8</v>
      </c>
      <c r="F3187" s="23">
        <v>42246</v>
      </c>
      <c r="G3187" s="106">
        <v>2796.8</v>
      </c>
      <c r="H3187" s="31">
        <f t="shared" si="95"/>
        <v>0</v>
      </c>
      <c r="I3187" s="132" t="s">
        <v>9</v>
      </c>
      <c r="N3187" s="20">
        <v>42219</v>
      </c>
      <c r="O3187" s="183">
        <v>4398</v>
      </c>
      <c r="P3187" s="183" t="s">
        <v>1592</v>
      </c>
      <c r="Q3187" s="40" t="s">
        <v>112</v>
      </c>
      <c r="R3187" s="103">
        <v>396.8</v>
      </c>
      <c r="S3187" s="23">
        <v>42219</v>
      </c>
      <c r="T3187" s="106">
        <v>396.8</v>
      </c>
      <c r="U3187" s="25">
        <f t="shared" si="97"/>
        <v>0</v>
      </c>
      <c r="V3187" s="46" t="s">
        <v>9</v>
      </c>
    </row>
    <row r="3188" spans="1:22" x14ac:dyDescent="0.25">
      <c r="A3188" s="20">
        <v>42246</v>
      </c>
      <c r="B3188" s="183">
        <v>7396</v>
      </c>
      <c r="C3188" s="183" t="s">
        <v>1592</v>
      </c>
      <c r="D3188" s="14" t="s">
        <v>863</v>
      </c>
      <c r="E3188" s="103">
        <v>7462</v>
      </c>
      <c r="F3188" s="23">
        <v>42246</v>
      </c>
      <c r="G3188" s="106">
        <v>7462</v>
      </c>
      <c r="H3188" s="31">
        <f t="shared" si="95"/>
        <v>0</v>
      </c>
      <c r="I3188" s="132" t="s">
        <v>9</v>
      </c>
      <c r="N3188" s="20">
        <v>42222</v>
      </c>
      <c r="O3188" s="183">
        <v>4696</v>
      </c>
      <c r="P3188" s="183" t="s">
        <v>1592</v>
      </c>
      <c r="Q3188" s="14" t="s">
        <v>112</v>
      </c>
      <c r="R3188" s="103">
        <v>14342.6</v>
      </c>
      <c r="S3188" s="23">
        <v>42222</v>
      </c>
      <c r="T3188" s="106">
        <v>14342.6</v>
      </c>
      <c r="U3188" s="31">
        <f t="shared" si="97"/>
        <v>0</v>
      </c>
      <c r="V3188" s="132" t="s">
        <v>9</v>
      </c>
    </row>
    <row r="3189" spans="1:22" x14ac:dyDescent="0.25">
      <c r="A3189" s="20">
        <v>42246</v>
      </c>
      <c r="B3189" s="183">
        <v>7397</v>
      </c>
      <c r="C3189" s="183" t="s">
        <v>1592</v>
      </c>
      <c r="D3189" s="14" t="s">
        <v>2607</v>
      </c>
      <c r="E3189" s="103">
        <v>4623.3</v>
      </c>
      <c r="F3189" s="23">
        <v>42246</v>
      </c>
      <c r="G3189" s="106">
        <v>4623.3</v>
      </c>
      <c r="H3189" s="31">
        <f t="shared" si="95"/>
        <v>0</v>
      </c>
      <c r="I3189" s="132" t="s">
        <v>9</v>
      </c>
      <c r="N3189" s="20">
        <v>42223</v>
      </c>
      <c r="O3189" s="183">
        <v>4818</v>
      </c>
      <c r="P3189" s="183" t="s">
        <v>1592</v>
      </c>
      <c r="Q3189" s="150" t="s">
        <v>112</v>
      </c>
      <c r="R3189" s="103">
        <v>23073.4</v>
      </c>
      <c r="S3189" s="23"/>
      <c r="T3189" s="106"/>
      <c r="U3189" s="31">
        <f t="shared" si="97"/>
        <v>23073.4</v>
      </c>
      <c r="V3189" s="132" t="s">
        <v>9</v>
      </c>
    </row>
    <row r="3190" spans="1:22" x14ac:dyDescent="0.25">
      <c r="A3190" s="20">
        <v>42246</v>
      </c>
      <c r="B3190" s="183">
        <v>7398</v>
      </c>
      <c r="C3190" s="183" t="s">
        <v>1592</v>
      </c>
      <c r="D3190" s="14" t="s">
        <v>383</v>
      </c>
      <c r="E3190" s="103">
        <v>2485.6999999999998</v>
      </c>
      <c r="F3190" s="23">
        <v>42246</v>
      </c>
      <c r="G3190" s="106">
        <v>2485.6999999999998</v>
      </c>
      <c r="H3190" s="31">
        <f t="shared" si="95"/>
        <v>0</v>
      </c>
      <c r="I3190" s="132" t="s">
        <v>9</v>
      </c>
      <c r="N3190" s="20">
        <v>42224</v>
      </c>
      <c r="O3190" s="183">
        <v>5002</v>
      </c>
      <c r="P3190" s="183" t="s">
        <v>1592</v>
      </c>
      <c r="Q3190" s="14" t="s">
        <v>112</v>
      </c>
      <c r="R3190" s="103">
        <v>4185</v>
      </c>
      <c r="S3190" s="23" t="s">
        <v>6149</v>
      </c>
      <c r="T3190" s="106">
        <f>3300+885</f>
        <v>4185</v>
      </c>
      <c r="U3190" s="31">
        <f t="shared" si="97"/>
        <v>0</v>
      </c>
      <c r="V3190" s="132" t="s">
        <v>9</v>
      </c>
    </row>
    <row r="3191" spans="1:22" x14ac:dyDescent="0.25">
      <c r="A3191" s="20">
        <v>42246</v>
      </c>
      <c r="B3191" s="183">
        <v>7399</v>
      </c>
      <c r="C3191" s="183" t="s">
        <v>1592</v>
      </c>
      <c r="D3191" s="14" t="s">
        <v>1726</v>
      </c>
      <c r="E3191" s="103">
        <v>1652.4</v>
      </c>
      <c r="F3191" s="23">
        <v>42246</v>
      </c>
      <c r="G3191" s="106">
        <v>1652.4</v>
      </c>
      <c r="H3191" s="31">
        <f t="shared" si="95"/>
        <v>0</v>
      </c>
      <c r="I3191" s="132" t="s">
        <v>9</v>
      </c>
      <c r="N3191" s="20">
        <v>42225</v>
      </c>
      <c r="O3191" s="183">
        <v>5071</v>
      </c>
      <c r="P3191" s="183" t="s">
        <v>1592</v>
      </c>
      <c r="Q3191" s="14" t="s">
        <v>112</v>
      </c>
      <c r="R3191" s="103">
        <v>13937.63</v>
      </c>
      <c r="S3191" s="23" t="s">
        <v>6155</v>
      </c>
      <c r="T3191" s="106">
        <f>7400+6537.63</f>
        <v>13937.630000000001</v>
      </c>
      <c r="U3191" s="31">
        <f t="shared" si="97"/>
        <v>0</v>
      </c>
      <c r="V3191" s="132" t="s">
        <v>9</v>
      </c>
    </row>
    <row r="3192" spans="1:22" x14ac:dyDescent="0.25">
      <c r="A3192" s="20">
        <v>42246</v>
      </c>
      <c r="B3192" s="183">
        <v>7400</v>
      </c>
      <c r="C3192" s="183" t="s">
        <v>1592</v>
      </c>
      <c r="D3192" s="14" t="s">
        <v>1182</v>
      </c>
      <c r="E3192" s="103">
        <v>260</v>
      </c>
      <c r="F3192" s="23">
        <v>42246</v>
      </c>
      <c r="G3192" s="106">
        <v>260</v>
      </c>
      <c r="H3192" s="31">
        <f t="shared" si="95"/>
        <v>0</v>
      </c>
      <c r="I3192" s="132" t="s">
        <v>9</v>
      </c>
      <c r="N3192" s="20">
        <v>42225</v>
      </c>
      <c r="O3192" s="183">
        <v>5117</v>
      </c>
      <c r="P3192" s="183" t="s">
        <v>1592</v>
      </c>
      <c r="Q3192" s="14" t="s">
        <v>112</v>
      </c>
      <c r="R3192" s="103">
        <v>2056</v>
      </c>
      <c r="S3192" s="23">
        <v>42225</v>
      </c>
      <c r="T3192" s="106">
        <v>2056</v>
      </c>
      <c r="U3192" s="31">
        <f t="shared" si="97"/>
        <v>0</v>
      </c>
      <c r="V3192" s="132" t="s">
        <v>6112</v>
      </c>
    </row>
    <row r="3193" spans="1:22" x14ac:dyDescent="0.25">
      <c r="A3193" s="20">
        <v>42246</v>
      </c>
      <c r="B3193" s="183">
        <v>7401</v>
      </c>
      <c r="C3193" s="183" t="s">
        <v>1592</v>
      </c>
      <c r="D3193" s="14" t="s">
        <v>16</v>
      </c>
      <c r="E3193" s="103">
        <v>6806</v>
      </c>
      <c r="F3193" s="23">
        <v>42246</v>
      </c>
      <c r="G3193" s="106">
        <v>6806</v>
      </c>
      <c r="H3193" s="31">
        <f t="shared" si="95"/>
        <v>0</v>
      </c>
      <c r="I3193" s="132" t="s">
        <v>9</v>
      </c>
      <c r="N3193" s="20">
        <v>42227</v>
      </c>
      <c r="O3193" s="183">
        <v>5262</v>
      </c>
      <c r="P3193" s="183" t="s">
        <v>1592</v>
      </c>
      <c r="Q3193" s="14" t="s">
        <v>112</v>
      </c>
      <c r="R3193" s="103">
        <v>15467.4</v>
      </c>
      <c r="S3193" s="23">
        <v>42227</v>
      </c>
      <c r="T3193" s="118">
        <v>15467.4</v>
      </c>
      <c r="U3193" s="31">
        <f t="shared" si="97"/>
        <v>0</v>
      </c>
      <c r="V3193" s="28" t="s">
        <v>6112</v>
      </c>
    </row>
    <row r="3194" spans="1:22" x14ac:dyDescent="0.25">
      <c r="A3194" s="20">
        <v>42246</v>
      </c>
      <c r="B3194" s="183">
        <v>7402</v>
      </c>
      <c r="C3194" s="183" t="s">
        <v>1592</v>
      </c>
      <c r="D3194" s="14" t="s">
        <v>114</v>
      </c>
      <c r="E3194" s="103">
        <v>4137</v>
      </c>
      <c r="F3194" s="23">
        <v>42246</v>
      </c>
      <c r="G3194" s="106">
        <v>4137</v>
      </c>
      <c r="H3194" s="31">
        <f t="shared" si="95"/>
        <v>0</v>
      </c>
      <c r="I3194" s="132" t="s">
        <v>9</v>
      </c>
      <c r="N3194" s="20">
        <v>42228</v>
      </c>
      <c r="O3194" s="183">
        <v>5360</v>
      </c>
      <c r="P3194" s="183" t="s">
        <v>1592</v>
      </c>
      <c r="Q3194" s="14" t="s">
        <v>112</v>
      </c>
      <c r="R3194" s="103">
        <v>2854.2</v>
      </c>
      <c r="S3194" s="23">
        <v>42228</v>
      </c>
      <c r="T3194" s="106">
        <v>2854.2</v>
      </c>
      <c r="U3194" s="31">
        <f t="shared" si="97"/>
        <v>0</v>
      </c>
      <c r="V3194" s="132" t="s">
        <v>9</v>
      </c>
    </row>
    <row r="3195" spans="1:22" x14ac:dyDescent="0.25">
      <c r="A3195" s="20">
        <v>42246</v>
      </c>
      <c r="B3195" s="183">
        <v>7403</v>
      </c>
      <c r="C3195" s="183" t="s">
        <v>1592</v>
      </c>
      <c r="D3195" s="14" t="s">
        <v>1262</v>
      </c>
      <c r="E3195" s="103">
        <v>31631.37</v>
      </c>
      <c r="F3195" s="30">
        <v>42261</v>
      </c>
      <c r="G3195" s="144">
        <v>31631.37</v>
      </c>
      <c r="H3195" s="31">
        <f t="shared" si="95"/>
        <v>0</v>
      </c>
      <c r="I3195" s="132" t="s">
        <v>9</v>
      </c>
      <c r="N3195" s="20">
        <v>42228</v>
      </c>
      <c r="O3195" s="183">
        <v>5363</v>
      </c>
      <c r="P3195" s="183" t="s">
        <v>1592</v>
      </c>
      <c r="Q3195" s="14" t="s">
        <v>112</v>
      </c>
      <c r="R3195" s="103">
        <v>501.6</v>
      </c>
      <c r="S3195" s="23">
        <v>42228</v>
      </c>
      <c r="T3195" s="106">
        <v>501.6</v>
      </c>
      <c r="U3195" s="31">
        <f t="shared" si="97"/>
        <v>0</v>
      </c>
      <c r="V3195" s="132" t="s">
        <v>9</v>
      </c>
    </row>
    <row r="3196" spans="1:22" x14ac:dyDescent="0.25">
      <c r="A3196" s="20">
        <v>42246</v>
      </c>
      <c r="B3196" s="183">
        <v>7404</v>
      </c>
      <c r="C3196" s="183" t="s">
        <v>1592</v>
      </c>
      <c r="D3196" s="14" t="s">
        <v>8</v>
      </c>
      <c r="E3196" s="103">
        <v>2782</v>
      </c>
      <c r="F3196" s="23">
        <v>42246</v>
      </c>
      <c r="G3196" s="106">
        <v>2782</v>
      </c>
      <c r="H3196" s="31">
        <f t="shared" si="95"/>
        <v>0</v>
      </c>
      <c r="I3196" s="132" t="s">
        <v>9</v>
      </c>
      <c r="N3196" s="20">
        <v>42228</v>
      </c>
      <c r="O3196" s="183">
        <v>5448</v>
      </c>
      <c r="P3196" s="183" t="s">
        <v>1592</v>
      </c>
      <c r="Q3196" s="14" t="s">
        <v>112</v>
      </c>
      <c r="R3196" s="103">
        <v>16039.8</v>
      </c>
      <c r="S3196" s="23">
        <v>42228</v>
      </c>
      <c r="T3196" s="106">
        <v>16039.8</v>
      </c>
      <c r="U3196" s="31">
        <f t="shared" si="97"/>
        <v>0</v>
      </c>
      <c r="V3196" s="132" t="s">
        <v>9</v>
      </c>
    </row>
    <row r="3197" spans="1:22" x14ac:dyDescent="0.25">
      <c r="A3197" s="20">
        <v>42246</v>
      </c>
      <c r="B3197" s="183">
        <v>7405</v>
      </c>
      <c r="C3197" s="183" t="s">
        <v>1592</v>
      </c>
      <c r="D3197" s="14" t="s">
        <v>151</v>
      </c>
      <c r="E3197" s="103">
        <v>1321.8</v>
      </c>
      <c r="F3197" s="23">
        <v>42247</v>
      </c>
      <c r="G3197" s="106">
        <v>1321.8</v>
      </c>
      <c r="H3197" s="31">
        <f t="shared" si="95"/>
        <v>0</v>
      </c>
      <c r="I3197" s="132" t="s">
        <v>9</v>
      </c>
      <c r="N3197" s="20">
        <v>42229</v>
      </c>
      <c r="O3197" s="183">
        <v>5492</v>
      </c>
      <c r="P3197" s="183" t="s">
        <v>1592</v>
      </c>
      <c r="Q3197" s="14" t="s">
        <v>112</v>
      </c>
      <c r="R3197" s="103">
        <v>12040.4</v>
      </c>
      <c r="S3197" s="23">
        <v>42229</v>
      </c>
      <c r="T3197" s="106">
        <v>12040.4</v>
      </c>
      <c r="U3197" s="31">
        <f t="shared" si="97"/>
        <v>0</v>
      </c>
      <c r="V3197" s="132" t="s">
        <v>6106</v>
      </c>
    </row>
    <row r="3198" spans="1:22" x14ac:dyDescent="0.25">
      <c r="A3198" s="20">
        <v>42246</v>
      </c>
      <c r="B3198" s="183">
        <v>7406</v>
      </c>
      <c r="C3198" s="183" t="s">
        <v>1592</v>
      </c>
      <c r="D3198" s="14" t="s">
        <v>270</v>
      </c>
      <c r="E3198" s="103">
        <v>312.8</v>
      </c>
      <c r="F3198" s="23">
        <v>42246</v>
      </c>
      <c r="G3198" s="106">
        <v>312.8</v>
      </c>
      <c r="H3198" s="31">
        <f t="shared" si="95"/>
        <v>0</v>
      </c>
      <c r="I3198" s="132" t="s">
        <v>9</v>
      </c>
      <c r="N3198" s="20">
        <v>42230</v>
      </c>
      <c r="O3198" s="183">
        <v>5627</v>
      </c>
      <c r="P3198" s="183" t="s">
        <v>1592</v>
      </c>
      <c r="Q3198" s="14" t="s">
        <v>112</v>
      </c>
      <c r="R3198" s="103">
        <v>17736.8</v>
      </c>
      <c r="S3198" s="23" t="s">
        <v>6191</v>
      </c>
      <c r="T3198" s="106">
        <f>10500+7236.8</f>
        <v>17736.8</v>
      </c>
      <c r="U3198" s="31">
        <f t="shared" si="97"/>
        <v>0</v>
      </c>
      <c r="V3198" s="132" t="s">
        <v>9</v>
      </c>
    </row>
    <row r="3199" spans="1:22" x14ac:dyDescent="0.25">
      <c r="A3199" s="20">
        <v>42246</v>
      </c>
      <c r="B3199" s="183">
        <v>7407</v>
      </c>
      <c r="C3199" s="183" t="s">
        <v>1592</v>
      </c>
      <c r="D3199" s="14" t="s">
        <v>21</v>
      </c>
      <c r="E3199" s="103">
        <v>5453.8</v>
      </c>
      <c r="F3199" s="23">
        <v>42246</v>
      </c>
      <c r="G3199" s="106">
        <v>5453.8</v>
      </c>
      <c r="H3199" s="31">
        <f t="shared" si="95"/>
        <v>0</v>
      </c>
      <c r="I3199" s="132" t="s">
        <v>9</v>
      </c>
      <c r="N3199" s="20">
        <v>42233</v>
      </c>
      <c r="O3199" s="183">
        <v>5925</v>
      </c>
      <c r="P3199" s="183" t="s">
        <v>1592</v>
      </c>
      <c r="Q3199" s="14" t="s">
        <v>112</v>
      </c>
      <c r="R3199" s="103">
        <v>11684.9</v>
      </c>
      <c r="S3199" s="23">
        <v>42233</v>
      </c>
      <c r="T3199" s="118">
        <v>11684.9</v>
      </c>
      <c r="U3199" s="31">
        <f t="shared" si="97"/>
        <v>0</v>
      </c>
      <c r="V3199" s="28" t="s">
        <v>9</v>
      </c>
    </row>
    <row r="3200" spans="1:22" x14ac:dyDescent="0.25">
      <c r="A3200" s="20">
        <v>42246</v>
      </c>
      <c r="B3200" s="183">
        <v>7408</v>
      </c>
      <c r="C3200" s="183" t="s">
        <v>1592</v>
      </c>
      <c r="D3200" s="14" t="s">
        <v>152</v>
      </c>
      <c r="E3200" s="103">
        <v>5536.2</v>
      </c>
      <c r="F3200" s="23">
        <v>42246</v>
      </c>
      <c r="G3200" s="106">
        <v>5536.2</v>
      </c>
      <c r="H3200" s="31">
        <f t="shared" si="95"/>
        <v>0</v>
      </c>
      <c r="I3200" s="132" t="s">
        <v>59</v>
      </c>
      <c r="N3200" s="20">
        <v>42233</v>
      </c>
      <c r="O3200" s="183">
        <v>5928</v>
      </c>
      <c r="P3200" s="183" t="s">
        <v>1592</v>
      </c>
      <c r="Q3200" s="14" t="s">
        <v>112</v>
      </c>
      <c r="R3200" s="103">
        <v>14886.9</v>
      </c>
      <c r="S3200" s="23" t="s">
        <v>6208</v>
      </c>
      <c r="T3200" s="118">
        <f>2800+12086.9</f>
        <v>14886.9</v>
      </c>
      <c r="U3200" s="31">
        <f t="shared" si="97"/>
        <v>0</v>
      </c>
      <c r="V3200" s="28" t="s">
        <v>312</v>
      </c>
    </row>
    <row r="3201" spans="1:22" x14ac:dyDescent="0.25">
      <c r="A3201" s="20">
        <v>42246</v>
      </c>
      <c r="B3201" s="183">
        <v>7409</v>
      </c>
      <c r="C3201" s="183" t="s">
        <v>1592</v>
      </c>
      <c r="D3201" s="14" t="s">
        <v>125</v>
      </c>
      <c r="E3201" s="103">
        <v>2589.3000000000002</v>
      </c>
      <c r="F3201" s="30">
        <v>42248</v>
      </c>
      <c r="G3201" s="144">
        <v>2589.3000000000002</v>
      </c>
      <c r="H3201" s="31">
        <f t="shared" si="95"/>
        <v>0</v>
      </c>
      <c r="I3201" s="132" t="s">
        <v>6106</v>
      </c>
      <c r="N3201" s="20">
        <v>42235</v>
      </c>
      <c r="O3201" s="183">
        <v>6143</v>
      </c>
      <c r="P3201" s="183" t="s">
        <v>1592</v>
      </c>
      <c r="Q3201" s="14" t="s">
        <v>112</v>
      </c>
      <c r="R3201" s="103">
        <v>16332.8</v>
      </c>
      <c r="S3201" s="23" t="s">
        <v>6220</v>
      </c>
      <c r="T3201" s="106">
        <f>4500+11832.8</f>
        <v>16332.8</v>
      </c>
      <c r="U3201" s="31">
        <f t="shared" si="97"/>
        <v>0</v>
      </c>
      <c r="V3201" s="132" t="s">
        <v>6106</v>
      </c>
    </row>
    <row r="3202" spans="1:22" x14ac:dyDescent="0.25">
      <c r="A3202" s="20">
        <v>42246</v>
      </c>
      <c r="B3202" s="183">
        <v>7410</v>
      </c>
      <c r="C3202" s="183" t="s">
        <v>1592</v>
      </c>
      <c r="D3202" s="14" t="s">
        <v>82</v>
      </c>
      <c r="E3202" s="103">
        <v>3922.4</v>
      </c>
      <c r="F3202" s="23">
        <v>42246</v>
      </c>
      <c r="G3202" s="106">
        <v>3922.4</v>
      </c>
      <c r="H3202" s="31">
        <f t="shared" si="95"/>
        <v>0</v>
      </c>
      <c r="I3202" s="132" t="s">
        <v>9</v>
      </c>
      <c r="N3202" s="20">
        <v>42237</v>
      </c>
      <c r="O3202" s="183">
        <v>6389</v>
      </c>
      <c r="P3202" s="183" t="s">
        <v>1592</v>
      </c>
      <c r="Q3202" s="15" t="s">
        <v>112</v>
      </c>
      <c r="R3202" s="133">
        <v>4602.2</v>
      </c>
      <c r="S3202" s="23" t="s">
        <v>6236</v>
      </c>
      <c r="T3202" s="118">
        <f>2000+2602.2</f>
        <v>4602.2</v>
      </c>
      <c r="U3202" s="31">
        <f t="shared" si="97"/>
        <v>0</v>
      </c>
      <c r="V3202" s="46" t="s">
        <v>9</v>
      </c>
    </row>
    <row r="3203" spans="1:22" x14ac:dyDescent="0.25">
      <c r="A3203" s="20">
        <v>42246</v>
      </c>
      <c r="B3203" s="183">
        <v>7411</v>
      </c>
      <c r="C3203" s="183" t="s">
        <v>1592</v>
      </c>
      <c r="D3203" s="14" t="s">
        <v>218</v>
      </c>
      <c r="E3203" s="153">
        <v>0</v>
      </c>
      <c r="F3203" s="23"/>
      <c r="G3203" s="106"/>
      <c r="H3203" s="31">
        <f t="shared" si="95"/>
        <v>0</v>
      </c>
      <c r="I3203" s="132" t="s">
        <v>13</v>
      </c>
      <c r="N3203" s="20">
        <v>42240</v>
      </c>
      <c r="O3203" s="183">
        <v>6746</v>
      </c>
      <c r="P3203" s="183" t="s">
        <v>1592</v>
      </c>
      <c r="Q3203" s="14" t="s">
        <v>112</v>
      </c>
      <c r="R3203" s="103">
        <v>3714.4</v>
      </c>
      <c r="S3203" s="65">
        <v>42240</v>
      </c>
      <c r="T3203" s="106">
        <v>3714.4</v>
      </c>
      <c r="U3203" s="31">
        <f t="shared" ref="U3203:U3266" si="98">R3203-T3203</f>
        <v>0</v>
      </c>
      <c r="V3203" s="132" t="s">
        <v>9</v>
      </c>
    </row>
    <row r="3204" spans="1:22" x14ac:dyDescent="0.25">
      <c r="A3204" s="20">
        <v>42246</v>
      </c>
      <c r="B3204" s="183">
        <v>7412</v>
      </c>
      <c r="C3204" s="183" t="s">
        <v>1592</v>
      </c>
      <c r="D3204" s="14" t="s">
        <v>120</v>
      </c>
      <c r="E3204" s="103">
        <v>1807.8</v>
      </c>
      <c r="F3204" s="23">
        <v>42246</v>
      </c>
      <c r="G3204" s="106">
        <v>1807.8</v>
      </c>
      <c r="H3204" s="31">
        <f t="shared" si="95"/>
        <v>0</v>
      </c>
      <c r="I3204" s="132" t="s">
        <v>59</v>
      </c>
      <c r="N3204" s="20">
        <v>42241</v>
      </c>
      <c r="O3204" s="183">
        <v>6830</v>
      </c>
      <c r="P3204" s="183" t="s">
        <v>1592</v>
      </c>
      <c r="Q3204" s="14" t="s">
        <v>112</v>
      </c>
      <c r="R3204" s="103">
        <v>14689.2</v>
      </c>
      <c r="S3204" s="65">
        <v>42241</v>
      </c>
      <c r="T3204" s="106">
        <v>14689.2</v>
      </c>
      <c r="U3204" s="31">
        <f t="shared" si="98"/>
        <v>0</v>
      </c>
      <c r="V3204" s="132" t="s">
        <v>9</v>
      </c>
    </row>
    <row r="3205" spans="1:22" x14ac:dyDescent="0.25">
      <c r="A3205" s="20">
        <v>42246</v>
      </c>
      <c r="B3205" s="183">
        <v>7413</v>
      </c>
      <c r="C3205" s="183" t="s">
        <v>1592</v>
      </c>
      <c r="D3205" s="14" t="s">
        <v>45</v>
      </c>
      <c r="E3205" s="103">
        <v>10948</v>
      </c>
      <c r="F3205" s="30">
        <v>42264</v>
      </c>
      <c r="G3205" s="144">
        <v>10948</v>
      </c>
      <c r="H3205" s="31">
        <f t="shared" si="95"/>
        <v>0</v>
      </c>
      <c r="I3205" s="132" t="s">
        <v>59</v>
      </c>
      <c r="N3205" s="20">
        <v>42242</v>
      </c>
      <c r="O3205" s="183">
        <v>6919</v>
      </c>
      <c r="P3205" s="183" t="s">
        <v>1592</v>
      </c>
      <c r="Q3205" s="14" t="s">
        <v>112</v>
      </c>
      <c r="R3205" s="103">
        <v>5306</v>
      </c>
      <c r="S3205" s="65">
        <v>42242</v>
      </c>
      <c r="T3205" s="106">
        <v>5306</v>
      </c>
      <c r="U3205" s="31">
        <f t="shared" si="98"/>
        <v>0</v>
      </c>
      <c r="V3205" s="132" t="s">
        <v>9</v>
      </c>
    </row>
    <row r="3206" spans="1:22" x14ac:dyDescent="0.25">
      <c r="A3206" s="20">
        <v>42246</v>
      </c>
      <c r="B3206" s="183">
        <v>7414</v>
      </c>
      <c r="C3206" s="183" t="s">
        <v>1592</v>
      </c>
      <c r="D3206" s="14" t="s">
        <v>218</v>
      </c>
      <c r="E3206" s="153">
        <v>0</v>
      </c>
      <c r="F3206" s="23"/>
      <c r="G3206" s="106"/>
      <c r="H3206" s="31">
        <f t="shared" si="95"/>
        <v>0</v>
      </c>
      <c r="I3206" s="132" t="s">
        <v>13</v>
      </c>
      <c r="N3206" s="20">
        <v>42242</v>
      </c>
      <c r="O3206" s="183">
        <v>6935</v>
      </c>
      <c r="P3206" s="183" t="s">
        <v>1592</v>
      </c>
      <c r="Q3206" s="14" t="s">
        <v>112</v>
      </c>
      <c r="R3206" s="103">
        <v>8853.9</v>
      </c>
      <c r="S3206" s="65">
        <v>42242</v>
      </c>
      <c r="T3206" s="106">
        <v>8853.9</v>
      </c>
      <c r="U3206" s="31">
        <f t="shared" si="98"/>
        <v>0</v>
      </c>
      <c r="V3206" s="132" t="s">
        <v>6112</v>
      </c>
    </row>
    <row r="3207" spans="1:22" x14ac:dyDescent="0.25">
      <c r="A3207" s="20">
        <v>42246</v>
      </c>
      <c r="B3207" s="183">
        <v>7415</v>
      </c>
      <c r="C3207" s="183" t="s">
        <v>1592</v>
      </c>
      <c r="D3207" s="14" t="s">
        <v>6279</v>
      </c>
      <c r="E3207" s="103">
        <v>4701.2</v>
      </c>
      <c r="F3207" s="23">
        <v>42246</v>
      </c>
      <c r="G3207" s="106">
        <v>4701.2</v>
      </c>
      <c r="H3207" s="31">
        <f t="shared" si="95"/>
        <v>0</v>
      </c>
      <c r="I3207" s="132" t="s">
        <v>59</v>
      </c>
      <c r="N3207" s="20">
        <v>42243</v>
      </c>
      <c r="O3207" s="183">
        <v>7013</v>
      </c>
      <c r="P3207" s="183" t="s">
        <v>1592</v>
      </c>
      <c r="Q3207" s="14" t="s">
        <v>112</v>
      </c>
      <c r="R3207" s="103">
        <v>11470.1</v>
      </c>
      <c r="S3207" s="23">
        <v>42243</v>
      </c>
      <c r="T3207" s="106">
        <v>11470.1</v>
      </c>
      <c r="U3207" s="31">
        <f t="shared" si="98"/>
        <v>0</v>
      </c>
      <c r="V3207" s="132" t="s">
        <v>9</v>
      </c>
    </row>
    <row r="3208" spans="1:22" x14ac:dyDescent="0.25">
      <c r="A3208" s="20">
        <v>42246</v>
      </c>
      <c r="B3208" s="183">
        <v>7416</v>
      </c>
      <c r="C3208" s="183" t="s">
        <v>1592</v>
      </c>
      <c r="D3208" s="14" t="s">
        <v>137</v>
      </c>
      <c r="E3208" s="103">
        <v>1302</v>
      </c>
      <c r="F3208" s="23">
        <v>42246</v>
      </c>
      <c r="G3208" s="106">
        <v>1302</v>
      </c>
      <c r="H3208" s="31">
        <f t="shared" si="95"/>
        <v>0</v>
      </c>
      <c r="I3208" s="132" t="s">
        <v>9</v>
      </c>
      <c r="N3208" s="20">
        <v>42243</v>
      </c>
      <c r="O3208" s="183">
        <v>7116</v>
      </c>
      <c r="P3208" s="183" t="s">
        <v>1592</v>
      </c>
      <c r="Q3208" s="14" t="s">
        <v>112</v>
      </c>
      <c r="R3208" s="103">
        <v>1057.8</v>
      </c>
      <c r="S3208" s="23">
        <v>42243</v>
      </c>
      <c r="T3208" s="106">
        <v>1057.8</v>
      </c>
      <c r="U3208" s="31">
        <f t="shared" si="98"/>
        <v>0</v>
      </c>
      <c r="V3208" s="132" t="s">
        <v>9</v>
      </c>
    </row>
    <row r="3209" spans="1:22" x14ac:dyDescent="0.25">
      <c r="A3209" s="20">
        <v>42246</v>
      </c>
      <c r="B3209" s="183">
        <v>7417</v>
      </c>
      <c r="C3209" s="183" t="s">
        <v>1592</v>
      </c>
      <c r="D3209" s="14" t="s">
        <v>35</v>
      </c>
      <c r="E3209" s="103">
        <v>30445.9</v>
      </c>
      <c r="F3209" s="23">
        <v>42246</v>
      </c>
      <c r="G3209" s="106">
        <v>30445.9</v>
      </c>
      <c r="H3209" s="31">
        <f t="shared" si="95"/>
        <v>0</v>
      </c>
      <c r="I3209" s="132" t="s">
        <v>59</v>
      </c>
      <c r="N3209" s="20">
        <v>42244</v>
      </c>
      <c r="O3209" s="183">
        <v>7142</v>
      </c>
      <c r="P3209" s="183" t="s">
        <v>1592</v>
      </c>
      <c r="Q3209" s="14" t="s">
        <v>112</v>
      </c>
      <c r="R3209" s="103">
        <v>1968.5</v>
      </c>
      <c r="S3209" s="23">
        <v>42244</v>
      </c>
      <c r="T3209" s="106">
        <v>1968.5</v>
      </c>
      <c r="U3209" s="31">
        <f t="shared" si="98"/>
        <v>0</v>
      </c>
      <c r="V3209" s="132" t="s">
        <v>9</v>
      </c>
    </row>
    <row r="3210" spans="1:22" x14ac:dyDescent="0.25">
      <c r="A3210" s="20">
        <v>42246</v>
      </c>
      <c r="B3210" s="183">
        <v>7418</v>
      </c>
      <c r="C3210" s="183" t="s">
        <v>1592</v>
      </c>
      <c r="D3210" s="14" t="s">
        <v>218</v>
      </c>
      <c r="E3210" s="153">
        <v>0</v>
      </c>
      <c r="F3210" s="23"/>
      <c r="G3210" s="106"/>
      <c r="H3210" s="31">
        <f t="shared" si="95"/>
        <v>0</v>
      </c>
      <c r="I3210" s="132" t="s">
        <v>13</v>
      </c>
      <c r="N3210" s="20">
        <v>42244</v>
      </c>
      <c r="O3210" s="183">
        <v>7143</v>
      </c>
      <c r="P3210" s="183" t="s">
        <v>1592</v>
      </c>
      <c r="Q3210" s="14" t="s">
        <v>112</v>
      </c>
      <c r="R3210" s="103">
        <v>31446.6</v>
      </c>
      <c r="S3210" s="23" t="s">
        <v>6270</v>
      </c>
      <c r="T3210" s="114">
        <f>20600+10500</f>
        <v>31100</v>
      </c>
      <c r="U3210" s="55">
        <f t="shared" si="98"/>
        <v>346.59999999999854</v>
      </c>
      <c r="V3210" s="132" t="s">
        <v>9</v>
      </c>
    </row>
    <row r="3211" spans="1:22" x14ac:dyDescent="0.25">
      <c r="A3211" s="20">
        <v>42246</v>
      </c>
      <c r="B3211" s="183">
        <v>7419</v>
      </c>
      <c r="C3211" s="183" t="s">
        <v>1592</v>
      </c>
      <c r="D3211" s="14" t="s">
        <v>31</v>
      </c>
      <c r="E3211" s="103">
        <v>4380.6000000000004</v>
      </c>
      <c r="F3211" s="23">
        <v>42246</v>
      </c>
      <c r="G3211" s="106">
        <v>4380.6000000000004</v>
      </c>
      <c r="H3211" s="31">
        <f t="shared" si="95"/>
        <v>0</v>
      </c>
      <c r="I3211" s="132" t="s">
        <v>59</v>
      </c>
      <c r="N3211" s="20">
        <v>42244</v>
      </c>
      <c r="O3211" s="183">
        <v>7259</v>
      </c>
      <c r="P3211" s="183" t="s">
        <v>1592</v>
      </c>
      <c r="Q3211" s="14" t="s">
        <v>112</v>
      </c>
      <c r="R3211" s="103">
        <v>881.5</v>
      </c>
      <c r="S3211" s="23">
        <v>42244</v>
      </c>
      <c r="T3211" s="106">
        <v>881.5</v>
      </c>
      <c r="U3211" s="31">
        <f t="shared" si="98"/>
        <v>0</v>
      </c>
      <c r="V3211" s="132" t="s">
        <v>9</v>
      </c>
    </row>
    <row r="3212" spans="1:22" x14ac:dyDescent="0.25">
      <c r="A3212" s="20">
        <v>42246</v>
      </c>
      <c r="B3212" s="183">
        <v>7420</v>
      </c>
      <c r="C3212" s="183" t="s">
        <v>1592</v>
      </c>
      <c r="D3212" s="14" t="s">
        <v>256</v>
      </c>
      <c r="E3212" s="103">
        <v>8668.7999999999993</v>
      </c>
      <c r="F3212" s="23">
        <v>42246</v>
      </c>
      <c r="G3212" s="106">
        <v>8668.7999999999993</v>
      </c>
      <c r="H3212" s="31">
        <f t="shared" si="95"/>
        <v>0</v>
      </c>
      <c r="I3212" s="132" t="s">
        <v>773</v>
      </c>
      <c r="N3212" s="20">
        <v>42247</v>
      </c>
      <c r="O3212" s="183">
        <v>7467</v>
      </c>
      <c r="P3212" s="183" t="s">
        <v>1592</v>
      </c>
      <c r="Q3212" s="14" t="s">
        <v>112</v>
      </c>
      <c r="R3212" s="103">
        <v>740</v>
      </c>
      <c r="S3212" s="23">
        <v>42247</v>
      </c>
      <c r="T3212" s="106">
        <v>740</v>
      </c>
      <c r="U3212" s="31">
        <f t="shared" si="98"/>
        <v>0</v>
      </c>
      <c r="V3212" s="132" t="s">
        <v>9</v>
      </c>
    </row>
    <row r="3213" spans="1:22" x14ac:dyDescent="0.25">
      <c r="A3213" s="20">
        <v>42246</v>
      </c>
      <c r="B3213" s="183">
        <v>7421</v>
      </c>
      <c r="C3213" s="183" t="s">
        <v>1592</v>
      </c>
      <c r="D3213" s="14" t="s">
        <v>406</v>
      </c>
      <c r="E3213" s="103">
        <v>31479.279999999999</v>
      </c>
      <c r="F3213" s="23">
        <v>42246</v>
      </c>
      <c r="G3213" s="106">
        <v>31479.279999999999</v>
      </c>
      <c r="H3213" s="31">
        <f t="shared" si="95"/>
        <v>0</v>
      </c>
      <c r="I3213" s="132" t="s">
        <v>773</v>
      </c>
      <c r="N3213" s="20">
        <v>42247</v>
      </c>
      <c r="O3213" s="183">
        <v>7518</v>
      </c>
      <c r="P3213" s="183" t="s">
        <v>1592</v>
      </c>
      <c r="Q3213" s="14" t="s">
        <v>112</v>
      </c>
      <c r="R3213" s="103">
        <v>1442.7</v>
      </c>
      <c r="S3213" s="23">
        <v>42247</v>
      </c>
      <c r="T3213" s="106">
        <v>1442.7</v>
      </c>
      <c r="U3213" s="31">
        <f t="shared" si="98"/>
        <v>0</v>
      </c>
      <c r="V3213" s="132" t="s">
        <v>312</v>
      </c>
    </row>
    <row r="3214" spans="1:22" x14ac:dyDescent="0.25">
      <c r="A3214" s="20">
        <v>42246</v>
      </c>
      <c r="B3214" s="183">
        <v>7422</v>
      </c>
      <c r="C3214" s="183" t="s">
        <v>1592</v>
      </c>
      <c r="D3214" s="14" t="s">
        <v>57</v>
      </c>
      <c r="E3214" s="103">
        <v>1260</v>
      </c>
      <c r="F3214" s="23">
        <v>42246</v>
      </c>
      <c r="G3214" s="106">
        <v>1260</v>
      </c>
      <c r="H3214" s="31">
        <f t="shared" si="95"/>
        <v>0</v>
      </c>
      <c r="I3214" s="132" t="s">
        <v>59</v>
      </c>
      <c r="N3214" s="20">
        <v>42247</v>
      </c>
      <c r="O3214" s="183">
        <v>7590</v>
      </c>
      <c r="P3214" s="183" t="s">
        <v>1592</v>
      </c>
      <c r="Q3214" s="14" t="s">
        <v>112</v>
      </c>
      <c r="R3214" s="103">
        <v>5679</v>
      </c>
      <c r="S3214" s="23"/>
      <c r="T3214" s="106"/>
      <c r="U3214" s="31">
        <f t="shared" si="98"/>
        <v>5679</v>
      </c>
      <c r="V3214" s="132" t="s">
        <v>9</v>
      </c>
    </row>
    <row r="3215" spans="1:22" x14ac:dyDescent="0.25">
      <c r="A3215" s="20">
        <v>42246</v>
      </c>
      <c r="B3215" s="183">
        <v>7423</v>
      </c>
      <c r="C3215" s="183" t="s">
        <v>1592</v>
      </c>
      <c r="D3215" s="14" t="s">
        <v>56</v>
      </c>
      <c r="E3215" s="103">
        <v>7164</v>
      </c>
      <c r="F3215" s="23">
        <v>42246</v>
      </c>
      <c r="G3215" s="106">
        <v>7164</v>
      </c>
      <c r="H3215" s="31">
        <f t="shared" si="95"/>
        <v>0</v>
      </c>
      <c r="I3215" s="132" t="s">
        <v>773</v>
      </c>
      <c r="N3215" s="20">
        <v>42220</v>
      </c>
      <c r="O3215" s="183">
        <v>4519</v>
      </c>
      <c r="P3215" s="183" t="s">
        <v>1592</v>
      </c>
      <c r="Q3215" s="14" t="s">
        <v>1012</v>
      </c>
      <c r="R3215" s="103">
        <v>1831.8</v>
      </c>
      <c r="S3215" s="23">
        <v>42220</v>
      </c>
      <c r="T3215" s="106">
        <v>1831.8</v>
      </c>
      <c r="U3215" s="31">
        <f t="shared" si="98"/>
        <v>0</v>
      </c>
      <c r="V3215" s="132" t="s">
        <v>94</v>
      </c>
    </row>
    <row r="3216" spans="1:22" x14ac:dyDescent="0.25">
      <c r="A3216" s="20">
        <v>42246</v>
      </c>
      <c r="B3216" s="183">
        <v>7424</v>
      </c>
      <c r="C3216" s="183" t="s">
        <v>1592</v>
      </c>
      <c r="D3216" s="14" t="s">
        <v>155</v>
      </c>
      <c r="E3216" s="103">
        <v>4233.6000000000004</v>
      </c>
      <c r="F3216" s="23">
        <v>42246</v>
      </c>
      <c r="G3216" s="106">
        <v>4233.6000000000004</v>
      </c>
      <c r="H3216" s="31">
        <f t="shared" si="95"/>
        <v>0</v>
      </c>
      <c r="I3216" s="132" t="s">
        <v>9</v>
      </c>
      <c r="N3216" s="20">
        <v>42224</v>
      </c>
      <c r="O3216" s="183">
        <v>4954</v>
      </c>
      <c r="P3216" s="183" t="s">
        <v>1592</v>
      </c>
      <c r="Q3216" s="14" t="s">
        <v>1012</v>
      </c>
      <c r="R3216" s="103">
        <v>11728.7</v>
      </c>
      <c r="S3216" s="23">
        <v>42224</v>
      </c>
      <c r="T3216" s="106">
        <v>11728.7</v>
      </c>
      <c r="U3216" s="31">
        <f t="shared" si="98"/>
        <v>0</v>
      </c>
      <c r="V3216" s="132" t="s">
        <v>9</v>
      </c>
    </row>
    <row r="3217" spans="1:22" x14ac:dyDescent="0.25">
      <c r="A3217" s="20">
        <v>42246</v>
      </c>
      <c r="B3217" s="183">
        <v>7425</v>
      </c>
      <c r="C3217" s="183" t="s">
        <v>1592</v>
      </c>
      <c r="D3217" s="14" t="s">
        <v>229</v>
      </c>
      <c r="E3217" s="103">
        <v>4467.6000000000004</v>
      </c>
      <c r="F3217" s="23">
        <v>42246</v>
      </c>
      <c r="G3217" s="106">
        <v>4467.6000000000004</v>
      </c>
      <c r="H3217" s="31">
        <f t="shared" si="95"/>
        <v>0</v>
      </c>
      <c r="I3217" s="132" t="s">
        <v>9</v>
      </c>
      <c r="N3217" s="20">
        <v>42232</v>
      </c>
      <c r="O3217" s="183">
        <v>5855</v>
      </c>
      <c r="P3217" s="183" t="s">
        <v>1592</v>
      </c>
      <c r="Q3217" s="14" t="s">
        <v>1012</v>
      </c>
      <c r="R3217" s="103">
        <v>19038.7</v>
      </c>
      <c r="S3217" s="23">
        <v>42232</v>
      </c>
      <c r="T3217" s="106">
        <v>19038.7</v>
      </c>
      <c r="U3217" s="48">
        <f t="shared" si="98"/>
        <v>0</v>
      </c>
      <c r="V3217" s="132" t="s">
        <v>9</v>
      </c>
    </row>
    <row r="3218" spans="1:22" x14ac:dyDescent="0.25">
      <c r="A3218" s="20">
        <v>42246</v>
      </c>
      <c r="B3218" s="183">
        <v>7426</v>
      </c>
      <c r="C3218" s="183" t="s">
        <v>1592</v>
      </c>
      <c r="D3218" s="14" t="s">
        <v>89</v>
      </c>
      <c r="E3218" s="103">
        <v>1144</v>
      </c>
      <c r="F3218" s="23">
        <v>42246</v>
      </c>
      <c r="G3218" s="106">
        <v>1144</v>
      </c>
      <c r="H3218" s="31">
        <f t="shared" si="95"/>
        <v>0</v>
      </c>
      <c r="I3218" s="132" t="s">
        <v>9</v>
      </c>
      <c r="N3218" s="20">
        <v>42233</v>
      </c>
      <c r="O3218" s="183">
        <v>5920</v>
      </c>
      <c r="P3218" s="183" t="s">
        <v>1592</v>
      </c>
      <c r="Q3218" s="14" t="s">
        <v>1012</v>
      </c>
      <c r="R3218" s="103">
        <v>15507.8</v>
      </c>
      <c r="S3218" s="23">
        <v>42233</v>
      </c>
      <c r="T3218" s="118">
        <v>15507.8</v>
      </c>
      <c r="U3218" s="31">
        <f t="shared" si="98"/>
        <v>0</v>
      </c>
      <c r="V3218" s="28" t="s">
        <v>9</v>
      </c>
    </row>
    <row r="3219" spans="1:22" x14ac:dyDescent="0.25">
      <c r="A3219" s="20">
        <v>42246</v>
      </c>
      <c r="B3219" s="183">
        <v>7427</v>
      </c>
      <c r="C3219" s="183" t="s">
        <v>1592</v>
      </c>
      <c r="D3219" s="14" t="s">
        <v>1178</v>
      </c>
      <c r="E3219" s="103">
        <v>2671.2</v>
      </c>
      <c r="F3219" s="23">
        <v>42246</v>
      </c>
      <c r="G3219" s="106">
        <v>2671.2</v>
      </c>
      <c r="H3219" s="31">
        <f t="shared" si="95"/>
        <v>0</v>
      </c>
      <c r="I3219" s="132" t="s">
        <v>312</v>
      </c>
      <c r="N3219" s="20">
        <v>42234</v>
      </c>
      <c r="O3219" s="183">
        <v>6056</v>
      </c>
      <c r="P3219" s="183" t="s">
        <v>1592</v>
      </c>
      <c r="Q3219" s="14" t="s">
        <v>1012</v>
      </c>
      <c r="R3219" s="103">
        <v>5252.1</v>
      </c>
      <c r="S3219" s="23">
        <v>42234</v>
      </c>
      <c r="T3219" s="118">
        <v>5252.1</v>
      </c>
      <c r="U3219" s="31">
        <f t="shared" si="98"/>
        <v>0</v>
      </c>
      <c r="V3219" s="28" t="s">
        <v>9</v>
      </c>
    </row>
    <row r="3220" spans="1:22" x14ac:dyDescent="0.25">
      <c r="A3220" s="20">
        <v>42246</v>
      </c>
      <c r="B3220" s="183">
        <v>7428</v>
      </c>
      <c r="C3220" s="183" t="s">
        <v>1592</v>
      </c>
      <c r="D3220" s="14" t="s">
        <v>50</v>
      </c>
      <c r="E3220" s="103">
        <v>1688</v>
      </c>
      <c r="F3220" s="23">
        <v>42246</v>
      </c>
      <c r="G3220" s="106">
        <v>1688</v>
      </c>
      <c r="H3220" s="31">
        <f t="shared" si="95"/>
        <v>0</v>
      </c>
      <c r="I3220" s="132" t="s">
        <v>312</v>
      </c>
      <c r="N3220" s="20">
        <v>42235</v>
      </c>
      <c r="O3220" s="183">
        <v>6146</v>
      </c>
      <c r="P3220" s="183" t="s">
        <v>1592</v>
      </c>
      <c r="Q3220" s="14" t="s">
        <v>1012</v>
      </c>
      <c r="R3220" s="103">
        <v>9916.7999999999993</v>
      </c>
      <c r="S3220" s="23">
        <v>42235</v>
      </c>
      <c r="T3220" s="106">
        <v>9916.7999999999993</v>
      </c>
      <c r="U3220" s="31">
        <f t="shared" si="98"/>
        <v>0</v>
      </c>
      <c r="V3220" s="132" t="s">
        <v>9</v>
      </c>
    </row>
    <row r="3221" spans="1:22" x14ac:dyDescent="0.25">
      <c r="A3221" s="20">
        <v>42246</v>
      </c>
      <c r="B3221" s="183">
        <v>7429</v>
      </c>
      <c r="C3221" s="183" t="s">
        <v>1592</v>
      </c>
      <c r="D3221" s="14" t="s">
        <v>915</v>
      </c>
      <c r="E3221" s="103">
        <v>424.2</v>
      </c>
      <c r="F3221" s="23">
        <v>42246</v>
      </c>
      <c r="G3221" s="106">
        <v>424.2</v>
      </c>
      <c r="H3221" s="31">
        <f t="shared" si="95"/>
        <v>0</v>
      </c>
      <c r="I3221" s="132" t="s">
        <v>59</v>
      </c>
      <c r="N3221" s="20">
        <v>42236</v>
      </c>
      <c r="O3221" s="183">
        <v>6263</v>
      </c>
      <c r="P3221" s="183" t="s">
        <v>1592</v>
      </c>
      <c r="Q3221" s="14" t="s">
        <v>1012</v>
      </c>
      <c r="R3221" s="103">
        <v>9668.4</v>
      </c>
      <c r="S3221" s="23">
        <v>42236</v>
      </c>
      <c r="T3221" s="118">
        <v>9668.4</v>
      </c>
      <c r="U3221" s="31">
        <f t="shared" si="98"/>
        <v>0</v>
      </c>
      <c r="V3221" s="28" t="s">
        <v>9</v>
      </c>
    </row>
    <row r="3222" spans="1:22" x14ac:dyDescent="0.25">
      <c r="A3222" s="20">
        <v>42246</v>
      </c>
      <c r="B3222" s="183">
        <v>7430</v>
      </c>
      <c r="C3222" s="183" t="s">
        <v>1592</v>
      </c>
      <c r="D3222" s="14" t="s">
        <v>131</v>
      </c>
      <c r="E3222" s="103">
        <v>11937.75</v>
      </c>
      <c r="F3222" s="30">
        <v>42248</v>
      </c>
      <c r="G3222" s="144">
        <v>11937.75</v>
      </c>
      <c r="H3222" s="31">
        <f t="shared" si="95"/>
        <v>0</v>
      </c>
      <c r="I3222" s="132" t="s">
        <v>17</v>
      </c>
      <c r="N3222" s="20">
        <v>42237</v>
      </c>
      <c r="O3222" s="183">
        <v>6391</v>
      </c>
      <c r="P3222" s="183" t="s">
        <v>1592</v>
      </c>
      <c r="Q3222" s="14" t="s">
        <v>1012</v>
      </c>
      <c r="R3222" s="103">
        <v>19709.099999999999</v>
      </c>
      <c r="S3222" s="23">
        <v>42237</v>
      </c>
      <c r="T3222" s="106">
        <v>19709.099999999999</v>
      </c>
      <c r="U3222" s="31">
        <f t="shared" si="98"/>
        <v>0</v>
      </c>
      <c r="V3222" s="132" t="s">
        <v>9</v>
      </c>
    </row>
    <row r="3223" spans="1:22" x14ac:dyDescent="0.25">
      <c r="A3223" s="20">
        <v>42246</v>
      </c>
      <c r="B3223" s="183">
        <v>7431</v>
      </c>
      <c r="C3223" s="183" t="s">
        <v>1592</v>
      </c>
      <c r="D3223" s="14" t="s">
        <v>1058</v>
      </c>
      <c r="E3223" s="103">
        <v>7104.63</v>
      </c>
      <c r="F3223" s="23">
        <v>42246</v>
      </c>
      <c r="G3223" s="106">
        <v>7104.63</v>
      </c>
      <c r="H3223" s="31">
        <f t="shared" si="95"/>
        <v>0</v>
      </c>
      <c r="I3223" s="132" t="s">
        <v>9</v>
      </c>
      <c r="N3223" s="20">
        <v>42238</v>
      </c>
      <c r="O3223" s="183">
        <v>6523</v>
      </c>
      <c r="P3223" s="183" t="s">
        <v>1592</v>
      </c>
      <c r="Q3223" s="14" t="s">
        <v>1012</v>
      </c>
      <c r="R3223" s="103">
        <v>17365.5</v>
      </c>
      <c r="S3223" s="23">
        <v>42238</v>
      </c>
      <c r="T3223" s="106">
        <v>17365.5</v>
      </c>
      <c r="U3223" s="31">
        <f t="shared" si="98"/>
        <v>0</v>
      </c>
      <c r="V3223" s="132" t="s">
        <v>9</v>
      </c>
    </row>
    <row r="3224" spans="1:22" x14ac:dyDescent="0.25">
      <c r="A3224" s="20">
        <v>42246</v>
      </c>
      <c r="B3224" s="183">
        <v>7432</v>
      </c>
      <c r="C3224" s="183" t="s">
        <v>1592</v>
      </c>
      <c r="D3224" s="14" t="s">
        <v>1515</v>
      </c>
      <c r="E3224" s="103">
        <v>2444.4</v>
      </c>
      <c r="F3224" s="23">
        <v>42246</v>
      </c>
      <c r="G3224" s="106">
        <v>2444.4</v>
      </c>
      <c r="H3224" s="31">
        <f t="shared" si="95"/>
        <v>0</v>
      </c>
      <c r="I3224" s="132" t="s">
        <v>9</v>
      </c>
      <c r="N3224" s="20">
        <v>42238</v>
      </c>
      <c r="O3224" s="183">
        <v>6525</v>
      </c>
      <c r="P3224" s="183" t="s">
        <v>1592</v>
      </c>
      <c r="Q3224" s="14" t="s">
        <v>1012</v>
      </c>
      <c r="R3224" s="103">
        <v>470.64</v>
      </c>
      <c r="S3224" s="23">
        <v>42238</v>
      </c>
      <c r="T3224" s="106">
        <v>470.64</v>
      </c>
      <c r="U3224" s="31">
        <f t="shared" si="98"/>
        <v>0</v>
      </c>
      <c r="V3224" s="132" t="s">
        <v>9</v>
      </c>
    </row>
    <row r="3225" spans="1:22" x14ac:dyDescent="0.25">
      <c r="A3225" s="20">
        <v>42246</v>
      </c>
      <c r="B3225" s="183">
        <v>7433</v>
      </c>
      <c r="C3225" s="183" t="s">
        <v>1592</v>
      </c>
      <c r="D3225" s="14" t="s">
        <v>66</v>
      </c>
      <c r="E3225" s="103">
        <v>159</v>
      </c>
      <c r="F3225" s="23">
        <v>42246</v>
      </c>
      <c r="G3225" s="106">
        <v>159</v>
      </c>
      <c r="H3225" s="31">
        <f t="shared" si="95"/>
        <v>0</v>
      </c>
      <c r="I3225" s="132" t="s">
        <v>9</v>
      </c>
      <c r="N3225" s="20">
        <v>42239</v>
      </c>
      <c r="O3225" s="183">
        <v>6635</v>
      </c>
      <c r="P3225" s="183" t="s">
        <v>1592</v>
      </c>
      <c r="Q3225" s="14" t="s">
        <v>1012</v>
      </c>
      <c r="R3225" s="103">
        <v>16084.4</v>
      </c>
      <c r="S3225" s="65">
        <v>42239</v>
      </c>
      <c r="T3225" s="106">
        <v>16084.4</v>
      </c>
      <c r="U3225" s="31">
        <f t="shared" si="98"/>
        <v>0</v>
      </c>
      <c r="V3225" s="132" t="s">
        <v>9</v>
      </c>
    </row>
    <row r="3226" spans="1:22" x14ac:dyDescent="0.25">
      <c r="A3226" s="20">
        <v>42246</v>
      </c>
      <c r="B3226" s="183">
        <v>7434</v>
      </c>
      <c r="C3226" s="183" t="s">
        <v>1592</v>
      </c>
      <c r="D3226" s="14" t="s">
        <v>130</v>
      </c>
      <c r="E3226" s="103">
        <v>7498.9</v>
      </c>
      <c r="F3226" s="23">
        <v>42247</v>
      </c>
      <c r="G3226" s="106">
        <v>7498.9</v>
      </c>
      <c r="H3226" s="31">
        <f t="shared" si="95"/>
        <v>0</v>
      </c>
      <c r="I3226" s="132" t="s">
        <v>9</v>
      </c>
      <c r="N3226" s="20">
        <v>42240</v>
      </c>
      <c r="O3226" s="183">
        <v>6700</v>
      </c>
      <c r="P3226" s="183" t="s">
        <v>1592</v>
      </c>
      <c r="Q3226" s="14" t="s">
        <v>1012</v>
      </c>
      <c r="R3226" s="103">
        <v>24190.3</v>
      </c>
      <c r="S3226" s="65">
        <v>42240</v>
      </c>
      <c r="T3226" s="106">
        <v>24190.3</v>
      </c>
      <c r="U3226" s="31">
        <f t="shared" si="98"/>
        <v>0</v>
      </c>
      <c r="V3226" s="132" t="s">
        <v>9</v>
      </c>
    </row>
    <row r="3227" spans="1:22" x14ac:dyDescent="0.25">
      <c r="A3227" s="20">
        <v>42246</v>
      </c>
      <c r="B3227" s="183">
        <v>7435</v>
      </c>
      <c r="C3227" s="183" t="s">
        <v>1592</v>
      </c>
      <c r="D3227" s="14" t="s">
        <v>143</v>
      </c>
      <c r="E3227" s="103">
        <v>3277.6</v>
      </c>
      <c r="F3227" s="30">
        <v>42248</v>
      </c>
      <c r="G3227" s="144">
        <v>3277.6</v>
      </c>
      <c r="H3227" s="31">
        <f t="shared" si="95"/>
        <v>0</v>
      </c>
      <c r="I3227" s="132" t="s">
        <v>9</v>
      </c>
      <c r="N3227" s="20">
        <v>42240</v>
      </c>
      <c r="O3227" s="183">
        <v>6701</v>
      </c>
      <c r="P3227" s="183" t="s">
        <v>1592</v>
      </c>
      <c r="Q3227" s="14" t="s">
        <v>1012</v>
      </c>
      <c r="R3227" s="103">
        <v>5478</v>
      </c>
      <c r="S3227" s="186">
        <v>42240</v>
      </c>
      <c r="T3227" s="106">
        <v>5478</v>
      </c>
      <c r="U3227" s="31">
        <f t="shared" si="98"/>
        <v>0</v>
      </c>
      <c r="V3227" s="132" t="s">
        <v>9</v>
      </c>
    </row>
    <row r="3228" spans="1:22" x14ac:dyDescent="0.25">
      <c r="A3228" s="20">
        <v>42246</v>
      </c>
      <c r="B3228" s="183">
        <v>7436</v>
      </c>
      <c r="C3228" s="183" t="s">
        <v>1592</v>
      </c>
      <c r="D3228" s="14" t="s">
        <v>225</v>
      </c>
      <c r="E3228" s="103">
        <v>2451.8000000000002</v>
      </c>
      <c r="F3228" s="23">
        <v>42246</v>
      </c>
      <c r="G3228" s="106">
        <v>2451.8000000000002</v>
      </c>
      <c r="H3228" s="31">
        <f t="shared" si="95"/>
        <v>0</v>
      </c>
      <c r="I3228" s="132" t="s">
        <v>9</v>
      </c>
      <c r="N3228" s="20">
        <v>42241</v>
      </c>
      <c r="O3228" s="183">
        <v>6832</v>
      </c>
      <c r="P3228" s="183" t="s">
        <v>1592</v>
      </c>
      <c r="Q3228" s="14" t="s">
        <v>1012</v>
      </c>
      <c r="R3228" s="103">
        <v>6410.8</v>
      </c>
      <c r="S3228" s="65">
        <v>42241</v>
      </c>
      <c r="T3228" s="106">
        <v>6410.8</v>
      </c>
      <c r="U3228" s="31">
        <f t="shared" si="98"/>
        <v>0</v>
      </c>
      <c r="V3228" s="132" t="s">
        <v>9</v>
      </c>
    </row>
    <row r="3229" spans="1:22" x14ac:dyDescent="0.25">
      <c r="A3229" s="20">
        <v>42246</v>
      </c>
      <c r="B3229" s="183">
        <v>7437</v>
      </c>
      <c r="C3229" s="183" t="s">
        <v>1592</v>
      </c>
      <c r="D3229" s="14" t="s">
        <v>375</v>
      </c>
      <c r="E3229" s="103">
        <v>5229.6000000000004</v>
      </c>
      <c r="F3229" s="23">
        <v>42246</v>
      </c>
      <c r="G3229" s="106">
        <v>5229.6000000000004</v>
      </c>
      <c r="H3229" s="31">
        <f t="shared" si="95"/>
        <v>0</v>
      </c>
      <c r="I3229" s="132" t="s">
        <v>9</v>
      </c>
      <c r="N3229" s="20">
        <v>42241</v>
      </c>
      <c r="O3229" s="183">
        <v>6877</v>
      </c>
      <c r="P3229" s="183" t="s">
        <v>1592</v>
      </c>
      <c r="Q3229" s="14" t="s">
        <v>1012</v>
      </c>
      <c r="R3229" s="103">
        <v>2188.6999999999998</v>
      </c>
      <c r="S3229" s="65">
        <v>42241</v>
      </c>
      <c r="T3229" s="106">
        <v>2188.6999999999998</v>
      </c>
      <c r="U3229" s="31">
        <f t="shared" si="98"/>
        <v>0</v>
      </c>
      <c r="V3229" s="132" t="s">
        <v>94</v>
      </c>
    </row>
    <row r="3230" spans="1:22" x14ac:dyDescent="0.25">
      <c r="A3230" s="20">
        <v>42246</v>
      </c>
      <c r="B3230" s="183">
        <v>7438</v>
      </c>
      <c r="C3230" s="183" t="s">
        <v>1592</v>
      </c>
      <c r="D3230" s="14" t="s">
        <v>218</v>
      </c>
      <c r="E3230" s="153">
        <v>0</v>
      </c>
      <c r="F3230" s="23"/>
      <c r="G3230" s="106"/>
      <c r="H3230" s="31">
        <f t="shared" si="95"/>
        <v>0</v>
      </c>
      <c r="I3230" s="132" t="s">
        <v>13</v>
      </c>
      <c r="N3230" s="20">
        <v>42243</v>
      </c>
      <c r="O3230" s="183">
        <v>7010</v>
      </c>
      <c r="P3230" s="183" t="s">
        <v>1592</v>
      </c>
      <c r="Q3230" s="14" t="s">
        <v>1012</v>
      </c>
      <c r="R3230" s="103">
        <v>13483.4</v>
      </c>
      <c r="S3230" s="23">
        <v>42243</v>
      </c>
      <c r="T3230" s="106">
        <v>13483.4</v>
      </c>
      <c r="U3230" s="31">
        <f t="shared" si="98"/>
        <v>0</v>
      </c>
      <c r="V3230" s="132" t="s">
        <v>9</v>
      </c>
    </row>
    <row r="3231" spans="1:22" x14ac:dyDescent="0.25">
      <c r="A3231" s="20">
        <v>42246</v>
      </c>
      <c r="B3231" s="183">
        <v>7439</v>
      </c>
      <c r="C3231" s="183" t="s">
        <v>1592</v>
      </c>
      <c r="D3231" s="14" t="s">
        <v>103</v>
      </c>
      <c r="E3231" s="103">
        <v>31054.32</v>
      </c>
      <c r="F3231" s="30">
        <v>42251</v>
      </c>
      <c r="G3231" s="144">
        <v>31054.32</v>
      </c>
      <c r="H3231" s="31">
        <f t="shared" si="95"/>
        <v>0</v>
      </c>
      <c r="I3231" s="132" t="s">
        <v>6106</v>
      </c>
      <c r="N3231" s="20">
        <v>42244</v>
      </c>
      <c r="O3231" s="183">
        <v>7140</v>
      </c>
      <c r="P3231" s="183" t="s">
        <v>1592</v>
      </c>
      <c r="Q3231" s="14" t="s">
        <v>1012</v>
      </c>
      <c r="R3231" s="103">
        <v>20253.599999999999</v>
      </c>
      <c r="S3231" s="23">
        <v>42244</v>
      </c>
      <c r="T3231" s="106">
        <v>20253.599999999999</v>
      </c>
      <c r="U3231" s="31">
        <f t="shared" si="98"/>
        <v>0</v>
      </c>
      <c r="V3231" s="132" t="s">
        <v>9</v>
      </c>
    </row>
    <row r="3232" spans="1:22" x14ac:dyDescent="0.25">
      <c r="A3232" s="20">
        <v>42246</v>
      </c>
      <c r="B3232" s="183">
        <v>7440</v>
      </c>
      <c r="C3232" s="183" t="s">
        <v>1592</v>
      </c>
      <c r="D3232" s="14" t="s">
        <v>32</v>
      </c>
      <c r="E3232" s="103">
        <v>2425.5</v>
      </c>
      <c r="F3232" s="30">
        <v>42260</v>
      </c>
      <c r="G3232" s="144">
        <v>2425.5</v>
      </c>
      <c r="H3232" s="31">
        <f t="shared" si="95"/>
        <v>0</v>
      </c>
      <c r="I3232" s="132" t="s">
        <v>9</v>
      </c>
      <c r="N3232" s="20">
        <v>42244</v>
      </c>
      <c r="O3232" s="183">
        <v>7200</v>
      </c>
      <c r="P3232" s="183" t="s">
        <v>1592</v>
      </c>
      <c r="Q3232" s="14" t="s">
        <v>1012</v>
      </c>
      <c r="R3232" s="103">
        <v>4923.6000000000004</v>
      </c>
      <c r="S3232" s="23">
        <v>42244</v>
      </c>
      <c r="T3232" s="106">
        <v>4923.6000000000004</v>
      </c>
      <c r="U3232" s="31">
        <f t="shared" si="98"/>
        <v>0</v>
      </c>
      <c r="V3232" s="132" t="s">
        <v>94</v>
      </c>
    </row>
    <row r="3233" spans="1:22" x14ac:dyDescent="0.25">
      <c r="A3233" s="20">
        <v>42246</v>
      </c>
      <c r="B3233" s="183">
        <v>7441</v>
      </c>
      <c r="C3233" s="183" t="s">
        <v>1592</v>
      </c>
      <c r="D3233" s="14" t="s">
        <v>6156</v>
      </c>
      <c r="E3233" s="103">
        <v>180.4</v>
      </c>
      <c r="F3233" s="23">
        <v>42246</v>
      </c>
      <c r="G3233" s="106">
        <v>180.4</v>
      </c>
      <c r="H3233" s="31">
        <f t="shared" si="95"/>
        <v>0</v>
      </c>
      <c r="I3233" s="132" t="s">
        <v>9</v>
      </c>
      <c r="N3233" s="20">
        <v>42247</v>
      </c>
      <c r="O3233" s="183">
        <v>7471</v>
      </c>
      <c r="P3233" s="183" t="s">
        <v>1592</v>
      </c>
      <c r="Q3233" s="14" t="s">
        <v>1012</v>
      </c>
      <c r="R3233" s="103">
        <v>17142.099999999999</v>
      </c>
      <c r="S3233" s="23">
        <v>42247</v>
      </c>
      <c r="T3233" s="106">
        <v>17142.099999999999</v>
      </c>
      <c r="U3233" s="31">
        <f t="shared" si="98"/>
        <v>0</v>
      </c>
      <c r="V3233" s="132" t="s">
        <v>9</v>
      </c>
    </row>
    <row r="3234" spans="1:22" x14ac:dyDescent="0.25">
      <c r="A3234" s="20">
        <v>42246</v>
      </c>
      <c r="B3234" s="183">
        <v>7442</v>
      </c>
      <c r="C3234" s="183" t="s">
        <v>1592</v>
      </c>
      <c r="D3234" s="14" t="s">
        <v>218</v>
      </c>
      <c r="E3234" s="153">
        <v>0</v>
      </c>
      <c r="F3234" s="23"/>
      <c r="G3234" s="106"/>
      <c r="H3234" s="31">
        <f t="shared" si="95"/>
        <v>0</v>
      </c>
      <c r="I3234" s="132" t="s">
        <v>13</v>
      </c>
      <c r="N3234" s="20">
        <v>42247</v>
      </c>
      <c r="O3234" s="183">
        <v>7512</v>
      </c>
      <c r="P3234" s="183" t="s">
        <v>1592</v>
      </c>
      <c r="Q3234" s="14" t="s">
        <v>1012</v>
      </c>
      <c r="R3234" s="103">
        <v>1613.8</v>
      </c>
      <c r="S3234" s="23">
        <v>42247</v>
      </c>
      <c r="T3234" s="106">
        <v>1613.8</v>
      </c>
      <c r="U3234" s="31">
        <f t="shared" si="98"/>
        <v>0</v>
      </c>
      <c r="V3234" s="132" t="s">
        <v>9</v>
      </c>
    </row>
    <row r="3235" spans="1:22" x14ac:dyDescent="0.25">
      <c r="A3235" s="20">
        <v>42246</v>
      </c>
      <c r="B3235" s="183">
        <v>7443</v>
      </c>
      <c r="C3235" s="183" t="s">
        <v>1592</v>
      </c>
      <c r="D3235" s="14" t="s">
        <v>102</v>
      </c>
      <c r="E3235" s="103">
        <v>2111.8000000000002</v>
      </c>
      <c r="F3235" s="23">
        <v>42246</v>
      </c>
      <c r="G3235" s="106">
        <v>2111.8000000000002</v>
      </c>
      <c r="H3235" s="31">
        <f t="shared" si="95"/>
        <v>0</v>
      </c>
      <c r="I3235" s="132" t="s">
        <v>9</v>
      </c>
      <c r="N3235" s="20">
        <v>42247</v>
      </c>
      <c r="O3235" s="183">
        <v>7526</v>
      </c>
      <c r="P3235" s="183" t="s">
        <v>1592</v>
      </c>
      <c r="Q3235" s="14" t="s">
        <v>1012</v>
      </c>
      <c r="R3235" s="103">
        <v>1849</v>
      </c>
      <c r="S3235" s="23">
        <v>42247</v>
      </c>
      <c r="T3235" s="106">
        <v>1849</v>
      </c>
      <c r="U3235" s="31">
        <f t="shared" si="98"/>
        <v>0</v>
      </c>
      <c r="V3235" s="132" t="s">
        <v>312</v>
      </c>
    </row>
    <row r="3236" spans="1:22" x14ac:dyDescent="0.25">
      <c r="A3236" s="20">
        <v>42246</v>
      </c>
      <c r="B3236" s="183">
        <v>7444</v>
      </c>
      <c r="C3236" s="183" t="s">
        <v>1592</v>
      </c>
      <c r="D3236" s="14" t="s">
        <v>135</v>
      </c>
      <c r="E3236" s="103">
        <v>1458.2</v>
      </c>
      <c r="F3236" s="23">
        <v>42246</v>
      </c>
      <c r="G3236" s="106">
        <v>1458.2</v>
      </c>
      <c r="H3236" s="31">
        <f t="shared" si="95"/>
        <v>0</v>
      </c>
      <c r="I3236" s="132" t="s">
        <v>9</v>
      </c>
      <c r="N3236" s="20">
        <v>42245</v>
      </c>
      <c r="O3236" s="183">
        <v>7271</v>
      </c>
      <c r="P3236" s="183" t="s">
        <v>1592</v>
      </c>
      <c r="Q3236" s="14" t="s">
        <v>720</v>
      </c>
      <c r="R3236" s="103">
        <v>23180.799999999999</v>
      </c>
      <c r="S3236" s="23">
        <v>42245</v>
      </c>
      <c r="T3236" s="106">
        <v>23180.799999999999</v>
      </c>
      <c r="U3236" s="31">
        <f t="shared" si="98"/>
        <v>0</v>
      </c>
      <c r="V3236" s="132" t="s">
        <v>9</v>
      </c>
    </row>
    <row r="3237" spans="1:22" x14ac:dyDescent="0.25">
      <c r="A3237" s="20">
        <v>42246</v>
      </c>
      <c r="B3237" s="183">
        <v>7445</v>
      </c>
      <c r="C3237" s="183" t="s">
        <v>1592</v>
      </c>
      <c r="D3237" s="14" t="s">
        <v>6250</v>
      </c>
      <c r="E3237" s="103">
        <v>9863.7999999999993</v>
      </c>
      <c r="F3237" s="23">
        <v>42246</v>
      </c>
      <c r="G3237" s="106">
        <v>9863.7999999999993</v>
      </c>
      <c r="H3237" s="31">
        <f t="shared" si="95"/>
        <v>0</v>
      </c>
      <c r="I3237" s="132" t="s">
        <v>9</v>
      </c>
      <c r="N3237" s="20">
        <v>42218</v>
      </c>
      <c r="O3237" s="183">
        <v>4333</v>
      </c>
      <c r="P3237" s="183" t="s">
        <v>1592</v>
      </c>
      <c r="Q3237" s="40" t="s">
        <v>720</v>
      </c>
      <c r="R3237" s="103">
        <v>9548.7999999999993</v>
      </c>
      <c r="S3237" s="72">
        <v>42218</v>
      </c>
      <c r="T3237" s="106">
        <v>9548.7999999999993</v>
      </c>
      <c r="U3237" s="25">
        <f t="shared" si="98"/>
        <v>0</v>
      </c>
      <c r="V3237" s="46" t="s">
        <v>9</v>
      </c>
    </row>
    <row r="3238" spans="1:22" x14ac:dyDescent="0.25">
      <c r="A3238" s="20">
        <v>42246</v>
      </c>
      <c r="B3238" s="183">
        <v>7446</v>
      </c>
      <c r="C3238" s="183" t="s">
        <v>1592</v>
      </c>
      <c r="D3238" s="14" t="s">
        <v>1270</v>
      </c>
      <c r="E3238" s="103">
        <v>5442.9</v>
      </c>
      <c r="F3238" s="23">
        <v>42246</v>
      </c>
      <c r="G3238" s="106">
        <v>5442.9</v>
      </c>
      <c r="H3238" s="31">
        <f t="shared" si="95"/>
        <v>0</v>
      </c>
      <c r="I3238" s="132" t="s">
        <v>9</v>
      </c>
      <c r="N3238" s="20">
        <v>42219</v>
      </c>
      <c r="O3238" s="183">
        <v>4399</v>
      </c>
      <c r="P3238" s="183" t="s">
        <v>1592</v>
      </c>
      <c r="Q3238" s="40" t="s">
        <v>720</v>
      </c>
      <c r="R3238" s="103">
        <v>9170.7999999999993</v>
      </c>
      <c r="S3238" s="23">
        <v>42220</v>
      </c>
      <c r="T3238" s="106">
        <v>9170.7999999999993</v>
      </c>
      <c r="U3238" s="25">
        <f t="shared" si="98"/>
        <v>0</v>
      </c>
      <c r="V3238" s="46" t="s">
        <v>9</v>
      </c>
    </row>
    <row r="3239" spans="1:22" x14ac:dyDescent="0.25">
      <c r="A3239" s="20">
        <v>42246</v>
      </c>
      <c r="B3239" s="183">
        <v>7447</v>
      </c>
      <c r="C3239" s="183" t="s">
        <v>1592</v>
      </c>
      <c r="D3239" s="14" t="s">
        <v>305</v>
      </c>
      <c r="E3239" s="103">
        <v>1136.8</v>
      </c>
      <c r="F3239" s="23">
        <v>42246</v>
      </c>
      <c r="G3239" s="106">
        <v>1136.8</v>
      </c>
      <c r="H3239" s="31">
        <f t="shared" si="95"/>
        <v>0</v>
      </c>
      <c r="I3239" s="132" t="s">
        <v>9</v>
      </c>
      <c r="N3239" s="20">
        <v>42220</v>
      </c>
      <c r="O3239" s="183">
        <v>4502</v>
      </c>
      <c r="P3239" s="183" t="s">
        <v>1592</v>
      </c>
      <c r="Q3239" s="14" t="s">
        <v>720</v>
      </c>
      <c r="R3239" s="103">
        <v>13449.2</v>
      </c>
      <c r="S3239" s="23">
        <v>42220</v>
      </c>
      <c r="T3239" s="106">
        <v>13449.2</v>
      </c>
      <c r="U3239" s="31">
        <f t="shared" si="98"/>
        <v>0</v>
      </c>
      <c r="V3239" s="132" t="s">
        <v>9</v>
      </c>
    </row>
    <row r="3240" spans="1:22" x14ac:dyDescent="0.25">
      <c r="A3240" s="20">
        <v>42246</v>
      </c>
      <c r="B3240" s="183">
        <v>7448</v>
      </c>
      <c r="C3240" s="183" t="s">
        <v>1592</v>
      </c>
      <c r="D3240" s="14" t="s">
        <v>137</v>
      </c>
      <c r="E3240" s="103">
        <v>242.4</v>
      </c>
      <c r="F3240" s="23">
        <v>42246</v>
      </c>
      <c r="G3240" s="106">
        <v>242.4</v>
      </c>
      <c r="H3240" s="31">
        <f t="shared" si="95"/>
        <v>0</v>
      </c>
      <c r="I3240" s="132" t="s">
        <v>9</v>
      </c>
      <c r="N3240" s="20">
        <v>42222</v>
      </c>
      <c r="O3240" s="183">
        <v>4694</v>
      </c>
      <c r="P3240" s="183" t="s">
        <v>1592</v>
      </c>
      <c r="Q3240" s="14" t="s">
        <v>720</v>
      </c>
      <c r="R3240" s="103">
        <v>10409.799999999999</v>
      </c>
      <c r="S3240" s="23">
        <v>42222</v>
      </c>
      <c r="T3240" s="106">
        <v>10409.799999999999</v>
      </c>
      <c r="U3240" s="31">
        <f t="shared" si="98"/>
        <v>0</v>
      </c>
      <c r="V3240" s="132" t="s">
        <v>6112</v>
      </c>
    </row>
    <row r="3241" spans="1:22" x14ac:dyDescent="0.25">
      <c r="A3241" s="20">
        <v>42246</v>
      </c>
      <c r="B3241" s="183">
        <v>7449</v>
      </c>
      <c r="C3241" s="183" t="s">
        <v>1592</v>
      </c>
      <c r="D3241" s="14" t="s">
        <v>1182</v>
      </c>
      <c r="E3241" s="103">
        <v>400</v>
      </c>
      <c r="F3241" s="23">
        <v>42246</v>
      </c>
      <c r="G3241" s="106">
        <v>400</v>
      </c>
      <c r="H3241" s="31">
        <f t="shared" si="95"/>
        <v>0</v>
      </c>
      <c r="I3241" s="132" t="s">
        <v>9</v>
      </c>
      <c r="N3241" s="20">
        <v>42223</v>
      </c>
      <c r="O3241" s="183">
        <v>4819</v>
      </c>
      <c r="P3241" s="183" t="s">
        <v>1592</v>
      </c>
      <c r="Q3241" s="14" t="s">
        <v>720</v>
      </c>
      <c r="R3241" s="103">
        <v>16334.4</v>
      </c>
      <c r="S3241" s="23"/>
      <c r="T3241" s="106"/>
      <c r="U3241" s="31">
        <f t="shared" si="98"/>
        <v>16334.4</v>
      </c>
      <c r="V3241" s="132" t="s">
        <v>9</v>
      </c>
    </row>
    <row r="3242" spans="1:22" x14ac:dyDescent="0.25">
      <c r="A3242" s="20">
        <v>42246</v>
      </c>
      <c r="B3242" s="183">
        <v>7450</v>
      </c>
      <c r="C3242" s="183" t="s">
        <v>1592</v>
      </c>
      <c r="D3242" s="14" t="s">
        <v>6280</v>
      </c>
      <c r="E3242" s="103">
        <v>6125.7</v>
      </c>
      <c r="F3242" s="23">
        <v>42246</v>
      </c>
      <c r="G3242" s="106">
        <v>6125.7</v>
      </c>
      <c r="H3242" s="31">
        <f t="shared" si="95"/>
        <v>0</v>
      </c>
      <c r="I3242" s="132" t="s">
        <v>312</v>
      </c>
      <c r="N3242" s="20">
        <v>42227</v>
      </c>
      <c r="O3242" s="183">
        <v>5259</v>
      </c>
      <c r="P3242" s="183" t="s">
        <v>1592</v>
      </c>
      <c r="Q3242" s="14" t="s">
        <v>720</v>
      </c>
      <c r="R3242" s="103">
        <v>12603.6</v>
      </c>
      <c r="S3242" s="23">
        <v>42227</v>
      </c>
      <c r="T3242" s="118">
        <v>12603.6</v>
      </c>
      <c r="U3242" s="31">
        <f t="shared" si="98"/>
        <v>0</v>
      </c>
      <c r="V3242" s="28" t="s">
        <v>9</v>
      </c>
    </row>
    <row r="3243" spans="1:22" x14ac:dyDescent="0.25">
      <c r="A3243" s="20">
        <v>42246</v>
      </c>
      <c r="B3243" s="183">
        <v>7451</v>
      </c>
      <c r="C3243" s="183" t="s">
        <v>1592</v>
      </c>
      <c r="D3243" s="14" t="s">
        <v>454</v>
      </c>
      <c r="E3243" s="103">
        <v>964</v>
      </c>
      <c r="F3243" s="23">
        <v>42246</v>
      </c>
      <c r="G3243" s="106">
        <v>964</v>
      </c>
      <c r="H3243" s="31">
        <f t="shared" si="95"/>
        <v>0</v>
      </c>
      <c r="I3243" s="132" t="s">
        <v>312</v>
      </c>
      <c r="N3243" s="20">
        <v>42228</v>
      </c>
      <c r="O3243" s="183">
        <v>5358</v>
      </c>
      <c r="P3243" s="183" t="s">
        <v>1592</v>
      </c>
      <c r="Q3243" s="14" t="s">
        <v>720</v>
      </c>
      <c r="R3243" s="103">
        <v>13459.2</v>
      </c>
      <c r="S3243" s="23">
        <v>42228</v>
      </c>
      <c r="T3243" s="106">
        <v>13459.2</v>
      </c>
      <c r="U3243" s="31">
        <f t="shared" si="98"/>
        <v>0</v>
      </c>
      <c r="V3243" s="132" t="s">
        <v>9</v>
      </c>
    </row>
    <row r="3244" spans="1:22" x14ac:dyDescent="0.25">
      <c r="A3244" s="20">
        <v>42246</v>
      </c>
      <c r="B3244" s="183">
        <v>7452</v>
      </c>
      <c r="C3244" s="183" t="s">
        <v>1592</v>
      </c>
      <c r="D3244" s="14" t="s">
        <v>6281</v>
      </c>
      <c r="E3244" s="103">
        <v>18950.400000000001</v>
      </c>
      <c r="F3244" s="23">
        <v>42246</v>
      </c>
      <c r="G3244" s="106">
        <v>18950.400000000001</v>
      </c>
      <c r="H3244" s="31">
        <f t="shared" si="95"/>
        <v>0</v>
      </c>
      <c r="I3244" s="132" t="s">
        <v>9</v>
      </c>
      <c r="N3244" s="20">
        <v>42229</v>
      </c>
      <c r="O3244" s="183">
        <v>5456</v>
      </c>
      <c r="P3244" s="183" t="s">
        <v>1592</v>
      </c>
      <c r="Q3244" s="14" t="s">
        <v>720</v>
      </c>
      <c r="R3244" s="103">
        <v>12149.4</v>
      </c>
      <c r="S3244" s="23">
        <v>42229</v>
      </c>
      <c r="T3244" s="106">
        <v>12149.4</v>
      </c>
      <c r="U3244" s="31">
        <f t="shared" si="98"/>
        <v>0</v>
      </c>
      <c r="V3244" s="132" t="s">
        <v>9</v>
      </c>
    </row>
    <row r="3245" spans="1:22" x14ac:dyDescent="0.25">
      <c r="A3245" s="20">
        <v>42246</v>
      </c>
      <c r="B3245" s="183">
        <v>7453</v>
      </c>
      <c r="C3245" s="183" t="s">
        <v>1592</v>
      </c>
      <c r="D3245" s="14" t="s">
        <v>1188</v>
      </c>
      <c r="E3245" s="103">
        <v>430</v>
      </c>
      <c r="F3245" s="23">
        <v>42246</v>
      </c>
      <c r="G3245" s="106">
        <v>430</v>
      </c>
      <c r="H3245" s="31">
        <f t="shared" si="95"/>
        <v>0</v>
      </c>
      <c r="I3245" s="132" t="s">
        <v>9</v>
      </c>
      <c r="N3245" s="20">
        <v>42230</v>
      </c>
      <c r="O3245" s="183">
        <v>5587</v>
      </c>
      <c r="P3245" s="183" t="s">
        <v>1592</v>
      </c>
      <c r="Q3245" s="14" t="s">
        <v>720</v>
      </c>
      <c r="R3245" s="103">
        <v>16162.8</v>
      </c>
      <c r="S3245" s="23">
        <v>42230</v>
      </c>
      <c r="T3245" s="106">
        <v>16162.8</v>
      </c>
      <c r="U3245" s="31">
        <f t="shared" si="98"/>
        <v>0</v>
      </c>
      <c r="V3245" s="132" t="s">
        <v>9</v>
      </c>
    </row>
    <row r="3246" spans="1:22" x14ac:dyDescent="0.25">
      <c r="A3246" s="20">
        <v>42246</v>
      </c>
      <c r="B3246" s="183">
        <v>7454</v>
      </c>
      <c r="C3246" s="183" t="s">
        <v>1592</v>
      </c>
      <c r="D3246" s="14" t="s">
        <v>215</v>
      </c>
      <c r="E3246" s="103">
        <v>13663.46</v>
      </c>
      <c r="F3246" s="23">
        <v>42246</v>
      </c>
      <c r="G3246" s="106">
        <v>13663.46</v>
      </c>
      <c r="H3246" s="31">
        <f t="shared" si="95"/>
        <v>0</v>
      </c>
      <c r="I3246" s="132" t="s">
        <v>15</v>
      </c>
      <c r="N3246" s="20">
        <v>42242</v>
      </c>
      <c r="O3246" s="183">
        <v>6918</v>
      </c>
      <c r="P3246" s="183" t="s">
        <v>1592</v>
      </c>
      <c r="Q3246" s="14" t="s">
        <v>720</v>
      </c>
      <c r="R3246" s="103">
        <v>6632.7</v>
      </c>
      <c r="S3246" s="65">
        <v>42242</v>
      </c>
      <c r="T3246" s="106">
        <v>6632.7</v>
      </c>
      <c r="U3246" s="31">
        <f t="shared" si="98"/>
        <v>0</v>
      </c>
      <c r="V3246" s="132" t="s">
        <v>9</v>
      </c>
    </row>
    <row r="3247" spans="1:22" x14ac:dyDescent="0.25">
      <c r="A3247" s="20">
        <v>42246</v>
      </c>
      <c r="B3247" s="183">
        <v>7455</v>
      </c>
      <c r="C3247" s="183" t="s">
        <v>1592</v>
      </c>
      <c r="D3247" s="14" t="s">
        <v>1182</v>
      </c>
      <c r="E3247" s="103">
        <v>100</v>
      </c>
      <c r="F3247" s="23">
        <v>42246</v>
      </c>
      <c r="G3247" s="106">
        <v>100</v>
      </c>
      <c r="H3247" s="31">
        <f t="shared" si="95"/>
        <v>0</v>
      </c>
      <c r="I3247" s="132" t="s">
        <v>9</v>
      </c>
      <c r="N3247" s="20">
        <v>42218</v>
      </c>
      <c r="O3247" s="183">
        <v>4391</v>
      </c>
      <c r="P3247" s="183" t="s">
        <v>1592</v>
      </c>
      <c r="Q3247" s="40" t="s">
        <v>105</v>
      </c>
      <c r="R3247" s="103">
        <v>642</v>
      </c>
      <c r="S3247" s="23">
        <v>42218</v>
      </c>
      <c r="T3247" s="106">
        <v>642</v>
      </c>
      <c r="U3247" s="25">
        <f t="shared" si="98"/>
        <v>0</v>
      </c>
      <c r="V3247" s="46" t="s">
        <v>9</v>
      </c>
    </row>
    <row r="3248" spans="1:22" x14ac:dyDescent="0.25">
      <c r="A3248" s="20">
        <v>42246</v>
      </c>
      <c r="B3248" s="183">
        <v>7456</v>
      </c>
      <c r="C3248" s="183" t="s">
        <v>1592</v>
      </c>
      <c r="D3248" s="14" t="s">
        <v>55</v>
      </c>
      <c r="E3248" s="103">
        <v>31877.67</v>
      </c>
      <c r="F3248" s="23">
        <v>42247</v>
      </c>
      <c r="G3248" s="106">
        <v>31877.67</v>
      </c>
      <c r="H3248" s="31">
        <f t="shared" si="95"/>
        <v>0</v>
      </c>
      <c r="I3248" s="132" t="s">
        <v>17</v>
      </c>
      <c r="N3248" s="20">
        <v>42222</v>
      </c>
      <c r="O3248" s="183">
        <v>4802</v>
      </c>
      <c r="P3248" s="183" t="s">
        <v>1592</v>
      </c>
      <c r="Q3248" s="14" t="s">
        <v>105</v>
      </c>
      <c r="R3248" s="103">
        <v>4402.3999999999996</v>
      </c>
      <c r="S3248" s="23">
        <v>42222</v>
      </c>
      <c r="T3248" s="106">
        <v>4402.3999999999996</v>
      </c>
      <c r="U3248" s="31">
        <f t="shared" si="98"/>
        <v>0</v>
      </c>
      <c r="V3248" s="132" t="s">
        <v>6112</v>
      </c>
    </row>
    <row r="3249" spans="1:22" x14ac:dyDescent="0.25">
      <c r="A3249" s="20">
        <v>42246</v>
      </c>
      <c r="B3249" s="183">
        <v>7457</v>
      </c>
      <c r="C3249" s="183" t="s">
        <v>1592</v>
      </c>
      <c r="D3249" s="14" t="s">
        <v>6282</v>
      </c>
      <c r="E3249" s="103">
        <v>2120.6</v>
      </c>
      <c r="F3249" s="30">
        <v>42249</v>
      </c>
      <c r="G3249" s="144">
        <v>2120.6</v>
      </c>
      <c r="H3249" s="31">
        <f t="shared" si="95"/>
        <v>0</v>
      </c>
      <c r="I3249" s="132" t="s">
        <v>9</v>
      </c>
      <c r="N3249" s="20">
        <v>42230</v>
      </c>
      <c r="O3249" s="183">
        <v>5639</v>
      </c>
      <c r="P3249" s="183" t="s">
        <v>1592</v>
      </c>
      <c r="Q3249" s="14" t="s">
        <v>105</v>
      </c>
      <c r="R3249" s="103">
        <v>5447.6</v>
      </c>
      <c r="S3249" s="23">
        <v>42230</v>
      </c>
      <c r="T3249" s="106">
        <v>5447.6</v>
      </c>
      <c r="U3249" s="48">
        <f t="shared" si="98"/>
        <v>0</v>
      </c>
      <c r="V3249" s="132" t="s">
        <v>9</v>
      </c>
    </row>
    <row r="3250" spans="1:22" x14ac:dyDescent="0.25">
      <c r="A3250" s="20">
        <v>42246</v>
      </c>
      <c r="B3250" s="183">
        <v>7458</v>
      </c>
      <c r="C3250" s="183" t="s">
        <v>1592</v>
      </c>
      <c r="D3250" s="14" t="s">
        <v>55</v>
      </c>
      <c r="E3250" s="103">
        <v>1063</v>
      </c>
      <c r="F3250" s="30">
        <v>42249</v>
      </c>
      <c r="G3250" s="144">
        <v>1063</v>
      </c>
      <c r="H3250" s="31">
        <f t="shared" si="95"/>
        <v>0</v>
      </c>
      <c r="I3250" s="132" t="s">
        <v>17</v>
      </c>
      <c r="N3250" s="20">
        <v>42230</v>
      </c>
      <c r="O3250" s="183">
        <v>5643</v>
      </c>
      <c r="P3250" s="183" t="s">
        <v>1592</v>
      </c>
      <c r="Q3250" s="14" t="s">
        <v>105</v>
      </c>
      <c r="R3250" s="103">
        <v>633.75</v>
      </c>
      <c r="S3250" s="23">
        <v>42230</v>
      </c>
      <c r="T3250" s="106">
        <v>633.75</v>
      </c>
      <c r="U3250" s="48">
        <f t="shared" si="98"/>
        <v>0</v>
      </c>
      <c r="V3250" s="132" t="s">
        <v>9</v>
      </c>
    </row>
    <row r="3251" spans="1:22" x14ac:dyDescent="0.25">
      <c r="A3251" s="20">
        <v>42246</v>
      </c>
      <c r="B3251" s="183">
        <v>7459</v>
      </c>
      <c r="C3251" s="183" t="s">
        <v>1592</v>
      </c>
      <c r="D3251" s="14" t="s">
        <v>136</v>
      </c>
      <c r="E3251" s="103">
        <v>4464</v>
      </c>
      <c r="F3251" s="23">
        <v>42246</v>
      </c>
      <c r="G3251" s="106">
        <v>4464</v>
      </c>
      <c r="H3251" s="31">
        <f t="shared" si="95"/>
        <v>0</v>
      </c>
      <c r="I3251" s="132" t="s">
        <v>9</v>
      </c>
      <c r="N3251" s="20">
        <v>42237</v>
      </c>
      <c r="O3251" s="183">
        <v>6423</v>
      </c>
      <c r="P3251" s="183" t="s">
        <v>1592</v>
      </c>
      <c r="Q3251" s="15" t="s">
        <v>105</v>
      </c>
      <c r="R3251" s="133">
        <v>6537.3</v>
      </c>
      <c r="S3251" s="23">
        <v>42237</v>
      </c>
      <c r="T3251" s="118">
        <v>6537.3</v>
      </c>
      <c r="U3251" s="31">
        <f t="shared" si="98"/>
        <v>0</v>
      </c>
      <c r="V3251" s="46" t="s">
        <v>9</v>
      </c>
    </row>
    <row r="3252" spans="1:22" x14ac:dyDescent="0.25">
      <c r="A3252" s="20">
        <v>42246</v>
      </c>
      <c r="B3252" s="183">
        <v>7460</v>
      </c>
      <c r="C3252" s="183" t="s">
        <v>1592</v>
      </c>
      <c r="D3252" s="14" t="s">
        <v>80</v>
      </c>
      <c r="E3252" s="103">
        <v>7605</v>
      </c>
      <c r="F3252" s="23">
        <v>42246</v>
      </c>
      <c r="G3252" s="106">
        <v>7605</v>
      </c>
      <c r="H3252" s="31">
        <f t="shared" si="95"/>
        <v>0</v>
      </c>
      <c r="I3252" s="132" t="s">
        <v>9</v>
      </c>
      <c r="N3252" s="20">
        <v>42239</v>
      </c>
      <c r="O3252" s="183">
        <v>6690</v>
      </c>
      <c r="P3252" s="183" t="s">
        <v>1592</v>
      </c>
      <c r="Q3252" s="14" t="s">
        <v>105</v>
      </c>
      <c r="R3252" s="103">
        <v>979.2</v>
      </c>
      <c r="S3252" s="65">
        <v>42239</v>
      </c>
      <c r="T3252" s="106">
        <v>979.2</v>
      </c>
      <c r="U3252" s="31">
        <f t="shared" si="98"/>
        <v>0</v>
      </c>
      <c r="V3252" s="132" t="s">
        <v>9</v>
      </c>
    </row>
    <row r="3253" spans="1:22" x14ac:dyDescent="0.25">
      <c r="A3253" s="20">
        <v>42246</v>
      </c>
      <c r="B3253" s="183">
        <v>7461</v>
      </c>
      <c r="C3253" s="183" t="s">
        <v>1592</v>
      </c>
      <c r="D3253" s="14" t="s">
        <v>294</v>
      </c>
      <c r="E3253" s="103">
        <v>2816</v>
      </c>
      <c r="F3253" s="23">
        <v>42246</v>
      </c>
      <c r="G3253" s="106">
        <v>2816</v>
      </c>
      <c r="H3253" s="31">
        <f t="shared" si="95"/>
        <v>0</v>
      </c>
      <c r="I3253" s="132" t="s">
        <v>9</v>
      </c>
      <c r="N3253" s="20">
        <v>42244</v>
      </c>
      <c r="O3253" s="183">
        <v>7160</v>
      </c>
      <c r="P3253" s="183" t="s">
        <v>1592</v>
      </c>
      <c r="Q3253" s="14" t="s">
        <v>105</v>
      </c>
      <c r="R3253" s="103">
        <v>4839.5</v>
      </c>
      <c r="S3253" s="23">
        <v>42244</v>
      </c>
      <c r="T3253" s="106">
        <v>4839.5</v>
      </c>
      <c r="U3253" s="31">
        <f t="shared" si="98"/>
        <v>0</v>
      </c>
      <c r="V3253" s="132" t="s">
        <v>9</v>
      </c>
    </row>
    <row r="3254" spans="1:22" x14ac:dyDescent="0.25">
      <c r="A3254" s="20">
        <v>42246</v>
      </c>
      <c r="B3254" s="183">
        <v>7462</v>
      </c>
      <c r="C3254" s="183" t="s">
        <v>1592</v>
      </c>
      <c r="D3254" s="14" t="s">
        <v>1182</v>
      </c>
      <c r="E3254" s="103">
        <v>3715.5</v>
      </c>
      <c r="F3254" s="23">
        <v>42246</v>
      </c>
      <c r="G3254" s="106">
        <v>3715.5</v>
      </c>
      <c r="H3254" s="31">
        <f t="shared" si="95"/>
        <v>0</v>
      </c>
      <c r="I3254" s="132" t="s">
        <v>9</v>
      </c>
      <c r="N3254" s="20">
        <v>42219</v>
      </c>
      <c r="O3254" s="183">
        <v>4486</v>
      </c>
      <c r="P3254" s="183" t="s">
        <v>1592</v>
      </c>
      <c r="Q3254" s="40" t="s">
        <v>617</v>
      </c>
      <c r="R3254" s="103">
        <v>8705</v>
      </c>
      <c r="S3254" s="23">
        <v>42225</v>
      </c>
      <c r="T3254" s="106">
        <v>8705</v>
      </c>
      <c r="U3254" s="31">
        <f t="shared" si="98"/>
        <v>0</v>
      </c>
      <c r="V3254" s="46" t="s">
        <v>149</v>
      </c>
    </row>
    <row r="3255" spans="1:22" x14ac:dyDescent="0.25">
      <c r="A3255" s="20">
        <v>42246</v>
      </c>
      <c r="B3255" s="183">
        <v>7463</v>
      </c>
      <c r="C3255" s="183" t="s">
        <v>1592</v>
      </c>
      <c r="D3255" s="14" t="s">
        <v>111</v>
      </c>
      <c r="E3255" s="103">
        <v>32313.599999999999</v>
      </c>
      <c r="F3255" s="30">
        <v>42255</v>
      </c>
      <c r="G3255" s="144">
        <v>32313.599999999999</v>
      </c>
      <c r="H3255" s="31">
        <f t="shared" si="95"/>
        <v>0</v>
      </c>
      <c r="I3255" s="132" t="s">
        <v>9</v>
      </c>
      <c r="N3255" s="20">
        <v>42236</v>
      </c>
      <c r="O3255" s="183">
        <v>6357</v>
      </c>
      <c r="P3255" s="183" t="s">
        <v>1592</v>
      </c>
      <c r="Q3255" s="14" t="s">
        <v>617</v>
      </c>
      <c r="R3255" s="103">
        <v>10896.2</v>
      </c>
      <c r="S3255" s="23">
        <v>42242</v>
      </c>
      <c r="T3255" s="106">
        <v>10896.2</v>
      </c>
      <c r="U3255" s="31">
        <f t="shared" si="98"/>
        <v>0</v>
      </c>
      <c r="V3255" s="132" t="s">
        <v>149</v>
      </c>
    </row>
    <row r="3256" spans="1:22" x14ac:dyDescent="0.25">
      <c r="A3256" s="20">
        <v>42246</v>
      </c>
      <c r="B3256" s="183">
        <v>7464</v>
      </c>
      <c r="C3256" s="183" t="s">
        <v>1592</v>
      </c>
      <c r="D3256" s="14" t="s">
        <v>292</v>
      </c>
      <c r="E3256" s="103">
        <v>2861.2</v>
      </c>
      <c r="F3256" s="23">
        <v>42246</v>
      </c>
      <c r="G3256" s="106">
        <v>2861.2</v>
      </c>
      <c r="H3256" s="31">
        <f t="shared" si="95"/>
        <v>0</v>
      </c>
      <c r="I3256" s="132" t="s">
        <v>9</v>
      </c>
      <c r="N3256" s="20">
        <v>42220</v>
      </c>
      <c r="O3256" s="183">
        <v>4542</v>
      </c>
      <c r="P3256" s="183" t="s">
        <v>1592</v>
      </c>
      <c r="Q3256" s="14" t="s">
        <v>3312</v>
      </c>
      <c r="R3256" s="103">
        <v>302.39999999999998</v>
      </c>
      <c r="S3256" s="23">
        <v>42220</v>
      </c>
      <c r="T3256" s="106">
        <v>302.39999999999998</v>
      </c>
      <c r="U3256" s="31">
        <f t="shared" si="98"/>
        <v>0</v>
      </c>
      <c r="V3256" s="132" t="s">
        <v>59</v>
      </c>
    </row>
    <row r="3257" spans="1:22" x14ac:dyDescent="0.25">
      <c r="A3257" s="20">
        <v>42246</v>
      </c>
      <c r="B3257" s="183">
        <v>7465</v>
      </c>
      <c r="C3257" s="183" t="s">
        <v>1592</v>
      </c>
      <c r="D3257" s="14" t="s">
        <v>111</v>
      </c>
      <c r="E3257" s="103">
        <v>30844.77</v>
      </c>
      <c r="F3257" s="30">
        <v>42251</v>
      </c>
      <c r="G3257" s="144">
        <v>30844.77</v>
      </c>
      <c r="H3257" s="31">
        <f t="shared" si="95"/>
        <v>0</v>
      </c>
      <c r="I3257" s="132" t="s">
        <v>9</v>
      </c>
      <c r="N3257" s="20">
        <v>42225</v>
      </c>
      <c r="O3257" s="183">
        <v>5112</v>
      </c>
      <c r="P3257" s="183" t="s">
        <v>1592</v>
      </c>
      <c r="Q3257" s="14" t="s">
        <v>3312</v>
      </c>
      <c r="R3257" s="103">
        <v>260.39999999999998</v>
      </c>
      <c r="S3257" s="23">
        <v>42226</v>
      </c>
      <c r="T3257" s="106">
        <v>260.39999999999998</v>
      </c>
      <c r="U3257" s="31">
        <f t="shared" si="98"/>
        <v>0</v>
      </c>
      <c r="V3257" s="132" t="s">
        <v>59</v>
      </c>
    </row>
    <row r="3258" spans="1:22" x14ac:dyDescent="0.25">
      <c r="A3258" s="20">
        <v>42246</v>
      </c>
      <c r="B3258" s="183">
        <v>7466</v>
      </c>
      <c r="C3258" s="183" t="s">
        <v>1592</v>
      </c>
      <c r="D3258" s="14" t="s">
        <v>24</v>
      </c>
      <c r="E3258" s="103">
        <v>101130.7</v>
      </c>
      <c r="F3258" s="30">
        <v>42251</v>
      </c>
      <c r="G3258" s="144">
        <v>101130.7</v>
      </c>
      <c r="H3258" s="31">
        <f t="shared" si="95"/>
        <v>0</v>
      </c>
      <c r="I3258" s="132" t="s">
        <v>773</v>
      </c>
      <c r="N3258" s="20">
        <v>42219</v>
      </c>
      <c r="O3258" s="183">
        <v>4466</v>
      </c>
      <c r="P3258" s="183" t="s">
        <v>1592</v>
      </c>
      <c r="Q3258" s="40" t="s">
        <v>72</v>
      </c>
      <c r="R3258" s="103">
        <v>22014.1</v>
      </c>
      <c r="S3258" s="30" t="s">
        <v>6117</v>
      </c>
      <c r="T3258" s="106">
        <v>22014.1</v>
      </c>
      <c r="U3258" s="31">
        <f t="shared" si="98"/>
        <v>0</v>
      </c>
      <c r="V3258" s="46" t="s">
        <v>6112</v>
      </c>
    </row>
    <row r="3259" spans="1:22" x14ac:dyDescent="0.25">
      <c r="A3259" s="20">
        <v>42247</v>
      </c>
      <c r="B3259" s="183">
        <v>7467</v>
      </c>
      <c r="C3259" s="183" t="s">
        <v>1592</v>
      </c>
      <c r="D3259" s="14" t="s">
        <v>112</v>
      </c>
      <c r="E3259" s="103">
        <v>740</v>
      </c>
      <c r="F3259" s="23">
        <v>42247</v>
      </c>
      <c r="G3259" s="106">
        <v>740</v>
      </c>
      <c r="H3259" s="31">
        <f t="shared" si="95"/>
        <v>0</v>
      </c>
      <c r="I3259" s="132" t="s">
        <v>9</v>
      </c>
      <c r="N3259" s="20">
        <v>42223</v>
      </c>
      <c r="O3259" s="183">
        <v>4910</v>
      </c>
      <c r="P3259" s="183" t="s">
        <v>1592</v>
      </c>
      <c r="Q3259" s="14" t="s">
        <v>72</v>
      </c>
      <c r="R3259" s="103">
        <v>22926.6</v>
      </c>
      <c r="S3259" s="30" t="s">
        <v>6144</v>
      </c>
      <c r="T3259" s="106">
        <v>22926.6</v>
      </c>
      <c r="U3259" s="31">
        <f t="shared" si="98"/>
        <v>0</v>
      </c>
      <c r="V3259" s="132" t="s">
        <v>6112</v>
      </c>
    </row>
    <row r="3260" spans="1:22" x14ac:dyDescent="0.25">
      <c r="A3260" s="20">
        <v>42247</v>
      </c>
      <c r="B3260" s="183">
        <v>7468</v>
      </c>
      <c r="C3260" s="183" t="s">
        <v>1592</v>
      </c>
      <c r="D3260" s="14" t="s">
        <v>383</v>
      </c>
      <c r="E3260" s="103">
        <v>2911.7</v>
      </c>
      <c r="F3260" s="23">
        <v>42247</v>
      </c>
      <c r="G3260" s="106">
        <v>2911.7</v>
      </c>
      <c r="H3260" s="31">
        <f t="shared" si="95"/>
        <v>0</v>
      </c>
      <c r="I3260" s="132" t="s">
        <v>9</v>
      </c>
      <c r="N3260" s="20">
        <v>42226</v>
      </c>
      <c r="O3260" s="183">
        <v>5202</v>
      </c>
      <c r="P3260" s="183" t="s">
        <v>1592</v>
      </c>
      <c r="Q3260" s="14" t="s">
        <v>72</v>
      </c>
      <c r="R3260" s="103">
        <v>16714.8</v>
      </c>
      <c r="S3260" s="30" t="s">
        <v>6165</v>
      </c>
      <c r="T3260" s="106">
        <v>16714.8</v>
      </c>
      <c r="U3260" s="31">
        <f t="shared" si="98"/>
        <v>0</v>
      </c>
      <c r="V3260" s="132" t="s">
        <v>6112</v>
      </c>
    </row>
    <row r="3261" spans="1:22" x14ac:dyDescent="0.25">
      <c r="A3261" s="20">
        <v>42247</v>
      </c>
      <c r="B3261" s="183">
        <v>7469</v>
      </c>
      <c r="C3261" s="183" t="s">
        <v>1592</v>
      </c>
      <c r="D3261" s="14" t="s">
        <v>18</v>
      </c>
      <c r="E3261" s="103">
        <v>2692</v>
      </c>
      <c r="F3261" s="23">
        <v>42247</v>
      </c>
      <c r="G3261" s="106">
        <v>2692</v>
      </c>
      <c r="H3261" s="31">
        <f t="shared" si="95"/>
        <v>0</v>
      </c>
      <c r="I3261" s="132" t="s">
        <v>9</v>
      </c>
      <c r="N3261" s="20">
        <v>42230</v>
      </c>
      <c r="O3261" s="183">
        <v>5680</v>
      </c>
      <c r="P3261" s="183" t="s">
        <v>1592</v>
      </c>
      <c r="Q3261" s="14" t="s">
        <v>72</v>
      </c>
      <c r="R3261" s="103">
        <v>21903.200000000001</v>
      </c>
      <c r="S3261" s="30" t="s">
        <v>6197</v>
      </c>
      <c r="T3261" s="106">
        <v>21903.200000000001</v>
      </c>
      <c r="U3261" s="48">
        <f t="shared" si="98"/>
        <v>0</v>
      </c>
      <c r="V3261" s="132" t="s">
        <v>6112</v>
      </c>
    </row>
    <row r="3262" spans="1:22" x14ac:dyDescent="0.25">
      <c r="A3262" s="20">
        <v>42247</v>
      </c>
      <c r="B3262" s="183">
        <v>7470</v>
      </c>
      <c r="C3262" s="183" t="s">
        <v>1592</v>
      </c>
      <c r="D3262" s="14" t="s">
        <v>16</v>
      </c>
      <c r="E3262" s="103">
        <v>4559.2</v>
      </c>
      <c r="F3262" s="23">
        <v>42247</v>
      </c>
      <c r="G3262" s="106">
        <v>4559.2</v>
      </c>
      <c r="H3262" s="31">
        <f t="shared" si="95"/>
        <v>0</v>
      </c>
      <c r="I3262" s="132" t="s">
        <v>9</v>
      </c>
      <c r="N3262" s="20">
        <v>42233</v>
      </c>
      <c r="O3262" s="183">
        <v>5996</v>
      </c>
      <c r="P3262" s="183" t="s">
        <v>1592</v>
      </c>
      <c r="Q3262" s="14" t="s">
        <v>72</v>
      </c>
      <c r="R3262" s="103">
        <v>22262.799999999999</v>
      </c>
      <c r="S3262" s="30" t="s">
        <v>6212</v>
      </c>
      <c r="T3262" s="118"/>
      <c r="U3262" s="31">
        <f t="shared" si="98"/>
        <v>22262.799999999999</v>
      </c>
      <c r="V3262" s="28" t="s">
        <v>6112</v>
      </c>
    </row>
    <row r="3263" spans="1:22" x14ac:dyDescent="0.25">
      <c r="A3263" s="20">
        <v>42247</v>
      </c>
      <c r="B3263" s="183">
        <v>7471</v>
      </c>
      <c r="C3263" s="183" t="s">
        <v>1592</v>
      </c>
      <c r="D3263" s="14" t="s">
        <v>1012</v>
      </c>
      <c r="E3263" s="103">
        <v>17142.099999999999</v>
      </c>
      <c r="F3263" s="23">
        <v>42247</v>
      </c>
      <c r="G3263" s="106">
        <v>17142.099999999999</v>
      </c>
      <c r="H3263" s="31">
        <f t="shared" si="95"/>
        <v>0</v>
      </c>
      <c r="I3263" s="132" t="s">
        <v>9</v>
      </c>
      <c r="N3263" s="20">
        <v>42237</v>
      </c>
      <c r="O3263" s="183">
        <v>6485</v>
      </c>
      <c r="P3263" s="183" t="s">
        <v>1592</v>
      </c>
      <c r="Q3263" s="14" t="s">
        <v>72</v>
      </c>
      <c r="R3263" s="103">
        <v>25192.5</v>
      </c>
      <c r="S3263" s="30" t="s">
        <v>6242</v>
      </c>
      <c r="T3263" s="106"/>
      <c r="U3263" s="31">
        <f t="shared" si="98"/>
        <v>25192.5</v>
      </c>
      <c r="V3263" s="132" t="s">
        <v>6112</v>
      </c>
    </row>
    <row r="3264" spans="1:22" x14ac:dyDescent="0.25">
      <c r="A3264" s="20">
        <v>42247</v>
      </c>
      <c r="B3264" s="183">
        <v>7472</v>
      </c>
      <c r="C3264" s="183" t="s">
        <v>1592</v>
      </c>
      <c r="D3264" s="14" t="s">
        <v>1178</v>
      </c>
      <c r="E3264" s="103">
        <v>4270.6000000000004</v>
      </c>
      <c r="F3264" s="23">
        <v>42247</v>
      </c>
      <c r="G3264" s="106">
        <v>4270.6000000000004</v>
      </c>
      <c r="H3264" s="31">
        <f t="shared" si="95"/>
        <v>0</v>
      </c>
      <c r="I3264" s="132" t="s">
        <v>9</v>
      </c>
      <c r="N3264" s="20">
        <v>42240</v>
      </c>
      <c r="O3264" s="183">
        <v>6795</v>
      </c>
      <c r="P3264" s="183" t="s">
        <v>1592</v>
      </c>
      <c r="Q3264" s="14" t="s">
        <v>72</v>
      </c>
      <c r="R3264" s="103">
        <v>24381.200000000001</v>
      </c>
      <c r="S3264" s="74" t="s">
        <v>6255</v>
      </c>
      <c r="T3264" s="106"/>
      <c r="U3264" s="31">
        <f t="shared" si="98"/>
        <v>24381.200000000001</v>
      </c>
      <c r="V3264" s="132" t="s">
        <v>6112</v>
      </c>
    </row>
    <row r="3265" spans="1:22" x14ac:dyDescent="0.25">
      <c r="A3265" s="20">
        <v>42247</v>
      </c>
      <c r="B3265" s="183">
        <v>7473</v>
      </c>
      <c r="C3265" s="183" t="s">
        <v>1592</v>
      </c>
      <c r="D3265" s="14" t="s">
        <v>32</v>
      </c>
      <c r="E3265" s="103">
        <v>71811.5</v>
      </c>
      <c r="F3265" s="30">
        <v>42260</v>
      </c>
      <c r="G3265" s="144">
        <v>71811.5</v>
      </c>
      <c r="H3265" s="31">
        <f t="shared" si="95"/>
        <v>0</v>
      </c>
      <c r="I3265" s="132" t="s">
        <v>149</v>
      </c>
      <c r="N3265" s="20">
        <v>42244</v>
      </c>
      <c r="O3265" s="183">
        <v>7228</v>
      </c>
      <c r="P3265" s="183" t="s">
        <v>1592</v>
      </c>
      <c r="Q3265" s="14" t="s">
        <v>72</v>
      </c>
      <c r="R3265" s="103">
        <v>32938.400000000001</v>
      </c>
      <c r="S3265" s="30" t="s">
        <v>6275</v>
      </c>
      <c r="T3265" s="106"/>
      <c r="U3265" s="31">
        <f t="shared" si="98"/>
        <v>32938.400000000001</v>
      </c>
      <c r="V3265" s="132" t="s">
        <v>6112</v>
      </c>
    </row>
    <row r="3266" spans="1:22" x14ac:dyDescent="0.25">
      <c r="A3266" s="20">
        <v>42247</v>
      </c>
      <c r="B3266" s="183">
        <v>7474</v>
      </c>
      <c r="C3266" s="183" t="s">
        <v>1592</v>
      </c>
      <c r="D3266" s="14" t="s">
        <v>863</v>
      </c>
      <c r="E3266" s="103">
        <v>8393</v>
      </c>
      <c r="F3266" s="23">
        <v>42247</v>
      </c>
      <c r="G3266" s="106">
        <v>8393</v>
      </c>
      <c r="H3266" s="31">
        <f t="shared" si="95"/>
        <v>0</v>
      </c>
      <c r="I3266" s="132" t="s">
        <v>9</v>
      </c>
      <c r="N3266" s="20">
        <v>42247</v>
      </c>
      <c r="O3266" s="183">
        <v>7575</v>
      </c>
      <c r="P3266" s="183" t="s">
        <v>1592</v>
      </c>
      <c r="Q3266" s="14" t="s">
        <v>72</v>
      </c>
      <c r="R3266" s="103">
        <v>15226</v>
      </c>
      <c r="S3266" s="30" t="s">
        <v>6286</v>
      </c>
      <c r="T3266" s="106"/>
      <c r="U3266" s="31">
        <f t="shared" si="98"/>
        <v>15226</v>
      </c>
      <c r="V3266" s="132" t="s">
        <v>6112</v>
      </c>
    </row>
    <row r="3267" spans="1:22" x14ac:dyDescent="0.25">
      <c r="A3267" s="20">
        <v>42247</v>
      </c>
      <c r="B3267" s="183">
        <v>7475</v>
      </c>
      <c r="C3267" s="183" t="s">
        <v>1592</v>
      </c>
      <c r="D3267" s="14" t="s">
        <v>1262</v>
      </c>
      <c r="E3267" s="103">
        <v>31813.61</v>
      </c>
      <c r="F3267" s="30">
        <v>42261</v>
      </c>
      <c r="G3267" s="144">
        <v>31813.61</v>
      </c>
      <c r="H3267" s="31">
        <f t="shared" ref="H3267:H3421" si="99">E3267-G3267</f>
        <v>0</v>
      </c>
      <c r="I3267" s="132" t="s">
        <v>9</v>
      </c>
      <c r="N3267" s="20">
        <v>42247</v>
      </c>
      <c r="O3267" s="183">
        <v>7587</v>
      </c>
      <c r="P3267" s="183" t="s">
        <v>1592</v>
      </c>
      <c r="Q3267" s="14" t="s">
        <v>72</v>
      </c>
      <c r="R3267" s="103">
        <v>9790.7999999999993</v>
      </c>
      <c r="S3267" s="30" t="s">
        <v>6289</v>
      </c>
      <c r="T3267" s="106"/>
      <c r="U3267" s="31">
        <f t="shared" ref="U3267:U3330" si="100">R3267-T3267</f>
        <v>9790.7999999999993</v>
      </c>
      <c r="V3267" s="132" t="s">
        <v>6112</v>
      </c>
    </row>
    <row r="3268" spans="1:22" x14ac:dyDescent="0.25">
      <c r="A3268" s="20">
        <v>42247</v>
      </c>
      <c r="B3268" s="183">
        <v>7476</v>
      </c>
      <c r="C3268" s="183" t="s">
        <v>1592</v>
      </c>
      <c r="D3268" s="14" t="s">
        <v>829</v>
      </c>
      <c r="E3268" s="103">
        <v>4936.7</v>
      </c>
      <c r="F3268" s="23">
        <v>42247</v>
      </c>
      <c r="G3268" s="106">
        <v>4936.7</v>
      </c>
      <c r="H3268" s="31">
        <f t="shared" si="99"/>
        <v>0</v>
      </c>
      <c r="I3268" s="132" t="s">
        <v>9</v>
      </c>
      <c r="N3268" s="20">
        <v>42219</v>
      </c>
      <c r="O3268" s="183">
        <v>4467</v>
      </c>
      <c r="P3268" s="183" t="s">
        <v>1592</v>
      </c>
      <c r="Q3268" s="40" t="s">
        <v>176</v>
      </c>
      <c r="R3268" s="103">
        <v>13197.1</v>
      </c>
      <c r="S3268" s="30" t="s">
        <v>6118</v>
      </c>
      <c r="T3268" s="106">
        <v>13197.1</v>
      </c>
      <c r="U3268" s="31">
        <f t="shared" si="100"/>
        <v>0</v>
      </c>
      <c r="V3268" s="46" t="s">
        <v>6112</v>
      </c>
    </row>
    <row r="3269" spans="1:22" x14ac:dyDescent="0.25">
      <c r="A3269" s="20">
        <v>42247</v>
      </c>
      <c r="B3269" s="183">
        <v>7477</v>
      </c>
      <c r="C3269" s="183" t="s">
        <v>1592</v>
      </c>
      <c r="D3269" s="14" t="s">
        <v>22</v>
      </c>
      <c r="E3269" s="103">
        <v>2139.1999999999998</v>
      </c>
      <c r="F3269" s="23">
        <v>42247</v>
      </c>
      <c r="G3269" s="106">
        <v>2139.1999999999998</v>
      </c>
      <c r="H3269" s="31">
        <f t="shared" si="99"/>
        <v>0</v>
      </c>
      <c r="I3269" s="132" t="s">
        <v>9</v>
      </c>
      <c r="N3269" s="20">
        <v>42223</v>
      </c>
      <c r="O3269" s="183">
        <v>4911</v>
      </c>
      <c r="P3269" s="183" t="s">
        <v>1592</v>
      </c>
      <c r="Q3269" s="150" t="s">
        <v>176</v>
      </c>
      <c r="R3269" s="103">
        <v>14785.36</v>
      </c>
      <c r="S3269" s="30" t="s">
        <v>6145</v>
      </c>
      <c r="T3269" s="106">
        <v>14785.36</v>
      </c>
      <c r="U3269" s="31">
        <f t="shared" si="100"/>
        <v>0</v>
      </c>
      <c r="V3269" s="132" t="s">
        <v>6112</v>
      </c>
    </row>
    <row r="3270" spans="1:22" x14ac:dyDescent="0.25">
      <c r="A3270" s="20">
        <v>42247</v>
      </c>
      <c r="B3270" s="183">
        <v>7478</v>
      </c>
      <c r="C3270" s="183" t="s">
        <v>1592</v>
      </c>
      <c r="D3270" s="14" t="s">
        <v>158</v>
      </c>
      <c r="E3270" s="103">
        <v>1631.7</v>
      </c>
      <c r="F3270" s="23">
        <v>42247</v>
      </c>
      <c r="G3270" s="106">
        <v>1631.7</v>
      </c>
      <c r="H3270" s="31">
        <f t="shared" si="99"/>
        <v>0</v>
      </c>
      <c r="I3270" s="132" t="s">
        <v>9</v>
      </c>
      <c r="N3270" s="20">
        <v>42226</v>
      </c>
      <c r="O3270" s="183">
        <v>5197</v>
      </c>
      <c r="P3270" s="183" t="s">
        <v>1592</v>
      </c>
      <c r="Q3270" s="14" t="s">
        <v>176</v>
      </c>
      <c r="R3270" s="103">
        <v>10299.799999999999</v>
      </c>
      <c r="S3270" s="30" t="s">
        <v>6164</v>
      </c>
      <c r="T3270" s="106">
        <v>10299.799999999999</v>
      </c>
      <c r="U3270" s="31">
        <f t="shared" si="100"/>
        <v>0</v>
      </c>
      <c r="V3270" s="132" t="s">
        <v>6112</v>
      </c>
    </row>
    <row r="3271" spans="1:22" x14ac:dyDescent="0.25">
      <c r="A3271" s="20">
        <v>42247</v>
      </c>
      <c r="B3271" s="183">
        <v>7479</v>
      </c>
      <c r="C3271" s="183" t="s">
        <v>1592</v>
      </c>
      <c r="D3271" s="14" t="s">
        <v>14</v>
      </c>
      <c r="E3271" s="103">
        <v>10081.5</v>
      </c>
      <c r="F3271" s="30">
        <v>42251</v>
      </c>
      <c r="G3271" s="144">
        <v>10081.5</v>
      </c>
      <c r="H3271" s="31">
        <f t="shared" si="99"/>
        <v>0</v>
      </c>
      <c r="I3271" s="132" t="s">
        <v>9</v>
      </c>
      <c r="N3271" s="20">
        <v>42230</v>
      </c>
      <c r="O3271" s="183">
        <v>5682</v>
      </c>
      <c r="P3271" s="183" t="s">
        <v>1592</v>
      </c>
      <c r="Q3271" s="14" t="s">
        <v>176</v>
      </c>
      <c r="R3271" s="103">
        <v>10228.6</v>
      </c>
      <c r="S3271" s="30" t="s">
        <v>6198</v>
      </c>
      <c r="T3271" s="106">
        <v>10228.6</v>
      </c>
      <c r="U3271" s="48">
        <f t="shared" si="100"/>
        <v>0</v>
      </c>
      <c r="V3271" s="132" t="s">
        <v>6112</v>
      </c>
    </row>
    <row r="3272" spans="1:22" x14ac:dyDescent="0.25">
      <c r="A3272" s="20">
        <v>42247</v>
      </c>
      <c r="B3272" s="183">
        <v>7480</v>
      </c>
      <c r="C3272" s="183" t="s">
        <v>1592</v>
      </c>
      <c r="D3272" s="14" t="s">
        <v>21</v>
      </c>
      <c r="E3272" s="103">
        <v>5721.8</v>
      </c>
      <c r="F3272" s="23">
        <v>42247</v>
      </c>
      <c r="G3272" s="106">
        <v>5721.8</v>
      </c>
      <c r="H3272" s="31">
        <f t="shared" si="99"/>
        <v>0</v>
      </c>
      <c r="I3272" s="132" t="s">
        <v>9</v>
      </c>
      <c r="N3272" s="20">
        <v>42233</v>
      </c>
      <c r="O3272" s="183">
        <v>5997</v>
      </c>
      <c r="P3272" s="183" t="s">
        <v>1592</v>
      </c>
      <c r="Q3272" s="14" t="s">
        <v>176</v>
      </c>
      <c r="R3272" s="103">
        <v>14840</v>
      </c>
      <c r="S3272" s="30" t="s">
        <v>6213</v>
      </c>
      <c r="T3272" s="118">
        <v>14840</v>
      </c>
      <c r="U3272" s="31">
        <f t="shared" si="100"/>
        <v>0</v>
      </c>
      <c r="V3272" s="28" t="s">
        <v>6112</v>
      </c>
    </row>
    <row r="3273" spans="1:22" x14ac:dyDescent="0.25">
      <c r="A3273" s="20">
        <v>42247</v>
      </c>
      <c r="B3273" s="183">
        <v>7481</v>
      </c>
      <c r="C3273" s="183" t="s">
        <v>1592</v>
      </c>
      <c r="D3273" s="14" t="s">
        <v>121</v>
      </c>
      <c r="E3273" s="103">
        <v>2531.1</v>
      </c>
      <c r="F3273" s="23">
        <v>42247</v>
      </c>
      <c r="G3273" s="106">
        <v>2531.1</v>
      </c>
      <c r="H3273" s="31">
        <f t="shared" si="99"/>
        <v>0</v>
      </c>
      <c r="I3273" s="132" t="s">
        <v>9</v>
      </c>
      <c r="N3273" s="20">
        <v>42237</v>
      </c>
      <c r="O3273" s="183">
        <v>6484</v>
      </c>
      <c r="P3273" s="183" t="s">
        <v>1592</v>
      </c>
      <c r="Q3273" s="14" t="s">
        <v>176</v>
      </c>
      <c r="R3273" s="103">
        <v>11089.3</v>
      </c>
      <c r="S3273" s="30" t="s">
        <v>6241</v>
      </c>
      <c r="T3273" s="106">
        <v>11089.3</v>
      </c>
      <c r="U3273" s="31">
        <f t="shared" si="100"/>
        <v>0</v>
      </c>
      <c r="V3273" s="132" t="s">
        <v>6112</v>
      </c>
    </row>
    <row r="3274" spans="1:22" x14ac:dyDescent="0.25">
      <c r="A3274" s="20">
        <v>42247</v>
      </c>
      <c r="B3274" s="183">
        <v>7482</v>
      </c>
      <c r="C3274" s="183" t="s">
        <v>1592</v>
      </c>
      <c r="D3274" s="14" t="s">
        <v>114</v>
      </c>
      <c r="E3274" s="103">
        <v>1722</v>
      </c>
      <c r="F3274" s="23">
        <v>42247</v>
      </c>
      <c r="G3274" s="106">
        <v>1722</v>
      </c>
      <c r="H3274" s="31">
        <f t="shared" si="99"/>
        <v>0</v>
      </c>
      <c r="I3274" s="132" t="s">
        <v>9</v>
      </c>
      <c r="N3274" s="20">
        <v>42240</v>
      </c>
      <c r="O3274" s="183">
        <v>6796</v>
      </c>
      <c r="P3274" s="183" t="s">
        <v>1592</v>
      </c>
      <c r="Q3274" s="14" t="s">
        <v>176</v>
      </c>
      <c r="R3274" s="103">
        <v>9972.6</v>
      </c>
      <c r="S3274" s="74" t="s">
        <v>6256</v>
      </c>
      <c r="T3274" s="106"/>
      <c r="U3274" s="31">
        <f t="shared" si="100"/>
        <v>9972.6</v>
      </c>
      <c r="V3274" s="132" t="s">
        <v>6112</v>
      </c>
    </row>
    <row r="3275" spans="1:22" x14ac:dyDescent="0.25">
      <c r="A3275" s="20">
        <v>42247</v>
      </c>
      <c r="B3275" s="183">
        <v>7483</v>
      </c>
      <c r="C3275" s="183" t="s">
        <v>1592</v>
      </c>
      <c r="D3275" s="14" t="s">
        <v>6209</v>
      </c>
      <c r="E3275" s="103">
        <v>13311.9</v>
      </c>
      <c r="F3275" s="23">
        <v>42247</v>
      </c>
      <c r="G3275" s="106">
        <v>13311.9</v>
      </c>
      <c r="H3275" s="31">
        <f t="shared" si="99"/>
        <v>0</v>
      </c>
      <c r="I3275" s="132" t="s">
        <v>9</v>
      </c>
      <c r="N3275" s="20">
        <v>42244</v>
      </c>
      <c r="O3275" s="183">
        <v>7222</v>
      </c>
      <c r="P3275" s="183" t="s">
        <v>1592</v>
      </c>
      <c r="Q3275" s="14" t="s">
        <v>176</v>
      </c>
      <c r="R3275" s="103">
        <v>7075.2</v>
      </c>
      <c r="S3275" s="30" t="s">
        <v>6274</v>
      </c>
      <c r="T3275" s="106"/>
      <c r="U3275" s="31">
        <f t="shared" si="100"/>
        <v>7075.2</v>
      </c>
      <c r="V3275" s="132" t="s">
        <v>6112</v>
      </c>
    </row>
    <row r="3276" spans="1:22" x14ac:dyDescent="0.25">
      <c r="A3276" s="20">
        <v>42247</v>
      </c>
      <c r="B3276" s="183">
        <v>7484</v>
      </c>
      <c r="C3276" s="183" t="s">
        <v>1592</v>
      </c>
      <c r="D3276" s="14" t="s">
        <v>125</v>
      </c>
      <c r="E3276" s="103">
        <v>43619.79</v>
      </c>
      <c r="F3276" s="30">
        <v>42248</v>
      </c>
      <c r="G3276" s="144">
        <v>43619.79</v>
      </c>
      <c r="H3276" s="31">
        <f t="shared" si="99"/>
        <v>0</v>
      </c>
      <c r="I3276" s="132" t="s">
        <v>94</v>
      </c>
      <c r="N3276" s="20">
        <v>42244</v>
      </c>
      <c r="O3276" s="183">
        <v>7223</v>
      </c>
      <c r="P3276" s="183" t="s">
        <v>1592</v>
      </c>
      <c r="Q3276" s="14" t="s">
        <v>176</v>
      </c>
      <c r="R3276" s="103">
        <v>4747.8</v>
      </c>
      <c r="S3276" s="30" t="s">
        <v>6274</v>
      </c>
      <c r="T3276" s="106"/>
      <c r="U3276" s="31">
        <f t="shared" si="100"/>
        <v>4747.8</v>
      </c>
      <c r="V3276" s="132"/>
    </row>
    <row r="3277" spans="1:22" x14ac:dyDescent="0.25">
      <c r="A3277" s="20">
        <v>42247</v>
      </c>
      <c r="B3277" s="183">
        <v>7485</v>
      </c>
      <c r="C3277" s="183" t="s">
        <v>1592</v>
      </c>
      <c r="D3277" s="14" t="s">
        <v>1172</v>
      </c>
      <c r="E3277" s="103">
        <v>5320.8</v>
      </c>
      <c r="F3277" s="23">
        <v>42247</v>
      </c>
      <c r="G3277" s="106">
        <v>5320.8</v>
      </c>
      <c r="H3277" s="31">
        <f t="shared" si="99"/>
        <v>0</v>
      </c>
      <c r="I3277" s="132" t="s">
        <v>9</v>
      </c>
      <c r="N3277" s="20">
        <v>42247</v>
      </c>
      <c r="O3277" s="183">
        <v>7576</v>
      </c>
      <c r="P3277" s="183" t="s">
        <v>1592</v>
      </c>
      <c r="Q3277" s="14" t="s">
        <v>176</v>
      </c>
      <c r="R3277" s="103">
        <v>7580.8</v>
      </c>
      <c r="S3277" s="30" t="s">
        <v>6287</v>
      </c>
      <c r="T3277" s="106"/>
      <c r="U3277" s="31">
        <f t="shared" si="100"/>
        <v>7580.8</v>
      </c>
      <c r="V3277" s="132" t="s">
        <v>6112</v>
      </c>
    </row>
    <row r="3278" spans="1:22" x14ac:dyDescent="0.25">
      <c r="A3278" s="20">
        <v>42247</v>
      </c>
      <c r="B3278" s="183">
        <v>7486</v>
      </c>
      <c r="C3278" s="183" t="s">
        <v>1592</v>
      </c>
      <c r="D3278" s="14" t="s">
        <v>1290</v>
      </c>
      <c r="E3278" s="103">
        <v>6810.3</v>
      </c>
      <c r="F3278" s="23">
        <v>42247</v>
      </c>
      <c r="G3278" s="106">
        <v>6810.3</v>
      </c>
      <c r="H3278" s="31">
        <f t="shared" si="99"/>
        <v>0</v>
      </c>
      <c r="I3278" s="132" t="s">
        <v>587</v>
      </c>
      <c r="N3278" s="20">
        <v>42247</v>
      </c>
      <c r="O3278" s="183">
        <v>7586</v>
      </c>
      <c r="P3278" s="183" t="s">
        <v>1592</v>
      </c>
      <c r="Q3278" s="14" t="s">
        <v>176</v>
      </c>
      <c r="R3278" s="103">
        <v>5108.6000000000004</v>
      </c>
      <c r="S3278" s="30" t="s">
        <v>6288</v>
      </c>
      <c r="T3278" s="106"/>
      <c r="U3278" s="31">
        <f t="shared" si="100"/>
        <v>5108.6000000000004</v>
      </c>
      <c r="V3278" s="132" t="s">
        <v>6112</v>
      </c>
    </row>
    <row r="3279" spans="1:22" x14ac:dyDescent="0.25">
      <c r="A3279" s="20">
        <v>42247</v>
      </c>
      <c r="B3279" s="183">
        <v>7487</v>
      </c>
      <c r="C3279" s="183" t="s">
        <v>1592</v>
      </c>
      <c r="D3279" s="14" t="s">
        <v>1261</v>
      </c>
      <c r="E3279" s="103">
        <v>23646.65</v>
      </c>
      <c r="F3279" s="23">
        <v>42247</v>
      </c>
      <c r="G3279" s="106">
        <v>23646.65</v>
      </c>
      <c r="H3279" s="31">
        <f t="shared" si="99"/>
        <v>0</v>
      </c>
      <c r="I3279" s="132" t="s">
        <v>587</v>
      </c>
      <c r="N3279" s="20">
        <v>42223</v>
      </c>
      <c r="O3279" s="183">
        <v>4896</v>
      </c>
      <c r="P3279" s="183" t="s">
        <v>1592</v>
      </c>
      <c r="Q3279" s="14" t="s">
        <v>274</v>
      </c>
      <c r="R3279" s="103">
        <v>52926.8</v>
      </c>
      <c r="S3279" s="30" t="s">
        <v>6143</v>
      </c>
      <c r="T3279" s="106">
        <v>52926.8</v>
      </c>
      <c r="U3279" s="31">
        <f t="shared" si="100"/>
        <v>0</v>
      </c>
      <c r="V3279" s="132" t="s">
        <v>6112</v>
      </c>
    </row>
    <row r="3280" spans="1:22" x14ac:dyDescent="0.25">
      <c r="A3280" s="20">
        <v>42247</v>
      </c>
      <c r="B3280" s="183">
        <v>7488</v>
      </c>
      <c r="C3280" s="183" t="s">
        <v>1592</v>
      </c>
      <c r="D3280" s="14" t="s">
        <v>1174</v>
      </c>
      <c r="E3280" s="103">
        <v>13119.75</v>
      </c>
      <c r="F3280" s="23">
        <v>42247</v>
      </c>
      <c r="G3280" s="106">
        <v>13119.75</v>
      </c>
      <c r="H3280" s="31">
        <f t="shared" si="99"/>
        <v>0</v>
      </c>
      <c r="I3280" s="132" t="s">
        <v>587</v>
      </c>
      <c r="N3280" s="20">
        <v>42219</v>
      </c>
      <c r="O3280" s="183">
        <v>4460</v>
      </c>
      <c r="P3280" s="183" t="s">
        <v>1592</v>
      </c>
      <c r="Q3280" s="40" t="s">
        <v>84</v>
      </c>
      <c r="R3280" s="103">
        <v>60723.199999999997</v>
      </c>
      <c r="S3280" s="23">
        <v>42230</v>
      </c>
      <c r="T3280" s="106">
        <v>60723.199999999997</v>
      </c>
      <c r="U3280" s="31">
        <f t="shared" si="100"/>
        <v>0</v>
      </c>
      <c r="V3280" s="46" t="s">
        <v>6112</v>
      </c>
    </row>
    <row r="3281" spans="1:22" x14ac:dyDescent="0.25">
      <c r="A3281" s="20">
        <v>42247</v>
      </c>
      <c r="B3281" s="183">
        <v>7489</v>
      </c>
      <c r="C3281" s="183" t="s">
        <v>1592</v>
      </c>
      <c r="D3281" s="14" t="s">
        <v>1173</v>
      </c>
      <c r="E3281" s="103">
        <v>5178.6000000000004</v>
      </c>
      <c r="F3281" s="30">
        <v>42248</v>
      </c>
      <c r="G3281" s="144">
        <v>5178.6000000000004</v>
      </c>
      <c r="H3281" s="31">
        <f t="shared" si="99"/>
        <v>0</v>
      </c>
      <c r="I3281" s="132" t="s">
        <v>587</v>
      </c>
      <c r="N3281" s="20">
        <v>42226</v>
      </c>
      <c r="O3281" s="183">
        <v>5179</v>
      </c>
      <c r="P3281" s="183" t="s">
        <v>1592</v>
      </c>
      <c r="Q3281" s="14" t="s">
        <v>84</v>
      </c>
      <c r="R3281" s="103">
        <v>50370</v>
      </c>
      <c r="S3281" s="30" t="s">
        <v>6161</v>
      </c>
      <c r="T3281" s="106">
        <v>50370</v>
      </c>
      <c r="U3281" s="31">
        <f t="shared" si="100"/>
        <v>0</v>
      </c>
      <c r="V3281" s="132" t="s">
        <v>6112</v>
      </c>
    </row>
    <row r="3282" spans="1:22" x14ac:dyDescent="0.25">
      <c r="A3282" s="20">
        <v>42247</v>
      </c>
      <c r="B3282" s="183">
        <v>7490</v>
      </c>
      <c r="C3282" s="183" t="s">
        <v>1592</v>
      </c>
      <c r="D3282" s="14" t="s">
        <v>1175</v>
      </c>
      <c r="E3282" s="103">
        <v>14020.65</v>
      </c>
      <c r="F3282" s="30">
        <v>42254</v>
      </c>
      <c r="G3282" s="144">
        <v>14020.65</v>
      </c>
      <c r="H3282" s="31">
        <f t="shared" si="99"/>
        <v>0</v>
      </c>
      <c r="I3282" s="132" t="s">
        <v>9</v>
      </c>
      <c r="N3282" s="20">
        <v>42230</v>
      </c>
      <c r="O3282" s="183">
        <v>5663</v>
      </c>
      <c r="P3282" s="183" t="s">
        <v>1592</v>
      </c>
      <c r="Q3282" s="14" t="s">
        <v>84</v>
      </c>
      <c r="R3282" s="103">
        <v>46644.1</v>
      </c>
      <c r="S3282" s="30" t="s">
        <v>6196</v>
      </c>
      <c r="T3282" s="106">
        <v>46644.1</v>
      </c>
      <c r="U3282" s="48">
        <f t="shared" si="100"/>
        <v>0</v>
      </c>
      <c r="V3282" s="132" t="s">
        <v>6112</v>
      </c>
    </row>
    <row r="3283" spans="1:22" x14ac:dyDescent="0.25">
      <c r="A3283" s="20">
        <v>42247</v>
      </c>
      <c r="B3283" s="183">
        <v>7491</v>
      </c>
      <c r="C3283" s="183" t="s">
        <v>1592</v>
      </c>
      <c r="D3283" s="14" t="s">
        <v>1173</v>
      </c>
      <c r="E3283" s="103">
        <v>3527.2</v>
      </c>
      <c r="F3283" s="23">
        <v>42247</v>
      </c>
      <c r="G3283" s="106">
        <v>3527.2</v>
      </c>
      <c r="H3283" s="31">
        <f t="shared" si="99"/>
        <v>0</v>
      </c>
      <c r="I3283" s="132" t="s">
        <v>587</v>
      </c>
      <c r="N3283" s="20">
        <v>42233</v>
      </c>
      <c r="O3283" s="183">
        <v>5989</v>
      </c>
      <c r="P3283" s="183" t="s">
        <v>1592</v>
      </c>
      <c r="Q3283" s="14" t="s">
        <v>84</v>
      </c>
      <c r="R3283" s="103">
        <v>54347.5</v>
      </c>
      <c r="S3283" s="30" t="s">
        <v>6210</v>
      </c>
      <c r="T3283" s="118">
        <v>54347.5</v>
      </c>
      <c r="U3283" s="31">
        <f t="shared" si="100"/>
        <v>0</v>
      </c>
      <c r="V3283" s="28" t="s">
        <v>6112</v>
      </c>
    </row>
    <row r="3284" spans="1:22" x14ac:dyDescent="0.25">
      <c r="A3284" s="20">
        <v>42247</v>
      </c>
      <c r="B3284" s="183">
        <v>7492</v>
      </c>
      <c r="C3284" s="183" t="s">
        <v>1592</v>
      </c>
      <c r="D3284" s="14" t="s">
        <v>20</v>
      </c>
      <c r="E3284" s="103">
        <v>4945.5</v>
      </c>
      <c r="F3284" s="23">
        <v>42247</v>
      </c>
      <c r="G3284" s="106">
        <v>4945.5</v>
      </c>
      <c r="H3284" s="31">
        <f t="shared" si="99"/>
        <v>0</v>
      </c>
      <c r="I3284" s="132" t="s">
        <v>94</v>
      </c>
      <c r="N3284" s="20">
        <v>42237</v>
      </c>
      <c r="O3284" s="183">
        <v>6464</v>
      </c>
      <c r="P3284" s="183" t="s">
        <v>1592</v>
      </c>
      <c r="Q3284" s="15" t="s">
        <v>84</v>
      </c>
      <c r="R3284" s="133">
        <v>58330.3</v>
      </c>
      <c r="S3284" s="30" t="s">
        <v>6240</v>
      </c>
      <c r="T3284" s="118">
        <v>58330.3</v>
      </c>
      <c r="U3284" s="31">
        <f t="shared" si="100"/>
        <v>0</v>
      </c>
      <c r="V3284" s="46"/>
    </row>
    <row r="3285" spans="1:22" x14ac:dyDescent="0.25">
      <c r="A3285" s="20">
        <v>42247</v>
      </c>
      <c r="B3285" s="183">
        <v>7493</v>
      </c>
      <c r="C3285" s="183" t="s">
        <v>1592</v>
      </c>
      <c r="D3285" s="14" t="s">
        <v>699</v>
      </c>
      <c r="E3285" s="103">
        <v>525.6</v>
      </c>
      <c r="F3285" s="23">
        <v>42247</v>
      </c>
      <c r="G3285" s="106">
        <v>525.6</v>
      </c>
      <c r="H3285" s="31">
        <f t="shared" si="99"/>
        <v>0</v>
      </c>
      <c r="I3285" s="132" t="s">
        <v>9</v>
      </c>
      <c r="N3285" s="20">
        <v>42240</v>
      </c>
      <c r="O3285" s="183">
        <v>6779</v>
      </c>
      <c r="P3285" s="183" t="s">
        <v>1592</v>
      </c>
      <c r="Q3285" s="14" t="s">
        <v>84</v>
      </c>
      <c r="R3285" s="103">
        <v>64766.2</v>
      </c>
      <c r="S3285" s="74" t="s">
        <v>6252</v>
      </c>
      <c r="T3285" s="106"/>
      <c r="U3285" s="31">
        <f t="shared" si="100"/>
        <v>64766.2</v>
      </c>
      <c r="V3285" s="132" t="s">
        <v>6112</v>
      </c>
    </row>
    <row r="3286" spans="1:22" x14ac:dyDescent="0.25">
      <c r="A3286" s="20">
        <v>42247</v>
      </c>
      <c r="B3286" s="183">
        <v>7494</v>
      </c>
      <c r="C3286" s="183" t="s">
        <v>1592</v>
      </c>
      <c r="D3286" s="14" t="s">
        <v>24</v>
      </c>
      <c r="E3286" s="103">
        <v>54169.5</v>
      </c>
      <c r="F3286" s="30">
        <v>42251</v>
      </c>
      <c r="G3286" s="144">
        <v>54169.5</v>
      </c>
      <c r="H3286" s="31">
        <f t="shared" si="99"/>
        <v>0</v>
      </c>
      <c r="I3286" s="132" t="s">
        <v>9</v>
      </c>
      <c r="N3286" s="20">
        <v>42244</v>
      </c>
      <c r="O3286" s="183">
        <v>7213</v>
      </c>
      <c r="P3286" s="183" t="s">
        <v>1592</v>
      </c>
      <c r="Q3286" s="14" t="s">
        <v>84</v>
      </c>
      <c r="R3286" s="103">
        <v>56372.7</v>
      </c>
      <c r="S3286" s="30" t="s">
        <v>6273</v>
      </c>
      <c r="T3286" s="106"/>
      <c r="U3286" s="31">
        <f t="shared" si="100"/>
        <v>56372.7</v>
      </c>
      <c r="V3286" s="132" t="s">
        <v>6112</v>
      </c>
    </row>
    <row r="3287" spans="1:22" x14ac:dyDescent="0.25">
      <c r="A3287" s="20">
        <v>42247</v>
      </c>
      <c r="B3287" s="183">
        <v>7495</v>
      </c>
      <c r="C3287" s="183" t="s">
        <v>1592</v>
      </c>
      <c r="D3287" s="14" t="s">
        <v>8</v>
      </c>
      <c r="E3287" s="103">
        <v>2756</v>
      </c>
      <c r="F3287" s="23">
        <v>42247</v>
      </c>
      <c r="G3287" s="106">
        <v>2756</v>
      </c>
      <c r="H3287" s="31">
        <f t="shared" si="99"/>
        <v>0</v>
      </c>
      <c r="I3287" s="132" t="s">
        <v>312</v>
      </c>
      <c r="N3287" s="20">
        <v>42247</v>
      </c>
      <c r="O3287" s="183">
        <v>7574</v>
      </c>
      <c r="P3287" s="183" t="s">
        <v>1592</v>
      </c>
      <c r="Q3287" s="14" t="s">
        <v>84</v>
      </c>
      <c r="R3287" s="103">
        <v>64081.4</v>
      </c>
      <c r="S3287" s="30" t="s">
        <v>6285</v>
      </c>
      <c r="T3287" s="106"/>
      <c r="U3287" s="31">
        <f t="shared" si="100"/>
        <v>64081.4</v>
      </c>
      <c r="V3287" s="132" t="s">
        <v>6112</v>
      </c>
    </row>
    <row r="3288" spans="1:22" x14ac:dyDescent="0.25">
      <c r="A3288" s="20">
        <v>42247</v>
      </c>
      <c r="B3288" s="183">
        <v>7496</v>
      </c>
      <c r="C3288" s="183" t="s">
        <v>1592</v>
      </c>
      <c r="D3288" s="14" t="s">
        <v>24</v>
      </c>
      <c r="E3288" s="103">
        <v>10260.200000000001</v>
      </c>
      <c r="F3288" s="30">
        <v>42251</v>
      </c>
      <c r="G3288" s="144">
        <v>10260.200000000001</v>
      </c>
      <c r="H3288" s="31">
        <f t="shared" si="99"/>
        <v>0</v>
      </c>
      <c r="I3288" s="132" t="s">
        <v>312</v>
      </c>
      <c r="N3288" s="20">
        <v>42222</v>
      </c>
      <c r="O3288" s="183">
        <v>4756</v>
      </c>
      <c r="P3288" s="183" t="s">
        <v>1592</v>
      </c>
      <c r="Q3288" s="14" t="s">
        <v>247</v>
      </c>
      <c r="R3288" s="103">
        <v>4376.3999999999996</v>
      </c>
      <c r="S3288" s="23">
        <v>42222</v>
      </c>
      <c r="T3288" s="106">
        <v>4376.3999999999996</v>
      </c>
      <c r="U3288" s="31">
        <f t="shared" si="100"/>
        <v>0</v>
      </c>
      <c r="V3288" s="132" t="s">
        <v>19</v>
      </c>
    </row>
    <row r="3289" spans="1:22" x14ac:dyDescent="0.25">
      <c r="A3289" s="20">
        <v>42247</v>
      </c>
      <c r="B3289" s="183">
        <v>7497</v>
      </c>
      <c r="C3289" s="183" t="s">
        <v>1592</v>
      </c>
      <c r="D3289" s="14" t="s">
        <v>215</v>
      </c>
      <c r="E3289" s="103">
        <v>24682.799999999999</v>
      </c>
      <c r="F3289" s="23">
        <v>42247</v>
      </c>
      <c r="G3289" s="106">
        <v>24682.799999999999</v>
      </c>
      <c r="H3289" s="31">
        <f t="shared" si="99"/>
        <v>0</v>
      </c>
      <c r="I3289" s="132" t="s">
        <v>6106</v>
      </c>
      <c r="N3289" s="20">
        <v>42223</v>
      </c>
      <c r="O3289" s="183">
        <v>4931</v>
      </c>
      <c r="P3289" s="183" t="s">
        <v>1592</v>
      </c>
      <c r="Q3289" s="14" t="s">
        <v>247</v>
      </c>
      <c r="R3289" s="103">
        <v>260</v>
      </c>
      <c r="S3289" s="23">
        <v>42223</v>
      </c>
      <c r="T3289" s="106">
        <v>260</v>
      </c>
      <c r="U3289" s="31">
        <f t="shared" si="100"/>
        <v>0</v>
      </c>
      <c r="V3289" s="132" t="s">
        <v>9</v>
      </c>
    </row>
    <row r="3290" spans="1:22" x14ac:dyDescent="0.25">
      <c r="A3290" s="20">
        <v>42247</v>
      </c>
      <c r="B3290" s="183">
        <v>7498</v>
      </c>
      <c r="C3290" s="183" t="s">
        <v>1592</v>
      </c>
      <c r="D3290" s="14" t="s">
        <v>137</v>
      </c>
      <c r="E3290" s="103">
        <v>3142.75</v>
      </c>
      <c r="F3290" s="23">
        <v>42247</v>
      </c>
      <c r="G3290" s="106">
        <v>3142.75</v>
      </c>
      <c r="H3290" s="31">
        <f t="shared" si="99"/>
        <v>0</v>
      </c>
      <c r="I3290" s="132" t="s">
        <v>9</v>
      </c>
      <c r="N3290" s="20">
        <v>42229</v>
      </c>
      <c r="O3290" s="183">
        <v>5498</v>
      </c>
      <c r="P3290" s="183" t="s">
        <v>1592</v>
      </c>
      <c r="Q3290" s="14" t="s">
        <v>247</v>
      </c>
      <c r="R3290" s="103">
        <v>6484.8</v>
      </c>
      <c r="S3290" s="23">
        <v>42229</v>
      </c>
      <c r="T3290" s="106">
        <v>6484.8</v>
      </c>
      <c r="U3290" s="31">
        <f t="shared" si="100"/>
        <v>0</v>
      </c>
      <c r="V3290" s="132" t="s">
        <v>6106</v>
      </c>
    </row>
    <row r="3291" spans="1:22" x14ac:dyDescent="0.25">
      <c r="A3291" s="20">
        <v>42247</v>
      </c>
      <c r="B3291" s="183">
        <v>7499</v>
      </c>
      <c r="C3291" s="183" t="s">
        <v>1592</v>
      </c>
      <c r="D3291" s="14" t="s">
        <v>14</v>
      </c>
      <c r="E3291" s="103">
        <v>59670.2</v>
      </c>
      <c r="F3291" s="30">
        <v>42251</v>
      </c>
      <c r="G3291" s="144">
        <v>59670.2</v>
      </c>
      <c r="H3291" s="31">
        <f t="shared" si="99"/>
        <v>0</v>
      </c>
      <c r="I3291" s="132" t="s">
        <v>1013</v>
      </c>
      <c r="N3291" s="20">
        <v>42236</v>
      </c>
      <c r="O3291" s="183">
        <v>6328</v>
      </c>
      <c r="P3291" s="183" t="s">
        <v>1592</v>
      </c>
      <c r="Q3291" s="14" t="s">
        <v>247</v>
      </c>
      <c r="R3291" s="103">
        <v>9003</v>
      </c>
      <c r="S3291" s="23">
        <v>42236</v>
      </c>
      <c r="T3291" s="106">
        <v>9003</v>
      </c>
      <c r="U3291" s="31">
        <f t="shared" si="100"/>
        <v>0</v>
      </c>
      <c r="V3291" s="132" t="s">
        <v>94</v>
      </c>
    </row>
    <row r="3292" spans="1:22" x14ac:dyDescent="0.25">
      <c r="A3292" s="20">
        <v>42247</v>
      </c>
      <c r="B3292" s="183">
        <v>7500</v>
      </c>
      <c r="C3292" s="183" t="s">
        <v>1592</v>
      </c>
      <c r="D3292" s="14" t="s">
        <v>1182</v>
      </c>
      <c r="E3292" s="103">
        <v>656.6</v>
      </c>
      <c r="F3292" s="23">
        <v>42247</v>
      </c>
      <c r="G3292" s="106">
        <v>656.6</v>
      </c>
      <c r="H3292" s="31">
        <f t="shared" si="99"/>
        <v>0</v>
      </c>
      <c r="I3292" s="132" t="s">
        <v>9</v>
      </c>
      <c r="N3292" s="20">
        <v>42236</v>
      </c>
      <c r="O3292" s="183">
        <v>6359</v>
      </c>
      <c r="P3292" s="183" t="s">
        <v>1592</v>
      </c>
      <c r="Q3292" s="14" t="s">
        <v>247</v>
      </c>
      <c r="R3292" s="103">
        <v>412</v>
      </c>
      <c r="S3292" s="23">
        <v>42236</v>
      </c>
      <c r="T3292" s="106">
        <v>412</v>
      </c>
      <c r="U3292" s="31">
        <f t="shared" si="100"/>
        <v>0</v>
      </c>
      <c r="V3292" s="132" t="s">
        <v>9</v>
      </c>
    </row>
    <row r="3293" spans="1:22" x14ac:dyDescent="0.25">
      <c r="A3293" s="20">
        <v>42247</v>
      </c>
      <c r="B3293" s="183">
        <v>7501</v>
      </c>
      <c r="C3293" s="183" t="s">
        <v>1592</v>
      </c>
      <c r="D3293" s="14" t="s">
        <v>1182</v>
      </c>
      <c r="E3293" s="103">
        <v>602.70000000000005</v>
      </c>
      <c r="F3293" s="23">
        <v>42247</v>
      </c>
      <c r="G3293" s="106">
        <v>602.70000000000005</v>
      </c>
      <c r="H3293" s="31">
        <f t="shared" si="99"/>
        <v>0</v>
      </c>
      <c r="I3293" s="132" t="s">
        <v>9</v>
      </c>
      <c r="N3293" s="20">
        <v>42238</v>
      </c>
      <c r="O3293" s="183">
        <v>6619</v>
      </c>
      <c r="P3293" s="183" t="s">
        <v>1592</v>
      </c>
      <c r="Q3293" s="14" t="s">
        <v>247</v>
      </c>
      <c r="R3293" s="103">
        <v>45</v>
      </c>
      <c r="S3293" s="65">
        <v>42238</v>
      </c>
      <c r="T3293" s="106">
        <v>45</v>
      </c>
      <c r="U3293" s="31">
        <f t="shared" si="100"/>
        <v>0</v>
      </c>
      <c r="V3293" s="132" t="s">
        <v>9</v>
      </c>
    </row>
    <row r="3294" spans="1:22" x14ac:dyDescent="0.25">
      <c r="A3294" s="20">
        <v>42247</v>
      </c>
      <c r="B3294" s="183">
        <v>7502</v>
      </c>
      <c r="C3294" s="183" t="s">
        <v>1592</v>
      </c>
      <c r="D3294" s="14" t="s">
        <v>66</v>
      </c>
      <c r="E3294" s="103">
        <v>2368.4499999999998</v>
      </c>
      <c r="F3294" s="30" t="s">
        <v>6301</v>
      </c>
      <c r="G3294" s="144">
        <f>1500+868.45</f>
        <v>2368.4499999999998</v>
      </c>
      <c r="H3294" s="31">
        <f t="shared" si="99"/>
        <v>0</v>
      </c>
      <c r="I3294" s="132" t="s">
        <v>9</v>
      </c>
      <c r="N3294" s="20">
        <v>42243</v>
      </c>
      <c r="O3294" s="183">
        <v>7086</v>
      </c>
      <c r="P3294" s="183" t="s">
        <v>1592</v>
      </c>
      <c r="Q3294" s="14" t="s">
        <v>247</v>
      </c>
      <c r="R3294" s="103">
        <v>8976</v>
      </c>
      <c r="S3294" s="23">
        <v>42243</v>
      </c>
      <c r="T3294" s="106">
        <v>8976</v>
      </c>
      <c r="U3294" s="31">
        <f t="shared" si="100"/>
        <v>0</v>
      </c>
      <c r="V3294" s="132" t="s">
        <v>6106</v>
      </c>
    </row>
    <row r="3295" spans="1:22" x14ac:dyDescent="0.25">
      <c r="A3295" s="20">
        <v>42247</v>
      </c>
      <c r="B3295" s="183">
        <v>7503</v>
      </c>
      <c r="C3295" s="183" t="s">
        <v>1592</v>
      </c>
      <c r="D3295" s="14" t="s">
        <v>23</v>
      </c>
      <c r="E3295" s="103">
        <v>2674.95</v>
      </c>
      <c r="F3295" s="23">
        <v>42247</v>
      </c>
      <c r="G3295" s="106">
        <v>2674.95</v>
      </c>
      <c r="H3295" s="31">
        <f t="shared" si="99"/>
        <v>0</v>
      </c>
      <c r="I3295" s="132" t="s">
        <v>9</v>
      </c>
      <c r="N3295" s="20">
        <v>42247</v>
      </c>
      <c r="O3295" s="183">
        <v>7541</v>
      </c>
      <c r="P3295" s="183" t="s">
        <v>1592</v>
      </c>
      <c r="Q3295" s="14" t="s">
        <v>6283</v>
      </c>
      <c r="R3295" s="103">
        <v>3019.6</v>
      </c>
      <c r="S3295" s="23">
        <v>42247</v>
      </c>
      <c r="T3295" s="106">
        <v>3019.6</v>
      </c>
      <c r="U3295" s="31">
        <f t="shared" si="100"/>
        <v>0</v>
      </c>
      <c r="V3295" s="132" t="s">
        <v>9</v>
      </c>
    </row>
    <row r="3296" spans="1:22" x14ac:dyDescent="0.25">
      <c r="A3296" s="20">
        <v>42247</v>
      </c>
      <c r="B3296" s="183">
        <v>7504</v>
      </c>
      <c r="C3296" s="183" t="s">
        <v>1592</v>
      </c>
      <c r="D3296" s="14" t="s">
        <v>256</v>
      </c>
      <c r="E3296" s="103">
        <v>4778.3999999999996</v>
      </c>
      <c r="F3296" s="23">
        <v>42247</v>
      </c>
      <c r="G3296" s="106">
        <v>4778.3999999999996</v>
      </c>
      <c r="H3296" s="31">
        <f t="shared" si="99"/>
        <v>0</v>
      </c>
      <c r="I3296" s="132" t="s">
        <v>773</v>
      </c>
      <c r="N3296" s="20">
        <v>42223</v>
      </c>
      <c r="O3296" s="183">
        <v>4903</v>
      </c>
      <c r="P3296" s="183" t="s">
        <v>1592</v>
      </c>
      <c r="Q3296" s="14" t="s">
        <v>1541</v>
      </c>
      <c r="R3296" s="103">
        <v>2877.1</v>
      </c>
      <c r="S3296" s="23">
        <v>42223</v>
      </c>
      <c r="T3296" s="106">
        <v>2877.1</v>
      </c>
      <c r="U3296" s="31">
        <f t="shared" si="100"/>
        <v>0</v>
      </c>
      <c r="V3296" s="132" t="s">
        <v>9</v>
      </c>
    </row>
    <row r="3297" spans="1:22" x14ac:dyDescent="0.25">
      <c r="A3297" s="20">
        <v>42247</v>
      </c>
      <c r="B3297" s="183">
        <v>7505</v>
      </c>
      <c r="C3297" s="183" t="s">
        <v>1592</v>
      </c>
      <c r="D3297" s="14" t="s">
        <v>135</v>
      </c>
      <c r="E3297" s="103">
        <v>616</v>
      </c>
      <c r="F3297" s="23">
        <v>42247</v>
      </c>
      <c r="G3297" s="106">
        <v>616</v>
      </c>
      <c r="H3297" s="31">
        <f t="shared" si="99"/>
        <v>0</v>
      </c>
      <c r="I3297" s="132" t="s">
        <v>9</v>
      </c>
      <c r="N3297" s="20">
        <v>42246</v>
      </c>
      <c r="O3297" s="183">
        <v>7450</v>
      </c>
      <c r="P3297" s="183" t="s">
        <v>1592</v>
      </c>
      <c r="Q3297" s="14" t="s">
        <v>6280</v>
      </c>
      <c r="R3297" s="103">
        <v>6125.7</v>
      </c>
      <c r="S3297" s="23">
        <v>42246</v>
      </c>
      <c r="T3297" s="106">
        <v>6125.7</v>
      </c>
      <c r="U3297" s="31">
        <f t="shared" si="100"/>
        <v>0</v>
      </c>
      <c r="V3297" s="132" t="s">
        <v>312</v>
      </c>
    </row>
    <row r="3298" spans="1:22" x14ac:dyDescent="0.25">
      <c r="A3298" s="20">
        <v>42247</v>
      </c>
      <c r="B3298" s="183">
        <v>7506</v>
      </c>
      <c r="C3298" s="183" t="s">
        <v>1592</v>
      </c>
      <c r="D3298" s="14" t="s">
        <v>60</v>
      </c>
      <c r="E3298" s="103">
        <v>6596.2</v>
      </c>
      <c r="F3298" s="23">
        <v>42247</v>
      </c>
      <c r="G3298" s="106">
        <v>6596.2</v>
      </c>
      <c r="H3298" s="31">
        <f t="shared" si="99"/>
        <v>0</v>
      </c>
      <c r="I3298" s="132" t="s">
        <v>773</v>
      </c>
      <c r="N3298" s="20">
        <v>42217</v>
      </c>
      <c r="O3298" s="183">
        <v>4285</v>
      </c>
      <c r="P3298" s="183" t="s">
        <v>1592</v>
      </c>
      <c r="Q3298" s="14" t="s">
        <v>48</v>
      </c>
      <c r="R3298" s="103">
        <v>4128.8999999999996</v>
      </c>
      <c r="S3298" s="23">
        <v>42217</v>
      </c>
      <c r="T3298" s="106">
        <v>4128.8999999999996</v>
      </c>
      <c r="U3298" s="25">
        <f t="shared" si="100"/>
        <v>0</v>
      </c>
      <c r="V3298" s="132" t="s">
        <v>94</v>
      </c>
    </row>
    <row r="3299" spans="1:22" x14ac:dyDescent="0.25">
      <c r="A3299" s="20">
        <v>42247</v>
      </c>
      <c r="B3299" s="183">
        <v>7507</v>
      </c>
      <c r="C3299" s="183" t="s">
        <v>1592</v>
      </c>
      <c r="D3299" s="14" t="s">
        <v>193</v>
      </c>
      <c r="E3299" s="103">
        <v>11249.52</v>
      </c>
      <c r="F3299" s="30" t="s">
        <v>6347</v>
      </c>
      <c r="G3299" s="144">
        <v>11249.52</v>
      </c>
      <c r="H3299" s="31">
        <f t="shared" si="99"/>
        <v>0</v>
      </c>
      <c r="I3299" s="132" t="s">
        <v>9</v>
      </c>
      <c r="N3299" s="20">
        <v>42218</v>
      </c>
      <c r="O3299" s="183">
        <v>4373</v>
      </c>
      <c r="P3299" s="183" t="s">
        <v>1592</v>
      </c>
      <c r="Q3299" s="40" t="s">
        <v>48</v>
      </c>
      <c r="R3299" s="103">
        <v>5570.8</v>
      </c>
      <c r="S3299" s="23">
        <v>42219</v>
      </c>
      <c r="T3299" s="106">
        <v>5570.8</v>
      </c>
      <c r="U3299" s="25">
        <f t="shared" si="100"/>
        <v>0</v>
      </c>
      <c r="V3299" s="46" t="s">
        <v>17</v>
      </c>
    </row>
    <row r="3300" spans="1:22" x14ac:dyDescent="0.25">
      <c r="A3300" s="20">
        <v>42247</v>
      </c>
      <c r="B3300" s="183">
        <v>7508</v>
      </c>
      <c r="C3300" s="183" t="s">
        <v>1592</v>
      </c>
      <c r="D3300" s="14" t="s">
        <v>1182</v>
      </c>
      <c r="E3300" s="103">
        <v>1249.5</v>
      </c>
      <c r="F3300" s="23">
        <v>42247</v>
      </c>
      <c r="G3300" s="106">
        <v>1249.5</v>
      </c>
      <c r="H3300" s="31">
        <f t="shared" si="99"/>
        <v>0</v>
      </c>
      <c r="I3300" s="132" t="s">
        <v>9</v>
      </c>
      <c r="N3300" s="20">
        <v>42220</v>
      </c>
      <c r="O3300" s="183">
        <v>4551</v>
      </c>
      <c r="P3300" s="183" t="s">
        <v>1592</v>
      </c>
      <c r="Q3300" s="14" t="s">
        <v>48</v>
      </c>
      <c r="R3300" s="103">
        <v>9161.2000000000007</v>
      </c>
      <c r="S3300" s="23">
        <v>42220</v>
      </c>
      <c r="T3300" s="106">
        <v>9161.2000000000007</v>
      </c>
      <c r="U3300" s="31">
        <f t="shared" si="100"/>
        <v>0</v>
      </c>
      <c r="V3300" s="132" t="s">
        <v>6106</v>
      </c>
    </row>
    <row r="3301" spans="1:22" x14ac:dyDescent="0.25">
      <c r="A3301" s="20">
        <v>42247</v>
      </c>
      <c r="B3301" s="183">
        <v>7509</v>
      </c>
      <c r="C3301" s="183" t="s">
        <v>1592</v>
      </c>
      <c r="D3301" s="14" t="s">
        <v>56</v>
      </c>
      <c r="E3301" s="103">
        <v>8108.4</v>
      </c>
      <c r="F3301" s="23">
        <v>42247</v>
      </c>
      <c r="G3301" s="106">
        <v>8108.4</v>
      </c>
      <c r="H3301" s="31">
        <f t="shared" si="99"/>
        <v>0</v>
      </c>
      <c r="I3301" s="132" t="s">
        <v>773</v>
      </c>
      <c r="N3301" s="20">
        <v>42221</v>
      </c>
      <c r="O3301" s="183">
        <v>4654</v>
      </c>
      <c r="P3301" s="183" t="s">
        <v>1592</v>
      </c>
      <c r="Q3301" s="14" t="s">
        <v>48</v>
      </c>
      <c r="R3301" s="103">
        <v>6634.4</v>
      </c>
      <c r="S3301" s="23">
        <v>42221</v>
      </c>
      <c r="T3301" s="106">
        <v>6634.4</v>
      </c>
      <c r="U3301" s="31">
        <f t="shared" si="100"/>
        <v>0</v>
      </c>
      <c r="V3301" s="132" t="s">
        <v>94</v>
      </c>
    </row>
    <row r="3302" spans="1:22" x14ac:dyDescent="0.25">
      <c r="A3302" s="20">
        <v>42247</v>
      </c>
      <c r="B3302" s="183">
        <v>7510</v>
      </c>
      <c r="C3302" s="183" t="s">
        <v>1592</v>
      </c>
      <c r="D3302" s="14" t="s">
        <v>4420</v>
      </c>
      <c r="E3302" s="103">
        <v>2402.4</v>
      </c>
      <c r="F3302" s="23">
        <v>42247</v>
      </c>
      <c r="G3302" s="106">
        <v>2402.4</v>
      </c>
      <c r="H3302" s="31">
        <f t="shared" si="99"/>
        <v>0</v>
      </c>
      <c r="I3302" s="132" t="s">
        <v>773</v>
      </c>
      <c r="N3302" s="20">
        <v>42222</v>
      </c>
      <c r="O3302" s="183">
        <v>4770</v>
      </c>
      <c r="P3302" s="183" t="s">
        <v>1592</v>
      </c>
      <c r="Q3302" s="14" t="s">
        <v>48</v>
      </c>
      <c r="R3302" s="103">
        <v>9473.4</v>
      </c>
      <c r="S3302" s="23">
        <v>42223</v>
      </c>
      <c r="T3302" s="106">
        <v>9473.4</v>
      </c>
      <c r="U3302" s="31">
        <f t="shared" si="100"/>
        <v>0</v>
      </c>
      <c r="V3302" s="132" t="s">
        <v>19</v>
      </c>
    </row>
    <row r="3303" spans="1:22" x14ac:dyDescent="0.25">
      <c r="A3303" s="20">
        <v>42247</v>
      </c>
      <c r="B3303" s="183">
        <v>7511</v>
      </c>
      <c r="C3303" s="183" t="s">
        <v>1592</v>
      </c>
      <c r="D3303" s="14" t="s">
        <v>1182</v>
      </c>
      <c r="E3303" s="103">
        <v>14301</v>
      </c>
      <c r="F3303" s="23">
        <v>42247</v>
      </c>
      <c r="G3303" s="106">
        <v>14301</v>
      </c>
      <c r="H3303" s="31">
        <f t="shared" si="99"/>
        <v>0</v>
      </c>
      <c r="I3303" s="132" t="s">
        <v>773</v>
      </c>
      <c r="N3303" s="20">
        <v>42223</v>
      </c>
      <c r="O3303" s="183">
        <v>4917</v>
      </c>
      <c r="P3303" s="183" t="s">
        <v>1592</v>
      </c>
      <c r="Q3303" s="14" t="s">
        <v>48</v>
      </c>
      <c r="R3303" s="103">
        <v>6621.6</v>
      </c>
      <c r="S3303" s="23">
        <v>42223</v>
      </c>
      <c r="T3303" s="106">
        <v>6621.6</v>
      </c>
      <c r="U3303" s="31">
        <f t="shared" si="100"/>
        <v>0</v>
      </c>
      <c r="V3303" s="132" t="s">
        <v>94</v>
      </c>
    </row>
    <row r="3304" spans="1:22" x14ac:dyDescent="0.25">
      <c r="A3304" s="20">
        <v>42247</v>
      </c>
      <c r="B3304" s="183">
        <v>7512</v>
      </c>
      <c r="C3304" s="183" t="s">
        <v>1592</v>
      </c>
      <c r="D3304" s="14" t="s">
        <v>1012</v>
      </c>
      <c r="E3304" s="103">
        <v>1613.8</v>
      </c>
      <c r="F3304" s="23">
        <v>42247</v>
      </c>
      <c r="G3304" s="106">
        <v>1613.8</v>
      </c>
      <c r="H3304" s="31">
        <f t="shared" si="99"/>
        <v>0</v>
      </c>
      <c r="I3304" s="132" t="s">
        <v>9</v>
      </c>
      <c r="N3304" s="20">
        <v>42225</v>
      </c>
      <c r="O3304" s="183">
        <v>5122</v>
      </c>
      <c r="P3304" s="183" t="s">
        <v>1592</v>
      </c>
      <c r="Q3304" s="14" t="s">
        <v>48</v>
      </c>
      <c r="R3304" s="103">
        <v>3688</v>
      </c>
      <c r="S3304" s="23">
        <v>42225</v>
      </c>
      <c r="T3304" s="106">
        <v>3688</v>
      </c>
      <c r="U3304" s="31">
        <f t="shared" si="100"/>
        <v>0</v>
      </c>
      <c r="V3304" s="132" t="s">
        <v>6112</v>
      </c>
    </row>
    <row r="3305" spans="1:22" x14ac:dyDescent="0.25">
      <c r="A3305" s="20">
        <v>42247</v>
      </c>
      <c r="B3305" s="183">
        <v>7513</v>
      </c>
      <c r="C3305" s="183" t="s">
        <v>1592</v>
      </c>
      <c r="D3305" s="14" t="s">
        <v>91</v>
      </c>
      <c r="E3305" s="103">
        <v>32562.34</v>
      </c>
      <c r="F3305" s="23">
        <v>42247</v>
      </c>
      <c r="G3305" s="106">
        <v>32562.34</v>
      </c>
      <c r="H3305" s="31">
        <f t="shared" si="99"/>
        <v>0</v>
      </c>
      <c r="I3305" s="132" t="s">
        <v>9</v>
      </c>
      <c r="N3305" s="20">
        <v>42227</v>
      </c>
      <c r="O3305" s="183">
        <v>5322</v>
      </c>
      <c r="P3305" s="183" t="s">
        <v>1592</v>
      </c>
      <c r="Q3305" s="14" t="s">
        <v>48</v>
      </c>
      <c r="R3305" s="103">
        <v>2298.4</v>
      </c>
      <c r="S3305" s="23">
        <v>42227</v>
      </c>
      <c r="T3305" s="106">
        <v>2298.4</v>
      </c>
      <c r="U3305" s="31">
        <f t="shared" si="100"/>
        <v>0</v>
      </c>
      <c r="V3305" s="132" t="s">
        <v>94</v>
      </c>
    </row>
    <row r="3306" spans="1:22" x14ac:dyDescent="0.25">
      <c r="A3306" s="20">
        <v>42247</v>
      </c>
      <c r="B3306" s="183">
        <v>7514</v>
      </c>
      <c r="C3306" s="183" t="s">
        <v>1592</v>
      </c>
      <c r="D3306" s="14" t="s">
        <v>43</v>
      </c>
      <c r="E3306" s="103">
        <v>6276.6</v>
      </c>
      <c r="F3306" s="23">
        <v>42247</v>
      </c>
      <c r="G3306" s="106">
        <v>6276.6</v>
      </c>
      <c r="H3306" s="31">
        <f t="shared" si="99"/>
        <v>0</v>
      </c>
      <c r="I3306" s="132" t="s">
        <v>9</v>
      </c>
      <c r="N3306" s="20">
        <v>42229</v>
      </c>
      <c r="O3306" s="183">
        <v>5501</v>
      </c>
      <c r="P3306" s="183" t="s">
        <v>1592</v>
      </c>
      <c r="Q3306" s="14" t="s">
        <v>48</v>
      </c>
      <c r="R3306" s="103">
        <v>7965.5</v>
      </c>
      <c r="S3306" s="23">
        <v>42229</v>
      </c>
      <c r="T3306" s="106">
        <v>7965.5</v>
      </c>
      <c r="U3306" s="31">
        <f t="shared" si="100"/>
        <v>0</v>
      </c>
      <c r="V3306" s="132" t="s">
        <v>6106</v>
      </c>
    </row>
    <row r="3307" spans="1:22" x14ac:dyDescent="0.25">
      <c r="A3307" s="20">
        <v>42247</v>
      </c>
      <c r="B3307" s="183">
        <v>7515</v>
      </c>
      <c r="C3307" s="183" t="s">
        <v>1592</v>
      </c>
      <c r="D3307" s="14" t="s">
        <v>1058</v>
      </c>
      <c r="E3307" s="103">
        <v>5321.1</v>
      </c>
      <c r="F3307" s="23">
        <v>42247</v>
      </c>
      <c r="G3307" s="106">
        <v>5321.1</v>
      </c>
      <c r="H3307" s="31">
        <f t="shared" si="99"/>
        <v>0</v>
      </c>
      <c r="I3307" s="132" t="s">
        <v>9</v>
      </c>
      <c r="N3307" s="20">
        <v>42230</v>
      </c>
      <c r="O3307" s="183">
        <v>5650</v>
      </c>
      <c r="P3307" s="183" t="s">
        <v>1592</v>
      </c>
      <c r="Q3307" s="14" t="s">
        <v>48</v>
      </c>
      <c r="R3307" s="103">
        <v>8488.7000000000007</v>
      </c>
      <c r="S3307" s="23">
        <v>42230</v>
      </c>
      <c r="T3307" s="106">
        <v>8488.7000000000007</v>
      </c>
      <c r="U3307" s="48">
        <f t="shared" si="100"/>
        <v>0</v>
      </c>
      <c r="V3307" s="132" t="s">
        <v>94</v>
      </c>
    </row>
    <row r="3308" spans="1:22" x14ac:dyDescent="0.25">
      <c r="A3308" s="20">
        <v>42247</v>
      </c>
      <c r="B3308" s="183">
        <v>7516</v>
      </c>
      <c r="C3308" s="183" t="s">
        <v>1592</v>
      </c>
      <c r="D3308" s="14" t="s">
        <v>57</v>
      </c>
      <c r="E3308" s="103">
        <v>2310</v>
      </c>
      <c r="F3308" s="23">
        <v>42247</v>
      </c>
      <c r="G3308" s="106">
        <v>2310</v>
      </c>
      <c r="H3308" s="31">
        <f t="shared" si="99"/>
        <v>0</v>
      </c>
      <c r="I3308" s="132" t="s">
        <v>59</v>
      </c>
      <c r="N3308" s="20">
        <v>42231</v>
      </c>
      <c r="O3308" s="183">
        <v>5800</v>
      </c>
      <c r="P3308" s="183" t="s">
        <v>1592</v>
      </c>
      <c r="Q3308" s="14" t="s">
        <v>48</v>
      </c>
      <c r="R3308" s="103">
        <v>7000.5</v>
      </c>
      <c r="S3308" s="23">
        <v>42231</v>
      </c>
      <c r="T3308" s="106">
        <v>7000.5</v>
      </c>
      <c r="U3308" s="48">
        <f t="shared" si="100"/>
        <v>0</v>
      </c>
      <c r="V3308" s="132" t="s">
        <v>9</v>
      </c>
    </row>
    <row r="3309" spans="1:22" x14ac:dyDescent="0.25">
      <c r="A3309" s="20">
        <v>42247</v>
      </c>
      <c r="B3309" s="183">
        <v>7517</v>
      </c>
      <c r="C3309" s="183" t="s">
        <v>1592</v>
      </c>
      <c r="D3309" s="14" t="s">
        <v>81</v>
      </c>
      <c r="E3309" s="103">
        <v>1547.7</v>
      </c>
      <c r="F3309" s="23">
        <v>42247</v>
      </c>
      <c r="G3309" s="106">
        <v>1547.7</v>
      </c>
      <c r="H3309" s="31">
        <f t="shared" si="99"/>
        <v>0</v>
      </c>
      <c r="I3309" s="132" t="s">
        <v>59</v>
      </c>
      <c r="N3309" s="20">
        <v>42231</v>
      </c>
      <c r="O3309" s="183">
        <v>5813</v>
      </c>
      <c r="P3309" s="183" t="s">
        <v>1592</v>
      </c>
      <c r="Q3309" s="14" t="s">
        <v>48</v>
      </c>
      <c r="R3309" s="103">
        <v>1432.2</v>
      </c>
      <c r="S3309" s="23">
        <v>42231</v>
      </c>
      <c r="T3309" s="106">
        <v>1432.2</v>
      </c>
      <c r="U3309" s="48">
        <f t="shared" si="100"/>
        <v>0</v>
      </c>
      <c r="V3309" s="132" t="s">
        <v>9</v>
      </c>
    </row>
    <row r="3310" spans="1:22" x14ac:dyDescent="0.25">
      <c r="A3310" s="20">
        <v>42247</v>
      </c>
      <c r="B3310" s="183">
        <v>7518</v>
      </c>
      <c r="C3310" s="183" t="s">
        <v>1592</v>
      </c>
      <c r="D3310" s="14" t="s">
        <v>112</v>
      </c>
      <c r="E3310" s="103">
        <v>1442.7</v>
      </c>
      <c r="F3310" s="23">
        <v>42247</v>
      </c>
      <c r="G3310" s="106">
        <v>1442.7</v>
      </c>
      <c r="H3310" s="31">
        <f t="shared" si="99"/>
        <v>0</v>
      </c>
      <c r="I3310" s="132" t="s">
        <v>312</v>
      </c>
      <c r="N3310" s="20">
        <v>42232</v>
      </c>
      <c r="O3310" s="183">
        <v>5885</v>
      </c>
      <c r="P3310" s="183" t="s">
        <v>1592</v>
      </c>
      <c r="Q3310" s="14" t="s">
        <v>48</v>
      </c>
      <c r="R3310" s="103">
        <v>4357.1000000000004</v>
      </c>
      <c r="S3310" s="23">
        <v>42232</v>
      </c>
      <c r="T3310" s="106">
        <v>4357.1000000000004</v>
      </c>
      <c r="U3310" s="31">
        <f t="shared" si="100"/>
        <v>0</v>
      </c>
      <c r="V3310" s="132" t="s">
        <v>312</v>
      </c>
    </row>
    <row r="3311" spans="1:22" x14ac:dyDescent="0.25">
      <c r="A3311" s="20">
        <v>42247</v>
      </c>
      <c r="B3311" s="183">
        <v>7519</v>
      </c>
      <c r="C3311" s="183" t="s">
        <v>1592</v>
      </c>
      <c r="D3311" s="14" t="s">
        <v>151</v>
      </c>
      <c r="E3311" s="103">
        <v>2501</v>
      </c>
      <c r="F3311" s="30">
        <v>42248</v>
      </c>
      <c r="G3311" s="144">
        <v>2501</v>
      </c>
      <c r="H3311" s="31">
        <f t="shared" si="99"/>
        <v>0</v>
      </c>
      <c r="I3311" s="132" t="s">
        <v>9</v>
      </c>
      <c r="N3311" s="20">
        <v>42233</v>
      </c>
      <c r="O3311" s="183">
        <v>5995</v>
      </c>
      <c r="P3311" s="183" t="s">
        <v>1592</v>
      </c>
      <c r="Q3311" s="14" t="s">
        <v>48</v>
      </c>
      <c r="R3311" s="103">
        <v>4358.1000000000004</v>
      </c>
      <c r="S3311" s="23">
        <v>42233</v>
      </c>
      <c r="T3311" s="118">
        <v>4358.1000000000004</v>
      </c>
      <c r="U3311" s="31">
        <f t="shared" si="100"/>
        <v>0</v>
      </c>
      <c r="V3311" s="28" t="s">
        <v>9</v>
      </c>
    </row>
    <row r="3312" spans="1:22" x14ac:dyDescent="0.25">
      <c r="A3312" s="20">
        <v>42247</v>
      </c>
      <c r="B3312" s="183">
        <v>7520</v>
      </c>
      <c r="C3312" s="183" t="s">
        <v>1592</v>
      </c>
      <c r="D3312" s="14" t="s">
        <v>131</v>
      </c>
      <c r="E3312" s="103">
        <v>16207.6</v>
      </c>
      <c r="F3312" s="30">
        <v>42251</v>
      </c>
      <c r="G3312" s="144">
        <v>16207.6</v>
      </c>
      <c r="H3312" s="31">
        <f t="shared" si="99"/>
        <v>0</v>
      </c>
      <c r="I3312" s="132" t="s">
        <v>17</v>
      </c>
      <c r="N3312" s="20">
        <v>42234</v>
      </c>
      <c r="O3312" s="183">
        <v>6106</v>
      </c>
      <c r="P3312" s="183" t="s">
        <v>1592</v>
      </c>
      <c r="Q3312" s="14" t="s">
        <v>48</v>
      </c>
      <c r="R3312" s="103">
        <v>8424.5</v>
      </c>
      <c r="S3312" s="65">
        <v>42234</v>
      </c>
      <c r="T3312" s="106">
        <v>8424.5</v>
      </c>
      <c r="U3312" s="31">
        <f t="shared" si="100"/>
        <v>0</v>
      </c>
      <c r="V3312" s="132" t="s">
        <v>94</v>
      </c>
    </row>
    <row r="3313" spans="1:22" x14ac:dyDescent="0.25">
      <c r="A3313" s="20">
        <v>42247</v>
      </c>
      <c r="B3313" s="183">
        <v>7521</v>
      </c>
      <c r="C3313" s="183" t="s">
        <v>1592</v>
      </c>
      <c r="D3313" s="14" t="s">
        <v>130</v>
      </c>
      <c r="E3313" s="103">
        <v>5077.25</v>
      </c>
      <c r="F3313" s="30">
        <v>42248</v>
      </c>
      <c r="G3313" s="144">
        <v>5077.25</v>
      </c>
      <c r="H3313" s="31">
        <f t="shared" si="99"/>
        <v>0</v>
      </c>
      <c r="I3313" s="132" t="s">
        <v>17</v>
      </c>
      <c r="N3313" s="20">
        <v>42235</v>
      </c>
      <c r="O3313" s="183">
        <v>6213</v>
      </c>
      <c r="P3313" s="183" t="s">
        <v>1592</v>
      </c>
      <c r="Q3313" s="14" t="s">
        <v>48</v>
      </c>
      <c r="R3313" s="103">
        <v>6621.7</v>
      </c>
      <c r="S3313" s="23">
        <v>42235</v>
      </c>
      <c r="T3313" s="106">
        <v>6621.7</v>
      </c>
      <c r="U3313" s="31">
        <f t="shared" si="100"/>
        <v>0</v>
      </c>
      <c r="V3313" s="28" t="s">
        <v>94</v>
      </c>
    </row>
    <row r="3314" spans="1:22" x14ac:dyDescent="0.25">
      <c r="A3314" s="20">
        <v>42247</v>
      </c>
      <c r="B3314" s="183">
        <v>7522</v>
      </c>
      <c r="C3314" s="183" t="s">
        <v>1592</v>
      </c>
      <c r="D3314" s="14" t="s">
        <v>1515</v>
      </c>
      <c r="E3314" s="103">
        <v>2655.45</v>
      </c>
      <c r="F3314" s="23">
        <v>42247</v>
      </c>
      <c r="G3314" s="106">
        <v>2655.45</v>
      </c>
      <c r="H3314" s="31">
        <f t="shared" si="99"/>
        <v>0</v>
      </c>
      <c r="I3314" s="132" t="s">
        <v>17</v>
      </c>
      <c r="N3314" s="20">
        <v>42236</v>
      </c>
      <c r="O3314" s="183">
        <v>6284</v>
      </c>
      <c r="P3314" s="183" t="s">
        <v>1592</v>
      </c>
      <c r="Q3314" s="14" t="s">
        <v>48</v>
      </c>
      <c r="R3314" s="103">
        <v>5969.1</v>
      </c>
      <c r="S3314" s="23">
        <v>42236</v>
      </c>
      <c r="T3314" s="118">
        <v>5969.1</v>
      </c>
      <c r="U3314" s="31">
        <f t="shared" si="100"/>
        <v>0</v>
      </c>
      <c r="V3314" s="28" t="s">
        <v>312</v>
      </c>
    </row>
    <row r="3315" spans="1:22" x14ac:dyDescent="0.25">
      <c r="A3315" s="20">
        <v>42247</v>
      </c>
      <c r="B3315" s="183">
        <v>7523</v>
      </c>
      <c r="C3315" s="183" t="s">
        <v>1592</v>
      </c>
      <c r="D3315" s="14" t="s">
        <v>1187</v>
      </c>
      <c r="E3315" s="103">
        <v>638.4</v>
      </c>
      <c r="F3315" s="23">
        <v>42247</v>
      </c>
      <c r="G3315" s="106">
        <v>638.4</v>
      </c>
      <c r="H3315" s="31">
        <f t="shared" si="99"/>
        <v>0</v>
      </c>
      <c r="I3315" s="132" t="s">
        <v>59</v>
      </c>
      <c r="N3315" s="20">
        <v>42237</v>
      </c>
      <c r="O3315" s="183">
        <v>6494</v>
      </c>
      <c r="P3315" s="183" t="s">
        <v>1592</v>
      </c>
      <c r="Q3315" s="14" t="s">
        <v>48</v>
      </c>
      <c r="R3315" s="103">
        <v>3679</v>
      </c>
      <c r="S3315" s="23">
        <v>42238</v>
      </c>
      <c r="T3315" s="106">
        <v>3679</v>
      </c>
      <c r="U3315" s="31">
        <f t="shared" si="100"/>
        <v>0</v>
      </c>
      <c r="V3315" s="132" t="s">
        <v>17</v>
      </c>
    </row>
    <row r="3316" spans="1:22" x14ac:dyDescent="0.25">
      <c r="A3316" s="20">
        <v>42247</v>
      </c>
      <c r="B3316" s="183">
        <v>7524</v>
      </c>
      <c r="C3316" s="183" t="s">
        <v>1592</v>
      </c>
      <c r="D3316" s="14" t="s">
        <v>148</v>
      </c>
      <c r="E3316" s="103">
        <v>3137.2</v>
      </c>
      <c r="F3316" s="23">
        <v>42247</v>
      </c>
      <c r="G3316" s="106">
        <v>3137.2</v>
      </c>
      <c r="H3316" s="31">
        <f t="shared" si="99"/>
        <v>0</v>
      </c>
      <c r="I3316" s="132" t="s">
        <v>59</v>
      </c>
      <c r="N3316" s="20">
        <v>42238</v>
      </c>
      <c r="O3316" s="183">
        <v>6551</v>
      </c>
      <c r="P3316" s="183" t="s">
        <v>1592</v>
      </c>
      <c r="Q3316" s="14" t="s">
        <v>48</v>
      </c>
      <c r="R3316" s="103">
        <v>6140.6</v>
      </c>
      <c r="S3316" s="23">
        <v>42238</v>
      </c>
      <c r="T3316" s="106">
        <v>6140.6</v>
      </c>
      <c r="U3316" s="31">
        <f t="shared" si="100"/>
        <v>0</v>
      </c>
      <c r="V3316" s="132" t="s">
        <v>312</v>
      </c>
    </row>
    <row r="3317" spans="1:22" x14ac:dyDescent="0.25">
      <c r="A3317" s="20">
        <v>42247</v>
      </c>
      <c r="B3317" s="183">
        <v>7525</v>
      </c>
      <c r="C3317" s="183" t="s">
        <v>1592</v>
      </c>
      <c r="D3317" s="14" t="s">
        <v>375</v>
      </c>
      <c r="E3317" s="103">
        <v>4174.8</v>
      </c>
      <c r="F3317" s="23">
        <v>42247</v>
      </c>
      <c r="G3317" s="106">
        <v>4174.8</v>
      </c>
      <c r="H3317" s="31">
        <f t="shared" si="99"/>
        <v>0</v>
      </c>
      <c r="I3317" s="132" t="s">
        <v>9</v>
      </c>
      <c r="N3317" s="20">
        <v>42240</v>
      </c>
      <c r="O3317" s="183">
        <v>6713</v>
      </c>
      <c r="P3317" s="183" t="s">
        <v>1592</v>
      </c>
      <c r="Q3317" s="14" t="s">
        <v>48</v>
      </c>
      <c r="R3317" s="103">
        <v>4590.8999999999996</v>
      </c>
      <c r="S3317" s="65">
        <v>42240</v>
      </c>
      <c r="T3317" s="106">
        <v>4590.8999999999996</v>
      </c>
      <c r="U3317" s="31">
        <f t="shared" si="100"/>
        <v>0</v>
      </c>
      <c r="V3317" s="132" t="s">
        <v>312</v>
      </c>
    </row>
    <row r="3318" spans="1:22" x14ac:dyDescent="0.25">
      <c r="A3318" s="20">
        <v>42247</v>
      </c>
      <c r="B3318" s="183">
        <v>7526</v>
      </c>
      <c r="C3318" s="183" t="s">
        <v>1592</v>
      </c>
      <c r="D3318" s="14" t="s">
        <v>1012</v>
      </c>
      <c r="E3318" s="103">
        <v>1849</v>
      </c>
      <c r="F3318" s="23">
        <v>42247</v>
      </c>
      <c r="G3318" s="106">
        <v>1849</v>
      </c>
      <c r="H3318" s="31">
        <f t="shared" si="99"/>
        <v>0</v>
      </c>
      <c r="I3318" s="132" t="s">
        <v>312</v>
      </c>
      <c r="N3318" s="20">
        <v>42241</v>
      </c>
      <c r="O3318" s="183">
        <v>6875</v>
      </c>
      <c r="P3318" s="183" t="s">
        <v>1592</v>
      </c>
      <c r="Q3318" s="14" t="s">
        <v>48</v>
      </c>
      <c r="R3318" s="103">
        <v>8629.5</v>
      </c>
      <c r="S3318" s="65">
        <v>42241</v>
      </c>
      <c r="T3318" s="106">
        <v>8629.5</v>
      </c>
      <c r="U3318" s="31">
        <f t="shared" si="100"/>
        <v>0</v>
      </c>
      <c r="V3318" s="132" t="s">
        <v>94</v>
      </c>
    </row>
    <row r="3319" spans="1:22" x14ac:dyDescent="0.25">
      <c r="A3319" s="20">
        <v>42247</v>
      </c>
      <c r="B3319" s="183">
        <v>7527</v>
      </c>
      <c r="C3319" s="183" t="s">
        <v>1592</v>
      </c>
      <c r="D3319" s="14" t="s">
        <v>226</v>
      </c>
      <c r="E3319" s="103">
        <v>2188</v>
      </c>
      <c r="F3319" s="30">
        <v>42255</v>
      </c>
      <c r="G3319" s="144">
        <v>2188</v>
      </c>
      <c r="H3319" s="31">
        <f t="shared" si="99"/>
        <v>0</v>
      </c>
      <c r="I3319" s="132" t="s">
        <v>41</v>
      </c>
      <c r="N3319" s="20">
        <v>42242</v>
      </c>
      <c r="O3319" s="183">
        <v>6955</v>
      </c>
      <c r="P3319" s="183" t="s">
        <v>1592</v>
      </c>
      <c r="Q3319" s="14" t="s">
        <v>48</v>
      </c>
      <c r="R3319" s="103">
        <v>3165.7</v>
      </c>
      <c r="S3319" s="65">
        <v>42242</v>
      </c>
      <c r="T3319" s="106">
        <v>3165.7</v>
      </c>
      <c r="U3319" s="31">
        <f t="shared" si="100"/>
        <v>0</v>
      </c>
      <c r="V3319" s="132" t="s">
        <v>9</v>
      </c>
    </row>
    <row r="3320" spans="1:22" x14ac:dyDescent="0.25">
      <c r="A3320" s="20">
        <v>42247</v>
      </c>
      <c r="B3320" s="183">
        <v>7528</v>
      </c>
      <c r="C3320" s="183" t="s">
        <v>1592</v>
      </c>
      <c r="D3320" s="14" t="s">
        <v>285</v>
      </c>
      <c r="E3320" s="103">
        <v>1363.2</v>
      </c>
      <c r="F3320" s="23">
        <v>42247</v>
      </c>
      <c r="G3320" s="106">
        <v>1363.2</v>
      </c>
      <c r="H3320" s="31">
        <f t="shared" si="99"/>
        <v>0</v>
      </c>
      <c r="I3320" s="132" t="s">
        <v>41</v>
      </c>
      <c r="N3320" s="20">
        <v>42243</v>
      </c>
      <c r="O3320" s="183">
        <v>7046</v>
      </c>
      <c r="P3320" s="183" t="s">
        <v>1592</v>
      </c>
      <c r="Q3320" s="14" t="s">
        <v>48</v>
      </c>
      <c r="R3320" s="103">
        <v>8315.7000000000007</v>
      </c>
      <c r="S3320" s="23">
        <v>42243</v>
      </c>
      <c r="T3320" s="106">
        <v>8315.7000000000007</v>
      </c>
      <c r="U3320" s="31">
        <f t="shared" si="100"/>
        <v>0</v>
      </c>
      <c r="V3320" s="132" t="s">
        <v>312</v>
      </c>
    </row>
    <row r="3321" spans="1:22" x14ac:dyDescent="0.25">
      <c r="A3321" s="20">
        <v>42247</v>
      </c>
      <c r="B3321" s="183">
        <v>7529</v>
      </c>
      <c r="C3321" s="183" t="s">
        <v>1592</v>
      </c>
      <c r="D3321" s="14" t="s">
        <v>99</v>
      </c>
      <c r="E3321" s="103">
        <v>831.6</v>
      </c>
      <c r="F3321" s="23">
        <v>42247</v>
      </c>
      <c r="G3321" s="106">
        <v>831.6</v>
      </c>
      <c r="H3321" s="31">
        <f t="shared" si="99"/>
        <v>0</v>
      </c>
      <c r="I3321" s="132" t="s">
        <v>41</v>
      </c>
      <c r="N3321" s="20">
        <v>42244</v>
      </c>
      <c r="O3321" s="183">
        <v>7226</v>
      </c>
      <c r="P3321" s="183" t="s">
        <v>1592</v>
      </c>
      <c r="Q3321" s="14" t="s">
        <v>48</v>
      </c>
      <c r="R3321" s="103">
        <v>9055.1</v>
      </c>
      <c r="S3321" s="23">
        <v>42244</v>
      </c>
      <c r="T3321" s="106">
        <v>9055.1</v>
      </c>
      <c r="U3321" s="31">
        <f t="shared" si="100"/>
        <v>0</v>
      </c>
      <c r="V3321" s="132" t="s">
        <v>312</v>
      </c>
    </row>
    <row r="3322" spans="1:22" x14ac:dyDescent="0.25">
      <c r="A3322" s="20">
        <v>42247</v>
      </c>
      <c r="B3322" s="183">
        <v>7530</v>
      </c>
      <c r="C3322" s="183" t="s">
        <v>1592</v>
      </c>
      <c r="D3322" s="14" t="s">
        <v>143</v>
      </c>
      <c r="E3322" s="103">
        <v>680.5</v>
      </c>
      <c r="F3322" s="30">
        <v>42248</v>
      </c>
      <c r="G3322" s="144">
        <v>680.5</v>
      </c>
      <c r="H3322" s="31">
        <f t="shared" si="99"/>
        <v>0</v>
      </c>
      <c r="I3322" s="132" t="s">
        <v>17</v>
      </c>
      <c r="N3322" s="20">
        <v>42245</v>
      </c>
      <c r="O3322" s="183">
        <v>7317</v>
      </c>
      <c r="P3322" s="183" t="s">
        <v>1592</v>
      </c>
      <c r="Q3322" s="14" t="s">
        <v>48</v>
      </c>
      <c r="R3322" s="103">
        <v>2014.6</v>
      </c>
      <c r="S3322" s="23">
        <v>42246</v>
      </c>
      <c r="T3322" s="106">
        <v>2014.6</v>
      </c>
      <c r="U3322" s="31">
        <f t="shared" si="100"/>
        <v>0</v>
      </c>
      <c r="V3322" s="132" t="s">
        <v>312</v>
      </c>
    </row>
    <row r="3323" spans="1:22" x14ac:dyDescent="0.25">
      <c r="A3323" s="20">
        <v>42247</v>
      </c>
      <c r="B3323" s="183">
        <v>7531</v>
      </c>
      <c r="C3323" s="183" t="s">
        <v>1592</v>
      </c>
      <c r="D3323" s="14" t="s">
        <v>53</v>
      </c>
      <c r="E3323" s="103">
        <v>1655.5</v>
      </c>
      <c r="F3323" s="23">
        <v>42247</v>
      </c>
      <c r="G3323" s="106">
        <v>1655.5</v>
      </c>
      <c r="H3323" s="31">
        <f t="shared" si="99"/>
        <v>0</v>
      </c>
      <c r="I3323" s="132" t="s">
        <v>59</v>
      </c>
      <c r="N3323" s="20">
        <v>42247</v>
      </c>
      <c r="O3323" s="183">
        <v>7555</v>
      </c>
      <c r="P3323" s="183" t="s">
        <v>1592</v>
      </c>
      <c r="Q3323" s="14" t="s">
        <v>48</v>
      </c>
      <c r="R3323" s="103">
        <v>2068</v>
      </c>
      <c r="S3323" s="23">
        <v>42247</v>
      </c>
      <c r="T3323" s="106">
        <v>2068</v>
      </c>
      <c r="U3323" s="31">
        <f t="shared" si="100"/>
        <v>0</v>
      </c>
      <c r="V3323" s="132" t="s">
        <v>312</v>
      </c>
    </row>
    <row r="3324" spans="1:22" x14ac:dyDescent="0.25">
      <c r="A3324" s="20">
        <v>42247</v>
      </c>
      <c r="B3324" s="183">
        <v>7532</v>
      </c>
      <c r="C3324" s="183" t="s">
        <v>1592</v>
      </c>
      <c r="D3324" s="14" t="s">
        <v>292</v>
      </c>
      <c r="E3324" s="103">
        <v>2990</v>
      </c>
      <c r="F3324" s="23">
        <v>42247</v>
      </c>
      <c r="G3324" s="106">
        <v>2990</v>
      </c>
      <c r="H3324" s="31">
        <f t="shared" si="99"/>
        <v>0</v>
      </c>
      <c r="I3324" s="132" t="s">
        <v>59</v>
      </c>
      <c r="N3324" s="20">
        <v>42247</v>
      </c>
      <c r="O3324" s="183">
        <v>7625</v>
      </c>
      <c r="P3324" s="183" t="s">
        <v>1592</v>
      </c>
      <c r="Q3324" s="14" t="s">
        <v>48</v>
      </c>
      <c r="R3324" s="103">
        <v>48440.6</v>
      </c>
      <c r="S3324" s="23"/>
      <c r="T3324" s="106"/>
      <c r="U3324" s="31">
        <f t="shared" si="100"/>
        <v>48440.6</v>
      </c>
      <c r="V3324" s="132" t="s">
        <v>149</v>
      </c>
    </row>
    <row r="3325" spans="1:22" x14ac:dyDescent="0.25">
      <c r="A3325" s="20">
        <v>42247</v>
      </c>
      <c r="B3325" s="183">
        <v>7533</v>
      </c>
      <c r="C3325" s="183" t="s">
        <v>1592</v>
      </c>
      <c r="D3325" s="14" t="s">
        <v>2607</v>
      </c>
      <c r="E3325" s="103">
        <v>2608.1999999999998</v>
      </c>
      <c r="F3325" s="23">
        <v>42247</v>
      </c>
      <c r="G3325" s="106">
        <v>2608.1999999999998</v>
      </c>
      <c r="H3325" s="31">
        <f t="shared" si="99"/>
        <v>0</v>
      </c>
      <c r="I3325" s="132" t="s">
        <v>312</v>
      </c>
      <c r="N3325" s="20">
        <v>42219</v>
      </c>
      <c r="O3325" s="183">
        <v>4482</v>
      </c>
      <c r="P3325" s="183" t="s">
        <v>1592</v>
      </c>
      <c r="Q3325" s="40" t="s">
        <v>207</v>
      </c>
      <c r="R3325" s="103">
        <v>37887.5</v>
      </c>
      <c r="S3325" s="12">
        <v>42224</v>
      </c>
      <c r="T3325" s="106">
        <v>37887.5</v>
      </c>
      <c r="U3325" s="31">
        <f t="shared" si="100"/>
        <v>0</v>
      </c>
      <c r="V3325" s="46" t="s">
        <v>149</v>
      </c>
    </row>
    <row r="3326" spans="1:22" x14ac:dyDescent="0.25">
      <c r="A3326" s="20">
        <v>42247</v>
      </c>
      <c r="B3326" s="183">
        <v>7534</v>
      </c>
      <c r="C3326" s="183" t="s">
        <v>1592</v>
      </c>
      <c r="D3326" s="14" t="s">
        <v>169</v>
      </c>
      <c r="E3326" s="103">
        <v>2180</v>
      </c>
      <c r="F3326" s="30">
        <v>42250</v>
      </c>
      <c r="G3326" s="144">
        <v>2180</v>
      </c>
      <c r="H3326" s="31">
        <f t="shared" si="99"/>
        <v>0</v>
      </c>
      <c r="I3326" s="132" t="s">
        <v>59</v>
      </c>
      <c r="N3326" s="20">
        <v>42222</v>
      </c>
      <c r="O3326" s="183">
        <v>4801</v>
      </c>
      <c r="P3326" s="183" t="s">
        <v>1592</v>
      </c>
      <c r="Q3326" s="14" t="s">
        <v>207</v>
      </c>
      <c r="R3326" s="103">
        <v>59296.5</v>
      </c>
      <c r="S3326" s="23">
        <v>42228</v>
      </c>
      <c r="T3326" s="106">
        <v>59296.5</v>
      </c>
      <c r="U3326" s="31">
        <f t="shared" si="100"/>
        <v>0</v>
      </c>
      <c r="V3326" s="132" t="s">
        <v>149</v>
      </c>
    </row>
    <row r="3327" spans="1:22" x14ac:dyDescent="0.25">
      <c r="A3327" s="20">
        <v>42247</v>
      </c>
      <c r="B3327" s="183">
        <v>7535</v>
      </c>
      <c r="C3327" s="183" t="s">
        <v>1592</v>
      </c>
      <c r="D3327" s="14" t="s">
        <v>82</v>
      </c>
      <c r="E3327" s="103">
        <v>6171.8</v>
      </c>
      <c r="F3327" s="23">
        <v>42247</v>
      </c>
      <c r="G3327" s="106">
        <v>6171.8</v>
      </c>
      <c r="H3327" s="31">
        <f t="shared" si="99"/>
        <v>0</v>
      </c>
      <c r="I3327" s="132" t="s">
        <v>59</v>
      </c>
      <c r="N3327" s="20">
        <v>42226</v>
      </c>
      <c r="O3327" s="183">
        <v>5244</v>
      </c>
      <c r="P3327" s="183" t="s">
        <v>1592</v>
      </c>
      <c r="Q3327" s="14" t="s">
        <v>207</v>
      </c>
      <c r="R3327" s="103">
        <v>42941.97</v>
      </c>
      <c r="S3327" s="23">
        <v>42231</v>
      </c>
      <c r="T3327" s="118">
        <v>42941.97</v>
      </c>
      <c r="U3327" s="31">
        <f t="shared" si="100"/>
        <v>0</v>
      </c>
      <c r="V3327" s="28" t="s">
        <v>149</v>
      </c>
    </row>
    <row r="3328" spans="1:22" x14ac:dyDescent="0.25">
      <c r="A3328" s="20">
        <v>42247</v>
      </c>
      <c r="B3328" s="183">
        <v>7536</v>
      </c>
      <c r="C3328" s="183" t="s">
        <v>1592</v>
      </c>
      <c r="D3328" s="14" t="s">
        <v>83</v>
      </c>
      <c r="E3328" s="103">
        <v>5022.3999999999996</v>
      </c>
      <c r="F3328" s="23">
        <v>42247</v>
      </c>
      <c r="G3328" s="106">
        <v>5022.3999999999996</v>
      </c>
      <c r="H3328" s="31">
        <f t="shared" si="99"/>
        <v>0</v>
      </c>
      <c r="I3328" s="132" t="s">
        <v>9</v>
      </c>
      <c r="N3328" s="20">
        <v>42229</v>
      </c>
      <c r="O3328" s="183">
        <v>5554</v>
      </c>
      <c r="P3328" s="183" t="s">
        <v>1592</v>
      </c>
      <c r="Q3328" s="14" t="s">
        <v>207</v>
      </c>
      <c r="R3328" s="103">
        <v>28461.1</v>
      </c>
      <c r="S3328" s="23">
        <v>42235</v>
      </c>
      <c r="T3328" s="106">
        <v>28461.1</v>
      </c>
      <c r="U3328" s="48">
        <f t="shared" si="100"/>
        <v>0</v>
      </c>
      <c r="V3328" s="132" t="s">
        <v>149</v>
      </c>
    </row>
    <row r="3329" spans="1:22" x14ac:dyDescent="0.25">
      <c r="A3329" s="20">
        <v>42247</v>
      </c>
      <c r="B3329" s="183">
        <v>7537</v>
      </c>
      <c r="C3329" s="183" t="s">
        <v>1592</v>
      </c>
      <c r="D3329" s="14" t="s">
        <v>31</v>
      </c>
      <c r="E3329" s="103">
        <v>2081.1999999999998</v>
      </c>
      <c r="F3329" s="23">
        <v>42247</v>
      </c>
      <c r="G3329" s="106">
        <v>2081.1999999999998</v>
      </c>
      <c r="H3329" s="31">
        <f t="shared" si="99"/>
        <v>0</v>
      </c>
      <c r="I3329" s="132" t="s">
        <v>59</v>
      </c>
      <c r="N3329" s="20">
        <v>42233</v>
      </c>
      <c r="O3329" s="183">
        <v>6033</v>
      </c>
      <c r="P3329" s="183" t="s">
        <v>1592</v>
      </c>
      <c r="Q3329" s="14" t="s">
        <v>207</v>
      </c>
      <c r="R3329" s="103">
        <v>32332.400000000001</v>
      </c>
      <c r="S3329" s="23">
        <v>42238</v>
      </c>
      <c r="T3329" s="118">
        <v>32332.400000000001</v>
      </c>
      <c r="U3329" s="31">
        <f t="shared" si="100"/>
        <v>0</v>
      </c>
      <c r="V3329" s="28" t="s">
        <v>149</v>
      </c>
    </row>
    <row r="3330" spans="1:22" x14ac:dyDescent="0.25">
      <c r="A3330" s="20">
        <v>42247</v>
      </c>
      <c r="B3330" s="183">
        <v>7538</v>
      </c>
      <c r="C3330" s="183" t="s">
        <v>1592</v>
      </c>
      <c r="D3330" s="14" t="s">
        <v>294</v>
      </c>
      <c r="E3330" s="103">
        <v>5776.8</v>
      </c>
      <c r="F3330" s="23">
        <v>42247</v>
      </c>
      <c r="G3330" s="106">
        <v>5776.8</v>
      </c>
      <c r="H3330" s="31">
        <f t="shared" si="99"/>
        <v>0</v>
      </c>
      <c r="I3330" s="132" t="s">
        <v>9</v>
      </c>
      <c r="N3330" s="20">
        <v>42236</v>
      </c>
      <c r="O3330" s="183">
        <v>6353</v>
      </c>
      <c r="P3330" s="183" t="s">
        <v>1592</v>
      </c>
      <c r="Q3330" s="14" t="s">
        <v>207</v>
      </c>
      <c r="R3330" s="103">
        <v>61534.400000000001</v>
      </c>
      <c r="S3330" s="23">
        <v>42242</v>
      </c>
      <c r="T3330" s="106">
        <v>61534.400000000001</v>
      </c>
      <c r="U3330" s="31">
        <f t="shared" si="100"/>
        <v>0</v>
      </c>
      <c r="V3330" s="132" t="s">
        <v>149</v>
      </c>
    </row>
    <row r="3331" spans="1:22" x14ac:dyDescent="0.25">
      <c r="A3331" s="20">
        <v>42247</v>
      </c>
      <c r="B3331" s="183">
        <v>7539</v>
      </c>
      <c r="C3331" s="183" t="s">
        <v>1592</v>
      </c>
      <c r="D3331" s="14" t="s">
        <v>6245</v>
      </c>
      <c r="E3331" s="103">
        <v>2947.75</v>
      </c>
      <c r="F3331" s="23">
        <v>42247</v>
      </c>
      <c r="G3331" s="106">
        <v>2947.75</v>
      </c>
      <c r="H3331" s="31">
        <f t="shared" si="99"/>
        <v>0</v>
      </c>
      <c r="I3331" s="132" t="s">
        <v>9</v>
      </c>
      <c r="N3331" s="20">
        <v>42240</v>
      </c>
      <c r="O3331" s="183">
        <v>6815</v>
      </c>
      <c r="P3331" s="183" t="s">
        <v>1592</v>
      </c>
      <c r="Q3331" s="14" t="s">
        <v>207</v>
      </c>
      <c r="R3331" s="103">
        <v>67758.2</v>
      </c>
      <c r="S3331" s="65">
        <v>42245</v>
      </c>
      <c r="T3331" s="106">
        <v>67758.2</v>
      </c>
      <c r="U3331" s="31">
        <f t="shared" ref="U3331:U3394" si="101">R3331-T3331</f>
        <v>0</v>
      </c>
      <c r="V3331" s="132" t="s">
        <v>149</v>
      </c>
    </row>
    <row r="3332" spans="1:22" x14ac:dyDescent="0.25">
      <c r="A3332" s="20">
        <v>42247</v>
      </c>
      <c r="B3332" s="183">
        <v>7540</v>
      </c>
      <c r="C3332" s="183" t="s">
        <v>1592</v>
      </c>
      <c r="D3332" s="14" t="s">
        <v>912</v>
      </c>
      <c r="E3332" s="103">
        <v>30267.599999999999</v>
      </c>
      <c r="F3332" s="23">
        <v>42247</v>
      </c>
      <c r="G3332" s="106">
        <v>30267.599999999999</v>
      </c>
      <c r="H3332" s="31">
        <f t="shared" si="99"/>
        <v>0</v>
      </c>
      <c r="I3332" s="132" t="s">
        <v>19</v>
      </c>
      <c r="N3332" s="20">
        <v>42243</v>
      </c>
      <c r="O3332" s="183">
        <v>7133</v>
      </c>
      <c r="P3332" s="183" t="s">
        <v>1592</v>
      </c>
      <c r="Q3332" s="14" t="s">
        <v>207</v>
      </c>
      <c r="R3332" s="103">
        <v>81795.600000000006</v>
      </c>
      <c r="S3332" s="23"/>
      <c r="T3332" s="106"/>
      <c r="U3332" s="31">
        <f t="shared" si="101"/>
        <v>81795.600000000006</v>
      </c>
      <c r="V3332" s="132" t="s">
        <v>149</v>
      </c>
    </row>
    <row r="3333" spans="1:22" x14ac:dyDescent="0.25">
      <c r="A3333" s="20">
        <v>42247</v>
      </c>
      <c r="B3333" s="183">
        <v>7541</v>
      </c>
      <c r="C3333" s="183" t="s">
        <v>1592</v>
      </c>
      <c r="D3333" s="14" t="s">
        <v>6283</v>
      </c>
      <c r="E3333" s="103">
        <v>3019.6</v>
      </c>
      <c r="F3333" s="23">
        <v>42247</v>
      </c>
      <c r="G3333" s="106">
        <v>3019.6</v>
      </c>
      <c r="H3333" s="31">
        <f t="shared" si="99"/>
        <v>0</v>
      </c>
      <c r="I3333" s="132" t="s">
        <v>9</v>
      </c>
      <c r="N3333" s="20">
        <v>42217</v>
      </c>
      <c r="O3333" s="183">
        <v>4227</v>
      </c>
      <c r="P3333" s="183" t="s">
        <v>1592</v>
      </c>
      <c r="Q3333" s="14" t="s">
        <v>1182</v>
      </c>
      <c r="R3333" s="103">
        <v>1185</v>
      </c>
      <c r="S3333" s="23">
        <v>42217</v>
      </c>
      <c r="T3333" s="106">
        <v>1185</v>
      </c>
      <c r="U3333" s="25">
        <f t="shared" si="101"/>
        <v>0</v>
      </c>
      <c r="V3333" s="132" t="s">
        <v>9</v>
      </c>
    </row>
    <row r="3334" spans="1:22" x14ac:dyDescent="0.25">
      <c r="A3334" s="20">
        <v>42247</v>
      </c>
      <c r="B3334" s="183">
        <v>7542</v>
      </c>
      <c r="C3334" s="183" t="s">
        <v>1592</v>
      </c>
      <c r="D3334" s="14" t="s">
        <v>14</v>
      </c>
      <c r="E3334" s="103">
        <v>4609.6000000000004</v>
      </c>
      <c r="F3334" s="30">
        <v>42251</v>
      </c>
      <c r="G3334" s="144">
        <v>4609.6000000000004</v>
      </c>
      <c r="H3334" s="31">
        <f t="shared" si="99"/>
        <v>0</v>
      </c>
      <c r="I3334" s="132" t="s">
        <v>9</v>
      </c>
      <c r="N3334" s="20">
        <v>42217</v>
      </c>
      <c r="O3334" s="183">
        <v>4246</v>
      </c>
      <c r="P3334" s="183" t="s">
        <v>1592</v>
      </c>
      <c r="Q3334" s="14" t="s">
        <v>1182</v>
      </c>
      <c r="R3334" s="103">
        <v>3157.3</v>
      </c>
      <c r="S3334" s="23">
        <v>42217</v>
      </c>
      <c r="T3334" s="106">
        <v>3157.3</v>
      </c>
      <c r="U3334" s="25">
        <f t="shared" si="101"/>
        <v>0</v>
      </c>
      <c r="V3334" s="132" t="s">
        <v>9</v>
      </c>
    </row>
    <row r="3335" spans="1:22" x14ac:dyDescent="0.25">
      <c r="A3335" s="20">
        <v>42247</v>
      </c>
      <c r="B3335" s="183">
        <v>7543</v>
      </c>
      <c r="C3335" s="183" t="s">
        <v>1592</v>
      </c>
      <c r="D3335" s="14" t="s">
        <v>127</v>
      </c>
      <c r="E3335" s="103">
        <v>7155.4</v>
      </c>
      <c r="F3335" s="23">
        <v>42247</v>
      </c>
      <c r="G3335" s="106">
        <v>7155.4</v>
      </c>
      <c r="H3335" s="31">
        <f t="shared" si="99"/>
        <v>0</v>
      </c>
      <c r="I3335" s="132" t="s">
        <v>9</v>
      </c>
      <c r="N3335" s="20">
        <v>42217</v>
      </c>
      <c r="O3335" s="183">
        <v>4259</v>
      </c>
      <c r="P3335" s="183" t="s">
        <v>1592</v>
      </c>
      <c r="Q3335" s="14" t="s">
        <v>1182</v>
      </c>
      <c r="R3335" s="103">
        <v>401.7</v>
      </c>
      <c r="S3335" s="23">
        <v>42217</v>
      </c>
      <c r="T3335" s="106">
        <v>401.7</v>
      </c>
      <c r="U3335" s="25">
        <f t="shared" si="101"/>
        <v>0</v>
      </c>
      <c r="V3335" s="132" t="s">
        <v>9</v>
      </c>
    </row>
    <row r="3336" spans="1:22" x14ac:dyDescent="0.25">
      <c r="A3336" s="20">
        <v>42247</v>
      </c>
      <c r="B3336" s="183">
        <v>7544</v>
      </c>
      <c r="C3336" s="183" t="s">
        <v>1592</v>
      </c>
      <c r="D3336" s="14" t="s">
        <v>906</v>
      </c>
      <c r="E3336" s="103">
        <v>1087.8</v>
      </c>
      <c r="F3336" s="30">
        <v>42250</v>
      </c>
      <c r="G3336" s="144">
        <v>1087.8</v>
      </c>
      <c r="H3336" s="31">
        <f t="shared" si="99"/>
        <v>0</v>
      </c>
      <c r="I3336" s="132" t="s">
        <v>9</v>
      </c>
      <c r="N3336" s="20">
        <v>42217</v>
      </c>
      <c r="O3336" s="183">
        <v>4274</v>
      </c>
      <c r="P3336" s="183" t="s">
        <v>1592</v>
      </c>
      <c r="Q3336" s="14" t="s">
        <v>1182</v>
      </c>
      <c r="R3336" s="103">
        <v>4560.6000000000004</v>
      </c>
      <c r="S3336" s="23">
        <v>42217</v>
      </c>
      <c r="T3336" s="106">
        <v>4560.6000000000004</v>
      </c>
      <c r="U3336" s="25">
        <f t="shared" si="101"/>
        <v>0</v>
      </c>
      <c r="V3336" s="132" t="s">
        <v>9</v>
      </c>
    </row>
    <row r="3337" spans="1:22" x14ac:dyDescent="0.25">
      <c r="A3337" s="20">
        <v>42247</v>
      </c>
      <c r="B3337" s="183">
        <v>7545</v>
      </c>
      <c r="C3337" s="183" t="s">
        <v>1592</v>
      </c>
      <c r="D3337" s="14" t="s">
        <v>118</v>
      </c>
      <c r="E3337" s="103">
        <v>916.3</v>
      </c>
      <c r="F3337" s="23">
        <v>42247</v>
      </c>
      <c r="G3337" s="106">
        <v>916.3</v>
      </c>
      <c r="H3337" s="31">
        <f t="shared" si="99"/>
        <v>0</v>
      </c>
      <c r="I3337" s="132" t="s">
        <v>9</v>
      </c>
      <c r="N3337" s="20">
        <v>42217</v>
      </c>
      <c r="O3337" s="183">
        <v>4298</v>
      </c>
      <c r="P3337" s="183" t="s">
        <v>1592</v>
      </c>
      <c r="Q3337" s="14" t="s">
        <v>1182</v>
      </c>
      <c r="R3337" s="103">
        <v>330</v>
      </c>
      <c r="S3337" s="23">
        <v>42219</v>
      </c>
      <c r="T3337" s="106">
        <v>330</v>
      </c>
      <c r="U3337" s="25">
        <f t="shared" si="101"/>
        <v>0</v>
      </c>
      <c r="V3337" s="132" t="s">
        <v>19</v>
      </c>
    </row>
    <row r="3338" spans="1:22" x14ac:dyDescent="0.25">
      <c r="A3338" s="20">
        <v>42247</v>
      </c>
      <c r="B3338" s="183">
        <v>7546</v>
      </c>
      <c r="C3338" s="183" t="s">
        <v>1592</v>
      </c>
      <c r="D3338" s="14" t="s">
        <v>5569</v>
      </c>
      <c r="E3338" s="103">
        <v>9189</v>
      </c>
      <c r="F3338" s="23">
        <v>42247</v>
      </c>
      <c r="G3338" s="106">
        <v>9189</v>
      </c>
      <c r="H3338" s="31">
        <f t="shared" si="99"/>
        <v>0</v>
      </c>
      <c r="I3338" s="132" t="s">
        <v>9</v>
      </c>
      <c r="N3338" s="20">
        <v>42217</v>
      </c>
      <c r="O3338" s="183">
        <v>4318</v>
      </c>
      <c r="P3338" s="183" t="s">
        <v>1592</v>
      </c>
      <c r="Q3338" s="14" t="s">
        <v>1182</v>
      </c>
      <c r="R3338" s="103">
        <v>70</v>
      </c>
      <c r="S3338" s="23">
        <v>42217</v>
      </c>
      <c r="T3338" s="106">
        <v>70</v>
      </c>
      <c r="U3338" s="25">
        <f t="shared" si="101"/>
        <v>0</v>
      </c>
      <c r="V3338" s="132" t="s">
        <v>9</v>
      </c>
    </row>
    <row r="3339" spans="1:22" x14ac:dyDescent="0.25">
      <c r="A3339" s="20">
        <v>42247</v>
      </c>
      <c r="B3339" s="183">
        <v>7547</v>
      </c>
      <c r="C3339" s="183" t="s">
        <v>1592</v>
      </c>
      <c r="D3339" s="14" t="s">
        <v>158</v>
      </c>
      <c r="E3339" s="103">
        <v>6104.9</v>
      </c>
      <c r="F3339" s="23">
        <v>42247</v>
      </c>
      <c r="G3339" s="106">
        <v>6104.9</v>
      </c>
      <c r="H3339" s="31">
        <f t="shared" si="99"/>
        <v>0</v>
      </c>
      <c r="I3339" s="132" t="s">
        <v>9</v>
      </c>
      <c r="N3339" s="20">
        <v>42218</v>
      </c>
      <c r="O3339" s="183">
        <v>4336</v>
      </c>
      <c r="P3339" s="183" t="s">
        <v>1592</v>
      </c>
      <c r="Q3339" s="40" t="s">
        <v>1182</v>
      </c>
      <c r="R3339" s="103">
        <v>4107.1000000000004</v>
      </c>
      <c r="S3339" s="23">
        <v>42218</v>
      </c>
      <c r="T3339" s="106">
        <v>4107.1000000000004</v>
      </c>
      <c r="U3339" s="25">
        <f t="shared" si="101"/>
        <v>0</v>
      </c>
      <c r="V3339" s="46" t="s">
        <v>9</v>
      </c>
    </row>
    <row r="3340" spans="1:22" x14ac:dyDescent="0.25">
      <c r="A3340" s="20">
        <v>42247</v>
      </c>
      <c r="B3340" s="183">
        <v>7548</v>
      </c>
      <c r="C3340" s="183" t="s">
        <v>1592</v>
      </c>
      <c r="D3340" s="14" t="s">
        <v>6156</v>
      </c>
      <c r="E3340" s="103">
        <v>871.7</v>
      </c>
      <c r="F3340" s="23">
        <v>42247</v>
      </c>
      <c r="G3340" s="106">
        <v>871.7</v>
      </c>
      <c r="H3340" s="31">
        <f t="shared" si="99"/>
        <v>0</v>
      </c>
      <c r="I3340" s="132" t="s">
        <v>9</v>
      </c>
      <c r="N3340" s="20">
        <v>42218</v>
      </c>
      <c r="O3340" s="183">
        <v>4361</v>
      </c>
      <c r="P3340" s="183" t="s">
        <v>1592</v>
      </c>
      <c r="Q3340" s="40" t="s">
        <v>1182</v>
      </c>
      <c r="R3340" s="103">
        <v>1110</v>
      </c>
      <c r="S3340" s="12">
        <v>42218</v>
      </c>
      <c r="T3340" s="106">
        <v>1110</v>
      </c>
      <c r="U3340" s="25">
        <f t="shared" si="101"/>
        <v>0</v>
      </c>
      <c r="V3340" s="46" t="s">
        <v>9</v>
      </c>
    </row>
    <row r="3341" spans="1:22" x14ac:dyDescent="0.25">
      <c r="A3341" s="20">
        <v>42247</v>
      </c>
      <c r="B3341" s="183">
        <v>7549</v>
      </c>
      <c r="C3341" s="183" t="s">
        <v>1592</v>
      </c>
      <c r="D3341" s="26" t="s">
        <v>218</v>
      </c>
      <c r="E3341" s="153">
        <v>0</v>
      </c>
      <c r="F3341" s="23"/>
      <c r="G3341" s="106"/>
      <c r="H3341" s="31">
        <f t="shared" si="99"/>
        <v>0</v>
      </c>
      <c r="I3341" s="132" t="s">
        <v>13</v>
      </c>
      <c r="N3341" s="20">
        <v>42218</v>
      </c>
      <c r="O3341" s="183">
        <v>4376</v>
      </c>
      <c r="P3341" s="183" t="s">
        <v>1592</v>
      </c>
      <c r="Q3341" s="40" t="s">
        <v>1182</v>
      </c>
      <c r="R3341" s="103">
        <v>1370.8</v>
      </c>
      <c r="S3341" s="23">
        <v>42218</v>
      </c>
      <c r="T3341" s="106">
        <v>1370.8</v>
      </c>
      <c r="U3341" s="25">
        <f t="shared" si="101"/>
        <v>0</v>
      </c>
      <c r="V3341" s="46" t="s">
        <v>9</v>
      </c>
    </row>
    <row r="3342" spans="1:22" x14ac:dyDescent="0.25">
      <c r="A3342" s="20">
        <v>42247</v>
      </c>
      <c r="B3342" s="183">
        <v>7550</v>
      </c>
      <c r="C3342" s="183" t="s">
        <v>1592</v>
      </c>
      <c r="D3342" s="26" t="s">
        <v>218</v>
      </c>
      <c r="E3342" s="153">
        <v>0</v>
      </c>
      <c r="F3342" s="23"/>
      <c r="G3342" s="106"/>
      <c r="H3342" s="31">
        <f t="shared" si="99"/>
        <v>0</v>
      </c>
      <c r="I3342" s="132" t="s">
        <v>13</v>
      </c>
      <c r="N3342" s="20">
        <v>42219</v>
      </c>
      <c r="O3342" s="183">
        <v>4483</v>
      </c>
      <c r="P3342" s="183" t="s">
        <v>1592</v>
      </c>
      <c r="Q3342" s="40" t="s">
        <v>1182</v>
      </c>
      <c r="R3342" s="103">
        <v>446.6</v>
      </c>
      <c r="S3342" s="23">
        <v>42219</v>
      </c>
      <c r="T3342" s="106">
        <v>446.6</v>
      </c>
      <c r="U3342" s="31">
        <f t="shared" si="101"/>
        <v>0</v>
      </c>
      <c r="V3342" s="46" t="s">
        <v>9</v>
      </c>
    </row>
    <row r="3343" spans="1:22" x14ac:dyDescent="0.25">
      <c r="A3343" s="20">
        <v>42247</v>
      </c>
      <c r="B3343" s="183">
        <v>7551</v>
      </c>
      <c r="C3343" s="183" t="s">
        <v>1592</v>
      </c>
      <c r="D3343" s="14" t="s">
        <v>332</v>
      </c>
      <c r="E3343" s="103">
        <v>2646.5</v>
      </c>
      <c r="F3343" s="23">
        <v>42247</v>
      </c>
      <c r="G3343" s="106">
        <v>2646.5</v>
      </c>
      <c r="H3343" s="31">
        <f t="shared" si="99"/>
        <v>0</v>
      </c>
      <c r="I3343" s="132" t="s">
        <v>9</v>
      </c>
      <c r="N3343" s="20">
        <v>42219</v>
      </c>
      <c r="O3343" s="183">
        <v>4501</v>
      </c>
      <c r="P3343" s="183" t="s">
        <v>1592</v>
      </c>
      <c r="Q3343" s="40" t="s">
        <v>1182</v>
      </c>
      <c r="R3343" s="103">
        <v>129.6</v>
      </c>
      <c r="S3343" s="23">
        <v>42219</v>
      </c>
      <c r="T3343" s="106">
        <v>129.6</v>
      </c>
      <c r="U3343" s="31">
        <f t="shared" si="101"/>
        <v>0</v>
      </c>
      <c r="V3343" s="46" t="s">
        <v>9</v>
      </c>
    </row>
    <row r="3344" spans="1:22" x14ac:dyDescent="0.25">
      <c r="A3344" s="20">
        <v>42247</v>
      </c>
      <c r="B3344" s="183">
        <v>7552</v>
      </c>
      <c r="C3344" s="183" t="s">
        <v>1592</v>
      </c>
      <c r="D3344" s="14" t="s">
        <v>332</v>
      </c>
      <c r="E3344" s="103">
        <v>437.5</v>
      </c>
      <c r="F3344" s="23">
        <v>42247</v>
      </c>
      <c r="G3344" s="106">
        <v>437.5</v>
      </c>
      <c r="H3344" s="31">
        <f t="shared" si="99"/>
        <v>0</v>
      </c>
      <c r="I3344" s="132" t="s">
        <v>9</v>
      </c>
      <c r="N3344" s="20">
        <v>42220</v>
      </c>
      <c r="O3344" s="183">
        <v>4557</v>
      </c>
      <c r="P3344" s="183" t="s">
        <v>1592</v>
      </c>
      <c r="Q3344" s="14" t="s">
        <v>1182</v>
      </c>
      <c r="R3344" s="103">
        <v>156</v>
      </c>
      <c r="S3344" s="23">
        <v>42220</v>
      </c>
      <c r="T3344" s="106">
        <v>156</v>
      </c>
      <c r="U3344" s="31">
        <f t="shared" si="101"/>
        <v>0</v>
      </c>
      <c r="V3344" s="132" t="s">
        <v>9</v>
      </c>
    </row>
    <row r="3345" spans="1:22" x14ac:dyDescent="0.25">
      <c r="A3345" s="20">
        <v>42247</v>
      </c>
      <c r="B3345" s="183">
        <v>7553</v>
      </c>
      <c r="C3345" s="183" t="s">
        <v>1592</v>
      </c>
      <c r="D3345" s="14" t="s">
        <v>271</v>
      </c>
      <c r="E3345" s="103">
        <v>2624</v>
      </c>
      <c r="F3345" s="30">
        <v>42252</v>
      </c>
      <c r="G3345" s="144">
        <v>2624</v>
      </c>
      <c r="H3345" s="31">
        <f t="shared" si="99"/>
        <v>0</v>
      </c>
      <c r="I3345" s="132" t="s">
        <v>312</v>
      </c>
      <c r="N3345" s="20">
        <v>42220</v>
      </c>
      <c r="O3345" s="183">
        <v>4574</v>
      </c>
      <c r="P3345" s="183" t="s">
        <v>1592</v>
      </c>
      <c r="Q3345" s="14" t="s">
        <v>1182</v>
      </c>
      <c r="R3345" s="103">
        <v>40</v>
      </c>
      <c r="S3345" s="23">
        <v>42220</v>
      </c>
      <c r="T3345" s="106">
        <v>40</v>
      </c>
      <c r="U3345" s="31">
        <f t="shared" si="101"/>
        <v>0</v>
      </c>
      <c r="V3345" s="132" t="s">
        <v>9</v>
      </c>
    </row>
    <row r="3346" spans="1:22" x14ac:dyDescent="0.25">
      <c r="A3346" s="20">
        <v>42247</v>
      </c>
      <c r="B3346" s="183">
        <v>7554</v>
      </c>
      <c r="C3346" s="183" t="s">
        <v>1592</v>
      </c>
      <c r="D3346" s="14" t="s">
        <v>5046</v>
      </c>
      <c r="E3346" s="103">
        <v>3810.1</v>
      </c>
      <c r="F3346" s="23">
        <v>42247</v>
      </c>
      <c r="G3346" s="106">
        <v>3810.1</v>
      </c>
      <c r="H3346" s="31">
        <f t="shared" si="99"/>
        <v>0</v>
      </c>
      <c r="I3346" s="132" t="s">
        <v>9</v>
      </c>
      <c r="N3346" s="20">
        <v>42221</v>
      </c>
      <c r="O3346" s="183">
        <v>4591</v>
      </c>
      <c r="P3346" s="183" t="s">
        <v>1592</v>
      </c>
      <c r="Q3346" s="150" t="s">
        <v>1182</v>
      </c>
      <c r="R3346" s="103">
        <v>315</v>
      </c>
      <c r="S3346" s="23">
        <v>42221</v>
      </c>
      <c r="T3346" s="106">
        <v>315</v>
      </c>
      <c r="U3346" s="31">
        <f t="shared" si="101"/>
        <v>0</v>
      </c>
      <c r="V3346" s="132" t="s">
        <v>9</v>
      </c>
    </row>
    <row r="3347" spans="1:22" x14ac:dyDescent="0.25">
      <c r="A3347" s="20">
        <v>42247</v>
      </c>
      <c r="B3347" s="183">
        <v>7555</v>
      </c>
      <c r="C3347" s="183" t="s">
        <v>1592</v>
      </c>
      <c r="D3347" s="14" t="s">
        <v>48</v>
      </c>
      <c r="E3347" s="103">
        <v>2068</v>
      </c>
      <c r="F3347" s="23">
        <v>42247</v>
      </c>
      <c r="G3347" s="106">
        <v>2068</v>
      </c>
      <c r="H3347" s="31">
        <f t="shared" si="99"/>
        <v>0</v>
      </c>
      <c r="I3347" s="132" t="s">
        <v>312</v>
      </c>
      <c r="N3347" s="20">
        <v>42221</v>
      </c>
      <c r="O3347" s="183">
        <v>4624</v>
      </c>
      <c r="P3347" s="183" t="s">
        <v>1592</v>
      </c>
      <c r="Q3347" s="14" t="s">
        <v>1182</v>
      </c>
      <c r="R3347" s="103">
        <v>1383</v>
      </c>
      <c r="S3347" s="23">
        <v>42221</v>
      </c>
      <c r="T3347" s="106">
        <v>1383</v>
      </c>
      <c r="U3347" s="31">
        <f t="shared" si="101"/>
        <v>0</v>
      </c>
      <c r="V3347" s="132" t="s">
        <v>9</v>
      </c>
    </row>
    <row r="3348" spans="1:22" x14ac:dyDescent="0.25">
      <c r="A3348" s="20">
        <v>42247</v>
      </c>
      <c r="B3348" s="183">
        <v>7556</v>
      </c>
      <c r="C3348" s="183" t="s">
        <v>1592</v>
      </c>
      <c r="D3348" s="14" t="s">
        <v>77</v>
      </c>
      <c r="E3348" s="103">
        <v>12236.2</v>
      </c>
      <c r="F3348" s="30">
        <v>42248</v>
      </c>
      <c r="G3348" s="144">
        <v>12236.2</v>
      </c>
      <c r="H3348" s="31">
        <f t="shared" si="99"/>
        <v>0</v>
      </c>
      <c r="I3348" s="132" t="s">
        <v>6112</v>
      </c>
      <c r="N3348" s="20">
        <v>42222</v>
      </c>
      <c r="O3348" s="183">
        <v>4750</v>
      </c>
      <c r="P3348" s="183" t="s">
        <v>1592</v>
      </c>
      <c r="Q3348" s="14" t="s">
        <v>1182</v>
      </c>
      <c r="R3348" s="103">
        <v>1992.12</v>
      </c>
      <c r="S3348" s="23">
        <v>42222</v>
      </c>
      <c r="T3348" s="106">
        <v>1992.12</v>
      </c>
      <c r="U3348" s="31">
        <f t="shared" si="101"/>
        <v>0</v>
      </c>
      <c r="V3348" s="132" t="s">
        <v>17</v>
      </c>
    </row>
    <row r="3349" spans="1:22" x14ac:dyDescent="0.25">
      <c r="A3349" s="20">
        <v>42247</v>
      </c>
      <c r="B3349" s="183">
        <v>7557</v>
      </c>
      <c r="C3349" s="183" t="s">
        <v>1592</v>
      </c>
      <c r="D3349" s="14" t="s">
        <v>335</v>
      </c>
      <c r="E3349" s="103">
        <v>418.6</v>
      </c>
      <c r="F3349" s="23">
        <v>42247</v>
      </c>
      <c r="G3349" s="106">
        <v>418.6</v>
      </c>
      <c r="H3349" s="31">
        <f t="shared" si="99"/>
        <v>0</v>
      </c>
      <c r="I3349" s="132" t="s">
        <v>9</v>
      </c>
      <c r="N3349" s="20">
        <v>42223</v>
      </c>
      <c r="O3349" s="183">
        <v>4837</v>
      </c>
      <c r="P3349" s="183" t="s">
        <v>1592</v>
      </c>
      <c r="Q3349" s="14" t="s">
        <v>1182</v>
      </c>
      <c r="R3349" s="103">
        <v>726.4</v>
      </c>
      <c r="S3349" s="23">
        <v>42223</v>
      </c>
      <c r="T3349" s="106">
        <v>726.4</v>
      </c>
      <c r="U3349" s="31">
        <f t="shared" si="101"/>
        <v>0</v>
      </c>
      <c r="V3349" s="132" t="s">
        <v>9</v>
      </c>
    </row>
    <row r="3350" spans="1:22" x14ac:dyDescent="0.25">
      <c r="A3350" s="20">
        <v>42247</v>
      </c>
      <c r="B3350" s="183">
        <v>7558</v>
      </c>
      <c r="C3350" s="183" t="s">
        <v>1592</v>
      </c>
      <c r="D3350" s="14" t="s">
        <v>79</v>
      </c>
      <c r="E3350" s="103">
        <v>1362</v>
      </c>
      <c r="F3350" s="30">
        <v>42248</v>
      </c>
      <c r="G3350" s="144">
        <v>1362</v>
      </c>
      <c r="H3350" s="31">
        <f t="shared" si="99"/>
        <v>0</v>
      </c>
      <c r="I3350" s="132" t="s">
        <v>6112</v>
      </c>
      <c r="N3350" s="20">
        <v>42223</v>
      </c>
      <c r="O3350" s="183">
        <v>4847</v>
      </c>
      <c r="P3350" s="183" t="s">
        <v>1592</v>
      </c>
      <c r="Q3350" s="14" t="s">
        <v>1182</v>
      </c>
      <c r="R3350" s="103">
        <v>105</v>
      </c>
      <c r="S3350" s="23">
        <v>42223</v>
      </c>
      <c r="T3350" s="106">
        <v>105</v>
      </c>
      <c r="U3350" s="31">
        <f t="shared" si="101"/>
        <v>0</v>
      </c>
      <c r="V3350" s="132" t="s">
        <v>9</v>
      </c>
    </row>
    <row r="3351" spans="1:22" x14ac:dyDescent="0.25">
      <c r="A3351" s="20">
        <v>42247</v>
      </c>
      <c r="B3351" s="183">
        <v>7559</v>
      </c>
      <c r="C3351" s="183" t="s">
        <v>1592</v>
      </c>
      <c r="D3351" s="14" t="s">
        <v>89</v>
      </c>
      <c r="E3351" s="103">
        <v>2722.5</v>
      </c>
      <c r="F3351" s="23">
        <v>42247</v>
      </c>
      <c r="G3351" s="106">
        <v>2722.5</v>
      </c>
      <c r="H3351" s="31">
        <f t="shared" si="99"/>
        <v>0</v>
      </c>
      <c r="I3351" s="132" t="s">
        <v>9</v>
      </c>
      <c r="N3351" s="20">
        <v>42223</v>
      </c>
      <c r="O3351" s="183">
        <v>4912</v>
      </c>
      <c r="P3351" s="183" t="s">
        <v>1592</v>
      </c>
      <c r="Q3351" s="14" t="s">
        <v>1182</v>
      </c>
      <c r="R3351" s="103">
        <v>3564.2</v>
      </c>
      <c r="S3351" s="23">
        <v>42223</v>
      </c>
      <c r="T3351" s="106">
        <v>3564.2</v>
      </c>
      <c r="U3351" s="31">
        <f t="shared" si="101"/>
        <v>0</v>
      </c>
      <c r="V3351" s="132" t="s">
        <v>9</v>
      </c>
    </row>
    <row r="3352" spans="1:22" x14ac:dyDescent="0.25">
      <c r="A3352" s="20">
        <v>42247</v>
      </c>
      <c r="B3352" s="183">
        <v>7560</v>
      </c>
      <c r="C3352" s="183" t="s">
        <v>1592</v>
      </c>
      <c r="D3352" s="14" t="s">
        <v>6250</v>
      </c>
      <c r="E3352" s="103">
        <v>12089</v>
      </c>
      <c r="F3352" s="23">
        <v>42247</v>
      </c>
      <c r="G3352" s="106">
        <v>12089</v>
      </c>
      <c r="H3352" s="31">
        <f t="shared" si="99"/>
        <v>0</v>
      </c>
      <c r="I3352" s="132" t="s">
        <v>9</v>
      </c>
      <c r="N3352" s="20">
        <v>42223</v>
      </c>
      <c r="O3352" s="183">
        <v>4913</v>
      </c>
      <c r="P3352" s="183" t="s">
        <v>1592</v>
      </c>
      <c r="Q3352" s="14" t="s">
        <v>1182</v>
      </c>
      <c r="R3352" s="103">
        <v>3552.8</v>
      </c>
      <c r="S3352" s="23">
        <v>42223</v>
      </c>
      <c r="T3352" s="106">
        <v>3552.8</v>
      </c>
      <c r="U3352" s="31">
        <f t="shared" si="101"/>
        <v>0</v>
      </c>
      <c r="V3352" s="132" t="s">
        <v>6112</v>
      </c>
    </row>
    <row r="3353" spans="1:22" x14ac:dyDescent="0.25">
      <c r="A3353" s="20">
        <v>42247</v>
      </c>
      <c r="B3353" s="183">
        <v>7561</v>
      </c>
      <c r="C3353" s="183" t="s">
        <v>1592</v>
      </c>
      <c r="D3353" s="14" t="s">
        <v>75</v>
      </c>
      <c r="E3353" s="103">
        <v>9113.2000000000007</v>
      </c>
      <c r="F3353" s="30">
        <v>42248</v>
      </c>
      <c r="G3353" s="144">
        <v>9113.2000000000007</v>
      </c>
      <c r="H3353" s="31">
        <f t="shared" si="99"/>
        <v>0</v>
      </c>
      <c r="I3353" s="132" t="s">
        <v>6112</v>
      </c>
      <c r="N3353" s="20">
        <v>42223</v>
      </c>
      <c r="O3353" s="183">
        <v>4916</v>
      </c>
      <c r="P3353" s="183" t="s">
        <v>1592</v>
      </c>
      <c r="Q3353" s="14" t="s">
        <v>1182</v>
      </c>
      <c r="R3353" s="103">
        <v>140.80000000000001</v>
      </c>
      <c r="S3353" s="23">
        <v>42223</v>
      </c>
      <c r="T3353" s="106">
        <v>140.80000000000001</v>
      </c>
      <c r="U3353" s="31">
        <f t="shared" si="101"/>
        <v>0</v>
      </c>
      <c r="V3353" s="132" t="s">
        <v>9</v>
      </c>
    </row>
    <row r="3354" spans="1:22" x14ac:dyDescent="0.25">
      <c r="A3354" s="20">
        <v>42247</v>
      </c>
      <c r="B3354" s="183">
        <v>7562</v>
      </c>
      <c r="C3354" s="183" t="s">
        <v>1592</v>
      </c>
      <c r="D3354" s="14" t="s">
        <v>170</v>
      </c>
      <c r="E3354" s="103">
        <v>4488</v>
      </c>
      <c r="F3354" s="30">
        <v>42248</v>
      </c>
      <c r="G3354" s="144">
        <v>4488</v>
      </c>
      <c r="H3354" s="31">
        <f t="shared" si="99"/>
        <v>0</v>
      </c>
      <c r="I3354" s="132" t="s">
        <v>6112</v>
      </c>
      <c r="N3354" s="20">
        <v>42223</v>
      </c>
      <c r="O3354" s="183">
        <v>4921</v>
      </c>
      <c r="P3354" s="183" t="s">
        <v>1592</v>
      </c>
      <c r="Q3354" s="14" t="s">
        <v>1182</v>
      </c>
      <c r="R3354" s="103">
        <v>377.6</v>
      </c>
      <c r="S3354" s="23">
        <v>42224</v>
      </c>
      <c r="T3354" s="106">
        <v>377.6</v>
      </c>
      <c r="U3354" s="31">
        <f t="shared" si="101"/>
        <v>0</v>
      </c>
      <c r="V3354" s="132" t="s">
        <v>94</v>
      </c>
    </row>
    <row r="3355" spans="1:22" x14ac:dyDescent="0.25">
      <c r="A3355" s="20">
        <v>42247</v>
      </c>
      <c r="B3355" s="183">
        <v>7563</v>
      </c>
      <c r="C3355" s="183" t="s">
        <v>1592</v>
      </c>
      <c r="D3355" s="14" t="s">
        <v>1182</v>
      </c>
      <c r="E3355" s="103">
        <v>793.44</v>
      </c>
      <c r="F3355" s="30">
        <v>42248</v>
      </c>
      <c r="G3355" s="144">
        <v>793.44</v>
      </c>
      <c r="H3355" s="31">
        <f t="shared" si="99"/>
        <v>0</v>
      </c>
      <c r="I3355" s="132" t="s">
        <v>6112</v>
      </c>
      <c r="N3355" s="20">
        <v>42223</v>
      </c>
      <c r="O3355" s="183">
        <v>4935</v>
      </c>
      <c r="P3355" s="183" t="s">
        <v>1592</v>
      </c>
      <c r="Q3355" s="14" t="s">
        <v>1182</v>
      </c>
      <c r="R3355" s="103">
        <v>63</v>
      </c>
      <c r="S3355" s="23">
        <v>42223</v>
      </c>
      <c r="T3355" s="106">
        <v>63</v>
      </c>
      <c r="U3355" s="31">
        <f t="shared" si="101"/>
        <v>0</v>
      </c>
      <c r="V3355" s="132" t="s">
        <v>9</v>
      </c>
    </row>
    <row r="3356" spans="1:22" x14ac:dyDescent="0.25">
      <c r="A3356" s="20">
        <v>42247</v>
      </c>
      <c r="B3356" s="183">
        <v>7564</v>
      </c>
      <c r="C3356" s="183" t="s">
        <v>1592</v>
      </c>
      <c r="D3356" s="14" t="s">
        <v>67</v>
      </c>
      <c r="E3356" s="103">
        <v>3948</v>
      </c>
      <c r="F3356" s="30">
        <v>42248</v>
      </c>
      <c r="G3356" s="144">
        <v>3948</v>
      </c>
      <c r="H3356" s="31">
        <f t="shared" si="99"/>
        <v>0</v>
      </c>
      <c r="I3356" s="132" t="s">
        <v>6112</v>
      </c>
      <c r="N3356" s="20">
        <v>42223</v>
      </c>
      <c r="O3356" s="183">
        <v>4940</v>
      </c>
      <c r="P3356" s="183" t="s">
        <v>1592</v>
      </c>
      <c r="Q3356" s="14" t="s">
        <v>1182</v>
      </c>
      <c r="R3356" s="103">
        <v>144.6</v>
      </c>
      <c r="S3356" s="23">
        <v>42223</v>
      </c>
      <c r="T3356" s="106">
        <v>144.6</v>
      </c>
      <c r="U3356" s="31">
        <f t="shared" si="101"/>
        <v>0</v>
      </c>
      <c r="V3356" s="132" t="s">
        <v>9</v>
      </c>
    </row>
    <row r="3357" spans="1:22" x14ac:dyDescent="0.25">
      <c r="A3357" s="20">
        <v>42247</v>
      </c>
      <c r="B3357" s="183">
        <v>7565</v>
      </c>
      <c r="C3357" s="183" t="s">
        <v>1592</v>
      </c>
      <c r="D3357" s="14" t="s">
        <v>65</v>
      </c>
      <c r="E3357" s="103">
        <v>28177</v>
      </c>
      <c r="F3357" s="30">
        <v>42248</v>
      </c>
      <c r="G3357" s="144">
        <v>28177</v>
      </c>
      <c r="H3357" s="31">
        <f t="shared" si="99"/>
        <v>0</v>
      </c>
      <c r="I3357" s="132" t="s">
        <v>6112</v>
      </c>
      <c r="N3357" s="20">
        <v>42223</v>
      </c>
      <c r="O3357" s="183">
        <v>4947</v>
      </c>
      <c r="P3357" s="183" t="s">
        <v>1592</v>
      </c>
      <c r="Q3357" s="14" t="s">
        <v>1182</v>
      </c>
      <c r="R3357" s="103">
        <v>156</v>
      </c>
      <c r="S3357" s="23">
        <v>42223</v>
      </c>
      <c r="T3357" s="106">
        <v>156</v>
      </c>
      <c r="U3357" s="31">
        <f t="shared" si="101"/>
        <v>0</v>
      </c>
      <c r="V3357" s="132" t="s">
        <v>9</v>
      </c>
    </row>
    <row r="3358" spans="1:22" x14ac:dyDescent="0.25">
      <c r="A3358" s="20">
        <v>42247</v>
      </c>
      <c r="B3358" s="183">
        <v>7566</v>
      </c>
      <c r="C3358" s="183" t="s">
        <v>1592</v>
      </c>
      <c r="D3358" s="14" t="s">
        <v>218</v>
      </c>
      <c r="E3358" s="153">
        <v>0</v>
      </c>
      <c r="F3358" s="23"/>
      <c r="G3358" s="106"/>
      <c r="H3358" s="31">
        <f t="shared" si="99"/>
        <v>0</v>
      </c>
      <c r="I3358" s="132" t="s">
        <v>13</v>
      </c>
      <c r="N3358" s="20">
        <v>42224</v>
      </c>
      <c r="O3358" s="183">
        <v>4961</v>
      </c>
      <c r="P3358" s="183" t="s">
        <v>1592</v>
      </c>
      <c r="Q3358" s="14" t="s">
        <v>1182</v>
      </c>
      <c r="R3358" s="103">
        <v>2380.8000000000002</v>
      </c>
      <c r="S3358" s="23">
        <v>42224</v>
      </c>
      <c r="T3358" s="106">
        <v>2380.8000000000002</v>
      </c>
      <c r="U3358" s="31">
        <f t="shared" si="101"/>
        <v>0</v>
      </c>
      <c r="V3358" s="132" t="s">
        <v>9</v>
      </c>
    </row>
    <row r="3359" spans="1:22" x14ac:dyDescent="0.25">
      <c r="A3359" s="20">
        <v>42247</v>
      </c>
      <c r="B3359" s="183">
        <v>7567</v>
      </c>
      <c r="C3359" s="183" t="s">
        <v>1592</v>
      </c>
      <c r="D3359" s="14" t="s">
        <v>24</v>
      </c>
      <c r="E3359" s="103">
        <v>2016</v>
      </c>
      <c r="F3359" s="30">
        <v>42251</v>
      </c>
      <c r="G3359" s="144">
        <v>2016</v>
      </c>
      <c r="H3359" s="31">
        <f t="shared" si="99"/>
        <v>0</v>
      </c>
      <c r="I3359" s="132" t="s">
        <v>9</v>
      </c>
      <c r="N3359" s="20">
        <v>42224</v>
      </c>
      <c r="O3359" s="183">
        <v>5001</v>
      </c>
      <c r="P3359" s="183" t="s">
        <v>1592</v>
      </c>
      <c r="Q3359" s="14" t="s">
        <v>1182</v>
      </c>
      <c r="R3359" s="103">
        <v>534.6</v>
      </c>
      <c r="S3359" s="23">
        <v>42224</v>
      </c>
      <c r="T3359" s="106">
        <v>534.6</v>
      </c>
      <c r="U3359" s="31">
        <f t="shared" si="101"/>
        <v>0</v>
      </c>
      <c r="V3359" s="132" t="s">
        <v>9</v>
      </c>
    </row>
    <row r="3360" spans="1:22" x14ac:dyDescent="0.25">
      <c r="A3360" s="20">
        <v>42247</v>
      </c>
      <c r="B3360" s="183">
        <v>7568</v>
      </c>
      <c r="C3360" s="183" t="s">
        <v>1592</v>
      </c>
      <c r="D3360" s="14" t="s">
        <v>180</v>
      </c>
      <c r="E3360" s="103">
        <v>5791</v>
      </c>
      <c r="F3360" s="23">
        <v>42247</v>
      </c>
      <c r="G3360" s="106">
        <v>5791</v>
      </c>
      <c r="H3360" s="31">
        <f t="shared" si="99"/>
        <v>0</v>
      </c>
      <c r="I3360" s="132" t="s">
        <v>9</v>
      </c>
      <c r="N3360" s="20">
        <v>42224</v>
      </c>
      <c r="O3360" s="183">
        <v>5015</v>
      </c>
      <c r="P3360" s="183" t="s">
        <v>1592</v>
      </c>
      <c r="Q3360" s="14" t="s">
        <v>1182</v>
      </c>
      <c r="R3360" s="103">
        <v>8511.2000000000007</v>
      </c>
      <c r="S3360" s="23">
        <v>42224</v>
      </c>
      <c r="T3360" s="106">
        <v>8511.2000000000007</v>
      </c>
      <c r="U3360" s="31">
        <f t="shared" si="101"/>
        <v>0</v>
      </c>
      <c r="V3360" s="132" t="s">
        <v>9</v>
      </c>
    </row>
    <row r="3361" spans="1:22" x14ac:dyDescent="0.25">
      <c r="A3361" s="20">
        <v>42247</v>
      </c>
      <c r="B3361" s="183">
        <v>7569</v>
      </c>
      <c r="C3361" s="183" t="s">
        <v>1592</v>
      </c>
      <c r="D3361" s="14" t="s">
        <v>6250</v>
      </c>
      <c r="E3361" s="103">
        <v>3292.2</v>
      </c>
      <c r="F3361" s="23">
        <v>42247</v>
      </c>
      <c r="G3361" s="106">
        <v>3292.2</v>
      </c>
      <c r="H3361" s="31">
        <f t="shared" si="99"/>
        <v>0</v>
      </c>
      <c r="I3361" s="132" t="s">
        <v>9</v>
      </c>
      <c r="N3361" s="20">
        <v>42224</v>
      </c>
      <c r="O3361" s="183">
        <v>5031</v>
      </c>
      <c r="P3361" s="183" t="s">
        <v>1592</v>
      </c>
      <c r="Q3361" s="150" t="s">
        <v>1182</v>
      </c>
      <c r="R3361" s="103">
        <v>128.80000000000001</v>
      </c>
      <c r="S3361" s="23">
        <v>42224</v>
      </c>
      <c r="T3361" s="106">
        <v>128.80000000000001</v>
      </c>
      <c r="U3361" s="31">
        <f t="shared" si="101"/>
        <v>0</v>
      </c>
      <c r="V3361" s="132" t="s">
        <v>9</v>
      </c>
    </row>
    <row r="3362" spans="1:22" x14ac:dyDescent="0.25">
      <c r="A3362" s="20">
        <v>42247</v>
      </c>
      <c r="B3362" s="183">
        <v>7570</v>
      </c>
      <c r="C3362" s="183" t="s">
        <v>1592</v>
      </c>
      <c r="D3362" s="14" t="s">
        <v>78</v>
      </c>
      <c r="E3362" s="103">
        <v>10836</v>
      </c>
      <c r="F3362" s="30">
        <v>42248</v>
      </c>
      <c r="G3362" s="144">
        <v>10836</v>
      </c>
      <c r="H3362" s="31">
        <f t="shared" si="99"/>
        <v>0</v>
      </c>
      <c r="I3362" s="132" t="s">
        <v>6112</v>
      </c>
      <c r="N3362" s="20">
        <v>42224</v>
      </c>
      <c r="O3362" s="183">
        <v>5044</v>
      </c>
      <c r="P3362" s="183" t="s">
        <v>1592</v>
      </c>
      <c r="Q3362" s="14" t="s">
        <v>1182</v>
      </c>
      <c r="R3362" s="103">
        <v>1314</v>
      </c>
      <c r="S3362" s="23">
        <v>42224</v>
      </c>
      <c r="T3362" s="106">
        <v>1314</v>
      </c>
      <c r="U3362" s="31">
        <f t="shared" si="101"/>
        <v>0</v>
      </c>
      <c r="V3362" s="132" t="s">
        <v>9</v>
      </c>
    </row>
    <row r="3363" spans="1:22" x14ac:dyDescent="0.25">
      <c r="A3363" s="20">
        <v>42247</v>
      </c>
      <c r="B3363" s="183">
        <v>7571</v>
      </c>
      <c r="C3363" s="183" t="s">
        <v>1592</v>
      </c>
      <c r="D3363" s="14" t="s">
        <v>444</v>
      </c>
      <c r="E3363" s="103">
        <v>1361</v>
      </c>
      <c r="F3363" s="30">
        <v>42248</v>
      </c>
      <c r="G3363" s="144">
        <v>1361</v>
      </c>
      <c r="H3363" s="31">
        <f t="shared" si="99"/>
        <v>0</v>
      </c>
      <c r="I3363" s="132" t="s">
        <v>6112</v>
      </c>
      <c r="N3363" s="20">
        <v>42225</v>
      </c>
      <c r="O3363" s="183">
        <v>5129</v>
      </c>
      <c r="P3363" s="183" t="s">
        <v>1592</v>
      </c>
      <c r="Q3363" s="14" t="s">
        <v>1182</v>
      </c>
      <c r="R3363" s="103">
        <v>456</v>
      </c>
      <c r="S3363" s="23">
        <v>42225</v>
      </c>
      <c r="T3363" s="106">
        <v>456</v>
      </c>
      <c r="U3363" s="31">
        <f t="shared" si="101"/>
        <v>0</v>
      </c>
      <c r="V3363" s="132" t="s">
        <v>9</v>
      </c>
    </row>
    <row r="3364" spans="1:22" x14ac:dyDescent="0.25">
      <c r="A3364" s="20">
        <v>42247</v>
      </c>
      <c r="B3364" s="183">
        <v>7572</v>
      </c>
      <c r="C3364" s="183" t="s">
        <v>1592</v>
      </c>
      <c r="D3364" s="14" t="s">
        <v>6121</v>
      </c>
      <c r="E3364" s="103">
        <v>40854.800000000003</v>
      </c>
      <c r="F3364" s="30">
        <v>42260</v>
      </c>
      <c r="G3364" s="144">
        <v>40854.800000000003</v>
      </c>
      <c r="H3364" s="31">
        <f t="shared" si="99"/>
        <v>0</v>
      </c>
      <c r="I3364" s="132" t="s">
        <v>9</v>
      </c>
      <c r="N3364" s="20">
        <v>42225</v>
      </c>
      <c r="O3364" s="183">
        <v>5130</v>
      </c>
      <c r="P3364" s="183" t="s">
        <v>1592</v>
      </c>
      <c r="Q3364" s="14" t="s">
        <v>1182</v>
      </c>
      <c r="R3364" s="103">
        <v>466.9</v>
      </c>
      <c r="S3364" s="23">
        <v>42225</v>
      </c>
      <c r="T3364" s="106">
        <v>466.9</v>
      </c>
      <c r="U3364" s="31">
        <f t="shared" si="101"/>
        <v>0</v>
      </c>
      <c r="V3364" s="132" t="s">
        <v>9</v>
      </c>
    </row>
    <row r="3365" spans="1:22" x14ac:dyDescent="0.25">
      <c r="A3365" s="20">
        <v>42247</v>
      </c>
      <c r="B3365" s="183">
        <v>7573</v>
      </c>
      <c r="C3365" s="183" t="s">
        <v>1592</v>
      </c>
      <c r="D3365" s="14" t="s">
        <v>173</v>
      </c>
      <c r="E3365" s="103">
        <v>31351.7</v>
      </c>
      <c r="F3365" s="30" t="s">
        <v>6351</v>
      </c>
      <c r="G3365" s="144">
        <v>31351.7</v>
      </c>
      <c r="H3365" s="31">
        <f t="shared" si="99"/>
        <v>0</v>
      </c>
      <c r="I3365" s="132" t="s">
        <v>6112</v>
      </c>
      <c r="N3365" s="20">
        <v>42225</v>
      </c>
      <c r="O3365" s="183">
        <v>5138</v>
      </c>
      <c r="P3365" s="183" t="s">
        <v>1592</v>
      </c>
      <c r="Q3365" s="14" t="s">
        <v>1182</v>
      </c>
      <c r="R3365" s="103">
        <v>92.4</v>
      </c>
      <c r="S3365" s="23">
        <v>42225</v>
      </c>
      <c r="T3365" s="106">
        <v>92.4</v>
      </c>
      <c r="U3365" s="31">
        <f t="shared" si="101"/>
        <v>0</v>
      </c>
      <c r="V3365" s="132" t="s">
        <v>9</v>
      </c>
    </row>
    <row r="3366" spans="1:22" x14ac:dyDescent="0.25">
      <c r="A3366" s="20">
        <v>42247</v>
      </c>
      <c r="B3366" s="183">
        <v>7574</v>
      </c>
      <c r="C3366" s="183" t="s">
        <v>1592</v>
      </c>
      <c r="D3366" s="14" t="s">
        <v>84</v>
      </c>
      <c r="E3366" s="103">
        <v>64081.4</v>
      </c>
      <c r="F3366" s="30" t="s">
        <v>6323</v>
      </c>
      <c r="G3366" s="144">
        <v>64081.4</v>
      </c>
      <c r="H3366" s="31">
        <f t="shared" si="99"/>
        <v>0</v>
      </c>
      <c r="I3366" s="132" t="s">
        <v>6112</v>
      </c>
      <c r="N3366" s="20">
        <v>42227</v>
      </c>
      <c r="O3366" s="183">
        <v>5302</v>
      </c>
      <c r="P3366" s="183" t="s">
        <v>1592</v>
      </c>
      <c r="Q3366" s="14" t="s">
        <v>1182</v>
      </c>
      <c r="R3366" s="103">
        <v>1283.0999999999999</v>
      </c>
      <c r="S3366" s="23">
        <v>42227</v>
      </c>
      <c r="T3366" s="106">
        <v>1283.0999999999999</v>
      </c>
      <c r="U3366" s="31">
        <f t="shared" si="101"/>
        <v>0</v>
      </c>
      <c r="V3366" s="132" t="s">
        <v>9</v>
      </c>
    </row>
    <row r="3367" spans="1:22" x14ac:dyDescent="0.25">
      <c r="A3367" s="20">
        <v>42247</v>
      </c>
      <c r="B3367" s="183">
        <v>7575</v>
      </c>
      <c r="C3367" s="183" t="s">
        <v>1592</v>
      </c>
      <c r="D3367" s="14" t="s">
        <v>72</v>
      </c>
      <c r="E3367" s="103">
        <v>15226</v>
      </c>
      <c r="F3367" s="30" t="s">
        <v>6352</v>
      </c>
      <c r="G3367" s="144">
        <v>15226</v>
      </c>
      <c r="H3367" s="31">
        <f t="shared" si="99"/>
        <v>0</v>
      </c>
      <c r="I3367" s="132" t="s">
        <v>6112</v>
      </c>
      <c r="N3367" s="20">
        <v>42227</v>
      </c>
      <c r="O3367" s="183">
        <v>5355</v>
      </c>
      <c r="P3367" s="183" t="s">
        <v>1592</v>
      </c>
      <c r="Q3367" s="14" t="s">
        <v>1182</v>
      </c>
      <c r="R3367" s="103">
        <v>38.4</v>
      </c>
      <c r="S3367" s="23">
        <v>42234</v>
      </c>
      <c r="T3367" s="106">
        <v>38.4</v>
      </c>
      <c r="U3367" s="31">
        <f t="shared" si="101"/>
        <v>0</v>
      </c>
      <c r="V3367" s="132" t="s">
        <v>9</v>
      </c>
    </row>
    <row r="3368" spans="1:22" x14ac:dyDescent="0.25">
      <c r="A3368" s="20">
        <v>42247</v>
      </c>
      <c r="B3368" s="183">
        <v>7576</v>
      </c>
      <c r="C3368" s="183" t="s">
        <v>1592</v>
      </c>
      <c r="D3368" s="14" t="s">
        <v>176</v>
      </c>
      <c r="E3368" s="103">
        <v>7580.8</v>
      </c>
      <c r="F3368" s="30" t="s">
        <v>6334</v>
      </c>
      <c r="G3368" s="144">
        <v>7580.8</v>
      </c>
      <c r="H3368" s="31">
        <f t="shared" si="99"/>
        <v>0</v>
      </c>
      <c r="I3368" s="132" t="s">
        <v>6112</v>
      </c>
      <c r="N3368" s="20">
        <v>42228</v>
      </c>
      <c r="O3368" s="183">
        <v>5386</v>
      </c>
      <c r="P3368" s="183" t="s">
        <v>1592</v>
      </c>
      <c r="Q3368" s="14" t="s">
        <v>1182</v>
      </c>
      <c r="R3368" s="103">
        <v>66.5</v>
      </c>
      <c r="S3368" s="23">
        <v>42228</v>
      </c>
      <c r="T3368" s="106">
        <v>66.5</v>
      </c>
      <c r="U3368" s="31">
        <f t="shared" si="101"/>
        <v>0</v>
      </c>
      <c r="V3368" s="132" t="s">
        <v>9</v>
      </c>
    </row>
    <row r="3369" spans="1:22" x14ac:dyDescent="0.25">
      <c r="A3369" s="20">
        <v>42247</v>
      </c>
      <c r="B3369" s="183">
        <v>7577</v>
      </c>
      <c r="C3369" s="183" t="s">
        <v>1592</v>
      </c>
      <c r="D3369" s="14" t="s">
        <v>6250</v>
      </c>
      <c r="E3369" s="103">
        <v>4222.7</v>
      </c>
      <c r="F3369" s="23">
        <v>42247</v>
      </c>
      <c r="G3369" s="106">
        <v>4222.7</v>
      </c>
      <c r="H3369" s="31">
        <f t="shared" si="99"/>
        <v>0</v>
      </c>
      <c r="I3369" s="132" t="s">
        <v>9</v>
      </c>
      <c r="N3369" s="20">
        <v>42228</v>
      </c>
      <c r="O3369" s="183">
        <v>5454</v>
      </c>
      <c r="P3369" s="183" t="s">
        <v>1592</v>
      </c>
      <c r="Q3369" s="14" t="s">
        <v>1182</v>
      </c>
      <c r="R3369" s="103">
        <v>52.8</v>
      </c>
      <c r="S3369" s="23">
        <v>42234</v>
      </c>
      <c r="T3369" s="106">
        <v>52.8</v>
      </c>
      <c r="U3369" s="31">
        <f t="shared" si="101"/>
        <v>0</v>
      </c>
      <c r="V3369" s="132" t="s">
        <v>9</v>
      </c>
    </row>
    <row r="3370" spans="1:22" x14ac:dyDescent="0.25">
      <c r="A3370" s="20">
        <v>42247</v>
      </c>
      <c r="B3370" s="183">
        <v>7578</v>
      </c>
      <c r="C3370" s="183" t="s">
        <v>1592</v>
      </c>
      <c r="D3370" s="14" t="s">
        <v>93</v>
      </c>
      <c r="E3370" s="103">
        <v>1634</v>
      </c>
      <c r="F3370" s="30">
        <v>42248</v>
      </c>
      <c r="G3370" s="144">
        <v>1634</v>
      </c>
      <c r="H3370" s="31">
        <f t="shared" si="99"/>
        <v>0</v>
      </c>
      <c r="I3370" s="132" t="s">
        <v>94</v>
      </c>
      <c r="N3370" s="20">
        <v>42229</v>
      </c>
      <c r="O3370" s="183">
        <v>5537</v>
      </c>
      <c r="P3370" s="183" t="s">
        <v>1592</v>
      </c>
      <c r="Q3370" s="14" t="s">
        <v>1182</v>
      </c>
      <c r="R3370" s="103">
        <v>2604</v>
      </c>
      <c r="S3370" s="23">
        <v>42229</v>
      </c>
      <c r="T3370" s="106">
        <v>2604</v>
      </c>
      <c r="U3370" s="31">
        <f t="shared" si="101"/>
        <v>0</v>
      </c>
      <c r="V3370" s="132" t="s">
        <v>9</v>
      </c>
    </row>
    <row r="3371" spans="1:22" x14ac:dyDescent="0.25">
      <c r="A3371" s="20">
        <v>42247</v>
      </c>
      <c r="B3371" s="183">
        <v>7579</v>
      </c>
      <c r="C3371" s="183" t="s">
        <v>1592</v>
      </c>
      <c r="D3371" s="14" t="s">
        <v>226</v>
      </c>
      <c r="E3371" s="103">
        <v>7250.4</v>
      </c>
      <c r="F3371" s="30">
        <v>42255</v>
      </c>
      <c r="G3371" s="144">
        <v>7250.4</v>
      </c>
      <c r="H3371" s="31">
        <f t="shared" si="99"/>
        <v>0</v>
      </c>
      <c r="I3371" s="132" t="s">
        <v>94</v>
      </c>
      <c r="N3371" s="20">
        <v>42229</v>
      </c>
      <c r="O3371" s="183">
        <v>5543</v>
      </c>
      <c r="P3371" s="183" t="s">
        <v>1592</v>
      </c>
      <c r="Q3371" s="14" t="s">
        <v>1182</v>
      </c>
      <c r="R3371" s="103">
        <v>628</v>
      </c>
      <c r="S3371" s="23">
        <v>42229</v>
      </c>
      <c r="T3371" s="106">
        <v>628</v>
      </c>
      <c r="U3371" s="31">
        <f t="shared" si="101"/>
        <v>0</v>
      </c>
      <c r="V3371" s="132" t="s">
        <v>9</v>
      </c>
    </row>
    <row r="3372" spans="1:22" x14ac:dyDescent="0.25">
      <c r="A3372" s="20">
        <v>42247</v>
      </c>
      <c r="B3372" s="183">
        <v>7580</v>
      </c>
      <c r="C3372" s="183" t="s">
        <v>1592</v>
      </c>
      <c r="D3372" s="14" t="s">
        <v>250</v>
      </c>
      <c r="E3372" s="103">
        <v>3236.8</v>
      </c>
      <c r="F3372" s="30">
        <v>42248</v>
      </c>
      <c r="G3372" s="144">
        <v>3236.8</v>
      </c>
      <c r="H3372" s="31">
        <f t="shared" si="99"/>
        <v>0</v>
      </c>
      <c r="I3372" s="132" t="s">
        <v>94</v>
      </c>
      <c r="N3372" s="20">
        <v>42229</v>
      </c>
      <c r="O3372" s="183">
        <v>5581</v>
      </c>
      <c r="P3372" s="183" t="s">
        <v>1592</v>
      </c>
      <c r="Q3372" s="14" t="s">
        <v>1182</v>
      </c>
      <c r="R3372" s="103">
        <v>52.8</v>
      </c>
      <c r="S3372" s="23">
        <v>42229</v>
      </c>
      <c r="T3372" s="106">
        <v>52.8</v>
      </c>
      <c r="U3372" s="31">
        <f t="shared" si="101"/>
        <v>0</v>
      </c>
      <c r="V3372" s="132" t="s">
        <v>9</v>
      </c>
    </row>
    <row r="3373" spans="1:22" x14ac:dyDescent="0.25">
      <c r="A3373" s="20">
        <v>42247</v>
      </c>
      <c r="B3373" s="183">
        <v>7581</v>
      </c>
      <c r="C3373" s="183" t="s">
        <v>1592</v>
      </c>
      <c r="D3373" s="14" t="s">
        <v>1542</v>
      </c>
      <c r="E3373" s="103">
        <v>34112.199999999997</v>
      </c>
      <c r="F3373" s="23">
        <v>42247</v>
      </c>
      <c r="G3373" s="106">
        <v>34112.199999999997</v>
      </c>
      <c r="H3373" s="31">
        <f t="shared" si="99"/>
        <v>0</v>
      </c>
      <c r="I3373" s="132" t="s">
        <v>9</v>
      </c>
      <c r="N3373" s="20">
        <v>42230</v>
      </c>
      <c r="O3373" s="183">
        <v>5614</v>
      </c>
      <c r="P3373" s="183" t="s">
        <v>1592</v>
      </c>
      <c r="Q3373" s="14" t="s">
        <v>1182</v>
      </c>
      <c r="R3373" s="103">
        <v>3537.6</v>
      </c>
      <c r="S3373" s="23">
        <v>42230</v>
      </c>
      <c r="T3373" s="106">
        <v>3537.6</v>
      </c>
      <c r="U3373" s="31">
        <f t="shared" si="101"/>
        <v>0</v>
      </c>
      <c r="V3373" s="132" t="s">
        <v>9</v>
      </c>
    </row>
    <row r="3374" spans="1:22" x14ac:dyDescent="0.25">
      <c r="A3374" s="20">
        <v>42247</v>
      </c>
      <c r="B3374" s="183">
        <v>7582</v>
      </c>
      <c r="C3374" s="183" t="s">
        <v>1592</v>
      </c>
      <c r="D3374" s="14" t="s">
        <v>570</v>
      </c>
      <c r="E3374" s="103">
        <v>3064</v>
      </c>
      <c r="F3374" s="23">
        <v>42247</v>
      </c>
      <c r="G3374" s="106">
        <v>3064</v>
      </c>
      <c r="H3374" s="31">
        <f t="shared" si="99"/>
        <v>0</v>
      </c>
      <c r="I3374" s="132" t="s">
        <v>9</v>
      </c>
      <c r="N3374" s="20">
        <v>42231</v>
      </c>
      <c r="O3374" s="183">
        <v>5738</v>
      </c>
      <c r="P3374" s="183" t="s">
        <v>1592</v>
      </c>
      <c r="Q3374" s="14" t="s">
        <v>1182</v>
      </c>
      <c r="R3374" s="103">
        <v>793</v>
      </c>
      <c r="S3374" s="23">
        <v>42231</v>
      </c>
      <c r="T3374" s="106">
        <v>793</v>
      </c>
      <c r="U3374" s="48">
        <f t="shared" si="101"/>
        <v>0</v>
      </c>
      <c r="V3374" s="132" t="s">
        <v>9</v>
      </c>
    </row>
    <row r="3375" spans="1:22" x14ac:dyDescent="0.25">
      <c r="A3375" s="20">
        <v>42247</v>
      </c>
      <c r="B3375" s="183">
        <v>7583</v>
      </c>
      <c r="C3375" s="183" t="s">
        <v>1592</v>
      </c>
      <c r="D3375" s="14" t="s">
        <v>1059</v>
      </c>
      <c r="E3375" s="103">
        <v>8844</v>
      </c>
      <c r="F3375" s="30">
        <v>42248</v>
      </c>
      <c r="G3375" s="144">
        <v>8844</v>
      </c>
      <c r="H3375" s="31">
        <f t="shared" si="99"/>
        <v>0</v>
      </c>
      <c r="I3375" s="132" t="s">
        <v>94</v>
      </c>
      <c r="N3375" s="20">
        <v>42231</v>
      </c>
      <c r="O3375" s="183">
        <v>5781</v>
      </c>
      <c r="P3375" s="183" t="s">
        <v>1592</v>
      </c>
      <c r="Q3375" s="14" t="s">
        <v>1182</v>
      </c>
      <c r="R3375" s="103">
        <v>2824.1</v>
      </c>
      <c r="S3375" s="23">
        <v>42231</v>
      </c>
      <c r="T3375" s="106">
        <v>2824.1</v>
      </c>
      <c r="U3375" s="48">
        <f t="shared" si="101"/>
        <v>0</v>
      </c>
      <c r="V3375" s="132" t="s">
        <v>9</v>
      </c>
    </row>
    <row r="3376" spans="1:22" x14ac:dyDescent="0.25">
      <c r="A3376" s="20">
        <v>42247</v>
      </c>
      <c r="B3376" s="183">
        <v>7584</v>
      </c>
      <c r="C3376" s="183" t="s">
        <v>1592</v>
      </c>
      <c r="D3376" s="14" t="s">
        <v>95</v>
      </c>
      <c r="E3376" s="103">
        <v>2889.6</v>
      </c>
      <c r="F3376" s="30">
        <v>42248</v>
      </c>
      <c r="G3376" s="144">
        <v>2889.6</v>
      </c>
      <c r="H3376" s="31">
        <f t="shared" si="99"/>
        <v>0</v>
      </c>
      <c r="I3376" s="132" t="s">
        <v>94</v>
      </c>
      <c r="N3376" s="20">
        <v>42231</v>
      </c>
      <c r="O3376" s="183">
        <v>5787</v>
      </c>
      <c r="P3376" s="183" t="s">
        <v>1592</v>
      </c>
      <c r="Q3376" s="14" t="s">
        <v>1182</v>
      </c>
      <c r="R3376" s="103">
        <v>644.5</v>
      </c>
      <c r="S3376" s="23">
        <v>42231</v>
      </c>
      <c r="T3376" s="106">
        <v>644.5</v>
      </c>
      <c r="U3376" s="48">
        <f t="shared" si="101"/>
        <v>0</v>
      </c>
      <c r="V3376" s="132" t="s">
        <v>9</v>
      </c>
    </row>
    <row r="3377" spans="1:22" x14ac:dyDescent="0.25">
      <c r="A3377" s="20">
        <v>42247</v>
      </c>
      <c r="B3377" s="183">
        <v>7585</v>
      </c>
      <c r="C3377" s="183" t="s">
        <v>1592</v>
      </c>
      <c r="D3377" s="14" t="s">
        <v>192</v>
      </c>
      <c r="E3377" s="103">
        <v>1789.2</v>
      </c>
      <c r="F3377" s="23">
        <v>42247</v>
      </c>
      <c r="G3377" s="106">
        <v>1789.2</v>
      </c>
      <c r="H3377" s="31">
        <f t="shared" si="99"/>
        <v>0</v>
      </c>
      <c r="I3377" s="132" t="s">
        <v>9</v>
      </c>
      <c r="N3377" s="20">
        <v>42231</v>
      </c>
      <c r="O3377" s="183">
        <v>5803</v>
      </c>
      <c r="P3377" s="183" t="s">
        <v>1592</v>
      </c>
      <c r="Q3377" s="14" t="s">
        <v>1182</v>
      </c>
      <c r="R3377" s="103">
        <v>2796.8</v>
      </c>
      <c r="S3377" s="23">
        <v>42231</v>
      </c>
      <c r="T3377" s="106">
        <v>2796.8</v>
      </c>
      <c r="U3377" s="48">
        <f t="shared" si="101"/>
        <v>0</v>
      </c>
      <c r="V3377" s="132" t="s">
        <v>9</v>
      </c>
    </row>
    <row r="3378" spans="1:22" x14ac:dyDescent="0.25">
      <c r="A3378" s="20">
        <v>42247</v>
      </c>
      <c r="B3378" s="183">
        <v>7586</v>
      </c>
      <c r="C3378" s="183" t="s">
        <v>1592</v>
      </c>
      <c r="D3378" s="14" t="s">
        <v>176</v>
      </c>
      <c r="E3378" s="103">
        <v>5108.6000000000004</v>
      </c>
      <c r="F3378" s="30" t="s">
        <v>6335</v>
      </c>
      <c r="G3378" s="144">
        <v>5108.6000000000004</v>
      </c>
      <c r="H3378" s="31">
        <f t="shared" si="99"/>
        <v>0</v>
      </c>
      <c r="I3378" s="132" t="s">
        <v>6112</v>
      </c>
      <c r="N3378" s="20">
        <v>42231</v>
      </c>
      <c r="O3378" s="183">
        <v>5814</v>
      </c>
      <c r="P3378" s="183" t="s">
        <v>1592</v>
      </c>
      <c r="Q3378" s="14" t="s">
        <v>1182</v>
      </c>
      <c r="R3378" s="103">
        <v>2016</v>
      </c>
      <c r="S3378" s="23">
        <v>42231</v>
      </c>
      <c r="T3378" s="106">
        <v>2016</v>
      </c>
      <c r="U3378" s="48">
        <f t="shared" si="101"/>
        <v>0</v>
      </c>
      <c r="V3378" s="132" t="s">
        <v>9</v>
      </c>
    </row>
    <row r="3379" spans="1:22" x14ac:dyDescent="0.25">
      <c r="A3379" s="20">
        <v>42247</v>
      </c>
      <c r="B3379" s="183">
        <v>7587</v>
      </c>
      <c r="C3379" s="183" t="s">
        <v>1592</v>
      </c>
      <c r="D3379" s="14" t="s">
        <v>72</v>
      </c>
      <c r="E3379" s="103">
        <v>9790.7999999999993</v>
      </c>
      <c r="F3379" s="30" t="s">
        <v>6353</v>
      </c>
      <c r="G3379" s="144">
        <v>9790.7999999999993</v>
      </c>
      <c r="H3379" s="31">
        <f t="shared" si="99"/>
        <v>0</v>
      </c>
      <c r="I3379" s="132" t="s">
        <v>6112</v>
      </c>
      <c r="N3379" s="20">
        <v>42231</v>
      </c>
      <c r="O3379" s="183">
        <v>5844</v>
      </c>
      <c r="P3379" s="183" t="s">
        <v>1592</v>
      </c>
      <c r="Q3379" s="14" t="s">
        <v>1182</v>
      </c>
      <c r="R3379" s="103">
        <v>2857.8</v>
      </c>
      <c r="S3379" s="23">
        <v>42231</v>
      </c>
      <c r="T3379" s="106">
        <v>2857.8</v>
      </c>
      <c r="U3379" s="48">
        <f t="shared" si="101"/>
        <v>0</v>
      </c>
      <c r="V3379" s="132" t="s">
        <v>9</v>
      </c>
    </row>
    <row r="3380" spans="1:22" x14ac:dyDescent="0.25">
      <c r="A3380" s="20">
        <v>42247</v>
      </c>
      <c r="B3380" s="183">
        <v>7588</v>
      </c>
      <c r="C3380" s="183" t="s">
        <v>1592</v>
      </c>
      <c r="D3380" s="14" t="s">
        <v>271</v>
      </c>
      <c r="E3380" s="103">
        <v>5478</v>
      </c>
      <c r="F3380" s="23">
        <v>42247</v>
      </c>
      <c r="G3380" s="106">
        <v>5478</v>
      </c>
      <c r="H3380" s="31">
        <f t="shared" si="99"/>
        <v>0</v>
      </c>
      <c r="I3380" s="132" t="s">
        <v>9</v>
      </c>
      <c r="N3380" s="20">
        <v>42232</v>
      </c>
      <c r="O3380" s="183">
        <v>5895</v>
      </c>
      <c r="P3380" s="183" t="s">
        <v>1592</v>
      </c>
      <c r="Q3380" s="14" t="s">
        <v>1182</v>
      </c>
      <c r="R3380" s="103">
        <v>3117.5</v>
      </c>
      <c r="S3380" s="23">
        <v>42232</v>
      </c>
      <c r="T3380" s="106">
        <v>3117.5</v>
      </c>
      <c r="U3380" s="31">
        <f t="shared" si="101"/>
        <v>0</v>
      </c>
      <c r="V3380" s="28" t="s">
        <v>9</v>
      </c>
    </row>
    <row r="3381" spans="1:22" x14ac:dyDescent="0.25">
      <c r="A3381" s="20">
        <v>42247</v>
      </c>
      <c r="B3381" s="183">
        <v>7589</v>
      </c>
      <c r="C3381" s="183" t="s">
        <v>1592</v>
      </c>
      <c r="D3381" s="14" t="s">
        <v>6250</v>
      </c>
      <c r="E3381" s="103">
        <v>4456.8</v>
      </c>
      <c r="F3381" s="23">
        <v>42247</v>
      </c>
      <c r="G3381" s="106">
        <v>4456.8</v>
      </c>
      <c r="H3381" s="31">
        <f t="shared" si="99"/>
        <v>0</v>
      </c>
      <c r="I3381" s="132" t="s">
        <v>9</v>
      </c>
      <c r="N3381" s="20">
        <v>42233</v>
      </c>
      <c r="O3381" s="183">
        <v>5942</v>
      </c>
      <c r="P3381" s="183" t="s">
        <v>1592</v>
      </c>
      <c r="Q3381" s="14" t="s">
        <v>1182</v>
      </c>
      <c r="R3381" s="103">
        <v>1166.75</v>
      </c>
      <c r="S3381" s="23">
        <v>42233</v>
      </c>
      <c r="T3381" s="118">
        <v>1166.75</v>
      </c>
      <c r="U3381" s="31">
        <f t="shared" si="101"/>
        <v>0</v>
      </c>
      <c r="V3381" s="28" t="s">
        <v>9</v>
      </c>
    </row>
    <row r="3382" spans="1:22" x14ac:dyDescent="0.25">
      <c r="A3382" s="20">
        <v>42247</v>
      </c>
      <c r="B3382" s="183">
        <v>7590</v>
      </c>
      <c r="C3382" s="183" t="s">
        <v>1592</v>
      </c>
      <c r="D3382" s="14" t="s">
        <v>112</v>
      </c>
      <c r="E3382" s="103">
        <v>5679</v>
      </c>
      <c r="F3382" s="30">
        <v>42251</v>
      </c>
      <c r="G3382" s="144">
        <v>5679</v>
      </c>
      <c r="H3382" s="31">
        <f t="shared" si="99"/>
        <v>0</v>
      </c>
      <c r="I3382" s="132" t="s">
        <v>9</v>
      </c>
      <c r="N3382" s="20">
        <v>42234</v>
      </c>
      <c r="O3382" s="183">
        <v>6140</v>
      </c>
      <c r="P3382" s="183" t="s">
        <v>1592</v>
      </c>
      <c r="Q3382" s="14" t="s">
        <v>1182</v>
      </c>
      <c r="R3382" s="103">
        <v>72</v>
      </c>
      <c r="S3382" s="23">
        <v>42235</v>
      </c>
      <c r="T3382" s="106">
        <v>72</v>
      </c>
      <c r="U3382" s="31">
        <f t="shared" si="101"/>
        <v>0</v>
      </c>
      <c r="V3382" s="132" t="s">
        <v>9</v>
      </c>
    </row>
    <row r="3383" spans="1:22" x14ac:dyDescent="0.25">
      <c r="A3383" s="20">
        <v>42247</v>
      </c>
      <c r="B3383" s="183">
        <v>7591</v>
      </c>
      <c r="C3383" s="183" t="s">
        <v>1592</v>
      </c>
      <c r="D3383" s="14" t="s">
        <v>361</v>
      </c>
      <c r="E3383" s="103">
        <v>720</v>
      </c>
      <c r="F3383" s="30">
        <v>42248</v>
      </c>
      <c r="G3383" s="144">
        <v>720</v>
      </c>
      <c r="H3383" s="31">
        <f t="shared" si="99"/>
        <v>0</v>
      </c>
      <c r="I3383" s="132" t="s">
        <v>94</v>
      </c>
      <c r="N3383" s="20">
        <v>42234</v>
      </c>
      <c r="O3383" s="183">
        <v>6141</v>
      </c>
      <c r="P3383" s="183" t="s">
        <v>1592</v>
      </c>
      <c r="Q3383" s="14" t="s">
        <v>1182</v>
      </c>
      <c r="R3383" s="103">
        <v>24</v>
      </c>
      <c r="S3383" s="23">
        <v>42235</v>
      </c>
      <c r="T3383" s="106">
        <v>24</v>
      </c>
      <c r="U3383" s="31">
        <f t="shared" si="101"/>
        <v>0</v>
      </c>
      <c r="V3383" s="132" t="s">
        <v>9</v>
      </c>
    </row>
    <row r="3384" spans="1:22" x14ac:dyDescent="0.25">
      <c r="A3384" s="20">
        <v>42247</v>
      </c>
      <c r="B3384" s="183">
        <v>7592</v>
      </c>
      <c r="C3384" s="183" t="s">
        <v>1592</v>
      </c>
      <c r="D3384" s="14" t="s">
        <v>6250</v>
      </c>
      <c r="E3384" s="103">
        <v>1220</v>
      </c>
      <c r="F3384" s="23">
        <v>42247</v>
      </c>
      <c r="G3384" s="106">
        <v>1220</v>
      </c>
      <c r="H3384" s="31">
        <f t="shared" si="99"/>
        <v>0</v>
      </c>
      <c r="I3384" s="132" t="s">
        <v>9</v>
      </c>
      <c r="N3384" s="20">
        <v>42236</v>
      </c>
      <c r="O3384" s="183">
        <v>6315</v>
      </c>
      <c r="P3384" s="183" t="s">
        <v>1592</v>
      </c>
      <c r="Q3384" s="14" t="s">
        <v>1182</v>
      </c>
      <c r="R3384" s="103">
        <v>60</v>
      </c>
      <c r="S3384" s="23">
        <v>42236</v>
      </c>
      <c r="T3384" s="118">
        <v>60</v>
      </c>
      <c r="U3384" s="31">
        <f t="shared" si="101"/>
        <v>0</v>
      </c>
      <c r="V3384" s="28" t="s">
        <v>9</v>
      </c>
    </row>
    <row r="3385" spans="1:22" x14ac:dyDescent="0.25">
      <c r="A3385" s="20">
        <v>42247</v>
      </c>
      <c r="B3385" s="183">
        <v>7593</v>
      </c>
      <c r="C3385" s="183" t="s">
        <v>1592</v>
      </c>
      <c r="D3385" s="14" t="s">
        <v>178</v>
      </c>
      <c r="E3385" s="103">
        <v>5011.2</v>
      </c>
      <c r="F3385" s="30">
        <v>42248</v>
      </c>
      <c r="G3385" s="144">
        <v>5011.2</v>
      </c>
      <c r="H3385" s="31">
        <f t="shared" si="99"/>
        <v>0</v>
      </c>
      <c r="I3385" s="132" t="s">
        <v>6112</v>
      </c>
      <c r="N3385" s="20">
        <v>42237</v>
      </c>
      <c r="O3385" s="183">
        <v>6501</v>
      </c>
      <c r="P3385" s="183" t="s">
        <v>1592</v>
      </c>
      <c r="Q3385" s="14" t="s">
        <v>1182</v>
      </c>
      <c r="R3385" s="103">
        <v>2777.95</v>
      </c>
      <c r="S3385" s="23">
        <v>42237</v>
      </c>
      <c r="T3385" s="106">
        <v>2777.95</v>
      </c>
      <c r="U3385" s="31">
        <f t="shared" si="101"/>
        <v>0</v>
      </c>
      <c r="V3385" s="132" t="s">
        <v>9</v>
      </c>
    </row>
    <row r="3386" spans="1:22" x14ac:dyDescent="0.25">
      <c r="A3386" s="20">
        <v>42247</v>
      </c>
      <c r="B3386" s="183">
        <v>7594</v>
      </c>
      <c r="C3386" s="183" t="s">
        <v>1592</v>
      </c>
      <c r="D3386" s="14" t="s">
        <v>282</v>
      </c>
      <c r="E3386" s="103">
        <v>9729.6</v>
      </c>
      <c r="F3386" s="30">
        <v>42251</v>
      </c>
      <c r="G3386" s="144">
        <v>9729.6</v>
      </c>
      <c r="H3386" s="31">
        <f t="shared" si="99"/>
        <v>0</v>
      </c>
      <c r="I3386" s="132" t="s">
        <v>6112</v>
      </c>
      <c r="N3386" s="20">
        <v>42238</v>
      </c>
      <c r="O3386" s="183">
        <v>6541</v>
      </c>
      <c r="P3386" s="183" t="s">
        <v>1592</v>
      </c>
      <c r="Q3386" s="14" t="s">
        <v>1182</v>
      </c>
      <c r="R3386" s="103">
        <v>4783.8</v>
      </c>
      <c r="S3386" s="23">
        <v>42238</v>
      </c>
      <c r="T3386" s="106">
        <v>4783.8</v>
      </c>
      <c r="U3386" s="31">
        <f t="shared" si="101"/>
        <v>0</v>
      </c>
      <c r="V3386" s="132" t="s">
        <v>9</v>
      </c>
    </row>
    <row r="3387" spans="1:22" x14ac:dyDescent="0.25">
      <c r="A3387" s="20">
        <v>42247</v>
      </c>
      <c r="B3387" s="183">
        <v>7595</v>
      </c>
      <c r="C3387" s="183" t="s">
        <v>1592</v>
      </c>
      <c r="D3387" s="14" t="s">
        <v>6290</v>
      </c>
      <c r="E3387" s="103">
        <v>1076.4000000000001</v>
      </c>
      <c r="F3387" s="30">
        <v>42248</v>
      </c>
      <c r="G3387" s="144">
        <v>1076.4000000000001</v>
      </c>
      <c r="H3387" s="31">
        <f t="shared" si="99"/>
        <v>0</v>
      </c>
      <c r="I3387" s="132" t="s">
        <v>94</v>
      </c>
      <c r="N3387" s="20">
        <v>42238</v>
      </c>
      <c r="O3387" s="183">
        <v>6581</v>
      </c>
      <c r="P3387" s="183" t="s">
        <v>1592</v>
      </c>
      <c r="Q3387" s="14" t="s">
        <v>1182</v>
      </c>
      <c r="R3387" s="103">
        <v>317.60000000000002</v>
      </c>
      <c r="S3387" s="23">
        <v>42238</v>
      </c>
      <c r="T3387" s="106">
        <v>317.60000000000002</v>
      </c>
      <c r="U3387" s="31">
        <f t="shared" si="101"/>
        <v>0</v>
      </c>
      <c r="V3387" s="132" t="s">
        <v>9</v>
      </c>
    </row>
    <row r="3388" spans="1:22" x14ac:dyDescent="0.25">
      <c r="A3388" s="20">
        <v>42247</v>
      </c>
      <c r="B3388" s="183">
        <v>7596</v>
      </c>
      <c r="C3388" s="183" t="s">
        <v>1592</v>
      </c>
      <c r="D3388" s="14" t="s">
        <v>190</v>
      </c>
      <c r="E3388" s="103">
        <v>6503.6</v>
      </c>
      <c r="F3388" s="30">
        <v>42248</v>
      </c>
      <c r="G3388" s="144">
        <v>6503.6</v>
      </c>
      <c r="H3388" s="31">
        <f t="shared" si="99"/>
        <v>0</v>
      </c>
      <c r="I3388" s="132" t="s">
        <v>94</v>
      </c>
      <c r="N3388" s="20">
        <v>42238</v>
      </c>
      <c r="O3388" s="183">
        <v>6603</v>
      </c>
      <c r="P3388" s="183" t="s">
        <v>1592</v>
      </c>
      <c r="Q3388" s="14" t="s">
        <v>1182</v>
      </c>
      <c r="R3388" s="103">
        <v>47.26</v>
      </c>
      <c r="S3388" s="65">
        <v>42238</v>
      </c>
      <c r="T3388" s="106">
        <v>47.26</v>
      </c>
      <c r="U3388" s="31">
        <f t="shared" si="101"/>
        <v>0</v>
      </c>
      <c r="V3388" s="132" t="s">
        <v>9</v>
      </c>
    </row>
    <row r="3389" spans="1:22" x14ac:dyDescent="0.25">
      <c r="A3389" s="20">
        <v>42247</v>
      </c>
      <c r="B3389" s="183">
        <v>7597</v>
      </c>
      <c r="C3389" s="183" t="s">
        <v>1592</v>
      </c>
      <c r="D3389" s="14" t="s">
        <v>102</v>
      </c>
      <c r="E3389" s="103">
        <v>1026.0999999999999</v>
      </c>
      <c r="F3389" s="30" t="s">
        <v>6295</v>
      </c>
      <c r="G3389" s="144">
        <f>750+276.1</f>
        <v>1026.0999999999999</v>
      </c>
      <c r="H3389" s="31">
        <f t="shared" si="99"/>
        <v>0</v>
      </c>
      <c r="I3389" s="132" t="s">
        <v>9</v>
      </c>
      <c r="N3389" s="20">
        <v>42239</v>
      </c>
      <c r="O3389" s="183">
        <v>6675</v>
      </c>
      <c r="P3389" s="183" t="s">
        <v>1592</v>
      </c>
      <c r="Q3389" s="14" t="s">
        <v>1182</v>
      </c>
      <c r="R3389" s="103">
        <v>340</v>
      </c>
      <c r="S3389" s="65">
        <v>42239</v>
      </c>
      <c r="T3389" s="106">
        <v>340</v>
      </c>
      <c r="U3389" s="31">
        <f t="shared" si="101"/>
        <v>0</v>
      </c>
      <c r="V3389" s="132" t="s">
        <v>9</v>
      </c>
    </row>
    <row r="3390" spans="1:22" x14ac:dyDescent="0.25">
      <c r="A3390" s="20">
        <v>42247</v>
      </c>
      <c r="B3390" s="183">
        <v>7598</v>
      </c>
      <c r="C3390" s="183" t="s">
        <v>1592</v>
      </c>
      <c r="D3390" s="14" t="s">
        <v>136</v>
      </c>
      <c r="E3390" s="103">
        <v>36712</v>
      </c>
      <c r="F3390" s="30" t="s">
        <v>6300</v>
      </c>
      <c r="G3390" s="144">
        <f>26000+10712</f>
        <v>36712</v>
      </c>
      <c r="H3390" s="31">
        <f t="shared" si="99"/>
        <v>0</v>
      </c>
      <c r="I3390" s="132" t="s">
        <v>9</v>
      </c>
      <c r="N3390" s="20">
        <v>42239</v>
      </c>
      <c r="O3390" s="183">
        <v>6698</v>
      </c>
      <c r="P3390" s="183" t="s">
        <v>1592</v>
      </c>
      <c r="Q3390" s="14" t="s">
        <v>1182</v>
      </c>
      <c r="R3390" s="103">
        <v>105.6</v>
      </c>
      <c r="S3390" s="65">
        <v>42240</v>
      </c>
      <c r="T3390" s="106">
        <v>105.6</v>
      </c>
      <c r="U3390" s="31">
        <f t="shared" si="101"/>
        <v>0</v>
      </c>
      <c r="V3390" s="132" t="s">
        <v>9</v>
      </c>
    </row>
    <row r="3391" spans="1:22" x14ac:dyDescent="0.25">
      <c r="A3391" s="20">
        <v>42247</v>
      </c>
      <c r="B3391" s="183">
        <v>7599</v>
      </c>
      <c r="C3391" s="183" t="s">
        <v>1592</v>
      </c>
      <c r="D3391" s="14" t="s">
        <v>1188</v>
      </c>
      <c r="E3391" s="103">
        <v>430</v>
      </c>
      <c r="F3391" s="23">
        <v>42247</v>
      </c>
      <c r="G3391" s="106">
        <v>430</v>
      </c>
      <c r="H3391" s="31">
        <f t="shared" si="99"/>
        <v>0</v>
      </c>
      <c r="I3391" s="132" t="s">
        <v>9</v>
      </c>
      <c r="N3391" s="20">
        <v>42240</v>
      </c>
      <c r="O3391" s="183">
        <v>6803</v>
      </c>
      <c r="P3391" s="183" t="s">
        <v>1592</v>
      </c>
      <c r="Q3391" s="14" t="s">
        <v>1182</v>
      </c>
      <c r="R3391" s="103">
        <v>680.5</v>
      </c>
      <c r="S3391" s="65">
        <v>42240</v>
      </c>
      <c r="T3391" s="106">
        <v>680.5</v>
      </c>
      <c r="U3391" s="31">
        <f t="shared" si="101"/>
        <v>0</v>
      </c>
      <c r="V3391" s="132" t="s">
        <v>9</v>
      </c>
    </row>
    <row r="3392" spans="1:22" x14ac:dyDescent="0.25">
      <c r="A3392" s="20">
        <v>42247</v>
      </c>
      <c r="B3392" s="183">
        <v>7600</v>
      </c>
      <c r="C3392" s="183" t="s">
        <v>1592</v>
      </c>
      <c r="D3392" s="14" t="s">
        <v>229</v>
      </c>
      <c r="E3392" s="103">
        <v>3619.2</v>
      </c>
      <c r="F3392" s="23">
        <v>42247</v>
      </c>
      <c r="G3392" s="106">
        <v>3619.2</v>
      </c>
      <c r="H3392" s="31">
        <f t="shared" si="99"/>
        <v>0</v>
      </c>
      <c r="I3392" s="132" t="s">
        <v>9</v>
      </c>
      <c r="N3392" s="20">
        <v>42241</v>
      </c>
      <c r="O3392" s="183">
        <v>6836</v>
      </c>
      <c r="P3392" s="183" t="s">
        <v>1592</v>
      </c>
      <c r="Q3392" s="14" t="s">
        <v>1182</v>
      </c>
      <c r="R3392" s="103">
        <v>3072</v>
      </c>
      <c r="S3392" s="65">
        <v>42241</v>
      </c>
      <c r="T3392" s="106">
        <v>3072</v>
      </c>
      <c r="U3392" s="31">
        <f t="shared" si="101"/>
        <v>0</v>
      </c>
      <c r="V3392" s="132" t="s">
        <v>9</v>
      </c>
    </row>
    <row r="3393" spans="1:22" x14ac:dyDescent="0.25">
      <c r="A3393" s="20">
        <v>42247</v>
      </c>
      <c r="B3393" s="183">
        <v>7601</v>
      </c>
      <c r="C3393" s="183" t="s">
        <v>1592</v>
      </c>
      <c r="D3393" s="14" t="s">
        <v>24</v>
      </c>
      <c r="E3393" s="103">
        <v>19979.7</v>
      </c>
      <c r="F3393" s="30">
        <v>42251</v>
      </c>
      <c r="G3393" s="144">
        <v>19979.7</v>
      </c>
      <c r="H3393" s="31">
        <f t="shared" si="99"/>
        <v>0</v>
      </c>
      <c r="I3393" s="132" t="s">
        <v>312</v>
      </c>
      <c r="N3393" s="20">
        <v>42242</v>
      </c>
      <c r="O3393" s="183">
        <v>6958</v>
      </c>
      <c r="P3393" s="183" t="s">
        <v>1592</v>
      </c>
      <c r="Q3393" s="14" t="s">
        <v>1182</v>
      </c>
      <c r="R3393" s="103">
        <v>1635.6</v>
      </c>
      <c r="S3393" s="65">
        <v>42242</v>
      </c>
      <c r="T3393" s="106">
        <v>1635.6</v>
      </c>
      <c r="U3393" s="31">
        <f t="shared" si="101"/>
        <v>0</v>
      </c>
      <c r="V3393" s="132" t="s">
        <v>9</v>
      </c>
    </row>
    <row r="3394" spans="1:22" x14ac:dyDescent="0.25">
      <c r="A3394" s="20">
        <v>42247</v>
      </c>
      <c r="B3394" s="183">
        <v>7602</v>
      </c>
      <c r="C3394" s="183" t="s">
        <v>1592</v>
      </c>
      <c r="D3394" s="14" t="s">
        <v>24</v>
      </c>
      <c r="E3394" s="103">
        <v>128069.15</v>
      </c>
      <c r="F3394" s="30">
        <v>42251</v>
      </c>
      <c r="G3394" s="144">
        <v>128069.15</v>
      </c>
      <c r="H3394" s="31">
        <f t="shared" si="99"/>
        <v>0</v>
      </c>
      <c r="I3394" s="132" t="s">
        <v>1013</v>
      </c>
      <c r="N3394" s="20">
        <v>42243</v>
      </c>
      <c r="O3394" s="183">
        <v>7042</v>
      </c>
      <c r="P3394" s="183" t="s">
        <v>1592</v>
      </c>
      <c r="Q3394" s="14" t="s">
        <v>1182</v>
      </c>
      <c r="R3394" s="103">
        <v>686</v>
      </c>
      <c r="S3394" s="23">
        <v>42243</v>
      </c>
      <c r="T3394" s="106">
        <v>686</v>
      </c>
      <c r="U3394" s="31">
        <f t="shared" si="101"/>
        <v>0</v>
      </c>
      <c r="V3394" s="132" t="s">
        <v>9</v>
      </c>
    </row>
    <row r="3395" spans="1:22" x14ac:dyDescent="0.25">
      <c r="A3395" s="20">
        <v>42247</v>
      </c>
      <c r="B3395" s="183">
        <v>7603</v>
      </c>
      <c r="C3395" s="183" t="s">
        <v>1592</v>
      </c>
      <c r="D3395" s="14" t="s">
        <v>99</v>
      </c>
      <c r="E3395" s="103">
        <v>1410.4</v>
      </c>
      <c r="F3395" s="23">
        <v>42247</v>
      </c>
      <c r="G3395" s="106">
        <v>1410.4</v>
      </c>
      <c r="H3395" s="31">
        <f t="shared" si="99"/>
        <v>0</v>
      </c>
      <c r="I3395" s="132" t="s">
        <v>9</v>
      </c>
      <c r="N3395" s="20">
        <v>42243</v>
      </c>
      <c r="O3395" s="183">
        <v>7100</v>
      </c>
      <c r="P3395" s="183" t="s">
        <v>1592</v>
      </c>
      <c r="Q3395" s="14" t="s">
        <v>1182</v>
      </c>
      <c r="R3395" s="103">
        <v>3010</v>
      </c>
      <c r="S3395" s="23">
        <v>42243</v>
      </c>
      <c r="T3395" s="106">
        <v>3010</v>
      </c>
      <c r="U3395" s="31">
        <f t="shared" ref="U3395:U3418" si="102">R3395-T3395</f>
        <v>0</v>
      </c>
      <c r="V3395" s="132" t="s">
        <v>9</v>
      </c>
    </row>
    <row r="3396" spans="1:22" x14ac:dyDescent="0.25">
      <c r="A3396" s="20">
        <v>42247</v>
      </c>
      <c r="B3396" s="183">
        <v>7604</v>
      </c>
      <c r="C3396" s="183" t="s">
        <v>1592</v>
      </c>
      <c r="D3396" s="14" t="s">
        <v>199</v>
      </c>
      <c r="E3396" s="103">
        <v>20066.8</v>
      </c>
      <c r="F3396" s="30">
        <v>42249</v>
      </c>
      <c r="G3396" s="144">
        <v>20066.8</v>
      </c>
      <c r="H3396" s="31">
        <f t="shared" si="99"/>
        <v>0</v>
      </c>
      <c r="I3396" s="132" t="s">
        <v>149</v>
      </c>
      <c r="N3396" s="20">
        <v>42243</v>
      </c>
      <c r="O3396" s="183">
        <v>7121</v>
      </c>
      <c r="P3396" s="183" t="s">
        <v>1592</v>
      </c>
      <c r="Q3396" s="14" t="s">
        <v>1182</v>
      </c>
      <c r="R3396" s="103">
        <v>343.95</v>
      </c>
      <c r="S3396" s="23">
        <v>42243</v>
      </c>
      <c r="T3396" s="106">
        <v>343.95</v>
      </c>
      <c r="U3396" s="31">
        <f t="shared" si="102"/>
        <v>0</v>
      </c>
      <c r="V3396" s="132" t="s">
        <v>9</v>
      </c>
    </row>
    <row r="3397" spans="1:22" x14ac:dyDescent="0.25">
      <c r="A3397" s="20">
        <v>42247</v>
      </c>
      <c r="B3397" s="183">
        <v>7605</v>
      </c>
      <c r="C3397" s="183" t="s">
        <v>1592</v>
      </c>
      <c r="D3397" s="14" t="s">
        <v>1020</v>
      </c>
      <c r="E3397" s="103">
        <v>1474.98</v>
      </c>
      <c r="F3397" s="23">
        <v>42247</v>
      </c>
      <c r="G3397" s="106">
        <v>1474.98</v>
      </c>
      <c r="H3397" s="31">
        <f t="shared" si="99"/>
        <v>0</v>
      </c>
      <c r="I3397" s="132" t="s">
        <v>9</v>
      </c>
      <c r="N3397" s="20">
        <v>42243</v>
      </c>
      <c r="O3397" s="183">
        <v>7126</v>
      </c>
      <c r="P3397" s="183" t="s">
        <v>1592</v>
      </c>
      <c r="Q3397" s="14" t="s">
        <v>1182</v>
      </c>
      <c r="R3397" s="103">
        <v>56</v>
      </c>
      <c r="S3397" s="23"/>
      <c r="T3397" s="106"/>
      <c r="U3397" s="31">
        <f t="shared" si="102"/>
        <v>56</v>
      </c>
      <c r="V3397" s="132" t="s">
        <v>9</v>
      </c>
    </row>
    <row r="3398" spans="1:22" x14ac:dyDescent="0.25">
      <c r="A3398" s="20">
        <v>42247</v>
      </c>
      <c r="B3398" s="183">
        <v>7606</v>
      </c>
      <c r="C3398" s="183" t="s">
        <v>1592</v>
      </c>
      <c r="D3398" s="14" t="s">
        <v>47</v>
      </c>
      <c r="E3398" s="103">
        <v>5619.2</v>
      </c>
      <c r="F3398" s="30">
        <v>42254</v>
      </c>
      <c r="G3398" s="144">
        <v>5619.2</v>
      </c>
      <c r="H3398" s="31">
        <f t="shared" si="99"/>
        <v>0</v>
      </c>
      <c r="I3398" s="132" t="s">
        <v>9</v>
      </c>
      <c r="N3398" s="20">
        <v>42244</v>
      </c>
      <c r="O3398" s="183">
        <v>7231</v>
      </c>
      <c r="P3398" s="183" t="s">
        <v>1592</v>
      </c>
      <c r="Q3398" s="14" t="s">
        <v>1182</v>
      </c>
      <c r="R3398" s="103">
        <v>2060.8000000000002</v>
      </c>
      <c r="S3398" s="23">
        <v>42244</v>
      </c>
      <c r="T3398" s="106">
        <v>2060.8000000000002</v>
      </c>
      <c r="U3398" s="31">
        <f t="shared" si="102"/>
        <v>0</v>
      </c>
      <c r="V3398" s="132" t="s">
        <v>9</v>
      </c>
    </row>
    <row r="3399" spans="1:22" x14ac:dyDescent="0.25">
      <c r="A3399" s="20">
        <v>42247</v>
      </c>
      <c r="B3399" s="183">
        <v>7607</v>
      </c>
      <c r="C3399" s="183" t="s">
        <v>1592</v>
      </c>
      <c r="D3399" s="14" t="s">
        <v>877</v>
      </c>
      <c r="E3399" s="103">
        <v>4012</v>
      </c>
      <c r="F3399" s="30">
        <v>42249</v>
      </c>
      <c r="G3399" s="144">
        <v>4012</v>
      </c>
      <c r="H3399" s="31">
        <f t="shared" si="99"/>
        <v>0</v>
      </c>
      <c r="I3399" s="132" t="s">
        <v>149</v>
      </c>
      <c r="N3399" s="20">
        <v>42244</v>
      </c>
      <c r="O3399" s="183">
        <v>7243</v>
      </c>
      <c r="P3399" s="183" t="s">
        <v>1592</v>
      </c>
      <c r="Q3399" s="14" t="s">
        <v>1182</v>
      </c>
      <c r="R3399" s="103">
        <v>425.6</v>
      </c>
      <c r="S3399" s="23">
        <v>42244</v>
      </c>
      <c r="T3399" s="106">
        <v>425.6</v>
      </c>
      <c r="U3399" s="31">
        <f t="shared" si="102"/>
        <v>0</v>
      </c>
      <c r="V3399" s="132" t="s">
        <v>9</v>
      </c>
    </row>
    <row r="3400" spans="1:22" x14ac:dyDescent="0.25">
      <c r="A3400" s="20">
        <v>42247</v>
      </c>
      <c r="B3400" s="183">
        <v>7608</v>
      </c>
      <c r="C3400" s="183" t="s">
        <v>1592</v>
      </c>
      <c r="D3400" s="14" t="s">
        <v>200</v>
      </c>
      <c r="E3400" s="103">
        <v>3326.7</v>
      </c>
      <c r="F3400" s="30">
        <v>42249</v>
      </c>
      <c r="G3400" s="144">
        <v>3326.7</v>
      </c>
      <c r="H3400" s="31">
        <f t="shared" si="99"/>
        <v>0</v>
      </c>
      <c r="I3400" s="132" t="s">
        <v>149</v>
      </c>
      <c r="N3400" s="20">
        <v>42244</v>
      </c>
      <c r="O3400" s="183">
        <v>7266</v>
      </c>
      <c r="P3400" s="183" t="s">
        <v>1592</v>
      </c>
      <c r="Q3400" s="14" t="s">
        <v>1182</v>
      </c>
      <c r="R3400" s="103">
        <v>71.400000000000006</v>
      </c>
      <c r="S3400" s="23">
        <v>42246</v>
      </c>
      <c r="T3400" s="106">
        <v>71.400000000000006</v>
      </c>
      <c r="U3400" s="31">
        <f t="shared" si="102"/>
        <v>0</v>
      </c>
      <c r="V3400" s="132" t="s">
        <v>9</v>
      </c>
    </row>
    <row r="3401" spans="1:22" x14ac:dyDescent="0.25">
      <c r="A3401" s="20">
        <v>42247</v>
      </c>
      <c r="B3401" s="183">
        <v>7609</v>
      </c>
      <c r="C3401" s="183" t="s">
        <v>1592</v>
      </c>
      <c r="D3401" s="14" t="s">
        <v>203</v>
      </c>
      <c r="E3401" s="103">
        <v>2798.6</v>
      </c>
      <c r="F3401" s="30">
        <v>42249</v>
      </c>
      <c r="G3401" s="144">
        <v>2798.6</v>
      </c>
      <c r="H3401" s="31">
        <f t="shared" si="99"/>
        <v>0</v>
      </c>
      <c r="I3401" s="132" t="s">
        <v>149</v>
      </c>
      <c r="N3401" s="20">
        <v>42245</v>
      </c>
      <c r="O3401" s="183">
        <v>7305</v>
      </c>
      <c r="P3401" s="183" t="s">
        <v>1592</v>
      </c>
      <c r="Q3401" s="14" t="s">
        <v>1182</v>
      </c>
      <c r="R3401" s="103">
        <v>1101</v>
      </c>
      <c r="S3401" s="23">
        <v>42245</v>
      </c>
      <c r="T3401" s="106">
        <v>1101</v>
      </c>
      <c r="U3401" s="31">
        <f t="shared" si="102"/>
        <v>0</v>
      </c>
      <c r="V3401" s="132" t="s">
        <v>9</v>
      </c>
    </row>
    <row r="3402" spans="1:22" x14ac:dyDescent="0.25">
      <c r="A3402" s="20">
        <v>42247</v>
      </c>
      <c r="B3402" s="183">
        <v>7610</v>
      </c>
      <c r="C3402" s="183" t="s">
        <v>1592</v>
      </c>
      <c r="D3402" s="14" t="s">
        <v>204</v>
      </c>
      <c r="E3402" s="103">
        <v>3790.4</v>
      </c>
      <c r="F3402" s="30">
        <v>42249</v>
      </c>
      <c r="G3402" s="144">
        <v>3790.4</v>
      </c>
      <c r="H3402" s="31">
        <f t="shared" si="99"/>
        <v>0</v>
      </c>
      <c r="I3402" s="132" t="s">
        <v>149</v>
      </c>
      <c r="N3402" s="20">
        <v>42245</v>
      </c>
      <c r="O3402" s="183">
        <v>7357</v>
      </c>
      <c r="P3402" s="183" t="s">
        <v>1592</v>
      </c>
      <c r="Q3402" s="14" t="s">
        <v>1182</v>
      </c>
      <c r="R3402" s="103">
        <v>1450.8</v>
      </c>
      <c r="S3402" s="23">
        <v>42245</v>
      </c>
      <c r="T3402" s="106">
        <v>1450.8</v>
      </c>
      <c r="U3402" s="31">
        <f t="shared" si="102"/>
        <v>0</v>
      </c>
      <c r="V3402" s="132" t="s">
        <v>9</v>
      </c>
    </row>
    <row r="3403" spans="1:22" x14ac:dyDescent="0.25">
      <c r="A3403" s="20">
        <v>42247</v>
      </c>
      <c r="B3403" s="183">
        <v>7611</v>
      </c>
      <c r="C3403" s="183" t="s">
        <v>1592</v>
      </c>
      <c r="D3403" s="14" t="s">
        <v>1275</v>
      </c>
      <c r="E3403" s="103">
        <v>2824.9</v>
      </c>
      <c r="F3403" s="30">
        <v>42249</v>
      </c>
      <c r="G3403" s="144">
        <v>2824.9</v>
      </c>
      <c r="H3403" s="31">
        <f t="shared" si="99"/>
        <v>0</v>
      </c>
      <c r="I3403" s="132" t="s">
        <v>149</v>
      </c>
      <c r="N3403" s="20">
        <v>42245</v>
      </c>
      <c r="O3403" s="183">
        <v>7360</v>
      </c>
      <c r="P3403" s="183" t="s">
        <v>1592</v>
      </c>
      <c r="Q3403" s="14" t="s">
        <v>1182</v>
      </c>
      <c r="R3403" s="103">
        <v>80</v>
      </c>
      <c r="S3403" s="23">
        <v>42247</v>
      </c>
      <c r="T3403" s="106">
        <v>80</v>
      </c>
      <c r="U3403" s="31">
        <f t="shared" si="102"/>
        <v>0</v>
      </c>
      <c r="V3403" s="132" t="s">
        <v>19</v>
      </c>
    </row>
    <row r="3404" spans="1:22" x14ac:dyDescent="0.25">
      <c r="A3404" s="20">
        <v>42247</v>
      </c>
      <c r="B3404" s="183">
        <v>7612</v>
      </c>
      <c r="C3404" s="183" t="s">
        <v>1592</v>
      </c>
      <c r="D3404" s="14" t="s">
        <v>14</v>
      </c>
      <c r="E3404" s="103">
        <v>29480</v>
      </c>
      <c r="F3404" s="30">
        <v>42251</v>
      </c>
      <c r="G3404" s="144">
        <v>29480</v>
      </c>
      <c r="H3404" s="31">
        <f t="shared" si="99"/>
        <v>0</v>
      </c>
      <c r="I3404" s="132" t="s">
        <v>15</v>
      </c>
      <c r="N3404" s="20">
        <v>42245</v>
      </c>
      <c r="O3404" s="183">
        <v>7393</v>
      </c>
      <c r="P3404" s="183" t="s">
        <v>1592</v>
      </c>
      <c r="Q3404" s="14" t="s">
        <v>1182</v>
      </c>
      <c r="R3404" s="103">
        <v>68.8</v>
      </c>
      <c r="S3404" s="23">
        <v>42246</v>
      </c>
      <c r="T3404" s="106">
        <v>68.8</v>
      </c>
      <c r="U3404" s="31">
        <f t="shared" si="102"/>
        <v>0</v>
      </c>
      <c r="V3404" s="132" t="s">
        <v>9</v>
      </c>
    </row>
    <row r="3405" spans="1:22" x14ac:dyDescent="0.25">
      <c r="A3405" s="20">
        <v>42247</v>
      </c>
      <c r="B3405" s="183">
        <v>7613</v>
      </c>
      <c r="C3405" s="183" t="s">
        <v>1592</v>
      </c>
      <c r="D3405" s="14" t="s">
        <v>197</v>
      </c>
      <c r="E3405" s="103">
        <v>8898.1</v>
      </c>
      <c r="F3405" s="30">
        <v>42249</v>
      </c>
      <c r="G3405" s="144">
        <v>8898.1</v>
      </c>
      <c r="H3405" s="31">
        <f t="shared" si="99"/>
        <v>0</v>
      </c>
      <c r="I3405" s="132" t="s">
        <v>9</v>
      </c>
      <c r="N3405" s="20">
        <v>42246</v>
      </c>
      <c r="O3405" s="183">
        <v>7400</v>
      </c>
      <c r="P3405" s="183" t="s">
        <v>1592</v>
      </c>
      <c r="Q3405" s="14" t="s">
        <v>1182</v>
      </c>
      <c r="R3405" s="103">
        <v>260</v>
      </c>
      <c r="S3405" s="23">
        <v>42246</v>
      </c>
      <c r="T3405" s="106">
        <v>260</v>
      </c>
      <c r="U3405" s="31">
        <f t="shared" si="102"/>
        <v>0</v>
      </c>
      <c r="V3405" s="132" t="s">
        <v>9</v>
      </c>
    </row>
    <row r="3406" spans="1:22" x14ac:dyDescent="0.25">
      <c r="A3406" s="20">
        <v>42247</v>
      </c>
      <c r="B3406" s="183">
        <v>7614</v>
      </c>
      <c r="C3406" s="183" t="s">
        <v>1592</v>
      </c>
      <c r="D3406" s="14" t="s">
        <v>218</v>
      </c>
      <c r="E3406" s="153">
        <v>0</v>
      </c>
      <c r="F3406" s="23"/>
      <c r="G3406" s="106"/>
      <c r="H3406" s="31">
        <f t="shared" si="99"/>
        <v>0</v>
      </c>
      <c r="I3406" s="132" t="s">
        <v>13</v>
      </c>
      <c r="N3406" s="20">
        <v>42246</v>
      </c>
      <c r="O3406" s="183">
        <v>7449</v>
      </c>
      <c r="P3406" s="183" t="s">
        <v>1592</v>
      </c>
      <c r="Q3406" s="14" t="s">
        <v>1182</v>
      </c>
      <c r="R3406" s="103">
        <v>400</v>
      </c>
      <c r="S3406" s="23">
        <v>42246</v>
      </c>
      <c r="T3406" s="106">
        <v>400</v>
      </c>
      <c r="U3406" s="31">
        <f t="shared" si="102"/>
        <v>0</v>
      </c>
      <c r="V3406" s="132" t="s">
        <v>9</v>
      </c>
    </row>
    <row r="3407" spans="1:22" x14ac:dyDescent="0.25">
      <c r="A3407" s="20">
        <v>42247</v>
      </c>
      <c r="B3407" s="183">
        <v>7615</v>
      </c>
      <c r="C3407" s="183" t="s">
        <v>1592</v>
      </c>
      <c r="D3407" s="14" t="s">
        <v>80</v>
      </c>
      <c r="E3407" s="103">
        <v>5328</v>
      </c>
      <c r="F3407" s="23">
        <v>42247</v>
      </c>
      <c r="G3407" s="106">
        <v>5328</v>
      </c>
      <c r="H3407" s="31">
        <f t="shared" si="99"/>
        <v>0</v>
      </c>
      <c r="I3407" s="132" t="s">
        <v>9</v>
      </c>
      <c r="N3407" s="20">
        <v>42246</v>
      </c>
      <c r="O3407" s="183">
        <v>7455</v>
      </c>
      <c r="P3407" s="183" t="s">
        <v>1592</v>
      </c>
      <c r="Q3407" s="14" t="s">
        <v>1182</v>
      </c>
      <c r="R3407" s="103">
        <v>100</v>
      </c>
      <c r="S3407" s="23">
        <v>42246</v>
      </c>
      <c r="T3407" s="106">
        <v>100</v>
      </c>
      <c r="U3407" s="31">
        <f t="shared" si="102"/>
        <v>0</v>
      </c>
      <c r="V3407" s="132" t="s">
        <v>9</v>
      </c>
    </row>
    <row r="3408" spans="1:22" x14ac:dyDescent="0.25">
      <c r="A3408" s="20">
        <v>42247</v>
      </c>
      <c r="B3408" s="183">
        <v>7616</v>
      </c>
      <c r="C3408" s="183" t="s">
        <v>1592</v>
      </c>
      <c r="D3408" s="14" t="s">
        <v>733</v>
      </c>
      <c r="E3408" s="103">
        <v>13330</v>
      </c>
      <c r="F3408" s="30">
        <v>42249</v>
      </c>
      <c r="G3408" s="144">
        <v>13330</v>
      </c>
      <c r="H3408" s="31">
        <f t="shared" si="99"/>
        <v>0</v>
      </c>
      <c r="I3408" s="132" t="s">
        <v>149</v>
      </c>
      <c r="N3408" s="20">
        <v>42246</v>
      </c>
      <c r="O3408" s="183">
        <v>7462</v>
      </c>
      <c r="P3408" s="183" t="s">
        <v>1592</v>
      </c>
      <c r="Q3408" s="14" t="s">
        <v>1182</v>
      </c>
      <c r="R3408" s="103">
        <v>3715.5</v>
      </c>
      <c r="S3408" s="23">
        <v>42246</v>
      </c>
      <c r="T3408" s="106">
        <v>3715.5</v>
      </c>
      <c r="U3408" s="31">
        <f t="shared" si="102"/>
        <v>0</v>
      </c>
      <c r="V3408" s="132" t="s">
        <v>9</v>
      </c>
    </row>
    <row r="3409" spans="1:22" x14ac:dyDescent="0.25">
      <c r="A3409" s="20">
        <v>42247</v>
      </c>
      <c r="B3409" s="183">
        <v>7617</v>
      </c>
      <c r="C3409" s="183" t="s">
        <v>1592</v>
      </c>
      <c r="D3409" s="14" t="s">
        <v>195</v>
      </c>
      <c r="E3409" s="103">
        <v>174000.75</v>
      </c>
      <c r="F3409" s="30" t="s">
        <v>6324</v>
      </c>
      <c r="G3409" s="144">
        <v>174000.75</v>
      </c>
      <c r="H3409" s="31">
        <f t="shared" si="99"/>
        <v>0</v>
      </c>
      <c r="I3409" s="132" t="s">
        <v>149</v>
      </c>
      <c r="N3409" s="20">
        <v>42247</v>
      </c>
      <c r="O3409" s="183">
        <v>7500</v>
      </c>
      <c r="P3409" s="183" t="s">
        <v>1592</v>
      </c>
      <c r="Q3409" s="14" t="s">
        <v>1182</v>
      </c>
      <c r="R3409" s="103">
        <v>656.6</v>
      </c>
      <c r="S3409" s="23">
        <v>42247</v>
      </c>
      <c r="T3409" s="106">
        <v>656.6</v>
      </c>
      <c r="U3409" s="31">
        <f t="shared" si="102"/>
        <v>0</v>
      </c>
      <c r="V3409" s="132" t="s">
        <v>9</v>
      </c>
    </row>
    <row r="3410" spans="1:22" x14ac:dyDescent="0.25">
      <c r="A3410" s="20">
        <v>42247</v>
      </c>
      <c r="B3410" s="183">
        <v>7618</v>
      </c>
      <c r="C3410" s="183" t="s">
        <v>1592</v>
      </c>
      <c r="D3410" s="14" t="s">
        <v>1103</v>
      </c>
      <c r="E3410" s="103">
        <v>20099.599999999999</v>
      </c>
      <c r="F3410" s="30">
        <v>42249</v>
      </c>
      <c r="G3410" s="144">
        <v>20099.599999999999</v>
      </c>
      <c r="H3410" s="31">
        <f t="shared" si="99"/>
        <v>0</v>
      </c>
      <c r="I3410" s="132" t="s">
        <v>149</v>
      </c>
      <c r="N3410" s="20">
        <v>42247</v>
      </c>
      <c r="O3410" s="183">
        <v>7501</v>
      </c>
      <c r="P3410" s="183" t="s">
        <v>1592</v>
      </c>
      <c r="Q3410" s="14" t="s">
        <v>1182</v>
      </c>
      <c r="R3410" s="103">
        <v>602.70000000000005</v>
      </c>
      <c r="S3410" s="23">
        <v>42247</v>
      </c>
      <c r="T3410" s="106">
        <v>602.70000000000005</v>
      </c>
      <c r="U3410" s="31">
        <f t="shared" si="102"/>
        <v>0</v>
      </c>
      <c r="V3410" s="132" t="s">
        <v>9</v>
      </c>
    </row>
    <row r="3411" spans="1:22" x14ac:dyDescent="0.25">
      <c r="A3411" s="20">
        <v>42247</v>
      </c>
      <c r="B3411" s="183">
        <v>7619</v>
      </c>
      <c r="C3411" s="183" t="s">
        <v>1592</v>
      </c>
      <c r="D3411" s="14" t="s">
        <v>851</v>
      </c>
      <c r="E3411" s="103">
        <v>1868</v>
      </c>
      <c r="F3411" s="30">
        <v>42248</v>
      </c>
      <c r="G3411" s="144">
        <v>1868</v>
      </c>
      <c r="H3411" s="31">
        <f t="shared" si="99"/>
        <v>0</v>
      </c>
      <c r="I3411" s="132" t="s">
        <v>59</v>
      </c>
      <c r="N3411" s="20">
        <v>42247</v>
      </c>
      <c r="O3411" s="183">
        <v>7508</v>
      </c>
      <c r="P3411" s="183" t="s">
        <v>1592</v>
      </c>
      <c r="Q3411" s="14" t="s">
        <v>1182</v>
      </c>
      <c r="R3411" s="103">
        <v>1249.5</v>
      </c>
      <c r="S3411" s="23">
        <v>42247</v>
      </c>
      <c r="T3411" s="106">
        <v>1249.5</v>
      </c>
      <c r="U3411" s="31">
        <f t="shared" si="102"/>
        <v>0</v>
      </c>
      <c r="V3411" s="132" t="s">
        <v>9</v>
      </c>
    </row>
    <row r="3412" spans="1:22" x14ac:dyDescent="0.25">
      <c r="A3412" s="20">
        <v>42247</v>
      </c>
      <c r="B3412" s="183">
        <v>7620</v>
      </c>
      <c r="C3412" s="183" t="s">
        <v>1592</v>
      </c>
      <c r="D3412" s="14" t="s">
        <v>198</v>
      </c>
      <c r="E3412" s="103">
        <v>23224.5</v>
      </c>
      <c r="F3412" s="30">
        <v>42249</v>
      </c>
      <c r="G3412" s="144">
        <v>23224.5</v>
      </c>
      <c r="H3412" s="31">
        <f t="shared" si="99"/>
        <v>0</v>
      </c>
      <c r="I3412" s="132" t="s">
        <v>149</v>
      </c>
      <c r="N3412" s="20">
        <v>42247</v>
      </c>
      <c r="O3412" s="183">
        <v>7511</v>
      </c>
      <c r="P3412" s="183" t="s">
        <v>1592</v>
      </c>
      <c r="Q3412" s="14" t="s">
        <v>1182</v>
      </c>
      <c r="R3412" s="103">
        <v>14301</v>
      </c>
      <c r="S3412" s="23">
        <v>42247</v>
      </c>
      <c r="T3412" s="106">
        <v>14301</v>
      </c>
      <c r="U3412" s="31">
        <f t="shared" si="102"/>
        <v>0</v>
      </c>
      <c r="V3412" s="132" t="s">
        <v>773</v>
      </c>
    </row>
    <row r="3413" spans="1:22" x14ac:dyDescent="0.25">
      <c r="A3413" s="20">
        <v>42247</v>
      </c>
      <c r="B3413" s="183">
        <v>7621</v>
      </c>
      <c r="C3413" s="183" t="s">
        <v>1592</v>
      </c>
      <c r="D3413" s="14" t="s">
        <v>206</v>
      </c>
      <c r="E3413" s="103">
        <v>41910.199999999997</v>
      </c>
      <c r="F3413" s="30" t="s">
        <v>6328</v>
      </c>
      <c r="G3413" s="144">
        <v>41910.199999999997</v>
      </c>
      <c r="H3413" s="31">
        <f t="shared" si="99"/>
        <v>0</v>
      </c>
      <c r="I3413" s="132" t="s">
        <v>149</v>
      </c>
      <c r="N3413" s="20">
        <v>42247</v>
      </c>
      <c r="O3413" s="183">
        <v>7563</v>
      </c>
      <c r="P3413" s="183" t="s">
        <v>1592</v>
      </c>
      <c r="Q3413" s="14" t="s">
        <v>1182</v>
      </c>
      <c r="R3413" s="103">
        <v>793.44</v>
      </c>
      <c r="S3413" s="23"/>
      <c r="T3413" s="106"/>
      <c r="U3413" s="31">
        <f t="shared" si="102"/>
        <v>793.44</v>
      </c>
      <c r="V3413" s="132" t="s">
        <v>6112</v>
      </c>
    </row>
    <row r="3414" spans="1:22" x14ac:dyDescent="0.25">
      <c r="A3414" s="20">
        <v>42247</v>
      </c>
      <c r="B3414" s="183">
        <v>7622</v>
      </c>
      <c r="C3414" s="183" t="s">
        <v>1592</v>
      </c>
      <c r="D3414" s="14" t="s">
        <v>1198</v>
      </c>
      <c r="E3414" s="103">
        <v>5008.25</v>
      </c>
      <c r="F3414" s="30">
        <v>42249</v>
      </c>
      <c r="G3414" s="144">
        <v>5008.25</v>
      </c>
      <c r="H3414" s="31">
        <f t="shared" si="99"/>
        <v>0</v>
      </c>
      <c r="I3414" s="132" t="s">
        <v>149</v>
      </c>
      <c r="N3414" s="20">
        <v>42223</v>
      </c>
      <c r="O3414" s="183">
        <v>4918</v>
      </c>
      <c r="P3414" s="183" t="s">
        <v>1592</v>
      </c>
      <c r="Q3414" s="14" t="s">
        <v>301</v>
      </c>
      <c r="R3414" s="103">
        <v>483</v>
      </c>
      <c r="S3414" s="23">
        <v>42224</v>
      </c>
      <c r="T3414" s="106">
        <v>483</v>
      </c>
      <c r="U3414" s="31">
        <f t="shared" si="102"/>
        <v>0</v>
      </c>
      <c r="V3414" s="132" t="s">
        <v>94</v>
      </c>
    </row>
    <row r="3415" spans="1:22" x14ac:dyDescent="0.25">
      <c r="A3415" s="20">
        <v>42247</v>
      </c>
      <c r="B3415" s="183">
        <v>7623</v>
      </c>
      <c r="C3415" s="183" t="s">
        <v>1592</v>
      </c>
      <c r="D3415" s="14" t="s">
        <v>1101</v>
      </c>
      <c r="E3415" s="103">
        <v>156.80000000000001</v>
      </c>
      <c r="F3415" s="23">
        <v>42247</v>
      </c>
      <c r="G3415" s="106">
        <v>156.80000000000001</v>
      </c>
      <c r="H3415" s="31">
        <f t="shared" si="99"/>
        <v>0</v>
      </c>
      <c r="I3415" s="132" t="s">
        <v>9</v>
      </c>
      <c r="N3415" s="20">
        <v>42244</v>
      </c>
      <c r="O3415" s="183">
        <v>7240</v>
      </c>
      <c r="P3415" s="183" t="s">
        <v>1592</v>
      </c>
      <c r="Q3415" s="14" t="s">
        <v>301</v>
      </c>
      <c r="R3415" s="103">
        <v>633.6</v>
      </c>
      <c r="S3415" s="23">
        <v>42245</v>
      </c>
      <c r="T3415" s="106">
        <v>633.6</v>
      </c>
      <c r="U3415" s="31">
        <f t="shared" si="102"/>
        <v>0</v>
      </c>
      <c r="V3415" s="132" t="s">
        <v>19</v>
      </c>
    </row>
    <row r="3416" spans="1:22" x14ac:dyDescent="0.25">
      <c r="A3416" s="20">
        <v>42247</v>
      </c>
      <c r="B3416" s="183">
        <v>7624</v>
      </c>
      <c r="C3416" s="183" t="s">
        <v>1592</v>
      </c>
      <c r="D3416" s="14" t="s">
        <v>66</v>
      </c>
      <c r="E3416" s="103">
        <v>1445.8</v>
      </c>
      <c r="F3416" s="23">
        <v>42247</v>
      </c>
      <c r="G3416" s="106">
        <v>1445.8</v>
      </c>
      <c r="H3416" s="31">
        <f t="shared" si="99"/>
        <v>0</v>
      </c>
      <c r="I3416" s="132" t="s">
        <v>9</v>
      </c>
      <c r="N3416" s="20">
        <v>42217</v>
      </c>
      <c r="O3416" s="183">
        <v>4293</v>
      </c>
      <c r="P3416" s="183" t="s">
        <v>1592</v>
      </c>
      <c r="Q3416" s="14" t="s">
        <v>179</v>
      </c>
      <c r="R3416" s="103">
        <v>2424.9499999999998</v>
      </c>
      <c r="S3416" s="23">
        <v>42218</v>
      </c>
      <c r="T3416" s="106">
        <v>2424.9499999999998</v>
      </c>
      <c r="U3416" s="25">
        <f t="shared" si="102"/>
        <v>0</v>
      </c>
      <c r="V3416" s="132" t="s">
        <v>6106</v>
      </c>
    </row>
    <row r="3417" spans="1:22" x14ac:dyDescent="0.25">
      <c r="A3417" s="20">
        <v>42247</v>
      </c>
      <c r="B3417" s="183">
        <v>7625</v>
      </c>
      <c r="C3417" s="183" t="s">
        <v>1592</v>
      </c>
      <c r="D3417" s="14" t="s">
        <v>48</v>
      </c>
      <c r="E3417" s="103">
        <v>48440.6</v>
      </c>
      <c r="F3417" s="30">
        <v>42252</v>
      </c>
      <c r="G3417" s="144">
        <v>48440.6</v>
      </c>
      <c r="H3417" s="31">
        <f t="shared" si="99"/>
        <v>0</v>
      </c>
      <c r="I3417" s="132" t="s">
        <v>149</v>
      </c>
      <c r="N3417" s="20">
        <v>42226</v>
      </c>
      <c r="O3417" s="183">
        <v>5173</v>
      </c>
      <c r="P3417" s="183" t="s">
        <v>1592</v>
      </c>
      <c r="Q3417" s="14" t="s">
        <v>179</v>
      </c>
      <c r="R3417" s="103">
        <v>1971.2</v>
      </c>
      <c r="S3417" s="23">
        <v>42226</v>
      </c>
      <c r="T3417" s="106">
        <v>1971.2</v>
      </c>
      <c r="U3417" s="31">
        <f t="shared" si="102"/>
        <v>0</v>
      </c>
      <c r="V3417" s="132" t="s">
        <v>149</v>
      </c>
    </row>
    <row r="3418" spans="1:22" x14ac:dyDescent="0.25">
      <c r="A3418" s="20">
        <v>42247</v>
      </c>
      <c r="B3418" s="183">
        <v>7626</v>
      </c>
      <c r="C3418" s="183" t="s">
        <v>1592</v>
      </c>
      <c r="D3418" s="14" t="s">
        <v>213</v>
      </c>
      <c r="E3418" s="103">
        <v>640706.69999999995</v>
      </c>
      <c r="F3418" s="30"/>
      <c r="G3418" s="144"/>
      <c r="H3418" s="31">
        <f t="shared" si="99"/>
        <v>640706.69999999995</v>
      </c>
      <c r="I3418" s="132" t="s">
        <v>9</v>
      </c>
      <c r="N3418" s="20">
        <v>42235</v>
      </c>
      <c r="O3418" s="183">
        <v>6204</v>
      </c>
      <c r="P3418" s="183" t="s">
        <v>1592</v>
      </c>
      <c r="Q3418" s="14" t="s">
        <v>179</v>
      </c>
      <c r="R3418" s="103">
        <v>1888.25</v>
      </c>
      <c r="S3418" s="23">
        <v>42235</v>
      </c>
      <c r="T3418" s="118">
        <v>1888.25</v>
      </c>
      <c r="U3418" s="31">
        <f t="shared" si="102"/>
        <v>0</v>
      </c>
      <c r="V3418" s="28" t="s">
        <v>41</v>
      </c>
    </row>
    <row r="3419" spans="1:22" x14ac:dyDescent="0.25">
      <c r="A3419" s="20"/>
      <c r="D3419" s="14"/>
      <c r="E3419" s="103"/>
      <c r="F3419" s="23"/>
      <c r="G3419" s="106"/>
      <c r="H3419" s="31">
        <f t="shared" si="99"/>
        <v>0</v>
      </c>
      <c r="I3419" s="132"/>
    </row>
    <row r="3420" spans="1:22" x14ac:dyDescent="0.25">
      <c r="A3420" s="20"/>
      <c r="B3420" s="183"/>
      <c r="C3420" s="183"/>
      <c r="D3420" s="14" t="s">
        <v>485</v>
      </c>
      <c r="E3420" s="103"/>
      <c r="F3420" s="23"/>
      <c r="G3420" s="106"/>
      <c r="H3420" s="31">
        <f t="shared" si="99"/>
        <v>0</v>
      </c>
      <c r="I3420" s="132"/>
    </row>
    <row r="3421" spans="1:22" ht="16.5" thickBot="1" x14ac:dyDescent="0.3">
      <c r="A3421" s="20"/>
      <c r="B3421" s="183"/>
      <c r="C3421" s="183"/>
      <c r="D3421" s="79" t="s">
        <v>485</v>
      </c>
      <c r="E3421" s="133"/>
      <c r="F3421" s="81"/>
      <c r="G3421" s="134"/>
      <c r="H3421" s="25">
        <f t="shared" si="99"/>
        <v>0</v>
      </c>
    </row>
    <row r="3422" spans="1:22" x14ac:dyDescent="0.25">
      <c r="A3422" s="82"/>
      <c r="B3422" s="83"/>
      <c r="C3422" s="83"/>
      <c r="D3422" s="84"/>
      <c r="E3422" s="135">
        <f>SUM(E4:E3421)</f>
        <v>53628309.210000075</v>
      </c>
      <c r="F3422" s="86"/>
      <c r="G3422" s="136">
        <f>SUM(G4:G3421)</f>
        <v>51347493.460000046</v>
      </c>
      <c r="H3422" s="87"/>
    </row>
    <row r="3423" spans="1:22" ht="15.75" thickBot="1" x14ac:dyDescent="0.3">
      <c r="A3423" s="82"/>
      <c r="B3423" s="83"/>
      <c r="C3423" s="83"/>
      <c r="D3423" s="84"/>
      <c r="E3423" s="137"/>
      <c r="F3423" s="86"/>
      <c r="G3423" s="138"/>
      <c r="H3423" s="87"/>
    </row>
    <row r="3424" spans="1:22" ht="15.75" thickBot="1" x14ac:dyDescent="0.3">
      <c r="A3424" s="82"/>
      <c r="B3424" s="83"/>
      <c r="C3424" s="83"/>
      <c r="D3424" s="84"/>
      <c r="E3424" s="139"/>
      <c r="F3424" s="86"/>
      <c r="G3424" s="140"/>
      <c r="H3424" s="87"/>
    </row>
    <row r="3425" spans="1:12" ht="33.75" thickBot="1" x14ac:dyDescent="0.4">
      <c r="A3425" s="82"/>
      <c r="B3425" s="83"/>
      <c r="C3425" s="83"/>
      <c r="D3425" s="4"/>
      <c r="E3425" s="211" t="s">
        <v>486</v>
      </c>
      <c r="F3425" s="86"/>
      <c r="G3425" s="142" t="s">
        <v>487</v>
      </c>
      <c r="H3425" s="87"/>
      <c r="I3425" s="3"/>
      <c r="K3425" s="271">
        <v>4621822.3899999997</v>
      </c>
      <c r="L3425" s="272"/>
    </row>
    <row r="3426" spans="1:12" x14ac:dyDescent="0.25">
      <c r="A3426" s="82"/>
      <c r="B3426" s="83"/>
      <c r="C3426" s="83"/>
      <c r="D3426" s="84"/>
      <c r="E3426" s="139"/>
      <c r="F3426" s="86"/>
      <c r="G3426" s="140"/>
      <c r="H3426" s="87"/>
      <c r="I3426" s="3"/>
    </row>
    <row r="3427" spans="1:12" x14ac:dyDescent="0.25">
      <c r="A3427" s="82"/>
      <c r="B3427" s="83"/>
      <c r="C3427" s="83"/>
      <c r="D3427" s="84"/>
      <c r="E3427" s="139"/>
      <c r="F3427" s="86"/>
      <c r="G3427" s="140"/>
      <c r="H3427" s="87"/>
      <c r="I3427" s="3"/>
    </row>
    <row r="3428" spans="1:12" x14ac:dyDescent="0.25">
      <c r="A3428" s="82"/>
      <c r="B3428" s="83"/>
      <c r="C3428" s="83"/>
      <c r="D3428" s="84"/>
      <c r="E3428" s="139"/>
      <c r="F3428" s="86"/>
      <c r="G3428" s="140"/>
      <c r="H3428" s="87"/>
      <c r="I3428" s="3"/>
    </row>
    <row r="3429" spans="1:12" ht="21" x14ac:dyDescent="0.35">
      <c r="A3429" s="82"/>
      <c r="B3429" s="83"/>
      <c r="C3429" s="83"/>
      <c r="D3429" s="84"/>
      <c r="E3429" s="266">
        <f>E3422-G3422</f>
        <v>2280815.7500000298</v>
      </c>
      <c r="F3429" s="267"/>
      <c r="G3429" s="267"/>
      <c r="H3429" s="87"/>
      <c r="I3429" s="3"/>
    </row>
    <row r="3430" spans="1:12" x14ac:dyDescent="0.25">
      <c r="A3430" s="82"/>
      <c r="B3430" s="83"/>
      <c r="C3430" s="83"/>
      <c r="D3430" s="84"/>
      <c r="E3430" s="139"/>
      <c r="F3430" s="86"/>
      <c r="G3430" s="140"/>
      <c r="H3430" s="87"/>
      <c r="I3430" s="3"/>
    </row>
    <row r="3431" spans="1:12" ht="18.75" x14ac:dyDescent="0.3">
      <c r="A3431" s="82"/>
      <c r="B3431" s="83"/>
      <c r="C3431" s="83"/>
      <c r="D3431" s="84"/>
      <c r="E3431" s="270" t="s">
        <v>488</v>
      </c>
      <c r="F3431" s="270"/>
      <c r="G3431" s="270"/>
      <c r="H3431" s="87"/>
      <c r="I3431" s="3"/>
    </row>
    <row r="3432" spans="1:12" x14ac:dyDescent="0.25">
      <c r="A3432" s="82"/>
      <c r="B3432" s="83"/>
      <c r="C3432" s="83"/>
      <c r="D3432" s="84"/>
      <c r="E3432" s="139"/>
      <c r="F3432" s="86"/>
      <c r="G3432" s="140"/>
      <c r="H3432" s="87"/>
      <c r="I3432" s="3"/>
    </row>
    <row r="3433" spans="1:12" x14ac:dyDescent="0.25">
      <c r="A3433" s="82"/>
      <c r="B3433" s="83"/>
      <c r="C3433" s="83"/>
      <c r="D3433" s="84"/>
      <c r="E3433" s="139"/>
      <c r="F3433" s="86"/>
      <c r="G3433" s="140"/>
      <c r="H3433" s="87"/>
      <c r="I3433" s="3"/>
    </row>
    <row r="3434" spans="1:12" x14ac:dyDescent="0.25">
      <c r="A3434" s="82"/>
      <c r="B3434" s="83"/>
      <c r="C3434" s="83"/>
      <c r="D3434" s="84"/>
      <c r="E3434" s="139"/>
      <c r="F3434" s="86"/>
      <c r="G3434" s="140"/>
      <c r="H3434" s="87"/>
      <c r="I3434" s="3"/>
    </row>
  </sheetData>
  <sortState ref="N3:W3418">
    <sortCondition ref="Q3:Q3418"/>
  </sortState>
  <mergeCells count="4">
    <mergeCell ref="A1:G1"/>
    <mergeCell ref="E3429:G3429"/>
    <mergeCell ref="E3431:G3431"/>
    <mergeCell ref="K3425:L342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activeCell="H24" sqref="H24:H25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customFormat="1" ht="18.75" x14ac:dyDescent="0.3">
      <c r="A1" s="265" t="s">
        <v>534</v>
      </c>
      <c r="B1" s="265"/>
      <c r="C1" s="265"/>
      <c r="D1" s="265"/>
      <c r="E1" s="265"/>
      <c r="F1" s="100"/>
      <c r="G1" s="2"/>
      <c r="H1" s="3"/>
    </row>
    <row r="2" spans="1:8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  <c r="H2" s="3"/>
    </row>
    <row r="3" spans="1:8" customFormat="1" ht="15.75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customForma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customForma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customForma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customForma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customForma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customForma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customForma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customForma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customForma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customForma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customForma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customForma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customForma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customForma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customForma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customForma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customForma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customFormat="1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  <c r="H21" s="3"/>
    </row>
    <row r="22" spans="1:8" customFormat="1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  <c r="H22" s="3"/>
    </row>
    <row r="23" spans="1:8" customFormat="1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  <c r="H23" s="3"/>
    </row>
    <row r="24" spans="1:8" customFormat="1" ht="15.75" thickBot="1" x14ac:dyDescent="0.3">
      <c r="A24" s="82"/>
      <c r="B24" s="83"/>
      <c r="C24" s="84"/>
      <c r="D24" s="137"/>
      <c r="E24" s="86"/>
      <c r="F24" s="138"/>
      <c r="G24" s="87"/>
      <c r="H24" s="3"/>
    </row>
    <row r="25" spans="1:8" customFormat="1" x14ac:dyDescent="0.25">
      <c r="A25" s="82"/>
      <c r="B25" s="83"/>
      <c r="C25" s="84"/>
      <c r="D25" s="139"/>
      <c r="E25" s="86"/>
      <c r="F25" s="140"/>
      <c r="G25" s="87"/>
      <c r="H25" s="3"/>
    </row>
    <row r="26" spans="1:8" customFormat="1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  <c r="H26" s="3"/>
    </row>
    <row r="27" spans="1:8" customFormat="1" x14ac:dyDescent="0.25">
      <c r="A27" s="82"/>
      <c r="B27" s="83"/>
      <c r="C27" s="84"/>
      <c r="D27" s="139"/>
      <c r="E27" s="86"/>
      <c r="F27" s="140"/>
      <c r="G27" s="87"/>
      <c r="H27" s="3"/>
    </row>
    <row r="28" spans="1:8" customFormat="1" x14ac:dyDescent="0.25">
      <c r="A28" s="82"/>
      <c r="B28" s="83"/>
      <c r="C28" s="84"/>
      <c r="D28" s="139"/>
      <c r="E28" s="86"/>
      <c r="F28" s="140"/>
      <c r="G28" s="87"/>
      <c r="H28" s="3"/>
    </row>
    <row r="29" spans="1:8" customFormat="1" x14ac:dyDescent="0.25">
      <c r="A29" s="82"/>
      <c r="B29" s="83"/>
      <c r="C29" s="84"/>
      <c r="D29" s="139"/>
      <c r="E29" s="86"/>
      <c r="F29" s="140"/>
      <c r="G29" s="87"/>
      <c r="H29" s="3"/>
    </row>
    <row r="30" spans="1:8" customFormat="1" ht="21" x14ac:dyDescent="0.35">
      <c r="A30" s="82"/>
      <c r="B30" s="83"/>
      <c r="C30" s="84"/>
      <c r="D30" s="266">
        <f>D23-F23</f>
        <v>497831.9599999999</v>
      </c>
      <c r="E30" s="267"/>
      <c r="F30" s="267"/>
      <c r="G30" s="87"/>
      <c r="H30" s="3"/>
    </row>
    <row r="31" spans="1:8" customFormat="1" x14ac:dyDescent="0.25">
      <c r="A31" s="82"/>
      <c r="B31" s="83"/>
      <c r="C31" s="84"/>
      <c r="D31" s="139"/>
      <c r="E31" s="86"/>
      <c r="F31" s="140"/>
      <c r="G31" s="87"/>
      <c r="H31" s="3"/>
    </row>
    <row r="32" spans="1:8" customFormat="1" ht="18.75" x14ac:dyDescent="0.3">
      <c r="A32" s="82"/>
      <c r="B32" s="83"/>
      <c r="C32" s="84"/>
      <c r="D32" s="268" t="s">
        <v>488</v>
      </c>
      <c r="E32" s="268"/>
      <c r="F32" s="268"/>
      <c r="G32" s="87"/>
      <c r="H32" s="3"/>
    </row>
    <row r="33" spans="1:7" customFormat="1" x14ac:dyDescent="0.25">
      <c r="A33" s="82"/>
      <c r="B33" s="83"/>
      <c r="C33" s="84"/>
      <c r="D33" s="139"/>
      <c r="E33" s="86"/>
      <c r="F33" s="140"/>
      <c r="G33" s="87"/>
    </row>
    <row r="34" spans="1:7" customFormat="1" x14ac:dyDescent="0.25">
      <c r="A34" s="82"/>
      <c r="B34" s="83"/>
      <c r="C34" s="84"/>
      <c r="D34" s="139"/>
      <c r="E34" s="86"/>
      <c r="F34" s="140"/>
      <c r="G34" s="87"/>
    </row>
    <row r="35" spans="1:7" customFormat="1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J U N I O   2015</vt:lpstr>
      <vt:lpstr>JULIO     2015</vt:lpstr>
      <vt:lpstr>AGOSTO   2 0 1 5 </vt:lpstr>
      <vt:lpstr>Hoja2</vt:lpstr>
      <vt:lpstr>Hoja3</vt:lpstr>
      <vt:lpstr>FEBRER 2015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2015-07-16T15:35:26Z</cp:lastPrinted>
  <dcterms:created xsi:type="dcterms:W3CDTF">2015-02-07T21:53:23Z</dcterms:created>
  <dcterms:modified xsi:type="dcterms:W3CDTF">2015-10-11T23:11:14Z</dcterms:modified>
</cp:coreProperties>
</file>